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harts/chart1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xl/charts/chart1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ml.chartshapes+xml"/>
  <Override PartName="/xl/charts/chart1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ml.chartshapes+xml"/>
  <Override PartName="/xl/charts/chart1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ml.chartshapes+xml"/>
  <Override PartName="/xl/charts/chart2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ml.chartshapes+xml"/>
  <Override PartName="/xl/charts/chart2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ml.chartshapes+xml"/>
  <Override PartName="/xl/charts/chart2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ml.chartshapes+xml"/>
  <Override PartName="/xl/charts/chart2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2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6.xml" ContentType="application/vnd.openxmlformats-officedocument.drawing+xml"/>
  <Override PartName="/xl/charts/chart2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2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ml.chartshapes+xml"/>
  <Override PartName="/xl/charts/chart3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3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0.xml" ContentType="application/vnd.openxmlformats-officedocument.drawingml.chartshapes+xml"/>
  <Override PartName="/xl/charts/chart3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1.xml" ContentType="application/vnd.openxmlformats-officedocument.drawingml.chartshapes+xml"/>
  <Override PartName="/xl/charts/chart3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2.xml" ContentType="application/vnd.openxmlformats-officedocument.drawingml.chartshapes+xml"/>
  <Override PartName="/xl/charts/chart3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3.xml" ContentType="application/vnd.openxmlformats-officedocument.drawingml.chartshapes+xml"/>
  <Override PartName="/xl/charts/chart3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4.xml" ContentType="application/vnd.openxmlformats-officedocument.drawingml.chartshapes+xml"/>
  <Override PartName="/xl/charts/chart3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5.xml" ContentType="application/vnd.openxmlformats-officedocument.drawingml.chartshapes+xml"/>
  <Override PartName="/xl/charts/chart3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3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1.xml" ContentType="application/vnd.openxmlformats-officedocument.drawing+xml"/>
  <Override PartName="/xl/charts/chart4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4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2.xml" ContentType="application/vnd.openxmlformats-officedocument.drawing+xml"/>
  <Override PartName="/xl/charts/chart4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3.xml" ContentType="application/vnd.openxmlformats-officedocument.drawing+xml"/>
  <Override PartName="/xl/charts/chart4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4.xml" ContentType="application/vnd.openxmlformats-officedocument.drawingml.chartshapes+xml"/>
  <Override PartName="/xl/charts/chart4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4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BI_ABRIL_20223\ESTADISTICAS 2020_2023\"/>
    </mc:Choice>
  </mc:AlternateContent>
  <xr:revisionPtr revIDLastSave="0" documentId="13_ncr:1_{7B5BB042-8C62-4966-9881-84B24A03EC8D}" xr6:coauthVersionLast="47" xr6:coauthVersionMax="47" xr10:uidLastSave="{00000000-0000-0000-0000-000000000000}"/>
  <bookViews>
    <workbookView xWindow="-120" yWindow="-120" windowWidth="20730" windowHeight="11310" firstSheet="1" activeTab="1" xr2:uid="{00000000-000D-0000-FFFF-FFFF00000000}"/>
  </bookViews>
  <sheets>
    <sheet name="DANE" sheetId="220" state="hidden" r:id="rId1"/>
    <sheet name="1. Población_Afiliada_Regimen" sheetId="114" r:id="rId2"/>
    <sheet name="2. Gráficos_Cobertura_Dpto" sheetId="80" r:id="rId3"/>
    <sheet name="3. Gráficos_Cobertura_Subregión" sheetId="237" r:id="rId4"/>
    <sheet name="4. Gráficos_Tendencia_Subreg" sheetId="222" r:id="rId5"/>
    <sheet name="5.Gráfico_Afiliados_EPS_Régimen" sheetId="14" r:id="rId6"/>
    <sheet name="6. Gráficos_Tendencia_EPS" sheetId="236" r:id="rId7"/>
    <sheet name="7. Afiliados_ EPS_Mpio_RS" sheetId="228" r:id="rId8"/>
    <sheet name="8. Afiliados_EPS_Mpio_RC " sheetId="186" r:id="rId9"/>
    <sheet name="3C. Afiliados_ Suspendidos_RC" sheetId="229" state="hidden" r:id="rId10"/>
    <sheet name="9. Tendencia_por mes_RS" sheetId="39" r:id="rId11"/>
    <sheet name="10. Tendencia_por mes_ RC" sheetId="234" r:id="rId12"/>
    <sheet name="11. Tendencia_por mes_REX" sheetId="235" r:id="rId13"/>
    <sheet name="12. Tendencia_Valores_Años" sheetId="16" state="hidden" r:id="rId14"/>
    <sheet name="12. Afiliados_Nivel_Sexo_Zona" sheetId="192" r:id="rId15"/>
    <sheet name="TD" sheetId="233" state="hidden" r:id="rId16"/>
    <sheet name="DATOS TD" sheetId="202" state="hidden" r:id="rId17"/>
    <sheet name="13. Afiliados_Grupo_edad_RS" sheetId="193" r:id="rId18"/>
    <sheet name="14. Afiliados_Grupo_edad_RC" sheetId="225" r:id="rId19"/>
    <sheet name="15. Tipo_Población_RS" sheetId="207" r:id="rId20"/>
    <sheet name="16. Cobertura_Nacional_Deptos" sheetId="218" r:id="rId21"/>
    <sheet name="A. Codigos_Municipio" sheetId="204" state="hidden" r:id="rId22"/>
    <sheet name="B. NUEVOS CODIGO EPS" sheetId="212" state="hidden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\" localSheetId="11">'[1]CUADRO No 4'!#REF!</definedName>
    <definedName name="\" localSheetId="12">'[1]CUADRO No 4'!#REF!</definedName>
    <definedName name="\" localSheetId="18">'[1]CUADRO No 4'!#REF!</definedName>
    <definedName name="\" localSheetId="9">'[1]CUADRO No 4'!#REF!</definedName>
    <definedName name="\" localSheetId="6">'[1]CUADRO No 4'!#REF!</definedName>
    <definedName name="\" localSheetId="7">'[1]CUADRO No 4'!#REF!</definedName>
    <definedName name="\">'[1]CUADRO No 4'!#REF!</definedName>
    <definedName name="\a" localSheetId="11">'[1]CUADRO No 4'!#REF!</definedName>
    <definedName name="\a" localSheetId="12">'[1]CUADRO No 4'!#REF!</definedName>
    <definedName name="\a" localSheetId="18">'[1]CUADRO No 4'!#REF!</definedName>
    <definedName name="\a" localSheetId="9">'[1]CUADRO No 4'!#REF!</definedName>
    <definedName name="\a" localSheetId="6">'[1]CUADRO No 4'!#REF!</definedName>
    <definedName name="\a" localSheetId="7">'[1]CUADRO No 4'!#REF!</definedName>
    <definedName name="\a">'[1]CUADRO No 4'!#REF!</definedName>
    <definedName name="\c" localSheetId="11">#REF!</definedName>
    <definedName name="\c" localSheetId="12">#REF!</definedName>
    <definedName name="\c" localSheetId="18">#REF!</definedName>
    <definedName name="\c" localSheetId="3">#REF!</definedName>
    <definedName name="\c" localSheetId="9">#REF!</definedName>
    <definedName name="\c" localSheetId="6">#REF!</definedName>
    <definedName name="\c" localSheetId="7">#REF!</definedName>
    <definedName name="\c">#REF!</definedName>
    <definedName name="\i" localSheetId="11">#REF!</definedName>
    <definedName name="\i" localSheetId="12">#REF!</definedName>
    <definedName name="\i" localSheetId="18">#REF!</definedName>
    <definedName name="\i" localSheetId="3">#REF!</definedName>
    <definedName name="\i" localSheetId="9">#REF!</definedName>
    <definedName name="\i" localSheetId="4">#REF!</definedName>
    <definedName name="\i" localSheetId="6">#REF!</definedName>
    <definedName name="\i" localSheetId="7">#REF!</definedName>
    <definedName name="\i">#REF!</definedName>
    <definedName name="\r" localSheetId="11">#REF!</definedName>
    <definedName name="\r" localSheetId="12">#REF!</definedName>
    <definedName name="\r" localSheetId="18">#REF!</definedName>
    <definedName name="\r" localSheetId="3">#REF!</definedName>
    <definedName name="\r" localSheetId="9">#REF!</definedName>
    <definedName name="\r" localSheetId="4">#REF!</definedName>
    <definedName name="\r" localSheetId="6">#REF!</definedName>
    <definedName name="\r" localSheetId="7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11">#REF!</definedName>
    <definedName name="__1_13__Reporte_Ministerio___Definitivo_" localSheetId="12">#REF!</definedName>
    <definedName name="__1_13__Reporte_Ministerio___Definitivo_" localSheetId="18">#REF!</definedName>
    <definedName name="__1_13__Reporte_Ministerio___Definitivo_" localSheetId="3">#REF!</definedName>
    <definedName name="__1_13__Reporte_Ministerio___Definitivo_" localSheetId="9">#REF!</definedName>
    <definedName name="__1_13__Reporte_Ministerio___Definitivo_" localSheetId="4">#REF!</definedName>
    <definedName name="__1_13__Reporte_Ministerio___Definitivo_" localSheetId="6">#REF!</definedName>
    <definedName name="__1_13__Reporte_Ministerio___Definitivo_" localSheetId="7">#REF!</definedName>
    <definedName name="__1_13__Reporte_Ministerio___Definitivo_">#REF!</definedName>
    <definedName name="__CAU103" localSheetId="17">[4]Hoja1!$A$1:$C$10607</definedName>
    <definedName name="__CAU103" localSheetId="18">[4]Hoja1!$A$1:$C$10607</definedName>
    <definedName name="__CAU103">[5]Hoja1!$A$1:$C$10607</definedName>
    <definedName name="_1" localSheetId="11">[6]LIS183!#REF!</definedName>
    <definedName name="_1" localSheetId="12">[6]LIS183!#REF!</definedName>
    <definedName name="_1" localSheetId="14">[6]LIS183!#REF!</definedName>
    <definedName name="_1" localSheetId="17">[7]LIS183!#REF!</definedName>
    <definedName name="_1" localSheetId="18">[7]LIS183!#REF!</definedName>
    <definedName name="_1" localSheetId="3">[6]LIS183!#REF!</definedName>
    <definedName name="_1" localSheetId="9">[6]LIS183!#REF!</definedName>
    <definedName name="_1" localSheetId="4">[6]LIS183!#REF!</definedName>
    <definedName name="_1" localSheetId="6">[6]LIS183!#REF!</definedName>
    <definedName name="_1" localSheetId="7">[6]LIS183!#REF!</definedName>
    <definedName name="_1">[6]LIS183!#REF!</definedName>
    <definedName name="_1_13__Reporte_Ministerio___Definitivo_" localSheetId="11">#REF!</definedName>
    <definedName name="_1_13__Reporte_Ministerio___Definitivo_" localSheetId="12">#REF!</definedName>
    <definedName name="_1_13__Reporte_Ministerio___Definitivo_" localSheetId="18">#REF!</definedName>
    <definedName name="_1_13__Reporte_Ministerio___Definitivo_" localSheetId="3">#REF!</definedName>
    <definedName name="_1_13__Reporte_Ministerio___Definitivo_" localSheetId="9">#REF!</definedName>
    <definedName name="_1_13__Reporte_Ministerio___Definitivo_" localSheetId="4">#REF!</definedName>
    <definedName name="_1_13__Reporte_Ministerio___Definitivo_" localSheetId="6">#REF!</definedName>
    <definedName name="_1_13__Reporte_Ministerio___Definitivo_" localSheetId="7">#REF!</definedName>
    <definedName name="_1_13__Reporte_Ministerio___Definitivo_">#REF!</definedName>
    <definedName name="_10" localSheetId="11">[6]LIS183!#REF!</definedName>
    <definedName name="_10" localSheetId="12">[6]LIS183!#REF!</definedName>
    <definedName name="_10" localSheetId="14">[6]LIS183!#REF!</definedName>
    <definedName name="_10" localSheetId="17">[7]LIS183!#REF!</definedName>
    <definedName name="_10" localSheetId="18">[7]LIS183!#REF!</definedName>
    <definedName name="_10" localSheetId="3">[6]LIS183!#REF!</definedName>
    <definedName name="_10" localSheetId="9">[6]LIS183!#REF!</definedName>
    <definedName name="_10" localSheetId="4">[6]LIS183!#REF!</definedName>
    <definedName name="_10" localSheetId="6">[6]LIS183!#REF!</definedName>
    <definedName name="_10" localSheetId="7">[6]LIS183!#REF!</definedName>
    <definedName name="_10">[6]LIS183!#REF!</definedName>
    <definedName name="_100" localSheetId="11">[6]LIS183!#REF!</definedName>
    <definedName name="_100" localSheetId="12">[6]LIS183!#REF!</definedName>
    <definedName name="_100" localSheetId="14">[6]LIS183!#REF!</definedName>
    <definedName name="_100" localSheetId="17">[7]LIS183!#REF!</definedName>
    <definedName name="_100" localSheetId="18">[7]LIS183!#REF!</definedName>
    <definedName name="_100" localSheetId="3">[6]LIS183!#REF!</definedName>
    <definedName name="_100" localSheetId="9">[6]LIS183!#REF!</definedName>
    <definedName name="_100" localSheetId="4">[6]LIS183!#REF!</definedName>
    <definedName name="_100" localSheetId="6">[6]LIS183!#REF!</definedName>
    <definedName name="_100" localSheetId="7">[6]LIS183!#REF!</definedName>
    <definedName name="_100">[6]LIS183!#REF!</definedName>
    <definedName name="_101" localSheetId="11">[6]LIS183!#REF!</definedName>
    <definedName name="_101" localSheetId="12">[6]LIS183!#REF!</definedName>
    <definedName name="_101" localSheetId="14">[6]LIS183!#REF!</definedName>
    <definedName name="_101" localSheetId="17">[7]LIS183!#REF!</definedName>
    <definedName name="_101" localSheetId="18">[7]LIS183!#REF!</definedName>
    <definedName name="_101" localSheetId="3">[6]LIS183!#REF!</definedName>
    <definedName name="_101" localSheetId="9">[6]LIS183!#REF!</definedName>
    <definedName name="_101" localSheetId="4">[6]LIS183!#REF!</definedName>
    <definedName name="_101" localSheetId="6">[6]LIS183!#REF!</definedName>
    <definedName name="_101" localSheetId="7">[6]LIS183!#REF!</definedName>
    <definedName name="_101">[6]LIS183!#REF!</definedName>
    <definedName name="_102" localSheetId="11">[6]LIS183!#REF!</definedName>
    <definedName name="_102" localSheetId="12">[6]LIS183!#REF!</definedName>
    <definedName name="_102" localSheetId="14">[6]LIS183!#REF!</definedName>
    <definedName name="_102" localSheetId="17">[7]LIS183!#REF!</definedName>
    <definedName name="_102" localSheetId="18">[7]LIS183!#REF!</definedName>
    <definedName name="_102" localSheetId="3">[6]LIS183!#REF!</definedName>
    <definedName name="_102" localSheetId="9">[6]LIS183!#REF!</definedName>
    <definedName name="_102" localSheetId="4">[6]LIS183!#REF!</definedName>
    <definedName name="_102" localSheetId="6">[6]LIS183!#REF!</definedName>
    <definedName name="_102" localSheetId="7">[6]LIS183!#REF!</definedName>
    <definedName name="_102">[6]LIS183!#REF!</definedName>
    <definedName name="_103" localSheetId="11">[6]LIS183!#REF!</definedName>
    <definedName name="_103" localSheetId="12">[6]LIS183!#REF!</definedName>
    <definedName name="_103" localSheetId="17">[7]LIS183!#REF!</definedName>
    <definedName name="_103" localSheetId="18">[7]LIS183!#REF!</definedName>
    <definedName name="_103" localSheetId="3">[6]LIS183!#REF!</definedName>
    <definedName name="_103" localSheetId="9">[6]LIS183!#REF!</definedName>
    <definedName name="_103" localSheetId="4">[6]LIS183!#REF!</definedName>
    <definedName name="_103" localSheetId="6">[6]LIS183!#REF!</definedName>
    <definedName name="_103" localSheetId="7">[6]LIS183!#REF!</definedName>
    <definedName name="_103">[6]LIS183!#REF!</definedName>
    <definedName name="_104" localSheetId="11">[6]LIS183!#REF!</definedName>
    <definedName name="_104" localSheetId="12">[6]LIS183!#REF!</definedName>
    <definedName name="_104" localSheetId="17">[7]LIS183!#REF!</definedName>
    <definedName name="_104" localSheetId="18">[7]LIS183!#REF!</definedName>
    <definedName name="_104" localSheetId="9">[6]LIS183!#REF!</definedName>
    <definedName name="_104" localSheetId="6">[6]LIS183!#REF!</definedName>
    <definedName name="_104" localSheetId="7">[6]LIS183!#REF!</definedName>
    <definedName name="_104">[6]LIS183!#REF!</definedName>
    <definedName name="_105" localSheetId="11">[6]LIS183!#REF!</definedName>
    <definedName name="_105" localSheetId="12">[6]LIS183!#REF!</definedName>
    <definedName name="_105" localSheetId="17">[7]LIS183!#REF!</definedName>
    <definedName name="_105" localSheetId="18">[7]LIS183!#REF!</definedName>
    <definedName name="_105" localSheetId="9">[6]LIS183!#REF!</definedName>
    <definedName name="_105" localSheetId="6">[6]LIS183!#REF!</definedName>
    <definedName name="_105" localSheetId="7">[6]LIS183!#REF!</definedName>
    <definedName name="_105">[6]LIS183!#REF!</definedName>
    <definedName name="_106" localSheetId="11">[6]LIS183!#REF!</definedName>
    <definedName name="_106" localSheetId="12">[6]LIS183!#REF!</definedName>
    <definedName name="_106" localSheetId="17">[7]LIS183!#REF!</definedName>
    <definedName name="_106" localSheetId="18">[7]LIS183!#REF!</definedName>
    <definedName name="_106" localSheetId="9">[6]LIS183!#REF!</definedName>
    <definedName name="_106" localSheetId="6">[6]LIS183!#REF!</definedName>
    <definedName name="_106" localSheetId="7">[6]LIS183!#REF!</definedName>
    <definedName name="_106">[6]LIS183!#REF!</definedName>
    <definedName name="_107" localSheetId="11">[6]LIS183!#REF!</definedName>
    <definedName name="_107" localSheetId="12">[6]LIS183!#REF!</definedName>
    <definedName name="_107" localSheetId="17">[7]LIS183!#REF!</definedName>
    <definedName name="_107" localSheetId="18">[7]LIS183!#REF!</definedName>
    <definedName name="_107" localSheetId="9">[6]LIS183!#REF!</definedName>
    <definedName name="_107" localSheetId="6">[6]LIS183!#REF!</definedName>
    <definedName name="_107" localSheetId="7">[6]LIS183!#REF!</definedName>
    <definedName name="_107">[6]LIS183!#REF!</definedName>
    <definedName name="_108" localSheetId="11">[6]LIS183!#REF!</definedName>
    <definedName name="_108" localSheetId="12">[6]LIS183!#REF!</definedName>
    <definedName name="_108" localSheetId="17">[7]LIS183!#REF!</definedName>
    <definedName name="_108" localSheetId="18">[7]LIS183!#REF!</definedName>
    <definedName name="_108" localSheetId="9">[6]LIS183!#REF!</definedName>
    <definedName name="_108" localSheetId="6">[6]LIS183!#REF!</definedName>
    <definedName name="_108" localSheetId="7">[6]LIS183!#REF!</definedName>
    <definedName name="_108">[6]LIS183!#REF!</definedName>
    <definedName name="_109" localSheetId="11">[6]LIS183!#REF!</definedName>
    <definedName name="_109" localSheetId="12">[6]LIS183!#REF!</definedName>
    <definedName name="_109" localSheetId="17">[7]LIS183!#REF!</definedName>
    <definedName name="_109" localSheetId="18">[7]LIS183!#REF!</definedName>
    <definedName name="_109" localSheetId="9">[6]LIS183!#REF!</definedName>
    <definedName name="_109" localSheetId="6">[6]LIS183!#REF!</definedName>
    <definedName name="_109" localSheetId="7">[6]LIS183!#REF!</definedName>
    <definedName name="_109">[6]LIS183!#REF!</definedName>
    <definedName name="_11" localSheetId="11">[6]LIS183!#REF!</definedName>
    <definedName name="_11" localSheetId="12">[6]LIS183!#REF!</definedName>
    <definedName name="_11" localSheetId="17">[7]LIS183!#REF!</definedName>
    <definedName name="_11" localSheetId="18">[7]LIS183!#REF!</definedName>
    <definedName name="_11" localSheetId="9">[6]LIS183!#REF!</definedName>
    <definedName name="_11" localSheetId="6">[6]LIS183!#REF!</definedName>
    <definedName name="_11" localSheetId="7">[6]LIS183!#REF!</definedName>
    <definedName name="_11">[6]LIS183!#REF!</definedName>
    <definedName name="_110" localSheetId="11">[6]LIS183!#REF!</definedName>
    <definedName name="_110" localSheetId="12">[6]LIS183!#REF!</definedName>
    <definedName name="_110" localSheetId="17">[7]LIS183!#REF!</definedName>
    <definedName name="_110" localSheetId="18">[7]LIS183!#REF!</definedName>
    <definedName name="_110" localSheetId="9">[6]LIS183!#REF!</definedName>
    <definedName name="_110" localSheetId="6">[6]LIS183!#REF!</definedName>
    <definedName name="_110" localSheetId="7">[6]LIS183!#REF!</definedName>
    <definedName name="_110">[6]LIS183!#REF!</definedName>
    <definedName name="_111" localSheetId="11">[6]LIS183!#REF!</definedName>
    <definedName name="_111" localSheetId="12">[6]LIS183!#REF!</definedName>
    <definedName name="_111" localSheetId="17">[7]LIS183!#REF!</definedName>
    <definedName name="_111" localSheetId="18">[7]LIS183!#REF!</definedName>
    <definedName name="_111" localSheetId="9">[6]LIS183!#REF!</definedName>
    <definedName name="_111" localSheetId="6">[6]LIS183!#REF!</definedName>
    <definedName name="_111" localSheetId="7">[6]LIS183!#REF!</definedName>
    <definedName name="_111">[6]LIS183!#REF!</definedName>
    <definedName name="_112" localSheetId="11">[6]LIS183!#REF!</definedName>
    <definedName name="_112" localSheetId="12">[6]LIS183!#REF!</definedName>
    <definedName name="_112" localSheetId="17">[7]LIS183!#REF!</definedName>
    <definedName name="_112" localSheetId="18">[7]LIS183!#REF!</definedName>
    <definedName name="_112" localSheetId="9">[6]LIS183!#REF!</definedName>
    <definedName name="_112" localSheetId="6">[6]LIS183!#REF!</definedName>
    <definedName name="_112" localSheetId="7">[6]LIS183!#REF!</definedName>
    <definedName name="_112">[6]LIS183!#REF!</definedName>
    <definedName name="_113" localSheetId="11">[6]LIS183!#REF!</definedName>
    <definedName name="_113" localSheetId="12">[6]LIS183!#REF!</definedName>
    <definedName name="_113" localSheetId="17">[7]LIS183!#REF!</definedName>
    <definedName name="_113" localSheetId="18">[7]LIS183!#REF!</definedName>
    <definedName name="_113" localSheetId="9">[6]LIS183!#REF!</definedName>
    <definedName name="_113" localSheetId="6">[6]LIS183!#REF!</definedName>
    <definedName name="_113" localSheetId="7">[6]LIS183!#REF!</definedName>
    <definedName name="_113">[6]LIS183!#REF!</definedName>
    <definedName name="_114" localSheetId="11">[6]LIS183!#REF!</definedName>
    <definedName name="_114" localSheetId="12">[6]LIS183!#REF!</definedName>
    <definedName name="_114" localSheetId="17">[7]LIS183!#REF!</definedName>
    <definedName name="_114" localSheetId="18">[7]LIS183!#REF!</definedName>
    <definedName name="_114" localSheetId="9">[6]LIS183!#REF!</definedName>
    <definedName name="_114" localSheetId="6">[6]LIS183!#REF!</definedName>
    <definedName name="_114" localSheetId="7">[6]LIS183!#REF!</definedName>
    <definedName name="_114">[6]LIS183!#REF!</definedName>
    <definedName name="_115" localSheetId="11">[6]LIS183!#REF!</definedName>
    <definedName name="_115" localSheetId="12">[6]LIS183!#REF!</definedName>
    <definedName name="_115" localSheetId="17">[7]LIS183!#REF!</definedName>
    <definedName name="_115" localSheetId="18">[7]LIS183!#REF!</definedName>
    <definedName name="_115" localSheetId="9">[6]LIS183!#REF!</definedName>
    <definedName name="_115" localSheetId="6">[6]LIS183!#REF!</definedName>
    <definedName name="_115" localSheetId="7">[6]LIS183!#REF!</definedName>
    <definedName name="_115">[6]LIS183!#REF!</definedName>
    <definedName name="_1154" localSheetId="11">[6]LIS183!#REF!</definedName>
    <definedName name="_1154" localSheetId="12">[6]LIS183!#REF!</definedName>
    <definedName name="_1154" localSheetId="17">[7]LIS183!#REF!</definedName>
    <definedName name="_1154" localSheetId="18">[7]LIS183!#REF!</definedName>
    <definedName name="_1154" localSheetId="9">[6]LIS183!#REF!</definedName>
    <definedName name="_1154" localSheetId="6">[6]LIS183!#REF!</definedName>
    <definedName name="_1154" localSheetId="7">[6]LIS183!#REF!</definedName>
    <definedName name="_1154">[6]LIS183!#REF!</definedName>
    <definedName name="_116" localSheetId="11">[6]LIS183!#REF!</definedName>
    <definedName name="_116" localSheetId="12">[6]LIS183!#REF!</definedName>
    <definedName name="_116" localSheetId="17">[7]LIS183!#REF!</definedName>
    <definedName name="_116" localSheetId="18">[7]LIS183!#REF!</definedName>
    <definedName name="_116" localSheetId="9">[6]LIS183!#REF!</definedName>
    <definedName name="_116" localSheetId="6">[6]LIS183!#REF!</definedName>
    <definedName name="_116" localSheetId="7">[6]LIS183!#REF!</definedName>
    <definedName name="_116">[6]LIS183!#REF!</definedName>
    <definedName name="_117" localSheetId="11">[6]LIS183!#REF!</definedName>
    <definedName name="_117" localSheetId="12">[6]LIS183!#REF!</definedName>
    <definedName name="_117" localSheetId="17">[7]LIS183!#REF!</definedName>
    <definedName name="_117" localSheetId="18">[7]LIS183!#REF!</definedName>
    <definedName name="_117" localSheetId="9">[6]LIS183!#REF!</definedName>
    <definedName name="_117" localSheetId="6">[6]LIS183!#REF!</definedName>
    <definedName name="_117" localSheetId="7">[6]LIS183!#REF!</definedName>
    <definedName name="_117">[6]LIS183!#REF!</definedName>
    <definedName name="_118" localSheetId="11">[6]LIS183!#REF!</definedName>
    <definedName name="_118" localSheetId="12">[6]LIS183!#REF!</definedName>
    <definedName name="_118" localSheetId="17">[7]LIS183!#REF!</definedName>
    <definedName name="_118" localSheetId="18">[7]LIS183!#REF!</definedName>
    <definedName name="_118" localSheetId="9">[6]LIS183!#REF!</definedName>
    <definedName name="_118" localSheetId="6">[6]LIS183!#REF!</definedName>
    <definedName name="_118" localSheetId="7">[6]LIS183!#REF!</definedName>
    <definedName name="_118">[6]LIS183!#REF!</definedName>
    <definedName name="_119" localSheetId="11">[6]LIS183!#REF!</definedName>
    <definedName name="_119" localSheetId="12">[6]LIS183!#REF!</definedName>
    <definedName name="_119" localSheetId="17">[7]LIS183!#REF!</definedName>
    <definedName name="_119" localSheetId="18">[7]LIS183!#REF!</definedName>
    <definedName name="_119" localSheetId="9">[6]LIS183!#REF!</definedName>
    <definedName name="_119" localSheetId="6">[6]LIS183!#REF!</definedName>
    <definedName name="_119" localSheetId="7">[6]LIS183!#REF!</definedName>
    <definedName name="_119">[6]LIS183!#REF!</definedName>
    <definedName name="_12" localSheetId="11">[6]LIS183!#REF!</definedName>
    <definedName name="_12" localSheetId="12">[6]LIS183!#REF!</definedName>
    <definedName name="_12" localSheetId="17">[7]LIS183!#REF!</definedName>
    <definedName name="_12" localSheetId="18">[7]LIS183!#REF!</definedName>
    <definedName name="_12" localSheetId="9">[6]LIS183!#REF!</definedName>
    <definedName name="_12" localSheetId="6">[6]LIS183!#REF!</definedName>
    <definedName name="_12" localSheetId="7">[6]LIS183!#REF!</definedName>
    <definedName name="_12">[6]LIS183!#REF!</definedName>
    <definedName name="_120" localSheetId="11">[6]LIS183!#REF!</definedName>
    <definedName name="_120" localSheetId="12">[6]LIS183!#REF!</definedName>
    <definedName name="_120" localSheetId="17">[7]LIS183!#REF!</definedName>
    <definedName name="_120" localSheetId="18">[7]LIS183!#REF!</definedName>
    <definedName name="_120" localSheetId="9">[6]LIS183!#REF!</definedName>
    <definedName name="_120" localSheetId="6">[6]LIS183!#REF!</definedName>
    <definedName name="_120" localSheetId="7">[6]LIS183!#REF!</definedName>
    <definedName name="_120">[6]LIS183!#REF!</definedName>
    <definedName name="_121" localSheetId="11">[6]LIS183!#REF!</definedName>
    <definedName name="_121" localSheetId="12">[6]LIS183!#REF!</definedName>
    <definedName name="_121" localSheetId="17">[7]LIS183!#REF!</definedName>
    <definedName name="_121" localSheetId="18">[7]LIS183!#REF!</definedName>
    <definedName name="_121" localSheetId="9">[6]LIS183!#REF!</definedName>
    <definedName name="_121" localSheetId="6">[6]LIS183!#REF!</definedName>
    <definedName name="_121" localSheetId="7">[6]LIS183!#REF!</definedName>
    <definedName name="_121">[6]LIS183!#REF!</definedName>
    <definedName name="_122" localSheetId="11">[6]LIS183!#REF!</definedName>
    <definedName name="_122" localSheetId="12">[6]LIS183!#REF!</definedName>
    <definedName name="_122" localSheetId="17">[7]LIS183!#REF!</definedName>
    <definedName name="_122" localSheetId="18">[7]LIS183!#REF!</definedName>
    <definedName name="_122" localSheetId="9">[6]LIS183!#REF!</definedName>
    <definedName name="_122" localSheetId="6">[6]LIS183!#REF!</definedName>
    <definedName name="_122" localSheetId="7">[6]LIS183!#REF!</definedName>
    <definedName name="_122">[6]LIS183!#REF!</definedName>
    <definedName name="_123" localSheetId="11">[6]LIS183!#REF!</definedName>
    <definedName name="_123" localSheetId="12">[6]LIS183!#REF!</definedName>
    <definedName name="_123" localSheetId="17">[7]LIS183!#REF!</definedName>
    <definedName name="_123" localSheetId="18">[7]LIS183!#REF!</definedName>
    <definedName name="_123" localSheetId="9">[6]LIS183!#REF!</definedName>
    <definedName name="_123" localSheetId="6">[6]LIS183!#REF!</definedName>
    <definedName name="_123" localSheetId="7">[6]LIS183!#REF!</definedName>
    <definedName name="_123">[6]LIS183!#REF!</definedName>
    <definedName name="_124" localSheetId="11">[6]LIS183!#REF!</definedName>
    <definedName name="_124" localSheetId="12">[6]LIS183!#REF!</definedName>
    <definedName name="_124" localSheetId="17">[7]LIS183!#REF!</definedName>
    <definedName name="_124" localSheetId="18">[7]LIS183!#REF!</definedName>
    <definedName name="_124" localSheetId="9">[6]LIS183!#REF!</definedName>
    <definedName name="_124" localSheetId="6">[6]LIS183!#REF!</definedName>
    <definedName name="_124" localSheetId="7">[6]LIS183!#REF!</definedName>
    <definedName name="_124">[6]LIS183!#REF!</definedName>
    <definedName name="_125" localSheetId="11">[6]LIS183!#REF!</definedName>
    <definedName name="_125" localSheetId="12">[6]LIS183!#REF!</definedName>
    <definedName name="_125" localSheetId="17">[7]LIS183!#REF!</definedName>
    <definedName name="_125" localSheetId="18">[7]LIS183!#REF!</definedName>
    <definedName name="_125" localSheetId="9">[6]LIS183!#REF!</definedName>
    <definedName name="_125" localSheetId="6">[6]LIS183!#REF!</definedName>
    <definedName name="_125" localSheetId="7">[6]LIS183!#REF!</definedName>
    <definedName name="_125">[6]LIS183!#REF!</definedName>
    <definedName name="_126" localSheetId="11">[6]LIS183!#REF!</definedName>
    <definedName name="_126" localSheetId="12">[6]LIS183!#REF!</definedName>
    <definedName name="_126" localSheetId="17">[7]LIS183!#REF!</definedName>
    <definedName name="_126" localSheetId="18">[7]LIS183!#REF!</definedName>
    <definedName name="_126" localSheetId="9">[6]LIS183!#REF!</definedName>
    <definedName name="_126" localSheetId="6">[6]LIS183!#REF!</definedName>
    <definedName name="_126" localSheetId="7">[6]LIS183!#REF!</definedName>
    <definedName name="_126">[6]LIS183!#REF!</definedName>
    <definedName name="_127" localSheetId="11">[6]LIS183!#REF!</definedName>
    <definedName name="_127" localSheetId="12">[6]LIS183!#REF!</definedName>
    <definedName name="_127" localSheetId="17">[7]LIS183!#REF!</definedName>
    <definedName name="_127" localSheetId="18">[7]LIS183!#REF!</definedName>
    <definedName name="_127" localSheetId="9">[6]LIS183!#REF!</definedName>
    <definedName name="_127" localSheetId="6">[6]LIS183!#REF!</definedName>
    <definedName name="_127" localSheetId="7">[6]LIS183!#REF!</definedName>
    <definedName name="_127">[6]LIS183!#REF!</definedName>
    <definedName name="_128" localSheetId="11">[6]LIS183!#REF!</definedName>
    <definedName name="_128" localSheetId="12">[6]LIS183!#REF!</definedName>
    <definedName name="_128" localSheetId="17">[7]LIS183!#REF!</definedName>
    <definedName name="_128" localSheetId="18">[7]LIS183!#REF!</definedName>
    <definedName name="_128" localSheetId="9">[6]LIS183!#REF!</definedName>
    <definedName name="_128" localSheetId="6">[6]LIS183!#REF!</definedName>
    <definedName name="_128" localSheetId="7">[6]LIS183!#REF!</definedName>
    <definedName name="_128">[6]LIS183!#REF!</definedName>
    <definedName name="_129" localSheetId="11">[6]LIS183!#REF!</definedName>
    <definedName name="_129" localSheetId="12">[6]LIS183!#REF!</definedName>
    <definedName name="_129" localSheetId="17">[7]LIS183!#REF!</definedName>
    <definedName name="_129" localSheetId="18">[7]LIS183!#REF!</definedName>
    <definedName name="_129" localSheetId="9">[6]LIS183!#REF!</definedName>
    <definedName name="_129" localSheetId="6">[6]LIS183!#REF!</definedName>
    <definedName name="_129" localSheetId="7">[6]LIS183!#REF!</definedName>
    <definedName name="_129">[6]LIS183!#REF!</definedName>
    <definedName name="_13" localSheetId="11">[6]LIS183!#REF!</definedName>
    <definedName name="_13" localSheetId="12">[6]LIS183!#REF!</definedName>
    <definedName name="_13" localSheetId="17">[7]LIS183!#REF!</definedName>
    <definedName name="_13" localSheetId="18">[7]LIS183!#REF!</definedName>
    <definedName name="_13" localSheetId="9">[6]LIS183!#REF!</definedName>
    <definedName name="_13" localSheetId="6">[6]LIS183!#REF!</definedName>
    <definedName name="_13" localSheetId="7">[6]LIS183!#REF!</definedName>
    <definedName name="_13">[6]LIS183!#REF!</definedName>
    <definedName name="_130" localSheetId="11">[6]LIS183!#REF!</definedName>
    <definedName name="_130" localSheetId="12">[6]LIS183!#REF!</definedName>
    <definedName name="_130" localSheetId="17">[7]LIS183!#REF!</definedName>
    <definedName name="_130" localSheetId="18">[7]LIS183!#REF!</definedName>
    <definedName name="_130" localSheetId="9">[6]LIS183!#REF!</definedName>
    <definedName name="_130" localSheetId="6">[6]LIS183!#REF!</definedName>
    <definedName name="_130" localSheetId="7">[6]LIS183!#REF!</definedName>
    <definedName name="_130">[6]LIS183!#REF!</definedName>
    <definedName name="_131" localSheetId="11">[6]LIS183!#REF!</definedName>
    <definedName name="_131" localSheetId="12">[6]LIS183!#REF!</definedName>
    <definedName name="_131" localSheetId="17">[7]LIS183!#REF!</definedName>
    <definedName name="_131" localSheetId="18">[7]LIS183!#REF!</definedName>
    <definedName name="_131" localSheetId="9">[6]LIS183!#REF!</definedName>
    <definedName name="_131" localSheetId="6">[6]LIS183!#REF!</definedName>
    <definedName name="_131" localSheetId="7">[6]LIS183!#REF!</definedName>
    <definedName name="_131">[6]LIS183!#REF!</definedName>
    <definedName name="_132" localSheetId="11">[6]LIS183!#REF!</definedName>
    <definedName name="_132" localSheetId="12">[6]LIS183!#REF!</definedName>
    <definedName name="_132" localSheetId="17">[7]LIS183!#REF!</definedName>
    <definedName name="_132" localSheetId="18">[7]LIS183!#REF!</definedName>
    <definedName name="_132" localSheetId="9">[6]LIS183!#REF!</definedName>
    <definedName name="_132" localSheetId="6">[6]LIS183!#REF!</definedName>
    <definedName name="_132" localSheetId="7">[6]LIS183!#REF!</definedName>
    <definedName name="_132">[6]LIS183!#REF!</definedName>
    <definedName name="_133" localSheetId="11">[6]LIS183!#REF!</definedName>
    <definedName name="_133" localSheetId="12">[6]LIS183!#REF!</definedName>
    <definedName name="_133" localSheetId="17">[7]LIS183!#REF!</definedName>
    <definedName name="_133" localSheetId="18">[7]LIS183!#REF!</definedName>
    <definedName name="_133" localSheetId="9">[6]LIS183!#REF!</definedName>
    <definedName name="_133" localSheetId="6">[6]LIS183!#REF!</definedName>
    <definedName name="_133" localSheetId="7">[6]LIS183!#REF!</definedName>
    <definedName name="_133">[6]LIS183!#REF!</definedName>
    <definedName name="_134" localSheetId="11">[6]LIS183!#REF!</definedName>
    <definedName name="_134" localSheetId="12">[6]LIS183!#REF!</definedName>
    <definedName name="_134" localSheetId="17">[7]LIS183!#REF!</definedName>
    <definedName name="_134" localSheetId="18">[7]LIS183!#REF!</definedName>
    <definedName name="_134" localSheetId="9">[6]LIS183!#REF!</definedName>
    <definedName name="_134" localSheetId="6">[6]LIS183!#REF!</definedName>
    <definedName name="_134" localSheetId="7">[6]LIS183!#REF!</definedName>
    <definedName name="_134">[6]LIS183!#REF!</definedName>
    <definedName name="_135" localSheetId="11">[6]LIS183!#REF!</definedName>
    <definedName name="_135" localSheetId="12">[6]LIS183!#REF!</definedName>
    <definedName name="_135" localSheetId="17">[7]LIS183!#REF!</definedName>
    <definedName name="_135" localSheetId="18">[7]LIS183!#REF!</definedName>
    <definedName name="_135" localSheetId="9">[6]LIS183!#REF!</definedName>
    <definedName name="_135" localSheetId="6">[6]LIS183!#REF!</definedName>
    <definedName name="_135" localSheetId="7">[6]LIS183!#REF!</definedName>
    <definedName name="_135">[6]LIS183!#REF!</definedName>
    <definedName name="_136" localSheetId="11">[6]LIS183!#REF!</definedName>
    <definedName name="_136" localSheetId="12">[6]LIS183!#REF!</definedName>
    <definedName name="_136" localSheetId="17">[7]LIS183!#REF!</definedName>
    <definedName name="_136" localSheetId="18">[7]LIS183!#REF!</definedName>
    <definedName name="_136" localSheetId="9">[6]LIS183!#REF!</definedName>
    <definedName name="_136" localSheetId="6">[6]LIS183!#REF!</definedName>
    <definedName name="_136" localSheetId="7">[6]LIS183!#REF!</definedName>
    <definedName name="_136">[6]LIS183!#REF!</definedName>
    <definedName name="_137" localSheetId="11">[6]LIS183!#REF!</definedName>
    <definedName name="_137" localSheetId="12">[6]LIS183!#REF!</definedName>
    <definedName name="_137" localSheetId="17">[7]LIS183!#REF!</definedName>
    <definedName name="_137" localSheetId="18">[7]LIS183!#REF!</definedName>
    <definedName name="_137" localSheetId="9">[6]LIS183!#REF!</definedName>
    <definedName name="_137" localSheetId="6">[6]LIS183!#REF!</definedName>
    <definedName name="_137" localSheetId="7">[6]LIS183!#REF!</definedName>
    <definedName name="_137">[6]LIS183!#REF!</definedName>
    <definedName name="_138" localSheetId="11">[6]LIS183!#REF!</definedName>
    <definedName name="_138" localSheetId="12">[6]LIS183!#REF!</definedName>
    <definedName name="_138" localSheetId="17">[7]LIS183!#REF!</definedName>
    <definedName name="_138" localSheetId="18">[7]LIS183!#REF!</definedName>
    <definedName name="_138" localSheetId="9">[6]LIS183!#REF!</definedName>
    <definedName name="_138" localSheetId="6">[6]LIS183!#REF!</definedName>
    <definedName name="_138" localSheetId="7">[6]LIS183!#REF!</definedName>
    <definedName name="_138">[6]LIS183!#REF!</definedName>
    <definedName name="_139" localSheetId="11">[6]LIS183!#REF!</definedName>
    <definedName name="_139" localSheetId="12">[6]LIS183!#REF!</definedName>
    <definedName name="_139" localSheetId="17">[7]LIS183!#REF!</definedName>
    <definedName name="_139" localSheetId="18">[7]LIS183!#REF!</definedName>
    <definedName name="_139" localSheetId="9">[6]LIS183!#REF!</definedName>
    <definedName name="_139" localSheetId="6">[6]LIS183!#REF!</definedName>
    <definedName name="_139" localSheetId="7">[6]LIS183!#REF!</definedName>
    <definedName name="_139">[6]LIS183!#REF!</definedName>
    <definedName name="_14" localSheetId="11">[6]LIS183!#REF!</definedName>
    <definedName name="_14" localSheetId="12">[6]LIS183!#REF!</definedName>
    <definedName name="_14" localSheetId="17">[7]LIS183!#REF!</definedName>
    <definedName name="_14" localSheetId="18">[7]LIS183!#REF!</definedName>
    <definedName name="_14" localSheetId="9">[6]LIS183!#REF!</definedName>
    <definedName name="_14" localSheetId="6">[6]LIS183!#REF!</definedName>
    <definedName name="_14" localSheetId="7">[6]LIS183!#REF!</definedName>
    <definedName name="_14">[6]LIS183!#REF!</definedName>
    <definedName name="_140" localSheetId="11">[6]LIS183!#REF!</definedName>
    <definedName name="_140" localSheetId="12">[6]LIS183!#REF!</definedName>
    <definedName name="_140" localSheetId="17">[7]LIS183!#REF!</definedName>
    <definedName name="_140" localSheetId="18">[7]LIS183!#REF!</definedName>
    <definedName name="_140" localSheetId="9">[6]LIS183!#REF!</definedName>
    <definedName name="_140" localSheetId="6">[6]LIS183!#REF!</definedName>
    <definedName name="_140" localSheetId="7">[6]LIS183!#REF!</definedName>
    <definedName name="_140">[6]LIS183!#REF!</definedName>
    <definedName name="_141" localSheetId="11">[6]LIS183!#REF!</definedName>
    <definedName name="_141" localSheetId="12">[6]LIS183!#REF!</definedName>
    <definedName name="_141" localSheetId="17">[7]LIS183!#REF!</definedName>
    <definedName name="_141" localSheetId="18">[7]LIS183!#REF!</definedName>
    <definedName name="_141" localSheetId="9">[6]LIS183!#REF!</definedName>
    <definedName name="_141" localSheetId="6">[6]LIS183!#REF!</definedName>
    <definedName name="_141" localSheetId="7">[6]LIS183!#REF!</definedName>
    <definedName name="_141">[6]LIS183!#REF!</definedName>
    <definedName name="_142" localSheetId="11">[6]LIS183!#REF!</definedName>
    <definedName name="_142" localSheetId="12">[6]LIS183!#REF!</definedName>
    <definedName name="_142" localSheetId="17">[7]LIS183!#REF!</definedName>
    <definedName name="_142" localSheetId="18">[7]LIS183!#REF!</definedName>
    <definedName name="_142" localSheetId="9">[6]LIS183!#REF!</definedName>
    <definedName name="_142" localSheetId="6">[6]LIS183!#REF!</definedName>
    <definedName name="_142" localSheetId="7">[6]LIS183!#REF!</definedName>
    <definedName name="_142">[6]LIS183!#REF!</definedName>
    <definedName name="_143" localSheetId="11">[6]LIS183!#REF!</definedName>
    <definedName name="_143" localSheetId="12">[6]LIS183!#REF!</definedName>
    <definedName name="_143" localSheetId="17">[7]LIS183!#REF!</definedName>
    <definedName name="_143" localSheetId="18">[7]LIS183!#REF!</definedName>
    <definedName name="_143" localSheetId="9">[6]LIS183!#REF!</definedName>
    <definedName name="_143" localSheetId="6">[6]LIS183!#REF!</definedName>
    <definedName name="_143" localSheetId="7">[6]LIS183!#REF!</definedName>
    <definedName name="_143">[6]LIS183!#REF!</definedName>
    <definedName name="_144" localSheetId="11">[6]LIS183!#REF!</definedName>
    <definedName name="_144" localSheetId="12">[6]LIS183!#REF!</definedName>
    <definedName name="_144" localSheetId="17">[7]LIS183!#REF!</definedName>
    <definedName name="_144" localSheetId="18">[7]LIS183!#REF!</definedName>
    <definedName name="_144" localSheetId="9">[6]LIS183!#REF!</definedName>
    <definedName name="_144" localSheetId="6">[6]LIS183!#REF!</definedName>
    <definedName name="_144" localSheetId="7">[6]LIS183!#REF!</definedName>
    <definedName name="_144">[6]LIS183!#REF!</definedName>
    <definedName name="_145" localSheetId="11">[6]LIS183!#REF!</definedName>
    <definedName name="_145" localSheetId="12">[6]LIS183!#REF!</definedName>
    <definedName name="_145" localSheetId="17">[7]LIS183!#REF!</definedName>
    <definedName name="_145" localSheetId="18">[7]LIS183!#REF!</definedName>
    <definedName name="_145" localSheetId="9">[6]LIS183!#REF!</definedName>
    <definedName name="_145" localSheetId="6">[6]LIS183!#REF!</definedName>
    <definedName name="_145" localSheetId="7">[6]LIS183!#REF!</definedName>
    <definedName name="_145">[6]LIS183!#REF!</definedName>
    <definedName name="_146" localSheetId="11">[6]LIS183!#REF!</definedName>
    <definedName name="_146" localSheetId="12">[6]LIS183!#REF!</definedName>
    <definedName name="_146" localSheetId="17">[7]LIS183!#REF!</definedName>
    <definedName name="_146" localSheetId="18">[7]LIS183!#REF!</definedName>
    <definedName name="_146" localSheetId="9">[6]LIS183!#REF!</definedName>
    <definedName name="_146" localSheetId="6">[6]LIS183!#REF!</definedName>
    <definedName name="_146" localSheetId="7">[6]LIS183!#REF!</definedName>
    <definedName name="_146">[6]LIS183!#REF!</definedName>
    <definedName name="_147" localSheetId="11">[6]LIS183!#REF!</definedName>
    <definedName name="_147" localSheetId="12">[6]LIS183!#REF!</definedName>
    <definedName name="_147" localSheetId="17">[7]LIS183!#REF!</definedName>
    <definedName name="_147" localSheetId="18">[7]LIS183!#REF!</definedName>
    <definedName name="_147" localSheetId="9">[6]LIS183!#REF!</definedName>
    <definedName name="_147" localSheetId="6">[6]LIS183!#REF!</definedName>
    <definedName name="_147" localSheetId="7">[6]LIS183!#REF!</definedName>
    <definedName name="_147">[6]LIS183!#REF!</definedName>
    <definedName name="_148" localSheetId="11">[6]LIS183!#REF!</definedName>
    <definedName name="_148" localSheetId="12">[6]LIS183!#REF!</definedName>
    <definedName name="_148" localSheetId="17">[7]LIS183!#REF!</definedName>
    <definedName name="_148" localSheetId="18">[7]LIS183!#REF!</definedName>
    <definedName name="_148" localSheetId="9">[6]LIS183!#REF!</definedName>
    <definedName name="_148" localSheetId="6">[6]LIS183!#REF!</definedName>
    <definedName name="_148" localSheetId="7">[6]LIS183!#REF!</definedName>
    <definedName name="_148">[6]LIS183!#REF!</definedName>
    <definedName name="_149" localSheetId="11">[6]LIS183!#REF!</definedName>
    <definedName name="_149" localSheetId="12">[6]LIS183!#REF!</definedName>
    <definedName name="_149" localSheetId="17">[7]LIS183!#REF!</definedName>
    <definedName name="_149" localSheetId="18">[7]LIS183!#REF!</definedName>
    <definedName name="_149" localSheetId="9">[6]LIS183!#REF!</definedName>
    <definedName name="_149" localSheetId="6">[6]LIS183!#REF!</definedName>
    <definedName name="_149" localSheetId="7">[6]LIS183!#REF!</definedName>
    <definedName name="_149">[6]LIS183!#REF!</definedName>
    <definedName name="_15" localSheetId="11">[6]LIS183!#REF!</definedName>
    <definedName name="_15" localSheetId="12">[6]LIS183!#REF!</definedName>
    <definedName name="_15" localSheetId="17">[7]LIS183!#REF!</definedName>
    <definedName name="_15" localSheetId="18">[7]LIS183!#REF!</definedName>
    <definedName name="_15" localSheetId="9">[6]LIS183!#REF!</definedName>
    <definedName name="_15" localSheetId="6">[6]LIS183!#REF!</definedName>
    <definedName name="_15" localSheetId="7">[6]LIS183!#REF!</definedName>
    <definedName name="_15">[6]LIS183!#REF!</definedName>
    <definedName name="_150" localSheetId="11">[6]LIS183!#REF!</definedName>
    <definedName name="_150" localSheetId="12">[6]LIS183!#REF!</definedName>
    <definedName name="_150" localSheetId="17">[7]LIS183!#REF!</definedName>
    <definedName name="_150" localSheetId="18">[7]LIS183!#REF!</definedName>
    <definedName name="_150" localSheetId="9">[6]LIS183!#REF!</definedName>
    <definedName name="_150" localSheetId="6">[6]LIS183!#REF!</definedName>
    <definedName name="_150" localSheetId="7">[6]LIS183!#REF!</definedName>
    <definedName name="_150">[6]LIS183!#REF!</definedName>
    <definedName name="_151" localSheetId="11">[6]LIS183!#REF!</definedName>
    <definedName name="_151" localSheetId="12">[6]LIS183!#REF!</definedName>
    <definedName name="_151" localSheetId="17">[7]LIS183!#REF!</definedName>
    <definedName name="_151" localSheetId="18">[7]LIS183!#REF!</definedName>
    <definedName name="_151" localSheetId="9">[6]LIS183!#REF!</definedName>
    <definedName name="_151" localSheetId="6">[6]LIS183!#REF!</definedName>
    <definedName name="_151" localSheetId="7">[6]LIS183!#REF!</definedName>
    <definedName name="_151">[6]LIS183!#REF!</definedName>
    <definedName name="_152" localSheetId="11">[6]LIS183!#REF!</definedName>
    <definedName name="_152" localSheetId="12">[6]LIS183!#REF!</definedName>
    <definedName name="_152" localSheetId="17">[7]LIS183!#REF!</definedName>
    <definedName name="_152" localSheetId="18">[7]LIS183!#REF!</definedName>
    <definedName name="_152" localSheetId="9">[6]LIS183!#REF!</definedName>
    <definedName name="_152" localSheetId="6">[6]LIS183!#REF!</definedName>
    <definedName name="_152" localSheetId="7">[6]LIS183!#REF!</definedName>
    <definedName name="_152">[6]LIS183!#REF!</definedName>
    <definedName name="_153" localSheetId="11">[6]LIS183!#REF!</definedName>
    <definedName name="_153" localSheetId="12">[6]LIS183!#REF!</definedName>
    <definedName name="_153" localSheetId="17">[7]LIS183!#REF!</definedName>
    <definedName name="_153" localSheetId="18">[7]LIS183!#REF!</definedName>
    <definedName name="_153" localSheetId="9">[6]LIS183!#REF!</definedName>
    <definedName name="_153" localSheetId="6">[6]LIS183!#REF!</definedName>
    <definedName name="_153" localSheetId="7">[6]LIS183!#REF!</definedName>
    <definedName name="_153">[6]LIS183!#REF!</definedName>
    <definedName name="_154" localSheetId="11">[6]LIS183!#REF!</definedName>
    <definedName name="_154" localSheetId="12">[6]LIS183!#REF!</definedName>
    <definedName name="_154" localSheetId="17">[7]LIS183!#REF!</definedName>
    <definedName name="_154" localSheetId="18">[7]LIS183!#REF!</definedName>
    <definedName name="_154" localSheetId="9">[6]LIS183!#REF!</definedName>
    <definedName name="_154" localSheetId="6">[6]LIS183!#REF!</definedName>
    <definedName name="_154" localSheetId="7">[6]LIS183!#REF!</definedName>
    <definedName name="_154">[6]LIS183!#REF!</definedName>
    <definedName name="_155" localSheetId="11">[6]LIS183!#REF!</definedName>
    <definedName name="_155" localSheetId="12">[6]LIS183!#REF!</definedName>
    <definedName name="_155" localSheetId="17">[7]LIS183!#REF!</definedName>
    <definedName name="_155" localSheetId="18">[7]LIS183!#REF!</definedName>
    <definedName name="_155" localSheetId="9">[6]LIS183!#REF!</definedName>
    <definedName name="_155" localSheetId="6">[6]LIS183!#REF!</definedName>
    <definedName name="_155" localSheetId="7">[6]LIS183!#REF!</definedName>
    <definedName name="_155">[6]LIS183!#REF!</definedName>
    <definedName name="_156" localSheetId="11">[6]LIS183!#REF!</definedName>
    <definedName name="_156" localSheetId="12">[6]LIS183!#REF!</definedName>
    <definedName name="_156" localSheetId="17">[7]LIS183!#REF!</definedName>
    <definedName name="_156" localSheetId="18">[7]LIS183!#REF!</definedName>
    <definedName name="_156" localSheetId="9">[6]LIS183!#REF!</definedName>
    <definedName name="_156" localSheetId="6">[6]LIS183!#REF!</definedName>
    <definedName name="_156" localSheetId="7">[6]LIS183!#REF!</definedName>
    <definedName name="_156">[6]LIS183!#REF!</definedName>
    <definedName name="_157" localSheetId="11">[6]LIS183!#REF!</definedName>
    <definedName name="_157" localSheetId="12">[6]LIS183!#REF!</definedName>
    <definedName name="_157" localSheetId="17">[7]LIS183!#REF!</definedName>
    <definedName name="_157" localSheetId="18">[7]LIS183!#REF!</definedName>
    <definedName name="_157" localSheetId="9">[6]LIS183!#REF!</definedName>
    <definedName name="_157" localSheetId="6">[6]LIS183!#REF!</definedName>
    <definedName name="_157" localSheetId="7">[6]LIS183!#REF!</definedName>
    <definedName name="_157">[6]LIS183!#REF!</definedName>
    <definedName name="_158" localSheetId="11">[6]LIS183!#REF!</definedName>
    <definedName name="_158" localSheetId="12">[6]LIS183!#REF!</definedName>
    <definedName name="_158" localSheetId="17">[7]LIS183!#REF!</definedName>
    <definedName name="_158" localSheetId="18">[7]LIS183!#REF!</definedName>
    <definedName name="_158" localSheetId="9">[6]LIS183!#REF!</definedName>
    <definedName name="_158" localSheetId="6">[6]LIS183!#REF!</definedName>
    <definedName name="_158" localSheetId="7">[6]LIS183!#REF!</definedName>
    <definedName name="_158">[6]LIS183!#REF!</definedName>
    <definedName name="_159" localSheetId="11">[6]LIS183!#REF!</definedName>
    <definedName name="_159" localSheetId="12">[6]LIS183!#REF!</definedName>
    <definedName name="_159" localSheetId="17">[7]LIS183!#REF!</definedName>
    <definedName name="_159" localSheetId="18">[7]LIS183!#REF!</definedName>
    <definedName name="_159" localSheetId="9">[6]LIS183!#REF!</definedName>
    <definedName name="_159" localSheetId="6">[6]LIS183!#REF!</definedName>
    <definedName name="_159" localSheetId="7">[6]LIS183!#REF!</definedName>
    <definedName name="_159">[6]LIS183!#REF!</definedName>
    <definedName name="_16" localSheetId="11">[6]LIS183!#REF!</definedName>
    <definedName name="_16" localSheetId="12">[6]LIS183!#REF!</definedName>
    <definedName name="_16" localSheetId="17">[7]LIS183!#REF!</definedName>
    <definedName name="_16" localSheetId="18">[7]LIS183!#REF!</definedName>
    <definedName name="_16" localSheetId="9">[6]LIS183!#REF!</definedName>
    <definedName name="_16" localSheetId="6">[6]LIS183!#REF!</definedName>
    <definedName name="_16" localSheetId="7">[6]LIS183!#REF!</definedName>
    <definedName name="_16">[6]LIS183!#REF!</definedName>
    <definedName name="_160" localSheetId="11">[6]LIS183!#REF!</definedName>
    <definedName name="_160" localSheetId="12">[6]LIS183!#REF!</definedName>
    <definedName name="_160" localSheetId="17">[7]LIS183!#REF!</definedName>
    <definedName name="_160" localSheetId="18">[7]LIS183!#REF!</definedName>
    <definedName name="_160" localSheetId="9">[6]LIS183!#REF!</definedName>
    <definedName name="_160" localSheetId="6">[6]LIS183!#REF!</definedName>
    <definedName name="_160" localSheetId="7">[6]LIS183!#REF!</definedName>
    <definedName name="_160">[6]LIS183!#REF!</definedName>
    <definedName name="_161" localSheetId="11">[6]LIS183!#REF!</definedName>
    <definedName name="_161" localSheetId="12">[6]LIS183!#REF!</definedName>
    <definedName name="_161" localSheetId="17">[7]LIS183!#REF!</definedName>
    <definedName name="_161" localSheetId="18">[7]LIS183!#REF!</definedName>
    <definedName name="_161" localSheetId="9">[6]LIS183!#REF!</definedName>
    <definedName name="_161" localSheetId="6">[6]LIS183!#REF!</definedName>
    <definedName name="_161" localSheetId="7">[6]LIS183!#REF!</definedName>
    <definedName name="_161">[6]LIS183!#REF!</definedName>
    <definedName name="_162" localSheetId="11">[6]LIS183!#REF!</definedName>
    <definedName name="_162" localSheetId="12">[6]LIS183!#REF!</definedName>
    <definedName name="_162" localSheetId="17">[7]LIS183!#REF!</definedName>
    <definedName name="_162" localSheetId="18">[7]LIS183!#REF!</definedName>
    <definedName name="_162" localSheetId="9">[6]LIS183!#REF!</definedName>
    <definedName name="_162" localSheetId="6">[6]LIS183!#REF!</definedName>
    <definedName name="_162" localSheetId="7">[6]LIS183!#REF!</definedName>
    <definedName name="_162">[6]LIS183!#REF!</definedName>
    <definedName name="_163" localSheetId="11">[6]LIS183!#REF!</definedName>
    <definedName name="_163" localSheetId="12">[6]LIS183!#REF!</definedName>
    <definedName name="_163" localSheetId="17">[7]LIS183!#REF!</definedName>
    <definedName name="_163" localSheetId="18">[7]LIS183!#REF!</definedName>
    <definedName name="_163" localSheetId="9">[6]LIS183!#REF!</definedName>
    <definedName name="_163" localSheetId="6">[6]LIS183!#REF!</definedName>
    <definedName name="_163" localSheetId="7">[6]LIS183!#REF!</definedName>
    <definedName name="_163">[6]LIS183!#REF!</definedName>
    <definedName name="_164" localSheetId="11">[6]LIS183!#REF!</definedName>
    <definedName name="_164" localSheetId="12">[6]LIS183!#REF!</definedName>
    <definedName name="_164" localSheetId="17">[7]LIS183!#REF!</definedName>
    <definedName name="_164" localSheetId="18">[7]LIS183!#REF!</definedName>
    <definedName name="_164" localSheetId="9">[6]LIS183!#REF!</definedName>
    <definedName name="_164" localSheetId="6">[6]LIS183!#REF!</definedName>
    <definedName name="_164" localSheetId="7">[6]LIS183!#REF!</definedName>
    <definedName name="_164">[6]LIS183!#REF!</definedName>
    <definedName name="_165" localSheetId="11">[6]LIS183!#REF!</definedName>
    <definedName name="_165" localSheetId="12">[6]LIS183!#REF!</definedName>
    <definedName name="_165" localSheetId="17">[7]LIS183!#REF!</definedName>
    <definedName name="_165" localSheetId="18">[7]LIS183!#REF!</definedName>
    <definedName name="_165" localSheetId="9">[6]LIS183!#REF!</definedName>
    <definedName name="_165" localSheetId="6">[6]LIS183!#REF!</definedName>
    <definedName name="_165" localSheetId="7">[6]LIS183!#REF!</definedName>
    <definedName name="_165">[6]LIS183!#REF!</definedName>
    <definedName name="_166" localSheetId="11">[6]LIS183!#REF!</definedName>
    <definedName name="_166" localSheetId="12">[6]LIS183!#REF!</definedName>
    <definedName name="_166" localSheetId="17">[7]LIS183!#REF!</definedName>
    <definedName name="_166" localSheetId="18">[7]LIS183!#REF!</definedName>
    <definedName name="_166" localSheetId="9">[6]LIS183!#REF!</definedName>
    <definedName name="_166" localSheetId="6">[6]LIS183!#REF!</definedName>
    <definedName name="_166" localSheetId="7">[6]LIS183!#REF!</definedName>
    <definedName name="_166">[6]LIS183!#REF!</definedName>
    <definedName name="_167" localSheetId="11">[6]LIS183!#REF!</definedName>
    <definedName name="_167" localSheetId="12">[6]LIS183!#REF!</definedName>
    <definedName name="_167" localSheetId="17">[7]LIS183!#REF!</definedName>
    <definedName name="_167" localSheetId="18">[7]LIS183!#REF!</definedName>
    <definedName name="_167" localSheetId="9">[6]LIS183!#REF!</definedName>
    <definedName name="_167" localSheetId="6">[6]LIS183!#REF!</definedName>
    <definedName name="_167" localSheetId="7">[6]LIS183!#REF!</definedName>
    <definedName name="_167">[6]LIS183!#REF!</definedName>
    <definedName name="_168" localSheetId="11">[6]LIS183!#REF!</definedName>
    <definedName name="_168" localSheetId="12">[6]LIS183!#REF!</definedName>
    <definedName name="_168" localSheetId="17">[7]LIS183!#REF!</definedName>
    <definedName name="_168" localSheetId="18">[7]LIS183!#REF!</definedName>
    <definedName name="_168" localSheetId="9">[6]LIS183!#REF!</definedName>
    <definedName name="_168" localSheetId="6">[6]LIS183!#REF!</definedName>
    <definedName name="_168" localSheetId="7">[6]LIS183!#REF!</definedName>
    <definedName name="_168">[6]LIS183!#REF!</definedName>
    <definedName name="_169" localSheetId="11">[6]LIS183!#REF!</definedName>
    <definedName name="_169" localSheetId="12">[6]LIS183!#REF!</definedName>
    <definedName name="_169" localSheetId="17">[7]LIS183!#REF!</definedName>
    <definedName name="_169" localSheetId="18">[7]LIS183!#REF!</definedName>
    <definedName name="_169" localSheetId="9">[6]LIS183!#REF!</definedName>
    <definedName name="_169" localSheetId="6">[6]LIS183!#REF!</definedName>
    <definedName name="_169" localSheetId="7">[6]LIS183!#REF!</definedName>
    <definedName name="_169">[6]LIS183!#REF!</definedName>
    <definedName name="_17" localSheetId="11">[6]LIS183!#REF!</definedName>
    <definedName name="_17" localSheetId="12">[6]LIS183!#REF!</definedName>
    <definedName name="_17" localSheetId="17">[7]LIS183!#REF!</definedName>
    <definedName name="_17" localSheetId="18">[7]LIS183!#REF!</definedName>
    <definedName name="_17" localSheetId="9">[6]LIS183!#REF!</definedName>
    <definedName name="_17" localSheetId="6">[6]LIS183!#REF!</definedName>
    <definedName name="_17" localSheetId="7">[6]LIS183!#REF!</definedName>
    <definedName name="_17">[6]LIS183!#REF!</definedName>
    <definedName name="_170" localSheetId="11">[6]LIS183!#REF!</definedName>
    <definedName name="_170" localSheetId="12">[6]LIS183!#REF!</definedName>
    <definedName name="_170" localSheetId="17">[7]LIS183!#REF!</definedName>
    <definedName name="_170" localSheetId="18">[7]LIS183!#REF!</definedName>
    <definedName name="_170" localSheetId="9">[6]LIS183!#REF!</definedName>
    <definedName name="_170" localSheetId="6">[6]LIS183!#REF!</definedName>
    <definedName name="_170" localSheetId="7">[6]LIS183!#REF!</definedName>
    <definedName name="_170">[6]LIS183!#REF!</definedName>
    <definedName name="_171" localSheetId="11">[6]LIS183!#REF!</definedName>
    <definedName name="_171" localSheetId="12">[6]LIS183!#REF!</definedName>
    <definedName name="_171" localSheetId="17">[7]LIS183!#REF!</definedName>
    <definedName name="_171" localSheetId="18">[7]LIS183!#REF!</definedName>
    <definedName name="_171" localSheetId="9">[6]LIS183!#REF!</definedName>
    <definedName name="_171" localSheetId="6">[6]LIS183!#REF!</definedName>
    <definedName name="_171" localSheetId="7">[6]LIS183!#REF!</definedName>
    <definedName name="_171">[6]LIS183!#REF!</definedName>
    <definedName name="_172" localSheetId="11">[6]LIS183!#REF!</definedName>
    <definedName name="_172" localSheetId="12">[6]LIS183!#REF!</definedName>
    <definedName name="_172" localSheetId="17">[7]LIS183!#REF!</definedName>
    <definedName name="_172" localSheetId="18">[7]LIS183!#REF!</definedName>
    <definedName name="_172" localSheetId="9">[6]LIS183!#REF!</definedName>
    <definedName name="_172" localSheetId="6">[6]LIS183!#REF!</definedName>
    <definedName name="_172" localSheetId="7">[6]LIS183!#REF!</definedName>
    <definedName name="_172">[6]LIS183!#REF!</definedName>
    <definedName name="_173" localSheetId="11">[6]LIS183!#REF!</definedName>
    <definedName name="_173" localSheetId="12">[6]LIS183!#REF!</definedName>
    <definedName name="_173" localSheetId="17">[7]LIS183!#REF!</definedName>
    <definedName name="_173" localSheetId="18">[7]LIS183!#REF!</definedName>
    <definedName name="_173" localSheetId="9">[6]LIS183!#REF!</definedName>
    <definedName name="_173" localSheetId="6">[6]LIS183!#REF!</definedName>
    <definedName name="_173" localSheetId="7">[6]LIS183!#REF!</definedName>
    <definedName name="_173">[6]LIS183!#REF!</definedName>
    <definedName name="_174" localSheetId="11">[6]LIS183!#REF!</definedName>
    <definedName name="_174" localSheetId="12">[6]LIS183!#REF!</definedName>
    <definedName name="_174" localSheetId="17">[7]LIS183!#REF!</definedName>
    <definedName name="_174" localSheetId="18">[7]LIS183!#REF!</definedName>
    <definedName name="_174" localSheetId="9">[6]LIS183!#REF!</definedName>
    <definedName name="_174" localSheetId="6">[6]LIS183!#REF!</definedName>
    <definedName name="_174" localSheetId="7">[6]LIS183!#REF!</definedName>
    <definedName name="_174">[6]LIS183!#REF!</definedName>
    <definedName name="_175" localSheetId="11">[6]LIS183!#REF!</definedName>
    <definedName name="_175" localSheetId="12">[6]LIS183!#REF!</definedName>
    <definedName name="_175" localSheetId="17">[7]LIS183!#REF!</definedName>
    <definedName name="_175" localSheetId="18">[7]LIS183!#REF!</definedName>
    <definedName name="_175" localSheetId="9">[6]LIS183!#REF!</definedName>
    <definedName name="_175" localSheetId="6">[6]LIS183!#REF!</definedName>
    <definedName name="_175" localSheetId="7">[6]LIS183!#REF!</definedName>
    <definedName name="_175">[6]LIS183!#REF!</definedName>
    <definedName name="_176" localSheetId="11">[6]LIS183!#REF!</definedName>
    <definedName name="_176" localSheetId="12">[6]LIS183!#REF!</definedName>
    <definedName name="_176" localSheetId="17">[7]LIS183!#REF!</definedName>
    <definedName name="_176" localSheetId="18">[7]LIS183!#REF!</definedName>
    <definedName name="_176" localSheetId="9">[6]LIS183!#REF!</definedName>
    <definedName name="_176" localSheetId="6">[6]LIS183!#REF!</definedName>
    <definedName name="_176" localSheetId="7">[6]LIS183!#REF!</definedName>
    <definedName name="_176">[6]LIS183!#REF!</definedName>
    <definedName name="_177" localSheetId="11">[6]LIS183!#REF!</definedName>
    <definedName name="_177" localSheetId="12">[6]LIS183!#REF!</definedName>
    <definedName name="_177" localSheetId="17">[7]LIS183!#REF!</definedName>
    <definedName name="_177" localSheetId="18">[7]LIS183!#REF!</definedName>
    <definedName name="_177" localSheetId="9">[6]LIS183!#REF!</definedName>
    <definedName name="_177" localSheetId="6">[6]LIS183!#REF!</definedName>
    <definedName name="_177" localSheetId="7">[6]LIS183!#REF!</definedName>
    <definedName name="_177">[6]LIS183!#REF!</definedName>
    <definedName name="_178" localSheetId="11">[6]LIS183!#REF!</definedName>
    <definedName name="_178" localSheetId="12">[6]LIS183!#REF!</definedName>
    <definedName name="_178" localSheetId="17">[7]LIS183!#REF!</definedName>
    <definedName name="_178" localSheetId="18">[7]LIS183!#REF!</definedName>
    <definedName name="_178" localSheetId="9">[6]LIS183!#REF!</definedName>
    <definedName name="_178" localSheetId="6">[6]LIS183!#REF!</definedName>
    <definedName name="_178" localSheetId="7">[6]LIS183!#REF!</definedName>
    <definedName name="_178">[6]LIS183!#REF!</definedName>
    <definedName name="_179" localSheetId="11">[6]LIS183!#REF!</definedName>
    <definedName name="_179" localSheetId="12">[6]LIS183!#REF!</definedName>
    <definedName name="_179" localSheetId="17">[7]LIS183!#REF!</definedName>
    <definedName name="_179" localSheetId="18">[7]LIS183!#REF!</definedName>
    <definedName name="_179" localSheetId="9">[6]LIS183!#REF!</definedName>
    <definedName name="_179" localSheetId="6">[6]LIS183!#REF!</definedName>
    <definedName name="_179" localSheetId="7">[6]LIS183!#REF!</definedName>
    <definedName name="_179">[6]LIS183!#REF!</definedName>
    <definedName name="_18" localSheetId="11">[6]LIS183!#REF!</definedName>
    <definedName name="_18" localSheetId="12">[6]LIS183!#REF!</definedName>
    <definedName name="_18" localSheetId="17">[7]LIS183!#REF!</definedName>
    <definedName name="_18" localSheetId="18">[7]LIS183!#REF!</definedName>
    <definedName name="_18" localSheetId="9">[6]LIS183!#REF!</definedName>
    <definedName name="_18" localSheetId="6">[6]LIS183!#REF!</definedName>
    <definedName name="_18" localSheetId="7">[6]LIS183!#REF!</definedName>
    <definedName name="_18">[6]LIS183!#REF!</definedName>
    <definedName name="_180" localSheetId="11">[6]LIS183!#REF!</definedName>
    <definedName name="_180" localSheetId="12">[6]LIS183!#REF!</definedName>
    <definedName name="_180" localSheetId="17">[7]LIS183!#REF!</definedName>
    <definedName name="_180" localSheetId="18">[7]LIS183!#REF!</definedName>
    <definedName name="_180" localSheetId="9">[6]LIS183!#REF!</definedName>
    <definedName name="_180" localSheetId="6">[6]LIS183!#REF!</definedName>
    <definedName name="_180" localSheetId="7">[6]LIS183!#REF!</definedName>
    <definedName name="_180">[6]LIS183!#REF!</definedName>
    <definedName name="_181" localSheetId="11">[6]LIS183!#REF!</definedName>
    <definedName name="_181" localSheetId="12">[6]LIS183!#REF!</definedName>
    <definedName name="_181" localSheetId="17">[7]LIS183!#REF!</definedName>
    <definedName name="_181" localSheetId="18">[7]LIS183!#REF!</definedName>
    <definedName name="_181" localSheetId="9">[6]LIS183!#REF!</definedName>
    <definedName name="_181" localSheetId="6">[6]LIS183!#REF!</definedName>
    <definedName name="_181" localSheetId="7">[6]LIS183!#REF!</definedName>
    <definedName name="_181">[6]LIS183!#REF!</definedName>
    <definedName name="_182" localSheetId="11">[6]LIS183!#REF!</definedName>
    <definedName name="_182" localSheetId="12">[6]LIS183!#REF!</definedName>
    <definedName name="_182" localSheetId="17">[7]LIS183!#REF!</definedName>
    <definedName name="_182" localSheetId="18">[7]LIS183!#REF!</definedName>
    <definedName name="_182" localSheetId="9">[6]LIS183!#REF!</definedName>
    <definedName name="_182" localSheetId="6">[6]LIS183!#REF!</definedName>
    <definedName name="_182" localSheetId="7">[6]LIS183!#REF!</definedName>
    <definedName name="_182">[6]LIS183!#REF!</definedName>
    <definedName name="_183" localSheetId="11">[6]LIS183!#REF!</definedName>
    <definedName name="_183" localSheetId="12">[6]LIS183!#REF!</definedName>
    <definedName name="_183" localSheetId="17">[7]LIS183!#REF!</definedName>
    <definedName name="_183" localSheetId="18">[7]LIS183!#REF!</definedName>
    <definedName name="_183" localSheetId="9">[6]LIS183!#REF!</definedName>
    <definedName name="_183" localSheetId="6">[6]LIS183!#REF!</definedName>
    <definedName name="_183" localSheetId="7">[6]LIS183!#REF!</definedName>
    <definedName name="_183">[6]LIS183!#REF!</definedName>
    <definedName name="_184" localSheetId="11">[6]LIS183!#REF!</definedName>
    <definedName name="_184" localSheetId="12">[6]LIS183!#REF!</definedName>
    <definedName name="_184" localSheetId="17">[7]LIS183!#REF!</definedName>
    <definedName name="_184" localSheetId="18">[7]LIS183!#REF!</definedName>
    <definedName name="_184" localSheetId="9">[6]LIS183!#REF!</definedName>
    <definedName name="_184" localSheetId="6">[6]LIS183!#REF!</definedName>
    <definedName name="_184" localSheetId="7">[6]LIS183!#REF!</definedName>
    <definedName name="_184">[6]LIS183!#REF!</definedName>
    <definedName name="_185" localSheetId="11">[6]LIS183!#REF!</definedName>
    <definedName name="_185" localSheetId="12">[6]LIS183!#REF!</definedName>
    <definedName name="_185" localSheetId="17">[7]LIS183!#REF!</definedName>
    <definedName name="_185" localSheetId="18">[7]LIS183!#REF!</definedName>
    <definedName name="_185" localSheetId="9">[6]LIS183!#REF!</definedName>
    <definedName name="_185" localSheetId="6">[6]LIS183!#REF!</definedName>
    <definedName name="_185" localSheetId="7">[6]LIS183!#REF!</definedName>
    <definedName name="_185">[6]LIS183!#REF!</definedName>
    <definedName name="_186" localSheetId="11">[6]LIS183!#REF!</definedName>
    <definedName name="_186" localSheetId="12">[6]LIS183!#REF!</definedName>
    <definedName name="_186" localSheetId="17">[7]LIS183!#REF!</definedName>
    <definedName name="_186" localSheetId="18">[7]LIS183!#REF!</definedName>
    <definedName name="_186" localSheetId="9">[6]LIS183!#REF!</definedName>
    <definedName name="_186" localSheetId="6">[6]LIS183!#REF!</definedName>
    <definedName name="_186" localSheetId="7">[6]LIS183!#REF!</definedName>
    <definedName name="_186">[6]LIS183!#REF!</definedName>
    <definedName name="_187" localSheetId="11">[6]LIS183!#REF!</definedName>
    <definedName name="_187" localSheetId="12">[6]LIS183!#REF!</definedName>
    <definedName name="_187" localSheetId="17">[7]LIS183!#REF!</definedName>
    <definedName name="_187" localSheetId="18">[7]LIS183!#REF!</definedName>
    <definedName name="_187" localSheetId="9">[6]LIS183!#REF!</definedName>
    <definedName name="_187" localSheetId="6">[6]LIS183!#REF!</definedName>
    <definedName name="_187" localSheetId="7">[6]LIS183!#REF!</definedName>
    <definedName name="_187">[6]LIS183!#REF!</definedName>
    <definedName name="_188" localSheetId="11">[6]LIS183!#REF!</definedName>
    <definedName name="_188" localSheetId="12">[6]LIS183!#REF!</definedName>
    <definedName name="_188" localSheetId="17">[7]LIS183!#REF!</definedName>
    <definedName name="_188" localSheetId="18">[7]LIS183!#REF!</definedName>
    <definedName name="_188" localSheetId="9">[6]LIS183!#REF!</definedName>
    <definedName name="_188" localSheetId="6">[6]LIS183!#REF!</definedName>
    <definedName name="_188" localSheetId="7">[6]LIS183!#REF!</definedName>
    <definedName name="_188">[6]LIS183!#REF!</definedName>
    <definedName name="_189" localSheetId="11">[6]LIS183!#REF!</definedName>
    <definedName name="_189" localSheetId="12">[6]LIS183!#REF!</definedName>
    <definedName name="_189" localSheetId="17">[7]LIS183!#REF!</definedName>
    <definedName name="_189" localSheetId="18">[7]LIS183!#REF!</definedName>
    <definedName name="_189" localSheetId="9">[6]LIS183!#REF!</definedName>
    <definedName name="_189" localSheetId="6">[6]LIS183!#REF!</definedName>
    <definedName name="_189" localSheetId="7">[6]LIS183!#REF!</definedName>
    <definedName name="_189">[6]LIS183!#REF!</definedName>
    <definedName name="_19" localSheetId="11">[6]LIS183!#REF!</definedName>
    <definedName name="_19" localSheetId="12">[6]LIS183!#REF!</definedName>
    <definedName name="_19" localSheetId="17">[7]LIS183!#REF!</definedName>
    <definedName name="_19" localSheetId="18">[7]LIS183!#REF!</definedName>
    <definedName name="_19" localSheetId="9">[6]LIS183!#REF!</definedName>
    <definedName name="_19" localSheetId="6">[6]LIS183!#REF!</definedName>
    <definedName name="_19" localSheetId="7">[6]LIS183!#REF!</definedName>
    <definedName name="_19">[6]LIS183!#REF!</definedName>
    <definedName name="_190" localSheetId="11">[6]LIS183!#REF!</definedName>
    <definedName name="_190" localSheetId="12">[6]LIS183!#REF!</definedName>
    <definedName name="_190" localSheetId="17">[7]LIS183!#REF!</definedName>
    <definedName name="_190" localSheetId="18">[7]LIS183!#REF!</definedName>
    <definedName name="_190" localSheetId="9">[6]LIS183!#REF!</definedName>
    <definedName name="_190" localSheetId="6">[6]LIS183!#REF!</definedName>
    <definedName name="_190" localSheetId="7">[6]LIS183!#REF!</definedName>
    <definedName name="_190">[6]LIS183!#REF!</definedName>
    <definedName name="_191" localSheetId="11">[6]LIS183!#REF!</definedName>
    <definedName name="_191" localSheetId="12">[6]LIS183!#REF!</definedName>
    <definedName name="_191" localSheetId="17">[7]LIS183!#REF!</definedName>
    <definedName name="_191" localSheetId="18">[7]LIS183!#REF!</definedName>
    <definedName name="_191" localSheetId="9">[6]LIS183!#REF!</definedName>
    <definedName name="_191" localSheetId="6">[6]LIS183!#REF!</definedName>
    <definedName name="_191" localSheetId="7">[6]LIS183!#REF!</definedName>
    <definedName name="_191">[6]LIS183!#REF!</definedName>
    <definedName name="_192" localSheetId="11">[6]LIS183!#REF!</definedName>
    <definedName name="_192" localSheetId="12">[6]LIS183!#REF!</definedName>
    <definedName name="_192" localSheetId="17">[7]LIS183!#REF!</definedName>
    <definedName name="_192" localSheetId="18">[7]LIS183!#REF!</definedName>
    <definedName name="_192" localSheetId="9">[6]LIS183!#REF!</definedName>
    <definedName name="_192" localSheetId="6">[6]LIS183!#REF!</definedName>
    <definedName name="_192" localSheetId="7">[6]LIS183!#REF!</definedName>
    <definedName name="_192">[6]LIS183!#REF!</definedName>
    <definedName name="_193" localSheetId="11">[6]LIS183!#REF!</definedName>
    <definedName name="_193" localSheetId="12">[6]LIS183!#REF!</definedName>
    <definedName name="_193" localSheetId="17">[7]LIS183!#REF!</definedName>
    <definedName name="_193" localSheetId="18">[7]LIS183!#REF!</definedName>
    <definedName name="_193" localSheetId="9">[6]LIS183!#REF!</definedName>
    <definedName name="_193" localSheetId="6">[6]LIS183!#REF!</definedName>
    <definedName name="_193" localSheetId="7">[6]LIS183!#REF!</definedName>
    <definedName name="_193">[6]LIS183!#REF!</definedName>
    <definedName name="_194" localSheetId="11">[6]LIS183!#REF!</definedName>
    <definedName name="_194" localSheetId="12">[6]LIS183!#REF!</definedName>
    <definedName name="_194" localSheetId="17">[7]LIS183!#REF!</definedName>
    <definedName name="_194" localSheetId="18">[7]LIS183!#REF!</definedName>
    <definedName name="_194" localSheetId="9">[6]LIS183!#REF!</definedName>
    <definedName name="_194" localSheetId="6">[6]LIS183!#REF!</definedName>
    <definedName name="_194" localSheetId="7">[6]LIS183!#REF!</definedName>
    <definedName name="_194">[6]LIS183!#REF!</definedName>
    <definedName name="_195" localSheetId="11">[6]LIS183!#REF!</definedName>
    <definedName name="_195" localSheetId="12">[6]LIS183!#REF!</definedName>
    <definedName name="_195" localSheetId="17">[7]LIS183!#REF!</definedName>
    <definedName name="_195" localSheetId="18">[7]LIS183!#REF!</definedName>
    <definedName name="_195" localSheetId="9">[6]LIS183!#REF!</definedName>
    <definedName name="_195" localSheetId="6">[6]LIS183!#REF!</definedName>
    <definedName name="_195" localSheetId="7">[6]LIS183!#REF!</definedName>
    <definedName name="_195">[6]LIS183!#REF!</definedName>
    <definedName name="_196" localSheetId="11">[6]LIS183!#REF!</definedName>
    <definedName name="_196" localSheetId="12">[6]LIS183!#REF!</definedName>
    <definedName name="_196" localSheetId="17">[7]LIS183!#REF!</definedName>
    <definedName name="_196" localSheetId="18">[7]LIS183!#REF!</definedName>
    <definedName name="_196" localSheetId="9">[6]LIS183!#REF!</definedName>
    <definedName name="_196" localSheetId="6">[6]LIS183!#REF!</definedName>
    <definedName name="_196" localSheetId="7">[6]LIS183!#REF!</definedName>
    <definedName name="_196">[6]LIS183!#REF!</definedName>
    <definedName name="_197" localSheetId="11">[6]LIS183!#REF!</definedName>
    <definedName name="_197" localSheetId="12">[6]LIS183!#REF!</definedName>
    <definedName name="_197" localSheetId="17">[7]LIS183!#REF!</definedName>
    <definedName name="_197" localSheetId="18">[7]LIS183!#REF!</definedName>
    <definedName name="_197" localSheetId="9">[6]LIS183!#REF!</definedName>
    <definedName name="_197" localSheetId="6">[6]LIS183!#REF!</definedName>
    <definedName name="_197" localSheetId="7">[6]LIS183!#REF!</definedName>
    <definedName name="_197">[6]LIS183!#REF!</definedName>
    <definedName name="_198" localSheetId="11">[6]LIS183!#REF!</definedName>
    <definedName name="_198" localSheetId="12">[6]LIS183!#REF!</definedName>
    <definedName name="_198" localSheetId="17">[7]LIS183!#REF!</definedName>
    <definedName name="_198" localSheetId="18">[7]LIS183!#REF!</definedName>
    <definedName name="_198" localSheetId="9">[6]LIS183!#REF!</definedName>
    <definedName name="_198" localSheetId="6">[6]LIS183!#REF!</definedName>
    <definedName name="_198" localSheetId="7">[6]LIS183!#REF!</definedName>
    <definedName name="_198">[6]LIS183!#REF!</definedName>
    <definedName name="_199" localSheetId="11">[6]LIS183!#REF!</definedName>
    <definedName name="_199" localSheetId="12">[6]LIS183!#REF!</definedName>
    <definedName name="_199" localSheetId="17">[7]LIS183!#REF!</definedName>
    <definedName name="_199" localSheetId="18">[7]LIS183!#REF!</definedName>
    <definedName name="_199" localSheetId="9">[6]LIS183!#REF!</definedName>
    <definedName name="_199" localSheetId="6">[6]LIS183!#REF!</definedName>
    <definedName name="_199" localSheetId="7">[6]LIS183!#REF!</definedName>
    <definedName name="_199">[6]LIS183!#REF!</definedName>
    <definedName name="_2" localSheetId="11">[6]LIS183!#REF!</definedName>
    <definedName name="_2" localSheetId="12">[6]LIS183!#REF!</definedName>
    <definedName name="_2" localSheetId="17">[7]LIS183!#REF!</definedName>
    <definedName name="_2" localSheetId="18">[7]LIS183!#REF!</definedName>
    <definedName name="_2" localSheetId="9">[6]LIS183!#REF!</definedName>
    <definedName name="_2" localSheetId="6">[6]LIS183!#REF!</definedName>
    <definedName name="_2" localSheetId="7">[6]LIS183!#REF!</definedName>
    <definedName name="_2">[6]LIS183!#REF!</definedName>
    <definedName name="_20" localSheetId="11">[6]LIS183!#REF!</definedName>
    <definedName name="_20" localSheetId="12">[6]LIS183!#REF!</definedName>
    <definedName name="_20" localSheetId="17">[7]LIS183!#REF!</definedName>
    <definedName name="_20" localSheetId="18">[7]LIS183!#REF!</definedName>
    <definedName name="_20" localSheetId="9">[6]LIS183!#REF!</definedName>
    <definedName name="_20" localSheetId="6">[6]LIS183!#REF!</definedName>
    <definedName name="_20" localSheetId="7">[6]LIS183!#REF!</definedName>
    <definedName name="_20">[6]LIS183!#REF!</definedName>
    <definedName name="_21" localSheetId="11">[6]LIS183!#REF!</definedName>
    <definedName name="_21" localSheetId="12">[6]LIS183!#REF!</definedName>
    <definedName name="_21" localSheetId="17">[7]LIS183!#REF!</definedName>
    <definedName name="_21" localSheetId="18">[7]LIS183!#REF!</definedName>
    <definedName name="_21" localSheetId="9">[6]LIS183!#REF!</definedName>
    <definedName name="_21" localSheetId="6">[6]LIS183!#REF!</definedName>
    <definedName name="_21" localSheetId="7">[6]LIS183!#REF!</definedName>
    <definedName name="_21">[6]LIS183!#REF!</definedName>
    <definedName name="_22" localSheetId="11">[6]LIS183!#REF!</definedName>
    <definedName name="_22" localSheetId="12">[6]LIS183!#REF!</definedName>
    <definedName name="_22" localSheetId="17">[7]LIS183!#REF!</definedName>
    <definedName name="_22" localSheetId="18">[7]LIS183!#REF!</definedName>
    <definedName name="_22" localSheetId="9">[6]LIS183!#REF!</definedName>
    <definedName name="_22" localSheetId="6">[6]LIS183!#REF!</definedName>
    <definedName name="_22" localSheetId="7">[6]LIS183!#REF!</definedName>
    <definedName name="_22">[6]LIS183!#REF!</definedName>
    <definedName name="_23" localSheetId="11">[6]LIS183!#REF!</definedName>
    <definedName name="_23" localSheetId="12">[6]LIS183!#REF!</definedName>
    <definedName name="_23" localSheetId="17">[7]LIS183!#REF!</definedName>
    <definedName name="_23" localSheetId="18">[7]LIS183!#REF!</definedName>
    <definedName name="_23" localSheetId="9">[6]LIS183!#REF!</definedName>
    <definedName name="_23" localSheetId="6">[6]LIS183!#REF!</definedName>
    <definedName name="_23" localSheetId="7">[6]LIS183!#REF!</definedName>
    <definedName name="_23">[6]LIS183!#REF!</definedName>
    <definedName name="_24" localSheetId="11">[6]LIS183!#REF!</definedName>
    <definedName name="_24" localSheetId="12">[6]LIS183!#REF!</definedName>
    <definedName name="_24" localSheetId="17">[7]LIS183!#REF!</definedName>
    <definedName name="_24" localSheetId="18">[7]LIS183!#REF!</definedName>
    <definedName name="_24" localSheetId="9">[6]LIS183!#REF!</definedName>
    <definedName name="_24" localSheetId="6">[6]LIS183!#REF!</definedName>
    <definedName name="_24" localSheetId="7">[6]LIS183!#REF!</definedName>
    <definedName name="_24">[6]LIS183!#REF!</definedName>
    <definedName name="_25" localSheetId="11">[6]LIS183!#REF!</definedName>
    <definedName name="_25" localSheetId="12">[6]LIS183!#REF!</definedName>
    <definedName name="_25" localSheetId="17">[7]LIS183!#REF!</definedName>
    <definedName name="_25" localSheetId="18">[7]LIS183!#REF!</definedName>
    <definedName name="_25" localSheetId="9">[6]LIS183!#REF!</definedName>
    <definedName name="_25" localSheetId="6">[6]LIS183!#REF!</definedName>
    <definedName name="_25" localSheetId="7">[6]LIS183!#REF!</definedName>
    <definedName name="_25">[6]LIS183!#REF!</definedName>
    <definedName name="_26" localSheetId="11">[6]LIS183!#REF!</definedName>
    <definedName name="_26" localSheetId="12">[6]LIS183!#REF!</definedName>
    <definedName name="_26" localSheetId="17">[7]LIS183!#REF!</definedName>
    <definedName name="_26" localSheetId="18">[7]LIS183!#REF!</definedName>
    <definedName name="_26" localSheetId="9">[6]LIS183!#REF!</definedName>
    <definedName name="_26" localSheetId="6">[6]LIS183!#REF!</definedName>
    <definedName name="_26" localSheetId="7">[6]LIS183!#REF!</definedName>
    <definedName name="_26">[6]LIS183!#REF!</definedName>
    <definedName name="_27" localSheetId="11">[6]LIS183!#REF!</definedName>
    <definedName name="_27" localSheetId="12">[6]LIS183!#REF!</definedName>
    <definedName name="_27" localSheetId="17">[7]LIS183!#REF!</definedName>
    <definedName name="_27" localSheetId="18">[7]LIS183!#REF!</definedName>
    <definedName name="_27" localSheetId="9">[6]LIS183!#REF!</definedName>
    <definedName name="_27" localSheetId="6">[6]LIS183!#REF!</definedName>
    <definedName name="_27" localSheetId="7">[6]LIS183!#REF!</definedName>
    <definedName name="_27">[6]LIS183!#REF!</definedName>
    <definedName name="_28" localSheetId="11">[6]LIS183!#REF!</definedName>
    <definedName name="_28" localSheetId="12">[6]LIS183!#REF!</definedName>
    <definedName name="_28" localSheetId="17">[7]LIS183!#REF!</definedName>
    <definedName name="_28" localSheetId="18">[7]LIS183!#REF!</definedName>
    <definedName name="_28" localSheetId="9">[6]LIS183!#REF!</definedName>
    <definedName name="_28" localSheetId="6">[6]LIS183!#REF!</definedName>
    <definedName name="_28" localSheetId="7">[6]LIS183!#REF!</definedName>
    <definedName name="_28">[6]LIS183!#REF!</definedName>
    <definedName name="_29" localSheetId="11">[6]LIS183!#REF!</definedName>
    <definedName name="_29" localSheetId="12">[6]LIS183!#REF!</definedName>
    <definedName name="_29" localSheetId="17">[7]LIS183!#REF!</definedName>
    <definedName name="_29" localSheetId="18">[7]LIS183!#REF!</definedName>
    <definedName name="_29" localSheetId="9">[6]LIS183!#REF!</definedName>
    <definedName name="_29" localSheetId="6">[6]LIS183!#REF!</definedName>
    <definedName name="_29" localSheetId="7">[6]LIS183!#REF!</definedName>
    <definedName name="_29">[6]LIS183!#REF!</definedName>
    <definedName name="_3" localSheetId="11">[6]LIS183!#REF!</definedName>
    <definedName name="_3" localSheetId="12">[6]LIS183!#REF!</definedName>
    <definedName name="_3" localSheetId="17">[7]LIS183!#REF!</definedName>
    <definedName name="_3" localSheetId="18">[7]LIS183!#REF!</definedName>
    <definedName name="_3" localSheetId="9">[6]LIS183!#REF!</definedName>
    <definedName name="_3" localSheetId="6">[6]LIS183!#REF!</definedName>
    <definedName name="_3" localSheetId="7">[6]LIS183!#REF!</definedName>
    <definedName name="_3">[6]LIS183!#REF!</definedName>
    <definedName name="_30" localSheetId="11">[6]LIS183!#REF!</definedName>
    <definedName name="_30" localSheetId="12">[6]LIS183!#REF!</definedName>
    <definedName name="_30" localSheetId="17">[7]LIS183!#REF!</definedName>
    <definedName name="_30" localSheetId="18">[7]LIS183!#REF!</definedName>
    <definedName name="_30" localSheetId="9">[6]LIS183!#REF!</definedName>
    <definedName name="_30" localSheetId="6">[6]LIS183!#REF!</definedName>
    <definedName name="_30" localSheetId="7">[6]LIS183!#REF!</definedName>
    <definedName name="_30">[6]LIS183!#REF!</definedName>
    <definedName name="_31" localSheetId="11">[6]LIS183!#REF!</definedName>
    <definedName name="_31" localSheetId="12">[6]LIS183!#REF!</definedName>
    <definedName name="_31" localSheetId="17">[7]LIS183!#REF!</definedName>
    <definedName name="_31" localSheetId="18">[7]LIS183!#REF!</definedName>
    <definedName name="_31" localSheetId="9">[6]LIS183!#REF!</definedName>
    <definedName name="_31" localSheetId="6">[6]LIS183!#REF!</definedName>
    <definedName name="_31" localSheetId="7">[6]LIS183!#REF!</definedName>
    <definedName name="_31">[6]LIS183!#REF!</definedName>
    <definedName name="_32" localSheetId="11">[6]LIS183!#REF!</definedName>
    <definedName name="_32" localSheetId="12">[6]LIS183!#REF!</definedName>
    <definedName name="_32" localSheetId="17">[7]LIS183!#REF!</definedName>
    <definedName name="_32" localSheetId="18">[7]LIS183!#REF!</definedName>
    <definedName name="_32" localSheetId="9">[6]LIS183!#REF!</definedName>
    <definedName name="_32" localSheetId="6">[6]LIS183!#REF!</definedName>
    <definedName name="_32" localSheetId="7">[6]LIS183!#REF!</definedName>
    <definedName name="_32">[6]LIS183!#REF!</definedName>
    <definedName name="_33" localSheetId="11">[6]LIS183!#REF!</definedName>
    <definedName name="_33" localSheetId="12">[6]LIS183!#REF!</definedName>
    <definedName name="_33" localSheetId="17">[7]LIS183!#REF!</definedName>
    <definedName name="_33" localSheetId="18">[7]LIS183!#REF!</definedName>
    <definedName name="_33" localSheetId="9">[6]LIS183!#REF!</definedName>
    <definedName name="_33" localSheetId="6">[6]LIS183!#REF!</definedName>
    <definedName name="_33" localSheetId="7">[6]LIS183!#REF!</definedName>
    <definedName name="_33">[6]LIS183!#REF!</definedName>
    <definedName name="_34" localSheetId="11">[6]LIS183!#REF!</definedName>
    <definedName name="_34" localSheetId="12">[6]LIS183!#REF!</definedName>
    <definedName name="_34" localSheetId="17">[7]LIS183!#REF!</definedName>
    <definedName name="_34" localSheetId="18">[7]LIS183!#REF!</definedName>
    <definedName name="_34" localSheetId="9">[6]LIS183!#REF!</definedName>
    <definedName name="_34" localSheetId="6">[6]LIS183!#REF!</definedName>
    <definedName name="_34" localSheetId="7">[6]LIS183!#REF!</definedName>
    <definedName name="_34">[6]LIS183!#REF!</definedName>
    <definedName name="_35" localSheetId="11">[6]LIS183!#REF!</definedName>
    <definedName name="_35" localSheetId="12">[6]LIS183!#REF!</definedName>
    <definedName name="_35" localSheetId="17">[7]LIS183!#REF!</definedName>
    <definedName name="_35" localSheetId="18">[7]LIS183!#REF!</definedName>
    <definedName name="_35" localSheetId="9">[6]LIS183!#REF!</definedName>
    <definedName name="_35" localSheetId="6">[6]LIS183!#REF!</definedName>
    <definedName name="_35" localSheetId="7">[6]LIS183!#REF!</definedName>
    <definedName name="_35">[6]LIS183!#REF!</definedName>
    <definedName name="_36" localSheetId="11">[6]LIS183!#REF!</definedName>
    <definedName name="_36" localSheetId="12">[6]LIS183!#REF!</definedName>
    <definedName name="_36" localSheetId="17">[7]LIS183!#REF!</definedName>
    <definedName name="_36" localSheetId="18">[7]LIS183!#REF!</definedName>
    <definedName name="_36" localSheetId="9">[6]LIS183!#REF!</definedName>
    <definedName name="_36" localSheetId="6">[6]LIS183!#REF!</definedName>
    <definedName name="_36" localSheetId="7">[6]LIS183!#REF!</definedName>
    <definedName name="_36">[6]LIS183!#REF!</definedName>
    <definedName name="_37" localSheetId="11">[6]LIS183!#REF!</definedName>
    <definedName name="_37" localSheetId="12">[6]LIS183!#REF!</definedName>
    <definedName name="_37" localSheetId="17">[7]LIS183!#REF!</definedName>
    <definedName name="_37" localSheetId="18">[7]LIS183!#REF!</definedName>
    <definedName name="_37" localSheetId="9">[6]LIS183!#REF!</definedName>
    <definedName name="_37" localSheetId="6">[6]LIS183!#REF!</definedName>
    <definedName name="_37" localSheetId="7">[6]LIS183!#REF!</definedName>
    <definedName name="_37">[6]LIS183!#REF!</definedName>
    <definedName name="_38" localSheetId="11">[6]LIS183!#REF!</definedName>
    <definedName name="_38" localSheetId="12">[6]LIS183!#REF!</definedName>
    <definedName name="_38" localSheetId="17">[7]LIS183!#REF!</definedName>
    <definedName name="_38" localSheetId="18">[7]LIS183!#REF!</definedName>
    <definedName name="_38" localSheetId="9">[6]LIS183!#REF!</definedName>
    <definedName name="_38" localSheetId="6">[6]LIS183!#REF!</definedName>
    <definedName name="_38" localSheetId="7">[6]LIS183!#REF!</definedName>
    <definedName name="_38">[6]LIS183!#REF!</definedName>
    <definedName name="_39" localSheetId="11">[6]LIS183!#REF!</definedName>
    <definedName name="_39" localSheetId="12">[6]LIS183!#REF!</definedName>
    <definedName name="_39" localSheetId="17">[7]LIS183!#REF!</definedName>
    <definedName name="_39" localSheetId="18">[7]LIS183!#REF!</definedName>
    <definedName name="_39" localSheetId="9">[6]LIS183!#REF!</definedName>
    <definedName name="_39" localSheetId="6">[6]LIS183!#REF!</definedName>
    <definedName name="_39" localSheetId="7">[6]LIS183!#REF!</definedName>
    <definedName name="_39">[6]LIS183!#REF!</definedName>
    <definedName name="_4" localSheetId="11">[6]LIS183!#REF!</definedName>
    <definedName name="_4" localSheetId="12">[6]LIS183!#REF!</definedName>
    <definedName name="_4" localSheetId="17">[7]LIS183!#REF!</definedName>
    <definedName name="_4" localSheetId="18">[7]LIS183!#REF!</definedName>
    <definedName name="_4" localSheetId="9">[6]LIS183!#REF!</definedName>
    <definedName name="_4" localSheetId="6">[6]LIS183!#REF!</definedName>
    <definedName name="_4" localSheetId="7">[6]LIS183!#REF!</definedName>
    <definedName name="_4">[6]LIS183!#REF!</definedName>
    <definedName name="_40" localSheetId="11">[6]LIS183!#REF!</definedName>
    <definedName name="_40" localSheetId="12">[6]LIS183!#REF!</definedName>
    <definedName name="_40" localSheetId="17">[7]LIS183!#REF!</definedName>
    <definedName name="_40" localSheetId="18">[7]LIS183!#REF!</definedName>
    <definedName name="_40" localSheetId="9">[6]LIS183!#REF!</definedName>
    <definedName name="_40" localSheetId="6">[6]LIS183!#REF!</definedName>
    <definedName name="_40" localSheetId="7">[6]LIS183!#REF!</definedName>
    <definedName name="_40">[6]LIS183!#REF!</definedName>
    <definedName name="_41" localSheetId="11">[6]LIS183!#REF!</definedName>
    <definedName name="_41" localSheetId="12">[6]LIS183!#REF!</definedName>
    <definedName name="_41" localSheetId="17">[7]LIS183!#REF!</definedName>
    <definedName name="_41" localSheetId="18">[7]LIS183!#REF!</definedName>
    <definedName name="_41" localSheetId="9">[6]LIS183!#REF!</definedName>
    <definedName name="_41" localSheetId="6">[6]LIS183!#REF!</definedName>
    <definedName name="_41" localSheetId="7">[6]LIS183!#REF!</definedName>
    <definedName name="_41">[6]LIS183!#REF!</definedName>
    <definedName name="_42" localSheetId="11">[6]LIS183!#REF!</definedName>
    <definedName name="_42" localSheetId="12">[6]LIS183!#REF!</definedName>
    <definedName name="_42" localSheetId="17">[7]LIS183!#REF!</definedName>
    <definedName name="_42" localSheetId="18">[7]LIS183!#REF!</definedName>
    <definedName name="_42" localSheetId="9">[6]LIS183!#REF!</definedName>
    <definedName name="_42" localSheetId="6">[6]LIS183!#REF!</definedName>
    <definedName name="_42" localSheetId="7">[6]LIS183!#REF!</definedName>
    <definedName name="_42">[6]LIS183!#REF!</definedName>
    <definedName name="_43" localSheetId="11">[6]LIS183!#REF!</definedName>
    <definedName name="_43" localSheetId="12">[6]LIS183!#REF!</definedName>
    <definedName name="_43" localSheetId="17">[7]LIS183!#REF!</definedName>
    <definedName name="_43" localSheetId="18">[7]LIS183!#REF!</definedName>
    <definedName name="_43" localSheetId="9">[6]LIS183!#REF!</definedName>
    <definedName name="_43" localSheetId="6">[6]LIS183!#REF!</definedName>
    <definedName name="_43" localSheetId="7">[6]LIS183!#REF!</definedName>
    <definedName name="_43">[6]LIS183!#REF!</definedName>
    <definedName name="_44" localSheetId="11">[6]LIS183!#REF!</definedName>
    <definedName name="_44" localSheetId="12">[6]LIS183!#REF!</definedName>
    <definedName name="_44" localSheetId="17">[7]LIS183!#REF!</definedName>
    <definedName name="_44" localSheetId="18">[7]LIS183!#REF!</definedName>
    <definedName name="_44" localSheetId="9">[6]LIS183!#REF!</definedName>
    <definedName name="_44" localSheetId="6">[6]LIS183!#REF!</definedName>
    <definedName name="_44" localSheetId="7">[6]LIS183!#REF!</definedName>
    <definedName name="_44">[6]LIS183!#REF!</definedName>
    <definedName name="_45" localSheetId="11">[6]LIS183!#REF!</definedName>
    <definedName name="_45" localSheetId="12">[6]LIS183!#REF!</definedName>
    <definedName name="_45" localSheetId="17">[7]LIS183!#REF!</definedName>
    <definedName name="_45" localSheetId="18">[7]LIS183!#REF!</definedName>
    <definedName name="_45" localSheetId="9">[6]LIS183!#REF!</definedName>
    <definedName name="_45" localSheetId="6">[6]LIS183!#REF!</definedName>
    <definedName name="_45" localSheetId="7">[6]LIS183!#REF!</definedName>
    <definedName name="_45">[6]LIS183!#REF!</definedName>
    <definedName name="_46" localSheetId="11">[6]LIS183!#REF!</definedName>
    <definedName name="_46" localSheetId="12">[6]LIS183!#REF!</definedName>
    <definedName name="_46" localSheetId="17">[7]LIS183!#REF!</definedName>
    <definedName name="_46" localSheetId="18">[7]LIS183!#REF!</definedName>
    <definedName name="_46" localSheetId="9">[6]LIS183!#REF!</definedName>
    <definedName name="_46" localSheetId="6">[6]LIS183!#REF!</definedName>
    <definedName name="_46" localSheetId="7">[6]LIS183!#REF!</definedName>
    <definedName name="_46">[6]LIS183!#REF!</definedName>
    <definedName name="_47" localSheetId="11">[6]LIS183!#REF!</definedName>
    <definedName name="_47" localSheetId="12">[6]LIS183!#REF!</definedName>
    <definedName name="_47" localSheetId="17">[7]LIS183!#REF!</definedName>
    <definedName name="_47" localSheetId="18">[7]LIS183!#REF!</definedName>
    <definedName name="_47" localSheetId="9">[6]LIS183!#REF!</definedName>
    <definedName name="_47" localSheetId="6">[6]LIS183!#REF!</definedName>
    <definedName name="_47" localSheetId="7">[6]LIS183!#REF!</definedName>
    <definedName name="_47">[6]LIS183!#REF!</definedName>
    <definedName name="_48" localSheetId="11">[6]LIS183!#REF!</definedName>
    <definedName name="_48" localSheetId="12">[6]LIS183!#REF!</definedName>
    <definedName name="_48" localSheetId="17">[7]LIS183!#REF!</definedName>
    <definedName name="_48" localSheetId="18">[7]LIS183!#REF!</definedName>
    <definedName name="_48" localSheetId="9">[6]LIS183!#REF!</definedName>
    <definedName name="_48" localSheetId="6">[6]LIS183!#REF!</definedName>
    <definedName name="_48" localSheetId="7">[6]LIS183!#REF!</definedName>
    <definedName name="_48">[6]LIS183!#REF!</definedName>
    <definedName name="_49" localSheetId="11">[6]LIS183!#REF!</definedName>
    <definedName name="_49" localSheetId="12">[6]LIS183!#REF!</definedName>
    <definedName name="_49" localSheetId="17">[7]LIS183!#REF!</definedName>
    <definedName name="_49" localSheetId="18">[7]LIS183!#REF!</definedName>
    <definedName name="_49" localSheetId="9">[6]LIS183!#REF!</definedName>
    <definedName name="_49" localSheetId="6">[6]LIS183!#REF!</definedName>
    <definedName name="_49" localSheetId="7">[6]LIS183!#REF!</definedName>
    <definedName name="_49">[6]LIS183!#REF!</definedName>
    <definedName name="_5" localSheetId="11">[6]LIS183!#REF!</definedName>
    <definedName name="_5" localSheetId="12">[6]LIS183!#REF!</definedName>
    <definedName name="_5" localSheetId="17">[7]LIS183!#REF!</definedName>
    <definedName name="_5" localSheetId="18">[7]LIS183!#REF!</definedName>
    <definedName name="_5" localSheetId="9">[6]LIS183!#REF!</definedName>
    <definedName name="_5" localSheetId="6">[6]LIS183!#REF!</definedName>
    <definedName name="_5" localSheetId="7">[6]LIS183!#REF!</definedName>
    <definedName name="_5">[6]LIS183!#REF!</definedName>
    <definedName name="_50" localSheetId="11">[6]LIS183!#REF!</definedName>
    <definedName name="_50" localSheetId="12">[6]LIS183!#REF!</definedName>
    <definedName name="_50" localSheetId="17">[7]LIS183!#REF!</definedName>
    <definedName name="_50" localSheetId="18">[7]LIS183!#REF!</definedName>
    <definedName name="_50" localSheetId="9">[6]LIS183!#REF!</definedName>
    <definedName name="_50" localSheetId="6">[6]LIS183!#REF!</definedName>
    <definedName name="_50" localSheetId="7">[6]LIS183!#REF!</definedName>
    <definedName name="_50">[6]LIS183!#REF!</definedName>
    <definedName name="_51" localSheetId="11">[6]LIS183!#REF!</definedName>
    <definedName name="_51" localSheetId="12">[6]LIS183!#REF!</definedName>
    <definedName name="_51" localSheetId="17">[7]LIS183!#REF!</definedName>
    <definedName name="_51" localSheetId="18">[7]LIS183!#REF!</definedName>
    <definedName name="_51" localSheetId="9">[6]LIS183!#REF!</definedName>
    <definedName name="_51" localSheetId="6">[6]LIS183!#REF!</definedName>
    <definedName name="_51" localSheetId="7">[6]LIS183!#REF!</definedName>
    <definedName name="_51">[6]LIS183!#REF!</definedName>
    <definedName name="_52" localSheetId="11">[6]LIS183!#REF!</definedName>
    <definedName name="_52" localSheetId="12">[6]LIS183!#REF!</definedName>
    <definedName name="_52" localSheetId="17">[7]LIS183!#REF!</definedName>
    <definedName name="_52" localSheetId="18">[7]LIS183!#REF!</definedName>
    <definedName name="_52" localSheetId="9">[6]LIS183!#REF!</definedName>
    <definedName name="_52" localSheetId="6">[6]LIS183!#REF!</definedName>
    <definedName name="_52" localSheetId="7">[6]LIS183!#REF!</definedName>
    <definedName name="_52">[6]LIS183!#REF!</definedName>
    <definedName name="_53" localSheetId="11">[6]LIS183!#REF!</definedName>
    <definedName name="_53" localSheetId="12">[6]LIS183!#REF!</definedName>
    <definedName name="_53" localSheetId="17">[7]LIS183!#REF!</definedName>
    <definedName name="_53" localSheetId="18">[7]LIS183!#REF!</definedName>
    <definedName name="_53" localSheetId="9">[6]LIS183!#REF!</definedName>
    <definedName name="_53" localSheetId="6">[6]LIS183!#REF!</definedName>
    <definedName name="_53" localSheetId="7">[6]LIS183!#REF!</definedName>
    <definedName name="_53">[6]LIS183!#REF!</definedName>
    <definedName name="_54" localSheetId="11">[6]LIS183!#REF!</definedName>
    <definedName name="_54" localSheetId="12">[6]LIS183!#REF!</definedName>
    <definedName name="_54" localSheetId="17">[7]LIS183!#REF!</definedName>
    <definedName name="_54" localSheetId="18">[7]LIS183!#REF!</definedName>
    <definedName name="_54" localSheetId="9">[6]LIS183!#REF!</definedName>
    <definedName name="_54" localSheetId="6">[6]LIS183!#REF!</definedName>
    <definedName name="_54" localSheetId="7">[6]LIS183!#REF!</definedName>
    <definedName name="_54">[6]LIS183!#REF!</definedName>
    <definedName name="_55" localSheetId="11">[6]LIS183!#REF!</definedName>
    <definedName name="_55" localSheetId="12">[6]LIS183!#REF!</definedName>
    <definedName name="_55" localSheetId="17">[7]LIS183!#REF!</definedName>
    <definedName name="_55" localSheetId="18">[7]LIS183!#REF!</definedName>
    <definedName name="_55" localSheetId="9">[6]LIS183!#REF!</definedName>
    <definedName name="_55" localSheetId="6">[6]LIS183!#REF!</definedName>
    <definedName name="_55" localSheetId="7">[6]LIS183!#REF!</definedName>
    <definedName name="_55">[6]LIS183!#REF!</definedName>
    <definedName name="_56" localSheetId="11">[6]LIS183!#REF!</definedName>
    <definedName name="_56" localSheetId="12">[6]LIS183!#REF!</definedName>
    <definedName name="_56" localSheetId="17">[7]LIS183!#REF!</definedName>
    <definedName name="_56" localSheetId="18">[7]LIS183!#REF!</definedName>
    <definedName name="_56" localSheetId="9">[6]LIS183!#REF!</definedName>
    <definedName name="_56" localSheetId="6">[6]LIS183!#REF!</definedName>
    <definedName name="_56" localSheetId="7">[6]LIS183!#REF!</definedName>
    <definedName name="_56">[6]LIS183!#REF!</definedName>
    <definedName name="_57" localSheetId="11">[6]LIS183!#REF!</definedName>
    <definedName name="_57" localSheetId="12">[6]LIS183!#REF!</definedName>
    <definedName name="_57" localSheetId="17">[7]LIS183!#REF!</definedName>
    <definedName name="_57" localSheetId="18">[7]LIS183!#REF!</definedName>
    <definedName name="_57" localSheetId="9">[6]LIS183!#REF!</definedName>
    <definedName name="_57" localSheetId="6">[6]LIS183!#REF!</definedName>
    <definedName name="_57" localSheetId="7">[6]LIS183!#REF!</definedName>
    <definedName name="_57">[6]LIS183!#REF!</definedName>
    <definedName name="_58" localSheetId="11">[6]LIS183!#REF!</definedName>
    <definedName name="_58" localSheetId="12">[6]LIS183!#REF!</definedName>
    <definedName name="_58" localSheetId="17">[7]LIS183!#REF!</definedName>
    <definedName name="_58" localSheetId="18">[7]LIS183!#REF!</definedName>
    <definedName name="_58" localSheetId="9">[6]LIS183!#REF!</definedName>
    <definedName name="_58" localSheetId="6">[6]LIS183!#REF!</definedName>
    <definedName name="_58" localSheetId="7">[6]LIS183!#REF!</definedName>
    <definedName name="_58">[6]LIS183!#REF!</definedName>
    <definedName name="_59" localSheetId="11">[6]LIS183!#REF!</definedName>
    <definedName name="_59" localSheetId="12">[6]LIS183!#REF!</definedName>
    <definedName name="_59" localSheetId="17">[7]LIS183!#REF!</definedName>
    <definedName name="_59" localSheetId="18">[7]LIS183!#REF!</definedName>
    <definedName name="_59" localSheetId="9">[6]LIS183!#REF!</definedName>
    <definedName name="_59" localSheetId="6">[6]LIS183!#REF!</definedName>
    <definedName name="_59" localSheetId="7">[6]LIS183!#REF!</definedName>
    <definedName name="_59">[6]LIS183!#REF!</definedName>
    <definedName name="_6" localSheetId="11">[6]LIS183!#REF!</definedName>
    <definedName name="_6" localSheetId="12">[6]LIS183!#REF!</definedName>
    <definedName name="_6" localSheetId="17">[7]LIS183!#REF!</definedName>
    <definedName name="_6" localSheetId="18">[7]LIS183!#REF!</definedName>
    <definedName name="_6" localSheetId="9">[6]LIS183!#REF!</definedName>
    <definedName name="_6" localSheetId="6">[6]LIS183!#REF!</definedName>
    <definedName name="_6" localSheetId="7">[6]LIS183!#REF!</definedName>
    <definedName name="_6">[6]LIS183!#REF!</definedName>
    <definedName name="_60" localSheetId="11">[6]LIS183!#REF!</definedName>
    <definedName name="_60" localSheetId="12">[6]LIS183!#REF!</definedName>
    <definedName name="_60" localSheetId="17">[7]LIS183!#REF!</definedName>
    <definedName name="_60" localSheetId="18">[7]LIS183!#REF!</definedName>
    <definedName name="_60" localSheetId="9">[6]LIS183!#REF!</definedName>
    <definedName name="_60" localSheetId="6">[6]LIS183!#REF!</definedName>
    <definedName name="_60" localSheetId="7">[6]LIS183!#REF!</definedName>
    <definedName name="_60">[6]LIS183!#REF!</definedName>
    <definedName name="_61" localSheetId="11">[6]LIS183!#REF!</definedName>
    <definedName name="_61" localSheetId="12">[6]LIS183!#REF!</definedName>
    <definedName name="_61" localSheetId="17">[7]LIS183!#REF!</definedName>
    <definedName name="_61" localSheetId="18">[7]LIS183!#REF!</definedName>
    <definedName name="_61" localSheetId="9">[6]LIS183!#REF!</definedName>
    <definedName name="_61" localSheetId="6">[6]LIS183!#REF!</definedName>
    <definedName name="_61" localSheetId="7">[6]LIS183!#REF!</definedName>
    <definedName name="_61">[6]LIS183!#REF!</definedName>
    <definedName name="_62" localSheetId="11">[6]LIS183!#REF!</definedName>
    <definedName name="_62" localSheetId="12">[6]LIS183!#REF!</definedName>
    <definedName name="_62" localSheetId="17">[7]LIS183!#REF!</definedName>
    <definedName name="_62" localSheetId="18">[7]LIS183!#REF!</definedName>
    <definedName name="_62" localSheetId="9">[6]LIS183!#REF!</definedName>
    <definedName name="_62" localSheetId="6">[6]LIS183!#REF!</definedName>
    <definedName name="_62" localSheetId="7">[6]LIS183!#REF!</definedName>
    <definedName name="_62">[6]LIS183!#REF!</definedName>
    <definedName name="_63" localSheetId="11">[6]LIS183!#REF!</definedName>
    <definedName name="_63" localSheetId="12">[6]LIS183!#REF!</definedName>
    <definedName name="_63" localSheetId="17">[7]LIS183!#REF!</definedName>
    <definedName name="_63" localSheetId="18">[7]LIS183!#REF!</definedName>
    <definedName name="_63" localSheetId="9">[6]LIS183!#REF!</definedName>
    <definedName name="_63" localSheetId="6">[6]LIS183!#REF!</definedName>
    <definedName name="_63" localSheetId="7">[6]LIS183!#REF!</definedName>
    <definedName name="_63">[6]LIS183!#REF!</definedName>
    <definedName name="_64" localSheetId="11">[6]LIS183!#REF!</definedName>
    <definedName name="_64" localSheetId="12">[6]LIS183!#REF!</definedName>
    <definedName name="_64" localSheetId="17">[7]LIS183!#REF!</definedName>
    <definedName name="_64" localSheetId="18">[7]LIS183!#REF!</definedName>
    <definedName name="_64" localSheetId="9">[6]LIS183!#REF!</definedName>
    <definedName name="_64" localSheetId="6">[6]LIS183!#REF!</definedName>
    <definedName name="_64" localSheetId="7">[6]LIS183!#REF!</definedName>
    <definedName name="_64">[6]LIS183!#REF!</definedName>
    <definedName name="_65" localSheetId="11">[6]LIS183!#REF!</definedName>
    <definedName name="_65" localSheetId="12">[6]LIS183!#REF!</definedName>
    <definedName name="_65" localSheetId="17">[7]LIS183!#REF!</definedName>
    <definedName name="_65" localSheetId="18">[7]LIS183!#REF!</definedName>
    <definedName name="_65" localSheetId="9">[6]LIS183!#REF!</definedName>
    <definedName name="_65" localSheetId="6">[6]LIS183!#REF!</definedName>
    <definedName name="_65" localSheetId="7">[6]LIS183!#REF!</definedName>
    <definedName name="_65">[6]LIS183!#REF!</definedName>
    <definedName name="_66" localSheetId="11">[6]LIS183!#REF!</definedName>
    <definedName name="_66" localSheetId="12">[6]LIS183!#REF!</definedName>
    <definedName name="_66" localSheetId="17">[7]LIS183!#REF!</definedName>
    <definedName name="_66" localSheetId="18">[7]LIS183!#REF!</definedName>
    <definedName name="_66" localSheetId="9">[6]LIS183!#REF!</definedName>
    <definedName name="_66" localSheetId="6">[6]LIS183!#REF!</definedName>
    <definedName name="_66" localSheetId="7">[6]LIS183!#REF!</definedName>
    <definedName name="_66">[6]LIS183!#REF!</definedName>
    <definedName name="_67" localSheetId="11">[6]LIS183!#REF!</definedName>
    <definedName name="_67" localSheetId="12">[6]LIS183!#REF!</definedName>
    <definedName name="_67" localSheetId="17">[7]LIS183!#REF!</definedName>
    <definedName name="_67" localSheetId="18">[7]LIS183!#REF!</definedName>
    <definedName name="_67" localSheetId="9">[6]LIS183!#REF!</definedName>
    <definedName name="_67" localSheetId="6">[6]LIS183!#REF!</definedName>
    <definedName name="_67" localSheetId="7">[6]LIS183!#REF!</definedName>
    <definedName name="_67">[6]LIS183!#REF!</definedName>
    <definedName name="_68" localSheetId="11">[6]LIS183!#REF!</definedName>
    <definedName name="_68" localSheetId="12">[6]LIS183!#REF!</definedName>
    <definedName name="_68" localSheetId="17">[7]LIS183!#REF!</definedName>
    <definedName name="_68" localSheetId="18">[7]LIS183!#REF!</definedName>
    <definedName name="_68" localSheetId="9">[6]LIS183!#REF!</definedName>
    <definedName name="_68" localSheetId="6">[6]LIS183!#REF!</definedName>
    <definedName name="_68" localSheetId="7">[6]LIS183!#REF!</definedName>
    <definedName name="_68">[6]LIS183!#REF!</definedName>
    <definedName name="_69" localSheetId="11">[6]LIS183!#REF!</definedName>
    <definedName name="_69" localSheetId="12">[6]LIS183!#REF!</definedName>
    <definedName name="_69" localSheetId="17">[7]LIS183!#REF!</definedName>
    <definedName name="_69" localSheetId="18">[7]LIS183!#REF!</definedName>
    <definedName name="_69" localSheetId="9">[6]LIS183!#REF!</definedName>
    <definedName name="_69" localSheetId="6">[6]LIS183!#REF!</definedName>
    <definedName name="_69" localSheetId="7">[6]LIS183!#REF!</definedName>
    <definedName name="_69">[6]LIS183!#REF!</definedName>
    <definedName name="_7" localSheetId="11">[6]LIS183!#REF!</definedName>
    <definedName name="_7" localSheetId="12">[6]LIS183!#REF!</definedName>
    <definedName name="_7" localSheetId="17">[7]LIS183!#REF!</definedName>
    <definedName name="_7" localSheetId="18">[7]LIS183!#REF!</definedName>
    <definedName name="_7" localSheetId="9">[6]LIS183!#REF!</definedName>
    <definedName name="_7" localSheetId="6">[6]LIS183!#REF!</definedName>
    <definedName name="_7" localSheetId="7">[6]LIS183!#REF!</definedName>
    <definedName name="_7">[6]LIS183!#REF!</definedName>
    <definedName name="_70" localSheetId="11">[6]LIS183!#REF!</definedName>
    <definedName name="_70" localSheetId="12">[6]LIS183!#REF!</definedName>
    <definedName name="_70" localSheetId="17">[7]LIS183!#REF!</definedName>
    <definedName name="_70" localSheetId="18">[7]LIS183!#REF!</definedName>
    <definedName name="_70" localSheetId="9">[6]LIS183!#REF!</definedName>
    <definedName name="_70" localSheetId="6">[6]LIS183!#REF!</definedName>
    <definedName name="_70" localSheetId="7">[6]LIS183!#REF!</definedName>
    <definedName name="_70">[6]LIS183!#REF!</definedName>
    <definedName name="_71" localSheetId="11">[6]LIS183!#REF!</definedName>
    <definedName name="_71" localSheetId="12">[6]LIS183!#REF!</definedName>
    <definedName name="_71" localSheetId="17">[7]LIS183!#REF!</definedName>
    <definedName name="_71" localSheetId="18">[7]LIS183!#REF!</definedName>
    <definedName name="_71" localSheetId="9">[6]LIS183!#REF!</definedName>
    <definedName name="_71" localSheetId="6">[6]LIS183!#REF!</definedName>
    <definedName name="_71" localSheetId="7">[6]LIS183!#REF!</definedName>
    <definedName name="_71">[6]LIS183!#REF!</definedName>
    <definedName name="_72" localSheetId="11">[6]LIS183!#REF!</definedName>
    <definedName name="_72" localSheetId="12">[6]LIS183!#REF!</definedName>
    <definedName name="_72" localSheetId="17">[7]LIS183!#REF!</definedName>
    <definedName name="_72" localSheetId="18">[7]LIS183!#REF!</definedName>
    <definedName name="_72" localSheetId="9">[6]LIS183!#REF!</definedName>
    <definedName name="_72" localSheetId="6">[6]LIS183!#REF!</definedName>
    <definedName name="_72" localSheetId="7">[6]LIS183!#REF!</definedName>
    <definedName name="_72">[6]LIS183!#REF!</definedName>
    <definedName name="_73" localSheetId="11">[6]LIS183!#REF!</definedName>
    <definedName name="_73" localSheetId="12">[6]LIS183!#REF!</definedName>
    <definedName name="_73" localSheetId="17">[7]LIS183!#REF!</definedName>
    <definedName name="_73" localSheetId="18">[7]LIS183!#REF!</definedName>
    <definedName name="_73" localSheetId="9">[6]LIS183!#REF!</definedName>
    <definedName name="_73" localSheetId="6">[6]LIS183!#REF!</definedName>
    <definedName name="_73" localSheetId="7">[6]LIS183!#REF!</definedName>
    <definedName name="_73">[6]LIS183!#REF!</definedName>
    <definedName name="_74" localSheetId="11">[6]LIS183!#REF!</definedName>
    <definedName name="_74" localSheetId="12">[6]LIS183!#REF!</definedName>
    <definedName name="_74" localSheetId="17">[7]LIS183!#REF!</definedName>
    <definedName name="_74" localSheetId="18">[7]LIS183!#REF!</definedName>
    <definedName name="_74" localSheetId="9">[6]LIS183!#REF!</definedName>
    <definedName name="_74" localSheetId="6">[6]LIS183!#REF!</definedName>
    <definedName name="_74" localSheetId="7">[6]LIS183!#REF!</definedName>
    <definedName name="_74">[6]LIS183!#REF!</definedName>
    <definedName name="_75" localSheetId="11">[6]LIS183!#REF!</definedName>
    <definedName name="_75" localSheetId="12">[6]LIS183!#REF!</definedName>
    <definedName name="_75" localSheetId="17">[7]LIS183!#REF!</definedName>
    <definedName name="_75" localSheetId="18">[7]LIS183!#REF!</definedName>
    <definedName name="_75" localSheetId="9">[6]LIS183!#REF!</definedName>
    <definedName name="_75" localSheetId="6">[6]LIS183!#REF!</definedName>
    <definedName name="_75" localSheetId="7">[6]LIS183!#REF!</definedName>
    <definedName name="_75">[6]LIS183!#REF!</definedName>
    <definedName name="_76" localSheetId="11">[6]LIS183!#REF!</definedName>
    <definedName name="_76" localSheetId="12">[6]LIS183!#REF!</definedName>
    <definedName name="_76" localSheetId="17">[7]LIS183!#REF!</definedName>
    <definedName name="_76" localSheetId="18">[7]LIS183!#REF!</definedName>
    <definedName name="_76" localSheetId="9">[6]LIS183!#REF!</definedName>
    <definedName name="_76" localSheetId="6">[6]LIS183!#REF!</definedName>
    <definedName name="_76" localSheetId="7">[6]LIS183!#REF!</definedName>
    <definedName name="_76">[6]LIS183!#REF!</definedName>
    <definedName name="_77" localSheetId="11">[6]LIS183!#REF!</definedName>
    <definedName name="_77" localSheetId="12">[6]LIS183!#REF!</definedName>
    <definedName name="_77" localSheetId="17">[7]LIS183!#REF!</definedName>
    <definedName name="_77" localSheetId="18">[7]LIS183!#REF!</definedName>
    <definedName name="_77" localSheetId="9">[6]LIS183!#REF!</definedName>
    <definedName name="_77" localSheetId="6">[6]LIS183!#REF!</definedName>
    <definedName name="_77" localSheetId="7">[6]LIS183!#REF!</definedName>
    <definedName name="_77">[6]LIS183!#REF!</definedName>
    <definedName name="_78" localSheetId="11">[6]LIS183!#REF!</definedName>
    <definedName name="_78" localSheetId="12">[6]LIS183!#REF!</definedName>
    <definedName name="_78" localSheetId="17">[7]LIS183!#REF!</definedName>
    <definedName name="_78" localSheetId="18">[7]LIS183!#REF!</definedName>
    <definedName name="_78" localSheetId="9">[6]LIS183!#REF!</definedName>
    <definedName name="_78" localSheetId="6">[6]LIS183!#REF!</definedName>
    <definedName name="_78" localSheetId="7">[6]LIS183!#REF!</definedName>
    <definedName name="_78">[6]LIS183!#REF!</definedName>
    <definedName name="_79" localSheetId="11">[6]LIS183!#REF!</definedName>
    <definedName name="_79" localSheetId="12">[6]LIS183!#REF!</definedName>
    <definedName name="_79" localSheetId="17">[7]LIS183!#REF!</definedName>
    <definedName name="_79" localSheetId="18">[7]LIS183!#REF!</definedName>
    <definedName name="_79" localSheetId="9">[6]LIS183!#REF!</definedName>
    <definedName name="_79" localSheetId="6">[6]LIS183!#REF!</definedName>
    <definedName name="_79" localSheetId="7">[6]LIS183!#REF!</definedName>
    <definedName name="_79">[6]LIS183!#REF!</definedName>
    <definedName name="_8" localSheetId="11">[6]LIS183!#REF!</definedName>
    <definedName name="_8" localSheetId="12">[6]LIS183!#REF!</definedName>
    <definedName name="_8" localSheetId="17">[7]LIS183!#REF!</definedName>
    <definedName name="_8" localSheetId="18">[7]LIS183!#REF!</definedName>
    <definedName name="_8" localSheetId="9">[6]LIS183!#REF!</definedName>
    <definedName name="_8" localSheetId="6">[6]LIS183!#REF!</definedName>
    <definedName name="_8" localSheetId="7">[6]LIS183!#REF!</definedName>
    <definedName name="_8">[6]LIS183!#REF!</definedName>
    <definedName name="_80" localSheetId="11">[6]LIS183!#REF!</definedName>
    <definedName name="_80" localSheetId="12">[6]LIS183!#REF!</definedName>
    <definedName name="_80" localSheetId="17">[7]LIS183!#REF!</definedName>
    <definedName name="_80" localSheetId="18">[7]LIS183!#REF!</definedName>
    <definedName name="_80" localSheetId="9">[6]LIS183!#REF!</definedName>
    <definedName name="_80" localSheetId="6">[6]LIS183!#REF!</definedName>
    <definedName name="_80" localSheetId="7">[6]LIS183!#REF!</definedName>
    <definedName name="_80">[6]LIS183!#REF!</definedName>
    <definedName name="_81" localSheetId="11">[6]LIS183!#REF!</definedName>
    <definedName name="_81" localSheetId="12">[6]LIS183!#REF!</definedName>
    <definedName name="_81" localSheetId="17">[7]LIS183!#REF!</definedName>
    <definedName name="_81" localSheetId="18">[7]LIS183!#REF!</definedName>
    <definedName name="_81" localSheetId="9">[6]LIS183!#REF!</definedName>
    <definedName name="_81" localSheetId="6">[6]LIS183!#REF!</definedName>
    <definedName name="_81" localSheetId="7">[6]LIS183!#REF!</definedName>
    <definedName name="_81">[6]LIS183!#REF!</definedName>
    <definedName name="_82" localSheetId="11">[6]LIS183!#REF!</definedName>
    <definedName name="_82" localSheetId="12">[6]LIS183!#REF!</definedName>
    <definedName name="_82" localSheetId="17">[7]LIS183!#REF!</definedName>
    <definedName name="_82" localSheetId="18">[7]LIS183!#REF!</definedName>
    <definedName name="_82" localSheetId="9">[6]LIS183!#REF!</definedName>
    <definedName name="_82" localSheetId="6">[6]LIS183!#REF!</definedName>
    <definedName name="_82" localSheetId="7">[6]LIS183!#REF!</definedName>
    <definedName name="_82">[6]LIS183!#REF!</definedName>
    <definedName name="_83" localSheetId="11">[6]LIS183!#REF!</definedName>
    <definedName name="_83" localSheetId="12">[6]LIS183!#REF!</definedName>
    <definedName name="_83" localSheetId="17">[7]LIS183!#REF!</definedName>
    <definedName name="_83" localSheetId="18">[7]LIS183!#REF!</definedName>
    <definedName name="_83" localSheetId="9">[6]LIS183!#REF!</definedName>
    <definedName name="_83" localSheetId="6">[6]LIS183!#REF!</definedName>
    <definedName name="_83" localSheetId="7">[6]LIS183!#REF!</definedName>
    <definedName name="_83">[6]LIS183!#REF!</definedName>
    <definedName name="_84" localSheetId="11">[6]LIS183!#REF!</definedName>
    <definedName name="_84" localSheetId="12">[6]LIS183!#REF!</definedName>
    <definedName name="_84" localSheetId="17">[7]LIS183!#REF!</definedName>
    <definedName name="_84" localSheetId="18">[7]LIS183!#REF!</definedName>
    <definedName name="_84" localSheetId="9">[6]LIS183!#REF!</definedName>
    <definedName name="_84" localSheetId="6">[6]LIS183!#REF!</definedName>
    <definedName name="_84" localSheetId="7">[6]LIS183!#REF!</definedName>
    <definedName name="_84">[6]LIS183!#REF!</definedName>
    <definedName name="_85" localSheetId="11">[6]LIS183!#REF!</definedName>
    <definedName name="_85" localSheetId="12">[6]LIS183!#REF!</definedName>
    <definedName name="_85" localSheetId="17">[7]LIS183!#REF!</definedName>
    <definedName name="_85" localSheetId="18">[7]LIS183!#REF!</definedName>
    <definedName name="_85" localSheetId="9">[6]LIS183!#REF!</definedName>
    <definedName name="_85" localSheetId="6">[6]LIS183!#REF!</definedName>
    <definedName name="_85" localSheetId="7">[6]LIS183!#REF!</definedName>
    <definedName name="_85">[6]LIS183!#REF!</definedName>
    <definedName name="_86" localSheetId="11">[6]LIS183!#REF!</definedName>
    <definedName name="_86" localSheetId="12">[6]LIS183!#REF!</definedName>
    <definedName name="_86" localSheetId="17">[7]LIS183!#REF!</definedName>
    <definedName name="_86" localSheetId="18">[7]LIS183!#REF!</definedName>
    <definedName name="_86" localSheetId="9">[6]LIS183!#REF!</definedName>
    <definedName name="_86" localSheetId="6">[6]LIS183!#REF!</definedName>
    <definedName name="_86" localSheetId="7">[6]LIS183!#REF!</definedName>
    <definedName name="_86">[6]LIS183!#REF!</definedName>
    <definedName name="_87" localSheetId="11">[6]LIS183!#REF!</definedName>
    <definedName name="_87" localSheetId="12">[6]LIS183!#REF!</definedName>
    <definedName name="_87" localSheetId="17">[7]LIS183!#REF!</definedName>
    <definedName name="_87" localSheetId="18">[7]LIS183!#REF!</definedName>
    <definedName name="_87" localSheetId="9">[6]LIS183!#REF!</definedName>
    <definedName name="_87" localSheetId="6">[6]LIS183!#REF!</definedName>
    <definedName name="_87" localSheetId="7">[6]LIS183!#REF!</definedName>
    <definedName name="_87">[6]LIS183!#REF!</definedName>
    <definedName name="_88" localSheetId="11">[6]LIS183!#REF!</definedName>
    <definedName name="_88" localSheetId="12">[6]LIS183!#REF!</definedName>
    <definedName name="_88" localSheetId="17">[7]LIS183!#REF!</definedName>
    <definedName name="_88" localSheetId="18">[7]LIS183!#REF!</definedName>
    <definedName name="_88" localSheetId="9">[6]LIS183!#REF!</definedName>
    <definedName name="_88" localSheetId="6">[6]LIS183!#REF!</definedName>
    <definedName name="_88" localSheetId="7">[6]LIS183!#REF!</definedName>
    <definedName name="_88">[6]LIS183!#REF!</definedName>
    <definedName name="_89" localSheetId="11">[6]LIS183!#REF!</definedName>
    <definedName name="_89" localSheetId="12">[6]LIS183!#REF!</definedName>
    <definedName name="_89" localSheetId="17">[7]LIS183!#REF!</definedName>
    <definedName name="_89" localSheetId="18">[7]LIS183!#REF!</definedName>
    <definedName name="_89" localSheetId="9">[6]LIS183!#REF!</definedName>
    <definedName name="_89" localSheetId="6">[6]LIS183!#REF!</definedName>
    <definedName name="_89" localSheetId="7">[6]LIS183!#REF!</definedName>
    <definedName name="_89">[6]LIS183!#REF!</definedName>
    <definedName name="_9" localSheetId="11">[6]LIS183!#REF!</definedName>
    <definedName name="_9" localSheetId="12">[6]LIS183!#REF!</definedName>
    <definedName name="_9" localSheetId="17">[7]LIS183!#REF!</definedName>
    <definedName name="_9" localSheetId="18">[7]LIS183!#REF!</definedName>
    <definedName name="_9" localSheetId="9">[6]LIS183!#REF!</definedName>
    <definedName name="_9" localSheetId="6">[6]LIS183!#REF!</definedName>
    <definedName name="_9" localSheetId="7">[6]LIS183!#REF!</definedName>
    <definedName name="_9">[6]LIS183!#REF!</definedName>
    <definedName name="_90" localSheetId="11">[6]LIS183!#REF!</definedName>
    <definedName name="_90" localSheetId="12">[6]LIS183!#REF!</definedName>
    <definedName name="_90" localSheetId="17">[7]LIS183!#REF!</definedName>
    <definedName name="_90" localSheetId="18">[7]LIS183!#REF!</definedName>
    <definedName name="_90" localSheetId="9">[6]LIS183!#REF!</definedName>
    <definedName name="_90" localSheetId="6">[6]LIS183!#REF!</definedName>
    <definedName name="_90" localSheetId="7">[6]LIS183!#REF!</definedName>
    <definedName name="_90">[6]LIS183!#REF!</definedName>
    <definedName name="_91" localSheetId="11">[6]LIS183!#REF!</definedName>
    <definedName name="_91" localSheetId="12">[6]LIS183!#REF!</definedName>
    <definedName name="_91" localSheetId="17">[7]LIS183!#REF!</definedName>
    <definedName name="_91" localSheetId="18">[7]LIS183!#REF!</definedName>
    <definedName name="_91" localSheetId="9">[6]LIS183!#REF!</definedName>
    <definedName name="_91" localSheetId="6">[6]LIS183!#REF!</definedName>
    <definedName name="_91" localSheetId="7">[6]LIS183!#REF!</definedName>
    <definedName name="_91">[6]LIS183!#REF!</definedName>
    <definedName name="_92" localSheetId="11">[6]LIS183!#REF!</definedName>
    <definedName name="_92" localSheetId="12">[6]LIS183!#REF!</definedName>
    <definedName name="_92" localSheetId="17">[7]LIS183!#REF!</definedName>
    <definedName name="_92" localSheetId="18">[7]LIS183!#REF!</definedName>
    <definedName name="_92" localSheetId="9">[6]LIS183!#REF!</definedName>
    <definedName name="_92" localSheetId="6">[6]LIS183!#REF!</definedName>
    <definedName name="_92" localSheetId="7">[6]LIS183!#REF!</definedName>
    <definedName name="_92">[6]LIS183!#REF!</definedName>
    <definedName name="_93" localSheetId="11">[6]LIS183!#REF!</definedName>
    <definedName name="_93" localSheetId="12">[6]LIS183!#REF!</definedName>
    <definedName name="_93" localSheetId="17">[7]LIS183!#REF!</definedName>
    <definedName name="_93" localSheetId="18">[7]LIS183!#REF!</definedName>
    <definedName name="_93" localSheetId="9">[6]LIS183!#REF!</definedName>
    <definedName name="_93" localSheetId="6">[6]LIS183!#REF!</definedName>
    <definedName name="_93" localSheetId="7">[6]LIS183!#REF!</definedName>
    <definedName name="_93">[6]LIS183!#REF!</definedName>
    <definedName name="_94" localSheetId="11">[6]LIS183!#REF!</definedName>
    <definedName name="_94" localSheetId="12">[6]LIS183!#REF!</definedName>
    <definedName name="_94" localSheetId="17">[7]LIS183!#REF!</definedName>
    <definedName name="_94" localSheetId="18">[7]LIS183!#REF!</definedName>
    <definedName name="_94" localSheetId="9">[6]LIS183!#REF!</definedName>
    <definedName name="_94" localSheetId="6">[6]LIS183!#REF!</definedName>
    <definedName name="_94" localSheetId="7">[6]LIS183!#REF!</definedName>
    <definedName name="_94">[6]LIS183!#REF!</definedName>
    <definedName name="_95" localSheetId="11">[6]LIS183!#REF!</definedName>
    <definedName name="_95" localSheetId="12">[6]LIS183!#REF!</definedName>
    <definedName name="_95" localSheetId="17">[7]LIS183!#REF!</definedName>
    <definedName name="_95" localSheetId="18">[7]LIS183!#REF!</definedName>
    <definedName name="_95" localSheetId="9">[6]LIS183!#REF!</definedName>
    <definedName name="_95" localSheetId="6">[6]LIS183!#REF!</definedName>
    <definedName name="_95" localSheetId="7">[6]LIS183!#REF!</definedName>
    <definedName name="_95">[6]LIS183!#REF!</definedName>
    <definedName name="_96" localSheetId="11">[6]LIS183!#REF!</definedName>
    <definedName name="_96" localSheetId="12">[6]LIS183!#REF!</definedName>
    <definedName name="_96" localSheetId="17">[7]LIS183!#REF!</definedName>
    <definedName name="_96" localSheetId="18">[7]LIS183!#REF!</definedName>
    <definedName name="_96" localSheetId="9">[6]LIS183!#REF!</definedName>
    <definedName name="_96" localSheetId="6">[6]LIS183!#REF!</definedName>
    <definedName name="_96" localSheetId="7">[6]LIS183!#REF!</definedName>
    <definedName name="_96">[6]LIS183!#REF!</definedName>
    <definedName name="_97" localSheetId="11">[6]LIS183!#REF!</definedName>
    <definedName name="_97" localSheetId="12">[6]LIS183!#REF!</definedName>
    <definedName name="_97" localSheetId="17">[7]LIS183!#REF!</definedName>
    <definedName name="_97" localSheetId="18">[7]LIS183!#REF!</definedName>
    <definedName name="_97" localSheetId="9">[6]LIS183!#REF!</definedName>
    <definedName name="_97" localSheetId="6">[6]LIS183!#REF!</definedName>
    <definedName name="_97" localSheetId="7">[6]LIS183!#REF!</definedName>
    <definedName name="_97">[6]LIS183!#REF!</definedName>
    <definedName name="_98" localSheetId="11">[6]LIS183!#REF!</definedName>
    <definedName name="_98" localSheetId="12">[6]LIS183!#REF!</definedName>
    <definedName name="_98" localSheetId="17">[7]LIS183!#REF!</definedName>
    <definedName name="_98" localSheetId="18">[7]LIS183!#REF!</definedName>
    <definedName name="_98" localSheetId="9">[6]LIS183!#REF!</definedName>
    <definedName name="_98" localSheetId="6">[6]LIS183!#REF!</definedName>
    <definedName name="_98" localSheetId="7">[6]LIS183!#REF!</definedName>
    <definedName name="_98">[6]LIS183!#REF!</definedName>
    <definedName name="_99" localSheetId="11">[6]LIS183!#REF!</definedName>
    <definedName name="_99" localSheetId="12">[6]LIS183!#REF!</definedName>
    <definedName name="_99" localSheetId="17">[7]LIS183!#REF!</definedName>
    <definedName name="_99" localSheetId="18">[7]LIS183!#REF!</definedName>
    <definedName name="_99" localSheetId="9">[6]LIS183!#REF!</definedName>
    <definedName name="_99" localSheetId="6">[6]LIS183!#REF!</definedName>
    <definedName name="_99" localSheetId="7">[6]LIS183!#REF!</definedName>
    <definedName name="_99">[6]LIS183!#REF!</definedName>
    <definedName name="_CAU103" localSheetId="14">[4]Hoja1!$A$1:$C$10607</definedName>
    <definedName name="_CAU103" localSheetId="17">[8]Hoja1!$A$1:$C$10607</definedName>
    <definedName name="_CAU103" localSheetId="18">[8]Hoja1!$A$1:$C$10607</definedName>
    <definedName name="_CAU103" localSheetId="3">[9]Hoja1!$A$1:$C$10607</definedName>
    <definedName name="_CAU103">[4]Hoja1!$A$1:$C$10607</definedName>
    <definedName name="_xlnm._FilterDatabase" localSheetId="1" hidden="1">'1. Población_Afiliada_Regimen'!$B$4:$M$138</definedName>
    <definedName name="_xlnm._FilterDatabase" localSheetId="11" hidden="1">'10. Tendencia_por mes_ RC'!$A$5:$C$141</definedName>
    <definedName name="_xlnm._FilterDatabase" localSheetId="12" hidden="1">'11. Tendencia_por mes_REX'!$BX$2:$CA$141</definedName>
    <definedName name="_xlnm._FilterDatabase" localSheetId="14" hidden="1">'12. Afiliados_Nivel_Sexo_Zona'!$BM$7:$BQ$132</definedName>
    <definedName name="_xlnm._FilterDatabase" localSheetId="17" hidden="1">'13. Afiliados_Grupo_edad_RS'!$C$1:$N$139</definedName>
    <definedName name="_xlnm._FilterDatabase" localSheetId="18" hidden="1">'14. Afiliados_Grupo_edad_RC'!$C$1:$N$139</definedName>
    <definedName name="_xlnm._FilterDatabase" localSheetId="9" hidden="1">'3C. Afiliados_ Suspendidos_RC'!$AH$4:$AP$4</definedName>
    <definedName name="_xlnm._FilterDatabase" localSheetId="4" hidden="1">'4. Gráficos_Tendencia_Subreg'!$A$5:$DK$13</definedName>
    <definedName name="_xlnm._FilterDatabase" localSheetId="5" hidden="1">'5.Gráfico_Afiliados_EPS_Régimen'!$A$24:$D$24</definedName>
    <definedName name="_xlnm._FilterDatabase" localSheetId="6" hidden="1">'6. Gráficos_Tendencia_EPS'!$A$28:$D$28</definedName>
    <definedName name="_xlnm._FilterDatabase" localSheetId="7" hidden="1">'7. Afiliados_ EPS_Mpio_RS'!$W$5:$AU$851</definedName>
    <definedName name="_xlnm._FilterDatabase" localSheetId="8" hidden="1">'8. Afiliados_EPS_Mpio_RC '!$Y$4:$AW$929</definedName>
    <definedName name="_xlnm._FilterDatabase" localSheetId="10" hidden="1">'9. Tendencia_por mes_RS'!$EF$2:$EI$138</definedName>
    <definedName name="_xlnm._FilterDatabase" localSheetId="21" hidden="1">'A. Codigos_Municipio'!$B$1:$J$126</definedName>
    <definedName name="_xlnm._FilterDatabase" localSheetId="16" hidden="1">'DATOS TD'!$A$1:$AB$2516</definedName>
    <definedName name="A" localSheetId="11">[6]LIS183!#REF!</definedName>
    <definedName name="A" localSheetId="12">[6]LIS183!#REF!</definedName>
    <definedName name="A" localSheetId="18">[6]LIS183!#REF!</definedName>
    <definedName name="A" localSheetId="3">[6]LIS183!#REF!</definedName>
    <definedName name="A" localSheetId="9">[6]LIS183!#REF!</definedName>
    <definedName name="A" localSheetId="4">[6]LIS183!#REF!</definedName>
    <definedName name="A" localSheetId="6">[6]LIS183!#REF!</definedName>
    <definedName name="A" localSheetId="7">[6]LIS183!#REF!</definedName>
    <definedName name="A">[6]LIS183!#REF!</definedName>
    <definedName name="A_impresión_IM" localSheetId="11">#REF!</definedName>
    <definedName name="A_impresión_IM" localSheetId="12">#REF!</definedName>
    <definedName name="A_impresión_IM" localSheetId="18">#REF!</definedName>
    <definedName name="A_impresión_IM" localSheetId="3">#REF!</definedName>
    <definedName name="A_impresión_IM" localSheetId="9">#REF!</definedName>
    <definedName name="A_impresión_IM" localSheetId="4">#REF!</definedName>
    <definedName name="A_impresión_IM" localSheetId="6">#REF!</definedName>
    <definedName name="A_impresión_IM" localSheetId="7">#REF!</definedName>
    <definedName name="A_impresión_IM">#REF!</definedName>
    <definedName name="APIA">[10]Hoja1!$A$8:$B$8</definedName>
    <definedName name="_xlnm.Print_Area" localSheetId="1">'1. Población_Afiliada_Regimen'!$A$1:$M$143</definedName>
    <definedName name="_xlnm.Print_Area" localSheetId="13">'12. Tendencia_Valores_Años'!$A$1:$P$53</definedName>
    <definedName name="_xlnm.Print_Area" localSheetId="2">'2. Gráficos_Cobertura_Dpto'!$A$1:$L$44</definedName>
    <definedName name="asdewq" localSheetId="11">#REF!</definedName>
    <definedName name="asdewq" localSheetId="12">#REF!</definedName>
    <definedName name="asdewq" localSheetId="14">#REF!</definedName>
    <definedName name="asdewq" localSheetId="17">#REF!</definedName>
    <definedName name="asdewq" localSheetId="18">#REF!</definedName>
    <definedName name="asdewq" localSheetId="3">#REF!</definedName>
    <definedName name="asdewq" localSheetId="9">#REF!</definedName>
    <definedName name="asdewq" localSheetId="4">#REF!</definedName>
    <definedName name="asdewq" localSheetId="6">#REF!</definedName>
    <definedName name="asdewq" localSheetId="7">#REF!</definedName>
    <definedName name="asdewq">#REF!</definedName>
    <definedName name="_xlnm.Database" localSheetId="11">#REF!</definedName>
    <definedName name="_xlnm.Database" localSheetId="12">#REF!</definedName>
    <definedName name="_xlnm.Database" localSheetId="14">#REF!</definedName>
    <definedName name="_xlnm.Database" localSheetId="17">#REF!</definedName>
    <definedName name="_xlnm.Database" localSheetId="18">#REF!</definedName>
    <definedName name="_xlnm.Database" localSheetId="3">#REF!</definedName>
    <definedName name="_xlnm.Database" localSheetId="9">#REF!</definedName>
    <definedName name="_xlnm.Database" localSheetId="4">#REF!</definedName>
    <definedName name="_xlnm.Database" localSheetId="6">#REF!</definedName>
    <definedName name="_xlnm.Database" localSheetId="7">#REF!</definedName>
    <definedName name="_xlnm.Database">#REF!</definedName>
    <definedName name="bASEDEDATOS1" localSheetId="11">#REF!</definedName>
    <definedName name="bASEDEDATOS1" localSheetId="12">#REF!</definedName>
    <definedName name="bASEDEDATOS1" localSheetId="18">#REF!</definedName>
    <definedName name="bASEDEDATOS1" localSheetId="3">#REF!</definedName>
    <definedName name="bASEDEDATOS1" localSheetId="9">#REF!</definedName>
    <definedName name="bASEDEDATOS1" localSheetId="4">#REF!</definedName>
    <definedName name="bASEDEDATOS1" localSheetId="6">#REF!</definedName>
    <definedName name="bASEDEDATOS1" localSheetId="7">#REF!</definedName>
    <definedName name="bASEDEDATOS1">#REF!</definedName>
    <definedName name="BELEN_DE_UMBRIA">[10]Hoja1!$A$12:$B$12</definedName>
    <definedName name="BUCARAMANGA">[10]Hoja1!$A$22:$B$22</definedName>
    <definedName name="BVFD" localSheetId="11">#REF!</definedName>
    <definedName name="BVFD" localSheetId="12">#REF!</definedName>
    <definedName name="BVFD" localSheetId="18">#REF!</definedName>
    <definedName name="BVFD" localSheetId="3">#REF!</definedName>
    <definedName name="BVFD" localSheetId="9">#REF!</definedName>
    <definedName name="BVFD" localSheetId="4">#REF!</definedName>
    <definedName name="BVFD" localSheetId="6">#REF!</definedName>
    <definedName name="BVFD" localSheetId="7">#REF!</definedName>
    <definedName name="BVFD">#REF!</definedName>
    <definedName name="bvg" localSheetId="11">#REF!</definedName>
    <definedName name="bvg" localSheetId="12">#REF!</definedName>
    <definedName name="bvg" localSheetId="14">#REF!</definedName>
    <definedName name="bvg" localSheetId="17">#REF!</definedName>
    <definedName name="bvg" localSheetId="18">#REF!</definedName>
    <definedName name="bvg" localSheetId="3">#REF!</definedName>
    <definedName name="bvg" localSheetId="9">#REF!</definedName>
    <definedName name="bvg" localSheetId="4">#REF!</definedName>
    <definedName name="bvg" localSheetId="6">#REF!</definedName>
    <definedName name="bvg" localSheetId="7">#REF!</definedName>
    <definedName name="bvg">#REF!</definedName>
    <definedName name="CARMEN_DE_APICALA">[10]Hoja1!$A$3:$B$3</definedName>
    <definedName name="CAU" localSheetId="11">#REF!</definedName>
    <definedName name="CAU" localSheetId="12">#REF!</definedName>
    <definedName name="CAU" localSheetId="14">#REF!</definedName>
    <definedName name="CAU" localSheetId="17">#REF!</definedName>
    <definedName name="CAU" localSheetId="18">#REF!</definedName>
    <definedName name="CAU" localSheetId="3">#REF!</definedName>
    <definedName name="CAU" localSheetId="9">#REF!</definedName>
    <definedName name="CAU" localSheetId="4">#REF!</definedName>
    <definedName name="CAU" localSheetId="6">#REF!</definedName>
    <definedName name="CAU" localSheetId="7">#REF!</definedName>
    <definedName name="CAU">#REF!</definedName>
    <definedName name="CENSO1964" localSheetId="11">#REF!</definedName>
    <definedName name="CENSO1964" localSheetId="12">#REF!</definedName>
    <definedName name="CENSO1964" localSheetId="18">#REF!</definedName>
    <definedName name="CENSO1964" localSheetId="3">#REF!</definedName>
    <definedName name="CENSO1964" localSheetId="9">#REF!</definedName>
    <definedName name="CENSO1964" localSheetId="4">#REF!</definedName>
    <definedName name="CENSO1964" localSheetId="6">#REF!</definedName>
    <definedName name="CENSO1964" localSheetId="7">#REF!</definedName>
    <definedName name="CENSO1964">#REF!</definedName>
    <definedName name="CENSO1973" localSheetId="11">#REF!</definedName>
    <definedName name="CENSO1973" localSheetId="12">#REF!</definedName>
    <definedName name="CENSO1973" localSheetId="18">#REF!</definedName>
    <definedName name="CENSO1973" localSheetId="3">#REF!</definedName>
    <definedName name="CENSO1973" localSheetId="9">#REF!</definedName>
    <definedName name="CENSO1973" localSheetId="4">#REF!</definedName>
    <definedName name="CENSO1973" localSheetId="6">#REF!</definedName>
    <definedName name="CENSO1973" localSheetId="7">#REF!</definedName>
    <definedName name="CENSO1973">#REF!</definedName>
    <definedName name="CENSO1985" localSheetId="11">#REF!</definedName>
    <definedName name="CENSO1985" localSheetId="12">#REF!</definedName>
    <definedName name="CENSO1985" localSheetId="18">#REF!</definedName>
    <definedName name="CENSO1985" localSheetId="9">#REF!</definedName>
    <definedName name="CENSO1985" localSheetId="4">#REF!</definedName>
    <definedName name="CENSO1985" localSheetId="6">#REF!</definedName>
    <definedName name="CENSO1985" localSheetId="7">#REF!</definedName>
    <definedName name="CENSO1985">#REF!</definedName>
    <definedName name="cffbhf" localSheetId="11">#REF!</definedName>
    <definedName name="cffbhf" localSheetId="12">#REF!</definedName>
    <definedName name="cffbhf" localSheetId="14">#REF!</definedName>
    <definedName name="cffbhf" localSheetId="17">#REF!</definedName>
    <definedName name="cffbhf" localSheetId="18">#REF!</definedName>
    <definedName name="cffbhf" localSheetId="9">#REF!</definedName>
    <definedName name="cffbhf" localSheetId="4">#REF!</definedName>
    <definedName name="cffbhf" localSheetId="6">#REF!</definedName>
    <definedName name="cffbhf" localSheetId="7">#REF!</definedName>
    <definedName name="cffbhf">#REF!</definedName>
    <definedName name="COBER" localSheetId="11">[6]LIS183!#REF!</definedName>
    <definedName name="COBER" localSheetId="12">[6]LIS183!#REF!</definedName>
    <definedName name="COBER" localSheetId="18">[6]LIS183!#REF!</definedName>
    <definedName name="COBER" localSheetId="3">[6]LIS183!#REF!</definedName>
    <definedName name="COBER" localSheetId="9">[6]LIS183!#REF!</definedName>
    <definedName name="COBER" localSheetId="4">[6]LIS183!#REF!</definedName>
    <definedName name="COBER" localSheetId="6">[6]LIS183!#REF!</definedName>
    <definedName name="COBER" localSheetId="7">[6]LIS183!#REF!</definedName>
    <definedName name="COBER">[6]LIS183!#REF!</definedName>
    <definedName name="CODIGO_DIVIPOLA" localSheetId="1">#REF!</definedName>
    <definedName name="CODIGO_DIVIPOLA" localSheetId="11">#REF!</definedName>
    <definedName name="CODIGO_DIVIPOLA" localSheetId="12">#REF!</definedName>
    <definedName name="CODIGO_DIVIPOLA" localSheetId="14">#REF!</definedName>
    <definedName name="CODIGO_DIVIPOLA" localSheetId="13">#REF!</definedName>
    <definedName name="CODIGO_DIVIPOLA" localSheetId="17">#REF!</definedName>
    <definedName name="CODIGO_DIVIPOLA" localSheetId="18">#REF!</definedName>
    <definedName name="CODIGO_DIVIPOLA" localSheetId="2">#REF!</definedName>
    <definedName name="CODIGO_DIVIPOLA" localSheetId="3">#REF!</definedName>
    <definedName name="CODIGO_DIVIPOLA" localSheetId="9">#REF!</definedName>
    <definedName name="CODIGO_DIVIPOLA" localSheetId="4">#REF!</definedName>
    <definedName name="CODIGO_DIVIPOLA" localSheetId="6">#REF!</definedName>
    <definedName name="CODIGO_DIVIPOLA" localSheetId="7">#REF!</definedName>
    <definedName name="CODIGO_DIVIPOLA" localSheetId="10">#REF!</definedName>
    <definedName name="CODIGO_DIVIPOLA">#REF!</definedName>
    <definedName name="CUNDAY">[10]Hoja1!$A$4:$B$4</definedName>
    <definedName name="D" localSheetId="11">[6]LIS183!#REF!</definedName>
    <definedName name="D" localSheetId="12">[6]LIS183!#REF!</definedName>
    <definedName name="D" localSheetId="18">[6]LIS183!#REF!</definedName>
    <definedName name="D" localSheetId="3">[6]LIS183!#REF!</definedName>
    <definedName name="D" localSheetId="9">[6]LIS183!#REF!</definedName>
    <definedName name="D" localSheetId="4">[6]LIS183!#REF!</definedName>
    <definedName name="D" localSheetId="6">[6]LIS183!#REF!</definedName>
    <definedName name="D" localSheetId="7">[6]LIS183!#REF!</definedName>
    <definedName name="D">[6]LIS183!#REF!</definedName>
    <definedName name="DboREGISTRO_LEY_617" localSheetId="1">#REF!</definedName>
    <definedName name="DboREGISTRO_LEY_617" localSheetId="11">#REF!</definedName>
    <definedName name="DboREGISTRO_LEY_617" localSheetId="12">#REF!</definedName>
    <definedName name="DboREGISTRO_LEY_617" localSheetId="14">#REF!</definedName>
    <definedName name="DboREGISTRO_LEY_617" localSheetId="13">#REF!</definedName>
    <definedName name="DboREGISTRO_LEY_617" localSheetId="17">#REF!</definedName>
    <definedName name="DboREGISTRO_LEY_617" localSheetId="18">#REF!</definedName>
    <definedName name="DboREGISTRO_LEY_617" localSheetId="2">#REF!</definedName>
    <definedName name="DboREGISTRO_LEY_617" localSheetId="3">#REF!</definedName>
    <definedName name="DboREGISTRO_LEY_617" localSheetId="9">#REF!</definedName>
    <definedName name="DboREGISTRO_LEY_617" localSheetId="4">#REF!</definedName>
    <definedName name="DboREGISTRO_LEY_617" localSheetId="6">#REF!</definedName>
    <definedName name="DboREGISTRO_LEY_617" localSheetId="7">#REF!</definedName>
    <definedName name="DboREGISTRO_LEY_617" localSheetId="10">#REF!</definedName>
    <definedName name="DboREGISTRO_LEY_617">#REF!</definedName>
    <definedName name="Def" localSheetId="11">#REF!</definedName>
    <definedName name="Def" localSheetId="12">#REF!</definedName>
    <definedName name="Def" localSheetId="14">#REF!</definedName>
    <definedName name="Def" localSheetId="17">#REF!</definedName>
    <definedName name="Def" localSheetId="18">#REF!</definedName>
    <definedName name="Def" localSheetId="3">#REF!</definedName>
    <definedName name="Def" localSheetId="9">#REF!</definedName>
    <definedName name="Def" localSheetId="4">#REF!</definedName>
    <definedName name="Def" localSheetId="6">#REF!</definedName>
    <definedName name="Def" localSheetId="7">#REF!</definedName>
    <definedName name="Def">#REF!</definedName>
    <definedName name="defr" localSheetId="11">[6]LIS183!#REF!</definedName>
    <definedName name="defr" localSheetId="12">[6]LIS183!#REF!</definedName>
    <definedName name="defr" localSheetId="18">[6]LIS183!#REF!</definedName>
    <definedName name="defr" localSheetId="3">[6]LIS183!#REF!</definedName>
    <definedName name="defr" localSheetId="9">[6]LIS183!#REF!</definedName>
    <definedName name="defr" localSheetId="4">[6]LIS183!#REF!</definedName>
    <definedName name="defr" localSheetId="6">[6]LIS183!#REF!</definedName>
    <definedName name="defr" localSheetId="7">[6]LIS183!#REF!</definedName>
    <definedName name="defr">[6]LIS183!#REF!</definedName>
    <definedName name="defrts" localSheetId="11">#REF!</definedName>
    <definedName name="defrts" localSheetId="12">#REF!</definedName>
    <definedName name="defrts" localSheetId="14">#REF!</definedName>
    <definedName name="defrts" localSheetId="17">#REF!</definedName>
    <definedName name="defrts" localSheetId="18">#REF!</definedName>
    <definedName name="defrts" localSheetId="3">#REF!</definedName>
    <definedName name="defrts" localSheetId="9">#REF!</definedName>
    <definedName name="defrts" localSheetId="4">#REF!</definedName>
    <definedName name="defrts" localSheetId="6">#REF!</definedName>
    <definedName name="defrts" localSheetId="7">#REF!</definedName>
    <definedName name="defrts">#REF!</definedName>
    <definedName name="DEFUNCIONES10" localSheetId="11">#REF!</definedName>
    <definedName name="DEFUNCIONES10" localSheetId="12">#REF!</definedName>
    <definedName name="DEFUNCIONES10" localSheetId="18">#REF!</definedName>
    <definedName name="DEFUNCIONES10" localSheetId="3">#REF!</definedName>
    <definedName name="DEFUNCIONES10" localSheetId="9">#REF!</definedName>
    <definedName name="DEFUNCIONES10" localSheetId="4">#REF!</definedName>
    <definedName name="DEFUNCIONES10" localSheetId="6">#REF!</definedName>
    <definedName name="DEFUNCIONES10" localSheetId="7">#REF!</definedName>
    <definedName name="DEFUNCIONES10">#REF!</definedName>
    <definedName name="DGGG" localSheetId="11">#REF!</definedName>
    <definedName name="DGGG" localSheetId="12">#REF!</definedName>
    <definedName name="DGGG" localSheetId="18">#REF!</definedName>
    <definedName name="DGGG" localSheetId="3">#REF!</definedName>
    <definedName name="DGGG" localSheetId="9">#REF!</definedName>
    <definedName name="DGGG" localSheetId="4">#REF!</definedName>
    <definedName name="DGGG" localSheetId="6">#REF!</definedName>
    <definedName name="DGGG" localSheetId="7">#REF!</definedName>
    <definedName name="DGGG">#REF!</definedName>
    <definedName name="DIAAN" localSheetId="11">#REF!</definedName>
    <definedName name="DIAAN" localSheetId="12">#REF!</definedName>
    <definedName name="DIAAN" localSheetId="18">#REF!</definedName>
    <definedName name="DIAAN" localSheetId="9">#REF!</definedName>
    <definedName name="DIAAN" localSheetId="4">#REF!</definedName>
    <definedName name="DIAAN" localSheetId="6">#REF!</definedName>
    <definedName name="DIAAN" localSheetId="7">#REF!</definedName>
    <definedName name="DIAAN">#REF!</definedName>
    <definedName name="DIAGNOSTICOS4" localSheetId="11">#REF!</definedName>
    <definedName name="DIAGNOSTICOS4" localSheetId="12">#REF!</definedName>
    <definedName name="DIAGNOSTICOS4" localSheetId="14">#REF!</definedName>
    <definedName name="DIAGNOSTICOS4" localSheetId="17">#REF!</definedName>
    <definedName name="DIAGNOSTICOS4" localSheetId="18">#REF!</definedName>
    <definedName name="DIAGNOSTICOS4" localSheetId="9">#REF!</definedName>
    <definedName name="DIAGNOSTICOS4" localSheetId="4">#REF!</definedName>
    <definedName name="DIAGNOSTICOS4" localSheetId="6">#REF!</definedName>
    <definedName name="DIAGNOSTICOS4" localSheetId="7">#REF!</definedName>
    <definedName name="DIAGNOSTICOS4">#REF!</definedName>
    <definedName name="diGNOSTICO5" localSheetId="11">#REF!</definedName>
    <definedName name="diGNOSTICO5" localSheetId="12">#REF!</definedName>
    <definedName name="diGNOSTICO5" localSheetId="18">#REF!</definedName>
    <definedName name="diGNOSTICO5" localSheetId="9">#REF!</definedName>
    <definedName name="diGNOSTICO5" localSheetId="4">#REF!</definedName>
    <definedName name="diGNOSTICO5" localSheetId="6">#REF!</definedName>
    <definedName name="diGNOSTICO5" localSheetId="7">#REF!</definedName>
    <definedName name="diGNOSTICO5">#REF!</definedName>
    <definedName name="DILLA" localSheetId="11">#REF!</definedName>
    <definedName name="DILLA" localSheetId="12">#REF!</definedName>
    <definedName name="DILLA" localSheetId="18">#REF!</definedName>
    <definedName name="DILLA" localSheetId="9">#REF!</definedName>
    <definedName name="DILLA" localSheetId="4">#REF!</definedName>
    <definedName name="DILLA" localSheetId="6">#REF!</definedName>
    <definedName name="DILLA" localSheetId="7">#REF!</definedName>
    <definedName name="DILLA">#REF!</definedName>
    <definedName name="DOSQUEBRADAS">[10]Hoja1!$A$18:$B$18</definedName>
    <definedName name="E" localSheetId="11">[6]LIS183!#REF!</definedName>
    <definedName name="E" localSheetId="12">[6]LIS183!#REF!</definedName>
    <definedName name="E" localSheetId="17">[4]Hoja1!$A$1:$C$10607</definedName>
    <definedName name="E" localSheetId="18">[4]Hoja1!$A$1:$C$10607</definedName>
    <definedName name="E" localSheetId="3">[6]LIS183!#REF!</definedName>
    <definedName name="E" localSheetId="9">[6]LIS183!#REF!</definedName>
    <definedName name="E" localSheetId="4">[6]LIS183!#REF!</definedName>
    <definedName name="E" localSheetId="6">[6]LIS183!#REF!</definedName>
    <definedName name="E" localSheetId="7">[6]LIS183!#REF!</definedName>
    <definedName name="E">[6]LIS183!#REF!</definedName>
    <definedName name="edad" localSheetId="11">#REF!</definedName>
    <definedName name="edad" localSheetId="12">#REF!</definedName>
    <definedName name="edad" localSheetId="14">#REF!</definedName>
    <definedName name="edad" localSheetId="17">#REF!</definedName>
    <definedName name="edad" localSheetId="18">#REF!</definedName>
    <definedName name="edad" localSheetId="3">#REF!</definedName>
    <definedName name="edad" localSheetId="9">#REF!</definedName>
    <definedName name="edad" localSheetId="4">#REF!</definedName>
    <definedName name="edad" localSheetId="6">#REF!</definedName>
    <definedName name="edad" localSheetId="7">#REF!</definedName>
    <definedName name="edad">#REF!</definedName>
    <definedName name="egghgh" localSheetId="11">#REF!</definedName>
    <definedName name="egghgh" localSheetId="12">#REF!</definedName>
    <definedName name="egghgh" localSheetId="14">#REF!</definedName>
    <definedName name="egghgh" localSheetId="17">#REF!</definedName>
    <definedName name="egghgh" localSheetId="18">#REF!</definedName>
    <definedName name="egghgh" localSheetId="3">#REF!</definedName>
    <definedName name="egghgh" localSheetId="9">#REF!</definedName>
    <definedName name="egghgh" localSheetId="4">#REF!</definedName>
    <definedName name="egghgh" localSheetId="6">#REF!</definedName>
    <definedName name="egghgh" localSheetId="7">#REF!</definedName>
    <definedName name="egghgh">#REF!</definedName>
    <definedName name="fda" localSheetId="11">#REF!</definedName>
    <definedName name="fda" localSheetId="12">#REF!</definedName>
    <definedName name="fda" localSheetId="18">#REF!</definedName>
    <definedName name="fda" localSheetId="3">#REF!</definedName>
    <definedName name="fda" localSheetId="9">#REF!</definedName>
    <definedName name="fda" localSheetId="4">#REF!</definedName>
    <definedName name="fda" localSheetId="6">#REF!</definedName>
    <definedName name="fda" localSheetId="7">#REF!</definedName>
    <definedName name="fda">#REF!</definedName>
    <definedName name="FLORIDABLANCA_HOSP">[10]Hoja1!$A$19:$B$19</definedName>
    <definedName name="G" localSheetId="11">[6]LIS183!#REF!</definedName>
    <definedName name="G" localSheetId="12">[6]LIS183!#REF!</definedName>
    <definedName name="G" localSheetId="18">[6]LIS183!#REF!</definedName>
    <definedName name="G" localSheetId="3">[6]LIS183!#REF!</definedName>
    <definedName name="G" localSheetId="9">[6]LIS183!#REF!</definedName>
    <definedName name="G" localSheetId="4">[6]LIS183!#REF!</definedName>
    <definedName name="G" localSheetId="6">[6]LIS183!#REF!</definedName>
    <definedName name="G" localSheetId="7">[6]LIS183!#REF!</definedName>
    <definedName name="G">[6]LIS183!#REF!</definedName>
    <definedName name="GBV" localSheetId="11">#REF!</definedName>
    <definedName name="GBV" localSheetId="12">#REF!</definedName>
    <definedName name="GBV" localSheetId="18">#REF!</definedName>
    <definedName name="GBV" localSheetId="3">#REF!</definedName>
    <definedName name="GBV" localSheetId="9">#REF!</definedName>
    <definedName name="GBV" localSheetId="4">#REF!</definedName>
    <definedName name="GBV" localSheetId="6">#REF!</definedName>
    <definedName name="GBV" localSheetId="7">#REF!</definedName>
    <definedName name="GBV">#REF!</definedName>
    <definedName name="gedad" localSheetId="3">[11]Hoja4!$A$1:$B$45</definedName>
    <definedName name="gedad">[11]Hoja4!$A$1:$B$45</definedName>
    <definedName name="GHHGF" localSheetId="11">#REF!</definedName>
    <definedName name="GHHGF" localSheetId="12">#REF!</definedName>
    <definedName name="GHHGF" localSheetId="14">#REF!</definedName>
    <definedName name="GHHGF" localSheetId="17">#REF!</definedName>
    <definedName name="GHHGF" localSheetId="18">#REF!</definedName>
    <definedName name="GHHGF" localSheetId="3">#REF!</definedName>
    <definedName name="GHHGF" localSheetId="9">#REF!</definedName>
    <definedName name="GHHGF" localSheetId="4">#REF!</definedName>
    <definedName name="GHHGF" localSheetId="6">#REF!</definedName>
    <definedName name="GHHGF" localSheetId="7">#REF!</definedName>
    <definedName name="GHHGF">#REF!</definedName>
    <definedName name="GIRON">[10]Hoja1!$A$15:$B$15</definedName>
    <definedName name="GJGJU" localSheetId="11">#REF!</definedName>
    <definedName name="GJGJU" localSheetId="12">#REF!</definedName>
    <definedName name="GJGJU" localSheetId="14">#REF!</definedName>
    <definedName name="GJGJU" localSheetId="17">#REF!</definedName>
    <definedName name="GJGJU" localSheetId="18">#REF!</definedName>
    <definedName name="GJGJU" localSheetId="3">#REF!</definedName>
    <definedName name="GJGJU" localSheetId="9">#REF!</definedName>
    <definedName name="GJGJU" localSheetId="4">#REF!</definedName>
    <definedName name="GJGJU" localSheetId="6">#REF!</definedName>
    <definedName name="GJGJU" localSheetId="7">#REF!</definedName>
    <definedName name="GJGJU">#REF!</definedName>
    <definedName name="GRUPO105" localSheetId="11">#REF!</definedName>
    <definedName name="GRUPO105" localSheetId="12">#REF!</definedName>
    <definedName name="GRUPO105" localSheetId="14">#REF!</definedName>
    <definedName name="GRUPO105" localSheetId="17">#REF!</definedName>
    <definedName name="GRUPO105" localSheetId="18">#REF!</definedName>
    <definedName name="GRUPO105" localSheetId="3">#REF!</definedName>
    <definedName name="GRUPO105" localSheetId="9">#REF!</definedName>
    <definedName name="GRUPO105" localSheetId="4">#REF!</definedName>
    <definedName name="GRUPO105" localSheetId="6">#REF!</definedName>
    <definedName name="GRUPO105" localSheetId="7">#REF!</definedName>
    <definedName name="GRUPO105">#REF!</definedName>
    <definedName name="GUAMO">[10]Hoja1!$A$13:$B$13</definedName>
    <definedName name="GUATICA">[10]Hoja1!$A$9:$B$9</definedName>
    <definedName name="ICONONZO">[10]Hoja1!$A$6:$B$6</definedName>
    <definedName name="INFARTOMIO2000" localSheetId="11">#REF!</definedName>
    <definedName name="INFARTOMIO2000" localSheetId="12">#REF!</definedName>
    <definedName name="INFARTOMIO2000" localSheetId="14">#REF!</definedName>
    <definedName name="INFARTOMIO2000" localSheetId="17">#REF!</definedName>
    <definedName name="INFARTOMIO2000" localSheetId="18">#REF!</definedName>
    <definedName name="INFARTOMIO2000" localSheetId="3">#REF!</definedName>
    <definedName name="INFARTOMIO2000" localSheetId="9">#REF!</definedName>
    <definedName name="INFARTOMIO2000" localSheetId="4">#REF!</definedName>
    <definedName name="INFARTOMIO2000" localSheetId="6">#REF!</definedName>
    <definedName name="INFARTOMIO2000" localSheetId="7">#REF!</definedName>
    <definedName name="INFARTOMIO2000">#REF!</definedName>
    <definedName name="J" localSheetId="11">[6]LIS183!#REF!</definedName>
    <definedName name="J" localSheetId="12">[6]LIS183!#REF!</definedName>
    <definedName name="J" localSheetId="18">[6]LIS183!#REF!</definedName>
    <definedName name="J" localSheetId="3">[6]LIS183!#REF!</definedName>
    <definedName name="J" localSheetId="9">[6]LIS183!#REF!</definedName>
    <definedName name="J" localSheetId="4">[6]LIS183!#REF!</definedName>
    <definedName name="J" localSheetId="6">[6]LIS183!#REF!</definedName>
    <definedName name="J" localSheetId="7">[6]LIS183!#REF!</definedName>
    <definedName name="J">[6]LIS183!#REF!</definedName>
    <definedName name="JHHH" localSheetId="11">#REF!</definedName>
    <definedName name="JHHH" localSheetId="12">#REF!</definedName>
    <definedName name="JHHH" localSheetId="14">#REF!</definedName>
    <definedName name="JHHH" localSheetId="17">#REF!</definedName>
    <definedName name="JHHH" localSheetId="18">#REF!</definedName>
    <definedName name="JHHH" localSheetId="3">#REF!</definedName>
    <definedName name="JHHH" localSheetId="9">#REF!</definedName>
    <definedName name="JHHH" localSheetId="4">#REF!</definedName>
    <definedName name="JHHH" localSheetId="6">#REF!</definedName>
    <definedName name="JHHH" localSheetId="7">#REF!</definedName>
    <definedName name="JHHH">#REF!</definedName>
    <definedName name="jkohuigui" localSheetId="11">#REF!</definedName>
    <definedName name="jkohuigui" localSheetId="12">#REF!</definedName>
    <definedName name="jkohuigui" localSheetId="18">#REF!</definedName>
    <definedName name="jkohuigui" localSheetId="3">#REF!</definedName>
    <definedName name="jkohuigui" localSheetId="9">#REF!</definedName>
    <definedName name="jkohuigui" localSheetId="4">#REF!</definedName>
    <definedName name="jkohuigui" localSheetId="6">#REF!</definedName>
    <definedName name="jkohuigui" localSheetId="7">#REF!</definedName>
    <definedName name="jkohuigui">#REF!</definedName>
    <definedName name="JYGY" localSheetId="11">#REF!</definedName>
    <definedName name="JYGY" localSheetId="12">#REF!</definedName>
    <definedName name="JYGY" localSheetId="14">#REF!</definedName>
    <definedName name="JYGY" localSheetId="17">#REF!</definedName>
    <definedName name="JYGY" localSheetId="18">#REF!</definedName>
    <definedName name="JYGY" localSheetId="3">#REF!</definedName>
    <definedName name="JYGY" localSheetId="9">#REF!</definedName>
    <definedName name="JYGY" localSheetId="4">#REF!</definedName>
    <definedName name="JYGY" localSheetId="6">#REF!</definedName>
    <definedName name="JYGY" localSheetId="7">#REF!</definedName>
    <definedName name="JYGY">#REF!</definedName>
    <definedName name="K" localSheetId="11">[6]LIS183!#REF!</definedName>
    <definedName name="K" localSheetId="12">[6]LIS183!#REF!</definedName>
    <definedName name="K" localSheetId="18">[6]LIS183!#REF!</definedName>
    <definedName name="K" localSheetId="3">[6]LIS183!#REF!</definedName>
    <definedName name="K" localSheetId="9">[6]LIS183!#REF!</definedName>
    <definedName name="K" localSheetId="4">[6]LIS183!#REF!</definedName>
    <definedName name="K" localSheetId="6">[6]LIS183!#REF!</definedName>
    <definedName name="K" localSheetId="7">[6]LIS183!#REF!</definedName>
    <definedName name="K">[6]LIS183!#REF!</definedName>
    <definedName name="kkkk" localSheetId="11">'[12]CUADRO No 4'!#REF!</definedName>
    <definedName name="kkkk" localSheetId="12">'[12]CUADRO No 4'!#REF!</definedName>
    <definedName name="kkkk" localSheetId="18">'[12]CUADRO No 4'!#REF!</definedName>
    <definedName name="kkkk" localSheetId="3">'[12]CUADRO No 4'!#REF!</definedName>
    <definedName name="kkkk" localSheetId="9">'[12]CUADRO No 4'!#REF!</definedName>
    <definedName name="kkkk" localSheetId="4">'[12]CUADRO No 4'!#REF!</definedName>
    <definedName name="kkkk" localSheetId="6">'[12]CUADRO No 4'!#REF!</definedName>
    <definedName name="kkkk" localSheetId="7">'[12]CUADRO No 4'!#REF!</definedName>
    <definedName name="kkkk">'[12]CUADRO No 4'!#REF!</definedName>
    <definedName name="kkl" localSheetId="11">#REF!</definedName>
    <definedName name="kkl" localSheetId="12">#REF!</definedName>
    <definedName name="kkl" localSheetId="14">#REF!</definedName>
    <definedName name="kkl" localSheetId="17">#REF!</definedName>
    <definedName name="kkl" localSheetId="18">#REF!</definedName>
    <definedName name="kkl" localSheetId="3">#REF!</definedName>
    <definedName name="kkl" localSheetId="9">#REF!</definedName>
    <definedName name="kkl" localSheetId="4">#REF!</definedName>
    <definedName name="kkl" localSheetId="6">#REF!</definedName>
    <definedName name="kkl" localSheetId="7">#REF!</definedName>
    <definedName name="kkl">#REF!</definedName>
    <definedName name="LA_CELIA">[10]Hoja1!$A$5:$B$5</definedName>
    <definedName name="LA_VIRGINIA">[10]Hoja1!$A$17:$B$17</definedName>
    <definedName name="ldddk" localSheetId="11">'[12]CUADRO No 4'!#REF!</definedName>
    <definedName name="ldddk" localSheetId="12">'[12]CUADRO No 4'!#REF!</definedName>
    <definedName name="ldddk" localSheetId="18">'[12]CUADRO No 4'!#REF!</definedName>
    <definedName name="ldddk" localSheetId="3">'[12]CUADRO No 4'!#REF!</definedName>
    <definedName name="ldddk" localSheetId="9">'[12]CUADRO No 4'!#REF!</definedName>
    <definedName name="ldddk" localSheetId="4">'[12]CUADRO No 4'!#REF!</definedName>
    <definedName name="ldddk" localSheetId="6">'[12]CUADRO No 4'!#REF!</definedName>
    <definedName name="ldddk" localSheetId="7">'[12]CUADRO No 4'!#REF!</definedName>
    <definedName name="ldddk">'[12]CUADRO No 4'!#REF!</definedName>
    <definedName name="lijnmmlñ" localSheetId="11">#REF!</definedName>
    <definedName name="lijnmmlñ" localSheetId="12">#REF!</definedName>
    <definedName name="lijnmmlñ" localSheetId="14">#REF!</definedName>
    <definedName name="lijnmmlñ" localSheetId="17">#REF!</definedName>
    <definedName name="lijnmmlñ" localSheetId="18">#REF!</definedName>
    <definedName name="lijnmmlñ" localSheetId="3">#REF!</definedName>
    <definedName name="lijnmmlñ" localSheetId="9">#REF!</definedName>
    <definedName name="lijnmmlñ" localSheetId="4">#REF!</definedName>
    <definedName name="lijnmmlñ" localSheetId="6">#REF!</definedName>
    <definedName name="lijnmmlñ" localSheetId="7">#REF!</definedName>
    <definedName name="lijnmmlñ">#REF!</definedName>
    <definedName name="lñ" localSheetId="11">#REF!</definedName>
    <definedName name="lñ" localSheetId="12">#REF!</definedName>
    <definedName name="lñ" localSheetId="14">#REF!</definedName>
    <definedName name="lñ" localSheetId="17">#REF!</definedName>
    <definedName name="lñ" localSheetId="18">#REF!</definedName>
    <definedName name="lñ" localSheetId="3">#REF!</definedName>
    <definedName name="lñ" localSheetId="9">#REF!</definedName>
    <definedName name="lñ" localSheetId="4">#REF!</definedName>
    <definedName name="lñ" localSheetId="6">#REF!</definedName>
    <definedName name="lñ" localSheetId="7">#REF!</definedName>
    <definedName name="lñ">#REF!</definedName>
    <definedName name="m" localSheetId="11">'[1]CUADRO No 4'!#REF!</definedName>
    <definedName name="m" localSheetId="12">'[1]CUADRO No 4'!#REF!</definedName>
    <definedName name="m" localSheetId="18">'[1]CUADRO No 4'!#REF!</definedName>
    <definedName name="m" localSheetId="3">'[1]CUADRO No 4'!#REF!</definedName>
    <definedName name="m" localSheetId="9">'[1]CUADRO No 4'!#REF!</definedName>
    <definedName name="m" localSheetId="4">'[1]CUADRO No 4'!#REF!</definedName>
    <definedName name="m" localSheetId="6">'[1]CUADRO No 4'!#REF!</definedName>
    <definedName name="m" localSheetId="7">'[1]CUADRO No 4'!#REF!</definedName>
    <definedName name="m">'[1]CUADRO No 4'!#REF!</definedName>
    <definedName name="MACRO" localSheetId="11">#REF!</definedName>
    <definedName name="MACRO" localSheetId="12">#REF!</definedName>
    <definedName name="MACRO" localSheetId="18">#REF!</definedName>
    <definedName name="MACRO" localSheetId="3">#REF!</definedName>
    <definedName name="MACRO" localSheetId="9">#REF!</definedName>
    <definedName name="MACRO" localSheetId="4">#REF!</definedName>
    <definedName name="MACRO" localSheetId="6">#REF!</definedName>
    <definedName name="MACRO" localSheetId="7">#REF!</definedName>
    <definedName name="MACRO">#REF!</definedName>
    <definedName name="MARSELLA">[10]Hoja1!$A$11:$B$11</definedName>
    <definedName name="MATANZA">[10]Hoja1!$A$2:$B$2</definedName>
    <definedName name="MISTRATO">[10]Hoja1!$A$10:$B$10</definedName>
    <definedName name="mlkl" localSheetId="11">#REF!</definedName>
    <definedName name="mlkl" localSheetId="12">#REF!</definedName>
    <definedName name="mlkl" localSheetId="14">#REF!</definedName>
    <definedName name="mlkl" localSheetId="17">#REF!</definedName>
    <definedName name="mlkl" localSheetId="18">#REF!</definedName>
    <definedName name="mlkl" localSheetId="3">#REF!</definedName>
    <definedName name="mlkl" localSheetId="9">#REF!</definedName>
    <definedName name="mlkl" localSheetId="4">#REF!</definedName>
    <definedName name="mlkl" localSheetId="6">#REF!</definedName>
    <definedName name="mlkl" localSheetId="7">#REF!</definedName>
    <definedName name="mlkl">#REF!</definedName>
    <definedName name="MORTALIDAD" localSheetId="11">#REF!</definedName>
    <definedName name="MORTALIDAD" localSheetId="12">#REF!</definedName>
    <definedName name="MORTALIDAD" localSheetId="18">#REF!</definedName>
    <definedName name="MORTALIDAD" localSheetId="3">#REF!</definedName>
    <definedName name="MORTALIDAD" localSheetId="9">#REF!</definedName>
    <definedName name="MORTALIDAD" localSheetId="4">#REF!</definedName>
    <definedName name="MORTALIDAD" localSheetId="6">#REF!</definedName>
    <definedName name="MORTALIDAD" localSheetId="7">#REF!</definedName>
    <definedName name="MORTALIDAD">#REF!</definedName>
    <definedName name="MPIOS" localSheetId="11">#REF!</definedName>
    <definedName name="MPIOS" localSheetId="12">#REF!</definedName>
    <definedName name="MPIOS" localSheetId="14">#REF!</definedName>
    <definedName name="MPIOS" localSheetId="17">#REF!</definedName>
    <definedName name="MPIOS" localSheetId="18">#REF!</definedName>
    <definedName name="MPIOS" localSheetId="3">#REF!</definedName>
    <definedName name="MPIOS" localSheetId="9">#REF!</definedName>
    <definedName name="MPIOS" localSheetId="4">#REF!</definedName>
    <definedName name="MPIOS" localSheetId="6">#REF!</definedName>
    <definedName name="MPIOS" localSheetId="7">#REF!</definedName>
    <definedName name="MPIOS">#REF!</definedName>
    <definedName name="Ñ" localSheetId="11">[6]LIS183!#REF!</definedName>
    <definedName name="Ñ" localSheetId="12">[6]LIS183!#REF!</definedName>
    <definedName name="Ñ" localSheetId="18">[6]LIS183!#REF!</definedName>
    <definedName name="Ñ" localSheetId="3">[6]LIS183!#REF!</definedName>
    <definedName name="Ñ" localSheetId="9">[6]LIS183!#REF!</definedName>
    <definedName name="Ñ" localSheetId="4">[6]LIS183!#REF!</definedName>
    <definedName name="Ñ" localSheetId="6">[6]LIS183!#REF!</definedName>
    <definedName name="Ñ" localSheetId="7">[6]LIS183!#REF!</definedName>
    <definedName name="Ñ">[6]LIS183!#REF!</definedName>
    <definedName name="P" localSheetId="11">[6]LIS183!#REF!</definedName>
    <definedName name="P" localSheetId="12">[6]LIS183!#REF!</definedName>
    <definedName name="P" localSheetId="18">[6]LIS183!#REF!</definedName>
    <definedName name="P" localSheetId="3">[6]LIS183!#REF!</definedName>
    <definedName name="P" localSheetId="9">[6]LIS183!#REF!</definedName>
    <definedName name="P" localSheetId="4">[6]LIS183!#REF!</definedName>
    <definedName name="P" localSheetId="6">[6]LIS183!#REF!</definedName>
    <definedName name="P" localSheetId="7">[6]LIS183!#REF!</definedName>
    <definedName name="P">[6]LIS183!#REF!</definedName>
    <definedName name="PEREIRA">[10]Hoja1!$A$21:$B$21</definedName>
    <definedName name="q" localSheetId="11">'[1]CUADRO No 4'!#REF!</definedName>
    <definedName name="q" localSheetId="12">'[1]CUADRO No 4'!#REF!</definedName>
    <definedName name="q" localSheetId="18">'[1]CUADRO No 4'!#REF!</definedName>
    <definedName name="q" localSheetId="3">'[1]CUADRO No 4'!#REF!</definedName>
    <definedName name="q" localSheetId="9">'[1]CUADRO No 4'!#REF!</definedName>
    <definedName name="q" localSheetId="4">'[1]CUADRO No 4'!#REF!</definedName>
    <definedName name="q" localSheetId="6">'[1]CUADRO No 4'!#REF!</definedName>
    <definedName name="q" localSheetId="7">'[1]CUADRO No 4'!#REF!</definedName>
    <definedName name="q">'[1]CUADRO No 4'!#REF!</definedName>
    <definedName name="QUINCHIA">[10]Hoja1!$A$14:$B$14</definedName>
    <definedName name="RA" localSheetId="11">#REF!</definedName>
    <definedName name="RA" localSheetId="12">#REF!</definedName>
    <definedName name="RA" localSheetId="14">#REF!</definedName>
    <definedName name="RA" localSheetId="17">#REF!</definedName>
    <definedName name="RA" localSheetId="18">#REF!</definedName>
    <definedName name="RA" localSheetId="3">#REF!</definedName>
    <definedName name="RA" localSheetId="9">#REF!</definedName>
    <definedName name="RA" localSheetId="4">#REF!</definedName>
    <definedName name="RA" localSheetId="6">#REF!</definedName>
    <definedName name="RA" localSheetId="7">#REF!</definedName>
    <definedName name="RA">#REF!</definedName>
    <definedName name="RDPTO" localSheetId="11">#REF!</definedName>
    <definedName name="RDPTO" localSheetId="12">#REF!</definedName>
    <definedName name="RDPTO" localSheetId="18">#REF!</definedName>
    <definedName name="RDPTO" localSheetId="3">#REF!</definedName>
    <definedName name="RDPTO" localSheetId="9">#REF!</definedName>
    <definedName name="RDPTO" localSheetId="4">#REF!</definedName>
    <definedName name="RDPTO" localSheetId="6">#REF!</definedName>
    <definedName name="RDPTO" localSheetId="7">#REF!</definedName>
    <definedName name="RDPTO">#REF!</definedName>
    <definedName name="rrrrrr" localSheetId="11">#REF!</definedName>
    <definedName name="rrrrrr" localSheetId="12">#REF!</definedName>
    <definedName name="rrrrrr" localSheetId="14">#REF!</definedName>
    <definedName name="rrrrrr" localSheetId="17">#REF!</definedName>
    <definedName name="rrrrrr" localSheetId="18">#REF!</definedName>
    <definedName name="rrrrrr" localSheetId="3">#REF!</definedName>
    <definedName name="rrrrrr" localSheetId="9">#REF!</definedName>
    <definedName name="rrrrrr" localSheetId="4">#REF!</definedName>
    <definedName name="rrrrrr" localSheetId="6">#REF!</definedName>
    <definedName name="rrrrrr" localSheetId="7">#REF!</definedName>
    <definedName name="rrrrrr">#REF!</definedName>
    <definedName name="S" localSheetId="11">[6]LIS183!#REF!</definedName>
    <definedName name="S" localSheetId="12">[6]LIS183!#REF!</definedName>
    <definedName name="S" localSheetId="18">[6]LIS183!#REF!</definedName>
    <definedName name="S" localSheetId="3">[6]LIS183!#REF!</definedName>
    <definedName name="S" localSheetId="9">[6]LIS183!#REF!</definedName>
    <definedName name="S" localSheetId="4">[6]LIS183!#REF!</definedName>
    <definedName name="S" localSheetId="6">[6]LIS183!#REF!</definedName>
    <definedName name="S" localSheetId="7">[6]LIS183!#REF!</definedName>
    <definedName name="S">[6]LIS183!#REF!</definedName>
    <definedName name="SALDAÑA">[10]Hoja1!$A$7:$B$7</definedName>
    <definedName name="SANTA_MARTA">[10]Hoja1!$A$20:$B$20</definedName>
    <definedName name="SANTA_ROSA_DE_CABAL">[10]Hoja1!$A$16:$B$16</definedName>
    <definedName name="SF" localSheetId="11">#REF!</definedName>
    <definedName name="SF" localSheetId="12">#REF!</definedName>
    <definedName name="SF" localSheetId="18">#REF!</definedName>
    <definedName name="SF" localSheetId="3">#REF!</definedName>
    <definedName name="SF" localSheetId="9">#REF!</definedName>
    <definedName name="SF" localSheetId="4">#REF!</definedName>
    <definedName name="SF" localSheetId="6">#REF!</definedName>
    <definedName name="SF" localSheetId="7">#REF!</definedName>
    <definedName name="SF">#REF!</definedName>
    <definedName name="SFJDHK" localSheetId="11">#REF!</definedName>
    <definedName name="SFJDHK" localSheetId="12">#REF!</definedName>
    <definedName name="SFJDHK" localSheetId="18">#REF!</definedName>
    <definedName name="SFJDHK" localSheetId="3">#REF!</definedName>
    <definedName name="SFJDHK" localSheetId="9">#REF!</definedName>
    <definedName name="SFJDHK" localSheetId="4">#REF!</definedName>
    <definedName name="SFJDHK" localSheetId="6">#REF!</definedName>
    <definedName name="SFJDHK" localSheetId="7">#REF!</definedName>
    <definedName name="SFJDHK">#REF!</definedName>
    <definedName name="sse" localSheetId="11">#REF!</definedName>
    <definedName name="sse" localSheetId="12">#REF!</definedName>
    <definedName name="sse" localSheetId="18">#REF!</definedName>
    <definedName name="sse" localSheetId="3">#REF!</definedName>
    <definedName name="sse" localSheetId="9">#REF!</definedName>
    <definedName name="sse" localSheetId="4">#REF!</definedName>
    <definedName name="sse" localSheetId="6">#REF!</definedName>
    <definedName name="sse" localSheetId="7">#REF!</definedName>
    <definedName name="sse">#REF!</definedName>
    <definedName name="SSSS" localSheetId="11">[6]LIS183!#REF!</definedName>
    <definedName name="SSSS" localSheetId="12">[6]LIS183!#REF!</definedName>
    <definedName name="SSSS" localSheetId="3">[6]LIS183!#REF!</definedName>
    <definedName name="SSSS" localSheetId="9">[6]LIS183!#REF!</definedName>
    <definedName name="SSSS" localSheetId="6">[6]LIS183!#REF!</definedName>
    <definedName name="SSSS">[6]LIS183!#REF!</definedName>
    <definedName name="SUAREZ">[10]Hoja1!$A$1:$B$1</definedName>
    <definedName name="T" localSheetId="11">[6]LIS183!#REF!</definedName>
    <definedName name="T" localSheetId="12">[6]LIS183!#REF!</definedName>
    <definedName name="T" localSheetId="18">[6]LIS183!#REF!</definedName>
    <definedName name="T" localSheetId="9">[6]LIS183!#REF!</definedName>
    <definedName name="T" localSheetId="6">[6]LIS183!#REF!</definedName>
    <definedName name="T" localSheetId="7">[6]LIS183!#REF!</definedName>
    <definedName name="T">[6]LIS183!#REF!</definedName>
    <definedName name="Tbldiagnosticos_copia" localSheetId="11">#REF!</definedName>
    <definedName name="Tbldiagnosticos_copia" localSheetId="12">#REF!</definedName>
    <definedName name="Tbldiagnosticos_copia" localSheetId="14">#REF!</definedName>
    <definedName name="Tbldiagnosticos_copia" localSheetId="17">#REF!</definedName>
    <definedName name="Tbldiagnosticos_copia" localSheetId="18">#REF!</definedName>
    <definedName name="Tbldiagnosticos_copia" localSheetId="3">#REF!</definedName>
    <definedName name="Tbldiagnosticos_copia" localSheetId="9">#REF!</definedName>
    <definedName name="Tbldiagnosticos_copia" localSheetId="4">#REF!</definedName>
    <definedName name="Tbldiagnosticos_copia" localSheetId="6">#REF!</definedName>
    <definedName name="Tbldiagnosticos_copia" localSheetId="7">#REF!</definedName>
    <definedName name="Tbldiagnosticos_copia">#REF!</definedName>
    <definedName name="_xlnm.Print_Titles" localSheetId="1">'1. Población_Afiliada_Regimen'!$2:$3</definedName>
    <definedName name="_xlnm.Print_Titles" localSheetId="14">'12. Afiliados_Nivel_Sexo_Zona'!$B$5:$JN$6</definedName>
    <definedName name="Títulos_a_imprimir_IM" localSheetId="11">#REF!</definedName>
    <definedName name="Títulos_a_imprimir_IM" localSheetId="12">#REF!</definedName>
    <definedName name="Títulos_a_imprimir_IM" localSheetId="18">#REF!</definedName>
    <definedName name="Títulos_a_imprimir_IM" localSheetId="3">#REF!</definedName>
    <definedName name="Títulos_a_imprimir_IM" localSheetId="9">#REF!</definedName>
    <definedName name="Títulos_a_imprimir_IM" localSheetId="4">#REF!</definedName>
    <definedName name="Títulos_a_imprimir_IM" localSheetId="6">#REF!</definedName>
    <definedName name="Títulos_a_imprimir_IM" localSheetId="7">#REF!</definedName>
    <definedName name="Títulos_a_imprimir_IM">#REF!</definedName>
    <definedName name="Total" localSheetId="14">[13]Barrios!$C$257</definedName>
    <definedName name="Total" localSheetId="3">[14]Barrios!$C$257</definedName>
    <definedName name="Total">[15]Barrios!$C$257</definedName>
    <definedName name="Total1" localSheetId="14">[16]Barrios!$C$257</definedName>
    <definedName name="Total1" localSheetId="3">[17]Barrios!$C$257</definedName>
    <definedName name="Total1">[18]Barrios!$C$257</definedName>
    <definedName name="UJN" localSheetId="11">#REF!</definedName>
    <definedName name="UJN" localSheetId="12">#REF!</definedName>
    <definedName name="UJN" localSheetId="14">#REF!</definedName>
    <definedName name="UJN" localSheetId="17">#REF!</definedName>
    <definedName name="UJN" localSheetId="18">#REF!</definedName>
    <definedName name="UJN" localSheetId="3">#REF!</definedName>
    <definedName name="UJN" localSheetId="9">#REF!</definedName>
    <definedName name="UJN" localSheetId="4">#REF!</definedName>
    <definedName name="UJN" localSheetId="6">#REF!</definedName>
    <definedName name="UJN" localSheetId="7">#REF!</definedName>
    <definedName name="UJN">#REF!</definedName>
    <definedName name="vcbg" localSheetId="11">#REF!</definedName>
    <definedName name="vcbg" localSheetId="12">#REF!</definedName>
    <definedName name="vcbg" localSheetId="14">#REF!</definedName>
    <definedName name="vcbg" localSheetId="17">#REF!</definedName>
    <definedName name="vcbg" localSheetId="18">#REF!</definedName>
    <definedName name="vcbg" localSheetId="3">#REF!</definedName>
    <definedName name="vcbg" localSheetId="9">#REF!</definedName>
    <definedName name="vcbg" localSheetId="4">#REF!</definedName>
    <definedName name="vcbg" localSheetId="6">#REF!</definedName>
    <definedName name="vcbg" localSheetId="7">#REF!</definedName>
    <definedName name="vcbg">#REF!</definedName>
    <definedName name="VECTORES" localSheetId="11">#REF!</definedName>
    <definedName name="VECTORES" localSheetId="12">#REF!</definedName>
    <definedName name="VECTORES" localSheetId="14">#REF!</definedName>
    <definedName name="VECTORES" localSheetId="17">#REF!</definedName>
    <definedName name="VECTORES" localSheetId="18">#REF!</definedName>
    <definedName name="VECTORES" localSheetId="3">#REF!</definedName>
    <definedName name="VECTORES" localSheetId="9">#REF!</definedName>
    <definedName name="VECTORES" localSheetId="4">#REF!</definedName>
    <definedName name="VECTORES" localSheetId="6">#REF!</definedName>
    <definedName name="VECTORES" localSheetId="7">#REF!</definedName>
    <definedName name="VECTORES">#REF!</definedName>
    <definedName name="W" localSheetId="11">[6]LIS183!#REF!</definedName>
    <definedName name="W" localSheetId="12">[6]LIS183!#REF!</definedName>
    <definedName name="W" localSheetId="18">[6]LIS183!#REF!</definedName>
    <definedName name="W" localSheetId="3">[6]LIS183!#REF!</definedName>
    <definedName name="W" localSheetId="9">[6]LIS183!#REF!</definedName>
    <definedName name="W" localSheetId="4">[6]LIS183!#REF!</definedName>
    <definedName name="W" localSheetId="6">[6]LIS183!#REF!</definedName>
    <definedName name="W" localSheetId="7">[6]LIS183!#REF!</definedName>
    <definedName name="W">[6]LIS183!#REF!</definedName>
    <definedName name="Z" localSheetId="11">'[1]CUADRO No 4'!#REF!</definedName>
    <definedName name="Z" localSheetId="12">'[1]CUADRO No 4'!#REF!</definedName>
    <definedName name="Z" localSheetId="18">'[1]CUADRO No 4'!#REF!</definedName>
    <definedName name="Z" localSheetId="3">'[1]CUADRO No 4'!#REF!</definedName>
    <definedName name="Z" localSheetId="9">'[1]CUADRO No 4'!#REF!</definedName>
    <definedName name="Z" localSheetId="4">'[1]CUADRO No 4'!#REF!</definedName>
    <definedName name="Z" localSheetId="6">'[1]CUADRO No 4'!#REF!</definedName>
    <definedName name="Z" localSheetId="7">'[1]CUADRO No 4'!#REF!</definedName>
    <definedName name="Z">'[1]CUADRO No 4'!#REF!</definedName>
  </definedNames>
  <calcPr calcId="191028"/>
  <pivotCaches>
    <pivotCache cacheId="9" r:id="rId43"/>
    <pivotCache cacheId="10" r:id="rId44"/>
    <pivotCache cacheId="11" r:id="rId45"/>
    <pivotCache cacheId="12" r:id="rId46"/>
    <pivotCache cacheId="13" r:id="rId47"/>
    <pivotCache cacheId="14" r:id="rId48"/>
  </pivotCaches>
</workbook>
</file>

<file path=xl/calcChain.xml><?xml version="1.0" encoding="utf-8"?>
<calcChain xmlns="http://schemas.openxmlformats.org/spreadsheetml/2006/main">
  <c r="BC6" i="207" l="1"/>
  <c r="C31" i="14" l="1"/>
  <c r="O80" i="14" l="1"/>
  <c r="O81" i="14"/>
  <c r="O82" i="14"/>
  <c r="O83" i="14"/>
  <c r="O84" i="14"/>
  <c r="O85" i="14"/>
  <c r="O86" i="14"/>
  <c r="O87" i="14"/>
  <c r="O88" i="14"/>
  <c r="O89" i="14"/>
  <c r="O90" i="14"/>
  <c r="O91" i="14"/>
  <c r="O92" i="14"/>
  <c r="O93" i="14"/>
  <c r="O94" i="14"/>
  <c r="O95" i="14"/>
  <c r="O96" i="14"/>
  <c r="O97" i="14"/>
  <c r="O98" i="14"/>
  <c r="O99" i="14"/>
  <c r="O79" i="14"/>
  <c r="CY5" i="233" l="1"/>
  <c r="CY6" i="233"/>
  <c r="CY7" i="233"/>
  <c r="CY8" i="233"/>
  <c r="CY9" i="233"/>
  <c r="CY10" i="233"/>
  <c r="CY11" i="233"/>
  <c r="CY12" i="233"/>
  <c r="CY13" i="233"/>
  <c r="CY14" i="233"/>
  <c r="CY15" i="233"/>
  <c r="CY16" i="233"/>
  <c r="CY17" i="233"/>
  <c r="CY18" i="233"/>
  <c r="CY19" i="233"/>
  <c r="CY20" i="233"/>
  <c r="CY21" i="233"/>
  <c r="CY22" i="233"/>
  <c r="CY23" i="233"/>
  <c r="CY24" i="233"/>
  <c r="CY25" i="233"/>
  <c r="CY26" i="233"/>
  <c r="CY27" i="233"/>
  <c r="CY28" i="233"/>
  <c r="CY29" i="233"/>
  <c r="CY30" i="233"/>
  <c r="CY31" i="233"/>
  <c r="CY32" i="233"/>
  <c r="CY33" i="233"/>
  <c r="CY34" i="233"/>
  <c r="CY35" i="233"/>
  <c r="CY36" i="233"/>
  <c r="CY37" i="233"/>
  <c r="CY38" i="233"/>
  <c r="CY39" i="233"/>
  <c r="CY40" i="233"/>
  <c r="CY41" i="233"/>
  <c r="CY42" i="233"/>
  <c r="CY43" i="233"/>
  <c r="CY44" i="233"/>
  <c r="CY45" i="233"/>
  <c r="CY46" i="233"/>
  <c r="CY47" i="233"/>
  <c r="CY48" i="233"/>
  <c r="CY49" i="233"/>
  <c r="CY50" i="233"/>
  <c r="CY51" i="233"/>
  <c r="CY52" i="233"/>
  <c r="CY53" i="233"/>
  <c r="CY54" i="233"/>
  <c r="CY55" i="233"/>
  <c r="CY56" i="233"/>
  <c r="CY57" i="233"/>
  <c r="CY58" i="233"/>
  <c r="CY59" i="233"/>
  <c r="CY60" i="233"/>
  <c r="CY61" i="233"/>
  <c r="CY62" i="233"/>
  <c r="CY63" i="233"/>
  <c r="CY64" i="233"/>
  <c r="CY65" i="233"/>
  <c r="CY66" i="233"/>
  <c r="CY67" i="233"/>
  <c r="CY68" i="233"/>
  <c r="CY69" i="233"/>
  <c r="CY70" i="233"/>
  <c r="CY71" i="233"/>
  <c r="CY72" i="233"/>
  <c r="CY73" i="233"/>
  <c r="CY74" i="233"/>
  <c r="CY75" i="233"/>
  <c r="CY76" i="233"/>
  <c r="CY77" i="233"/>
  <c r="CY78" i="233"/>
  <c r="CY79" i="233"/>
  <c r="CY80" i="233"/>
  <c r="CY81" i="233"/>
  <c r="CY82" i="233"/>
  <c r="CY83" i="233"/>
  <c r="CY84" i="233"/>
  <c r="CY85" i="233"/>
  <c r="CY86" i="233"/>
  <c r="CY87" i="233"/>
  <c r="CY88" i="233"/>
  <c r="CY89" i="233"/>
  <c r="CY90" i="233"/>
  <c r="CY91" i="233"/>
  <c r="CY92" i="233"/>
  <c r="CY93" i="233"/>
  <c r="CY94" i="233"/>
  <c r="CY95" i="233"/>
  <c r="CY96" i="233"/>
  <c r="CY97" i="233"/>
  <c r="CY98" i="233"/>
  <c r="CY99" i="233"/>
  <c r="CY100" i="233"/>
  <c r="CY101" i="233"/>
  <c r="CY102" i="233"/>
  <c r="CY103" i="233"/>
  <c r="CY104" i="233"/>
  <c r="CY105" i="233"/>
  <c r="CY106" i="233"/>
  <c r="CY107" i="233"/>
  <c r="CY108" i="233"/>
  <c r="CY109" i="233"/>
  <c r="CY110" i="233"/>
  <c r="CY111" i="233"/>
  <c r="CY112" i="233"/>
  <c r="CY113" i="233"/>
  <c r="CY114" i="233"/>
  <c r="CY115" i="233"/>
  <c r="CY116" i="233"/>
  <c r="CY117" i="233"/>
  <c r="CY118" i="233"/>
  <c r="CY119" i="233"/>
  <c r="CY120" i="233"/>
  <c r="CY121" i="233"/>
  <c r="CY122" i="233"/>
  <c r="CY123" i="233"/>
  <c r="CY124" i="233"/>
  <c r="CY125" i="233"/>
  <c r="CY126" i="233"/>
  <c r="CY127" i="233"/>
  <c r="CY128" i="233"/>
  <c r="CY129" i="233"/>
  <c r="CY130" i="233"/>
  <c r="AM141" i="192" l="1"/>
  <c r="AK141" i="192"/>
  <c r="AI141" i="192"/>
  <c r="AG141" i="192"/>
  <c r="AE141" i="192"/>
  <c r="AC141" i="192"/>
  <c r="AM140" i="192"/>
  <c r="AK140" i="192"/>
  <c r="AI140" i="192"/>
  <c r="AG140" i="192"/>
  <c r="AE140" i="192"/>
  <c r="AC140" i="192"/>
  <c r="AM139" i="192"/>
  <c r="AK139" i="192"/>
  <c r="AI139" i="192"/>
  <c r="AG139" i="192"/>
  <c r="AE139" i="192"/>
  <c r="AC139" i="192"/>
  <c r="AM138" i="192"/>
  <c r="AK138" i="192"/>
  <c r="AI138" i="192"/>
  <c r="AG138" i="192"/>
  <c r="AE138" i="192"/>
  <c r="AC138" i="192"/>
  <c r="AM137" i="192"/>
  <c r="AK137" i="192"/>
  <c r="AI137" i="192"/>
  <c r="AG137" i="192"/>
  <c r="AE137" i="192"/>
  <c r="AC137" i="192"/>
  <c r="AM136" i="192"/>
  <c r="AK136" i="192"/>
  <c r="AI136" i="192"/>
  <c r="AG136" i="192"/>
  <c r="AE136" i="192"/>
  <c r="AC136" i="192"/>
  <c r="AM135" i="192"/>
  <c r="AK135" i="192"/>
  <c r="AI135" i="192"/>
  <c r="AG135" i="192"/>
  <c r="AE135" i="192"/>
  <c r="AC135" i="192"/>
  <c r="AM134" i="192"/>
  <c r="AK134" i="192"/>
  <c r="AI134" i="192"/>
  <c r="AG134" i="192"/>
  <c r="AE134" i="192"/>
  <c r="AC134" i="192"/>
  <c r="AM133" i="192"/>
  <c r="AK133" i="192"/>
  <c r="AI133" i="192"/>
  <c r="AG133" i="192"/>
  <c r="AE133" i="192"/>
  <c r="AC133" i="192"/>
  <c r="AM132" i="192"/>
  <c r="AK132" i="192"/>
  <c r="AI132" i="192"/>
  <c r="AG132" i="192"/>
  <c r="AE132" i="192"/>
  <c r="AC132" i="192"/>
  <c r="AM130" i="192"/>
  <c r="AK130" i="192"/>
  <c r="AI130" i="192"/>
  <c r="AG130" i="192"/>
  <c r="AE130" i="192"/>
  <c r="AC130" i="192"/>
  <c r="AM129" i="192"/>
  <c r="AK129" i="192"/>
  <c r="AI129" i="192"/>
  <c r="AG129" i="192"/>
  <c r="AE129" i="192"/>
  <c r="AC129" i="192"/>
  <c r="AM128" i="192"/>
  <c r="AK128" i="192"/>
  <c r="AI128" i="192"/>
  <c r="AG128" i="192"/>
  <c r="AE128" i="192"/>
  <c r="AC128" i="192"/>
  <c r="AM127" i="192"/>
  <c r="AK127" i="192"/>
  <c r="AI127" i="192"/>
  <c r="AG127" i="192"/>
  <c r="AE127" i="192"/>
  <c r="AC127" i="192"/>
  <c r="AM126" i="192"/>
  <c r="AK126" i="192"/>
  <c r="AI126" i="192"/>
  <c r="AG126" i="192"/>
  <c r="AE126" i="192"/>
  <c r="AC126" i="192"/>
  <c r="AM125" i="192"/>
  <c r="AK125" i="192"/>
  <c r="AI125" i="192"/>
  <c r="AG125" i="192"/>
  <c r="AE125" i="192"/>
  <c r="AC125" i="192"/>
  <c r="AM124" i="192"/>
  <c r="AK124" i="192"/>
  <c r="AI124" i="192"/>
  <c r="AG124" i="192"/>
  <c r="AE124" i="192"/>
  <c r="AC124" i="192"/>
  <c r="AM123" i="192"/>
  <c r="AK123" i="192"/>
  <c r="AI123" i="192"/>
  <c r="AG123" i="192"/>
  <c r="AE123" i="192"/>
  <c r="AC123" i="192"/>
  <c r="AM122" i="192"/>
  <c r="AK122" i="192"/>
  <c r="AI122" i="192"/>
  <c r="AG122" i="192"/>
  <c r="AE122" i="192"/>
  <c r="AC122" i="192"/>
  <c r="AM121" i="192"/>
  <c r="AK121" i="192"/>
  <c r="AI121" i="192"/>
  <c r="AG121" i="192"/>
  <c r="AE121" i="192"/>
  <c r="AC121" i="192"/>
  <c r="AM120" i="192"/>
  <c r="AK120" i="192"/>
  <c r="AI120" i="192"/>
  <c r="AG120" i="192"/>
  <c r="AE120" i="192"/>
  <c r="AC120" i="192"/>
  <c r="AM119" i="192"/>
  <c r="AK119" i="192"/>
  <c r="AI119" i="192"/>
  <c r="AG119" i="192"/>
  <c r="AE119" i="192"/>
  <c r="AC119" i="192"/>
  <c r="AM118" i="192"/>
  <c r="AK118" i="192"/>
  <c r="AI118" i="192"/>
  <c r="AG118" i="192"/>
  <c r="AE118" i="192"/>
  <c r="AC118" i="192"/>
  <c r="AM117" i="192"/>
  <c r="AK117" i="192"/>
  <c r="AI117" i="192"/>
  <c r="AG117" i="192"/>
  <c r="AE117" i="192"/>
  <c r="AC117" i="192"/>
  <c r="AM116" i="192"/>
  <c r="AK116" i="192"/>
  <c r="AI116" i="192"/>
  <c r="AG116" i="192"/>
  <c r="AE116" i="192"/>
  <c r="AC116" i="192"/>
  <c r="AM115" i="192"/>
  <c r="AK115" i="192"/>
  <c r="AI115" i="192"/>
  <c r="AG115" i="192"/>
  <c r="AE115" i="192"/>
  <c r="AC115" i="192"/>
  <c r="AM114" i="192"/>
  <c r="AK114" i="192"/>
  <c r="AI114" i="192"/>
  <c r="AG114" i="192"/>
  <c r="AE114" i="192"/>
  <c r="AC114" i="192"/>
  <c r="AM113" i="192"/>
  <c r="AK113" i="192"/>
  <c r="AI113" i="192"/>
  <c r="AG113" i="192"/>
  <c r="AE113" i="192"/>
  <c r="AC113" i="192"/>
  <c r="AM112" i="192"/>
  <c r="AK112" i="192"/>
  <c r="AI112" i="192"/>
  <c r="AG112" i="192"/>
  <c r="AE112" i="192"/>
  <c r="AC112" i="192"/>
  <c r="AM111" i="192"/>
  <c r="AK111" i="192"/>
  <c r="AI111" i="192"/>
  <c r="AG111" i="192"/>
  <c r="AE111" i="192"/>
  <c r="AC111" i="192"/>
  <c r="AM110" i="192"/>
  <c r="AK110" i="192"/>
  <c r="AI110" i="192"/>
  <c r="AG110" i="192"/>
  <c r="AE110" i="192"/>
  <c r="AC110" i="192"/>
  <c r="AM109" i="192"/>
  <c r="AK109" i="192"/>
  <c r="AI109" i="192"/>
  <c r="AG109" i="192"/>
  <c r="AE109" i="192"/>
  <c r="AC109" i="192"/>
  <c r="AM108" i="192"/>
  <c r="AK108" i="192"/>
  <c r="AI108" i="192"/>
  <c r="AG108" i="192"/>
  <c r="AE108" i="192"/>
  <c r="AC108" i="192"/>
  <c r="AM106" i="192"/>
  <c r="AK106" i="192"/>
  <c r="AI106" i="192"/>
  <c r="AG106" i="192"/>
  <c r="AE106" i="192"/>
  <c r="AC106" i="192"/>
  <c r="AM105" i="192"/>
  <c r="AK105" i="192"/>
  <c r="AI105" i="192"/>
  <c r="AG105" i="192"/>
  <c r="AE105" i="192"/>
  <c r="AC105" i="192"/>
  <c r="AM104" i="192"/>
  <c r="AK104" i="192"/>
  <c r="AI104" i="192"/>
  <c r="AG104" i="192"/>
  <c r="AE104" i="192"/>
  <c r="AC104" i="192"/>
  <c r="AM103" i="192"/>
  <c r="AK103" i="192"/>
  <c r="AI103" i="192"/>
  <c r="AG103" i="192"/>
  <c r="AE103" i="192"/>
  <c r="AC103" i="192"/>
  <c r="AM102" i="192"/>
  <c r="AK102" i="192"/>
  <c r="AI102" i="192"/>
  <c r="AG102" i="192"/>
  <c r="AE102" i="192"/>
  <c r="AC102" i="192"/>
  <c r="AM101" i="192"/>
  <c r="AK101" i="192"/>
  <c r="AI101" i="192"/>
  <c r="AG101" i="192"/>
  <c r="AE101" i="192"/>
  <c r="AC101" i="192"/>
  <c r="AM100" i="192"/>
  <c r="AK100" i="192"/>
  <c r="AI100" i="192"/>
  <c r="AG100" i="192"/>
  <c r="AE100" i="192"/>
  <c r="AC100" i="192"/>
  <c r="AM99" i="192"/>
  <c r="AK99" i="192"/>
  <c r="AI99" i="192"/>
  <c r="AG99" i="192"/>
  <c r="AE99" i="192"/>
  <c r="AC99" i="192"/>
  <c r="AM98" i="192"/>
  <c r="AK98" i="192"/>
  <c r="AI98" i="192"/>
  <c r="AG98" i="192"/>
  <c r="AE98" i="192"/>
  <c r="AC98" i="192"/>
  <c r="AM97" i="192"/>
  <c r="AK97" i="192"/>
  <c r="AI97" i="192"/>
  <c r="AG97" i="192"/>
  <c r="AE97" i="192"/>
  <c r="AC97" i="192"/>
  <c r="AM96" i="192"/>
  <c r="AK96" i="192"/>
  <c r="AI96" i="192"/>
  <c r="AG96" i="192"/>
  <c r="AE96" i="192"/>
  <c r="AC96" i="192"/>
  <c r="AM95" i="192"/>
  <c r="AK95" i="192"/>
  <c r="AI95" i="192"/>
  <c r="AG95" i="192"/>
  <c r="AE95" i="192"/>
  <c r="AC95" i="192"/>
  <c r="AM94" i="192"/>
  <c r="AK94" i="192"/>
  <c r="AI94" i="192"/>
  <c r="AG94" i="192"/>
  <c r="AE94" i="192"/>
  <c r="AC94" i="192"/>
  <c r="AM93" i="192"/>
  <c r="AK93" i="192"/>
  <c r="AI93" i="192"/>
  <c r="AG93" i="192"/>
  <c r="AE93" i="192"/>
  <c r="AC93" i="192"/>
  <c r="AM92" i="192"/>
  <c r="AK92" i="192"/>
  <c r="AI92" i="192"/>
  <c r="AG92" i="192"/>
  <c r="AE92" i="192"/>
  <c r="AC92" i="192"/>
  <c r="AM91" i="192"/>
  <c r="AK91" i="192"/>
  <c r="AI91" i="192"/>
  <c r="AG91" i="192"/>
  <c r="AE91" i="192"/>
  <c r="AC91" i="192"/>
  <c r="AM90" i="192"/>
  <c r="AK90" i="192"/>
  <c r="AI90" i="192"/>
  <c r="AG90" i="192"/>
  <c r="AE90" i="192"/>
  <c r="AC90" i="192"/>
  <c r="AM89" i="192"/>
  <c r="AK89" i="192"/>
  <c r="AI89" i="192"/>
  <c r="AG89" i="192"/>
  <c r="AE89" i="192"/>
  <c r="AC89" i="192"/>
  <c r="AM88" i="192"/>
  <c r="AK88" i="192"/>
  <c r="AI88" i="192"/>
  <c r="AG88" i="192"/>
  <c r="AE88" i="192"/>
  <c r="AC88" i="192"/>
  <c r="AM87" i="192"/>
  <c r="AK87" i="192"/>
  <c r="AI87" i="192"/>
  <c r="AG87" i="192"/>
  <c r="AE87" i="192"/>
  <c r="AC87" i="192"/>
  <c r="AM86" i="192"/>
  <c r="AK86" i="192"/>
  <c r="AI86" i="192"/>
  <c r="AG86" i="192"/>
  <c r="AE86" i="192"/>
  <c r="AC86" i="192"/>
  <c r="AM85" i="192"/>
  <c r="AK85" i="192"/>
  <c r="AI85" i="192"/>
  <c r="AG85" i="192"/>
  <c r="AE85" i="192"/>
  <c r="AC85" i="192"/>
  <c r="AM84" i="192"/>
  <c r="AK84" i="192"/>
  <c r="AI84" i="192"/>
  <c r="AG84" i="192"/>
  <c r="AE84" i="192"/>
  <c r="AC84" i="192"/>
  <c r="AM82" i="192"/>
  <c r="AK82" i="192"/>
  <c r="AI82" i="192"/>
  <c r="AG82" i="192"/>
  <c r="AE82" i="192"/>
  <c r="AC82" i="192"/>
  <c r="AM81" i="192"/>
  <c r="AK81" i="192"/>
  <c r="AI81" i="192"/>
  <c r="AG81" i="192"/>
  <c r="AE81" i="192"/>
  <c r="AC81" i="192"/>
  <c r="AM80" i="192"/>
  <c r="AK80" i="192"/>
  <c r="AI80" i="192"/>
  <c r="AG80" i="192"/>
  <c r="AE80" i="192"/>
  <c r="AC80" i="192"/>
  <c r="AM79" i="192"/>
  <c r="AK79" i="192"/>
  <c r="AI79" i="192"/>
  <c r="AG79" i="192"/>
  <c r="AE79" i="192"/>
  <c r="AC79" i="192"/>
  <c r="AM78" i="192"/>
  <c r="AK78" i="192"/>
  <c r="AI78" i="192"/>
  <c r="AG78" i="192"/>
  <c r="AE78" i="192"/>
  <c r="AC78" i="192"/>
  <c r="AM77" i="192"/>
  <c r="AK77" i="192"/>
  <c r="AI77" i="192"/>
  <c r="AG77" i="192"/>
  <c r="AE77" i="192"/>
  <c r="AC77" i="192"/>
  <c r="AM76" i="192"/>
  <c r="AK76" i="192"/>
  <c r="AI76" i="192"/>
  <c r="AG76" i="192"/>
  <c r="AE76" i="192"/>
  <c r="AC76" i="192"/>
  <c r="AM75" i="192"/>
  <c r="AK75" i="192"/>
  <c r="AI75" i="192"/>
  <c r="AG75" i="192"/>
  <c r="AE75" i="192"/>
  <c r="AC75" i="192"/>
  <c r="AM74" i="192"/>
  <c r="AK74" i="192"/>
  <c r="AI74" i="192"/>
  <c r="AG74" i="192"/>
  <c r="AE74" i="192"/>
  <c r="AC74" i="192"/>
  <c r="AM73" i="192"/>
  <c r="AK73" i="192"/>
  <c r="AI73" i="192"/>
  <c r="AG73" i="192"/>
  <c r="AE73" i="192"/>
  <c r="AC73" i="192"/>
  <c r="AM72" i="192"/>
  <c r="AK72" i="192"/>
  <c r="AI72" i="192"/>
  <c r="AG72" i="192"/>
  <c r="AE72" i="192"/>
  <c r="AC72" i="192"/>
  <c r="AM71" i="192"/>
  <c r="AK71" i="192"/>
  <c r="AI71" i="192"/>
  <c r="AG71" i="192"/>
  <c r="AE71" i="192"/>
  <c r="AC71" i="192"/>
  <c r="AM70" i="192"/>
  <c r="AK70" i="192"/>
  <c r="AI70" i="192"/>
  <c r="AG70" i="192"/>
  <c r="AE70" i="192"/>
  <c r="AC70" i="192"/>
  <c r="AM69" i="192"/>
  <c r="AK69" i="192"/>
  <c r="AI69" i="192"/>
  <c r="AG69" i="192"/>
  <c r="AE69" i="192"/>
  <c r="AC69" i="192"/>
  <c r="AM68" i="192"/>
  <c r="AK68" i="192"/>
  <c r="AI68" i="192"/>
  <c r="AG68" i="192"/>
  <c r="AE68" i="192"/>
  <c r="AC68" i="192"/>
  <c r="AM67" i="192"/>
  <c r="AK67" i="192"/>
  <c r="AI67" i="192"/>
  <c r="AG67" i="192"/>
  <c r="AE67" i="192"/>
  <c r="AC67" i="192"/>
  <c r="AM66" i="192"/>
  <c r="AK66" i="192"/>
  <c r="AI66" i="192"/>
  <c r="AG66" i="192"/>
  <c r="AE66" i="192"/>
  <c r="AC66" i="192"/>
  <c r="AM64" i="192"/>
  <c r="AK64" i="192"/>
  <c r="AI64" i="192"/>
  <c r="AG64" i="192"/>
  <c r="AE64" i="192"/>
  <c r="AC64" i="192"/>
  <c r="AM63" i="192"/>
  <c r="AK63" i="192"/>
  <c r="AI63" i="192"/>
  <c r="AG63" i="192"/>
  <c r="AE63" i="192"/>
  <c r="AC63" i="192"/>
  <c r="AM62" i="192"/>
  <c r="AK62" i="192"/>
  <c r="AI62" i="192"/>
  <c r="AG62" i="192"/>
  <c r="AE62" i="192"/>
  <c r="AC62" i="192"/>
  <c r="AM61" i="192"/>
  <c r="AK61" i="192"/>
  <c r="AI61" i="192"/>
  <c r="AG61" i="192"/>
  <c r="AE61" i="192"/>
  <c r="AC61" i="192"/>
  <c r="AM60" i="192"/>
  <c r="AK60" i="192"/>
  <c r="AI60" i="192"/>
  <c r="AG60" i="192"/>
  <c r="AE60" i="192"/>
  <c r="AC60" i="192"/>
  <c r="AM59" i="192"/>
  <c r="AK59" i="192"/>
  <c r="AI59" i="192"/>
  <c r="AG59" i="192"/>
  <c r="AE59" i="192"/>
  <c r="AC59" i="192"/>
  <c r="AM58" i="192"/>
  <c r="AK58" i="192"/>
  <c r="AI58" i="192"/>
  <c r="AG58" i="192"/>
  <c r="AE58" i="192"/>
  <c r="AC58" i="192"/>
  <c r="AM57" i="192"/>
  <c r="AK57" i="192"/>
  <c r="AI57" i="192"/>
  <c r="AG57" i="192"/>
  <c r="AE57" i="192"/>
  <c r="AC57" i="192"/>
  <c r="AM56" i="192"/>
  <c r="AK56" i="192"/>
  <c r="AI56" i="192"/>
  <c r="AG56" i="192"/>
  <c r="AE56" i="192"/>
  <c r="AC56" i="192"/>
  <c r="AM55" i="192"/>
  <c r="AK55" i="192"/>
  <c r="AI55" i="192"/>
  <c r="AG55" i="192"/>
  <c r="AE55" i="192"/>
  <c r="AC55" i="192"/>
  <c r="AM54" i="192"/>
  <c r="AK54" i="192"/>
  <c r="AI54" i="192"/>
  <c r="AG54" i="192"/>
  <c r="AE54" i="192"/>
  <c r="AC54" i="192"/>
  <c r="AM53" i="192"/>
  <c r="AK53" i="192"/>
  <c r="AI53" i="192"/>
  <c r="AG53" i="192"/>
  <c r="AE53" i="192"/>
  <c r="AC53" i="192"/>
  <c r="AM52" i="192"/>
  <c r="AK52" i="192"/>
  <c r="AI52" i="192"/>
  <c r="AG52" i="192"/>
  <c r="AE52" i="192"/>
  <c r="AC52" i="192"/>
  <c r="AM51" i="192"/>
  <c r="AK51" i="192"/>
  <c r="AI51" i="192"/>
  <c r="AG51" i="192"/>
  <c r="AE51" i="192"/>
  <c r="AC51" i="192"/>
  <c r="AM50" i="192"/>
  <c r="AK50" i="192"/>
  <c r="AI50" i="192"/>
  <c r="AG50" i="192"/>
  <c r="AE50" i="192"/>
  <c r="AC50" i="192"/>
  <c r="AM49" i="192"/>
  <c r="AK49" i="192"/>
  <c r="AI49" i="192"/>
  <c r="AG49" i="192"/>
  <c r="AE49" i="192"/>
  <c r="AC49" i="192"/>
  <c r="AM48" i="192"/>
  <c r="AK48" i="192"/>
  <c r="AI48" i="192"/>
  <c r="AG48" i="192"/>
  <c r="AE48" i="192"/>
  <c r="AC48" i="192"/>
  <c r="AM47" i="192"/>
  <c r="AK47" i="192"/>
  <c r="AI47" i="192"/>
  <c r="AG47" i="192"/>
  <c r="AE47" i="192"/>
  <c r="AC47" i="192"/>
  <c r="AM46" i="192"/>
  <c r="AK46" i="192"/>
  <c r="AI46" i="192"/>
  <c r="AG46" i="192"/>
  <c r="AE46" i="192"/>
  <c r="AC46" i="192"/>
  <c r="AM44" i="192"/>
  <c r="AK44" i="192"/>
  <c r="AI44" i="192"/>
  <c r="AG44" i="192"/>
  <c r="AE44" i="192"/>
  <c r="AC44" i="192"/>
  <c r="AM43" i="192"/>
  <c r="AK43" i="192"/>
  <c r="AI43" i="192"/>
  <c r="AG43" i="192"/>
  <c r="AE43" i="192"/>
  <c r="AC43" i="192"/>
  <c r="AM42" i="192"/>
  <c r="AK42" i="192"/>
  <c r="AI42" i="192"/>
  <c r="AG42" i="192"/>
  <c r="AE42" i="192"/>
  <c r="AC42" i="192"/>
  <c r="AM41" i="192"/>
  <c r="AK41" i="192"/>
  <c r="AI41" i="192"/>
  <c r="AG41" i="192"/>
  <c r="AE41" i="192"/>
  <c r="AC41" i="192"/>
  <c r="AM40" i="192"/>
  <c r="AK40" i="192"/>
  <c r="AI40" i="192"/>
  <c r="AG40" i="192"/>
  <c r="AE40" i="192"/>
  <c r="AC40" i="192"/>
  <c r="AM39" i="192"/>
  <c r="AK39" i="192"/>
  <c r="AI39" i="192"/>
  <c r="AG39" i="192"/>
  <c r="AE39" i="192"/>
  <c r="AC39" i="192"/>
  <c r="AM38" i="192"/>
  <c r="AK38" i="192"/>
  <c r="AI38" i="192"/>
  <c r="AG38" i="192"/>
  <c r="AE38" i="192"/>
  <c r="AC38" i="192"/>
  <c r="AM37" i="192"/>
  <c r="AK37" i="192"/>
  <c r="AI37" i="192"/>
  <c r="AG37" i="192"/>
  <c r="AE37" i="192"/>
  <c r="AC37" i="192"/>
  <c r="AM36" i="192"/>
  <c r="AK36" i="192"/>
  <c r="AI36" i="192"/>
  <c r="AG36" i="192"/>
  <c r="AE36" i="192"/>
  <c r="AC36" i="192"/>
  <c r="AM35" i="192"/>
  <c r="AK35" i="192"/>
  <c r="AI35" i="192"/>
  <c r="AG35" i="192"/>
  <c r="AE35" i="192"/>
  <c r="AC35" i="192"/>
  <c r="AM33" i="192"/>
  <c r="AK33" i="192"/>
  <c r="AI33" i="192"/>
  <c r="AG33" i="192"/>
  <c r="AE33" i="192"/>
  <c r="AC33" i="192"/>
  <c r="AM32" i="192"/>
  <c r="AK32" i="192"/>
  <c r="AI32" i="192"/>
  <c r="AG32" i="192"/>
  <c r="AE32" i="192"/>
  <c r="AC32" i="192"/>
  <c r="AM31" i="192"/>
  <c r="AK31" i="192"/>
  <c r="AI31" i="192"/>
  <c r="AG31" i="192"/>
  <c r="AE31" i="192"/>
  <c r="AC31" i="192"/>
  <c r="AM30" i="192"/>
  <c r="AK30" i="192"/>
  <c r="AI30" i="192"/>
  <c r="AG30" i="192"/>
  <c r="AE30" i="192"/>
  <c r="AC30" i="192"/>
  <c r="AM29" i="192"/>
  <c r="AK29" i="192"/>
  <c r="AI29" i="192"/>
  <c r="AG29" i="192"/>
  <c r="AE29" i="192"/>
  <c r="AC29" i="192"/>
  <c r="AM28" i="192"/>
  <c r="AK28" i="192"/>
  <c r="AI28" i="192"/>
  <c r="AG28" i="192"/>
  <c r="AE28" i="192"/>
  <c r="AC28" i="192"/>
  <c r="AM27" i="192"/>
  <c r="AK27" i="192"/>
  <c r="AI27" i="192"/>
  <c r="AG27" i="192"/>
  <c r="AE27" i="192"/>
  <c r="AC27" i="192"/>
  <c r="AM26" i="192"/>
  <c r="AK26" i="192"/>
  <c r="AI26" i="192"/>
  <c r="AG26" i="192"/>
  <c r="AE26" i="192"/>
  <c r="AC26" i="192"/>
  <c r="AM25" i="192"/>
  <c r="AK25" i="192"/>
  <c r="AI25" i="192"/>
  <c r="AG25" i="192"/>
  <c r="AE25" i="192"/>
  <c r="AC25" i="192"/>
  <c r="AM24" i="192"/>
  <c r="AK24" i="192"/>
  <c r="AI24" i="192"/>
  <c r="AG24" i="192"/>
  <c r="AE24" i="192"/>
  <c r="AC24" i="192"/>
  <c r="AM23" i="192"/>
  <c r="AK23" i="192"/>
  <c r="AI23" i="192"/>
  <c r="AG23" i="192"/>
  <c r="AE23" i="192"/>
  <c r="AC23" i="192"/>
  <c r="AM21" i="192"/>
  <c r="AK21" i="192"/>
  <c r="AI21" i="192"/>
  <c r="AG21" i="192"/>
  <c r="AE21" i="192"/>
  <c r="AC21" i="192"/>
  <c r="AM20" i="192"/>
  <c r="AK20" i="192"/>
  <c r="AI20" i="192"/>
  <c r="AG20" i="192"/>
  <c r="AE20" i="192"/>
  <c r="AC20" i="192"/>
  <c r="AM19" i="192"/>
  <c r="AK19" i="192"/>
  <c r="AI19" i="192"/>
  <c r="AG19" i="192"/>
  <c r="AE19" i="192"/>
  <c r="AC19" i="192"/>
  <c r="AM18" i="192"/>
  <c r="AK18" i="192"/>
  <c r="AI18" i="192"/>
  <c r="AG18" i="192"/>
  <c r="AE18" i="192"/>
  <c r="AC18" i="192"/>
  <c r="AM17" i="192"/>
  <c r="AK17" i="192"/>
  <c r="AI17" i="192"/>
  <c r="AG17" i="192"/>
  <c r="AE17" i="192"/>
  <c r="AC17" i="192"/>
  <c r="AM16" i="192"/>
  <c r="AK16" i="192"/>
  <c r="AI16" i="192"/>
  <c r="AG16" i="192"/>
  <c r="AE16" i="192"/>
  <c r="AC16" i="192"/>
  <c r="AM14" i="192"/>
  <c r="AK14" i="192"/>
  <c r="AI14" i="192"/>
  <c r="AG14" i="192"/>
  <c r="AE14" i="192"/>
  <c r="AC14" i="192"/>
  <c r="AM13" i="192"/>
  <c r="AK13" i="192"/>
  <c r="AI13" i="192"/>
  <c r="AG13" i="192"/>
  <c r="AE13" i="192"/>
  <c r="AC13" i="192"/>
  <c r="AM12" i="192"/>
  <c r="AK12" i="192"/>
  <c r="AI12" i="192"/>
  <c r="AG12" i="192"/>
  <c r="AE12" i="192"/>
  <c r="AC12" i="192"/>
  <c r="AM11" i="192"/>
  <c r="AK11" i="192"/>
  <c r="AI11" i="192"/>
  <c r="AG11" i="192"/>
  <c r="AE11" i="192"/>
  <c r="AC11" i="192"/>
  <c r="AM10" i="192"/>
  <c r="AK10" i="192"/>
  <c r="AI10" i="192"/>
  <c r="AG10" i="192"/>
  <c r="AE10" i="192"/>
  <c r="AC10" i="192"/>
  <c r="AM9" i="192"/>
  <c r="AK9" i="192"/>
  <c r="AI9" i="192"/>
  <c r="AG9" i="192"/>
  <c r="AE9" i="192"/>
  <c r="N6" i="233"/>
  <c r="O6" i="233"/>
  <c r="P6" i="233"/>
  <c r="Q6" i="233"/>
  <c r="R6" i="233"/>
  <c r="N7" i="233"/>
  <c r="O7" i="233"/>
  <c r="P7" i="233"/>
  <c r="Q7" i="233"/>
  <c r="R7" i="233"/>
  <c r="N8" i="233"/>
  <c r="O8" i="233"/>
  <c r="P8" i="233"/>
  <c r="Q8" i="233"/>
  <c r="R8" i="233"/>
  <c r="N9" i="233"/>
  <c r="O9" i="233"/>
  <c r="P9" i="233"/>
  <c r="Q9" i="233"/>
  <c r="R9" i="233"/>
  <c r="N10" i="233"/>
  <c r="O10" i="233"/>
  <c r="P10" i="233"/>
  <c r="Q10" i="233"/>
  <c r="R10" i="233"/>
  <c r="N11" i="233"/>
  <c r="O11" i="233"/>
  <c r="P11" i="233"/>
  <c r="Q11" i="233"/>
  <c r="R11" i="233"/>
  <c r="N12" i="233"/>
  <c r="O12" i="233"/>
  <c r="P12" i="233"/>
  <c r="Q12" i="233"/>
  <c r="R12" i="233"/>
  <c r="N13" i="233"/>
  <c r="O13" i="233"/>
  <c r="P13" i="233"/>
  <c r="Q13" i="233"/>
  <c r="R13" i="233"/>
  <c r="N14" i="233"/>
  <c r="O14" i="233"/>
  <c r="P14" i="233"/>
  <c r="Q14" i="233"/>
  <c r="R14" i="233"/>
  <c r="N15" i="233"/>
  <c r="O15" i="233"/>
  <c r="P15" i="233"/>
  <c r="Q15" i="233"/>
  <c r="R15" i="233"/>
  <c r="N16" i="233"/>
  <c r="O16" i="233"/>
  <c r="P16" i="233"/>
  <c r="Q16" i="233"/>
  <c r="R16" i="233"/>
  <c r="N17" i="233"/>
  <c r="O17" i="233"/>
  <c r="P17" i="233"/>
  <c r="Q17" i="233"/>
  <c r="R17" i="233"/>
  <c r="N18" i="233"/>
  <c r="O18" i="233"/>
  <c r="P18" i="233"/>
  <c r="Q18" i="233"/>
  <c r="R18" i="233"/>
  <c r="N19" i="233"/>
  <c r="O19" i="233"/>
  <c r="P19" i="233"/>
  <c r="Q19" i="233"/>
  <c r="R19" i="233"/>
  <c r="N20" i="233"/>
  <c r="O20" i="233"/>
  <c r="P20" i="233"/>
  <c r="Q20" i="233"/>
  <c r="R20" i="233"/>
  <c r="N21" i="233"/>
  <c r="O21" i="233"/>
  <c r="P21" i="233"/>
  <c r="Q21" i="233"/>
  <c r="R21" i="233"/>
  <c r="N22" i="233"/>
  <c r="O22" i="233"/>
  <c r="P22" i="233"/>
  <c r="Q22" i="233"/>
  <c r="R22" i="233"/>
  <c r="N23" i="233"/>
  <c r="O23" i="233"/>
  <c r="P23" i="233"/>
  <c r="Q23" i="233"/>
  <c r="R23" i="233"/>
  <c r="N24" i="233"/>
  <c r="O24" i="233"/>
  <c r="P24" i="233"/>
  <c r="Q24" i="233"/>
  <c r="R24" i="233"/>
  <c r="N25" i="233"/>
  <c r="O25" i="233"/>
  <c r="P25" i="233"/>
  <c r="Q25" i="233"/>
  <c r="R25" i="233"/>
  <c r="N26" i="233"/>
  <c r="O26" i="233"/>
  <c r="P26" i="233"/>
  <c r="Q26" i="233"/>
  <c r="R26" i="233"/>
  <c r="N27" i="233"/>
  <c r="O27" i="233"/>
  <c r="P27" i="233"/>
  <c r="Q27" i="233"/>
  <c r="R27" i="233"/>
  <c r="N28" i="233"/>
  <c r="O28" i="233"/>
  <c r="P28" i="233"/>
  <c r="Q28" i="233"/>
  <c r="R28" i="233"/>
  <c r="N29" i="233"/>
  <c r="O29" i="233"/>
  <c r="P29" i="233"/>
  <c r="Q29" i="233"/>
  <c r="R29" i="233"/>
  <c r="N30" i="233"/>
  <c r="O30" i="233"/>
  <c r="P30" i="233"/>
  <c r="Q30" i="233"/>
  <c r="R30" i="233"/>
  <c r="N31" i="233"/>
  <c r="O31" i="233"/>
  <c r="P31" i="233"/>
  <c r="Q31" i="233"/>
  <c r="R31" i="233"/>
  <c r="N32" i="233"/>
  <c r="O32" i="233"/>
  <c r="P32" i="233"/>
  <c r="Q32" i="233"/>
  <c r="R32" i="233"/>
  <c r="N33" i="233"/>
  <c r="O33" i="233"/>
  <c r="P33" i="233"/>
  <c r="Q33" i="233"/>
  <c r="R33" i="233"/>
  <c r="N34" i="233"/>
  <c r="O34" i="233"/>
  <c r="P34" i="233"/>
  <c r="Q34" i="233"/>
  <c r="R34" i="233"/>
  <c r="N35" i="233"/>
  <c r="O35" i="233"/>
  <c r="P35" i="233"/>
  <c r="Q35" i="233"/>
  <c r="R35" i="233"/>
  <c r="N36" i="233"/>
  <c r="O36" i="233"/>
  <c r="P36" i="233"/>
  <c r="Q36" i="233"/>
  <c r="R36" i="233"/>
  <c r="N37" i="233"/>
  <c r="O37" i="233"/>
  <c r="P37" i="233"/>
  <c r="Q37" i="233"/>
  <c r="R37" i="233"/>
  <c r="N38" i="233"/>
  <c r="O38" i="233"/>
  <c r="P38" i="233"/>
  <c r="Q38" i="233"/>
  <c r="R38" i="233"/>
  <c r="N39" i="233"/>
  <c r="O39" i="233"/>
  <c r="P39" i="233"/>
  <c r="Q39" i="233"/>
  <c r="R39" i="233"/>
  <c r="N40" i="233"/>
  <c r="O40" i="233"/>
  <c r="P40" i="233"/>
  <c r="Q40" i="233"/>
  <c r="R40" i="233"/>
  <c r="N41" i="233"/>
  <c r="O41" i="233"/>
  <c r="P41" i="233"/>
  <c r="Q41" i="233"/>
  <c r="R41" i="233"/>
  <c r="N42" i="233"/>
  <c r="O42" i="233"/>
  <c r="P42" i="233"/>
  <c r="Q42" i="233"/>
  <c r="R42" i="233"/>
  <c r="N43" i="233"/>
  <c r="O43" i="233"/>
  <c r="P43" i="233"/>
  <c r="Q43" i="233"/>
  <c r="R43" i="233"/>
  <c r="N44" i="233"/>
  <c r="O44" i="233"/>
  <c r="P44" i="233"/>
  <c r="Q44" i="233"/>
  <c r="R44" i="233"/>
  <c r="N45" i="233"/>
  <c r="O45" i="233"/>
  <c r="P45" i="233"/>
  <c r="Q45" i="233"/>
  <c r="R45" i="233"/>
  <c r="N46" i="233"/>
  <c r="O46" i="233"/>
  <c r="P46" i="233"/>
  <c r="Q46" i="233"/>
  <c r="R46" i="233"/>
  <c r="N47" i="233"/>
  <c r="O47" i="233"/>
  <c r="P47" i="233"/>
  <c r="Q47" i="233"/>
  <c r="R47" i="233"/>
  <c r="N48" i="233"/>
  <c r="O48" i="233"/>
  <c r="P48" i="233"/>
  <c r="Q48" i="233"/>
  <c r="R48" i="233"/>
  <c r="N49" i="233"/>
  <c r="O49" i="233"/>
  <c r="P49" i="233"/>
  <c r="Q49" i="233"/>
  <c r="R49" i="233"/>
  <c r="N50" i="233"/>
  <c r="O50" i="233"/>
  <c r="P50" i="233"/>
  <c r="Q50" i="233"/>
  <c r="R50" i="233"/>
  <c r="N51" i="233"/>
  <c r="O51" i="233"/>
  <c r="P51" i="233"/>
  <c r="Q51" i="233"/>
  <c r="R51" i="233"/>
  <c r="N52" i="233"/>
  <c r="O52" i="233"/>
  <c r="P52" i="233"/>
  <c r="Q52" i="233"/>
  <c r="R52" i="233"/>
  <c r="N53" i="233"/>
  <c r="O53" i="233"/>
  <c r="P53" i="233"/>
  <c r="Q53" i="233"/>
  <c r="R53" i="233"/>
  <c r="N54" i="233"/>
  <c r="O54" i="233"/>
  <c r="P54" i="233"/>
  <c r="Q54" i="233"/>
  <c r="R54" i="233"/>
  <c r="N55" i="233"/>
  <c r="O55" i="233"/>
  <c r="P55" i="233"/>
  <c r="Q55" i="233"/>
  <c r="R55" i="233"/>
  <c r="N56" i="233"/>
  <c r="O56" i="233"/>
  <c r="P56" i="233"/>
  <c r="Q56" i="233"/>
  <c r="R56" i="233"/>
  <c r="N57" i="233"/>
  <c r="O57" i="233"/>
  <c r="P57" i="233"/>
  <c r="Q57" i="233"/>
  <c r="R57" i="233"/>
  <c r="N58" i="233"/>
  <c r="O58" i="233"/>
  <c r="P58" i="233"/>
  <c r="Q58" i="233"/>
  <c r="R58" i="233"/>
  <c r="N59" i="233"/>
  <c r="O59" i="233"/>
  <c r="P59" i="233"/>
  <c r="Q59" i="233"/>
  <c r="R59" i="233"/>
  <c r="N60" i="233"/>
  <c r="O60" i="233"/>
  <c r="P60" i="233"/>
  <c r="Q60" i="233"/>
  <c r="R60" i="233"/>
  <c r="N61" i="233"/>
  <c r="O61" i="233"/>
  <c r="P61" i="233"/>
  <c r="Q61" i="233"/>
  <c r="R61" i="233"/>
  <c r="N62" i="233"/>
  <c r="O62" i="233"/>
  <c r="P62" i="233"/>
  <c r="Q62" i="233"/>
  <c r="R62" i="233"/>
  <c r="N63" i="233"/>
  <c r="O63" i="233"/>
  <c r="P63" i="233"/>
  <c r="Q63" i="233"/>
  <c r="R63" i="233"/>
  <c r="N64" i="233"/>
  <c r="O64" i="233"/>
  <c r="P64" i="233"/>
  <c r="Q64" i="233"/>
  <c r="R64" i="233"/>
  <c r="N65" i="233"/>
  <c r="O65" i="233"/>
  <c r="P65" i="233"/>
  <c r="Q65" i="233"/>
  <c r="R65" i="233"/>
  <c r="N66" i="233"/>
  <c r="O66" i="233"/>
  <c r="P66" i="233"/>
  <c r="Q66" i="233"/>
  <c r="R66" i="233"/>
  <c r="N67" i="233"/>
  <c r="O67" i="233"/>
  <c r="P67" i="233"/>
  <c r="Q67" i="233"/>
  <c r="R67" i="233"/>
  <c r="N68" i="233"/>
  <c r="O68" i="233"/>
  <c r="P68" i="233"/>
  <c r="Q68" i="233"/>
  <c r="R68" i="233"/>
  <c r="N69" i="233"/>
  <c r="O69" i="233"/>
  <c r="P69" i="233"/>
  <c r="Q69" i="233"/>
  <c r="R69" i="233"/>
  <c r="N70" i="233"/>
  <c r="O70" i="233"/>
  <c r="P70" i="233"/>
  <c r="Q70" i="233"/>
  <c r="R70" i="233"/>
  <c r="N71" i="233"/>
  <c r="O71" i="233"/>
  <c r="P71" i="233"/>
  <c r="Q71" i="233"/>
  <c r="R71" i="233"/>
  <c r="N72" i="233"/>
  <c r="O72" i="233"/>
  <c r="P72" i="233"/>
  <c r="Q72" i="233"/>
  <c r="R72" i="233"/>
  <c r="N73" i="233"/>
  <c r="O73" i="233"/>
  <c r="P73" i="233"/>
  <c r="Q73" i="233"/>
  <c r="R73" i="233"/>
  <c r="N74" i="233"/>
  <c r="O74" i="233"/>
  <c r="P74" i="233"/>
  <c r="Q74" i="233"/>
  <c r="R74" i="233"/>
  <c r="N75" i="233"/>
  <c r="O75" i="233"/>
  <c r="P75" i="233"/>
  <c r="Q75" i="233"/>
  <c r="R75" i="233"/>
  <c r="N76" i="233"/>
  <c r="O76" i="233"/>
  <c r="P76" i="233"/>
  <c r="Q76" i="233"/>
  <c r="R76" i="233"/>
  <c r="N77" i="233"/>
  <c r="O77" i="233"/>
  <c r="P77" i="233"/>
  <c r="Q77" i="233"/>
  <c r="R77" i="233"/>
  <c r="N78" i="233"/>
  <c r="O78" i="233"/>
  <c r="P78" i="233"/>
  <c r="Q78" i="233"/>
  <c r="R78" i="233"/>
  <c r="N79" i="233"/>
  <c r="O79" i="233"/>
  <c r="P79" i="233"/>
  <c r="Q79" i="233"/>
  <c r="R79" i="233"/>
  <c r="N80" i="233"/>
  <c r="O80" i="233"/>
  <c r="P80" i="233"/>
  <c r="Q80" i="233"/>
  <c r="R80" i="233"/>
  <c r="N81" i="233"/>
  <c r="O81" i="233"/>
  <c r="P81" i="233"/>
  <c r="Q81" i="233"/>
  <c r="R81" i="233"/>
  <c r="N82" i="233"/>
  <c r="O82" i="233"/>
  <c r="P82" i="233"/>
  <c r="Q82" i="233"/>
  <c r="R82" i="233"/>
  <c r="N83" i="233"/>
  <c r="O83" i="233"/>
  <c r="P83" i="233"/>
  <c r="Q83" i="233"/>
  <c r="R83" i="233"/>
  <c r="N84" i="233"/>
  <c r="O84" i="233"/>
  <c r="P84" i="233"/>
  <c r="Q84" i="233"/>
  <c r="R84" i="233"/>
  <c r="N85" i="233"/>
  <c r="O85" i="233"/>
  <c r="P85" i="233"/>
  <c r="Q85" i="233"/>
  <c r="R85" i="233"/>
  <c r="N86" i="233"/>
  <c r="O86" i="233"/>
  <c r="P86" i="233"/>
  <c r="Q86" i="233"/>
  <c r="R86" i="233"/>
  <c r="N87" i="233"/>
  <c r="O87" i="233"/>
  <c r="P87" i="233"/>
  <c r="Q87" i="233"/>
  <c r="R87" i="233"/>
  <c r="N88" i="233"/>
  <c r="O88" i="233"/>
  <c r="P88" i="233"/>
  <c r="Q88" i="233"/>
  <c r="R88" i="233"/>
  <c r="N89" i="233"/>
  <c r="O89" i="233"/>
  <c r="P89" i="233"/>
  <c r="Q89" i="233"/>
  <c r="R89" i="233"/>
  <c r="N90" i="233"/>
  <c r="O90" i="233"/>
  <c r="P90" i="233"/>
  <c r="Q90" i="233"/>
  <c r="R90" i="233"/>
  <c r="N91" i="233"/>
  <c r="O91" i="233"/>
  <c r="P91" i="233"/>
  <c r="Q91" i="233"/>
  <c r="R91" i="233"/>
  <c r="N92" i="233"/>
  <c r="O92" i="233"/>
  <c r="P92" i="233"/>
  <c r="Q92" i="233"/>
  <c r="R92" i="233"/>
  <c r="N93" i="233"/>
  <c r="O93" i="233"/>
  <c r="P93" i="233"/>
  <c r="Q93" i="233"/>
  <c r="R93" i="233"/>
  <c r="N94" i="233"/>
  <c r="O94" i="233"/>
  <c r="P94" i="233"/>
  <c r="Q94" i="233"/>
  <c r="R94" i="233"/>
  <c r="N95" i="233"/>
  <c r="O95" i="233"/>
  <c r="P95" i="233"/>
  <c r="Q95" i="233"/>
  <c r="R95" i="233"/>
  <c r="N96" i="233"/>
  <c r="O96" i="233"/>
  <c r="P96" i="233"/>
  <c r="Q96" i="233"/>
  <c r="R96" i="233"/>
  <c r="N97" i="233"/>
  <c r="O97" i="233"/>
  <c r="P97" i="233"/>
  <c r="Q97" i="233"/>
  <c r="R97" i="233"/>
  <c r="N98" i="233"/>
  <c r="O98" i="233"/>
  <c r="P98" i="233"/>
  <c r="Q98" i="233"/>
  <c r="R98" i="233"/>
  <c r="N99" i="233"/>
  <c r="O99" i="233"/>
  <c r="P99" i="233"/>
  <c r="Q99" i="233"/>
  <c r="R99" i="233"/>
  <c r="N100" i="233"/>
  <c r="O100" i="233"/>
  <c r="P100" i="233"/>
  <c r="Q100" i="233"/>
  <c r="R100" i="233"/>
  <c r="N101" i="233"/>
  <c r="O101" i="233"/>
  <c r="P101" i="233"/>
  <c r="Q101" i="233"/>
  <c r="R101" i="233"/>
  <c r="N102" i="233"/>
  <c r="O102" i="233"/>
  <c r="P102" i="233"/>
  <c r="Q102" i="233"/>
  <c r="R102" i="233"/>
  <c r="N103" i="233"/>
  <c r="O103" i="233"/>
  <c r="P103" i="233"/>
  <c r="Q103" i="233"/>
  <c r="R103" i="233"/>
  <c r="N104" i="233"/>
  <c r="O104" i="233"/>
  <c r="P104" i="233"/>
  <c r="Q104" i="233"/>
  <c r="R104" i="233"/>
  <c r="N105" i="233"/>
  <c r="O105" i="233"/>
  <c r="P105" i="233"/>
  <c r="Q105" i="233"/>
  <c r="R105" i="233"/>
  <c r="N106" i="233"/>
  <c r="O106" i="233"/>
  <c r="P106" i="233"/>
  <c r="Q106" i="233"/>
  <c r="R106" i="233"/>
  <c r="N107" i="233"/>
  <c r="O107" i="233"/>
  <c r="P107" i="233"/>
  <c r="Q107" i="233"/>
  <c r="R107" i="233"/>
  <c r="N108" i="233"/>
  <c r="O108" i="233"/>
  <c r="P108" i="233"/>
  <c r="Q108" i="233"/>
  <c r="R108" i="233"/>
  <c r="N109" i="233"/>
  <c r="O109" i="233"/>
  <c r="P109" i="233"/>
  <c r="Q109" i="233"/>
  <c r="R109" i="233"/>
  <c r="N110" i="233"/>
  <c r="O110" i="233"/>
  <c r="P110" i="233"/>
  <c r="Q110" i="233"/>
  <c r="R110" i="233"/>
  <c r="N111" i="233"/>
  <c r="O111" i="233"/>
  <c r="P111" i="233"/>
  <c r="Q111" i="233"/>
  <c r="R111" i="233"/>
  <c r="N112" i="233"/>
  <c r="O112" i="233"/>
  <c r="P112" i="233"/>
  <c r="Q112" i="233"/>
  <c r="R112" i="233"/>
  <c r="N113" i="233"/>
  <c r="O113" i="233"/>
  <c r="P113" i="233"/>
  <c r="Q113" i="233"/>
  <c r="R113" i="233"/>
  <c r="N114" i="233"/>
  <c r="O114" i="233"/>
  <c r="P114" i="233"/>
  <c r="Q114" i="233"/>
  <c r="R114" i="233"/>
  <c r="N115" i="233"/>
  <c r="O115" i="233"/>
  <c r="P115" i="233"/>
  <c r="Q115" i="233"/>
  <c r="R115" i="233"/>
  <c r="N116" i="233"/>
  <c r="O116" i="233"/>
  <c r="P116" i="233"/>
  <c r="Q116" i="233"/>
  <c r="R116" i="233"/>
  <c r="N117" i="233"/>
  <c r="O117" i="233"/>
  <c r="P117" i="233"/>
  <c r="Q117" i="233"/>
  <c r="R117" i="233"/>
  <c r="N118" i="233"/>
  <c r="O118" i="233"/>
  <c r="P118" i="233"/>
  <c r="Q118" i="233"/>
  <c r="R118" i="233"/>
  <c r="N119" i="233"/>
  <c r="O119" i="233"/>
  <c r="P119" i="233"/>
  <c r="Q119" i="233"/>
  <c r="R119" i="233"/>
  <c r="N120" i="233"/>
  <c r="O120" i="233"/>
  <c r="P120" i="233"/>
  <c r="Q120" i="233"/>
  <c r="R120" i="233"/>
  <c r="N121" i="233"/>
  <c r="O121" i="233"/>
  <c r="P121" i="233"/>
  <c r="Q121" i="233"/>
  <c r="R121" i="233"/>
  <c r="N122" i="233"/>
  <c r="O122" i="233"/>
  <c r="P122" i="233"/>
  <c r="Q122" i="233"/>
  <c r="R122" i="233"/>
  <c r="N123" i="233"/>
  <c r="O123" i="233"/>
  <c r="P123" i="233"/>
  <c r="Q123" i="233"/>
  <c r="R123" i="233"/>
  <c r="N124" i="233"/>
  <c r="O124" i="233"/>
  <c r="P124" i="233"/>
  <c r="Q124" i="233"/>
  <c r="R124" i="233"/>
  <c r="N125" i="233"/>
  <c r="O125" i="233"/>
  <c r="P125" i="233"/>
  <c r="Q125" i="233"/>
  <c r="R125" i="233"/>
  <c r="N126" i="233"/>
  <c r="O126" i="233"/>
  <c r="P126" i="233"/>
  <c r="Q126" i="233"/>
  <c r="R126" i="233"/>
  <c r="N127" i="233"/>
  <c r="O127" i="233"/>
  <c r="P127" i="233"/>
  <c r="Q127" i="233"/>
  <c r="R127" i="233"/>
  <c r="N128" i="233"/>
  <c r="O128" i="233"/>
  <c r="P128" i="233"/>
  <c r="Q128" i="233"/>
  <c r="R128" i="233"/>
  <c r="N129" i="233"/>
  <c r="O129" i="233"/>
  <c r="P129" i="233"/>
  <c r="Q129" i="233"/>
  <c r="R129" i="233"/>
  <c r="R5" i="233"/>
  <c r="Q5" i="233"/>
  <c r="P5" i="233"/>
  <c r="O5" i="233"/>
  <c r="V8" i="228"/>
  <c r="V9" i="228"/>
  <c r="V10" i="228"/>
  <c r="V11" i="228"/>
  <c r="V12" i="228"/>
  <c r="V13" i="228"/>
  <c r="V14" i="228"/>
  <c r="V15" i="228"/>
  <c r="V16" i="228"/>
  <c r="V17" i="228"/>
  <c r="V18" i="228"/>
  <c r="V19" i="228"/>
  <c r="V20" i="228"/>
  <c r="V21" i="228"/>
  <c r="V22" i="228"/>
  <c r="V23" i="228"/>
  <c r="V24" i="228"/>
  <c r="V25" i="228"/>
  <c r="V26" i="228"/>
  <c r="V27" i="228"/>
  <c r="V28" i="228"/>
  <c r="V29" i="228"/>
  <c r="V30" i="228"/>
  <c r="V31" i="228"/>
  <c r="V32" i="228"/>
  <c r="V33" i="228"/>
  <c r="V34" i="228"/>
  <c r="V35" i="228"/>
  <c r="V36" i="228"/>
  <c r="V37" i="228"/>
  <c r="V38" i="228"/>
  <c r="V39" i="228"/>
  <c r="V40" i="228"/>
  <c r="V41" i="228"/>
  <c r="V42" i="228"/>
  <c r="V43" i="228"/>
  <c r="V44" i="228"/>
  <c r="V45" i="228"/>
  <c r="V46" i="228"/>
  <c r="V47" i="228"/>
  <c r="V48" i="228"/>
  <c r="V49" i="228"/>
  <c r="V50" i="228"/>
  <c r="V51" i="228"/>
  <c r="V52" i="228"/>
  <c r="V53" i="228"/>
  <c r="V54" i="228"/>
  <c r="V55" i="228"/>
  <c r="V56" i="228"/>
  <c r="V57" i="228"/>
  <c r="V58" i="228"/>
  <c r="V59" i="228"/>
  <c r="V60" i="228"/>
  <c r="V61" i="228"/>
  <c r="V62" i="228"/>
  <c r="V63" i="228"/>
  <c r="V64" i="228"/>
  <c r="V65" i="228"/>
  <c r="V66" i="228"/>
  <c r="V67" i="228"/>
  <c r="V68" i="228"/>
  <c r="V69" i="228"/>
  <c r="V70" i="228"/>
  <c r="V71" i="228"/>
  <c r="V72" i="228"/>
  <c r="V73" i="228"/>
  <c r="V74" i="228"/>
  <c r="V75" i="228"/>
  <c r="V76" i="228"/>
  <c r="V77" i="228"/>
  <c r="V78" i="228"/>
  <c r="V79" i="228"/>
  <c r="V80" i="228"/>
  <c r="V81" i="228"/>
  <c r="V82" i="228"/>
  <c r="V83" i="228"/>
  <c r="V84" i="228"/>
  <c r="V85" i="228"/>
  <c r="V86" i="228"/>
  <c r="V87" i="228"/>
  <c r="V88" i="228"/>
  <c r="V89" i="228"/>
  <c r="V90" i="228"/>
  <c r="V91" i="228"/>
  <c r="V92" i="228"/>
  <c r="V93" i="228"/>
  <c r="V94" i="228"/>
  <c r="V95" i="228"/>
  <c r="V96" i="228"/>
  <c r="V97" i="228"/>
  <c r="V98" i="228"/>
  <c r="V99" i="228"/>
  <c r="V100" i="228"/>
  <c r="V101" i="228"/>
  <c r="V102" i="228"/>
  <c r="V103" i="228"/>
  <c r="V104" i="228"/>
  <c r="V105" i="228"/>
  <c r="V106" i="228"/>
  <c r="V107" i="228"/>
  <c r="V108" i="228"/>
  <c r="V109" i="228"/>
  <c r="V110" i="228"/>
  <c r="V111" i="228"/>
  <c r="V112" i="228"/>
  <c r="V113" i="228"/>
  <c r="V114" i="228"/>
  <c r="V115" i="228"/>
  <c r="V116" i="228"/>
  <c r="V117" i="228"/>
  <c r="V118" i="228"/>
  <c r="V119" i="228"/>
  <c r="V120" i="228"/>
  <c r="V121" i="228"/>
  <c r="V122" i="228"/>
  <c r="V123" i="228"/>
  <c r="V124" i="228"/>
  <c r="V125" i="228"/>
  <c r="V126" i="228"/>
  <c r="V127" i="228"/>
  <c r="V128" i="228"/>
  <c r="V129" i="228"/>
  <c r="V130" i="228"/>
  <c r="V131" i="228"/>
  <c r="V132" i="228"/>
  <c r="V133" i="228"/>
  <c r="V134" i="228"/>
  <c r="V135" i="228"/>
  <c r="V136" i="228"/>
  <c r="V137" i="228"/>
  <c r="V138" i="228"/>
  <c r="V139" i="228"/>
  <c r="V140" i="228"/>
  <c r="V141" i="228"/>
  <c r="V142" i="228"/>
  <c r="V143" i="228"/>
  <c r="V144" i="228"/>
  <c r="V145" i="228"/>
  <c r="V146" i="228"/>
  <c r="V147" i="228"/>
  <c r="V148" i="228"/>
  <c r="V149" i="228"/>
  <c r="V150" i="228"/>
  <c r="V151" i="228"/>
  <c r="V152" i="228"/>
  <c r="V153" i="228"/>
  <c r="V154" i="228"/>
  <c r="V155" i="228"/>
  <c r="V156" i="228"/>
  <c r="V157" i="228"/>
  <c r="V158" i="228"/>
  <c r="V159" i="228"/>
  <c r="V160" i="228"/>
  <c r="V161" i="228"/>
  <c r="V162" i="228"/>
  <c r="V163" i="228"/>
  <c r="V164" i="228"/>
  <c r="V165" i="228"/>
  <c r="V166" i="228"/>
  <c r="V167" i="228"/>
  <c r="V168" i="228"/>
  <c r="V169" i="228"/>
  <c r="V170" i="228"/>
  <c r="V171" i="228"/>
  <c r="V172" i="228"/>
  <c r="V173" i="228"/>
  <c r="V174" i="228"/>
  <c r="V175" i="228"/>
  <c r="V176" i="228"/>
  <c r="V177" i="228"/>
  <c r="V178" i="228"/>
  <c r="V179" i="228"/>
  <c r="V180" i="228"/>
  <c r="V181" i="228"/>
  <c r="V182" i="228"/>
  <c r="V183" i="228"/>
  <c r="V184" i="228"/>
  <c r="V185" i="228"/>
  <c r="V186" i="228"/>
  <c r="V187" i="228"/>
  <c r="V188" i="228"/>
  <c r="V189" i="228"/>
  <c r="V190" i="228"/>
  <c r="V191" i="228"/>
  <c r="V192" i="228"/>
  <c r="V193" i="228"/>
  <c r="V194" i="228"/>
  <c r="V195" i="228"/>
  <c r="V196" i="228"/>
  <c r="V197" i="228"/>
  <c r="V198" i="228"/>
  <c r="V199" i="228"/>
  <c r="V200" i="228"/>
  <c r="V201" i="228"/>
  <c r="V202" i="228"/>
  <c r="V203" i="228"/>
  <c r="V204" i="228"/>
  <c r="V205" i="228"/>
  <c r="V206" i="228"/>
  <c r="V207" i="228"/>
  <c r="V208" i="228"/>
  <c r="V209" i="228"/>
  <c r="V210" i="228"/>
  <c r="V211" i="228"/>
  <c r="V212" i="228"/>
  <c r="V213" i="228"/>
  <c r="V214" i="228"/>
  <c r="V215" i="228"/>
  <c r="V216" i="228"/>
  <c r="V217" i="228"/>
  <c r="V218" i="228"/>
  <c r="V219" i="228"/>
  <c r="V220" i="228"/>
  <c r="V221" i="228"/>
  <c r="V222" i="228"/>
  <c r="V223" i="228"/>
  <c r="V224" i="228"/>
  <c r="V225" i="228"/>
  <c r="V226" i="228"/>
  <c r="V227" i="228"/>
  <c r="V228" i="228"/>
  <c r="V229" i="228"/>
  <c r="V230" i="228"/>
  <c r="V231" i="228"/>
  <c r="V232" i="228"/>
  <c r="V233" i="228"/>
  <c r="V234" i="228"/>
  <c r="V235" i="228"/>
  <c r="V236" i="228"/>
  <c r="V237" i="228"/>
  <c r="V238" i="228"/>
  <c r="V239" i="228"/>
  <c r="V240" i="228"/>
  <c r="V241" i="228"/>
  <c r="V242" i="228"/>
  <c r="V243" i="228"/>
  <c r="V244" i="228"/>
  <c r="V245" i="228"/>
  <c r="V246" i="228"/>
  <c r="V247" i="228"/>
  <c r="V248" i="228"/>
  <c r="V249" i="228"/>
  <c r="V250" i="228"/>
  <c r="V251" i="228"/>
  <c r="V252" i="228"/>
  <c r="V253" i="228"/>
  <c r="V254" i="228"/>
  <c r="V255" i="228"/>
  <c r="V256" i="228"/>
  <c r="V257" i="228"/>
  <c r="V258" i="228"/>
  <c r="V259" i="228"/>
  <c r="V260" i="228"/>
  <c r="V261" i="228"/>
  <c r="V262" i="228"/>
  <c r="V263" i="228"/>
  <c r="V264" i="228"/>
  <c r="V265" i="228"/>
  <c r="V266" i="228"/>
  <c r="V267" i="228"/>
  <c r="V268" i="228"/>
  <c r="V269" i="228"/>
  <c r="V270" i="228"/>
  <c r="V271" i="228"/>
  <c r="V272" i="228"/>
  <c r="V273" i="228"/>
  <c r="V274" i="228"/>
  <c r="V275" i="228"/>
  <c r="V276" i="228"/>
  <c r="V277" i="228"/>
  <c r="V278" i="228"/>
  <c r="V279" i="228"/>
  <c r="V280" i="228"/>
  <c r="V281" i="228"/>
  <c r="V282" i="228"/>
  <c r="V283" i="228"/>
  <c r="V284" i="228"/>
  <c r="V285" i="228"/>
  <c r="V286" i="228"/>
  <c r="V287" i="228"/>
  <c r="V288" i="228"/>
  <c r="V289" i="228"/>
  <c r="V290" i="228"/>
  <c r="V291" i="228"/>
  <c r="V292" i="228"/>
  <c r="V293" i="228"/>
  <c r="V294" i="228"/>
  <c r="V295" i="228"/>
  <c r="V296" i="228"/>
  <c r="V297" i="228"/>
  <c r="V298" i="228"/>
  <c r="V299" i="228"/>
  <c r="V300" i="228"/>
  <c r="V301" i="228"/>
  <c r="V302" i="228"/>
  <c r="V303" i="228"/>
  <c r="V304" i="228"/>
  <c r="V305" i="228"/>
  <c r="V306" i="228"/>
  <c r="V307" i="228"/>
  <c r="V308" i="228"/>
  <c r="V309" i="228"/>
  <c r="V310" i="228"/>
  <c r="V311" i="228"/>
  <c r="V312" i="228"/>
  <c r="V313" i="228"/>
  <c r="V314" i="228"/>
  <c r="V315" i="228"/>
  <c r="V316" i="228"/>
  <c r="V317" i="228"/>
  <c r="V318" i="228"/>
  <c r="V319" i="228"/>
  <c r="V320" i="228"/>
  <c r="V321" i="228"/>
  <c r="V322" i="228"/>
  <c r="V323" i="228"/>
  <c r="V324" i="228"/>
  <c r="V325" i="228"/>
  <c r="V326" i="228"/>
  <c r="V327" i="228"/>
  <c r="V328" i="228"/>
  <c r="V329" i="228"/>
  <c r="V330" i="228"/>
  <c r="V331" i="228"/>
  <c r="V332" i="228"/>
  <c r="V333" i="228"/>
  <c r="V334" i="228"/>
  <c r="V335" i="228"/>
  <c r="V336" i="228"/>
  <c r="V337" i="228"/>
  <c r="V338" i="228"/>
  <c r="V339" i="228"/>
  <c r="V340" i="228"/>
  <c r="V341" i="228"/>
  <c r="V342" i="228"/>
  <c r="V343" i="228"/>
  <c r="V344" i="228"/>
  <c r="V345" i="228"/>
  <c r="V346" i="228"/>
  <c r="V347" i="228"/>
  <c r="V348" i="228"/>
  <c r="V349" i="228"/>
  <c r="V350" i="228"/>
  <c r="V351" i="228"/>
  <c r="V352" i="228"/>
  <c r="V353" i="228"/>
  <c r="V354" i="228"/>
  <c r="V355" i="228"/>
  <c r="V356" i="228"/>
  <c r="V357" i="228"/>
  <c r="V358" i="228"/>
  <c r="V359" i="228"/>
  <c r="V360" i="228"/>
  <c r="V361" i="228"/>
  <c r="V362" i="228"/>
  <c r="V363" i="228"/>
  <c r="V364" i="228"/>
  <c r="V365" i="228"/>
  <c r="V366" i="228"/>
  <c r="V367" i="228"/>
  <c r="V368" i="228"/>
  <c r="V369" i="228"/>
  <c r="V370" i="228"/>
  <c r="V371" i="228"/>
  <c r="V372" i="228"/>
  <c r="V373" i="228"/>
  <c r="V374" i="228"/>
  <c r="V375" i="228"/>
  <c r="V376" i="228"/>
  <c r="V377" i="228"/>
  <c r="V378" i="228"/>
  <c r="V379" i="228"/>
  <c r="V380" i="228"/>
  <c r="V381" i="228"/>
  <c r="V382" i="228"/>
  <c r="V383" i="228"/>
  <c r="V384" i="228"/>
  <c r="V385" i="228"/>
  <c r="V386" i="228"/>
  <c r="V387" i="228"/>
  <c r="V388" i="228"/>
  <c r="V389" i="228"/>
  <c r="V390" i="228"/>
  <c r="V391" i="228"/>
  <c r="V392" i="228"/>
  <c r="V393" i="228"/>
  <c r="V394" i="228"/>
  <c r="V395" i="228"/>
  <c r="V396" i="228"/>
  <c r="V397" i="228"/>
  <c r="V398" i="228"/>
  <c r="V399" i="228"/>
  <c r="V400" i="228"/>
  <c r="V401" i="228"/>
  <c r="V402" i="228"/>
  <c r="V403" i="228"/>
  <c r="V404" i="228"/>
  <c r="V405" i="228"/>
  <c r="V406" i="228"/>
  <c r="V407" i="228"/>
  <c r="V408" i="228"/>
  <c r="V409" i="228"/>
  <c r="V410" i="228"/>
  <c r="V411" i="228"/>
  <c r="V412" i="228"/>
  <c r="V413" i="228"/>
  <c r="V414" i="228"/>
  <c r="V415" i="228"/>
  <c r="V416" i="228"/>
  <c r="V417" i="228"/>
  <c r="V418" i="228"/>
  <c r="V419" i="228"/>
  <c r="V420" i="228"/>
  <c r="V421" i="228"/>
  <c r="V422" i="228"/>
  <c r="V423" i="228"/>
  <c r="V424" i="228"/>
  <c r="V425" i="228"/>
  <c r="V426" i="228"/>
  <c r="V427" i="228"/>
  <c r="V428" i="228"/>
  <c r="V429" i="228"/>
  <c r="V430" i="228"/>
  <c r="V431" i="228"/>
  <c r="V432" i="228"/>
  <c r="V433" i="228"/>
  <c r="V434" i="228"/>
  <c r="V435" i="228"/>
  <c r="V436" i="228"/>
  <c r="V437" i="228"/>
  <c r="V438" i="228"/>
  <c r="V439" i="228"/>
  <c r="V440" i="228"/>
  <c r="V441" i="228"/>
  <c r="V442" i="228"/>
  <c r="V443" i="228"/>
  <c r="V444" i="228"/>
  <c r="V445" i="228"/>
  <c r="V446" i="228"/>
  <c r="V447" i="228"/>
  <c r="V448" i="228"/>
  <c r="V449" i="228"/>
  <c r="V450" i="228"/>
  <c r="V451" i="228"/>
  <c r="V452" i="228"/>
  <c r="V453" i="228"/>
  <c r="V454" i="228"/>
  <c r="V455" i="228"/>
  <c r="V456" i="228"/>
  <c r="V457" i="228"/>
  <c r="V458" i="228"/>
  <c r="V459" i="228"/>
  <c r="V460" i="228"/>
  <c r="V461" i="228"/>
  <c r="V462" i="228"/>
  <c r="V463" i="228"/>
  <c r="V464" i="228"/>
  <c r="V465" i="228"/>
  <c r="V466" i="228"/>
  <c r="V467" i="228"/>
  <c r="V468" i="228"/>
  <c r="V469" i="228"/>
  <c r="V470" i="228"/>
  <c r="V471" i="228"/>
  <c r="V472" i="228"/>
  <c r="V473" i="228"/>
  <c r="V474" i="228"/>
  <c r="V475" i="228"/>
  <c r="V476" i="228"/>
  <c r="V477" i="228"/>
  <c r="V478" i="228"/>
  <c r="V479" i="228"/>
  <c r="V480" i="228"/>
  <c r="V481" i="228"/>
  <c r="V482" i="228"/>
  <c r="V483" i="228"/>
  <c r="V484" i="228"/>
  <c r="V485" i="228"/>
  <c r="V486" i="228"/>
  <c r="V487" i="228"/>
  <c r="V488" i="228"/>
  <c r="V489" i="228"/>
  <c r="V490" i="228"/>
  <c r="V491" i="228"/>
  <c r="V492" i="228"/>
  <c r="V493" i="228"/>
  <c r="V494" i="228"/>
  <c r="V495" i="228"/>
  <c r="V496" i="228"/>
  <c r="V497" i="228"/>
  <c r="V498" i="228"/>
  <c r="V499" i="228"/>
  <c r="V500" i="228"/>
  <c r="V501" i="228"/>
  <c r="V502" i="228"/>
  <c r="V503" i="228"/>
  <c r="V504" i="228"/>
  <c r="V505" i="228"/>
  <c r="V506" i="228"/>
  <c r="V507" i="228"/>
  <c r="V508" i="228"/>
  <c r="V509" i="228"/>
  <c r="V510" i="228"/>
  <c r="V511" i="228"/>
  <c r="V512" i="228"/>
  <c r="V513" i="228"/>
  <c r="V514" i="228"/>
  <c r="V515" i="228"/>
  <c r="V516" i="228"/>
  <c r="V517" i="228"/>
  <c r="V518" i="228"/>
  <c r="V519" i="228"/>
  <c r="V520" i="228"/>
  <c r="V521" i="228"/>
  <c r="V522" i="228"/>
  <c r="V523" i="228"/>
  <c r="V524" i="228"/>
  <c r="V525" i="228"/>
  <c r="V526" i="228"/>
  <c r="V527" i="228"/>
  <c r="V528" i="228"/>
  <c r="V529" i="228"/>
  <c r="V530" i="228"/>
  <c r="V531" i="228"/>
  <c r="V532" i="228"/>
  <c r="V533" i="228"/>
  <c r="V534" i="228"/>
  <c r="V535" i="228"/>
  <c r="V536" i="228"/>
  <c r="V537" i="228"/>
  <c r="V538" i="228"/>
  <c r="V539" i="228"/>
  <c r="V540" i="228"/>
  <c r="V541" i="228"/>
  <c r="V542" i="228"/>
  <c r="V543" i="228"/>
  <c r="V544" i="228"/>
  <c r="V545" i="228"/>
  <c r="V546" i="228"/>
  <c r="V547" i="228"/>
  <c r="V548" i="228"/>
  <c r="V549" i="228"/>
  <c r="V550" i="228"/>
  <c r="V551" i="228"/>
  <c r="V552" i="228"/>
  <c r="V553" i="228"/>
  <c r="V554" i="228"/>
  <c r="V555" i="228"/>
  <c r="V556" i="228"/>
  <c r="V557" i="228"/>
  <c r="V558" i="228"/>
  <c r="V559" i="228"/>
  <c r="V560" i="228"/>
  <c r="V561" i="228"/>
  <c r="V562" i="228"/>
  <c r="V563" i="228"/>
  <c r="V564" i="228"/>
  <c r="V565" i="228"/>
  <c r="V566" i="228"/>
  <c r="V567" i="228"/>
  <c r="V568" i="228"/>
  <c r="V569" i="228"/>
  <c r="V570" i="228"/>
  <c r="V571" i="228"/>
  <c r="V572" i="228"/>
  <c r="V573" i="228"/>
  <c r="V574" i="228"/>
  <c r="V575" i="228"/>
  <c r="V576" i="228"/>
  <c r="V577" i="228"/>
  <c r="V578" i="228"/>
  <c r="V579" i="228"/>
  <c r="V580" i="228"/>
  <c r="V581" i="228"/>
  <c r="V582" i="228"/>
  <c r="V583" i="228"/>
  <c r="V584" i="228"/>
  <c r="V585" i="228"/>
  <c r="V586" i="228"/>
  <c r="V587" i="228"/>
  <c r="V588" i="228"/>
  <c r="V589" i="228"/>
  <c r="V590" i="228"/>
  <c r="V591" i="228"/>
  <c r="V592" i="228"/>
  <c r="V593" i="228"/>
  <c r="V594" i="228"/>
  <c r="V595" i="228"/>
  <c r="V596" i="228"/>
  <c r="V597" i="228"/>
  <c r="V598" i="228"/>
  <c r="V599" i="228"/>
  <c r="V600" i="228"/>
  <c r="V601" i="228"/>
  <c r="V602" i="228"/>
  <c r="V603" i="228"/>
  <c r="V604" i="228"/>
  <c r="V605" i="228"/>
  <c r="V606" i="228"/>
  <c r="V607" i="228"/>
  <c r="V608" i="228"/>
  <c r="V609" i="228"/>
  <c r="V610" i="228"/>
  <c r="V611" i="228"/>
  <c r="V612" i="228"/>
  <c r="V613" i="228"/>
  <c r="V614" i="228"/>
  <c r="V615" i="228"/>
  <c r="V616" i="228"/>
  <c r="V617" i="228"/>
  <c r="V618" i="228"/>
  <c r="V619" i="228"/>
  <c r="V620" i="228"/>
  <c r="V621" i="228"/>
  <c r="V622" i="228"/>
  <c r="V623" i="228"/>
  <c r="V624" i="228"/>
  <c r="V625" i="228"/>
  <c r="V626" i="228"/>
  <c r="V627" i="228"/>
  <c r="V628" i="228"/>
  <c r="V629" i="228"/>
  <c r="V630" i="228"/>
  <c r="V631" i="228"/>
  <c r="V632" i="228"/>
  <c r="V633" i="228"/>
  <c r="V634" i="228"/>
  <c r="V635" i="228"/>
  <c r="V636" i="228"/>
  <c r="V637" i="228"/>
  <c r="V638" i="228"/>
  <c r="V639" i="228"/>
  <c r="V640" i="228"/>
  <c r="V641" i="228"/>
  <c r="V642" i="228"/>
  <c r="V643" i="228"/>
  <c r="V644" i="228"/>
  <c r="V645" i="228"/>
  <c r="V646" i="228"/>
  <c r="V647" i="228"/>
  <c r="V648" i="228"/>
  <c r="V649" i="228"/>
  <c r="V650" i="228"/>
  <c r="V651" i="228"/>
  <c r="V652" i="228"/>
  <c r="V653" i="228"/>
  <c r="V654" i="228"/>
  <c r="V655" i="228"/>
  <c r="V656" i="228"/>
  <c r="V657" i="228"/>
  <c r="V658" i="228"/>
  <c r="V659" i="228"/>
  <c r="V660" i="228"/>
  <c r="V661" i="228"/>
  <c r="V662" i="228"/>
  <c r="V663" i="228"/>
  <c r="V664" i="228"/>
  <c r="V665" i="228"/>
  <c r="V666" i="228"/>
  <c r="V667" i="228"/>
  <c r="V668" i="228"/>
  <c r="V669" i="228"/>
  <c r="V670" i="228"/>
  <c r="V671" i="228"/>
  <c r="V672" i="228"/>
  <c r="V673" i="228"/>
  <c r="V674" i="228"/>
  <c r="V675" i="228"/>
  <c r="V676" i="228"/>
  <c r="V677" i="228"/>
  <c r="V678" i="228"/>
  <c r="V679" i="228"/>
  <c r="V680" i="228"/>
  <c r="V681" i="228"/>
  <c r="V682" i="228"/>
  <c r="V683" i="228"/>
  <c r="V684" i="228"/>
  <c r="V685" i="228"/>
  <c r="V686" i="228"/>
  <c r="V687" i="228"/>
  <c r="V688" i="228"/>
  <c r="V689" i="228"/>
  <c r="V690" i="228"/>
  <c r="V691" i="228"/>
  <c r="V692" i="228"/>
  <c r="V693" i="228"/>
  <c r="V694" i="228"/>
  <c r="V695" i="228"/>
  <c r="V696" i="228"/>
  <c r="V697" i="228"/>
  <c r="V698" i="228"/>
  <c r="V699" i="228"/>
  <c r="V700" i="228"/>
  <c r="V701" i="228"/>
  <c r="V702" i="228"/>
  <c r="V703" i="228"/>
  <c r="V704" i="228"/>
  <c r="V705" i="228"/>
  <c r="V706" i="228"/>
  <c r="V707" i="228"/>
  <c r="V708" i="228"/>
  <c r="V709" i="228"/>
  <c r="V710" i="228"/>
  <c r="V711" i="228"/>
  <c r="V712" i="228"/>
  <c r="V713" i="228"/>
  <c r="V714" i="228"/>
  <c r="V715" i="228"/>
  <c r="V716" i="228"/>
  <c r="V717" i="228"/>
  <c r="V718" i="228"/>
  <c r="V719" i="228"/>
  <c r="V720" i="228"/>
  <c r="V721" i="228"/>
  <c r="V722" i="228"/>
  <c r="V723" i="228"/>
  <c r="V724" i="228"/>
  <c r="V725" i="228"/>
  <c r="V726" i="228"/>
  <c r="V727" i="228"/>
  <c r="V728" i="228"/>
  <c r="V729" i="228"/>
  <c r="V730" i="228"/>
  <c r="V731" i="228"/>
  <c r="V732" i="228"/>
  <c r="V733" i="228"/>
  <c r="V734" i="228"/>
  <c r="V735" i="228"/>
  <c r="V736" i="228"/>
  <c r="V737" i="228"/>
  <c r="V738" i="228"/>
  <c r="V739" i="228"/>
  <c r="V740" i="228"/>
  <c r="V741" i="228"/>
  <c r="V742" i="228"/>
  <c r="V743" i="228"/>
  <c r="V744" i="228"/>
  <c r="V745" i="228"/>
  <c r="V746" i="228"/>
  <c r="V747" i="228"/>
  <c r="V748" i="228"/>
  <c r="V749" i="228"/>
  <c r="V750" i="228"/>
  <c r="V751" i="228"/>
  <c r="V752" i="228"/>
  <c r="V753" i="228"/>
  <c r="V754" i="228"/>
  <c r="V755" i="228"/>
  <c r="V756" i="228"/>
  <c r="V757" i="228"/>
  <c r="V758" i="228"/>
  <c r="V759" i="228"/>
  <c r="V760" i="228"/>
  <c r="V761" i="228"/>
  <c r="V762" i="228"/>
  <c r="V763" i="228"/>
  <c r="V764" i="228"/>
  <c r="V765" i="228"/>
  <c r="V766" i="228"/>
  <c r="V767" i="228"/>
  <c r="V768" i="228"/>
  <c r="V769" i="228"/>
  <c r="V770" i="228"/>
  <c r="V771" i="228"/>
  <c r="V772" i="228"/>
  <c r="V773" i="228"/>
  <c r="V774" i="228"/>
  <c r="V775" i="228"/>
  <c r="V776" i="228"/>
  <c r="V777" i="228"/>
  <c r="V778" i="228"/>
  <c r="V779" i="228"/>
  <c r="V780" i="228"/>
  <c r="V781" i="228"/>
  <c r="V782" i="228"/>
  <c r="V783" i="228"/>
  <c r="V784" i="228"/>
  <c r="V785" i="228"/>
  <c r="V786" i="228"/>
  <c r="V787" i="228"/>
  <c r="V788" i="228"/>
  <c r="V789" i="228"/>
  <c r="V790" i="228"/>
  <c r="V791" i="228"/>
  <c r="V792" i="228"/>
  <c r="V793" i="228"/>
  <c r="V794" i="228"/>
  <c r="V795" i="228"/>
  <c r="V796" i="228"/>
  <c r="V797" i="228"/>
  <c r="V798" i="228"/>
  <c r="V799" i="228"/>
  <c r="V800" i="228"/>
  <c r="V801" i="228"/>
  <c r="V802" i="228"/>
  <c r="V803" i="228"/>
  <c r="V804" i="228"/>
  <c r="V805" i="228"/>
  <c r="V806" i="228"/>
  <c r="V807" i="228"/>
  <c r="V808" i="228"/>
  <c r="V809" i="228"/>
  <c r="V810" i="228"/>
  <c r="V811" i="228"/>
  <c r="V812" i="228"/>
  <c r="V813" i="228"/>
  <c r="V814" i="228"/>
  <c r="V815" i="228"/>
  <c r="V816" i="228"/>
  <c r="V817" i="228"/>
  <c r="V818" i="228"/>
  <c r="V819" i="228"/>
  <c r="V820" i="228"/>
  <c r="V821" i="228"/>
  <c r="V822" i="228"/>
  <c r="V823" i="228"/>
  <c r="V824" i="228"/>
  <c r="V825" i="228"/>
  <c r="V826" i="228"/>
  <c r="V827" i="228"/>
  <c r="V828" i="228"/>
  <c r="V829" i="228"/>
  <c r="V830" i="228"/>
  <c r="V831" i="228"/>
  <c r="V832" i="228"/>
  <c r="V833" i="228"/>
  <c r="V834" i="228"/>
  <c r="V835" i="228"/>
  <c r="V836" i="228"/>
  <c r="V837" i="228"/>
  <c r="V838" i="228"/>
  <c r="V839" i="228"/>
  <c r="V840" i="228"/>
  <c r="V841" i="228"/>
  <c r="V842" i="228"/>
  <c r="V843" i="228"/>
  <c r="V844" i="228"/>
  <c r="V845" i="228"/>
  <c r="V846" i="228"/>
  <c r="V847" i="228"/>
  <c r="V848" i="228"/>
  <c r="V849" i="228"/>
  <c r="V850" i="228"/>
  <c r="V851" i="228"/>
  <c r="U8" i="228"/>
  <c r="U9" i="228"/>
  <c r="U10" i="228"/>
  <c r="U11" i="228"/>
  <c r="U12" i="228"/>
  <c r="U13" i="228"/>
  <c r="U14" i="228"/>
  <c r="U15" i="228"/>
  <c r="U16" i="228"/>
  <c r="U17" i="228"/>
  <c r="U18" i="228"/>
  <c r="U19" i="228"/>
  <c r="U20" i="228"/>
  <c r="U21" i="228"/>
  <c r="U22" i="228"/>
  <c r="U23" i="228"/>
  <c r="U24" i="228"/>
  <c r="U25" i="228"/>
  <c r="U26" i="228"/>
  <c r="U27" i="228"/>
  <c r="U28" i="228"/>
  <c r="U29" i="228"/>
  <c r="U30" i="228"/>
  <c r="U31" i="228"/>
  <c r="U32" i="228"/>
  <c r="U33" i="228"/>
  <c r="U34" i="228"/>
  <c r="U35" i="228"/>
  <c r="U36" i="228"/>
  <c r="U37" i="228"/>
  <c r="U38" i="228"/>
  <c r="U39" i="228"/>
  <c r="U40" i="228"/>
  <c r="U41" i="228"/>
  <c r="U42" i="228"/>
  <c r="U43" i="228"/>
  <c r="U44" i="228"/>
  <c r="U45" i="228"/>
  <c r="U46" i="228"/>
  <c r="U47" i="228"/>
  <c r="U48" i="228"/>
  <c r="U49" i="228"/>
  <c r="U50" i="228"/>
  <c r="U51" i="228"/>
  <c r="U52" i="228"/>
  <c r="U53" i="228"/>
  <c r="U54" i="228"/>
  <c r="U55" i="228"/>
  <c r="U56" i="228"/>
  <c r="U57" i="228"/>
  <c r="U58" i="228"/>
  <c r="U59" i="228"/>
  <c r="U60" i="228"/>
  <c r="U61" i="228"/>
  <c r="U62" i="228"/>
  <c r="U63" i="228"/>
  <c r="U64" i="228"/>
  <c r="U65" i="228"/>
  <c r="U66" i="228"/>
  <c r="U67" i="228"/>
  <c r="U68" i="228"/>
  <c r="U69" i="228"/>
  <c r="U70" i="228"/>
  <c r="U71" i="228"/>
  <c r="U72" i="228"/>
  <c r="U73" i="228"/>
  <c r="U74" i="228"/>
  <c r="U75" i="228"/>
  <c r="U76" i="228"/>
  <c r="U77" i="228"/>
  <c r="U78" i="228"/>
  <c r="U79" i="228"/>
  <c r="U80" i="228"/>
  <c r="U81" i="228"/>
  <c r="U82" i="228"/>
  <c r="U83" i="228"/>
  <c r="U84" i="228"/>
  <c r="U85" i="228"/>
  <c r="U86" i="228"/>
  <c r="U87" i="228"/>
  <c r="U88" i="228"/>
  <c r="U89" i="228"/>
  <c r="U90" i="228"/>
  <c r="U91" i="228"/>
  <c r="U92" i="228"/>
  <c r="U93" i="228"/>
  <c r="U94" i="228"/>
  <c r="U95" i="228"/>
  <c r="U96" i="228"/>
  <c r="U97" i="228"/>
  <c r="U98" i="228"/>
  <c r="U99" i="228"/>
  <c r="U100" i="228"/>
  <c r="U101" i="228"/>
  <c r="U102" i="228"/>
  <c r="U103" i="228"/>
  <c r="U104" i="228"/>
  <c r="U105" i="228"/>
  <c r="U106" i="228"/>
  <c r="U107" i="228"/>
  <c r="U108" i="228"/>
  <c r="U109" i="228"/>
  <c r="U110" i="228"/>
  <c r="U111" i="228"/>
  <c r="U112" i="228"/>
  <c r="U113" i="228"/>
  <c r="U114" i="228"/>
  <c r="U115" i="228"/>
  <c r="U116" i="228"/>
  <c r="U117" i="228"/>
  <c r="U118" i="228"/>
  <c r="U119" i="228"/>
  <c r="U120" i="228"/>
  <c r="U121" i="228"/>
  <c r="U122" i="228"/>
  <c r="U123" i="228"/>
  <c r="U124" i="228"/>
  <c r="U125" i="228"/>
  <c r="U126" i="228"/>
  <c r="U127" i="228"/>
  <c r="U128" i="228"/>
  <c r="U129" i="228"/>
  <c r="U130" i="228"/>
  <c r="U131" i="228"/>
  <c r="U132" i="228"/>
  <c r="U133" i="228"/>
  <c r="U134" i="228"/>
  <c r="U135" i="228"/>
  <c r="U136" i="228"/>
  <c r="U137" i="228"/>
  <c r="U138" i="228"/>
  <c r="U139" i="228"/>
  <c r="U140" i="228"/>
  <c r="U141" i="228"/>
  <c r="U142" i="228"/>
  <c r="U143" i="228"/>
  <c r="U144" i="228"/>
  <c r="U145" i="228"/>
  <c r="U146" i="228"/>
  <c r="U147" i="228"/>
  <c r="U148" i="228"/>
  <c r="U149" i="228"/>
  <c r="U150" i="228"/>
  <c r="U151" i="228"/>
  <c r="U152" i="228"/>
  <c r="U153" i="228"/>
  <c r="U154" i="228"/>
  <c r="U155" i="228"/>
  <c r="U156" i="228"/>
  <c r="U157" i="228"/>
  <c r="U158" i="228"/>
  <c r="U159" i="228"/>
  <c r="U160" i="228"/>
  <c r="U161" i="228"/>
  <c r="U162" i="228"/>
  <c r="U163" i="228"/>
  <c r="U164" i="228"/>
  <c r="U165" i="228"/>
  <c r="U166" i="228"/>
  <c r="U167" i="228"/>
  <c r="U168" i="228"/>
  <c r="U169" i="228"/>
  <c r="U170" i="228"/>
  <c r="U171" i="228"/>
  <c r="U172" i="228"/>
  <c r="U173" i="228"/>
  <c r="U174" i="228"/>
  <c r="U175" i="228"/>
  <c r="U176" i="228"/>
  <c r="U177" i="228"/>
  <c r="U178" i="228"/>
  <c r="U179" i="228"/>
  <c r="U180" i="228"/>
  <c r="U181" i="228"/>
  <c r="U182" i="228"/>
  <c r="U183" i="228"/>
  <c r="U184" i="228"/>
  <c r="U185" i="228"/>
  <c r="U186" i="228"/>
  <c r="U187" i="228"/>
  <c r="U188" i="228"/>
  <c r="U189" i="228"/>
  <c r="U190" i="228"/>
  <c r="U191" i="228"/>
  <c r="U192" i="228"/>
  <c r="U193" i="228"/>
  <c r="U194" i="228"/>
  <c r="U195" i="228"/>
  <c r="U196" i="228"/>
  <c r="U197" i="228"/>
  <c r="U198" i="228"/>
  <c r="U199" i="228"/>
  <c r="U200" i="228"/>
  <c r="U201" i="228"/>
  <c r="U202" i="228"/>
  <c r="U203" i="228"/>
  <c r="U204" i="228"/>
  <c r="U205" i="228"/>
  <c r="U206" i="228"/>
  <c r="U207" i="228"/>
  <c r="U208" i="228"/>
  <c r="U209" i="228"/>
  <c r="U210" i="228"/>
  <c r="U211" i="228"/>
  <c r="U212" i="228"/>
  <c r="U213" i="228"/>
  <c r="U214" i="228"/>
  <c r="U215" i="228"/>
  <c r="U216" i="228"/>
  <c r="U217" i="228"/>
  <c r="U218" i="228"/>
  <c r="U219" i="228"/>
  <c r="U220" i="228"/>
  <c r="U221" i="228"/>
  <c r="U222" i="228"/>
  <c r="U223" i="228"/>
  <c r="U224" i="228"/>
  <c r="U225" i="228"/>
  <c r="U226" i="228"/>
  <c r="U227" i="228"/>
  <c r="U228" i="228"/>
  <c r="U229" i="228"/>
  <c r="U230" i="228"/>
  <c r="U231" i="228"/>
  <c r="U232" i="228"/>
  <c r="U233" i="228"/>
  <c r="U234" i="228"/>
  <c r="U235" i="228"/>
  <c r="U236" i="228"/>
  <c r="U237" i="228"/>
  <c r="U238" i="228"/>
  <c r="U239" i="228"/>
  <c r="U240" i="228"/>
  <c r="U241" i="228"/>
  <c r="U242" i="228"/>
  <c r="U243" i="228"/>
  <c r="U244" i="228"/>
  <c r="U245" i="228"/>
  <c r="U246" i="228"/>
  <c r="U247" i="228"/>
  <c r="U248" i="228"/>
  <c r="U249" i="228"/>
  <c r="U250" i="228"/>
  <c r="U251" i="228"/>
  <c r="U252" i="228"/>
  <c r="U253" i="228"/>
  <c r="U254" i="228"/>
  <c r="U255" i="228"/>
  <c r="U256" i="228"/>
  <c r="U257" i="228"/>
  <c r="U258" i="228"/>
  <c r="U259" i="228"/>
  <c r="U260" i="228"/>
  <c r="U261" i="228"/>
  <c r="U262" i="228"/>
  <c r="U263" i="228"/>
  <c r="U264" i="228"/>
  <c r="U265" i="228"/>
  <c r="U266" i="228"/>
  <c r="U267" i="228"/>
  <c r="U268" i="228"/>
  <c r="U269" i="228"/>
  <c r="U270" i="228"/>
  <c r="U271" i="228"/>
  <c r="U272" i="228"/>
  <c r="U273" i="228"/>
  <c r="U274" i="228"/>
  <c r="U275" i="228"/>
  <c r="U276" i="228"/>
  <c r="U277" i="228"/>
  <c r="U278" i="228"/>
  <c r="U279" i="228"/>
  <c r="U280" i="228"/>
  <c r="U281" i="228"/>
  <c r="U282" i="228"/>
  <c r="U283" i="228"/>
  <c r="U284" i="228"/>
  <c r="U285" i="228"/>
  <c r="U286" i="228"/>
  <c r="U287" i="228"/>
  <c r="U288" i="228"/>
  <c r="U289" i="228"/>
  <c r="U290" i="228"/>
  <c r="U291" i="228"/>
  <c r="U292" i="228"/>
  <c r="U293" i="228"/>
  <c r="U294" i="228"/>
  <c r="U295" i="228"/>
  <c r="U296" i="228"/>
  <c r="U297" i="228"/>
  <c r="U298" i="228"/>
  <c r="U299" i="228"/>
  <c r="U300" i="228"/>
  <c r="U301" i="228"/>
  <c r="U302" i="228"/>
  <c r="U303" i="228"/>
  <c r="U304" i="228"/>
  <c r="U305" i="228"/>
  <c r="U306" i="228"/>
  <c r="U307" i="228"/>
  <c r="U308" i="228"/>
  <c r="U309" i="228"/>
  <c r="U310" i="228"/>
  <c r="U311" i="228"/>
  <c r="U312" i="228"/>
  <c r="U313" i="228"/>
  <c r="U314" i="228"/>
  <c r="U315" i="228"/>
  <c r="U316" i="228"/>
  <c r="U317" i="228"/>
  <c r="U318" i="228"/>
  <c r="U319" i="228"/>
  <c r="U320" i="228"/>
  <c r="U321" i="228"/>
  <c r="U322" i="228"/>
  <c r="U323" i="228"/>
  <c r="U324" i="228"/>
  <c r="U325" i="228"/>
  <c r="U326" i="228"/>
  <c r="U327" i="228"/>
  <c r="U328" i="228"/>
  <c r="U329" i="228"/>
  <c r="U330" i="228"/>
  <c r="U331" i="228"/>
  <c r="U332" i="228"/>
  <c r="U333" i="228"/>
  <c r="U334" i="228"/>
  <c r="U335" i="228"/>
  <c r="U336" i="228"/>
  <c r="U337" i="228"/>
  <c r="U338" i="228"/>
  <c r="U339" i="228"/>
  <c r="U340" i="228"/>
  <c r="U341" i="228"/>
  <c r="U342" i="228"/>
  <c r="U343" i="228"/>
  <c r="U344" i="228"/>
  <c r="U345" i="228"/>
  <c r="U346" i="228"/>
  <c r="U347" i="228"/>
  <c r="U348" i="228"/>
  <c r="U349" i="228"/>
  <c r="U350" i="228"/>
  <c r="U351" i="228"/>
  <c r="U352" i="228"/>
  <c r="U353" i="228"/>
  <c r="U354" i="228"/>
  <c r="U355" i="228"/>
  <c r="U356" i="228"/>
  <c r="U357" i="228"/>
  <c r="U358" i="228"/>
  <c r="U359" i="228"/>
  <c r="U360" i="228"/>
  <c r="U361" i="228"/>
  <c r="U362" i="228"/>
  <c r="U363" i="228"/>
  <c r="U364" i="228"/>
  <c r="U365" i="228"/>
  <c r="U366" i="228"/>
  <c r="U367" i="228"/>
  <c r="U368" i="228"/>
  <c r="U369" i="228"/>
  <c r="U370" i="228"/>
  <c r="U371" i="228"/>
  <c r="U372" i="228"/>
  <c r="U373" i="228"/>
  <c r="U374" i="228"/>
  <c r="U375" i="228"/>
  <c r="U376" i="228"/>
  <c r="U377" i="228"/>
  <c r="U378" i="228"/>
  <c r="U379" i="228"/>
  <c r="U380" i="228"/>
  <c r="U381" i="228"/>
  <c r="U382" i="228"/>
  <c r="U383" i="228"/>
  <c r="U384" i="228"/>
  <c r="U385" i="228"/>
  <c r="U386" i="228"/>
  <c r="U387" i="228"/>
  <c r="U388" i="228"/>
  <c r="U389" i="228"/>
  <c r="U390" i="228"/>
  <c r="U391" i="228"/>
  <c r="U392" i="228"/>
  <c r="U393" i="228"/>
  <c r="U394" i="228"/>
  <c r="U395" i="228"/>
  <c r="U396" i="228"/>
  <c r="U397" i="228"/>
  <c r="U398" i="228"/>
  <c r="U399" i="228"/>
  <c r="U400" i="228"/>
  <c r="U401" i="228"/>
  <c r="U402" i="228"/>
  <c r="U403" i="228"/>
  <c r="U404" i="228"/>
  <c r="U405" i="228"/>
  <c r="U406" i="228"/>
  <c r="U407" i="228"/>
  <c r="U408" i="228"/>
  <c r="U409" i="228"/>
  <c r="U410" i="228"/>
  <c r="U411" i="228"/>
  <c r="U412" i="228"/>
  <c r="U413" i="228"/>
  <c r="U414" i="228"/>
  <c r="U415" i="228"/>
  <c r="U416" i="228"/>
  <c r="U417" i="228"/>
  <c r="U418" i="228"/>
  <c r="U419" i="228"/>
  <c r="U420" i="228"/>
  <c r="U421" i="228"/>
  <c r="U422" i="228"/>
  <c r="U423" i="228"/>
  <c r="U424" i="228"/>
  <c r="U425" i="228"/>
  <c r="U426" i="228"/>
  <c r="U427" i="228"/>
  <c r="U428" i="228"/>
  <c r="U429" i="228"/>
  <c r="U430" i="228"/>
  <c r="U431" i="228"/>
  <c r="U432" i="228"/>
  <c r="U433" i="228"/>
  <c r="U434" i="228"/>
  <c r="U435" i="228"/>
  <c r="U436" i="228"/>
  <c r="U437" i="228"/>
  <c r="U438" i="228"/>
  <c r="U439" i="228"/>
  <c r="U440" i="228"/>
  <c r="U441" i="228"/>
  <c r="U442" i="228"/>
  <c r="U443" i="228"/>
  <c r="U444" i="228"/>
  <c r="U445" i="228"/>
  <c r="U446" i="228"/>
  <c r="U447" i="228"/>
  <c r="U448" i="228"/>
  <c r="U449" i="228"/>
  <c r="U450" i="228"/>
  <c r="U451" i="228"/>
  <c r="U452" i="228"/>
  <c r="U453" i="228"/>
  <c r="U454" i="228"/>
  <c r="U455" i="228"/>
  <c r="U456" i="228"/>
  <c r="U457" i="228"/>
  <c r="U458" i="228"/>
  <c r="U459" i="228"/>
  <c r="U460" i="228"/>
  <c r="U461" i="228"/>
  <c r="U462" i="228"/>
  <c r="U463" i="228"/>
  <c r="U464" i="228"/>
  <c r="U465" i="228"/>
  <c r="U466" i="228"/>
  <c r="U467" i="228"/>
  <c r="U468" i="228"/>
  <c r="U469" i="228"/>
  <c r="U470" i="228"/>
  <c r="U471" i="228"/>
  <c r="U472" i="228"/>
  <c r="U473" i="228"/>
  <c r="U474" i="228"/>
  <c r="U475" i="228"/>
  <c r="U476" i="228"/>
  <c r="U477" i="228"/>
  <c r="U478" i="228"/>
  <c r="U479" i="228"/>
  <c r="U480" i="228"/>
  <c r="U481" i="228"/>
  <c r="U482" i="228"/>
  <c r="U483" i="228"/>
  <c r="U484" i="228"/>
  <c r="U485" i="228"/>
  <c r="U486" i="228"/>
  <c r="U487" i="228"/>
  <c r="U488" i="228"/>
  <c r="U489" i="228"/>
  <c r="U490" i="228"/>
  <c r="U491" i="228"/>
  <c r="U492" i="228"/>
  <c r="U493" i="228"/>
  <c r="U494" i="228"/>
  <c r="U495" i="228"/>
  <c r="U496" i="228"/>
  <c r="U497" i="228"/>
  <c r="U498" i="228"/>
  <c r="U499" i="228"/>
  <c r="U500" i="228"/>
  <c r="U501" i="228"/>
  <c r="U502" i="228"/>
  <c r="U503" i="228"/>
  <c r="U504" i="228"/>
  <c r="U505" i="228"/>
  <c r="U506" i="228"/>
  <c r="U507" i="228"/>
  <c r="U508" i="228"/>
  <c r="U509" i="228"/>
  <c r="U510" i="228"/>
  <c r="U511" i="228"/>
  <c r="U512" i="228"/>
  <c r="U513" i="228"/>
  <c r="U514" i="228"/>
  <c r="U515" i="228"/>
  <c r="U516" i="228"/>
  <c r="U517" i="228"/>
  <c r="U518" i="228"/>
  <c r="U519" i="228"/>
  <c r="U520" i="228"/>
  <c r="U521" i="228"/>
  <c r="U522" i="228"/>
  <c r="U523" i="228"/>
  <c r="U524" i="228"/>
  <c r="U525" i="228"/>
  <c r="U526" i="228"/>
  <c r="U527" i="228"/>
  <c r="U528" i="228"/>
  <c r="U529" i="228"/>
  <c r="U530" i="228"/>
  <c r="U531" i="228"/>
  <c r="U532" i="228"/>
  <c r="U533" i="228"/>
  <c r="U534" i="228"/>
  <c r="U535" i="228"/>
  <c r="U536" i="228"/>
  <c r="U537" i="228"/>
  <c r="U538" i="228"/>
  <c r="U539" i="228"/>
  <c r="U540" i="228"/>
  <c r="U541" i="228"/>
  <c r="U542" i="228"/>
  <c r="U543" i="228"/>
  <c r="U544" i="228"/>
  <c r="U545" i="228"/>
  <c r="U546" i="228"/>
  <c r="U547" i="228"/>
  <c r="U548" i="228"/>
  <c r="U549" i="228"/>
  <c r="U550" i="228"/>
  <c r="U551" i="228"/>
  <c r="U552" i="228"/>
  <c r="U553" i="228"/>
  <c r="U554" i="228"/>
  <c r="U555" i="228"/>
  <c r="U556" i="228"/>
  <c r="U557" i="228"/>
  <c r="U558" i="228"/>
  <c r="U559" i="228"/>
  <c r="U560" i="228"/>
  <c r="U561" i="228"/>
  <c r="U562" i="228"/>
  <c r="U563" i="228"/>
  <c r="U564" i="228"/>
  <c r="U565" i="228"/>
  <c r="U566" i="228"/>
  <c r="U567" i="228"/>
  <c r="U568" i="228"/>
  <c r="U569" i="228"/>
  <c r="U570" i="228"/>
  <c r="U571" i="228"/>
  <c r="U572" i="228"/>
  <c r="U573" i="228"/>
  <c r="U574" i="228"/>
  <c r="U575" i="228"/>
  <c r="U576" i="228"/>
  <c r="U577" i="228"/>
  <c r="U578" i="228"/>
  <c r="U579" i="228"/>
  <c r="U580" i="228"/>
  <c r="U581" i="228"/>
  <c r="U582" i="228"/>
  <c r="U583" i="228"/>
  <c r="U584" i="228"/>
  <c r="U585" i="228"/>
  <c r="U586" i="228"/>
  <c r="U587" i="228"/>
  <c r="U588" i="228"/>
  <c r="U589" i="228"/>
  <c r="U590" i="228"/>
  <c r="U591" i="228"/>
  <c r="U592" i="228"/>
  <c r="U593" i="228"/>
  <c r="U594" i="228"/>
  <c r="U595" i="228"/>
  <c r="U596" i="228"/>
  <c r="U597" i="228"/>
  <c r="U598" i="228"/>
  <c r="U599" i="228"/>
  <c r="U600" i="228"/>
  <c r="U601" i="228"/>
  <c r="U602" i="228"/>
  <c r="U603" i="228"/>
  <c r="U604" i="228"/>
  <c r="U605" i="228"/>
  <c r="U606" i="228"/>
  <c r="U607" i="228"/>
  <c r="U608" i="228"/>
  <c r="U609" i="228"/>
  <c r="U610" i="228"/>
  <c r="U611" i="228"/>
  <c r="U612" i="228"/>
  <c r="U613" i="228"/>
  <c r="U614" i="228"/>
  <c r="U615" i="228"/>
  <c r="U616" i="228"/>
  <c r="U617" i="228"/>
  <c r="U618" i="228"/>
  <c r="U619" i="228"/>
  <c r="U620" i="228"/>
  <c r="U621" i="228"/>
  <c r="U622" i="228"/>
  <c r="U623" i="228"/>
  <c r="U624" i="228"/>
  <c r="U625" i="228"/>
  <c r="U626" i="228"/>
  <c r="U627" i="228"/>
  <c r="U628" i="228"/>
  <c r="U629" i="228"/>
  <c r="U630" i="228"/>
  <c r="U631" i="228"/>
  <c r="U632" i="228"/>
  <c r="U633" i="228"/>
  <c r="U634" i="228"/>
  <c r="U635" i="228"/>
  <c r="U636" i="228"/>
  <c r="U637" i="228"/>
  <c r="U638" i="228"/>
  <c r="U639" i="228"/>
  <c r="U640" i="228"/>
  <c r="U641" i="228"/>
  <c r="U642" i="228"/>
  <c r="U643" i="228"/>
  <c r="U644" i="228"/>
  <c r="U645" i="228"/>
  <c r="U646" i="228"/>
  <c r="U647" i="228"/>
  <c r="U648" i="228"/>
  <c r="U649" i="228"/>
  <c r="U650" i="228"/>
  <c r="U651" i="228"/>
  <c r="U652" i="228"/>
  <c r="U653" i="228"/>
  <c r="U654" i="228"/>
  <c r="U655" i="228"/>
  <c r="U656" i="228"/>
  <c r="U657" i="228"/>
  <c r="U658" i="228"/>
  <c r="U659" i="228"/>
  <c r="U660" i="228"/>
  <c r="U661" i="228"/>
  <c r="U662" i="228"/>
  <c r="U663" i="228"/>
  <c r="U664" i="228"/>
  <c r="U665" i="228"/>
  <c r="U666" i="228"/>
  <c r="U667" i="228"/>
  <c r="U668" i="228"/>
  <c r="U669" i="228"/>
  <c r="U670" i="228"/>
  <c r="U671" i="228"/>
  <c r="U672" i="228"/>
  <c r="U673" i="228"/>
  <c r="U674" i="228"/>
  <c r="U675" i="228"/>
  <c r="U676" i="228"/>
  <c r="U677" i="228"/>
  <c r="U678" i="228"/>
  <c r="U679" i="228"/>
  <c r="U680" i="228"/>
  <c r="U681" i="228"/>
  <c r="U682" i="228"/>
  <c r="U683" i="228"/>
  <c r="U684" i="228"/>
  <c r="U685" i="228"/>
  <c r="U686" i="228"/>
  <c r="U687" i="228"/>
  <c r="U688" i="228"/>
  <c r="U689" i="228"/>
  <c r="U690" i="228"/>
  <c r="U691" i="228"/>
  <c r="U692" i="228"/>
  <c r="U693" i="228"/>
  <c r="U694" i="228"/>
  <c r="U695" i="228"/>
  <c r="U696" i="228"/>
  <c r="U697" i="228"/>
  <c r="U698" i="228"/>
  <c r="U699" i="228"/>
  <c r="U700" i="228"/>
  <c r="U701" i="228"/>
  <c r="U702" i="228"/>
  <c r="U703" i="228"/>
  <c r="U704" i="228"/>
  <c r="U705" i="228"/>
  <c r="U706" i="228"/>
  <c r="U707" i="228"/>
  <c r="U708" i="228"/>
  <c r="U709" i="228"/>
  <c r="U710" i="228"/>
  <c r="U711" i="228"/>
  <c r="U712" i="228"/>
  <c r="U713" i="228"/>
  <c r="U714" i="228"/>
  <c r="U715" i="228"/>
  <c r="U716" i="228"/>
  <c r="U717" i="228"/>
  <c r="U718" i="228"/>
  <c r="U719" i="228"/>
  <c r="U720" i="228"/>
  <c r="U721" i="228"/>
  <c r="U722" i="228"/>
  <c r="U723" i="228"/>
  <c r="U724" i="228"/>
  <c r="U725" i="228"/>
  <c r="U726" i="228"/>
  <c r="U727" i="228"/>
  <c r="U728" i="228"/>
  <c r="U729" i="228"/>
  <c r="U730" i="228"/>
  <c r="U731" i="228"/>
  <c r="U732" i="228"/>
  <c r="U733" i="228"/>
  <c r="U734" i="228"/>
  <c r="U735" i="228"/>
  <c r="U736" i="228"/>
  <c r="U737" i="228"/>
  <c r="U738" i="228"/>
  <c r="U739" i="228"/>
  <c r="U740" i="228"/>
  <c r="U741" i="228"/>
  <c r="U742" i="228"/>
  <c r="U743" i="228"/>
  <c r="U744" i="228"/>
  <c r="U745" i="228"/>
  <c r="U746" i="228"/>
  <c r="U747" i="228"/>
  <c r="U748" i="228"/>
  <c r="U749" i="228"/>
  <c r="U750" i="228"/>
  <c r="U751" i="228"/>
  <c r="U752" i="228"/>
  <c r="U753" i="228"/>
  <c r="U754" i="228"/>
  <c r="U755" i="228"/>
  <c r="U756" i="228"/>
  <c r="U757" i="228"/>
  <c r="U758" i="228"/>
  <c r="U759" i="228"/>
  <c r="U760" i="228"/>
  <c r="U761" i="228"/>
  <c r="U762" i="228"/>
  <c r="U763" i="228"/>
  <c r="U764" i="228"/>
  <c r="U765" i="228"/>
  <c r="U766" i="228"/>
  <c r="U767" i="228"/>
  <c r="U768" i="228"/>
  <c r="U769" i="228"/>
  <c r="U770" i="228"/>
  <c r="U771" i="228"/>
  <c r="U772" i="228"/>
  <c r="U773" i="228"/>
  <c r="U774" i="228"/>
  <c r="U775" i="228"/>
  <c r="U776" i="228"/>
  <c r="U777" i="228"/>
  <c r="U778" i="228"/>
  <c r="U779" i="228"/>
  <c r="U780" i="228"/>
  <c r="U781" i="228"/>
  <c r="U782" i="228"/>
  <c r="U783" i="228"/>
  <c r="U784" i="228"/>
  <c r="U785" i="228"/>
  <c r="U786" i="228"/>
  <c r="U787" i="228"/>
  <c r="U788" i="228"/>
  <c r="U789" i="228"/>
  <c r="U790" i="228"/>
  <c r="U791" i="228"/>
  <c r="U792" i="228"/>
  <c r="U793" i="228"/>
  <c r="U794" i="228"/>
  <c r="U795" i="228"/>
  <c r="U796" i="228"/>
  <c r="U797" i="228"/>
  <c r="U798" i="228"/>
  <c r="U799" i="228"/>
  <c r="U800" i="228"/>
  <c r="U801" i="228"/>
  <c r="U802" i="228"/>
  <c r="U803" i="228"/>
  <c r="U804" i="228"/>
  <c r="U805" i="228"/>
  <c r="U806" i="228"/>
  <c r="U807" i="228"/>
  <c r="U808" i="228"/>
  <c r="U809" i="228"/>
  <c r="U810" i="228"/>
  <c r="U811" i="228"/>
  <c r="U812" i="228"/>
  <c r="U813" i="228"/>
  <c r="U814" i="228"/>
  <c r="U815" i="228"/>
  <c r="U816" i="228"/>
  <c r="U817" i="228"/>
  <c r="U818" i="228"/>
  <c r="U819" i="228"/>
  <c r="U820" i="228"/>
  <c r="U821" i="228"/>
  <c r="U822" i="228"/>
  <c r="U823" i="228"/>
  <c r="U824" i="228"/>
  <c r="U825" i="228"/>
  <c r="U826" i="228"/>
  <c r="U827" i="228"/>
  <c r="U828" i="228"/>
  <c r="U829" i="228"/>
  <c r="U830" i="228"/>
  <c r="U831" i="228"/>
  <c r="U832" i="228"/>
  <c r="U833" i="228"/>
  <c r="U834" i="228"/>
  <c r="U835" i="228"/>
  <c r="U836" i="228"/>
  <c r="U837" i="228"/>
  <c r="U838" i="228"/>
  <c r="U839" i="228"/>
  <c r="U840" i="228"/>
  <c r="U841" i="228"/>
  <c r="U842" i="228"/>
  <c r="U843" i="228"/>
  <c r="U844" i="228"/>
  <c r="U845" i="228"/>
  <c r="U846" i="228"/>
  <c r="U847" i="228"/>
  <c r="U848" i="228"/>
  <c r="U849" i="228"/>
  <c r="U850" i="228"/>
  <c r="U851" i="228"/>
  <c r="V7" i="228"/>
  <c r="U7" i="228"/>
  <c r="AE45" i="192" l="1"/>
  <c r="AE131" i="192"/>
  <c r="AI131" i="192"/>
  <c r="AK131" i="192"/>
  <c r="AK15" i="192"/>
  <c r="AK22" i="192"/>
  <c r="AK65" i="192"/>
  <c r="AK107" i="192"/>
  <c r="AK83" i="192"/>
  <c r="AI65" i="192"/>
  <c r="AI45" i="192"/>
  <c r="AK45" i="192"/>
  <c r="AK34" i="192"/>
  <c r="AE83" i="192"/>
  <c r="AE65" i="192"/>
  <c r="AE107" i="192"/>
  <c r="AI8" i="192"/>
  <c r="AE15" i="192"/>
  <c r="AI34" i="192"/>
  <c r="AI22" i="192"/>
  <c r="AK8" i="192"/>
  <c r="AI15" i="192"/>
  <c r="AI83" i="192"/>
  <c r="AI107" i="192"/>
  <c r="AE22" i="192"/>
  <c r="AE34" i="192"/>
  <c r="AE8" i="192"/>
  <c r="C15" i="14"/>
  <c r="C18" i="14"/>
  <c r="AI7" i="192" l="1"/>
  <c r="AK7" i="192"/>
  <c r="AE7" i="192"/>
  <c r="Z6" i="207" l="1"/>
  <c r="AA6" i="207"/>
  <c r="AB6" i="207"/>
  <c r="AC6" i="207"/>
  <c r="AD6" i="207"/>
  <c r="AE6" i="207"/>
  <c r="AF6" i="207"/>
  <c r="AG6" i="207"/>
  <c r="AH6" i="207"/>
  <c r="AI6" i="207"/>
  <c r="AJ6" i="207"/>
  <c r="AK6" i="207"/>
  <c r="AL6" i="207"/>
  <c r="AM6" i="207"/>
  <c r="AN6" i="207"/>
  <c r="AO6" i="207"/>
  <c r="AP6" i="207"/>
  <c r="AQ6" i="207"/>
  <c r="AR6" i="207"/>
  <c r="AS6" i="207"/>
  <c r="AT6" i="207"/>
  <c r="AU6" i="207"/>
  <c r="AV6" i="207"/>
  <c r="AW6" i="207"/>
  <c r="AX6" i="207"/>
  <c r="AY6" i="207"/>
  <c r="AZ6" i="207"/>
  <c r="BA6" i="207"/>
  <c r="BB6" i="207"/>
  <c r="AJ6" i="233"/>
  <c r="AJ7" i="233"/>
  <c r="AJ8" i="233"/>
  <c r="AJ9" i="233"/>
  <c r="AJ10" i="233"/>
  <c r="AJ11" i="233"/>
  <c r="AJ12" i="233"/>
  <c r="AJ13" i="233"/>
  <c r="AJ14" i="233"/>
  <c r="AJ15" i="233"/>
  <c r="AJ16" i="233"/>
  <c r="AJ17" i="233"/>
  <c r="AJ18" i="233"/>
  <c r="AJ19" i="233"/>
  <c r="AJ20" i="233"/>
  <c r="AJ21" i="233"/>
  <c r="AJ22" i="233"/>
  <c r="AJ23" i="233"/>
  <c r="AJ24" i="233"/>
  <c r="AJ25" i="233"/>
  <c r="AJ26" i="233"/>
  <c r="AJ27" i="233"/>
  <c r="AJ28" i="233"/>
  <c r="AJ29" i="233"/>
  <c r="AJ30" i="233"/>
  <c r="AJ31" i="233"/>
  <c r="AJ32" i="233"/>
  <c r="AJ33" i="233"/>
  <c r="AJ34" i="233"/>
  <c r="AJ35" i="233"/>
  <c r="AJ36" i="233"/>
  <c r="AJ37" i="233"/>
  <c r="AJ38" i="233"/>
  <c r="AJ39" i="233"/>
  <c r="AJ40" i="233"/>
  <c r="AJ41" i="233"/>
  <c r="AJ42" i="233"/>
  <c r="AJ43" i="233"/>
  <c r="AJ44" i="233"/>
  <c r="AJ45" i="233"/>
  <c r="AJ46" i="233"/>
  <c r="AJ47" i="233"/>
  <c r="AJ48" i="233"/>
  <c r="AJ49" i="233"/>
  <c r="AJ50" i="233"/>
  <c r="AJ51" i="233"/>
  <c r="AJ52" i="233"/>
  <c r="AJ53" i="233"/>
  <c r="AJ54" i="233"/>
  <c r="AJ55" i="233"/>
  <c r="AJ56" i="233"/>
  <c r="AJ57" i="233"/>
  <c r="AJ58" i="233"/>
  <c r="AJ59" i="233"/>
  <c r="AJ60" i="233"/>
  <c r="AJ61" i="233"/>
  <c r="AJ62" i="233"/>
  <c r="AJ63" i="233"/>
  <c r="AJ64" i="233"/>
  <c r="AJ65" i="233"/>
  <c r="AJ66" i="233"/>
  <c r="AJ67" i="233"/>
  <c r="AJ68" i="233"/>
  <c r="AJ69" i="233"/>
  <c r="AJ70" i="233"/>
  <c r="AJ71" i="233"/>
  <c r="AJ72" i="233"/>
  <c r="AJ73" i="233"/>
  <c r="AJ74" i="233"/>
  <c r="AJ75" i="233"/>
  <c r="AJ76" i="233"/>
  <c r="AJ77" i="233"/>
  <c r="AJ78" i="233"/>
  <c r="AJ79" i="233"/>
  <c r="AJ80" i="233"/>
  <c r="AJ81" i="233"/>
  <c r="AJ82" i="233"/>
  <c r="AJ83" i="233"/>
  <c r="AJ84" i="233"/>
  <c r="AJ85" i="233"/>
  <c r="AJ86" i="233"/>
  <c r="AJ87" i="233"/>
  <c r="AJ88" i="233"/>
  <c r="AJ89" i="233"/>
  <c r="AJ90" i="233"/>
  <c r="AJ91" i="233"/>
  <c r="AJ92" i="233"/>
  <c r="AJ93" i="233"/>
  <c r="AJ94" i="233"/>
  <c r="AJ95" i="233"/>
  <c r="AJ96" i="233"/>
  <c r="AJ97" i="233"/>
  <c r="AJ98" i="233"/>
  <c r="AJ99" i="233"/>
  <c r="AJ100" i="233"/>
  <c r="AJ101" i="233"/>
  <c r="AJ102" i="233"/>
  <c r="AJ103" i="233"/>
  <c r="AJ104" i="233"/>
  <c r="AJ105" i="233"/>
  <c r="AJ106" i="233"/>
  <c r="AJ107" i="233"/>
  <c r="AJ108" i="233"/>
  <c r="AJ109" i="233"/>
  <c r="AJ110" i="233"/>
  <c r="AJ111" i="233"/>
  <c r="AJ112" i="233"/>
  <c r="AJ113" i="233"/>
  <c r="AJ114" i="233"/>
  <c r="AJ115" i="233"/>
  <c r="AJ116" i="233"/>
  <c r="AJ117" i="233"/>
  <c r="AJ118" i="233"/>
  <c r="AJ119" i="233"/>
  <c r="AJ120" i="233"/>
  <c r="AJ121" i="233"/>
  <c r="AJ122" i="233"/>
  <c r="AJ123" i="233"/>
  <c r="AJ124" i="233"/>
  <c r="AJ125" i="233"/>
  <c r="AJ126" i="233"/>
  <c r="AJ127" i="233"/>
  <c r="AJ128" i="233"/>
  <c r="AJ129" i="233"/>
  <c r="AJ130" i="233"/>
  <c r="AJ131" i="233"/>
  <c r="AJ5" i="233"/>
  <c r="T8" i="228" l="1"/>
  <c r="T9" i="228"/>
  <c r="T10" i="228"/>
  <c r="T11" i="228"/>
  <c r="T12" i="228"/>
  <c r="T13" i="228"/>
  <c r="T14" i="228"/>
  <c r="T15" i="228"/>
  <c r="T16" i="228"/>
  <c r="T17" i="228"/>
  <c r="T18" i="228"/>
  <c r="T19" i="228"/>
  <c r="T20" i="228"/>
  <c r="T21" i="228"/>
  <c r="T22" i="228"/>
  <c r="T23" i="228"/>
  <c r="T24" i="228"/>
  <c r="T25" i="228"/>
  <c r="T26" i="228"/>
  <c r="T27" i="228"/>
  <c r="T28" i="228"/>
  <c r="T29" i="228"/>
  <c r="T30" i="228"/>
  <c r="T31" i="228"/>
  <c r="T32" i="228"/>
  <c r="T33" i="228"/>
  <c r="T34" i="228"/>
  <c r="T35" i="228"/>
  <c r="T36" i="228"/>
  <c r="T37" i="228"/>
  <c r="T38" i="228"/>
  <c r="T39" i="228"/>
  <c r="T40" i="228"/>
  <c r="T41" i="228"/>
  <c r="T42" i="228"/>
  <c r="T43" i="228"/>
  <c r="T44" i="228"/>
  <c r="T45" i="228"/>
  <c r="T46" i="228"/>
  <c r="T47" i="228"/>
  <c r="T48" i="228"/>
  <c r="T49" i="228"/>
  <c r="T50" i="228"/>
  <c r="T51" i="228"/>
  <c r="T52" i="228"/>
  <c r="T53" i="228"/>
  <c r="T54" i="228"/>
  <c r="T55" i="228"/>
  <c r="T56" i="228"/>
  <c r="T57" i="228"/>
  <c r="T58" i="228"/>
  <c r="T59" i="228"/>
  <c r="T60" i="228"/>
  <c r="T61" i="228"/>
  <c r="T62" i="228"/>
  <c r="T63" i="228"/>
  <c r="T64" i="228"/>
  <c r="T65" i="228"/>
  <c r="T66" i="228"/>
  <c r="T67" i="228"/>
  <c r="T68" i="228"/>
  <c r="T69" i="228"/>
  <c r="T70" i="228"/>
  <c r="T71" i="228"/>
  <c r="T72" i="228"/>
  <c r="T73" i="228"/>
  <c r="T74" i="228"/>
  <c r="T75" i="228"/>
  <c r="T76" i="228"/>
  <c r="T77" i="228"/>
  <c r="T78" i="228"/>
  <c r="T79" i="228"/>
  <c r="T80" i="228"/>
  <c r="T81" i="228"/>
  <c r="T82" i="228"/>
  <c r="T83" i="228"/>
  <c r="T84" i="228"/>
  <c r="T85" i="228"/>
  <c r="T86" i="228"/>
  <c r="T87" i="228"/>
  <c r="T88" i="228"/>
  <c r="T89" i="228"/>
  <c r="T90" i="228"/>
  <c r="T91" i="228"/>
  <c r="T92" i="228"/>
  <c r="T93" i="228"/>
  <c r="T94" i="228"/>
  <c r="T95" i="228"/>
  <c r="T96" i="228"/>
  <c r="T97" i="228"/>
  <c r="T98" i="228"/>
  <c r="T99" i="228"/>
  <c r="T100" i="228"/>
  <c r="T101" i="228"/>
  <c r="T102" i="228"/>
  <c r="T103" i="228"/>
  <c r="T104" i="228"/>
  <c r="T105" i="228"/>
  <c r="T106" i="228"/>
  <c r="T107" i="228"/>
  <c r="T108" i="228"/>
  <c r="T109" i="228"/>
  <c r="T110" i="228"/>
  <c r="T111" i="228"/>
  <c r="T112" i="228"/>
  <c r="T113" i="228"/>
  <c r="T114" i="228"/>
  <c r="T115" i="228"/>
  <c r="T116" i="228"/>
  <c r="T117" i="228"/>
  <c r="T118" i="228"/>
  <c r="T119" i="228"/>
  <c r="T120" i="228"/>
  <c r="T121" i="228"/>
  <c r="T122" i="228"/>
  <c r="T123" i="228"/>
  <c r="T124" i="228"/>
  <c r="T125" i="228"/>
  <c r="T126" i="228"/>
  <c r="T127" i="228"/>
  <c r="T128" i="228"/>
  <c r="T129" i="228"/>
  <c r="T130" i="228"/>
  <c r="T131" i="228"/>
  <c r="T132" i="228"/>
  <c r="T133" i="228"/>
  <c r="T134" i="228"/>
  <c r="T135" i="228"/>
  <c r="T136" i="228"/>
  <c r="T137" i="228"/>
  <c r="T138" i="228"/>
  <c r="T139" i="228"/>
  <c r="T140" i="228"/>
  <c r="T141" i="228"/>
  <c r="T142" i="228"/>
  <c r="T143" i="228"/>
  <c r="T144" i="228"/>
  <c r="T145" i="228"/>
  <c r="T146" i="228"/>
  <c r="T147" i="228"/>
  <c r="T148" i="228"/>
  <c r="T149" i="228"/>
  <c r="T150" i="228"/>
  <c r="T151" i="228"/>
  <c r="T152" i="228"/>
  <c r="T153" i="228"/>
  <c r="T154" i="228"/>
  <c r="T155" i="228"/>
  <c r="T156" i="228"/>
  <c r="T157" i="228"/>
  <c r="T158" i="228"/>
  <c r="T159" i="228"/>
  <c r="T160" i="228"/>
  <c r="T161" i="228"/>
  <c r="T162" i="228"/>
  <c r="T163" i="228"/>
  <c r="T164" i="228"/>
  <c r="T165" i="228"/>
  <c r="T166" i="228"/>
  <c r="T167" i="228"/>
  <c r="T168" i="228"/>
  <c r="T169" i="228"/>
  <c r="T170" i="228"/>
  <c r="T171" i="228"/>
  <c r="T172" i="228"/>
  <c r="T173" i="228"/>
  <c r="T174" i="228"/>
  <c r="T175" i="228"/>
  <c r="T176" i="228"/>
  <c r="T177" i="228"/>
  <c r="T178" i="228"/>
  <c r="T179" i="228"/>
  <c r="T180" i="228"/>
  <c r="T181" i="228"/>
  <c r="T182" i="228"/>
  <c r="T183" i="228"/>
  <c r="T184" i="228"/>
  <c r="T185" i="228"/>
  <c r="T186" i="228"/>
  <c r="T187" i="228"/>
  <c r="T188" i="228"/>
  <c r="T189" i="228"/>
  <c r="T190" i="228"/>
  <c r="T191" i="228"/>
  <c r="T192" i="228"/>
  <c r="T193" i="228"/>
  <c r="T194" i="228"/>
  <c r="T195" i="228"/>
  <c r="T196" i="228"/>
  <c r="T197" i="228"/>
  <c r="T198" i="228"/>
  <c r="T199" i="228"/>
  <c r="T200" i="228"/>
  <c r="T201" i="228"/>
  <c r="T202" i="228"/>
  <c r="T203" i="228"/>
  <c r="T204" i="228"/>
  <c r="T205" i="228"/>
  <c r="T206" i="228"/>
  <c r="T207" i="228"/>
  <c r="T208" i="228"/>
  <c r="T209" i="228"/>
  <c r="T210" i="228"/>
  <c r="T211" i="228"/>
  <c r="T212" i="228"/>
  <c r="T213" i="228"/>
  <c r="T214" i="228"/>
  <c r="T215" i="228"/>
  <c r="T216" i="228"/>
  <c r="T217" i="228"/>
  <c r="T218" i="228"/>
  <c r="T219" i="228"/>
  <c r="T220" i="228"/>
  <c r="T221" i="228"/>
  <c r="T222" i="228"/>
  <c r="T223" i="228"/>
  <c r="T224" i="228"/>
  <c r="T225" i="228"/>
  <c r="T226" i="228"/>
  <c r="T227" i="228"/>
  <c r="T228" i="228"/>
  <c r="T229" i="228"/>
  <c r="T230" i="228"/>
  <c r="T231" i="228"/>
  <c r="T232" i="228"/>
  <c r="T233" i="228"/>
  <c r="T234" i="228"/>
  <c r="T235" i="228"/>
  <c r="T236" i="228"/>
  <c r="T237" i="228"/>
  <c r="T238" i="228"/>
  <c r="T239" i="228"/>
  <c r="T240" i="228"/>
  <c r="T241" i="228"/>
  <c r="T242" i="228"/>
  <c r="T243" i="228"/>
  <c r="T244" i="228"/>
  <c r="T245" i="228"/>
  <c r="T246" i="228"/>
  <c r="T247" i="228"/>
  <c r="T248" i="228"/>
  <c r="T249" i="228"/>
  <c r="T250" i="228"/>
  <c r="T251" i="228"/>
  <c r="T252" i="228"/>
  <c r="T253" i="228"/>
  <c r="T254" i="228"/>
  <c r="T255" i="228"/>
  <c r="T256" i="228"/>
  <c r="T257" i="228"/>
  <c r="T258" i="228"/>
  <c r="T259" i="228"/>
  <c r="T260" i="228"/>
  <c r="T261" i="228"/>
  <c r="T262" i="228"/>
  <c r="T263" i="228"/>
  <c r="T264" i="228"/>
  <c r="T265" i="228"/>
  <c r="T266" i="228"/>
  <c r="T267" i="228"/>
  <c r="T268" i="228"/>
  <c r="T269" i="228"/>
  <c r="T270" i="228"/>
  <c r="T271" i="228"/>
  <c r="T272" i="228"/>
  <c r="T273" i="228"/>
  <c r="T274" i="228"/>
  <c r="T275" i="228"/>
  <c r="T276" i="228"/>
  <c r="T277" i="228"/>
  <c r="T278" i="228"/>
  <c r="T279" i="228"/>
  <c r="T280" i="228"/>
  <c r="T281" i="228"/>
  <c r="T282" i="228"/>
  <c r="T283" i="228"/>
  <c r="T284" i="228"/>
  <c r="T285" i="228"/>
  <c r="T286" i="228"/>
  <c r="T287" i="228"/>
  <c r="T288" i="228"/>
  <c r="T289" i="228"/>
  <c r="T290" i="228"/>
  <c r="T291" i="228"/>
  <c r="T292" i="228"/>
  <c r="T293" i="228"/>
  <c r="T294" i="228"/>
  <c r="T295" i="228"/>
  <c r="T296" i="228"/>
  <c r="T297" i="228"/>
  <c r="T298" i="228"/>
  <c r="T299" i="228"/>
  <c r="T300" i="228"/>
  <c r="T301" i="228"/>
  <c r="T302" i="228"/>
  <c r="T303" i="228"/>
  <c r="T304" i="228"/>
  <c r="T305" i="228"/>
  <c r="T306" i="228"/>
  <c r="T307" i="228"/>
  <c r="T308" i="228"/>
  <c r="T309" i="228"/>
  <c r="T310" i="228"/>
  <c r="T311" i="228"/>
  <c r="T312" i="228"/>
  <c r="T313" i="228"/>
  <c r="T314" i="228"/>
  <c r="T315" i="228"/>
  <c r="T316" i="228"/>
  <c r="T317" i="228"/>
  <c r="T318" i="228"/>
  <c r="T319" i="228"/>
  <c r="T320" i="228"/>
  <c r="T321" i="228"/>
  <c r="T322" i="228"/>
  <c r="T323" i="228"/>
  <c r="T324" i="228"/>
  <c r="T325" i="228"/>
  <c r="T326" i="228"/>
  <c r="T327" i="228"/>
  <c r="T328" i="228"/>
  <c r="T329" i="228"/>
  <c r="T330" i="228"/>
  <c r="T331" i="228"/>
  <c r="T332" i="228"/>
  <c r="T333" i="228"/>
  <c r="T334" i="228"/>
  <c r="T335" i="228"/>
  <c r="T336" i="228"/>
  <c r="T337" i="228"/>
  <c r="T338" i="228"/>
  <c r="T339" i="228"/>
  <c r="T340" i="228"/>
  <c r="T341" i="228"/>
  <c r="T342" i="228"/>
  <c r="T343" i="228"/>
  <c r="T344" i="228"/>
  <c r="T345" i="228"/>
  <c r="T346" i="228"/>
  <c r="T347" i="228"/>
  <c r="T348" i="228"/>
  <c r="T349" i="228"/>
  <c r="T350" i="228"/>
  <c r="T351" i="228"/>
  <c r="T352" i="228"/>
  <c r="T353" i="228"/>
  <c r="T354" i="228"/>
  <c r="T355" i="228"/>
  <c r="T356" i="228"/>
  <c r="T357" i="228"/>
  <c r="T358" i="228"/>
  <c r="T359" i="228"/>
  <c r="T360" i="228"/>
  <c r="T361" i="228"/>
  <c r="T362" i="228"/>
  <c r="T363" i="228"/>
  <c r="T364" i="228"/>
  <c r="T365" i="228"/>
  <c r="T366" i="228"/>
  <c r="T367" i="228"/>
  <c r="T368" i="228"/>
  <c r="T369" i="228"/>
  <c r="T370" i="228"/>
  <c r="T371" i="228"/>
  <c r="T372" i="228"/>
  <c r="T373" i="228"/>
  <c r="T374" i="228"/>
  <c r="T375" i="228"/>
  <c r="T376" i="228"/>
  <c r="T377" i="228"/>
  <c r="T378" i="228"/>
  <c r="T379" i="228"/>
  <c r="T380" i="228"/>
  <c r="T381" i="228"/>
  <c r="T382" i="228"/>
  <c r="T383" i="228"/>
  <c r="T384" i="228"/>
  <c r="T385" i="228"/>
  <c r="T386" i="228"/>
  <c r="T387" i="228"/>
  <c r="T388" i="228"/>
  <c r="T389" i="228"/>
  <c r="T390" i="228"/>
  <c r="T391" i="228"/>
  <c r="T392" i="228"/>
  <c r="T393" i="228"/>
  <c r="T394" i="228"/>
  <c r="T395" i="228"/>
  <c r="T396" i="228"/>
  <c r="T397" i="228"/>
  <c r="T398" i="228"/>
  <c r="T399" i="228"/>
  <c r="T400" i="228"/>
  <c r="T401" i="228"/>
  <c r="T402" i="228"/>
  <c r="T403" i="228"/>
  <c r="T404" i="228"/>
  <c r="T405" i="228"/>
  <c r="T406" i="228"/>
  <c r="T407" i="228"/>
  <c r="T408" i="228"/>
  <c r="T409" i="228"/>
  <c r="T410" i="228"/>
  <c r="T411" i="228"/>
  <c r="T412" i="228"/>
  <c r="T413" i="228"/>
  <c r="T414" i="228"/>
  <c r="T415" i="228"/>
  <c r="T416" i="228"/>
  <c r="T417" i="228"/>
  <c r="T418" i="228"/>
  <c r="T419" i="228"/>
  <c r="T420" i="228"/>
  <c r="T421" i="228"/>
  <c r="T422" i="228"/>
  <c r="T423" i="228"/>
  <c r="T424" i="228"/>
  <c r="T425" i="228"/>
  <c r="T426" i="228"/>
  <c r="T427" i="228"/>
  <c r="T428" i="228"/>
  <c r="T429" i="228"/>
  <c r="T430" i="228"/>
  <c r="T431" i="228"/>
  <c r="T432" i="228"/>
  <c r="T433" i="228"/>
  <c r="T434" i="228"/>
  <c r="T435" i="228"/>
  <c r="T436" i="228"/>
  <c r="T437" i="228"/>
  <c r="T438" i="228"/>
  <c r="T439" i="228"/>
  <c r="T440" i="228"/>
  <c r="T441" i="228"/>
  <c r="T442" i="228"/>
  <c r="T443" i="228"/>
  <c r="T444" i="228"/>
  <c r="T445" i="228"/>
  <c r="T446" i="228"/>
  <c r="T447" i="228"/>
  <c r="T448" i="228"/>
  <c r="T449" i="228"/>
  <c r="T450" i="228"/>
  <c r="T451" i="228"/>
  <c r="T452" i="228"/>
  <c r="T453" i="228"/>
  <c r="T454" i="228"/>
  <c r="T455" i="228"/>
  <c r="T456" i="228"/>
  <c r="T457" i="228"/>
  <c r="T458" i="228"/>
  <c r="T459" i="228"/>
  <c r="T460" i="228"/>
  <c r="T461" i="228"/>
  <c r="T462" i="228"/>
  <c r="T463" i="228"/>
  <c r="T464" i="228"/>
  <c r="T465" i="228"/>
  <c r="T466" i="228"/>
  <c r="T467" i="228"/>
  <c r="T468" i="228"/>
  <c r="T469" i="228"/>
  <c r="T470" i="228"/>
  <c r="T471" i="228"/>
  <c r="T472" i="228"/>
  <c r="T473" i="228"/>
  <c r="T474" i="228"/>
  <c r="T475" i="228"/>
  <c r="T476" i="228"/>
  <c r="T477" i="228"/>
  <c r="T478" i="228"/>
  <c r="T479" i="228"/>
  <c r="T480" i="228"/>
  <c r="T481" i="228"/>
  <c r="T482" i="228"/>
  <c r="T483" i="228"/>
  <c r="T484" i="228"/>
  <c r="T485" i="228"/>
  <c r="T486" i="228"/>
  <c r="T487" i="228"/>
  <c r="T488" i="228"/>
  <c r="T489" i="228"/>
  <c r="T490" i="228"/>
  <c r="T491" i="228"/>
  <c r="T492" i="228"/>
  <c r="T493" i="228"/>
  <c r="T494" i="228"/>
  <c r="T495" i="228"/>
  <c r="T496" i="228"/>
  <c r="T497" i="228"/>
  <c r="T498" i="228"/>
  <c r="T499" i="228"/>
  <c r="T500" i="228"/>
  <c r="T501" i="228"/>
  <c r="T502" i="228"/>
  <c r="T503" i="228"/>
  <c r="T504" i="228"/>
  <c r="T505" i="228"/>
  <c r="T506" i="228"/>
  <c r="T507" i="228"/>
  <c r="T508" i="228"/>
  <c r="T509" i="228"/>
  <c r="T510" i="228"/>
  <c r="T511" i="228"/>
  <c r="T512" i="228"/>
  <c r="T513" i="228"/>
  <c r="T514" i="228"/>
  <c r="T515" i="228"/>
  <c r="T516" i="228"/>
  <c r="T517" i="228"/>
  <c r="T518" i="228"/>
  <c r="T519" i="228"/>
  <c r="T520" i="228"/>
  <c r="T521" i="228"/>
  <c r="T522" i="228"/>
  <c r="T523" i="228"/>
  <c r="T524" i="228"/>
  <c r="T525" i="228"/>
  <c r="T526" i="228"/>
  <c r="T527" i="228"/>
  <c r="T528" i="228"/>
  <c r="T529" i="228"/>
  <c r="T530" i="228"/>
  <c r="T531" i="228"/>
  <c r="T532" i="228"/>
  <c r="T533" i="228"/>
  <c r="T534" i="228"/>
  <c r="T535" i="228"/>
  <c r="T536" i="228"/>
  <c r="T537" i="228"/>
  <c r="T538" i="228"/>
  <c r="T539" i="228"/>
  <c r="T540" i="228"/>
  <c r="T541" i="228"/>
  <c r="T542" i="228"/>
  <c r="T543" i="228"/>
  <c r="T544" i="228"/>
  <c r="T545" i="228"/>
  <c r="T546" i="228"/>
  <c r="T547" i="228"/>
  <c r="T548" i="228"/>
  <c r="T549" i="228"/>
  <c r="T550" i="228"/>
  <c r="T551" i="228"/>
  <c r="T552" i="228"/>
  <c r="T553" i="228"/>
  <c r="T554" i="228"/>
  <c r="T555" i="228"/>
  <c r="T556" i="228"/>
  <c r="T557" i="228"/>
  <c r="T558" i="228"/>
  <c r="T559" i="228"/>
  <c r="T560" i="228"/>
  <c r="T561" i="228"/>
  <c r="T562" i="228"/>
  <c r="T563" i="228"/>
  <c r="T564" i="228"/>
  <c r="T565" i="228"/>
  <c r="T566" i="228"/>
  <c r="T567" i="228"/>
  <c r="T568" i="228"/>
  <c r="T569" i="228"/>
  <c r="T570" i="228"/>
  <c r="T571" i="228"/>
  <c r="T572" i="228"/>
  <c r="T573" i="228"/>
  <c r="T574" i="228"/>
  <c r="T575" i="228"/>
  <c r="T576" i="228"/>
  <c r="T577" i="228"/>
  <c r="T578" i="228"/>
  <c r="T579" i="228"/>
  <c r="T580" i="228"/>
  <c r="T581" i="228"/>
  <c r="T582" i="228"/>
  <c r="T583" i="228"/>
  <c r="T584" i="228"/>
  <c r="T585" i="228"/>
  <c r="T586" i="228"/>
  <c r="T587" i="228"/>
  <c r="T588" i="228"/>
  <c r="T589" i="228"/>
  <c r="T590" i="228"/>
  <c r="T591" i="228"/>
  <c r="T592" i="228"/>
  <c r="T593" i="228"/>
  <c r="T594" i="228"/>
  <c r="T595" i="228"/>
  <c r="T596" i="228"/>
  <c r="T597" i="228"/>
  <c r="T598" i="228"/>
  <c r="T599" i="228"/>
  <c r="T600" i="228"/>
  <c r="T601" i="228"/>
  <c r="T602" i="228"/>
  <c r="T603" i="228"/>
  <c r="T604" i="228"/>
  <c r="T605" i="228"/>
  <c r="T606" i="228"/>
  <c r="T607" i="228"/>
  <c r="T608" i="228"/>
  <c r="T609" i="228"/>
  <c r="T610" i="228"/>
  <c r="T611" i="228"/>
  <c r="T612" i="228"/>
  <c r="T613" i="228"/>
  <c r="T614" i="228"/>
  <c r="T615" i="228"/>
  <c r="T616" i="228"/>
  <c r="T617" i="228"/>
  <c r="T618" i="228"/>
  <c r="T619" i="228"/>
  <c r="T620" i="228"/>
  <c r="T621" i="228"/>
  <c r="T622" i="228"/>
  <c r="T623" i="228"/>
  <c r="T624" i="228"/>
  <c r="T625" i="228"/>
  <c r="T626" i="228"/>
  <c r="T627" i="228"/>
  <c r="T628" i="228"/>
  <c r="T629" i="228"/>
  <c r="T630" i="228"/>
  <c r="T631" i="228"/>
  <c r="T632" i="228"/>
  <c r="T633" i="228"/>
  <c r="T634" i="228"/>
  <c r="T635" i="228"/>
  <c r="T636" i="228"/>
  <c r="T637" i="228"/>
  <c r="T638" i="228"/>
  <c r="T639" i="228"/>
  <c r="T640" i="228"/>
  <c r="T641" i="228"/>
  <c r="T642" i="228"/>
  <c r="T643" i="228"/>
  <c r="T644" i="228"/>
  <c r="T645" i="228"/>
  <c r="T646" i="228"/>
  <c r="T647" i="228"/>
  <c r="T648" i="228"/>
  <c r="T649" i="228"/>
  <c r="T650" i="228"/>
  <c r="T651" i="228"/>
  <c r="T652" i="228"/>
  <c r="T653" i="228"/>
  <c r="T654" i="228"/>
  <c r="T655" i="228"/>
  <c r="T656" i="228"/>
  <c r="T657" i="228"/>
  <c r="T658" i="228"/>
  <c r="T659" i="228"/>
  <c r="T660" i="228"/>
  <c r="T661" i="228"/>
  <c r="T662" i="228"/>
  <c r="T663" i="228"/>
  <c r="T664" i="228"/>
  <c r="T665" i="228"/>
  <c r="T666" i="228"/>
  <c r="T667" i="228"/>
  <c r="T668" i="228"/>
  <c r="T669" i="228"/>
  <c r="T670" i="228"/>
  <c r="T671" i="228"/>
  <c r="T672" i="228"/>
  <c r="T673" i="228"/>
  <c r="T674" i="228"/>
  <c r="T675" i="228"/>
  <c r="T676" i="228"/>
  <c r="T677" i="228"/>
  <c r="T678" i="228"/>
  <c r="T679" i="228"/>
  <c r="T680" i="228"/>
  <c r="T681" i="228"/>
  <c r="T682" i="228"/>
  <c r="T683" i="228"/>
  <c r="T684" i="228"/>
  <c r="T685" i="228"/>
  <c r="T686" i="228"/>
  <c r="T687" i="228"/>
  <c r="T688" i="228"/>
  <c r="T689" i="228"/>
  <c r="T690" i="228"/>
  <c r="T691" i="228"/>
  <c r="T692" i="228"/>
  <c r="T693" i="228"/>
  <c r="T694" i="228"/>
  <c r="T695" i="228"/>
  <c r="T696" i="228"/>
  <c r="T697" i="228"/>
  <c r="T698" i="228"/>
  <c r="T699" i="228"/>
  <c r="T700" i="228"/>
  <c r="T701" i="228"/>
  <c r="T702" i="228"/>
  <c r="T703" i="228"/>
  <c r="T704" i="228"/>
  <c r="T705" i="228"/>
  <c r="T706" i="228"/>
  <c r="T707" i="228"/>
  <c r="T708" i="228"/>
  <c r="T709" i="228"/>
  <c r="T710" i="228"/>
  <c r="T711" i="228"/>
  <c r="T712" i="228"/>
  <c r="T713" i="228"/>
  <c r="T714" i="228"/>
  <c r="T715" i="228"/>
  <c r="T716" i="228"/>
  <c r="T717" i="228"/>
  <c r="T718" i="228"/>
  <c r="T719" i="228"/>
  <c r="T720" i="228"/>
  <c r="T721" i="228"/>
  <c r="T722" i="228"/>
  <c r="T723" i="228"/>
  <c r="T724" i="228"/>
  <c r="T725" i="228"/>
  <c r="T726" i="228"/>
  <c r="T727" i="228"/>
  <c r="T728" i="228"/>
  <c r="T729" i="228"/>
  <c r="T730" i="228"/>
  <c r="T731" i="228"/>
  <c r="T732" i="228"/>
  <c r="T733" i="228"/>
  <c r="T734" i="228"/>
  <c r="T735" i="228"/>
  <c r="T736" i="228"/>
  <c r="T737" i="228"/>
  <c r="T738" i="228"/>
  <c r="T739" i="228"/>
  <c r="T740" i="228"/>
  <c r="T741" i="228"/>
  <c r="T742" i="228"/>
  <c r="T743" i="228"/>
  <c r="T744" i="228"/>
  <c r="T745" i="228"/>
  <c r="T746" i="228"/>
  <c r="T747" i="228"/>
  <c r="T748" i="228"/>
  <c r="T749" i="228"/>
  <c r="T750" i="228"/>
  <c r="T751" i="228"/>
  <c r="T752" i="228"/>
  <c r="T753" i="228"/>
  <c r="T754" i="228"/>
  <c r="T755" i="228"/>
  <c r="T756" i="228"/>
  <c r="T757" i="228"/>
  <c r="T758" i="228"/>
  <c r="T759" i="228"/>
  <c r="T760" i="228"/>
  <c r="T761" i="228"/>
  <c r="T762" i="228"/>
  <c r="T763" i="228"/>
  <c r="T764" i="228"/>
  <c r="T765" i="228"/>
  <c r="T766" i="228"/>
  <c r="T767" i="228"/>
  <c r="T768" i="228"/>
  <c r="T769" i="228"/>
  <c r="T770" i="228"/>
  <c r="T771" i="228"/>
  <c r="T772" i="228"/>
  <c r="T773" i="228"/>
  <c r="T774" i="228"/>
  <c r="T775" i="228"/>
  <c r="T776" i="228"/>
  <c r="T777" i="228"/>
  <c r="T778" i="228"/>
  <c r="T779" i="228"/>
  <c r="T780" i="228"/>
  <c r="T781" i="228"/>
  <c r="T782" i="228"/>
  <c r="T783" i="228"/>
  <c r="T784" i="228"/>
  <c r="T785" i="228"/>
  <c r="T786" i="228"/>
  <c r="T787" i="228"/>
  <c r="T788" i="228"/>
  <c r="T789" i="228"/>
  <c r="T790" i="228"/>
  <c r="T791" i="228"/>
  <c r="T792" i="228"/>
  <c r="T793" i="228"/>
  <c r="T794" i="228"/>
  <c r="T795" i="228"/>
  <c r="T796" i="228"/>
  <c r="T797" i="228"/>
  <c r="T798" i="228"/>
  <c r="T799" i="228"/>
  <c r="T800" i="228"/>
  <c r="T801" i="228"/>
  <c r="T802" i="228"/>
  <c r="T803" i="228"/>
  <c r="T804" i="228"/>
  <c r="T805" i="228"/>
  <c r="T806" i="228"/>
  <c r="T807" i="228"/>
  <c r="T808" i="228"/>
  <c r="T809" i="228"/>
  <c r="T810" i="228"/>
  <c r="T811" i="228"/>
  <c r="T812" i="228"/>
  <c r="T813" i="228"/>
  <c r="T814" i="228"/>
  <c r="T815" i="228"/>
  <c r="T816" i="228"/>
  <c r="T817" i="228"/>
  <c r="T818" i="228"/>
  <c r="T819" i="228"/>
  <c r="T820" i="228"/>
  <c r="T821" i="228"/>
  <c r="T822" i="228"/>
  <c r="T823" i="228"/>
  <c r="T824" i="228"/>
  <c r="T825" i="228"/>
  <c r="T826" i="228"/>
  <c r="T827" i="228"/>
  <c r="T828" i="228"/>
  <c r="T829" i="228"/>
  <c r="T830" i="228"/>
  <c r="T831" i="228"/>
  <c r="T832" i="228"/>
  <c r="T833" i="228"/>
  <c r="T834" i="228"/>
  <c r="T835" i="228"/>
  <c r="T836" i="228"/>
  <c r="T837" i="228"/>
  <c r="T838" i="228"/>
  <c r="T839" i="228"/>
  <c r="T840" i="228"/>
  <c r="T841" i="228"/>
  <c r="T842" i="228"/>
  <c r="T843" i="228"/>
  <c r="T844" i="228"/>
  <c r="T845" i="228"/>
  <c r="T846" i="228"/>
  <c r="T847" i="228"/>
  <c r="T848" i="228"/>
  <c r="T849" i="228"/>
  <c r="T850" i="228"/>
  <c r="T851" i="228"/>
  <c r="T7" i="228"/>
  <c r="C13" i="14" l="1"/>
  <c r="C14" i="14"/>
  <c r="C17" i="14"/>
  <c r="C16" i="14"/>
  <c r="I9" i="218" l="1"/>
  <c r="I10" i="218"/>
  <c r="I11" i="218"/>
  <c r="I12" i="218"/>
  <c r="I13" i="218"/>
  <c r="I14" i="218"/>
  <c r="I15" i="218"/>
  <c r="I16" i="218"/>
  <c r="I17" i="218"/>
  <c r="I18" i="218"/>
  <c r="I19" i="218"/>
  <c r="I20" i="218"/>
  <c r="I21" i="218"/>
  <c r="I22" i="218"/>
  <c r="I23" i="218"/>
  <c r="I24" i="218"/>
  <c r="I25" i="218"/>
  <c r="I26" i="218"/>
  <c r="I27" i="218"/>
  <c r="I28" i="218"/>
  <c r="I29" i="218"/>
  <c r="I30" i="218"/>
  <c r="I31" i="218"/>
  <c r="I32" i="218"/>
  <c r="I33" i="218"/>
  <c r="I34" i="218"/>
  <c r="I35" i="218"/>
  <c r="I36" i="218"/>
  <c r="I37" i="218"/>
  <c r="I38" i="218"/>
  <c r="I39" i="218"/>
  <c r="I40" i="218"/>
  <c r="I41" i="218"/>
  <c r="I42" i="218"/>
  <c r="I43" i="218"/>
  <c r="AC129" i="114" l="1"/>
  <c r="R7" i="228" l="1"/>
  <c r="B8" i="228"/>
  <c r="C8" i="228"/>
  <c r="D8" i="228"/>
  <c r="E8" i="228"/>
  <c r="F8" i="228"/>
  <c r="G8" i="228"/>
  <c r="H8" i="228"/>
  <c r="I8" i="228"/>
  <c r="J8" i="228"/>
  <c r="K8" i="228"/>
  <c r="L8" i="228"/>
  <c r="M8" i="228"/>
  <c r="N8" i="228"/>
  <c r="O8" i="228"/>
  <c r="P8" i="228"/>
  <c r="Q8" i="228"/>
  <c r="R8" i="228"/>
  <c r="S8" i="228"/>
  <c r="B9" i="228"/>
  <c r="C9" i="228"/>
  <c r="D9" i="228"/>
  <c r="E9" i="228"/>
  <c r="F9" i="228"/>
  <c r="G9" i="228"/>
  <c r="H9" i="228"/>
  <c r="I9" i="228"/>
  <c r="J9" i="228"/>
  <c r="K9" i="228"/>
  <c r="L9" i="228"/>
  <c r="M9" i="228"/>
  <c r="N9" i="228"/>
  <c r="O9" i="228"/>
  <c r="P9" i="228"/>
  <c r="Q9" i="228"/>
  <c r="R9" i="228"/>
  <c r="S9" i="228"/>
  <c r="B10" i="228"/>
  <c r="C10" i="228"/>
  <c r="D10" i="228"/>
  <c r="E10" i="228"/>
  <c r="F10" i="228"/>
  <c r="G10" i="228"/>
  <c r="H10" i="228"/>
  <c r="I10" i="228"/>
  <c r="J10" i="228"/>
  <c r="K10" i="228"/>
  <c r="L10" i="228"/>
  <c r="M10" i="228"/>
  <c r="N10" i="228"/>
  <c r="O10" i="228"/>
  <c r="P10" i="228"/>
  <c r="Q10" i="228"/>
  <c r="R10" i="228"/>
  <c r="S10" i="228"/>
  <c r="B11" i="228"/>
  <c r="C11" i="228"/>
  <c r="D11" i="228"/>
  <c r="E11" i="228"/>
  <c r="F11" i="228"/>
  <c r="G11" i="228"/>
  <c r="H11" i="228"/>
  <c r="I11" i="228"/>
  <c r="J11" i="228"/>
  <c r="K11" i="228"/>
  <c r="L11" i="228"/>
  <c r="M11" i="228"/>
  <c r="N11" i="228"/>
  <c r="O11" i="228"/>
  <c r="P11" i="228"/>
  <c r="Q11" i="228"/>
  <c r="R11" i="228"/>
  <c r="S11" i="228"/>
  <c r="B12" i="228"/>
  <c r="C12" i="228"/>
  <c r="D12" i="228"/>
  <c r="E12" i="228"/>
  <c r="F12" i="228"/>
  <c r="G12" i="228"/>
  <c r="H12" i="228"/>
  <c r="I12" i="228"/>
  <c r="J12" i="228"/>
  <c r="K12" i="228"/>
  <c r="L12" i="228"/>
  <c r="M12" i="228"/>
  <c r="N12" i="228"/>
  <c r="O12" i="228"/>
  <c r="P12" i="228"/>
  <c r="Q12" i="228"/>
  <c r="R12" i="228"/>
  <c r="S12" i="228"/>
  <c r="B13" i="228"/>
  <c r="C13" i="228"/>
  <c r="D13" i="228"/>
  <c r="E13" i="228"/>
  <c r="F13" i="228"/>
  <c r="G13" i="228"/>
  <c r="H13" i="228"/>
  <c r="I13" i="228"/>
  <c r="J13" i="228"/>
  <c r="K13" i="228"/>
  <c r="L13" i="228"/>
  <c r="M13" i="228"/>
  <c r="N13" i="228"/>
  <c r="O13" i="228"/>
  <c r="P13" i="228"/>
  <c r="Q13" i="228"/>
  <c r="R13" i="228"/>
  <c r="S13" i="228"/>
  <c r="B14" i="228"/>
  <c r="C14" i="228"/>
  <c r="D14" i="228"/>
  <c r="E14" i="228"/>
  <c r="F14" i="228"/>
  <c r="G14" i="228"/>
  <c r="H14" i="228"/>
  <c r="I14" i="228"/>
  <c r="J14" i="228"/>
  <c r="K14" i="228"/>
  <c r="L14" i="228"/>
  <c r="M14" i="228"/>
  <c r="N14" i="228"/>
  <c r="O14" i="228"/>
  <c r="P14" i="228"/>
  <c r="Q14" i="228"/>
  <c r="R14" i="228"/>
  <c r="S14" i="228"/>
  <c r="B15" i="228"/>
  <c r="C15" i="228"/>
  <c r="D15" i="228"/>
  <c r="E15" i="228"/>
  <c r="F15" i="228"/>
  <c r="G15" i="228"/>
  <c r="H15" i="228"/>
  <c r="I15" i="228"/>
  <c r="J15" i="228"/>
  <c r="K15" i="228"/>
  <c r="L15" i="228"/>
  <c r="M15" i="228"/>
  <c r="N15" i="228"/>
  <c r="O15" i="228"/>
  <c r="P15" i="228"/>
  <c r="Q15" i="228"/>
  <c r="R15" i="228"/>
  <c r="S15" i="228"/>
  <c r="B16" i="228"/>
  <c r="C16" i="228"/>
  <c r="D16" i="228"/>
  <c r="E16" i="228"/>
  <c r="F16" i="228"/>
  <c r="G16" i="228"/>
  <c r="H16" i="228"/>
  <c r="I16" i="228"/>
  <c r="J16" i="228"/>
  <c r="K16" i="228"/>
  <c r="L16" i="228"/>
  <c r="M16" i="228"/>
  <c r="N16" i="228"/>
  <c r="O16" i="228"/>
  <c r="P16" i="228"/>
  <c r="Q16" i="228"/>
  <c r="R16" i="228"/>
  <c r="S16" i="228"/>
  <c r="B17" i="228"/>
  <c r="C17" i="228"/>
  <c r="D17" i="228"/>
  <c r="E17" i="228"/>
  <c r="F17" i="228"/>
  <c r="G17" i="228"/>
  <c r="H17" i="228"/>
  <c r="I17" i="228"/>
  <c r="J17" i="228"/>
  <c r="K17" i="228"/>
  <c r="L17" i="228"/>
  <c r="M17" i="228"/>
  <c r="N17" i="228"/>
  <c r="O17" i="228"/>
  <c r="P17" i="228"/>
  <c r="Q17" i="228"/>
  <c r="R17" i="228"/>
  <c r="S17" i="228"/>
  <c r="B18" i="228"/>
  <c r="C18" i="228"/>
  <c r="D18" i="228"/>
  <c r="E18" i="228"/>
  <c r="F18" i="228"/>
  <c r="G18" i="228"/>
  <c r="H18" i="228"/>
  <c r="I18" i="228"/>
  <c r="J18" i="228"/>
  <c r="K18" i="228"/>
  <c r="L18" i="228"/>
  <c r="M18" i="228"/>
  <c r="N18" i="228"/>
  <c r="O18" i="228"/>
  <c r="P18" i="228"/>
  <c r="Q18" i="228"/>
  <c r="R18" i="228"/>
  <c r="S18" i="228"/>
  <c r="B19" i="228"/>
  <c r="C19" i="228"/>
  <c r="D19" i="228"/>
  <c r="E19" i="228"/>
  <c r="F19" i="228"/>
  <c r="G19" i="228"/>
  <c r="H19" i="228"/>
  <c r="I19" i="228"/>
  <c r="J19" i="228"/>
  <c r="K19" i="228"/>
  <c r="L19" i="228"/>
  <c r="M19" i="228"/>
  <c r="N19" i="228"/>
  <c r="O19" i="228"/>
  <c r="P19" i="228"/>
  <c r="Q19" i="228"/>
  <c r="R19" i="228"/>
  <c r="S19" i="228"/>
  <c r="B20" i="228"/>
  <c r="C20" i="228"/>
  <c r="D20" i="228"/>
  <c r="E20" i="228"/>
  <c r="F20" i="228"/>
  <c r="G20" i="228"/>
  <c r="H20" i="228"/>
  <c r="I20" i="228"/>
  <c r="J20" i="228"/>
  <c r="K20" i="228"/>
  <c r="L20" i="228"/>
  <c r="M20" i="228"/>
  <c r="N20" i="228"/>
  <c r="O20" i="228"/>
  <c r="P20" i="228"/>
  <c r="Q20" i="228"/>
  <c r="R20" i="228"/>
  <c r="S20" i="228"/>
  <c r="B21" i="228"/>
  <c r="C21" i="228"/>
  <c r="D21" i="228"/>
  <c r="E21" i="228"/>
  <c r="F21" i="228"/>
  <c r="G21" i="228"/>
  <c r="H21" i="228"/>
  <c r="I21" i="228"/>
  <c r="J21" i="228"/>
  <c r="K21" i="228"/>
  <c r="L21" i="228"/>
  <c r="M21" i="228"/>
  <c r="N21" i="228"/>
  <c r="O21" i="228"/>
  <c r="P21" i="228"/>
  <c r="Q21" i="228"/>
  <c r="R21" i="228"/>
  <c r="S21" i="228"/>
  <c r="B22" i="228"/>
  <c r="C22" i="228"/>
  <c r="D22" i="228"/>
  <c r="E22" i="228"/>
  <c r="F22" i="228"/>
  <c r="G22" i="228"/>
  <c r="H22" i="228"/>
  <c r="I22" i="228"/>
  <c r="J22" i="228"/>
  <c r="K22" i="228"/>
  <c r="L22" i="228"/>
  <c r="M22" i="228"/>
  <c r="N22" i="228"/>
  <c r="O22" i="228"/>
  <c r="P22" i="228"/>
  <c r="Q22" i="228"/>
  <c r="R22" i="228"/>
  <c r="S22" i="228"/>
  <c r="B23" i="228"/>
  <c r="C23" i="228"/>
  <c r="D23" i="228"/>
  <c r="E23" i="228"/>
  <c r="F23" i="228"/>
  <c r="G23" i="228"/>
  <c r="H23" i="228"/>
  <c r="I23" i="228"/>
  <c r="J23" i="228"/>
  <c r="K23" i="228"/>
  <c r="L23" i="228"/>
  <c r="M23" i="228"/>
  <c r="N23" i="228"/>
  <c r="O23" i="228"/>
  <c r="P23" i="228"/>
  <c r="Q23" i="228"/>
  <c r="R23" i="228"/>
  <c r="S23" i="228"/>
  <c r="B24" i="228"/>
  <c r="C24" i="228"/>
  <c r="D24" i="228"/>
  <c r="E24" i="228"/>
  <c r="F24" i="228"/>
  <c r="G24" i="228"/>
  <c r="H24" i="228"/>
  <c r="I24" i="228"/>
  <c r="J24" i="228"/>
  <c r="K24" i="228"/>
  <c r="L24" i="228"/>
  <c r="M24" i="228"/>
  <c r="N24" i="228"/>
  <c r="O24" i="228"/>
  <c r="P24" i="228"/>
  <c r="Q24" i="228"/>
  <c r="R24" i="228"/>
  <c r="S24" i="228"/>
  <c r="B25" i="228"/>
  <c r="C25" i="228"/>
  <c r="D25" i="228"/>
  <c r="E25" i="228"/>
  <c r="F25" i="228"/>
  <c r="G25" i="228"/>
  <c r="H25" i="228"/>
  <c r="I25" i="228"/>
  <c r="J25" i="228"/>
  <c r="K25" i="228"/>
  <c r="L25" i="228"/>
  <c r="M25" i="228"/>
  <c r="N25" i="228"/>
  <c r="O25" i="228"/>
  <c r="P25" i="228"/>
  <c r="Q25" i="228"/>
  <c r="R25" i="228"/>
  <c r="S25" i="228"/>
  <c r="B26" i="228"/>
  <c r="C26" i="228"/>
  <c r="D26" i="228"/>
  <c r="E26" i="228"/>
  <c r="F26" i="228"/>
  <c r="G26" i="228"/>
  <c r="H26" i="228"/>
  <c r="I26" i="228"/>
  <c r="J26" i="228"/>
  <c r="K26" i="228"/>
  <c r="L26" i="228"/>
  <c r="M26" i="228"/>
  <c r="N26" i="228"/>
  <c r="O26" i="228"/>
  <c r="P26" i="228"/>
  <c r="Q26" i="228"/>
  <c r="R26" i="228"/>
  <c r="S26" i="228"/>
  <c r="B27" i="228"/>
  <c r="C27" i="228"/>
  <c r="D27" i="228"/>
  <c r="E27" i="228"/>
  <c r="F27" i="228"/>
  <c r="G27" i="228"/>
  <c r="H27" i="228"/>
  <c r="I27" i="228"/>
  <c r="J27" i="228"/>
  <c r="K27" i="228"/>
  <c r="L27" i="228"/>
  <c r="M27" i="228"/>
  <c r="N27" i="228"/>
  <c r="O27" i="228"/>
  <c r="P27" i="228"/>
  <c r="Q27" i="228"/>
  <c r="R27" i="228"/>
  <c r="S27" i="228"/>
  <c r="B28" i="228"/>
  <c r="C28" i="228"/>
  <c r="D28" i="228"/>
  <c r="E28" i="228"/>
  <c r="F28" i="228"/>
  <c r="G28" i="228"/>
  <c r="H28" i="228"/>
  <c r="I28" i="228"/>
  <c r="J28" i="228"/>
  <c r="K28" i="228"/>
  <c r="L28" i="228"/>
  <c r="M28" i="228"/>
  <c r="N28" i="228"/>
  <c r="O28" i="228"/>
  <c r="P28" i="228"/>
  <c r="Q28" i="228"/>
  <c r="R28" i="228"/>
  <c r="S28" i="228"/>
  <c r="B29" i="228"/>
  <c r="C29" i="228"/>
  <c r="D29" i="228"/>
  <c r="E29" i="228"/>
  <c r="F29" i="228"/>
  <c r="G29" i="228"/>
  <c r="H29" i="228"/>
  <c r="I29" i="228"/>
  <c r="J29" i="228"/>
  <c r="K29" i="228"/>
  <c r="L29" i="228"/>
  <c r="M29" i="228"/>
  <c r="N29" i="228"/>
  <c r="O29" i="228"/>
  <c r="P29" i="228"/>
  <c r="Q29" i="228"/>
  <c r="R29" i="228"/>
  <c r="S29" i="228"/>
  <c r="B30" i="228"/>
  <c r="C30" i="228"/>
  <c r="D30" i="228"/>
  <c r="E30" i="228"/>
  <c r="F30" i="228"/>
  <c r="G30" i="228"/>
  <c r="H30" i="228"/>
  <c r="I30" i="228"/>
  <c r="J30" i="228"/>
  <c r="K30" i="228"/>
  <c r="L30" i="228"/>
  <c r="M30" i="228"/>
  <c r="N30" i="228"/>
  <c r="O30" i="228"/>
  <c r="P30" i="228"/>
  <c r="Q30" i="228"/>
  <c r="R30" i="228"/>
  <c r="S30" i="228"/>
  <c r="B31" i="228"/>
  <c r="C31" i="228"/>
  <c r="D31" i="228"/>
  <c r="E31" i="228"/>
  <c r="F31" i="228"/>
  <c r="G31" i="228"/>
  <c r="H31" i="228"/>
  <c r="I31" i="228"/>
  <c r="J31" i="228"/>
  <c r="K31" i="228"/>
  <c r="L31" i="228"/>
  <c r="M31" i="228"/>
  <c r="N31" i="228"/>
  <c r="O31" i="228"/>
  <c r="P31" i="228"/>
  <c r="Q31" i="228"/>
  <c r="R31" i="228"/>
  <c r="S31" i="228"/>
  <c r="B32" i="228"/>
  <c r="C32" i="228"/>
  <c r="D32" i="228"/>
  <c r="E32" i="228"/>
  <c r="F32" i="228"/>
  <c r="G32" i="228"/>
  <c r="H32" i="228"/>
  <c r="I32" i="228"/>
  <c r="J32" i="228"/>
  <c r="K32" i="228"/>
  <c r="L32" i="228"/>
  <c r="M32" i="228"/>
  <c r="N32" i="228"/>
  <c r="O32" i="228"/>
  <c r="P32" i="228"/>
  <c r="Q32" i="228"/>
  <c r="R32" i="228"/>
  <c r="S32" i="228"/>
  <c r="B33" i="228"/>
  <c r="C33" i="228"/>
  <c r="D33" i="228"/>
  <c r="E33" i="228"/>
  <c r="F33" i="228"/>
  <c r="G33" i="228"/>
  <c r="H33" i="228"/>
  <c r="I33" i="228"/>
  <c r="J33" i="228"/>
  <c r="K33" i="228"/>
  <c r="L33" i="228"/>
  <c r="M33" i="228"/>
  <c r="N33" i="228"/>
  <c r="O33" i="228"/>
  <c r="P33" i="228"/>
  <c r="Q33" i="228"/>
  <c r="R33" i="228"/>
  <c r="S33" i="228"/>
  <c r="B34" i="228"/>
  <c r="C34" i="228"/>
  <c r="D34" i="228"/>
  <c r="E34" i="228"/>
  <c r="F34" i="228"/>
  <c r="G34" i="228"/>
  <c r="H34" i="228"/>
  <c r="I34" i="228"/>
  <c r="J34" i="228"/>
  <c r="K34" i="228"/>
  <c r="L34" i="228"/>
  <c r="M34" i="228"/>
  <c r="N34" i="228"/>
  <c r="O34" i="228"/>
  <c r="P34" i="228"/>
  <c r="Q34" i="228"/>
  <c r="R34" i="228"/>
  <c r="S34" i="228"/>
  <c r="B35" i="228"/>
  <c r="C35" i="228"/>
  <c r="D35" i="228"/>
  <c r="E35" i="228"/>
  <c r="F35" i="228"/>
  <c r="G35" i="228"/>
  <c r="H35" i="228"/>
  <c r="I35" i="228"/>
  <c r="J35" i="228"/>
  <c r="K35" i="228"/>
  <c r="L35" i="228"/>
  <c r="M35" i="228"/>
  <c r="N35" i="228"/>
  <c r="O35" i="228"/>
  <c r="P35" i="228"/>
  <c r="Q35" i="228"/>
  <c r="R35" i="228"/>
  <c r="S35" i="228"/>
  <c r="B36" i="228"/>
  <c r="C36" i="228"/>
  <c r="D36" i="228"/>
  <c r="E36" i="228"/>
  <c r="F36" i="228"/>
  <c r="G36" i="228"/>
  <c r="H36" i="228"/>
  <c r="I36" i="228"/>
  <c r="J36" i="228"/>
  <c r="K36" i="228"/>
  <c r="L36" i="228"/>
  <c r="M36" i="228"/>
  <c r="N36" i="228"/>
  <c r="O36" i="228"/>
  <c r="P36" i="228"/>
  <c r="Q36" i="228"/>
  <c r="R36" i="228"/>
  <c r="S36" i="228"/>
  <c r="B37" i="228"/>
  <c r="C37" i="228"/>
  <c r="D37" i="228"/>
  <c r="E37" i="228"/>
  <c r="F37" i="228"/>
  <c r="G37" i="228"/>
  <c r="H37" i="228"/>
  <c r="I37" i="228"/>
  <c r="J37" i="228"/>
  <c r="K37" i="228"/>
  <c r="L37" i="228"/>
  <c r="M37" i="228"/>
  <c r="N37" i="228"/>
  <c r="O37" i="228"/>
  <c r="P37" i="228"/>
  <c r="Q37" i="228"/>
  <c r="R37" i="228"/>
  <c r="S37" i="228"/>
  <c r="B38" i="228"/>
  <c r="C38" i="228"/>
  <c r="D38" i="228"/>
  <c r="E38" i="228"/>
  <c r="F38" i="228"/>
  <c r="G38" i="228"/>
  <c r="H38" i="228"/>
  <c r="I38" i="228"/>
  <c r="J38" i="228"/>
  <c r="K38" i="228"/>
  <c r="L38" i="228"/>
  <c r="M38" i="228"/>
  <c r="N38" i="228"/>
  <c r="O38" i="228"/>
  <c r="P38" i="228"/>
  <c r="Q38" i="228"/>
  <c r="R38" i="228"/>
  <c r="S38" i="228"/>
  <c r="B39" i="228"/>
  <c r="C39" i="228"/>
  <c r="D39" i="228"/>
  <c r="E39" i="228"/>
  <c r="F39" i="228"/>
  <c r="G39" i="228"/>
  <c r="H39" i="228"/>
  <c r="I39" i="228"/>
  <c r="J39" i="228"/>
  <c r="K39" i="228"/>
  <c r="L39" i="228"/>
  <c r="M39" i="228"/>
  <c r="N39" i="228"/>
  <c r="O39" i="228"/>
  <c r="P39" i="228"/>
  <c r="Q39" i="228"/>
  <c r="R39" i="228"/>
  <c r="S39" i="228"/>
  <c r="B40" i="228"/>
  <c r="C40" i="228"/>
  <c r="D40" i="228"/>
  <c r="E40" i="228"/>
  <c r="F40" i="228"/>
  <c r="G40" i="228"/>
  <c r="H40" i="228"/>
  <c r="I40" i="228"/>
  <c r="J40" i="228"/>
  <c r="K40" i="228"/>
  <c r="L40" i="228"/>
  <c r="M40" i="228"/>
  <c r="N40" i="228"/>
  <c r="O40" i="228"/>
  <c r="P40" i="228"/>
  <c r="Q40" i="228"/>
  <c r="R40" i="228"/>
  <c r="S40" i="228"/>
  <c r="B41" i="228"/>
  <c r="C41" i="228"/>
  <c r="D41" i="228"/>
  <c r="E41" i="228"/>
  <c r="F41" i="228"/>
  <c r="G41" i="228"/>
  <c r="H41" i="228"/>
  <c r="I41" i="228"/>
  <c r="J41" i="228"/>
  <c r="K41" i="228"/>
  <c r="L41" i="228"/>
  <c r="M41" i="228"/>
  <c r="N41" i="228"/>
  <c r="O41" i="228"/>
  <c r="P41" i="228"/>
  <c r="Q41" i="228"/>
  <c r="R41" i="228"/>
  <c r="S41" i="228"/>
  <c r="B42" i="228"/>
  <c r="C42" i="228"/>
  <c r="D42" i="228"/>
  <c r="E42" i="228"/>
  <c r="F42" i="228"/>
  <c r="G42" i="228"/>
  <c r="H42" i="228"/>
  <c r="I42" i="228"/>
  <c r="J42" i="228"/>
  <c r="K42" i="228"/>
  <c r="L42" i="228"/>
  <c r="M42" i="228"/>
  <c r="N42" i="228"/>
  <c r="O42" i="228"/>
  <c r="P42" i="228"/>
  <c r="Q42" i="228"/>
  <c r="R42" i="228"/>
  <c r="S42" i="228"/>
  <c r="B43" i="228"/>
  <c r="C43" i="228"/>
  <c r="D43" i="228"/>
  <c r="E43" i="228"/>
  <c r="F43" i="228"/>
  <c r="G43" i="228"/>
  <c r="H43" i="228"/>
  <c r="I43" i="228"/>
  <c r="J43" i="228"/>
  <c r="K43" i="228"/>
  <c r="L43" i="228"/>
  <c r="M43" i="228"/>
  <c r="N43" i="228"/>
  <c r="O43" i="228"/>
  <c r="P43" i="228"/>
  <c r="Q43" i="228"/>
  <c r="R43" i="228"/>
  <c r="S43" i="228"/>
  <c r="B44" i="228"/>
  <c r="C44" i="228"/>
  <c r="D44" i="228"/>
  <c r="E44" i="228"/>
  <c r="F44" i="228"/>
  <c r="G44" i="228"/>
  <c r="H44" i="228"/>
  <c r="I44" i="228"/>
  <c r="J44" i="228"/>
  <c r="K44" i="228"/>
  <c r="L44" i="228"/>
  <c r="M44" i="228"/>
  <c r="N44" i="228"/>
  <c r="O44" i="228"/>
  <c r="P44" i="228"/>
  <c r="Q44" i="228"/>
  <c r="R44" i="228"/>
  <c r="S44" i="228"/>
  <c r="B45" i="228"/>
  <c r="C45" i="228"/>
  <c r="D45" i="228"/>
  <c r="E45" i="228"/>
  <c r="F45" i="228"/>
  <c r="G45" i="228"/>
  <c r="H45" i="228"/>
  <c r="I45" i="228"/>
  <c r="J45" i="228"/>
  <c r="K45" i="228"/>
  <c r="L45" i="228"/>
  <c r="M45" i="228"/>
  <c r="N45" i="228"/>
  <c r="O45" i="228"/>
  <c r="P45" i="228"/>
  <c r="Q45" i="228"/>
  <c r="R45" i="228"/>
  <c r="S45" i="228"/>
  <c r="B46" i="228"/>
  <c r="C46" i="228"/>
  <c r="D46" i="228"/>
  <c r="E46" i="228"/>
  <c r="F46" i="228"/>
  <c r="G46" i="228"/>
  <c r="H46" i="228"/>
  <c r="I46" i="228"/>
  <c r="J46" i="228"/>
  <c r="K46" i="228"/>
  <c r="L46" i="228"/>
  <c r="M46" i="228"/>
  <c r="N46" i="228"/>
  <c r="O46" i="228"/>
  <c r="P46" i="228"/>
  <c r="Q46" i="228"/>
  <c r="R46" i="228"/>
  <c r="S46" i="228"/>
  <c r="B47" i="228"/>
  <c r="C47" i="228"/>
  <c r="D47" i="228"/>
  <c r="E47" i="228"/>
  <c r="F47" i="228"/>
  <c r="G47" i="228"/>
  <c r="H47" i="228"/>
  <c r="I47" i="228"/>
  <c r="J47" i="228"/>
  <c r="K47" i="228"/>
  <c r="L47" i="228"/>
  <c r="M47" i="228"/>
  <c r="N47" i="228"/>
  <c r="O47" i="228"/>
  <c r="P47" i="228"/>
  <c r="Q47" i="228"/>
  <c r="R47" i="228"/>
  <c r="S47" i="228"/>
  <c r="B48" i="228"/>
  <c r="C48" i="228"/>
  <c r="D48" i="228"/>
  <c r="E48" i="228"/>
  <c r="F48" i="228"/>
  <c r="G48" i="228"/>
  <c r="H48" i="228"/>
  <c r="I48" i="228"/>
  <c r="J48" i="228"/>
  <c r="K48" i="228"/>
  <c r="L48" i="228"/>
  <c r="M48" i="228"/>
  <c r="N48" i="228"/>
  <c r="O48" i="228"/>
  <c r="P48" i="228"/>
  <c r="Q48" i="228"/>
  <c r="R48" i="228"/>
  <c r="S48" i="228"/>
  <c r="B49" i="228"/>
  <c r="C49" i="228"/>
  <c r="D49" i="228"/>
  <c r="E49" i="228"/>
  <c r="F49" i="228"/>
  <c r="G49" i="228"/>
  <c r="H49" i="228"/>
  <c r="I49" i="228"/>
  <c r="J49" i="228"/>
  <c r="K49" i="228"/>
  <c r="L49" i="228"/>
  <c r="M49" i="228"/>
  <c r="N49" i="228"/>
  <c r="O49" i="228"/>
  <c r="P49" i="228"/>
  <c r="Q49" i="228"/>
  <c r="R49" i="228"/>
  <c r="S49" i="228"/>
  <c r="B50" i="228"/>
  <c r="C50" i="228"/>
  <c r="D50" i="228"/>
  <c r="E50" i="228"/>
  <c r="F50" i="228"/>
  <c r="G50" i="228"/>
  <c r="H50" i="228"/>
  <c r="I50" i="228"/>
  <c r="J50" i="228"/>
  <c r="K50" i="228"/>
  <c r="L50" i="228"/>
  <c r="M50" i="228"/>
  <c r="N50" i="228"/>
  <c r="O50" i="228"/>
  <c r="P50" i="228"/>
  <c r="Q50" i="228"/>
  <c r="R50" i="228"/>
  <c r="S50" i="228"/>
  <c r="B51" i="228"/>
  <c r="C51" i="228"/>
  <c r="D51" i="228"/>
  <c r="E51" i="228"/>
  <c r="F51" i="228"/>
  <c r="G51" i="228"/>
  <c r="H51" i="228"/>
  <c r="I51" i="228"/>
  <c r="J51" i="228"/>
  <c r="K51" i="228"/>
  <c r="L51" i="228"/>
  <c r="M51" i="228"/>
  <c r="N51" i="228"/>
  <c r="O51" i="228"/>
  <c r="P51" i="228"/>
  <c r="Q51" i="228"/>
  <c r="R51" i="228"/>
  <c r="S51" i="228"/>
  <c r="B52" i="228"/>
  <c r="C52" i="228"/>
  <c r="D52" i="228"/>
  <c r="E52" i="228"/>
  <c r="F52" i="228"/>
  <c r="G52" i="228"/>
  <c r="H52" i="228"/>
  <c r="I52" i="228"/>
  <c r="J52" i="228"/>
  <c r="K52" i="228"/>
  <c r="L52" i="228"/>
  <c r="M52" i="228"/>
  <c r="N52" i="228"/>
  <c r="O52" i="228"/>
  <c r="P52" i="228"/>
  <c r="Q52" i="228"/>
  <c r="R52" i="228"/>
  <c r="S52" i="228"/>
  <c r="B53" i="228"/>
  <c r="C53" i="228"/>
  <c r="D53" i="228"/>
  <c r="E53" i="228"/>
  <c r="F53" i="228"/>
  <c r="G53" i="228"/>
  <c r="H53" i="228"/>
  <c r="I53" i="228"/>
  <c r="J53" i="228"/>
  <c r="K53" i="228"/>
  <c r="L53" i="228"/>
  <c r="M53" i="228"/>
  <c r="N53" i="228"/>
  <c r="O53" i="228"/>
  <c r="P53" i="228"/>
  <c r="Q53" i="228"/>
  <c r="R53" i="228"/>
  <c r="S53" i="228"/>
  <c r="B54" i="228"/>
  <c r="C54" i="228"/>
  <c r="D54" i="228"/>
  <c r="E54" i="228"/>
  <c r="F54" i="228"/>
  <c r="G54" i="228"/>
  <c r="H54" i="228"/>
  <c r="I54" i="228"/>
  <c r="J54" i="228"/>
  <c r="K54" i="228"/>
  <c r="L54" i="228"/>
  <c r="M54" i="228"/>
  <c r="N54" i="228"/>
  <c r="O54" i="228"/>
  <c r="P54" i="228"/>
  <c r="Q54" i="228"/>
  <c r="R54" i="228"/>
  <c r="S54" i="228"/>
  <c r="B55" i="228"/>
  <c r="C55" i="228"/>
  <c r="D55" i="228"/>
  <c r="E55" i="228"/>
  <c r="F55" i="228"/>
  <c r="G55" i="228"/>
  <c r="H55" i="228"/>
  <c r="I55" i="228"/>
  <c r="J55" i="228"/>
  <c r="K55" i="228"/>
  <c r="L55" i="228"/>
  <c r="M55" i="228"/>
  <c r="N55" i="228"/>
  <c r="O55" i="228"/>
  <c r="P55" i="228"/>
  <c r="Q55" i="228"/>
  <c r="R55" i="228"/>
  <c r="S55" i="228"/>
  <c r="B56" i="228"/>
  <c r="C56" i="228"/>
  <c r="D56" i="228"/>
  <c r="E56" i="228"/>
  <c r="F56" i="228"/>
  <c r="G56" i="228"/>
  <c r="H56" i="228"/>
  <c r="I56" i="228"/>
  <c r="J56" i="228"/>
  <c r="K56" i="228"/>
  <c r="L56" i="228"/>
  <c r="M56" i="228"/>
  <c r="N56" i="228"/>
  <c r="O56" i="228"/>
  <c r="P56" i="228"/>
  <c r="Q56" i="228"/>
  <c r="R56" i="228"/>
  <c r="S56" i="228"/>
  <c r="B57" i="228"/>
  <c r="C57" i="228"/>
  <c r="D57" i="228"/>
  <c r="E57" i="228"/>
  <c r="F57" i="228"/>
  <c r="G57" i="228"/>
  <c r="H57" i="228"/>
  <c r="I57" i="228"/>
  <c r="J57" i="228"/>
  <c r="K57" i="228"/>
  <c r="L57" i="228"/>
  <c r="M57" i="228"/>
  <c r="N57" i="228"/>
  <c r="O57" i="228"/>
  <c r="P57" i="228"/>
  <c r="Q57" i="228"/>
  <c r="R57" i="228"/>
  <c r="S57" i="228"/>
  <c r="B58" i="228"/>
  <c r="C58" i="228"/>
  <c r="D58" i="228"/>
  <c r="E58" i="228"/>
  <c r="F58" i="228"/>
  <c r="G58" i="228"/>
  <c r="H58" i="228"/>
  <c r="I58" i="228"/>
  <c r="J58" i="228"/>
  <c r="K58" i="228"/>
  <c r="L58" i="228"/>
  <c r="M58" i="228"/>
  <c r="N58" i="228"/>
  <c r="O58" i="228"/>
  <c r="P58" i="228"/>
  <c r="Q58" i="228"/>
  <c r="R58" i="228"/>
  <c r="S58" i="228"/>
  <c r="B59" i="228"/>
  <c r="C59" i="228"/>
  <c r="D59" i="228"/>
  <c r="E59" i="228"/>
  <c r="F59" i="228"/>
  <c r="G59" i="228"/>
  <c r="H59" i="228"/>
  <c r="I59" i="228"/>
  <c r="J59" i="228"/>
  <c r="K59" i="228"/>
  <c r="L59" i="228"/>
  <c r="M59" i="228"/>
  <c r="N59" i="228"/>
  <c r="O59" i="228"/>
  <c r="P59" i="228"/>
  <c r="Q59" i="228"/>
  <c r="R59" i="228"/>
  <c r="S59" i="228"/>
  <c r="B60" i="228"/>
  <c r="C60" i="228"/>
  <c r="D60" i="228"/>
  <c r="E60" i="228"/>
  <c r="F60" i="228"/>
  <c r="G60" i="228"/>
  <c r="H60" i="228"/>
  <c r="I60" i="228"/>
  <c r="J60" i="228"/>
  <c r="K60" i="228"/>
  <c r="L60" i="228"/>
  <c r="M60" i="228"/>
  <c r="N60" i="228"/>
  <c r="O60" i="228"/>
  <c r="P60" i="228"/>
  <c r="Q60" i="228"/>
  <c r="R60" i="228"/>
  <c r="S60" i="228"/>
  <c r="B61" i="228"/>
  <c r="C61" i="228"/>
  <c r="D61" i="228"/>
  <c r="E61" i="228"/>
  <c r="F61" i="228"/>
  <c r="G61" i="228"/>
  <c r="H61" i="228"/>
  <c r="I61" i="228"/>
  <c r="J61" i="228"/>
  <c r="K61" i="228"/>
  <c r="L61" i="228"/>
  <c r="M61" i="228"/>
  <c r="N61" i="228"/>
  <c r="O61" i="228"/>
  <c r="P61" i="228"/>
  <c r="Q61" i="228"/>
  <c r="R61" i="228"/>
  <c r="S61" i="228"/>
  <c r="B62" i="228"/>
  <c r="C62" i="228"/>
  <c r="D62" i="228"/>
  <c r="E62" i="228"/>
  <c r="F62" i="228"/>
  <c r="G62" i="228"/>
  <c r="H62" i="228"/>
  <c r="I62" i="228"/>
  <c r="J62" i="228"/>
  <c r="K62" i="228"/>
  <c r="L62" i="228"/>
  <c r="M62" i="228"/>
  <c r="N62" i="228"/>
  <c r="O62" i="228"/>
  <c r="P62" i="228"/>
  <c r="Q62" i="228"/>
  <c r="R62" i="228"/>
  <c r="S62" i="228"/>
  <c r="B63" i="228"/>
  <c r="C63" i="228"/>
  <c r="D63" i="228"/>
  <c r="E63" i="228"/>
  <c r="F63" i="228"/>
  <c r="G63" i="228"/>
  <c r="H63" i="228"/>
  <c r="I63" i="228"/>
  <c r="J63" i="228"/>
  <c r="K63" i="228"/>
  <c r="L63" i="228"/>
  <c r="M63" i="228"/>
  <c r="N63" i="228"/>
  <c r="O63" i="228"/>
  <c r="P63" i="228"/>
  <c r="Q63" i="228"/>
  <c r="R63" i="228"/>
  <c r="S63" i="228"/>
  <c r="B64" i="228"/>
  <c r="C64" i="228"/>
  <c r="D64" i="228"/>
  <c r="E64" i="228"/>
  <c r="F64" i="228"/>
  <c r="G64" i="228"/>
  <c r="H64" i="228"/>
  <c r="I64" i="228"/>
  <c r="J64" i="228"/>
  <c r="K64" i="228"/>
  <c r="L64" i="228"/>
  <c r="M64" i="228"/>
  <c r="N64" i="228"/>
  <c r="O64" i="228"/>
  <c r="P64" i="228"/>
  <c r="Q64" i="228"/>
  <c r="R64" i="228"/>
  <c r="S64" i="228"/>
  <c r="B65" i="228"/>
  <c r="C65" i="228"/>
  <c r="D65" i="228"/>
  <c r="E65" i="228"/>
  <c r="F65" i="228"/>
  <c r="G65" i="228"/>
  <c r="H65" i="228"/>
  <c r="I65" i="228"/>
  <c r="J65" i="228"/>
  <c r="K65" i="228"/>
  <c r="L65" i="228"/>
  <c r="M65" i="228"/>
  <c r="N65" i="228"/>
  <c r="O65" i="228"/>
  <c r="P65" i="228"/>
  <c r="Q65" i="228"/>
  <c r="R65" i="228"/>
  <c r="S65" i="228"/>
  <c r="B66" i="228"/>
  <c r="C66" i="228"/>
  <c r="D66" i="228"/>
  <c r="E66" i="228"/>
  <c r="F66" i="228"/>
  <c r="G66" i="228"/>
  <c r="H66" i="228"/>
  <c r="I66" i="228"/>
  <c r="J66" i="228"/>
  <c r="K66" i="228"/>
  <c r="L66" i="228"/>
  <c r="M66" i="228"/>
  <c r="N66" i="228"/>
  <c r="O66" i="228"/>
  <c r="P66" i="228"/>
  <c r="Q66" i="228"/>
  <c r="R66" i="228"/>
  <c r="S66" i="228"/>
  <c r="B67" i="228"/>
  <c r="C67" i="228"/>
  <c r="D67" i="228"/>
  <c r="E67" i="228"/>
  <c r="F67" i="228"/>
  <c r="G67" i="228"/>
  <c r="H67" i="228"/>
  <c r="I67" i="228"/>
  <c r="J67" i="228"/>
  <c r="K67" i="228"/>
  <c r="L67" i="228"/>
  <c r="M67" i="228"/>
  <c r="N67" i="228"/>
  <c r="O67" i="228"/>
  <c r="P67" i="228"/>
  <c r="Q67" i="228"/>
  <c r="R67" i="228"/>
  <c r="S67" i="228"/>
  <c r="B68" i="228"/>
  <c r="C68" i="228"/>
  <c r="D68" i="228"/>
  <c r="E68" i="228"/>
  <c r="F68" i="228"/>
  <c r="G68" i="228"/>
  <c r="H68" i="228"/>
  <c r="I68" i="228"/>
  <c r="J68" i="228"/>
  <c r="K68" i="228"/>
  <c r="L68" i="228"/>
  <c r="M68" i="228"/>
  <c r="N68" i="228"/>
  <c r="O68" i="228"/>
  <c r="P68" i="228"/>
  <c r="Q68" i="228"/>
  <c r="R68" i="228"/>
  <c r="S68" i="228"/>
  <c r="B69" i="228"/>
  <c r="C69" i="228"/>
  <c r="D69" i="228"/>
  <c r="E69" i="228"/>
  <c r="F69" i="228"/>
  <c r="G69" i="228"/>
  <c r="H69" i="228"/>
  <c r="I69" i="228"/>
  <c r="J69" i="228"/>
  <c r="K69" i="228"/>
  <c r="L69" i="228"/>
  <c r="M69" i="228"/>
  <c r="N69" i="228"/>
  <c r="O69" i="228"/>
  <c r="P69" i="228"/>
  <c r="Q69" i="228"/>
  <c r="R69" i="228"/>
  <c r="S69" i="228"/>
  <c r="B70" i="228"/>
  <c r="C70" i="228"/>
  <c r="D70" i="228"/>
  <c r="E70" i="228"/>
  <c r="F70" i="228"/>
  <c r="G70" i="228"/>
  <c r="H70" i="228"/>
  <c r="I70" i="228"/>
  <c r="J70" i="228"/>
  <c r="K70" i="228"/>
  <c r="L70" i="228"/>
  <c r="M70" i="228"/>
  <c r="N70" i="228"/>
  <c r="O70" i="228"/>
  <c r="P70" i="228"/>
  <c r="Q70" i="228"/>
  <c r="R70" i="228"/>
  <c r="S70" i="228"/>
  <c r="B71" i="228"/>
  <c r="C71" i="228"/>
  <c r="D71" i="228"/>
  <c r="E71" i="228"/>
  <c r="F71" i="228"/>
  <c r="G71" i="228"/>
  <c r="H71" i="228"/>
  <c r="I71" i="228"/>
  <c r="J71" i="228"/>
  <c r="K71" i="228"/>
  <c r="L71" i="228"/>
  <c r="M71" i="228"/>
  <c r="N71" i="228"/>
  <c r="O71" i="228"/>
  <c r="P71" i="228"/>
  <c r="Q71" i="228"/>
  <c r="R71" i="228"/>
  <c r="S71" i="228"/>
  <c r="B72" i="228"/>
  <c r="C72" i="228"/>
  <c r="D72" i="228"/>
  <c r="E72" i="228"/>
  <c r="F72" i="228"/>
  <c r="G72" i="228"/>
  <c r="H72" i="228"/>
  <c r="I72" i="228"/>
  <c r="J72" i="228"/>
  <c r="K72" i="228"/>
  <c r="L72" i="228"/>
  <c r="M72" i="228"/>
  <c r="N72" i="228"/>
  <c r="O72" i="228"/>
  <c r="P72" i="228"/>
  <c r="Q72" i="228"/>
  <c r="R72" i="228"/>
  <c r="S72" i="228"/>
  <c r="B73" i="228"/>
  <c r="C73" i="228"/>
  <c r="D73" i="228"/>
  <c r="E73" i="228"/>
  <c r="F73" i="228"/>
  <c r="G73" i="228"/>
  <c r="H73" i="228"/>
  <c r="I73" i="228"/>
  <c r="J73" i="228"/>
  <c r="K73" i="228"/>
  <c r="L73" i="228"/>
  <c r="M73" i="228"/>
  <c r="N73" i="228"/>
  <c r="O73" i="228"/>
  <c r="P73" i="228"/>
  <c r="Q73" i="228"/>
  <c r="R73" i="228"/>
  <c r="S73" i="228"/>
  <c r="B74" i="228"/>
  <c r="C74" i="228"/>
  <c r="D74" i="228"/>
  <c r="E74" i="228"/>
  <c r="F74" i="228"/>
  <c r="G74" i="228"/>
  <c r="H74" i="228"/>
  <c r="I74" i="228"/>
  <c r="J74" i="228"/>
  <c r="K74" i="228"/>
  <c r="L74" i="228"/>
  <c r="M74" i="228"/>
  <c r="N74" i="228"/>
  <c r="O74" i="228"/>
  <c r="P74" i="228"/>
  <c r="Q74" i="228"/>
  <c r="R74" i="228"/>
  <c r="S74" i="228"/>
  <c r="B75" i="228"/>
  <c r="C75" i="228"/>
  <c r="D75" i="228"/>
  <c r="E75" i="228"/>
  <c r="F75" i="228"/>
  <c r="G75" i="228"/>
  <c r="H75" i="228"/>
  <c r="I75" i="228"/>
  <c r="J75" i="228"/>
  <c r="K75" i="228"/>
  <c r="L75" i="228"/>
  <c r="M75" i="228"/>
  <c r="N75" i="228"/>
  <c r="O75" i="228"/>
  <c r="P75" i="228"/>
  <c r="Q75" i="228"/>
  <c r="R75" i="228"/>
  <c r="S75" i="228"/>
  <c r="B76" i="228"/>
  <c r="C76" i="228"/>
  <c r="D76" i="228"/>
  <c r="E76" i="228"/>
  <c r="F76" i="228"/>
  <c r="G76" i="228"/>
  <c r="H76" i="228"/>
  <c r="I76" i="228"/>
  <c r="J76" i="228"/>
  <c r="K76" i="228"/>
  <c r="L76" i="228"/>
  <c r="M76" i="228"/>
  <c r="N76" i="228"/>
  <c r="O76" i="228"/>
  <c r="P76" i="228"/>
  <c r="Q76" i="228"/>
  <c r="R76" i="228"/>
  <c r="S76" i="228"/>
  <c r="B77" i="228"/>
  <c r="C77" i="228"/>
  <c r="D77" i="228"/>
  <c r="E77" i="228"/>
  <c r="F77" i="228"/>
  <c r="G77" i="228"/>
  <c r="H77" i="228"/>
  <c r="I77" i="228"/>
  <c r="J77" i="228"/>
  <c r="K77" i="228"/>
  <c r="L77" i="228"/>
  <c r="M77" i="228"/>
  <c r="N77" i="228"/>
  <c r="O77" i="228"/>
  <c r="P77" i="228"/>
  <c r="Q77" i="228"/>
  <c r="R77" i="228"/>
  <c r="S77" i="228"/>
  <c r="B78" i="228"/>
  <c r="C78" i="228"/>
  <c r="D78" i="228"/>
  <c r="E78" i="228"/>
  <c r="F78" i="228"/>
  <c r="G78" i="228"/>
  <c r="H78" i="228"/>
  <c r="I78" i="228"/>
  <c r="J78" i="228"/>
  <c r="K78" i="228"/>
  <c r="L78" i="228"/>
  <c r="M78" i="228"/>
  <c r="N78" i="228"/>
  <c r="O78" i="228"/>
  <c r="P78" i="228"/>
  <c r="Q78" i="228"/>
  <c r="R78" i="228"/>
  <c r="S78" i="228"/>
  <c r="B79" i="228"/>
  <c r="C79" i="228"/>
  <c r="D79" i="228"/>
  <c r="E79" i="228"/>
  <c r="F79" i="228"/>
  <c r="G79" i="228"/>
  <c r="H79" i="228"/>
  <c r="I79" i="228"/>
  <c r="J79" i="228"/>
  <c r="K79" i="228"/>
  <c r="L79" i="228"/>
  <c r="M79" i="228"/>
  <c r="N79" i="228"/>
  <c r="O79" i="228"/>
  <c r="P79" i="228"/>
  <c r="Q79" i="228"/>
  <c r="R79" i="228"/>
  <c r="S79" i="228"/>
  <c r="B80" i="228"/>
  <c r="C80" i="228"/>
  <c r="D80" i="228"/>
  <c r="E80" i="228"/>
  <c r="F80" i="228"/>
  <c r="G80" i="228"/>
  <c r="H80" i="228"/>
  <c r="I80" i="228"/>
  <c r="J80" i="228"/>
  <c r="K80" i="228"/>
  <c r="L80" i="228"/>
  <c r="M80" i="228"/>
  <c r="N80" i="228"/>
  <c r="O80" i="228"/>
  <c r="P80" i="228"/>
  <c r="Q80" i="228"/>
  <c r="R80" i="228"/>
  <c r="S80" i="228"/>
  <c r="B81" i="228"/>
  <c r="C81" i="228"/>
  <c r="D81" i="228"/>
  <c r="E81" i="228"/>
  <c r="F81" i="228"/>
  <c r="G81" i="228"/>
  <c r="H81" i="228"/>
  <c r="I81" i="228"/>
  <c r="J81" i="228"/>
  <c r="K81" i="228"/>
  <c r="L81" i="228"/>
  <c r="M81" i="228"/>
  <c r="N81" i="228"/>
  <c r="O81" i="228"/>
  <c r="P81" i="228"/>
  <c r="Q81" i="228"/>
  <c r="R81" i="228"/>
  <c r="S81" i="228"/>
  <c r="B82" i="228"/>
  <c r="C82" i="228"/>
  <c r="D82" i="228"/>
  <c r="E82" i="228"/>
  <c r="F82" i="228"/>
  <c r="G82" i="228"/>
  <c r="H82" i="228"/>
  <c r="I82" i="228"/>
  <c r="J82" i="228"/>
  <c r="K82" i="228"/>
  <c r="L82" i="228"/>
  <c r="M82" i="228"/>
  <c r="N82" i="228"/>
  <c r="O82" i="228"/>
  <c r="P82" i="228"/>
  <c r="Q82" i="228"/>
  <c r="R82" i="228"/>
  <c r="S82" i="228"/>
  <c r="B83" i="228"/>
  <c r="C83" i="228"/>
  <c r="D83" i="228"/>
  <c r="E83" i="228"/>
  <c r="F83" i="228"/>
  <c r="G83" i="228"/>
  <c r="H83" i="228"/>
  <c r="I83" i="228"/>
  <c r="J83" i="228"/>
  <c r="K83" i="228"/>
  <c r="L83" i="228"/>
  <c r="M83" i="228"/>
  <c r="N83" i="228"/>
  <c r="O83" i="228"/>
  <c r="P83" i="228"/>
  <c r="Q83" i="228"/>
  <c r="R83" i="228"/>
  <c r="S83" i="228"/>
  <c r="B84" i="228"/>
  <c r="C84" i="228"/>
  <c r="D84" i="228"/>
  <c r="E84" i="228"/>
  <c r="F84" i="228"/>
  <c r="G84" i="228"/>
  <c r="H84" i="228"/>
  <c r="I84" i="228"/>
  <c r="J84" i="228"/>
  <c r="K84" i="228"/>
  <c r="L84" i="228"/>
  <c r="M84" i="228"/>
  <c r="N84" i="228"/>
  <c r="O84" i="228"/>
  <c r="P84" i="228"/>
  <c r="Q84" i="228"/>
  <c r="R84" i="228"/>
  <c r="S84" i="228"/>
  <c r="B85" i="228"/>
  <c r="C85" i="228"/>
  <c r="D85" i="228"/>
  <c r="E85" i="228"/>
  <c r="F85" i="228"/>
  <c r="G85" i="228"/>
  <c r="H85" i="228"/>
  <c r="I85" i="228"/>
  <c r="J85" i="228"/>
  <c r="K85" i="228"/>
  <c r="L85" i="228"/>
  <c r="M85" i="228"/>
  <c r="N85" i="228"/>
  <c r="O85" i="228"/>
  <c r="P85" i="228"/>
  <c r="Q85" i="228"/>
  <c r="R85" i="228"/>
  <c r="S85" i="228"/>
  <c r="B86" i="228"/>
  <c r="C86" i="228"/>
  <c r="D86" i="228"/>
  <c r="E86" i="228"/>
  <c r="F86" i="228"/>
  <c r="G86" i="228"/>
  <c r="H86" i="228"/>
  <c r="I86" i="228"/>
  <c r="J86" i="228"/>
  <c r="K86" i="228"/>
  <c r="L86" i="228"/>
  <c r="M86" i="228"/>
  <c r="N86" i="228"/>
  <c r="O86" i="228"/>
  <c r="P86" i="228"/>
  <c r="Q86" i="228"/>
  <c r="R86" i="228"/>
  <c r="S86" i="228"/>
  <c r="B87" i="228"/>
  <c r="C87" i="228"/>
  <c r="D87" i="228"/>
  <c r="E87" i="228"/>
  <c r="F87" i="228"/>
  <c r="G87" i="228"/>
  <c r="H87" i="228"/>
  <c r="I87" i="228"/>
  <c r="J87" i="228"/>
  <c r="K87" i="228"/>
  <c r="L87" i="228"/>
  <c r="M87" i="228"/>
  <c r="N87" i="228"/>
  <c r="O87" i="228"/>
  <c r="P87" i="228"/>
  <c r="Q87" i="228"/>
  <c r="R87" i="228"/>
  <c r="S87" i="228"/>
  <c r="B88" i="228"/>
  <c r="C88" i="228"/>
  <c r="D88" i="228"/>
  <c r="E88" i="228"/>
  <c r="F88" i="228"/>
  <c r="G88" i="228"/>
  <c r="H88" i="228"/>
  <c r="I88" i="228"/>
  <c r="J88" i="228"/>
  <c r="K88" i="228"/>
  <c r="L88" i="228"/>
  <c r="M88" i="228"/>
  <c r="N88" i="228"/>
  <c r="O88" i="228"/>
  <c r="P88" i="228"/>
  <c r="Q88" i="228"/>
  <c r="R88" i="228"/>
  <c r="S88" i="228"/>
  <c r="B89" i="228"/>
  <c r="C89" i="228"/>
  <c r="D89" i="228"/>
  <c r="E89" i="228"/>
  <c r="F89" i="228"/>
  <c r="G89" i="228"/>
  <c r="H89" i="228"/>
  <c r="I89" i="228"/>
  <c r="J89" i="228"/>
  <c r="K89" i="228"/>
  <c r="L89" i="228"/>
  <c r="M89" i="228"/>
  <c r="N89" i="228"/>
  <c r="O89" i="228"/>
  <c r="P89" i="228"/>
  <c r="Q89" i="228"/>
  <c r="R89" i="228"/>
  <c r="S89" i="228"/>
  <c r="B90" i="228"/>
  <c r="C90" i="228"/>
  <c r="D90" i="228"/>
  <c r="E90" i="228"/>
  <c r="F90" i="228"/>
  <c r="G90" i="228"/>
  <c r="H90" i="228"/>
  <c r="I90" i="228"/>
  <c r="J90" i="228"/>
  <c r="K90" i="228"/>
  <c r="L90" i="228"/>
  <c r="M90" i="228"/>
  <c r="N90" i="228"/>
  <c r="O90" i="228"/>
  <c r="P90" i="228"/>
  <c r="Q90" i="228"/>
  <c r="R90" i="228"/>
  <c r="S90" i="228"/>
  <c r="B91" i="228"/>
  <c r="C91" i="228"/>
  <c r="D91" i="228"/>
  <c r="E91" i="228"/>
  <c r="F91" i="228"/>
  <c r="G91" i="228"/>
  <c r="H91" i="228"/>
  <c r="I91" i="228"/>
  <c r="J91" i="228"/>
  <c r="K91" i="228"/>
  <c r="L91" i="228"/>
  <c r="M91" i="228"/>
  <c r="N91" i="228"/>
  <c r="O91" i="228"/>
  <c r="P91" i="228"/>
  <c r="Q91" i="228"/>
  <c r="R91" i="228"/>
  <c r="S91" i="228"/>
  <c r="B92" i="228"/>
  <c r="C92" i="228"/>
  <c r="D92" i="228"/>
  <c r="E92" i="228"/>
  <c r="F92" i="228"/>
  <c r="G92" i="228"/>
  <c r="H92" i="228"/>
  <c r="I92" i="228"/>
  <c r="J92" i="228"/>
  <c r="K92" i="228"/>
  <c r="L92" i="228"/>
  <c r="M92" i="228"/>
  <c r="N92" i="228"/>
  <c r="O92" i="228"/>
  <c r="P92" i="228"/>
  <c r="Q92" i="228"/>
  <c r="R92" i="228"/>
  <c r="S92" i="228"/>
  <c r="B93" i="228"/>
  <c r="C93" i="228"/>
  <c r="D93" i="228"/>
  <c r="E93" i="228"/>
  <c r="F93" i="228"/>
  <c r="G93" i="228"/>
  <c r="H93" i="228"/>
  <c r="I93" i="228"/>
  <c r="J93" i="228"/>
  <c r="K93" i="228"/>
  <c r="L93" i="228"/>
  <c r="M93" i="228"/>
  <c r="N93" i="228"/>
  <c r="O93" i="228"/>
  <c r="P93" i="228"/>
  <c r="Q93" i="228"/>
  <c r="R93" i="228"/>
  <c r="S93" i="228"/>
  <c r="B94" i="228"/>
  <c r="C94" i="228"/>
  <c r="D94" i="228"/>
  <c r="E94" i="228"/>
  <c r="F94" i="228"/>
  <c r="G94" i="228"/>
  <c r="H94" i="228"/>
  <c r="I94" i="228"/>
  <c r="J94" i="228"/>
  <c r="K94" i="228"/>
  <c r="L94" i="228"/>
  <c r="M94" i="228"/>
  <c r="N94" i="228"/>
  <c r="O94" i="228"/>
  <c r="P94" i="228"/>
  <c r="Q94" i="228"/>
  <c r="R94" i="228"/>
  <c r="S94" i="228"/>
  <c r="B95" i="228"/>
  <c r="C95" i="228"/>
  <c r="D95" i="228"/>
  <c r="E95" i="228"/>
  <c r="F95" i="228"/>
  <c r="G95" i="228"/>
  <c r="H95" i="228"/>
  <c r="I95" i="228"/>
  <c r="J95" i="228"/>
  <c r="K95" i="228"/>
  <c r="L95" i="228"/>
  <c r="M95" i="228"/>
  <c r="N95" i="228"/>
  <c r="O95" i="228"/>
  <c r="P95" i="228"/>
  <c r="Q95" i="228"/>
  <c r="R95" i="228"/>
  <c r="S95" i="228"/>
  <c r="B96" i="228"/>
  <c r="C96" i="228"/>
  <c r="D96" i="228"/>
  <c r="E96" i="228"/>
  <c r="F96" i="228"/>
  <c r="G96" i="228"/>
  <c r="H96" i="228"/>
  <c r="I96" i="228"/>
  <c r="J96" i="228"/>
  <c r="K96" i="228"/>
  <c r="L96" i="228"/>
  <c r="M96" i="228"/>
  <c r="N96" i="228"/>
  <c r="O96" i="228"/>
  <c r="P96" i="228"/>
  <c r="Q96" i="228"/>
  <c r="R96" i="228"/>
  <c r="S96" i="228"/>
  <c r="B97" i="228"/>
  <c r="C97" i="228"/>
  <c r="D97" i="228"/>
  <c r="E97" i="228"/>
  <c r="F97" i="228"/>
  <c r="G97" i="228"/>
  <c r="H97" i="228"/>
  <c r="I97" i="228"/>
  <c r="J97" i="228"/>
  <c r="K97" i="228"/>
  <c r="L97" i="228"/>
  <c r="M97" i="228"/>
  <c r="N97" i="228"/>
  <c r="O97" i="228"/>
  <c r="P97" i="228"/>
  <c r="Q97" i="228"/>
  <c r="R97" i="228"/>
  <c r="S97" i="228"/>
  <c r="B98" i="228"/>
  <c r="C98" i="228"/>
  <c r="D98" i="228"/>
  <c r="E98" i="228"/>
  <c r="F98" i="228"/>
  <c r="G98" i="228"/>
  <c r="H98" i="228"/>
  <c r="I98" i="228"/>
  <c r="J98" i="228"/>
  <c r="K98" i="228"/>
  <c r="L98" i="228"/>
  <c r="M98" i="228"/>
  <c r="N98" i="228"/>
  <c r="O98" i="228"/>
  <c r="P98" i="228"/>
  <c r="Q98" i="228"/>
  <c r="R98" i="228"/>
  <c r="S98" i="228"/>
  <c r="B99" i="228"/>
  <c r="C99" i="228"/>
  <c r="D99" i="228"/>
  <c r="E99" i="228"/>
  <c r="F99" i="228"/>
  <c r="G99" i="228"/>
  <c r="H99" i="228"/>
  <c r="I99" i="228"/>
  <c r="J99" i="228"/>
  <c r="K99" i="228"/>
  <c r="L99" i="228"/>
  <c r="M99" i="228"/>
  <c r="N99" i="228"/>
  <c r="O99" i="228"/>
  <c r="P99" i="228"/>
  <c r="Q99" i="228"/>
  <c r="R99" i="228"/>
  <c r="S99" i="228"/>
  <c r="B100" i="228"/>
  <c r="C100" i="228"/>
  <c r="D100" i="228"/>
  <c r="E100" i="228"/>
  <c r="F100" i="228"/>
  <c r="G100" i="228"/>
  <c r="H100" i="228"/>
  <c r="I100" i="228"/>
  <c r="J100" i="228"/>
  <c r="K100" i="228"/>
  <c r="L100" i="228"/>
  <c r="M100" i="228"/>
  <c r="N100" i="228"/>
  <c r="O100" i="228"/>
  <c r="P100" i="228"/>
  <c r="Q100" i="228"/>
  <c r="R100" i="228"/>
  <c r="S100" i="228"/>
  <c r="B101" i="228"/>
  <c r="C101" i="228"/>
  <c r="D101" i="228"/>
  <c r="E101" i="228"/>
  <c r="F101" i="228"/>
  <c r="G101" i="228"/>
  <c r="H101" i="228"/>
  <c r="I101" i="228"/>
  <c r="J101" i="228"/>
  <c r="K101" i="228"/>
  <c r="L101" i="228"/>
  <c r="M101" i="228"/>
  <c r="N101" i="228"/>
  <c r="O101" i="228"/>
  <c r="P101" i="228"/>
  <c r="Q101" i="228"/>
  <c r="R101" i="228"/>
  <c r="S101" i="228"/>
  <c r="B102" i="228"/>
  <c r="C102" i="228"/>
  <c r="D102" i="228"/>
  <c r="E102" i="228"/>
  <c r="F102" i="228"/>
  <c r="G102" i="228"/>
  <c r="H102" i="228"/>
  <c r="I102" i="228"/>
  <c r="J102" i="228"/>
  <c r="K102" i="228"/>
  <c r="L102" i="228"/>
  <c r="M102" i="228"/>
  <c r="N102" i="228"/>
  <c r="O102" i="228"/>
  <c r="P102" i="228"/>
  <c r="Q102" i="228"/>
  <c r="R102" i="228"/>
  <c r="S102" i="228"/>
  <c r="B103" i="228"/>
  <c r="C103" i="228"/>
  <c r="D103" i="228"/>
  <c r="E103" i="228"/>
  <c r="F103" i="228"/>
  <c r="G103" i="228"/>
  <c r="H103" i="228"/>
  <c r="I103" i="228"/>
  <c r="J103" i="228"/>
  <c r="K103" i="228"/>
  <c r="L103" i="228"/>
  <c r="M103" i="228"/>
  <c r="N103" i="228"/>
  <c r="O103" i="228"/>
  <c r="P103" i="228"/>
  <c r="Q103" i="228"/>
  <c r="R103" i="228"/>
  <c r="S103" i="228"/>
  <c r="B104" i="228"/>
  <c r="C104" i="228"/>
  <c r="D104" i="228"/>
  <c r="E104" i="228"/>
  <c r="F104" i="228"/>
  <c r="G104" i="228"/>
  <c r="H104" i="228"/>
  <c r="I104" i="228"/>
  <c r="J104" i="228"/>
  <c r="K104" i="228"/>
  <c r="L104" i="228"/>
  <c r="M104" i="228"/>
  <c r="N104" i="228"/>
  <c r="O104" i="228"/>
  <c r="P104" i="228"/>
  <c r="Q104" i="228"/>
  <c r="R104" i="228"/>
  <c r="S104" i="228"/>
  <c r="B105" i="228"/>
  <c r="C105" i="228"/>
  <c r="D105" i="228"/>
  <c r="E105" i="228"/>
  <c r="F105" i="228"/>
  <c r="G105" i="228"/>
  <c r="H105" i="228"/>
  <c r="I105" i="228"/>
  <c r="J105" i="228"/>
  <c r="K105" i="228"/>
  <c r="L105" i="228"/>
  <c r="M105" i="228"/>
  <c r="N105" i="228"/>
  <c r="O105" i="228"/>
  <c r="P105" i="228"/>
  <c r="Q105" i="228"/>
  <c r="R105" i="228"/>
  <c r="S105" i="228"/>
  <c r="B106" i="228"/>
  <c r="C106" i="228"/>
  <c r="D106" i="228"/>
  <c r="E106" i="228"/>
  <c r="F106" i="228"/>
  <c r="G106" i="228"/>
  <c r="H106" i="228"/>
  <c r="I106" i="228"/>
  <c r="J106" i="228"/>
  <c r="K106" i="228"/>
  <c r="L106" i="228"/>
  <c r="M106" i="228"/>
  <c r="N106" i="228"/>
  <c r="O106" i="228"/>
  <c r="P106" i="228"/>
  <c r="Q106" i="228"/>
  <c r="R106" i="228"/>
  <c r="S106" i="228"/>
  <c r="B107" i="228"/>
  <c r="C107" i="228"/>
  <c r="D107" i="228"/>
  <c r="E107" i="228"/>
  <c r="F107" i="228"/>
  <c r="G107" i="228"/>
  <c r="H107" i="228"/>
  <c r="I107" i="228"/>
  <c r="J107" i="228"/>
  <c r="K107" i="228"/>
  <c r="L107" i="228"/>
  <c r="M107" i="228"/>
  <c r="N107" i="228"/>
  <c r="O107" i="228"/>
  <c r="P107" i="228"/>
  <c r="Q107" i="228"/>
  <c r="R107" i="228"/>
  <c r="S107" i="228"/>
  <c r="B108" i="228"/>
  <c r="C108" i="228"/>
  <c r="D108" i="228"/>
  <c r="E108" i="228"/>
  <c r="F108" i="228"/>
  <c r="G108" i="228"/>
  <c r="H108" i="228"/>
  <c r="I108" i="228"/>
  <c r="J108" i="228"/>
  <c r="K108" i="228"/>
  <c r="L108" i="228"/>
  <c r="M108" i="228"/>
  <c r="N108" i="228"/>
  <c r="O108" i="228"/>
  <c r="P108" i="228"/>
  <c r="Q108" i="228"/>
  <c r="R108" i="228"/>
  <c r="S108" i="228"/>
  <c r="B109" i="228"/>
  <c r="C109" i="228"/>
  <c r="D109" i="228"/>
  <c r="E109" i="228"/>
  <c r="F109" i="228"/>
  <c r="G109" i="228"/>
  <c r="H109" i="228"/>
  <c r="I109" i="228"/>
  <c r="J109" i="228"/>
  <c r="K109" i="228"/>
  <c r="L109" i="228"/>
  <c r="M109" i="228"/>
  <c r="N109" i="228"/>
  <c r="O109" i="228"/>
  <c r="P109" i="228"/>
  <c r="Q109" i="228"/>
  <c r="R109" i="228"/>
  <c r="S109" i="228"/>
  <c r="B110" i="228"/>
  <c r="C110" i="228"/>
  <c r="D110" i="228"/>
  <c r="E110" i="228"/>
  <c r="F110" i="228"/>
  <c r="G110" i="228"/>
  <c r="H110" i="228"/>
  <c r="I110" i="228"/>
  <c r="J110" i="228"/>
  <c r="K110" i="228"/>
  <c r="L110" i="228"/>
  <c r="M110" i="228"/>
  <c r="N110" i="228"/>
  <c r="O110" i="228"/>
  <c r="P110" i="228"/>
  <c r="Q110" i="228"/>
  <c r="R110" i="228"/>
  <c r="S110" i="228"/>
  <c r="B111" i="228"/>
  <c r="C111" i="228"/>
  <c r="D111" i="228"/>
  <c r="E111" i="228"/>
  <c r="F111" i="228"/>
  <c r="G111" i="228"/>
  <c r="H111" i="228"/>
  <c r="I111" i="228"/>
  <c r="J111" i="228"/>
  <c r="K111" i="228"/>
  <c r="L111" i="228"/>
  <c r="M111" i="228"/>
  <c r="N111" i="228"/>
  <c r="O111" i="228"/>
  <c r="P111" i="228"/>
  <c r="Q111" i="228"/>
  <c r="R111" i="228"/>
  <c r="S111" i="228"/>
  <c r="B112" i="228"/>
  <c r="C112" i="228"/>
  <c r="D112" i="228"/>
  <c r="E112" i="228"/>
  <c r="F112" i="228"/>
  <c r="G112" i="228"/>
  <c r="H112" i="228"/>
  <c r="I112" i="228"/>
  <c r="J112" i="228"/>
  <c r="K112" i="228"/>
  <c r="L112" i="228"/>
  <c r="M112" i="228"/>
  <c r="N112" i="228"/>
  <c r="O112" i="228"/>
  <c r="P112" i="228"/>
  <c r="Q112" i="228"/>
  <c r="R112" i="228"/>
  <c r="S112" i="228"/>
  <c r="B113" i="228"/>
  <c r="C113" i="228"/>
  <c r="D113" i="228"/>
  <c r="E113" i="228"/>
  <c r="F113" i="228"/>
  <c r="G113" i="228"/>
  <c r="H113" i="228"/>
  <c r="I113" i="228"/>
  <c r="J113" i="228"/>
  <c r="K113" i="228"/>
  <c r="L113" i="228"/>
  <c r="M113" i="228"/>
  <c r="N113" i="228"/>
  <c r="O113" i="228"/>
  <c r="P113" i="228"/>
  <c r="Q113" i="228"/>
  <c r="R113" i="228"/>
  <c r="S113" i="228"/>
  <c r="B114" i="228"/>
  <c r="C114" i="228"/>
  <c r="D114" i="228"/>
  <c r="E114" i="228"/>
  <c r="F114" i="228"/>
  <c r="G114" i="228"/>
  <c r="H114" i="228"/>
  <c r="I114" i="228"/>
  <c r="J114" i="228"/>
  <c r="K114" i="228"/>
  <c r="L114" i="228"/>
  <c r="M114" i="228"/>
  <c r="N114" i="228"/>
  <c r="O114" i="228"/>
  <c r="P114" i="228"/>
  <c r="Q114" i="228"/>
  <c r="R114" i="228"/>
  <c r="S114" i="228"/>
  <c r="B115" i="228"/>
  <c r="C115" i="228"/>
  <c r="D115" i="228"/>
  <c r="E115" i="228"/>
  <c r="F115" i="228"/>
  <c r="G115" i="228"/>
  <c r="H115" i="228"/>
  <c r="I115" i="228"/>
  <c r="J115" i="228"/>
  <c r="K115" i="228"/>
  <c r="L115" i="228"/>
  <c r="M115" i="228"/>
  <c r="N115" i="228"/>
  <c r="O115" i="228"/>
  <c r="P115" i="228"/>
  <c r="Q115" i="228"/>
  <c r="R115" i="228"/>
  <c r="S115" i="228"/>
  <c r="B116" i="228"/>
  <c r="C116" i="228"/>
  <c r="D116" i="228"/>
  <c r="E116" i="228"/>
  <c r="F116" i="228"/>
  <c r="G116" i="228"/>
  <c r="H116" i="228"/>
  <c r="I116" i="228"/>
  <c r="J116" i="228"/>
  <c r="K116" i="228"/>
  <c r="L116" i="228"/>
  <c r="M116" i="228"/>
  <c r="N116" i="228"/>
  <c r="O116" i="228"/>
  <c r="P116" i="228"/>
  <c r="Q116" i="228"/>
  <c r="R116" i="228"/>
  <c r="S116" i="228"/>
  <c r="B117" i="228"/>
  <c r="C117" i="228"/>
  <c r="D117" i="228"/>
  <c r="E117" i="228"/>
  <c r="F117" i="228"/>
  <c r="G117" i="228"/>
  <c r="H117" i="228"/>
  <c r="I117" i="228"/>
  <c r="J117" i="228"/>
  <c r="K117" i="228"/>
  <c r="L117" i="228"/>
  <c r="M117" i="228"/>
  <c r="N117" i="228"/>
  <c r="O117" i="228"/>
  <c r="P117" i="228"/>
  <c r="Q117" i="228"/>
  <c r="R117" i="228"/>
  <c r="S117" i="228"/>
  <c r="B118" i="228"/>
  <c r="C118" i="228"/>
  <c r="D118" i="228"/>
  <c r="E118" i="228"/>
  <c r="F118" i="228"/>
  <c r="G118" i="228"/>
  <c r="H118" i="228"/>
  <c r="I118" i="228"/>
  <c r="J118" i="228"/>
  <c r="K118" i="228"/>
  <c r="L118" i="228"/>
  <c r="M118" i="228"/>
  <c r="N118" i="228"/>
  <c r="O118" i="228"/>
  <c r="P118" i="228"/>
  <c r="Q118" i="228"/>
  <c r="R118" i="228"/>
  <c r="S118" i="228"/>
  <c r="B119" i="228"/>
  <c r="C119" i="228"/>
  <c r="D119" i="228"/>
  <c r="E119" i="228"/>
  <c r="F119" i="228"/>
  <c r="G119" i="228"/>
  <c r="H119" i="228"/>
  <c r="I119" i="228"/>
  <c r="J119" i="228"/>
  <c r="K119" i="228"/>
  <c r="L119" i="228"/>
  <c r="M119" i="228"/>
  <c r="N119" i="228"/>
  <c r="O119" i="228"/>
  <c r="P119" i="228"/>
  <c r="Q119" i="228"/>
  <c r="R119" i="228"/>
  <c r="S119" i="228"/>
  <c r="B120" i="228"/>
  <c r="C120" i="228"/>
  <c r="D120" i="228"/>
  <c r="E120" i="228"/>
  <c r="F120" i="228"/>
  <c r="G120" i="228"/>
  <c r="H120" i="228"/>
  <c r="I120" i="228"/>
  <c r="J120" i="228"/>
  <c r="K120" i="228"/>
  <c r="L120" i="228"/>
  <c r="M120" i="228"/>
  <c r="N120" i="228"/>
  <c r="O120" i="228"/>
  <c r="P120" i="228"/>
  <c r="Q120" i="228"/>
  <c r="R120" i="228"/>
  <c r="S120" i="228"/>
  <c r="B121" i="228"/>
  <c r="C121" i="228"/>
  <c r="D121" i="228"/>
  <c r="E121" i="228"/>
  <c r="F121" i="228"/>
  <c r="G121" i="228"/>
  <c r="H121" i="228"/>
  <c r="I121" i="228"/>
  <c r="J121" i="228"/>
  <c r="K121" i="228"/>
  <c r="L121" i="228"/>
  <c r="M121" i="228"/>
  <c r="N121" i="228"/>
  <c r="O121" i="228"/>
  <c r="P121" i="228"/>
  <c r="Q121" i="228"/>
  <c r="R121" i="228"/>
  <c r="S121" i="228"/>
  <c r="B122" i="228"/>
  <c r="C122" i="228"/>
  <c r="D122" i="228"/>
  <c r="E122" i="228"/>
  <c r="F122" i="228"/>
  <c r="G122" i="228"/>
  <c r="H122" i="228"/>
  <c r="I122" i="228"/>
  <c r="J122" i="228"/>
  <c r="K122" i="228"/>
  <c r="L122" i="228"/>
  <c r="M122" i="228"/>
  <c r="N122" i="228"/>
  <c r="O122" i="228"/>
  <c r="P122" i="228"/>
  <c r="Q122" i="228"/>
  <c r="R122" i="228"/>
  <c r="S122" i="228"/>
  <c r="B123" i="228"/>
  <c r="C123" i="228"/>
  <c r="D123" i="228"/>
  <c r="E123" i="228"/>
  <c r="F123" i="228"/>
  <c r="G123" i="228"/>
  <c r="H123" i="228"/>
  <c r="I123" i="228"/>
  <c r="J123" i="228"/>
  <c r="K123" i="228"/>
  <c r="L123" i="228"/>
  <c r="M123" i="228"/>
  <c r="N123" i="228"/>
  <c r="O123" i="228"/>
  <c r="P123" i="228"/>
  <c r="Q123" i="228"/>
  <c r="R123" i="228"/>
  <c r="S123" i="228"/>
  <c r="B124" i="228"/>
  <c r="C124" i="228"/>
  <c r="D124" i="228"/>
  <c r="E124" i="228"/>
  <c r="F124" i="228"/>
  <c r="G124" i="228"/>
  <c r="H124" i="228"/>
  <c r="I124" i="228"/>
  <c r="J124" i="228"/>
  <c r="K124" i="228"/>
  <c r="L124" i="228"/>
  <c r="M124" i="228"/>
  <c r="N124" i="228"/>
  <c r="O124" i="228"/>
  <c r="P124" i="228"/>
  <c r="Q124" i="228"/>
  <c r="R124" i="228"/>
  <c r="S124" i="228"/>
  <c r="B125" i="228"/>
  <c r="C125" i="228"/>
  <c r="D125" i="228"/>
  <c r="E125" i="228"/>
  <c r="F125" i="228"/>
  <c r="G125" i="228"/>
  <c r="H125" i="228"/>
  <c r="I125" i="228"/>
  <c r="J125" i="228"/>
  <c r="K125" i="228"/>
  <c r="L125" i="228"/>
  <c r="M125" i="228"/>
  <c r="N125" i="228"/>
  <c r="O125" i="228"/>
  <c r="P125" i="228"/>
  <c r="Q125" i="228"/>
  <c r="R125" i="228"/>
  <c r="S125" i="228"/>
  <c r="B126" i="228"/>
  <c r="C126" i="228"/>
  <c r="D126" i="228"/>
  <c r="E126" i="228"/>
  <c r="F126" i="228"/>
  <c r="G126" i="228"/>
  <c r="H126" i="228"/>
  <c r="I126" i="228"/>
  <c r="J126" i="228"/>
  <c r="K126" i="228"/>
  <c r="L126" i="228"/>
  <c r="M126" i="228"/>
  <c r="N126" i="228"/>
  <c r="O126" i="228"/>
  <c r="P126" i="228"/>
  <c r="Q126" i="228"/>
  <c r="R126" i="228"/>
  <c r="S126" i="228"/>
  <c r="B127" i="228"/>
  <c r="C127" i="228"/>
  <c r="D127" i="228"/>
  <c r="E127" i="228"/>
  <c r="F127" i="228"/>
  <c r="G127" i="228"/>
  <c r="H127" i="228"/>
  <c r="I127" i="228"/>
  <c r="J127" i="228"/>
  <c r="K127" i="228"/>
  <c r="L127" i="228"/>
  <c r="M127" i="228"/>
  <c r="N127" i="228"/>
  <c r="O127" i="228"/>
  <c r="P127" i="228"/>
  <c r="Q127" i="228"/>
  <c r="R127" i="228"/>
  <c r="S127" i="228"/>
  <c r="B128" i="228"/>
  <c r="C128" i="228"/>
  <c r="D128" i="228"/>
  <c r="E128" i="228"/>
  <c r="F128" i="228"/>
  <c r="G128" i="228"/>
  <c r="H128" i="228"/>
  <c r="I128" i="228"/>
  <c r="J128" i="228"/>
  <c r="K128" i="228"/>
  <c r="L128" i="228"/>
  <c r="M128" i="228"/>
  <c r="N128" i="228"/>
  <c r="O128" i="228"/>
  <c r="P128" i="228"/>
  <c r="Q128" i="228"/>
  <c r="R128" i="228"/>
  <c r="S128" i="228"/>
  <c r="B129" i="228"/>
  <c r="C129" i="228"/>
  <c r="D129" i="228"/>
  <c r="E129" i="228"/>
  <c r="F129" i="228"/>
  <c r="G129" i="228"/>
  <c r="H129" i="228"/>
  <c r="I129" i="228"/>
  <c r="J129" i="228"/>
  <c r="K129" i="228"/>
  <c r="L129" i="228"/>
  <c r="M129" i="228"/>
  <c r="N129" i="228"/>
  <c r="O129" i="228"/>
  <c r="P129" i="228"/>
  <c r="Q129" i="228"/>
  <c r="R129" i="228"/>
  <c r="S129" i="228"/>
  <c r="B130" i="228"/>
  <c r="C130" i="228"/>
  <c r="D130" i="228"/>
  <c r="E130" i="228"/>
  <c r="F130" i="228"/>
  <c r="G130" i="228"/>
  <c r="H130" i="228"/>
  <c r="I130" i="228"/>
  <c r="J130" i="228"/>
  <c r="K130" i="228"/>
  <c r="L130" i="228"/>
  <c r="M130" i="228"/>
  <c r="N130" i="228"/>
  <c r="O130" i="228"/>
  <c r="P130" i="228"/>
  <c r="Q130" i="228"/>
  <c r="R130" i="228"/>
  <c r="S130" i="228"/>
  <c r="B131" i="228"/>
  <c r="C131" i="228"/>
  <c r="D131" i="228"/>
  <c r="E131" i="228"/>
  <c r="F131" i="228"/>
  <c r="G131" i="228"/>
  <c r="H131" i="228"/>
  <c r="I131" i="228"/>
  <c r="J131" i="228"/>
  <c r="K131" i="228"/>
  <c r="L131" i="228"/>
  <c r="M131" i="228"/>
  <c r="N131" i="228"/>
  <c r="O131" i="228"/>
  <c r="P131" i="228"/>
  <c r="Q131" i="228"/>
  <c r="R131" i="228"/>
  <c r="S131" i="228"/>
  <c r="B132" i="228"/>
  <c r="C132" i="228"/>
  <c r="D132" i="228"/>
  <c r="E132" i="228"/>
  <c r="F132" i="228"/>
  <c r="G132" i="228"/>
  <c r="H132" i="228"/>
  <c r="I132" i="228"/>
  <c r="J132" i="228"/>
  <c r="K132" i="228"/>
  <c r="L132" i="228"/>
  <c r="M132" i="228"/>
  <c r="N132" i="228"/>
  <c r="O132" i="228"/>
  <c r="P132" i="228"/>
  <c r="Q132" i="228"/>
  <c r="R132" i="228"/>
  <c r="S132" i="228"/>
  <c r="B133" i="228"/>
  <c r="C133" i="228"/>
  <c r="D133" i="228"/>
  <c r="E133" i="228"/>
  <c r="F133" i="228"/>
  <c r="G133" i="228"/>
  <c r="H133" i="228"/>
  <c r="I133" i="228"/>
  <c r="J133" i="228"/>
  <c r="K133" i="228"/>
  <c r="L133" i="228"/>
  <c r="M133" i="228"/>
  <c r="N133" i="228"/>
  <c r="O133" i="228"/>
  <c r="P133" i="228"/>
  <c r="Q133" i="228"/>
  <c r="R133" i="228"/>
  <c r="S133" i="228"/>
  <c r="B134" i="228"/>
  <c r="C134" i="228"/>
  <c r="D134" i="228"/>
  <c r="E134" i="228"/>
  <c r="F134" i="228"/>
  <c r="G134" i="228"/>
  <c r="H134" i="228"/>
  <c r="I134" i="228"/>
  <c r="J134" i="228"/>
  <c r="K134" i="228"/>
  <c r="L134" i="228"/>
  <c r="M134" i="228"/>
  <c r="N134" i="228"/>
  <c r="O134" i="228"/>
  <c r="P134" i="228"/>
  <c r="Q134" i="228"/>
  <c r="R134" i="228"/>
  <c r="S134" i="228"/>
  <c r="B135" i="228"/>
  <c r="C135" i="228"/>
  <c r="D135" i="228"/>
  <c r="E135" i="228"/>
  <c r="F135" i="228"/>
  <c r="G135" i="228"/>
  <c r="H135" i="228"/>
  <c r="I135" i="228"/>
  <c r="J135" i="228"/>
  <c r="K135" i="228"/>
  <c r="L135" i="228"/>
  <c r="M135" i="228"/>
  <c r="N135" i="228"/>
  <c r="O135" i="228"/>
  <c r="P135" i="228"/>
  <c r="Q135" i="228"/>
  <c r="R135" i="228"/>
  <c r="S135" i="228"/>
  <c r="B136" i="228"/>
  <c r="C136" i="228"/>
  <c r="D136" i="228"/>
  <c r="E136" i="228"/>
  <c r="F136" i="228"/>
  <c r="G136" i="228"/>
  <c r="H136" i="228"/>
  <c r="I136" i="228"/>
  <c r="J136" i="228"/>
  <c r="K136" i="228"/>
  <c r="L136" i="228"/>
  <c r="M136" i="228"/>
  <c r="N136" i="228"/>
  <c r="O136" i="228"/>
  <c r="P136" i="228"/>
  <c r="Q136" i="228"/>
  <c r="R136" i="228"/>
  <c r="S136" i="228"/>
  <c r="B137" i="228"/>
  <c r="C137" i="228"/>
  <c r="D137" i="228"/>
  <c r="E137" i="228"/>
  <c r="F137" i="228"/>
  <c r="G137" i="228"/>
  <c r="H137" i="228"/>
  <c r="I137" i="228"/>
  <c r="J137" i="228"/>
  <c r="K137" i="228"/>
  <c r="L137" i="228"/>
  <c r="M137" i="228"/>
  <c r="N137" i="228"/>
  <c r="O137" i="228"/>
  <c r="P137" i="228"/>
  <c r="Q137" i="228"/>
  <c r="R137" i="228"/>
  <c r="S137" i="228"/>
  <c r="B138" i="228"/>
  <c r="C138" i="228"/>
  <c r="D138" i="228"/>
  <c r="E138" i="228"/>
  <c r="F138" i="228"/>
  <c r="G138" i="228"/>
  <c r="H138" i="228"/>
  <c r="I138" i="228"/>
  <c r="J138" i="228"/>
  <c r="K138" i="228"/>
  <c r="L138" i="228"/>
  <c r="M138" i="228"/>
  <c r="N138" i="228"/>
  <c r="O138" i="228"/>
  <c r="P138" i="228"/>
  <c r="Q138" i="228"/>
  <c r="R138" i="228"/>
  <c r="S138" i="228"/>
  <c r="B139" i="228"/>
  <c r="C139" i="228"/>
  <c r="D139" i="228"/>
  <c r="E139" i="228"/>
  <c r="F139" i="228"/>
  <c r="G139" i="228"/>
  <c r="H139" i="228"/>
  <c r="I139" i="228"/>
  <c r="J139" i="228"/>
  <c r="K139" i="228"/>
  <c r="L139" i="228"/>
  <c r="M139" i="228"/>
  <c r="N139" i="228"/>
  <c r="O139" i="228"/>
  <c r="P139" i="228"/>
  <c r="Q139" i="228"/>
  <c r="R139" i="228"/>
  <c r="S139" i="228"/>
  <c r="S7" i="228"/>
  <c r="Q7" i="228"/>
  <c r="E97" i="14"/>
  <c r="E98" i="14"/>
  <c r="E99" i="14"/>
  <c r="E100" i="14"/>
  <c r="E87" i="14"/>
  <c r="E89" i="14"/>
  <c r="E90" i="14"/>
  <c r="E91" i="14"/>
  <c r="E92" i="14"/>
  <c r="E93" i="14"/>
  <c r="E94" i="14"/>
  <c r="E95" i="14"/>
  <c r="E96" i="14"/>
  <c r="E81" i="14"/>
  <c r="E82" i="14"/>
  <c r="E83" i="14"/>
  <c r="E84" i="14"/>
  <c r="E85" i="14"/>
  <c r="E86" i="14"/>
  <c r="E80" i="14"/>
  <c r="E79" i="14"/>
  <c r="P97" i="14"/>
  <c r="P80" i="14"/>
  <c r="P81" i="14"/>
  <c r="P82" i="14"/>
  <c r="P83" i="14"/>
  <c r="P84" i="14"/>
  <c r="P85" i="14"/>
  <c r="P86" i="14"/>
  <c r="P87" i="14"/>
  <c r="P88" i="14"/>
  <c r="P89" i="14"/>
  <c r="P90" i="14"/>
  <c r="P91" i="14"/>
  <c r="P92" i="14"/>
  <c r="P93" i="14"/>
  <c r="P94" i="14"/>
  <c r="P95" i="14"/>
  <c r="P96" i="14"/>
  <c r="P98" i="14"/>
  <c r="P79" i="14"/>
  <c r="AX4" i="228" l="1"/>
  <c r="I62" i="14"/>
  <c r="N6" i="236" l="1"/>
  <c r="N5" i="236"/>
  <c r="N4" i="236"/>
  <c r="N3" i="236"/>
  <c r="N2" i="236"/>
  <c r="C38" i="14"/>
  <c r="C84" i="14"/>
  <c r="C26" i="14"/>
  <c r="C79" i="14"/>
  <c r="C80" i="14"/>
  <c r="C77" i="14" l="1"/>
  <c r="C81" i="14"/>
  <c r="X14" i="14"/>
  <c r="C4" i="14"/>
  <c r="X7" i="14" s="1"/>
  <c r="C5" i="14"/>
  <c r="X5" i="14" s="1"/>
  <c r="C104" i="14" l="1"/>
  <c r="C102" i="14"/>
  <c r="C103" i="14"/>
  <c r="N25" i="236"/>
  <c r="N34" i="236"/>
  <c r="BH8" i="186"/>
  <c r="BH9" i="186"/>
  <c r="BH10" i="186"/>
  <c r="BH11" i="186"/>
  <c r="BH12" i="186"/>
  <c r="BH13" i="186"/>
  <c r="BH14" i="186"/>
  <c r="BH15" i="186"/>
  <c r="BH16" i="186"/>
  <c r="BH17" i="186"/>
  <c r="BH18" i="186"/>
  <c r="BH19" i="186"/>
  <c r="BH20" i="186"/>
  <c r="BH21" i="186"/>
  <c r="BH22" i="186"/>
  <c r="BH23" i="186"/>
  <c r="BH24" i="186"/>
  <c r="BH25" i="186"/>
  <c r="BH26" i="186"/>
  <c r="BH27" i="186"/>
  <c r="BH28" i="186"/>
  <c r="BH29" i="186"/>
  <c r="BH30" i="186"/>
  <c r="BH31" i="186"/>
  <c r="BH32" i="186"/>
  <c r="BH33" i="186"/>
  <c r="BH34" i="186"/>
  <c r="BH35" i="186"/>
  <c r="BH36" i="186"/>
  <c r="BH37" i="186"/>
  <c r="BH38" i="186"/>
  <c r="BH39" i="186"/>
  <c r="BH40" i="186"/>
  <c r="BH41" i="186"/>
  <c r="BH42" i="186"/>
  <c r="BH43" i="186"/>
  <c r="BH44" i="186"/>
  <c r="BH45" i="186"/>
  <c r="BH46" i="186"/>
  <c r="BH47" i="186"/>
  <c r="BH48" i="186"/>
  <c r="BH49" i="186"/>
  <c r="BH50" i="186"/>
  <c r="BH51" i="186"/>
  <c r="BH52" i="186"/>
  <c r="BH53" i="186"/>
  <c r="BH54" i="186"/>
  <c r="BH55" i="186"/>
  <c r="BH56" i="186"/>
  <c r="BH57" i="186"/>
  <c r="BH58" i="186"/>
  <c r="BH59" i="186"/>
  <c r="BH60" i="186"/>
  <c r="BH61" i="186"/>
  <c r="BH62" i="186"/>
  <c r="BH63" i="186"/>
  <c r="BH64" i="186"/>
  <c r="BH65" i="186"/>
  <c r="BH66" i="186"/>
  <c r="BH67" i="186"/>
  <c r="BH68" i="186"/>
  <c r="BH69" i="186"/>
  <c r="BH70" i="186"/>
  <c r="BH71" i="186"/>
  <c r="BH72" i="186"/>
  <c r="BH73" i="186"/>
  <c r="BH74" i="186"/>
  <c r="BH75" i="186"/>
  <c r="BH76" i="186"/>
  <c r="BH77" i="186"/>
  <c r="BH78" i="186"/>
  <c r="BH79" i="186"/>
  <c r="BH80" i="186"/>
  <c r="BH81" i="186"/>
  <c r="BH82" i="186"/>
  <c r="BH83" i="186"/>
  <c r="BH84" i="186"/>
  <c r="BH85" i="186"/>
  <c r="BH86" i="186"/>
  <c r="BH87" i="186"/>
  <c r="BH88" i="186"/>
  <c r="BH89" i="186"/>
  <c r="BH90" i="186"/>
  <c r="BH91" i="186"/>
  <c r="BH92" i="186"/>
  <c r="BH93" i="186"/>
  <c r="BH94" i="186"/>
  <c r="BH95" i="186"/>
  <c r="BH96" i="186"/>
  <c r="BH97" i="186"/>
  <c r="BH98" i="186"/>
  <c r="BH99" i="186"/>
  <c r="BH100" i="186"/>
  <c r="BH101" i="186"/>
  <c r="BH102" i="186"/>
  <c r="BH103" i="186"/>
  <c r="BH104" i="186"/>
  <c r="BH105" i="186"/>
  <c r="BH106" i="186"/>
  <c r="BH107" i="186"/>
  <c r="BH108" i="186"/>
  <c r="BH109" i="186"/>
  <c r="BH110" i="186"/>
  <c r="BH111" i="186"/>
  <c r="BH112" i="186"/>
  <c r="BH113" i="186"/>
  <c r="BH114" i="186"/>
  <c r="BH115" i="186"/>
  <c r="BH116" i="186"/>
  <c r="BH117" i="186"/>
  <c r="BH118" i="186"/>
  <c r="BH119" i="186"/>
  <c r="BH120" i="186"/>
  <c r="BH121" i="186"/>
  <c r="BH122" i="186"/>
  <c r="BH123" i="186"/>
  <c r="BH124" i="186"/>
  <c r="BH125" i="186"/>
  <c r="BH126" i="186"/>
  <c r="BH127" i="186"/>
  <c r="BH128" i="186"/>
  <c r="BH129" i="186"/>
  <c r="BH130" i="186"/>
  <c r="BH131" i="186"/>
  <c r="BH132" i="186"/>
  <c r="BH133" i="186"/>
  <c r="BH134" i="186"/>
  <c r="BH135" i="186"/>
  <c r="BH136" i="186"/>
  <c r="BH137" i="186"/>
  <c r="BH138" i="186"/>
  <c r="BH139" i="186"/>
  <c r="BH140" i="186"/>
  <c r="BH141" i="186"/>
  <c r="BH142" i="186"/>
  <c r="BH143" i="186"/>
  <c r="BH144" i="186"/>
  <c r="BH145" i="186"/>
  <c r="BH146" i="186"/>
  <c r="BH147" i="186"/>
  <c r="BH148" i="186"/>
  <c r="BH149" i="186"/>
  <c r="BH150" i="186"/>
  <c r="BH151" i="186"/>
  <c r="BH152" i="186"/>
  <c r="BH153" i="186"/>
  <c r="BH154" i="186"/>
  <c r="BH155" i="186"/>
  <c r="BH156" i="186"/>
  <c r="BH157" i="186"/>
  <c r="BH158" i="186"/>
  <c r="BH159" i="186"/>
  <c r="BH160" i="186"/>
  <c r="BH161" i="186"/>
  <c r="BH162" i="186"/>
  <c r="BH163" i="186"/>
  <c r="BH164" i="186"/>
  <c r="BH165" i="186"/>
  <c r="BH166" i="186"/>
  <c r="BH167" i="186"/>
  <c r="BH168" i="186"/>
  <c r="BH169" i="186"/>
  <c r="BH170" i="186"/>
  <c r="BH171" i="186"/>
  <c r="BH172" i="186"/>
  <c r="BH173" i="186"/>
  <c r="BH174" i="186"/>
  <c r="BH175" i="186"/>
  <c r="BH176" i="186"/>
  <c r="BH177" i="186"/>
  <c r="BH178" i="186"/>
  <c r="BH179" i="186"/>
  <c r="BH180" i="186"/>
  <c r="BH181" i="186"/>
  <c r="BH182" i="186"/>
  <c r="BH183" i="186"/>
  <c r="BH184" i="186"/>
  <c r="BH185" i="186"/>
  <c r="BH186" i="186"/>
  <c r="BH187" i="186"/>
  <c r="BH188" i="186"/>
  <c r="BH189" i="186"/>
  <c r="BH190" i="186"/>
  <c r="BH191" i="186"/>
  <c r="BH192" i="186"/>
  <c r="BH193" i="186"/>
  <c r="BH194" i="186"/>
  <c r="BH195" i="186"/>
  <c r="BH196" i="186"/>
  <c r="BH197" i="186"/>
  <c r="BH198" i="186"/>
  <c r="BH199" i="186"/>
  <c r="BH200" i="186"/>
  <c r="BH201" i="186"/>
  <c r="BH202" i="186"/>
  <c r="BH203" i="186"/>
  <c r="BH204" i="186"/>
  <c r="BH205" i="186"/>
  <c r="BH206" i="186"/>
  <c r="BH207" i="186"/>
  <c r="BH208" i="186"/>
  <c r="BH209" i="186"/>
  <c r="BH210" i="186"/>
  <c r="BH211" i="186"/>
  <c r="BH212" i="186"/>
  <c r="BH213" i="186"/>
  <c r="BH214" i="186"/>
  <c r="BH215" i="186"/>
  <c r="BH216" i="186"/>
  <c r="BH217" i="186"/>
  <c r="BH218" i="186"/>
  <c r="BH219" i="186"/>
  <c r="BH220" i="186"/>
  <c r="BH221" i="186"/>
  <c r="BH222" i="186"/>
  <c r="BH223" i="186"/>
  <c r="BH224" i="186"/>
  <c r="BH225" i="186"/>
  <c r="BH226" i="186"/>
  <c r="BH227" i="186"/>
  <c r="BH228" i="186"/>
  <c r="BH229" i="186"/>
  <c r="BH230" i="186"/>
  <c r="BH231" i="186"/>
  <c r="BH232" i="186"/>
  <c r="BH233" i="186"/>
  <c r="BH234" i="186"/>
  <c r="BH235" i="186"/>
  <c r="BH236" i="186"/>
  <c r="BH237" i="186"/>
  <c r="BH238" i="186"/>
  <c r="BH239" i="186"/>
  <c r="BH240" i="186"/>
  <c r="BH241" i="186"/>
  <c r="BH242" i="186"/>
  <c r="BH243" i="186"/>
  <c r="BH244" i="186"/>
  <c r="BH245" i="186"/>
  <c r="BH246" i="186"/>
  <c r="BH247" i="186"/>
  <c r="BH248" i="186"/>
  <c r="BH249" i="186"/>
  <c r="BH250" i="186"/>
  <c r="BH251" i="186"/>
  <c r="BH252" i="186"/>
  <c r="BH253" i="186"/>
  <c r="BH254" i="186"/>
  <c r="BH255" i="186"/>
  <c r="BH256" i="186"/>
  <c r="BH257" i="186"/>
  <c r="BH258" i="186"/>
  <c r="BH259" i="186"/>
  <c r="BH260" i="186"/>
  <c r="BH261" i="186"/>
  <c r="BH262" i="186"/>
  <c r="BH263" i="186"/>
  <c r="BH264" i="186"/>
  <c r="BH265" i="186"/>
  <c r="BH266" i="186"/>
  <c r="BH267" i="186"/>
  <c r="BH268" i="186"/>
  <c r="BH269" i="186"/>
  <c r="BH270" i="186"/>
  <c r="BH271" i="186"/>
  <c r="BH272" i="186"/>
  <c r="BH273" i="186"/>
  <c r="BH274" i="186"/>
  <c r="BH275" i="186"/>
  <c r="BH276" i="186"/>
  <c r="BH277" i="186"/>
  <c r="BH278" i="186"/>
  <c r="BH279" i="186"/>
  <c r="BH280" i="186"/>
  <c r="BH281" i="186"/>
  <c r="BH282" i="186"/>
  <c r="BH283" i="186"/>
  <c r="BH284" i="186"/>
  <c r="BH285" i="186"/>
  <c r="BH286" i="186"/>
  <c r="BH287" i="186"/>
  <c r="BH288" i="186"/>
  <c r="BH289" i="186"/>
  <c r="BH290" i="186"/>
  <c r="BH291" i="186"/>
  <c r="BH292" i="186"/>
  <c r="BH293" i="186"/>
  <c r="BH294" i="186"/>
  <c r="BH295" i="186"/>
  <c r="BH296" i="186"/>
  <c r="BH297" i="186"/>
  <c r="BH298" i="186"/>
  <c r="BH299" i="186"/>
  <c r="BH300" i="186"/>
  <c r="BH301" i="186"/>
  <c r="BH302" i="186"/>
  <c r="BH303" i="186"/>
  <c r="BH304" i="186"/>
  <c r="BH305" i="186"/>
  <c r="BH306" i="186"/>
  <c r="BH307" i="186"/>
  <c r="BH308" i="186"/>
  <c r="BH309" i="186"/>
  <c r="BH310" i="186"/>
  <c r="BH311" i="186"/>
  <c r="BH312" i="186"/>
  <c r="BH313" i="186"/>
  <c r="BH314" i="186"/>
  <c r="BH315" i="186"/>
  <c r="BH316" i="186"/>
  <c r="BH317" i="186"/>
  <c r="BH318" i="186"/>
  <c r="BH319" i="186"/>
  <c r="BH320" i="186"/>
  <c r="BH321" i="186"/>
  <c r="BH322" i="186"/>
  <c r="BH323" i="186"/>
  <c r="BH324" i="186"/>
  <c r="BH325" i="186"/>
  <c r="BH326" i="186"/>
  <c r="BH327" i="186"/>
  <c r="BH328" i="186"/>
  <c r="BH329" i="186"/>
  <c r="BH330" i="186"/>
  <c r="BH331" i="186"/>
  <c r="BH332" i="186"/>
  <c r="BH333" i="186"/>
  <c r="BH334" i="186"/>
  <c r="BH335" i="186"/>
  <c r="BH336" i="186"/>
  <c r="BH337" i="186"/>
  <c r="BH338" i="186"/>
  <c r="BH339" i="186"/>
  <c r="BH340" i="186"/>
  <c r="BH341" i="186"/>
  <c r="BH342" i="186"/>
  <c r="BH343" i="186"/>
  <c r="BH344" i="186"/>
  <c r="BH345" i="186"/>
  <c r="BH346" i="186"/>
  <c r="BH347" i="186"/>
  <c r="BH348" i="186"/>
  <c r="BH349" i="186"/>
  <c r="BH350" i="186"/>
  <c r="BH351" i="186"/>
  <c r="BH352" i="186"/>
  <c r="BH353" i="186"/>
  <c r="BH354" i="186"/>
  <c r="BH355" i="186"/>
  <c r="BH356" i="186"/>
  <c r="BH357" i="186"/>
  <c r="BH358" i="186"/>
  <c r="BH359" i="186"/>
  <c r="BH360" i="186"/>
  <c r="BH361" i="186"/>
  <c r="BH362" i="186"/>
  <c r="BH363" i="186"/>
  <c r="BH364" i="186"/>
  <c r="BH365" i="186"/>
  <c r="BH366" i="186"/>
  <c r="BH367" i="186"/>
  <c r="BH368" i="186"/>
  <c r="BH369" i="186"/>
  <c r="BH370" i="186"/>
  <c r="BH371" i="186"/>
  <c r="BH372" i="186"/>
  <c r="BH373" i="186"/>
  <c r="BH374" i="186"/>
  <c r="BH375" i="186"/>
  <c r="BH376" i="186"/>
  <c r="BH377" i="186"/>
  <c r="BH378" i="186"/>
  <c r="BH379" i="186"/>
  <c r="BH380" i="186"/>
  <c r="BH381" i="186"/>
  <c r="BH382" i="186"/>
  <c r="BH383" i="186"/>
  <c r="BH384" i="186"/>
  <c r="BH385" i="186"/>
  <c r="BH386" i="186"/>
  <c r="BH387" i="186"/>
  <c r="BH388" i="186"/>
  <c r="BH389" i="186"/>
  <c r="BH390" i="186"/>
  <c r="BH391" i="186"/>
  <c r="BH392" i="186"/>
  <c r="BH393" i="186"/>
  <c r="BH394" i="186"/>
  <c r="BH395" i="186"/>
  <c r="BH396" i="186"/>
  <c r="BH397" i="186"/>
  <c r="BH398" i="186"/>
  <c r="BH399" i="186"/>
  <c r="BH400" i="186"/>
  <c r="BH401" i="186"/>
  <c r="BH402" i="186"/>
  <c r="BH403" i="186"/>
  <c r="BH404" i="186"/>
  <c r="BH405" i="186"/>
  <c r="BH406" i="186"/>
  <c r="BH407" i="186"/>
  <c r="BH408" i="186"/>
  <c r="BH409" i="186"/>
  <c r="BH410" i="186"/>
  <c r="BH411" i="186"/>
  <c r="BH412" i="186"/>
  <c r="BH413" i="186"/>
  <c r="BH414" i="186"/>
  <c r="BH415" i="186"/>
  <c r="BH416" i="186"/>
  <c r="BH417" i="186"/>
  <c r="BH418" i="186"/>
  <c r="BH419" i="186"/>
  <c r="BH420" i="186"/>
  <c r="BH421" i="186"/>
  <c r="BH422" i="186"/>
  <c r="BH423" i="186"/>
  <c r="BH424" i="186"/>
  <c r="BH425" i="186"/>
  <c r="BH426" i="186"/>
  <c r="BH427" i="186"/>
  <c r="BH428" i="186"/>
  <c r="BH429" i="186"/>
  <c r="BH430" i="186"/>
  <c r="BH431" i="186"/>
  <c r="BH432" i="186"/>
  <c r="BH433" i="186"/>
  <c r="BH434" i="186"/>
  <c r="BH435" i="186"/>
  <c r="BH436" i="186"/>
  <c r="BH437" i="186"/>
  <c r="BH438" i="186"/>
  <c r="BH439" i="186"/>
  <c r="BH440" i="186"/>
  <c r="BH441" i="186"/>
  <c r="BH442" i="186"/>
  <c r="BH443" i="186"/>
  <c r="BH444" i="186"/>
  <c r="BH445" i="186"/>
  <c r="BH446" i="186"/>
  <c r="BH447" i="186"/>
  <c r="BH448" i="186"/>
  <c r="BH449" i="186"/>
  <c r="BH450" i="186"/>
  <c r="BH451" i="186"/>
  <c r="BH452" i="186"/>
  <c r="BH453" i="186"/>
  <c r="BH454" i="186"/>
  <c r="BH455" i="186"/>
  <c r="BH456" i="186"/>
  <c r="BH457" i="186"/>
  <c r="BH458" i="186"/>
  <c r="BH459" i="186"/>
  <c r="BH460" i="186"/>
  <c r="BH461" i="186"/>
  <c r="BH462" i="186"/>
  <c r="BH463" i="186"/>
  <c r="BH464" i="186"/>
  <c r="BH465" i="186"/>
  <c r="BH466" i="186"/>
  <c r="BH467" i="186"/>
  <c r="BH468" i="186"/>
  <c r="BH469" i="186"/>
  <c r="BH470" i="186"/>
  <c r="BH471" i="186"/>
  <c r="BH472" i="186"/>
  <c r="BH473" i="186"/>
  <c r="BH474" i="186"/>
  <c r="BH475" i="186"/>
  <c r="BH476" i="186"/>
  <c r="BH477" i="186"/>
  <c r="BH478" i="186"/>
  <c r="BH479" i="186"/>
  <c r="BH480" i="186"/>
  <c r="BH481" i="186"/>
  <c r="BH482" i="186"/>
  <c r="BH483" i="186"/>
  <c r="BH484" i="186"/>
  <c r="BH485" i="186"/>
  <c r="BH486" i="186"/>
  <c r="BH487" i="186"/>
  <c r="BH488" i="186"/>
  <c r="BH489" i="186"/>
  <c r="BH490" i="186"/>
  <c r="BH491" i="186"/>
  <c r="BH492" i="186"/>
  <c r="BH493" i="186"/>
  <c r="BH494" i="186"/>
  <c r="BH495" i="186"/>
  <c r="BH496" i="186"/>
  <c r="BH497" i="186"/>
  <c r="BH498" i="186"/>
  <c r="BH499" i="186"/>
  <c r="BH500" i="186"/>
  <c r="BH501" i="186"/>
  <c r="BH502" i="186"/>
  <c r="BH503" i="186"/>
  <c r="BH504" i="186"/>
  <c r="BH505" i="186"/>
  <c r="BH506" i="186"/>
  <c r="BH507" i="186"/>
  <c r="BH508" i="186"/>
  <c r="BH509" i="186"/>
  <c r="BH510" i="186"/>
  <c r="BH511" i="186"/>
  <c r="BH512" i="186"/>
  <c r="BH513" i="186"/>
  <c r="BH514" i="186"/>
  <c r="BH515" i="186"/>
  <c r="BH516" i="186"/>
  <c r="BH517" i="186"/>
  <c r="BH518" i="186"/>
  <c r="BH519" i="186"/>
  <c r="BH520" i="186"/>
  <c r="BH521" i="186"/>
  <c r="BH522" i="186"/>
  <c r="BH523" i="186"/>
  <c r="BH524" i="186"/>
  <c r="BH525" i="186"/>
  <c r="BH526" i="186"/>
  <c r="BH527" i="186"/>
  <c r="BH528" i="186"/>
  <c r="BH529" i="186"/>
  <c r="BH530" i="186"/>
  <c r="BH531" i="186"/>
  <c r="BH532" i="186"/>
  <c r="BH533" i="186"/>
  <c r="BH534" i="186"/>
  <c r="BH535" i="186"/>
  <c r="BH536" i="186"/>
  <c r="BH537" i="186"/>
  <c r="BH538" i="186"/>
  <c r="BH539" i="186"/>
  <c r="BH540" i="186"/>
  <c r="BH541" i="186"/>
  <c r="BH542" i="186"/>
  <c r="BH543" i="186"/>
  <c r="BH544" i="186"/>
  <c r="BH545" i="186"/>
  <c r="BH546" i="186"/>
  <c r="BH547" i="186"/>
  <c r="BH548" i="186"/>
  <c r="BH549" i="186"/>
  <c r="BH550" i="186"/>
  <c r="BH551" i="186"/>
  <c r="BH552" i="186"/>
  <c r="BH553" i="186"/>
  <c r="BH554" i="186"/>
  <c r="BH555" i="186"/>
  <c r="BH556" i="186"/>
  <c r="BH557" i="186"/>
  <c r="BH558" i="186"/>
  <c r="BH559" i="186"/>
  <c r="BH560" i="186"/>
  <c r="BH561" i="186"/>
  <c r="BH562" i="186"/>
  <c r="BH563" i="186"/>
  <c r="BH564" i="186"/>
  <c r="BH565" i="186"/>
  <c r="BH566" i="186"/>
  <c r="BH567" i="186"/>
  <c r="BH568" i="186"/>
  <c r="BH569" i="186"/>
  <c r="BH570" i="186"/>
  <c r="BH571" i="186"/>
  <c r="BH572" i="186"/>
  <c r="BH573" i="186"/>
  <c r="BH574" i="186"/>
  <c r="BH575" i="186"/>
  <c r="BH576" i="186"/>
  <c r="BH577" i="186"/>
  <c r="BH578" i="186"/>
  <c r="BH579" i="186"/>
  <c r="BH580" i="186"/>
  <c r="BH581" i="186"/>
  <c r="BH582" i="186"/>
  <c r="BH583" i="186"/>
  <c r="BH584" i="186"/>
  <c r="BH585" i="186"/>
  <c r="BH586" i="186"/>
  <c r="BH587" i="186"/>
  <c r="BH588" i="186"/>
  <c r="BH589" i="186"/>
  <c r="BH590" i="186"/>
  <c r="BH591" i="186"/>
  <c r="BH592" i="186"/>
  <c r="BH593" i="186"/>
  <c r="BH594" i="186"/>
  <c r="BH595" i="186"/>
  <c r="BH596" i="186"/>
  <c r="BH597" i="186"/>
  <c r="BH598" i="186"/>
  <c r="BH599" i="186"/>
  <c r="BH600" i="186"/>
  <c r="BH601" i="186"/>
  <c r="BH602" i="186"/>
  <c r="BH603" i="186"/>
  <c r="BH604" i="186"/>
  <c r="BH605" i="186"/>
  <c r="BH606" i="186"/>
  <c r="BH607" i="186"/>
  <c r="BH608" i="186"/>
  <c r="BH609" i="186"/>
  <c r="BH610" i="186"/>
  <c r="BH611" i="186"/>
  <c r="BH612" i="186"/>
  <c r="BH613" i="186"/>
  <c r="BH614" i="186"/>
  <c r="BH615" i="186"/>
  <c r="BH616" i="186"/>
  <c r="BH617" i="186"/>
  <c r="BH618" i="186"/>
  <c r="BH619" i="186"/>
  <c r="BH620" i="186"/>
  <c r="BH621" i="186"/>
  <c r="BH622" i="186"/>
  <c r="BH623" i="186"/>
  <c r="BH624" i="186"/>
  <c r="BH625" i="186"/>
  <c r="BH626" i="186"/>
  <c r="BH627" i="186"/>
  <c r="BH628" i="186"/>
  <c r="BH629" i="186"/>
  <c r="BH630" i="186"/>
  <c r="BH631" i="186"/>
  <c r="BH632" i="186"/>
  <c r="BH633" i="186"/>
  <c r="BH634" i="186"/>
  <c r="BH635" i="186"/>
  <c r="BH636" i="186"/>
  <c r="BH637" i="186"/>
  <c r="BH638" i="186"/>
  <c r="BH639" i="186"/>
  <c r="BH640" i="186"/>
  <c r="BH641" i="186"/>
  <c r="BH642" i="186"/>
  <c r="BH643" i="186"/>
  <c r="BH644" i="186"/>
  <c r="BH645" i="186"/>
  <c r="BH646" i="186"/>
  <c r="BH647" i="186"/>
  <c r="BH648" i="186"/>
  <c r="BH649" i="186"/>
  <c r="BH650" i="186"/>
  <c r="BH651" i="186"/>
  <c r="BH652" i="186"/>
  <c r="BH653" i="186"/>
  <c r="BH654" i="186"/>
  <c r="BH655" i="186"/>
  <c r="BH656" i="186"/>
  <c r="BH657" i="186"/>
  <c r="BH658" i="186"/>
  <c r="BH659" i="186"/>
  <c r="BH660" i="186"/>
  <c r="BH661" i="186"/>
  <c r="BH662" i="186"/>
  <c r="BH663" i="186"/>
  <c r="BH664" i="186"/>
  <c r="BH665" i="186"/>
  <c r="BH666" i="186"/>
  <c r="BH667" i="186"/>
  <c r="BH668" i="186"/>
  <c r="BH669" i="186"/>
  <c r="BH670" i="186"/>
  <c r="BH671" i="186"/>
  <c r="BH672" i="186"/>
  <c r="BH673" i="186"/>
  <c r="BH674" i="186"/>
  <c r="BH675" i="186"/>
  <c r="BH676" i="186"/>
  <c r="BH677" i="186"/>
  <c r="BH678" i="186"/>
  <c r="BH679" i="186"/>
  <c r="BH680" i="186"/>
  <c r="BH681" i="186"/>
  <c r="BH682" i="186"/>
  <c r="BH683" i="186"/>
  <c r="BH684" i="186"/>
  <c r="BH685" i="186"/>
  <c r="BH686" i="186"/>
  <c r="BH687" i="186"/>
  <c r="BH688" i="186"/>
  <c r="BH689" i="186"/>
  <c r="BH690" i="186"/>
  <c r="BH691" i="186"/>
  <c r="BH692" i="186"/>
  <c r="BH693" i="186"/>
  <c r="BH694" i="186"/>
  <c r="BH695" i="186"/>
  <c r="BH696" i="186"/>
  <c r="BH697" i="186"/>
  <c r="BH698" i="186"/>
  <c r="BH699" i="186"/>
  <c r="BH700" i="186"/>
  <c r="BH701" i="186"/>
  <c r="BH702" i="186"/>
  <c r="BH703" i="186"/>
  <c r="BH704" i="186"/>
  <c r="BH705" i="186"/>
  <c r="BH706" i="186"/>
  <c r="BH707" i="186"/>
  <c r="BH708" i="186"/>
  <c r="BH709" i="186"/>
  <c r="BH710" i="186"/>
  <c r="BH711" i="186"/>
  <c r="BH712" i="186"/>
  <c r="BH713" i="186"/>
  <c r="BH714" i="186"/>
  <c r="BH715" i="186"/>
  <c r="BH716" i="186"/>
  <c r="BH717" i="186"/>
  <c r="BH718" i="186"/>
  <c r="BH719" i="186"/>
  <c r="BH720" i="186"/>
  <c r="BH721" i="186"/>
  <c r="BH722" i="186"/>
  <c r="BH723" i="186"/>
  <c r="BH724" i="186"/>
  <c r="BH725" i="186"/>
  <c r="BH726" i="186"/>
  <c r="BH727" i="186"/>
  <c r="BH728" i="186"/>
  <c r="BH729" i="186"/>
  <c r="BH730" i="186"/>
  <c r="BH731" i="186"/>
  <c r="BH732" i="186"/>
  <c r="BH733" i="186"/>
  <c r="BH734" i="186"/>
  <c r="BH735" i="186"/>
  <c r="BH736" i="186"/>
  <c r="BH737" i="186"/>
  <c r="BH738" i="186"/>
  <c r="BH739" i="186"/>
  <c r="BH740" i="186"/>
  <c r="BH741" i="186"/>
  <c r="BH742" i="186"/>
  <c r="BH743" i="186"/>
  <c r="BH744" i="186"/>
  <c r="BH745" i="186"/>
  <c r="BH746" i="186"/>
  <c r="BH747" i="186"/>
  <c r="BH748" i="186"/>
  <c r="BH749" i="186"/>
  <c r="BH750" i="186"/>
  <c r="BH751" i="186"/>
  <c r="BH752" i="186"/>
  <c r="BH753" i="186"/>
  <c r="BH754" i="186"/>
  <c r="BH755" i="186"/>
  <c r="BH756" i="186"/>
  <c r="BH757" i="186"/>
  <c r="BH758" i="186"/>
  <c r="BH759" i="186"/>
  <c r="BH760" i="186"/>
  <c r="BH761" i="186"/>
  <c r="BH762" i="186"/>
  <c r="BH763" i="186"/>
  <c r="BH764" i="186"/>
  <c r="BH765" i="186"/>
  <c r="BH766" i="186"/>
  <c r="BH767" i="186"/>
  <c r="BH768" i="186"/>
  <c r="BH769" i="186"/>
  <c r="BH770" i="186"/>
  <c r="BH771" i="186"/>
  <c r="BH772" i="186"/>
  <c r="BH773" i="186"/>
  <c r="BH774" i="186"/>
  <c r="BH775" i="186"/>
  <c r="BH776" i="186"/>
  <c r="BH777" i="186"/>
  <c r="BH778" i="186"/>
  <c r="BH779" i="186"/>
  <c r="BH780" i="186"/>
  <c r="BH781" i="186"/>
  <c r="BH782" i="186"/>
  <c r="BH783" i="186"/>
  <c r="BH784" i="186"/>
  <c r="BH785" i="186"/>
  <c r="BH786" i="186"/>
  <c r="BH787" i="186"/>
  <c r="BH788" i="186"/>
  <c r="BH789" i="186"/>
  <c r="BH790" i="186"/>
  <c r="BH791" i="186"/>
  <c r="BH792" i="186"/>
  <c r="BH793" i="186"/>
  <c r="BH794" i="186"/>
  <c r="BH795" i="186"/>
  <c r="BH796" i="186"/>
  <c r="BH797" i="186"/>
  <c r="BH798" i="186"/>
  <c r="BH799" i="186"/>
  <c r="BH800" i="186"/>
  <c r="BH801" i="186"/>
  <c r="BH802" i="186"/>
  <c r="BH803" i="186"/>
  <c r="BH804" i="186"/>
  <c r="BH805" i="186"/>
  <c r="BH806" i="186"/>
  <c r="BH807" i="186"/>
  <c r="BH808" i="186"/>
  <c r="BH809" i="186"/>
  <c r="BH810" i="186"/>
  <c r="BH811" i="186"/>
  <c r="BH812" i="186"/>
  <c r="BH813" i="186"/>
  <c r="BH814" i="186"/>
  <c r="BH815" i="186"/>
  <c r="BH816" i="186"/>
  <c r="BH817" i="186"/>
  <c r="BH818" i="186"/>
  <c r="BH819" i="186"/>
  <c r="BH820" i="186"/>
  <c r="BH821" i="186"/>
  <c r="BH822" i="186"/>
  <c r="BH823" i="186"/>
  <c r="BH824" i="186"/>
  <c r="BH825" i="186"/>
  <c r="BH826" i="186"/>
  <c r="BH827" i="186"/>
  <c r="BH828" i="186"/>
  <c r="BH829" i="186"/>
  <c r="BH830" i="186"/>
  <c r="BH831" i="186"/>
  <c r="BH832" i="186"/>
  <c r="BH833" i="186"/>
  <c r="BH834" i="186"/>
  <c r="BH835" i="186"/>
  <c r="BH836" i="186"/>
  <c r="BH837" i="186"/>
  <c r="BH838" i="186"/>
  <c r="BH839" i="186"/>
  <c r="BH840" i="186"/>
  <c r="BH841" i="186"/>
  <c r="BH842" i="186"/>
  <c r="BH843" i="186"/>
  <c r="BH844" i="186"/>
  <c r="BH845" i="186"/>
  <c r="BH846" i="186"/>
  <c r="BH847" i="186"/>
  <c r="BH848" i="186"/>
  <c r="BH849" i="186"/>
  <c r="BH850" i="186"/>
  <c r="BH851" i="186"/>
  <c r="BH852" i="186"/>
  <c r="BH853" i="186"/>
  <c r="BH854" i="186"/>
  <c r="BH855" i="186"/>
  <c r="BH856" i="186"/>
  <c r="BH857" i="186"/>
  <c r="BH858" i="186"/>
  <c r="BH859" i="186"/>
  <c r="BH860" i="186"/>
  <c r="BH861" i="186"/>
  <c r="BH862" i="186"/>
  <c r="BH863" i="186"/>
  <c r="BH864" i="186"/>
  <c r="BH865" i="186"/>
  <c r="BH866" i="186"/>
  <c r="BH867" i="186"/>
  <c r="BH868" i="186"/>
  <c r="BH869" i="186"/>
  <c r="BH870" i="186"/>
  <c r="BH871" i="186"/>
  <c r="BH872" i="186"/>
  <c r="BH873" i="186"/>
  <c r="BH874" i="186"/>
  <c r="BH875" i="186"/>
  <c r="BH876" i="186"/>
  <c r="BH877" i="186"/>
  <c r="BH878" i="186"/>
  <c r="BH879" i="186"/>
  <c r="BH880" i="186"/>
  <c r="BH881" i="186"/>
  <c r="BH882" i="186"/>
  <c r="BH883" i="186"/>
  <c r="BH884" i="186"/>
  <c r="BH885" i="186"/>
  <c r="BH886" i="186"/>
  <c r="BH887" i="186"/>
  <c r="BH888" i="186"/>
  <c r="BH889" i="186"/>
  <c r="BH890" i="186"/>
  <c r="BH891" i="186"/>
  <c r="BH892" i="186"/>
  <c r="BH893" i="186"/>
  <c r="BH894" i="186"/>
  <c r="BH895" i="186"/>
  <c r="BH896" i="186"/>
  <c r="BH897" i="186"/>
  <c r="BH898" i="186"/>
  <c r="BH899" i="186"/>
  <c r="BH900" i="186"/>
  <c r="BH901" i="186"/>
  <c r="BH902" i="186"/>
  <c r="BH903" i="186"/>
  <c r="BH904" i="186"/>
  <c r="BH905" i="186"/>
  <c r="BH906" i="186"/>
  <c r="BH907" i="186"/>
  <c r="BH908" i="186"/>
  <c r="BH909" i="186"/>
  <c r="BH910" i="186"/>
  <c r="BH911" i="186"/>
  <c r="BH912" i="186"/>
  <c r="BH913" i="186"/>
  <c r="BH914" i="186"/>
  <c r="BH915" i="186"/>
  <c r="BH916" i="186"/>
  <c r="BH917" i="186"/>
  <c r="BH918" i="186"/>
  <c r="BH919" i="186"/>
  <c r="BH920" i="186"/>
  <c r="BH921" i="186"/>
  <c r="BH922" i="186"/>
  <c r="BH923" i="186"/>
  <c r="BH924" i="186"/>
  <c r="BH925" i="186"/>
  <c r="BH926" i="186"/>
  <c r="BH927" i="186"/>
  <c r="BH928" i="186"/>
  <c r="BH929" i="186"/>
  <c r="BH7" i="186"/>
  <c r="C7" i="14" l="1"/>
  <c r="C8" i="14"/>
  <c r="C9" i="14"/>
  <c r="C10" i="14"/>
  <c r="C11" i="14"/>
  <c r="C12" i="14"/>
  <c r="C89" i="14"/>
  <c r="D99" i="14"/>
  <c r="C27" i="14"/>
  <c r="C28" i="14"/>
  <c r="C30" i="14"/>
  <c r="C29" i="14"/>
  <c r="C32" i="14"/>
  <c r="C67" i="14" s="1"/>
  <c r="C34" i="14"/>
  <c r="C68" i="14" s="1"/>
  <c r="C37" i="14"/>
  <c r="C33" i="14"/>
  <c r="C39" i="14"/>
  <c r="C83" i="14" s="1"/>
  <c r="C36" i="14"/>
  <c r="X13" i="14" s="1"/>
  <c r="C40" i="14"/>
  <c r="C35" i="14"/>
  <c r="C41" i="14"/>
  <c r="C82" i="14" s="1"/>
  <c r="C43" i="14"/>
  <c r="C71" i="14" l="1"/>
  <c r="X8" i="14"/>
  <c r="X6" i="14"/>
  <c r="X12" i="14"/>
  <c r="C92" i="14"/>
  <c r="X9" i="14"/>
  <c r="C90" i="14"/>
  <c r="X11" i="14"/>
  <c r="C105" i="14"/>
  <c r="X10" i="14"/>
  <c r="C78" i="14"/>
  <c r="C74" i="14"/>
  <c r="C69" i="14"/>
  <c r="C75" i="14"/>
  <c r="C85" i="14"/>
  <c r="C76" i="14"/>
  <c r="C97" i="14"/>
  <c r="C98" i="14"/>
  <c r="C93" i="14"/>
  <c r="C91" i="14"/>
  <c r="C70" i="14"/>
  <c r="D89" i="14"/>
  <c r="D87" i="14"/>
  <c r="D100" i="14"/>
  <c r="D88" i="14"/>
  <c r="D85" i="14"/>
  <c r="C88" i="14"/>
  <c r="D84" i="14"/>
  <c r="D90" i="14"/>
  <c r="D94" i="14"/>
  <c r="F138" i="114" l="1"/>
  <c r="F137" i="114"/>
  <c r="F136" i="114"/>
  <c r="F135" i="114"/>
  <c r="F134" i="114"/>
  <c r="F133" i="114"/>
  <c r="F132" i="114"/>
  <c r="F131" i="114"/>
  <c r="F130" i="114"/>
  <c r="F129" i="114"/>
  <c r="F127" i="114"/>
  <c r="F126" i="114"/>
  <c r="F125" i="114"/>
  <c r="F124" i="114"/>
  <c r="F123" i="114"/>
  <c r="F122" i="114"/>
  <c r="F121" i="114"/>
  <c r="F120" i="114"/>
  <c r="F119" i="114"/>
  <c r="F118" i="114"/>
  <c r="F117" i="114"/>
  <c r="F116" i="114"/>
  <c r="F115" i="114"/>
  <c r="F114" i="114"/>
  <c r="F113" i="114"/>
  <c r="F112" i="114"/>
  <c r="F111" i="114"/>
  <c r="F110" i="114"/>
  <c r="F109" i="114"/>
  <c r="F108" i="114"/>
  <c r="F107" i="114"/>
  <c r="F106" i="114"/>
  <c r="F105" i="114"/>
  <c r="F103" i="114"/>
  <c r="F102" i="114"/>
  <c r="F101" i="114"/>
  <c r="F100" i="114"/>
  <c r="F99" i="114"/>
  <c r="F98" i="114"/>
  <c r="F97" i="114"/>
  <c r="F96" i="114"/>
  <c r="F95" i="114"/>
  <c r="F94" i="114"/>
  <c r="F93" i="114"/>
  <c r="F92" i="114"/>
  <c r="F91" i="114"/>
  <c r="F90" i="114"/>
  <c r="F89" i="114"/>
  <c r="F88" i="114"/>
  <c r="F87" i="114"/>
  <c r="F86" i="114"/>
  <c r="F85" i="114"/>
  <c r="F84" i="114"/>
  <c r="F83" i="114"/>
  <c r="F82" i="114"/>
  <c r="F81" i="114"/>
  <c r="F79" i="114"/>
  <c r="F78" i="114"/>
  <c r="F77" i="114"/>
  <c r="F76" i="114"/>
  <c r="F75" i="114"/>
  <c r="F74" i="114"/>
  <c r="F73" i="114"/>
  <c r="F72" i="114"/>
  <c r="F71" i="114"/>
  <c r="F70" i="114"/>
  <c r="F69" i="114"/>
  <c r="F68" i="114"/>
  <c r="F67" i="114"/>
  <c r="F66" i="114"/>
  <c r="F65" i="114"/>
  <c r="F64" i="114"/>
  <c r="F63" i="114"/>
  <c r="F61" i="114"/>
  <c r="F60" i="114"/>
  <c r="F59" i="114"/>
  <c r="F58" i="114"/>
  <c r="F57" i="114"/>
  <c r="F56" i="114"/>
  <c r="F55" i="114"/>
  <c r="F54" i="114"/>
  <c r="F53" i="114"/>
  <c r="F52" i="114"/>
  <c r="F51" i="114"/>
  <c r="F50" i="114"/>
  <c r="F49" i="114"/>
  <c r="F48" i="114"/>
  <c r="F47" i="114"/>
  <c r="F46" i="114"/>
  <c r="F45" i="114"/>
  <c r="F44" i="114"/>
  <c r="F43" i="114"/>
  <c r="F41" i="114"/>
  <c r="F40" i="114"/>
  <c r="F39" i="114"/>
  <c r="F38" i="114"/>
  <c r="F37" i="114"/>
  <c r="F36" i="114"/>
  <c r="F35" i="114"/>
  <c r="F34" i="114"/>
  <c r="F33" i="114"/>
  <c r="F32" i="114"/>
  <c r="F30" i="114"/>
  <c r="F29" i="114"/>
  <c r="F28" i="114"/>
  <c r="F27" i="114"/>
  <c r="F26" i="114"/>
  <c r="F25" i="114"/>
  <c r="F24" i="114"/>
  <c r="F23" i="114"/>
  <c r="F22" i="114"/>
  <c r="F21" i="114"/>
  <c r="F20" i="114"/>
  <c r="F18" i="114"/>
  <c r="F17" i="114"/>
  <c r="F16" i="114"/>
  <c r="F15" i="114"/>
  <c r="F14" i="114"/>
  <c r="F13" i="114"/>
  <c r="F11" i="114"/>
  <c r="F10" i="114"/>
  <c r="F9" i="114"/>
  <c r="F8" i="114"/>
  <c r="F7" i="114"/>
  <c r="F6" i="114"/>
  <c r="C4" i="192"/>
  <c r="C66" i="14" l="1"/>
  <c r="C6" i="14"/>
  <c r="P1" i="225"/>
  <c r="P1" i="193"/>
  <c r="N5" i="233"/>
  <c r="C47" i="218"/>
  <c r="DG49" i="234"/>
  <c r="ER26" i="39"/>
  <c r="X143" i="207"/>
  <c r="C46" i="218"/>
  <c r="N38" i="236"/>
  <c r="N37" i="236"/>
  <c r="N36" i="236"/>
  <c r="N35" i="236"/>
  <c r="N33" i="236"/>
  <c r="N32" i="236"/>
  <c r="N31" i="236"/>
  <c r="N30" i="236"/>
  <c r="N29" i="236"/>
  <c r="N28" i="236"/>
  <c r="N27" i="236"/>
  <c r="N26" i="236"/>
  <c r="N24" i="236"/>
  <c r="N14" i="236"/>
  <c r="N13" i="236"/>
  <c r="N12" i="236"/>
  <c r="N11" i="236"/>
  <c r="N10" i="236"/>
  <c r="N9" i="236"/>
  <c r="N8" i="236"/>
  <c r="N7" i="236"/>
  <c r="C3" i="14"/>
  <c r="CI17" i="235"/>
  <c r="CI16" i="235"/>
  <c r="CI15" i="235"/>
  <c r="CI48" i="235"/>
  <c r="X1" i="207"/>
  <c r="K43" i="218"/>
  <c r="K42" i="218"/>
  <c r="K41" i="218"/>
  <c r="K40" i="218"/>
  <c r="K39" i="218"/>
  <c r="K38" i="218"/>
  <c r="K37" i="218"/>
  <c r="K36" i="218"/>
  <c r="K35" i="218"/>
  <c r="K34" i="218"/>
  <c r="K33" i="218"/>
  <c r="K32" i="218"/>
  <c r="K31" i="218"/>
  <c r="K30" i="218"/>
  <c r="K29" i="218"/>
  <c r="K28" i="218"/>
  <c r="K27" i="218"/>
  <c r="K26" i="218"/>
  <c r="K25" i="218"/>
  <c r="K24" i="218"/>
  <c r="K23" i="218"/>
  <c r="K22" i="218"/>
  <c r="K21" i="218"/>
  <c r="K20" i="218"/>
  <c r="K19" i="218"/>
  <c r="K18" i="218"/>
  <c r="K17" i="218"/>
  <c r="K16" i="218"/>
  <c r="K15" i="218"/>
  <c r="K14" i="218"/>
  <c r="K13" i="218"/>
  <c r="K12" i="218"/>
  <c r="K11" i="218"/>
  <c r="K9" i="218"/>
  <c r="T30" i="16"/>
  <c r="T28" i="16"/>
  <c r="T34" i="16"/>
  <c r="T32" i="16"/>
  <c r="S34" i="16"/>
  <c r="S32" i="16"/>
  <c r="S30" i="16"/>
  <c r="S28" i="16"/>
  <c r="BX13" i="222"/>
  <c r="BX12" i="222"/>
  <c r="BX11" i="222"/>
  <c r="BX10" i="222"/>
  <c r="BX9" i="222"/>
  <c r="BX8" i="222"/>
  <c r="BX7" i="222"/>
  <c r="BX6" i="222"/>
  <c r="BX5" i="222"/>
  <c r="BX4" i="222"/>
  <c r="G136" i="114"/>
  <c r="G133" i="114"/>
  <c r="G131" i="114"/>
  <c r="G130" i="114"/>
  <c r="G127" i="114"/>
  <c r="G126" i="114"/>
  <c r="G124" i="114"/>
  <c r="G123" i="114"/>
  <c r="G122" i="114"/>
  <c r="G121" i="114"/>
  <c r="G120" i="114"/>
  <c r="G116" i="114"/>
  <c r="G115" i="114"/>
  <c r="G114" i="114"/>
  <c r="G112" i="114"/>
  <c r="G111" i="114"/>
  <c r="G108" i="114"/>
  <c r="G106" i="114"/>
  <c r="G105" i="114"/>
  <c r="G103" i="114"/>
  <c r="G102" i="114"/>
  <c r="G99" i="114"/>
  <c r="G98" i="114"/>
  <c r="G97" i="114"/>
  <c r="G95" i="114"/>
  <c r="G94" i="114"/>
  <c r="G91" i="114"/>
  <c r="G90" i="114"/>
  <c r="G89" i="114"/>
  <c r="G87" i="114"/>
  <c r="G86" i="114"/>
  <c r="G83" i="114"/>
  <c r="G81" i="114"/>
  <c r="G79" i="114"/>
  <c r="G78" i="114"/>
  <c r="G77" i="114"/>
  <c r="G74" i="114"/>
  <c r="G73" i="114"/>
  <c r="G72" i="114"/>
  <c r="G70" i="114"/>
  <c r="G69" i="114"/>
  <c r="G67" i="114"/>
  <c r="G66" i="114"/>
  <c r="G65" i="114"/>
  <c r="G64" i="114"/>
  <c r="G58" i="114"/>
  <c r="G57" i="114"/>
  <c r="G55" i="114"/>
  <c r="G54" i="114"/>
  <c r="G52" i="114"/>
  <c r="G51" i="114"/>
  <c r="G49" i="114"/>
  <c r="G48" i="114"/>
  <c r="G47" i="114"/>
  <c r="G46" i="114"/>
  <c r="G45" i="114"/>
  <c r="G44" i="114"/>
  <c r="G40" i="114"/>
  <c r="G38" i="114"/>
  <c r="G36" i="114"/>
  <c r="G35" i="114"/>
  <c r="G32" i="114"/>
  <c r="G29" i="114"/>
  <c r="G28" i="114"/>
  <c r="G27" i="114"/>
  <c r="G23" i="114"/>
  <c r="G22" i="114"/>
  <c r="G21" i="114"/>
  <c r="G20" i="114"/>
  <c r="G18" i="114"/>
  <c r="G17" i="114"/>
  <c r="G16" i="114"/>
  <c r="G14" i="114"/>
  <c r="G11" i="114"/>
  <c r="G8" i="114"/>
  <c r="F130" i="222"/>
  <c r="D130" i="222"/>
  <c r="F117" i="222"/>
  <c r="D117" i="222"/>
  <c r="F104" i="222"/>
  <c r="D104" i="222"/>
  <c r="F91" i="222"/>
  <c r="D91" i="222"/>
  <c r="F78" i="222"/>
  <c r="D78" i="222"/>
  <c r="F64" i="222"/>
  <c r="D64" i="222"/>
  <c r="F51" i="222"/>
  <c r="D51" i="222"/>
  <c r="F38" i="222"/>
  <c r="D38" i="222"/>
  <c r="G43" i="222"/>
  <c r="H43" i="222"/>
  <c r="AZ13" i="222"/>
  <c r="AZ12" i="222"/>
  <c r="AZ11" i="222"/>
  <c r="AZ10" i="222"/>
  <c r="AZ9" i="222"/>
  <c r="AZ8" i="222"/>
  <c r="AZ7" i="222"/>
  <c r="AZ6" i="222"/>
  <c r="AZ5" i="222"/>
  <c r="AZ4" i="222"/>
  <c r="AD13" i="222"/>
  <c r="AD12" i="222"/>
  <c r="AD11" i="222"/>
  <c r="AD10" i="222"/>
  <c r="AD9" i="222"/>
  <c r="AD8" i="222"/>
  <c r="AD7" i="222"/>
  <c r="AD6" i="222"/>
  <c r="AD5" i="222"/>
  <c r="AD4" i="222"/>
  <c r="H51" i="222"/>
  <c r="I51" i="222"/>
  <c r="H64" i="222"/>
  <c r="I64" i="222"/>
  <c r="H117" i="222"/>
  <c r="I117" i="222"/>
  <c r="H78" i="222"/>
  <c r="I78" i="222"/>
  <c r="H130" i="222"/>
  <c r="I130" i="222"/>
  <c r="H38" i="222"/>
  <c r="I38" i="222"/>
  <c r="H91" i="222"/>
  <c r="I91" i="222"/>
  <c r="H104" i="222"/>
  <c r="I104" i="222"/>
  <c r="N7" i="228"/>
  <c r="Z116" i="114"/>
  <c r="J77" i="114" s="1"/>
  <c r="Z96" i="114"/>
  <c r="J74" i="114" s="1"/>
  <c r="Z51" i="114"/>
  <c r="J69" i="114" s="1"/>
  <c r="F46" i="218"/>
  <c r="O44" i="218"/>
  <c r="H43" i="218"/>
  <c r="H42" i="218"/>
  <c r="J42" i="218"/>
  <c r="D41" i="218"/>
  <c r="H40" i="218"/>
  <c r="H39" i="218"/>
  <c r="H38" i="218"/>
  <c r="J38" i="218"/>
  <c r="H37" i="218"/>
  <c r="F36" i="218"/>
  <c r="H35" i="218"/>
  <c r="F35" i="218"/>
  <c r="H34" i="218"/>
  <c r="D33" i="218"/>
  <c r="J32" i="218"/>
  <c r="H32" i="218"/>
  <c r="F32" i="218"/>
  <c r="D32" i="218"/>
  <c r="H31" i="218"/>
  <c r="D30" i="218"/>
  <c r="H29" i="218"/>
  <c r="H28" i="218"/>
  <c r="J28" i="218"/>
  <c r="J27" i="218"/>
  <c r="H27" i="218"/>
  <c r="F27" i="218"/>
  <c r="D27" i="218"/>
  <c r="H26" i="218"/>
  <c r="J26" i="218"/>
  <c r="H25" i="218"/>
  <c r="F24" i="218"/>
  <c r="H23" i="218"/>
  <c r="J23" i="218"/>
  <c r="F22" i="218"/>
  <c r="D21" i="218"/>
  <c r="H20" i="218"/>
  <c r="D19" i="218"/>
  <c r="J19" i="218"/>
  <c r="H18" i="218"/>
  <c r="J18" i="218"/>
  <c r="H17" i="218"/>
  <c r="D17" i="218"/>
  <c r="F16" i="218"/>
  <c r="F15" i="218"/>
  <c r="F14" i="218"/>
  <c r="J14" i="218"/>
  <c r="H13" i="218"/>
  <c r="H12" i="218"/>
  <c r="D11" i="218"/>
  <c r="H10" i="218"/>
  <c r="J10" i="218"/>
  <c r="H9" i="218"/>
  <c r="G8" i="218"/>
  <c r="E8" i="218"/>
  <c r="C8" i="218"/>
  <c r="X142" i="207"/>
  <c r="V140" i="207"/>
  <c r="U140" i="207"/>
  <c r="T140" i="207"/>
  <c r="S140" i="207"/>
  <c r="R140" i="207"/>
  <c r="Q140" i="207"/>
  <c r="P140" i="207"/>
  <c r="O140" i="207"/>
  <c r="N140" i="207"/>
  <c r="M140" i="207"/>
  <c r="L140" i="207"/>
  <c r="K140" i="207"/>
  <c r="J140" i="207"/>
  <c r="I140" i="207"/>
  <c r="H140" i="207"/>
  <c r="G140" i="207"/>
  <c r="F140" i="207"/>
  <c r="E140" i="207"/>
  <c r="D140" i="207"/>
  <c r="C140" i="207"/>
  <c r="B140" i="207"/>
  <c r="A140" i="207"/>
  <c r="V139" i="207"/>
  <c r="U139" i="207"/>
  <c r="T139" i="207"/>
  <c r="S139" i="207"/>
  <c r="R139" i="207"/>
  <c r="Q139" i="207"/>
  <c r="P139" i="207"/>
  <c r="O139" i="207"/>
  <c r="N139" i="207"/>
  <c r="M139" i="207"/>
  <c r="L139" i="207"/>
  <c r="K139" i="207"/>
  <c r="J139" i="207"/>
  <c r="I139" i="207"/>
  <c r="H139" i="207"/>
  <c r="G139" i="207"/>
  <c r="F139" i="207"/>
  <c r="E139" i="207"/>
  <c r="D139" i="207"/>
  <c r="C139" i="207"/>
  <c r="B139" i="207"/>
  <c r="A139" i="207"/>
  <c r="V138" i="207"/>
  <c r="U138" i="207"/>
  <c r="T138" i="207"/>
  <c r="S138" i="207"/>
  <c r="R138" i="207"/>
  <c r="Q138" i="207"/>
  <c r="P138" i="207"/>
  <c r="O138" i="207"/>
  <c r="N138" i="207"/>
  <c r="M138" i="207"/>
  <c r="L138" i="207"/>
  <c r="K138" i="207"/>
  <c r="J138" i="207"/>
  <c r="I138" i="207"/>
  <c r="H138" i="207"/>
  <c r="G138" i="207"/>
  <c r="F138" i="207"/>
  <c r="E138" i="207"/>
  <c r="D138" i="207"/>
  <c r="C138" i="207"/>
  <c r="B138" i="207"/>
  <c r="A138" i="207"/>
  <c r="V137" i="207"/>
  <c r="U137" i="207"/>
  <c r="T137" i="207"/>
  <c r="S137" i="207"/>
  <c r="R137" i="207"/>
  <c r="Q137" i="207"/>
  <c r="P137" i="207"/>
  <c r="O137" i="207"/>
  <c r="N137" i="207"/>
  <c r="M137" i="207"/>
  <c r="L137" i="207"/>
  <c r="K137" i="207"/>
  <c r="J137" i="207"/>
  <c r="I137" i="207"/>
  <c r="H137" i="207"/>
  <c r="G137" i="207"/>
  <c r="F137" i="207"/>
  <c r="E137" i="207"/>
  <c r="D137" i="207"/>
  <c r="C137" i="207"/>
  <c r="B137" i="207"/>
  <c r="A137" i="207"/>
  <c r="V136" i="207"/>
  <c r="U136" i="207"/>
  <c r="T136" i="207"/>
  <c r="S136" i="207"/>
  <c r="R136" i="207"/>
  <c r="Q136" i="207"/>
  <c r="P136" i="207"/>
  <c r="O136" i="207"/>
  <c r="N136" i="207"/>
  <c r="M136" i="207"/>
  <c r="L136" i="207"/>
  <c r="K136" i="207"/>
  <c r="J136" i="207"/>
  <c r="I136" i="207"/>
  <c r="H136" i="207"/>
  <c r="G136" i="207"/>
  <c r="F136" i="207"/>
  <c r="E136" i="207"/>
  <c r="D136" i="207"/>
  <c r="C136" i="207"/>
  <c r="B136" i="207"/>
  <c r="A136" i="207"/>
  <c r="V135" i="207"/>
  <c r="U135" i="207"/>
  <c r="T135" i="207"/>
  <c r="S135" i="207"/>
  <c r="R135" i="207"/>
  <c r="Q135" i="207"/>
  <c r="P135" i="207"/>
  <c r="O135" i="207"/>
  <c r="N135" i="207"/>
  <c r="M135" i="207"/>
  <c r="L135" i="207"/>
  <c r="K135" i="207"/>
  <c r="J135" i="207"/>
  <c r="I135" i="207"/>
  <c r="H135" i="207"/>
  <c r="G135" i="207"/>
  <c r="F135" i="207"/>
  <c r="E135" i="207"/>
  <c r="D135" i="207"/>
  <c r="C135" i="207"/>
  <c r="B135" i="207"/>
  <c r="A135" i="207"/>
  <c r="V134" i="207"/>
  <c r="U134" i="207"/>
  <c r="T134" i="207"/>
  <c r="S134" i="207"/>
  <c r="R134" i="207"/>
  <c r="Q134" i="207"/>
  <c r="P134" i="207"/>
  <c r="O134" i="207"/>
  <c r="N134" i="207"/>
  <c r="M134" i="207"/>
  <c r="L134" i="207"/>
  <c r="K134" i="207"/>
  <c r="J134" i="207"/>
  <c r="I134" i="207"/>
  <c r="H134" i="207"/>
  <c r="G134" i="207"/>
  <c r="F134" i="207"/>
  <c r="E134" i="207"/>
  <c r="D134" i="207"/>
  <c r="C134" i="207"/>
  <c r="B134" i="207"/>
  <c r="A134" i="207"/>
  <c r="V133" i="207"/>
  <c r="U133" i="207"/>
  <c r="T133" i="207"/>
  <c r="S133" i="207"/>
  <c r="R133" i="207"/>
  <c r="Q133" i="207"/>
  <c r="P133" i="207"/>
  <c r="O133" i="207"/>
  <c r="N133" i="207"/>
  <c r="M133" i="207"/>
  <c r="L133" i="207"/>
  <c r="K133" i="207"/>
  <c r="J133" i="207"/>
  <c r="I133" i="207"/>
  <c r="H133" i="207"/>
  <c r="G133" i="207"/>
  <c r="F133" i="207"/>
  <c r="E133" i="207"/>
  <c r="D133" i="207"/>
  <c r="C133" i="207"/>
  <c r="B133" i="207"/>
  <c r="A133" i="207"/>
  <c r="V132" i="207"/>
  <c r="U132" i="207"/>
  <c r="T132" i="207"/>
  <c r="S132" i="207"/>
  <c r="R132" i="207"/>
  <c r="Q132" i="207"/>
  <c r="P132" i="207"/>
  <c r="O132" i="207"/>
  <c r="N132" i="207"/>
  <c r="M132" i="207"/>
  <c r="L132" i="207"/>
  <c r="K132" i="207"/>
  <c r="J132" i="207"/>
  <c r="I132" i="207"/>
  <c r="H132" i="207"/>
  <c r="G132" i="207"/>
  <c r="F132" i="207"/>
  <c r="E132" i="207"/>
  <c r="D132" i="207"/>
  <c r="C132" i="207"/>
  <c r="B132" i="207"/>
  <c r="A132" i="207"/>
  <c r="V131" i="207"/>
  <c r="U131" i="207"/>
  <c r="T131" i="207"/>
  <c r="S131" i="207"/>
  <c r="R131" i="207"/>
  <c r="Q131" i="207"/>
  <c r="P131" i="207"/>
  <c r="O131" i="207"/>
  <c r="N131" i="207"/>
  <c r="M131" i="207"/>
  <c r="L131" i="207"/>
  <c r="K131" i="207"/>
  <c r="J131" i="207"/>
  <c r="I131" i="207"/>
  <c r="H131" i="207"/>
  <c r="G131" i="207"/>
  <c r="F131" i="207"/>
  <c r="E131" i="207"/>
  <c r="D131" i="207"/>
  <c r="C131" i="207"/>
  <c r="B131" i="207"/>
  <c r="A131" i="207"/>
  <c r="V130" i="207"/>
  <c r="U130" i="207"/>
  <c r="T130" i="207"/>
  <c r="S130" i="207"/>
  <c r="R130" i="207"/>
  <c r="Q130" i="207"/>
  <c r="P130" i="207"/>
  <c r="O130" i="207"/>
  <c r="N130" i="207"/>
  <c r="M130" i="207"/>
  <c r="L130" i="207"/>
  <c r="K130" i="207"/>
  <c r="J130" i="207"/>
  <c r="I130" i="207"/>
  <c r="H130" i="207"/>
  <c r="G130" i="207"/>
  <c r="F130" i="207"/>
  <c r="E130" i="207"/>
  <c r="D130" i="207"/>
  <c r="C130" i="207"/>
  <c r="B130" i="207"/>
  <c r="A130" i="207"/>
  <c r="V129" i="207"/>
  <c r="U129" i="207"/>
  <c r="T129" i="207"/>
  <c r="S129" i="207"/>
  <c r="R129" i="207"/>
  <c r="Q129" i="207"/>
  <c r="P129" i="207"/>
  <c r="O129" i="207"/>
  <c r="N129" i="207"/>
  <c r="M129" i="207"/>
  <c r="L129" i="207"/>
  <c r="K129" i="207"/>
  <c r="J129" i="207"/>
  <c r="I129" i="207"/>
  <c r="H129" i="207"/>
  <c r="G129" i="207"/>
  <c r="F129" i="207"/>
  <c r="E129" i="207"/>
  <c r="D129" i="207"/>
  <c r="C129" i="207"/>
  <c r="B129" i="207"/>
  <c r="A129" i="207"/>
  <c r="V128" i="207"/>
  <c r="U128" i="207"/>
  <c r="T128" i="207"/>
  <c r="S128" i="207"/>
  <c r="R128" i="207"/>
  <c r="Q128" i="207"/>
  <c r="P128" i="207"/>
  <c r="O128" i="207"/>
  <c r="N128" i="207"/>
  <c r="M128" i="207"/>
  <c r="L128" i="207"/>
  <c r="K128" i="207"/>
  <c r="J128" i="207"/>
  <c r="I128" i="207"/>
  <c r="H128" i="207"/>
  <c r="G128" i="207"/>
  <c r="F128" i="207"/>
  <c r="E128" i="207"/>
  <c r="D128" i="207"/>
  <c r="C128" i="207"/>
  <c r="B128" i="207"/>
  <c r="A128" i="207"/>
  <c r="V127" i="207"/>
  <c r="U127" i="207"/>
  <c r="T127" i="207"/>
  <c r="S127" i="207"/>
  <c r="R127" i="207"/>
  <c r="Q127" i="207"/>
  <c r="P127" i="207"/>
  <c r="O127" i="207"/>
  <c r="N127" i="207"/>
  <c r="M127" i="207"/>
  <c r="L127" i="207"/>
  <c r="K127" i="207"/>
  <c r="J127" i="207"/>
  <c r="I127" i="207"/>
  <c r="H127" i="207"/>
  <c r="G127" i="207"/>
  <c r="F127" i="207"/>
  <c r="E127" i="207"/>
  <c r="D127" i="207"/>
  <c r="C127" i="207"/>
  <c r="B127" i="207"/>
  <c r="A127" i="207"/>
  <c r="V126" i="207"/>
  <c r="U126" i="207"/>
  <c r="T126" i="207"/>
  <c r="S126" i="207"/>
  <c r="R126" i="207"/>
  <c r="Q126" i="207"/>
  <c r="P126" i="207"/>
  <c r="O126" i="207"/>
  <c r="N126" i="207"/>
  <c r="M126" i="207"/>
  <c r="L126" i="207"/>
  <c r="K126" i="207"/>
  <c r="J126" i="207"/>
  <c r="I126" i="207"/>
  <c r="H126" i="207"/>
  <c r="G126" i="207"/>
  <c r="F126" i="207"/>
  <c r="E126" i="207"/>
  <c r="D126" i="207"/>
  <c r="C126" i="207"/>
  <c r="B126" i="207"/>
  <c r="A126" i="207"/>
  <c r="V125" i="207"/>
  <c r="U125" i="207"/>
  <c r="T125" i="207"/>
  <c r="S125" i="207"/>
  <c r="R125" i="207"/>
  <c r="Q125" i="207"/>
  <c r="P125" i="207"/>
  <c r="O125" i="207"/>
  <c r="N125" i="207"/>
  <c r="M125" i="207"/>
  <c r="L125" i="207"/>
  <c r="K125" i="207"/>
  <c r="J125" i="207"/>
  <c r="I125" i="207"/>
  <c r="H125" i="207"/>
  <c r="G125" i="207"/>
  <c r="F125" i="207"/>
  <c r="E125" i="207"/>
  <c r="D125" i="207"/>
  <c r="C125" i="207"/>
  <c r="B125" i="207"/>
  <c r="A125" i="207"/>
  <c r="V124" i="207"/>
  <c r="U124" i="207"/>
  <c r="T124" i="207"/>
  <c r="S124" i="207"/>
  <c r="R124" i="207"/>
  <c r="Q124" i="207"/>
  <c r="P124" i="207"/>
  <c r="O124" i="207"/>
  <c r="N124" i="207"/>
  <c r="M124" i="207"/>
  <c r="L124" i="207"/>
  <c r="K124" i="207"/>
  <c r="J124" i="207"/>
  <c r="I124" i="207"/>
  <c r="H124" i="207"/>
  <c r="G124" i="207"/>
  <c r="F124" i="207"/>
  <c r="E124" i="207"/>
  <c r="D124" i="207"/>
  <c r="C124" i="207"/>
  <c r="B124" i="207"/>
  <c r="A124" i="207"/>
  <c r="V123" i="207"/>
  <c r="U123" i="207"/>
  <c r="T123" i="207"/>
  <c r="S123" i="207"/>
  <c r="R123" i="207"/>
  <c r="Q123" i="207"/>
  <c r="P123" i="207"/>
  <c r="O123" i="207"/>
  <c r="N123" i="207"/>
  <c r="M123" i="207"/>
  <c r="L123" i="207"/>
  <c r="K123" i="207"/>
  <c r="J123" i="207"/>
  <c r="I123" i="207"/>
  <c r="H123" i="207"/>
  <c r="G123" i="207"/>
  <c r="F123" i="207"/>
  <c r="E123" i="207"/>
  <c r="D123" i="207"/>
  <c r="C123" i="207"/>
  <c r="B123" i="207"/>
  <c r="A123" i="207"/>
  <c r="V122" i="207"/>
  <c r="U122" i="207"/>
  <c r="T122" i="207"/>
  <c r="S122" i="207"/>
  <c r="R122" i="207"/>
  <c r="Q122" i="207"/>
  <c r="P122" i="207"/>
  <c r="O122" i="207"/>
  <c r="N122" i="207"/>
  <c r="M122" i="207"/>
  <c r="L122" i="207"/>
  <c r="K122" i="207"/>
  <c r="J122" i="207"/>
  <c r="I122" i="207"/>
  <c r="H122" i="207"/>
  <c r="G122" i="207"/>
  <c r="F122" i="207"/>
  <c r="E122" i="207"/>
  <c r="D122" i="207"/>
  <c r="C122" i="207"/>
  <c r="B122" i="207"/>
  <c r="A122" i="207"/>
  <c r="V121" i="207"/>
  <c r="U121" i="207"/>
  <c r="T121" i="207"/>
  <c r="S121" i="207"/>
  <c r="R121" i="207"/>
  <c r="Q121" i="207"/>
  <c r="P121" i="207"/>
  <c r="O121" i="207"/>
  <c r="N121" i="207"/>
  <c r="M121" i="207"/>
  <c r="L121" i="207"/>
  <c r="K121" i="207"/>
  <c r="J121" i="207"/>
  <c r="I121" i="207"/>
  <c r="H121" i="207"/>
  <c r="G121" i="207"/>
  <c r="F121" i="207"/>
  <c r="E121" i="207"/>
  <c r="D121" i="207"/>
  <c r="C121" i="207"/>
  <c r="B121" i="207"/>
  <c r="A121" i="207"/>
  <c r="V120" i="207"/>
  <c r="U120" i="207"/>
  <c r="T120" i="207"/>
  <c r="S120" i="207"/>
  <c r="R120" i="207"/>
  <c r="Q120" i="207"/>
  <c r="P120" i="207"/>
  <c r="O120" i="207"/>
  <c r="N120" i="207"/>
  <c r="M120" i="207"/>
  <c r="L120" i="207"/>
  <c r="K120" i="207"/>
  <c r="J120" i="207"/>
  <c r="I120" i="207"/>
  <c r="H120" i="207"/>
  <c r="G120" i="207"/>
  <c r="F120" i="207"/>
  <c r="E120" i="207"/>
  <c r="D120" i="207"/>
  <c r="C120" i="207"/>
  <c r="B120" i="207"/>
  <c r="A120" i="207"/>
  <c r="V119" i="207"/>
  <c r="U119" i="207"/>
  <c r="T119" i="207"/>
  <c r="S119" i="207"/>
  <c r="R119" i="207"/>
  <c r="Q119" i="207"/>
  <c r="P119" i="207"/>
  <c r="O119" i="207"/>
  <c r="N119" i="207"/>
  <c r="M119" i="207"/>
  <c r="L119" i="207"/>
  <c r="K119" i="207"/>
  <c r="J119" i="207"/>
  <c r="I119" i="207"/>
  <c r="H119" i="207"/>
  <c r="G119" i="207"/>
  <c r="F119" i="207"/>
  <c r="E119" i="207"/>
  <c r="D119" i="207"/>
  <c r="C119" i="207"/>
  <c r="B119" i="207"/>
  <c r="A119" i="207"/>
  <c r="V118" i="207"/>
  <c r="U118" i="207"/>
  <c r="T118" i="207"/>
  <c r="S118" i="207"/>
  <c r="R118" i="207"/>
  <c r="Q118" i="207"/>
  <c r="P118" i="207"/>
  <c r="O118" i="207"/>
  <c r="N118" i="207"/>
  <c r="M118" i="207"/>
  <c r="L118" i="207"/>
  <c r="K118" i="207"/>
  <c r="J118" i="207"/>
  <c r="I118" i="207"/>
  <c r="H118" i="207"/>
  <c r="G118" i="207"/>
  <c r="F118" i="207"/>
  <c r="E118" i="207"/>
  <c r="D118" i="207"/>
  <c r="C118" i="207"/>
  <c r="B118" i="207"/>
  <c r="A118" i="207"/>
  <c r="V117" i="207"/>
  <c r="U117" i="207"/>
  <c r="T117" i="207"/>
  <c r="S117" i="207"/>
  <c r="R117" i="207"/>
  <c r="Q117" i="207"/>
  <c r="P117" i="207"/>
  <c r="O117" i="207"/>
  <c r="N117" i="207"/>
  <c r="M117" i="207"/>
  <c r="L117" i="207"/>
  <c r="K117" i="207"/>
  <c r="J117" i="207"/>
  <c r="I117" i="207"/>
  <c r="H117" i="207"/>
  <c r="G117" i="207"/>
  <c r="F117" i="207"/>
  <c r="E117" i="207"/>
  <c r="D117" i="207"/>
  <c r="C117" i="207"/>
  <c r="B117" i="207"/>
  <c r="A117" i="207"/>
  <c r="V116" i="207"/>
  <c r="U116" i="207"/>
  <c r="T116" i="207"/>
  <c r="S116" i="207"/>
  <c r="R116" i="207"/>
  <c r="Q116" i="207"/>
  <c r="P116" i="207"/>
  <c r="O116" i="207"/>
  <c r="N116" i="207"/>
  <c r="M116" i="207"/>
  <c r="L116" i="207"/>
  <c r="K116" i="207"/>
  <c r="J116" i="207"/>
  <c r="I116" i="207"/>
  <c r="H116" i="207"/>
  <c r="G116" i="207"/>
  <c r="F116" i="207"/>
  <c r="E116" i="207"/>
  <c r="D116" i="207"/>
  <c r="C116" i="207"/>
  <c r="B116" i="207"/>
  <c r="A116" i="207"/>
  <c r="V115" i="207"/>
  <c r="U115" i="207"/>
  <c r="T115" i="207"/>
  <c r="S115" i="207"/>
  <c r="R115" i="207"/>
  <c r="Q115" i="207"/>
  <c r="P115" i="207"/>
  <c r="O115" i="207"/>
  <c r="N115" i="207"/>
  <c r="M115" i="207"/>
  <c r="L115" i="207"/>
  <c r="K115" i="207"/>
  <c r="J115" i="207"/>
  <c r="I115" i="207"/>
  <c r="H115" i="207"/>
  <c r="G115" i="207"/>
  <c r="F115" i="207"/>
  <c r="E115" i="207"/>
  <c r="D115" i="207"/>
  <c r="C115" i="207"/>
  <c r="B115" i="207"/>
  <c r="A115" i="207"/>
  <c r="V114" i="207"/>
  <c r="U114" i="207"/>
  <c r="T114" i="207"/>
  <c r="S114" i="207"/>
  <c r="R114" i="207"/>
  <c r="Q114" i="207"/>
  <c r="P114" i="207"/>
  <c r="O114" i="207"/>
  <c r="N114" i="207"/>
  <c r="M114" i="207"/>
  <c r="L114" i="207"/>
  <c r="K114" i="207"/>
  <c r="J114" i="207"/>
  <c r="I114" i="207"/>
  <c r="H114" i="207"/>
  <c r="G114" i="207"/>
  <c r="F114" i="207"/>
  <c r="E114" i="207"/>
  <c r="D114" i="207"/>
  <c r="C114" i="207"/>
  <c r="B114" i="207"/>
  <c r="A114" i="207"/>
  <c r="V113" i="207"/>
  <c r="U113" i="207"/>
  <c r="T113" i="207"/>
  <c r="S113" i="207"/>
  <c r="R113" i="207"/>
  <c r="Q113" i="207"/>
  <c r="P113" i="207"/>
  <c r="O113" i="207"/>
  <c r="N113" i="207"/>
  <c r="M113" i="207"/>
  <c r="L113" i="207"/>
  <c r="K113" i="207"/>
  <c r="J113" i="207"/>
  <c r="I113" i="207"/>
  <c r="H113" i="207"/>
  <c r="G113" i="207"/>
  <c r="F113" i="207"/>
  <c r="E113" i="207"/>
  <c r="D113" i="207"/>
  <c r="C113" i="207"/>
  <c r="B113" i="207"/>
  <c r="A113" i="207"/>
  <c r="V112" i="207"/>
  <c r="U112" i="207"/>
  <c r="T112" i="207"/>
  <c r="S112" i="207"/>
  <c r="R112" i="207"/>
  <c r="Q112" i="207"/>
  <c r="P112" i="207"/>
  <c r="O112" i="207"/>
  <c r="N112" i="207"/>
  <c r="M112" i="207"/>
  <c r="L112" i="207"/>
  <c r="K112" i="207"/>
  <c r="J112" i="207"/>
  <c r="I112" i="207"/>
  <c r="H112" i="207"/>
  <c r="G112" i="207"/>
  <c r="F112" i="207"/>
  <c r="E112" i="207"/>
  <c r="D112" i="207"/>
  <c r="C112" i="207"/>
  <c r="B112" i="207"/>
  <c r="A112" i="207"/>
  <c r="V111" i="207"/>
  <c r="U111" i="207"/>
  <c r="T111" i="207"/>
  <c r="S111" i="207"/>
  <c r="R111" i="207"/>
  <c r="Q111" i="207"/>
  <c r="P111" i="207"/>
  <c r="O111" i="207"/>
  <c r="N111" i="207"/>
  <c r="M111" i="207"/>
  <c r="L111" i="207"/>
  <c r="K111" i="207"/>
  <c r="J111" i="207"/>
  <c r="I111" i="207"/>
  <c r="H111" i="207"/>
  <c r="G111" i="207"/>
  <c r="F111" i="207"/>
  <c r="E111" i="207"/>
  <c r="D111" i="207"/>
  <c r="C111" i="207"/>
  <c r="B111" i="207"/>
  <c r="A111" i="207"/>
  <c r="V110" i="207"/>
  <c r="U110" i="207"/>
  <c r="T110" i="207"/>
  <c r="S110" i="207"/>
  <c r="R110" i="207"/>
  <c r="Q110" i="207"/>
  <c r="P110" i="207"/>
  <c r="O110" i="207"/>
  <c r="N110" i="207"/>
  <c r="M110" i="207"/>
  <c r="L110" i="207"/>
  <c r="K110" i="207"/>
  <c r="J110" i="207"/>
  <c r="I110" i="207"/>
  <c r="H110" i="207"/>
  <c r="G110" i="207"/>
  <c r="F110" i="207"/>
  <c r="E110" i="207"/>
  <c r="D110" i="207"/>
  <c r="C110" i="207"/>
  <c r="B110" i="207"/>
  <c r="A110" i="207"/>
  <c r="V109" i="207"/>
  <c r="U109" i="207"/>
  <c r="T109" i="207"/>
  <c r="S109" i="207"/>
  <c r="R109" i="207"/>
  <c r="Q109" i="207"/>
  <c r="P109" i="207"/>
  <c r="O109" i="207"/>
  <c r="N109" i="207"/>
  <c r="M109" i="207"/>
  <c r="L109" i="207"/>
  <c r="K109" i="207"/>
  <c r="J109" i="207"/>
  <c r="I109" i="207"/>
  <c r="H109" i="207"/>
  <c r="G109" i="207"/>
  <c r="F109" i="207"/>
  <c r="E109" i="207"/>
  <c r="D109" i="207"/>
  <c r="C109" i="207"/>
  <c r="B109" i="207"/>
  <c r="A109" i="207"/>
  <c r="V108" i="207"/>
  <c r="U108" i="207"/>
  <c r="T108" i="207"/>
  <c r="S108" i="207"/>
  <c r="R108" i="207"/>
  <c r="Q108" i="207"/>
  <c r="P108" i="207"/>
  <c r="O108" i="207"/>
  <c r="N108" i="207"/>
  <c r="M108" i="207"/>
  <c r="L108" i="207"/>
  <c r="K108" i="207"/>
  <c r="J108" i="207"/>
  <c r="I108" i="207"/>
  <c r="H108" i="207"/>
  <c r="G108" i="207"/>
  <c r="F108" i="207"/>
  <c r="E108" i="207"/>
  <c r="D108" i="207"/>
  <c r="C108" i="207"/>
  <c r="B108" i="207"/>
  <c r="A108" i="207"/>
  <c r="V107" i="207"/>
  <c r="U107" i="207"/>
  <c r="T107" i="207"/>
  <c r="S107" i="207"/>
  <c r="R107" i="207"/>
  <c r="Q107" i="207"/>
  <c r="P107" i="207"/>
  <c r="O107" i="207"/>
  <c r="N107" i="207"/>
  <c r="M107" i="207"/>
  <c r="L107" i="207"/>
  <c r="K107" i="207"/>
  <c r="J107" i="207"/>
  <c r="I107" i="207"/>
  <c r="H107" i="207"/>
  <c r="G107" i="207"/>
  <c r="F107" i="207"/>
  <c r="E107" i="207"/>
  <c r="D107" i="207"/>
  <c r="C107" i="207"/>
  <c r="B107" i="207"/>
  <c r="A107" i="207"/>
  <c r="V106" i="207"/>
  <c r="U106" i="207"/>
  <c r="T106" i="207"/>
  <c r="S106" i="207"/>
  <c r="R106" i="207"/>
  <c r="Q106" i="207"/>
  <c r="P106" i="207"/>
  <c r="O106" i="207"/>
  <c r="N106" i="207"/>
  <c r="M106" i="207"/>
  <c r="L106" i="207"/>
  <c r="K106" i="207"/>
  <c r="J106" i="207"/>
  <c r="I106" i="207"/>
  <c r="H106" i="207"/>
  <c r="G106" i="207"/>
  <c r="F106" i="207"/>
  <c r="E106" i="207"/>
  <c r="D106" i="207"/>
  <c r="C106" i="207"/>
  <c r="B106" i="207"/>
  <c r="A106" i="207"/>
  <c r="V105" i="207"/>
  <c r="U105" i="207"/>
  <c r="T105" i="207"/>
  <c r="S105" i="207"/>
  <c r="R105" i="207"/>
  <c r="Q105" i="207"/>
  <c r="P105" i="207"/>
  <c r="O105" i="207"/>
  <c r="N105" i="207"/>
  <c r="M105" i="207"/>
  <c r="L105" i="207"/>
  <c r="K105" i="207"/>
  <c r="J105" i="207"/>
  <c r="I105" i="207"/>
  <c r="H105" i="207"/>
  <c r="G105" i="207"/>
  <c r="F105" i="207"/>
  <c r="E105" i="207"/>
  <c r="D105" i="207"/>
  <c r="C105" i="207"/>
  <c r="B105" i="207"/>
  <c r="A105" i="207"/>
  <c r="V104" i="207"/>
  <c r="U104" i="207"/>
  <c r="T104" i="207"/>
  <c r="S104" i="207"/>
  <c r="R104" i="207"/>
  <c r="Q104" i="207"/>
  <c r="P104" i="207"/>
  <c r="O104" i="207"/>
  <c r="N104" i="207"/>
  <c r="M104" i="207"/>
  <c r="L104" i="207"/>
  <c r="K104" i="207"/>
  <c r="J104" i="207"/>
  <c r="I104" i="207"/>
  <c r="H104" i="207"/>
  <c r="G104" i="207"/>
  <c r="F104" i="207"/>
  <c r="E104" i="207"/>
  <c r="D104" i="207"/>
  <c r="C104" i="207"/>
  <c r="B104" i="207"/>
  <c r="A104" i="207"/>
  <c r="V103" i="207"/>
  <c r="U103" i="207"/>
  <c r="T103" i="207"/>
  <c r="S103" i="207"/>
  <c r="R103" i="207"/>
  <c r="Q103" i="207"/>
  <c r="P103" i="207"/>
  <c r="O103" i="207"/>
  <c r="N103" i="207"/>
  <c r="M103" i="207"/>
  <c r="L103" i="207"/>
  <c r="K103" i="207"/>
  <c r="J103" i="207"/>
  <c r="I103" i="207"/>
  <c r="H103" i="207"/>
  <c r="G103" i="207"/>
  <c r="F103" i="207"/>
  <c r="E103" i="207"/>
  <c r="D103" i="207"/>
  <c r="C103" i="207"/>
  <c r="B103" i="207"/>
  <c r="A103" i="207"/>
  <c r="V102" i="207"/>
  <c r="U102" i="207"/>
  <c r="T102" i="207"/>
  <c r="S102" i="207"/>
  <c r="R102" i="207"/>
  <c r="Q102" i="207"/>
  <c r="P102" i="207"/>
  <c r="O102" i="207"/>
  <c r="N102" i="207"/>
  <c r="M102" i="207"/>
  <c r="L102" i="207"/>
  <c r="K102" i="207"/>
  <c r="J102" i="207"/>
  <c r="I102" i="207"/>
  <c r="H102" i="207"/>
  <c r="G102" i="207"/>
  <c r="F102" i="207"/>
  <c r="E102" i="207"/>
  <c r="D102" i="207"/>
  <c r="C102" i="207"/>
  <c r="B102" i="207"/>
  <c r="A102" i="207"/>
  <c r="V101" i="207"/>
  <c r="U101" i="207"/>
  <c r="T101" i="207"/>
  <c r="S101" i="207"/>
  <c r="R101" i="207"/>
  <c r="Q101" i="207"/>
  <c r="P101" i="207"/>
  <c r="O101" i="207"/>
  <c r="N101" i="207"/>
  <c r="M101" i="207"/>
  <c r="L101" i="207"/>
  <c r="K101" i="207"/>
  <c r="J101" i="207"/>
  <c r="I101" i="207"/>
  <c r="H101" i="207"/>
  <c r="G101" i="207"/>
  <c r="F101" i="207"/>
  <c r="E101" i="207"/>
  <c r="D101" i="207"/>
  <c r="C101" i="207"/>
  <c r="B101" i="207"/>
  <c r="A101" i="207"/>
  <c r="V100" i="207"/>
  <c r="U100" i="207"/>
  <c r="T100" i="207"/>
  <c r="S100" i="207"/>
  <c r="R100" i="207"/>
  <c r="Q100" i="207"/>
  <c r="P100" i="207"/>
  <c r="O100" i="207"/>
  <c r="N100" i="207"/>
  <c r="M100" i="207"/>
  <c r="L100" i="207"/>
  <c r="K100" i="207"/>
  <c r="J100" i="207"/>
  <c r="I100" i="207"/>
  <c r="H100" i="207"/>
  <c r="G100" i="207"/>
  <c r="F100" i="207"/>
  <c r="E100" i="207"/>
  <c r="D100" i="207"/>
  <c r="C100" i="207"/>
  <c r="B100" i="207"/>
  <c r="A100" i="207"/>
  <c r="V99" i="207"/>
  <c r="U99" i="207"/>
  <c r="T99" i="207"/>
  <c r="S99" i="207"/>
  <c r="R99" i="207"/>
  <c r="Q99" i="207"/>
  <c r="P99" i="207"/>
  <c r="O99" i="207"/>
  <c r="N99" i="207"/>
  <c r="M99" i="207"/>
  <c r="L99" i="207"/>
  <c r="K99" i="207"/>
  <c r="J99" i="207"/>
  <c r="I99" i="207"/>
  <c r="H99" i="207"/>
  <c r="G99" i="207"/>
  <c r="F99" i="207"/>
  <c r="E99" i="207"/>
  <c r="D99" i="207"/>
  <c r="C99" i="207"/>
  <c r="B99" i="207"/>
  <c r="A99" i="207"/>
  <c r="V98" i="207"/>
  <c r="U98" i="207"/>
  <c r="T98" i="207"/>
  <c r="S98" i="207"/>
  <c r="R98" i="207"/>
  <c r="Q98" i="207"/>
  <c r="P98" i="207"/>
  <c r="O98" i="207"/>
  <c r="N98" i="207"/>
  <c r="M98" i="207"/>
  <c r="L98" i="207"/>
  <c r="K98" i="207"/>
  <c r="J98" i="207"/>
  <c r="I98" i="207"/>
  <c r="H98" i="207"/>
  <c r="G98" i="207"/>
  <c r="F98" i="207"/>
  <c r="E98" i="207"/>
  <c r="D98" i="207"/>
  <c r="C98" i="207"/>
  <c r="B98" i="207"/>
  <c r="A98" i="207"/>
  <c r="V97" i="207"/>
  <c r="U97" i="207"/>
  <c r="T97" i="207"/>
  <c r="S97" i="207"/>
  <c r="R97" i="207"/>
  <c r="Q97" i="207"/>
  <c r="P97" i="207"/>
  <c r="O97" i="207"/>
  <c r="N97" i="207"/>
  <c r="M97" i="207"/>
  <c r="L97" i="207"/>
  <c r="K97" i="207"/>
  <c r="J97" i="207"/>
  <c r="I97" i="207"/>
  <c r="H97" i="207"/>
  <c r="G97" i="207"/>
  <c r="F97" i="207"/>
  <c r="E97" i="207"/>
  <c r="D97" i="207"/>
  <c r="C97" i="207"/>
  <c r="B97" i="207"/>
  <c r="A97" i="207"/>
  <c r="V96" i="207"/>
  <c r="U96" i="207"/>
  <c r="T96" i="207"/>
  <c r="S96" i="207"/>
  <c r="R96" i="207"/>
  <c r="Q96" i="207"/>
  <c r="P96" i="207"/>
  <c r="O96" i="207"/>
  <c r="N96" i="207"/>
  <c r="M96" i="207"/>
  <c r="L96" i="207"/>
  <c r="K96" i="207"/>
  <c r="J96" i="207"/>
  <c r="I96" i="207"/>
  <c r="H96" i="207"/>
  <c r="G96" i="207"/>
  <c r="F96" i="207"/>
  <c r="E96" i="207"/>
  <c r="D96" i="207"/>
  <c r="C96" i="207"/>
  <c r="B96" i="207"/>
  <c r="A96" i="207"/>
  <c r="V95" i="207"/>
  <c r="U95" i="207"/>
  <c r="T95" i="207"/>
  <c r="S95" i="207"/>
  <c r="R95" i="207"/>
  <c r="Q95" i="207"/>
  <c r="P95" i="207"/>
  <c r="O95" i="207"/>
  <c r="N95" i="207"/>
  <c r="M95" i="207"/>
  <c r="L95" i="207"/>
  <c r="K95" i="207"/>
  <c r="J95" i="207"/>
  <c r="I95" i="207"/>
  <c r="H95" i="207"/>
  <c r="G95" i="207"/>
  <c r="F95" i="207"/>
  <c r="E95" i="207"/>
  <c r="D95" i="207"/>
  <c r="C95" i="207"/>
  <c r="B95" i="207"/>
  <c r="A95" i="207"/>
  <c r="V94" i="207"/>
  <c r="U94" i="207"/>
  <c r="T94" i="207"/>
  <c r="S94" i="207"/>
  <c r="R94" i="207"/>
  <c r="Q94" i="207"/>
  <c r="P94" i="207"/>
  <c r="O94" i="207"/>
  <c r="N94" i="207"/>
  <c r="M94" i="207"/>
  <c r="L94" i="207"/>
  <c r="K94" i="207"/>
  <c r="J94" i="207"/>
  <c r="I94" i="207"/>
  <c r="H94" i="207"/>
  <c r="G94" i="207"/>
  <c r="F94" i="207"/>
  <c r="E94" i="207"/>
  <c r="D94" i="207"/>
  <c r="C94" i="207"/>
  <c r="B94" i="207"/>
  <c r="A94" i="207"/>
  <c r="V93" i="207"/>
  <c r="U93" i="207"/>
  <c r="T93" i="207"/>
  <c r="S93" i="207"/>
  <c r="R93" i="207"/>
  <c r="Q93" i="207"/>
  <c r="P93" i="207"/>
  <c r="O93" i="207"/>
  <c r="N93" i="207"/>
  <c r="M93" i="207"/>
  <c r="L93" i="207"/>
  <c r="K93" i="207"/>
  <c r="J93" i="207"/>
  <c r="I93" i="207"/>
  <c r="H93" i="207"/>
  <c r="G93" i="207"/>
  <c r="F93" i="207"/>
  <c r="E93" i="207"/>
  <c r="D93" i="207"/>
  <c r="C93" i="207"/>
  <c r="B93" i="207"/>
  <c r="A93" i="207"/>
  <c r="V92" i="207"/>
  <c r="U92" i="207"/>
  <c r="T92" i="207"/>
  <c r="S92" i="207"/>
  <c r="R92" i="207"/>
  <c r="Q92" i="207"/>
  <c r="P92" i="207"/>
  <c r="O92" i="207"/>
  <c r="N92" i="207"/>
  <c r="M92" i="207"/>
  <c r="L92" i="207"/>
  <c r="K92" i="207"/>
  <c r="J92" i="207"/>
  <c r="I92" i="207"/>
  <c r="H92" i="207"/>
  <c r="G92" i="207"/>
  <c r="F92" i="207"/>
  <c r="E92" i="207"/>
  <c r="D92" i="207"/>
  <c r="C92" i="207"/>
  <c r="B92" i="207"/>
  <c r="A92" i="207"/>
  <c r="V91" i="207"/>
  <c r="U91" i="207"/>
  <c r="T91" i="207"/>
  <c r="S91" i="207"/>
  <c r="R91" i="207"/>
  <c r="Q91" i="207"/>
  <c r="P91" i="207"/>
  <c r="O91" i="207"/>
  <c r="N91" i="207"/>
  <c r="M91" i="207"/>
  <c r="L91" i="207"/>
  <c r="K91" i="207"/>
  <c r="J91" i="207"/>
  <c r="I91" i="207"/>
  <c r="H91" i="207"/>
  <c r="G91" i="207"/>
  <c r="F91" i="207"/>
  <c r="E91" i="207"/>
  <c r="D91" i="207"/>
  <c r="C91" i="207"/>
  <c r="B91" i="207"/>
  <c r="A91" i="207"/>
  <c r="V90" i="207"/>
  <c r="U90" i="207"/>
  <c r="T90" i="207"/>
  <c r="S90" i="207"/>
  <c r="R90" i="207"/>
  <c r="Q90" i="207"/>
  <c r="P90" i="207"/>
  <c r="O90" i="207"/>
  <c r="N90" i="207"/>
  <c r="M90" i="207"/>
  <c r="L90" i="207"/>
  <c r="K90" i="207"/>
  <c r="J90" i="207"/>
  <c r="I90" i="207"/>
  <c r="H90" i="207"/>
  <c r="G90" i="207"/>
  <c r="F90" i="207"/>
  <c r="E90" i="207"/>
  <c r="D90" i="207"/>
  <c r="C90" i="207"/>
  <c r="B90" i="207"/>
  <c r="A90" i="207"/>
  <c r="V89" i="207"/>
  <c r="U89" i="207"/>
  <c r="T89" i="207"/>
  <c r="S89" i="207"/>
  <c r="R89" i="207"/>
  <c r="Q89" i="207"/>
  <c r="P89" i="207"/>
  <c r="O89" i="207"/>
  <c r="N89" i="207"/>
  <c r="M89" i="207"/>
  <c r="L89" i="207"/>
  <c r="K89" i="207"/>
  <c r="J89" i="207"/>
  <c r="I89" i="207"/>
  <c r="H89" i="207"/>
  <c r="G89" i="207"/>
  <c r="F89" i="207"/>
  <c r="E89" i="207"/>
  <c r="D89" i="207"/>
  <c r="C89" i="207"/>
  <c r="B89" i="207"/>
  <c r="A89" i="207"/>
  <c r="V88" i="207"/>
  <c r="U88" i="207"/>
  <c r="T88" i="207"/>
  <c r="S88" i="207"/>
  <c r="R88" i="207"/>
  <c r="Q88" i="207"/>
  <c r="P88" i="207"/>
  <c r="O88" i="207"/>
  <c r="N88" i="207"/>
  <c r="M88" i="207"/>
  <c r="L88" i="207"/>
  <c r="K88" i="207"/>
  <c r="J88" i="207"/>
  <c r="I88" i="207"/>
  <c r="H88" i="207"/>
  <c r="G88" i="207"/>
  <c r="F88" i="207"/>
  <c r="E88" i="207"/>
  <c r="D88" i="207"/>
  <c r="C88" i="207"/>
  <c r="B88" i="207"/>
  <c r="A88" i="207"/>
  <c r="V87" i="207"/>
  <c r="U87" i="207"/>
  <c r="T87" i="207"/>
  <c r="S87" i="207"/>
  <c r="R87" i="207"/>
  <c r="Q87" i="207"/>
  <c r="P87" i="207"/>
  <c r="O87" i="207"/>
  <c r="N87" i="207"/>
  <c r="M87" i="207"/>
  <c r="L87" i="207"/>
  <c r="K87" i="207"/>
  <c r="J87" i="207"/>
  <c r="I87" i="207"/>
  <c r="H87" i="207"/>
  <c r="G87" i="207"/>
  <c r="F87" i="207"/>
  <c r="E87" i="207"/>
  <c r="D87" i="207"/>
  <c r="C87" i="207"/>
  <c r="B87" i="207"/>
  <c r="A87" i="207"/>
  <c r="V86" i="207"/>
  <c r="U86" i="207"/>
  <c r="T86" i="207"/>
  <c r="S86" i="207"/>
  <c r="R86" i="207"/>
  <c r="Q86" i="207"/>
  <c r="P86" i="207"/>
  <c r="O86" i="207"/>
  <c r="N86" i="207"/>
  <c r="M86" i="207"/>
  <c r="L86" i="207"/>
  <c r="K86" i="207"/>
  <c r="J86" i="207"/>
  <c r="I86" i="207"/>
  <c r="H86" i="207"/>
  <c r="G86" i="207"/>
  <c r="F86" i="207"/>
  <c r="E86" i="207"/>
  <c r="D86" i="207"/>
  <c r="C86" i="207"/>
  <c r="B86" i="207"/>
  <c r="A86" i="207"/>
  <c r="V85" i="207"/>
  <c r="U85" i="207"/>
  <c r="T85" i="207"/>
  <c r="S85" i="207"/>
  <c r="R85" i="207"/>
  <c r="Q85" i="207"/>
  <c r="P85" i="207"/>
  <c r="O85" i="207"/>
  <c r="N85" i="207"/>
  <c r="M85" i="207"/>
  <c r="L85" i="207"/>
  <c r="K85" i="207"/>
  <c r="J85" i="207"/>
  <c r="I85" i="207"/>
  <c r="H85" i="207"/>
  <c r="G85" i="207"/>
  <c r="F85" i="207"/>
  <c r="E85" i="207"/>
  <c r="D85" i="207"/>
  <c r="C85" i="207"/>
  <c r="B85" i="207"/>
  <c r="A85" i="207"/>
  <c r="V84" i="207"/>
  <c r="U84" i="207"/>
  <c r="T84" i="207"/>
  <c r="S84" i="207"/>
  <c r="R84" i="207"/>
  <c r="Q84" i="207"/>
  <c r="P84" i="207"/>
  <c r="O84" i="207"/>
  <c r="N84" i="207"/>
  <c r="M84" i="207"/>
  <c r="L84" i="207"/>
  <c r="K84" i="207"/>
  <c r="J84" i="207"/>
  <c r="I84" i="207"/>
  <c r="H84" i="207"/>
  <c r="G84" i="207"/>
  <c r="F84" i="207"/>
  <c r="E84" i="207"/>
  <c r="D84" i="207"/>
  <c r="C84" i="207"/>
  <c r="B84" i="207"/>
  <c r="A84" i="207"/>
  <c r="V83" i="207"/>
  <c r="U83" i="207"/>
  <c r="T83" i="207"/>
  <c r="S83" i="207"/>
  <c r="R83" i="207"/>
  <c r="Q83" i="207"/>
  <c r="P83" i="207"/>
  <c r="O83" i="207"/>
  <c r="N83" i="207"/>
  <c r="M83" i="207"/>
  <c r="L83" i="207"/>
  <c r="K83" i="207"/>
  <c r="J83" i="207"/>
  <c r="I83" i="207"/>
  <c r="H83" i="207"/>
  <c r="G83" i="207"/>
  <c r="F83" i="207"/>
  <c r="E83" i="207"/>
  <c r="D83" i="207"/>
  <c r="C83" i="207"/>
  <c r="B83" i="207"/>
  <c r="A83" i="207"/>
  <c r="V82" i="207"/>
  <c r="U82" i="207"/>
  <c r="T82" i="207"/>
  <c r="S82" i="207"/>
  <c r="R82" i="207"/>
  <c r="Q82" i="207"/>
  <c r="P82" i="207"/>
  <c r="O82" i="207"/>
  <c r="N82" i="207"/>
  <c r="M82" i="207"/>
  <c r="L82" i="207"/>
  <c r="K82" i="207"/>
  <c r="J82" i="207"/>
  <c r="I82" i="207"/>
  <c r="H82" i="207"/>
  <c r="G82" i="207"/>
  <c r="F82" i="207"/>
  <c r="E82" i="207"/>
  <c r="D82" i="207"/>
  <c r="C82" i="207"/>
  <c r="B82" i="207"/>
  <c r="A82" i="207"/>
  <c r="V81" i="207"/>
  <c r="U81" i="207"/>
  <c r="T81" i="207"/>
  <c r="S81" i="207"/>
  <c r="R81" i="207"/>
  <c r="Q81" i="207"/>
  <c r="P81" i="207"/>
  <c r="O81" i="207"/>
  <c r="N81" i="207"/>
  <c r="M81" i="207"/>
  <c r="L81" i="207"/>
  <c r="K81" i="207"/>
  <c r="J81" i="207"/>
  <c r="I81" i="207"/>
  <c r="H81" i="207"/>
  <c r="G81" i="207"/>
  <c r="F81" i="207"/>
  <c r="E81" i="207"/>
  <c r="D81" i="207"/>
  <c r="C81" i="207"/>
  <c r="B81" i="207"/>
  <c r="A81" i="207"/>
  <c r="V80" i="207"/>
  <c r="U80" i="207"/>
  <c r="T80" i="207"/>
  <c r="S80" i="207"/>
  <c r="R80" i="207"/>
  <c r="Q80" i="207"/>
  <c r="P80" i="207"/>
  <c r="O80" i="207"/>
  <c r="N80" i="207"/>
  <c r="M80" i="207"/>
  <c r="L80" i="207"/>
  <c r="K80" i="207"/>
  <c r="J80" i="207"/>
  <c r="I80" i="207"/>
  <c r="H80" i="207"/>
  <c r="G80" i="207"/>
  <c r="F80" i="207"/>
  <c r="E80" i="207"/>
  <c r="D80" i="207"/>
  <c r="C80" i="207"/>
  <c r="B80" i="207"/>
  <c r="A80" i="207"/>
  <c r="V79" i="207"/>
  <c r="U79" i="207"/>
  <c r="T79" i="207"/>
  <c r="S79" i="207"/>
  <c r="R79" i="207"/>
  <c r="Q79" i="207"/>
  <c r="P79" i="207"/>
  <c r="O79" i="207"/>
  <c r="N79" i="207"/>
  <c r="M79" i="207"/>
  <c r="L79" i="207"/>
  <c r="K79" i="207"/>
  <c r="J79" i="207"/>
  <c r="I79" i="207"/>
  <c r="H79" i="207"/>
  <c r="G79" i="207"/>
  <c r="F79" i="207"/>
  <c r="E79" i="207"/>
  <c r="D79" i="207"/>
  <c r="C79" i="207"/>
  <c r="B79" i="207"/>
  <c r="A79" i="207"/>
  <c r="V78" i="207"/>
  <c r="U78" i="207"/>
  <c r="T78" i="207"/>
  <c r="S78" i="207"/>
  <c r="R78" i="207"/>
  <c r="Q78" i="207"/>
  <c r="P78" i="207"/>
  <c r="O78" i="207"/>
  <c r="N78" i="207"/>
  <c r="M78" i="207"/>
  <c r="L78" i="207"/>
  <c r="K78" i="207"/>
  <c r="J78" i="207"/>
  <c r="I78" i="207"/>
  <c r="H78" i="207"/>
  <c r="G78" i="207"/>
  <c r="F78" i="207"/>
  <c r="E78" i="207"/>
  <c r="D78" i="207"/>
  <c r="C78" i="207"/>
  <c r="B78" i="207"/>
  <c r="A78" i="207"/>
  <c r="V77" i="207"/>
  <c r="U77" i="207"/>
  <c r="T77" i="207"/>
  <c r="S77" i="207"/>
  <c r="R77" i="207"/>
  <c r="Q77" i="207"/>
  <c r="P77" i="207"/>
  <c r="O77" i="207"/>
  <c r="N77" i="207"/>
  <c r="M77" i="207"/>
  <c r="L77" i="207"/>
  <c r="K77" i="207"/>
  <c r="J77" i="207"/>
  <c r="I77" i="207"/>
  <c r="H77" i="207"/>
  <c r="G77" i="207"/>
  <c r="F77" i="207"/>
  <c r="E77" i="207"/>
  <c r="D77" i="207"/>
  <c r="C77" i="207"/>
  <c r="B77" i="207"/>
  <c r="A77" i="207"/>
  <c r="V76" i="207"/>
  <c r="U76" i="207"/>
  <c r="T76" i="207"/>
  <c r="S76" i="207"/>
  <c r="R76" i="207"/>
  <c r="Q76" i="207"/>
  <c r="P76" i="207"/>
  <c r="O76" i="207"/>
  <c r="N76" i="207"/>
  <c r="M76" i="207"/>
  <c r="L76" i="207"/>
  <c r="K76" i="207"/>
  <c r="J76" i="207"/>
  <c r="I76" i="207"/>
  <c r="H76" i="207"/>
  <c r="G76" i="207"/>
  <c r="F76" i="207"/>
  <c r="E76" i="207"/>
  <c r="D76" i="207"/>
  <c r="C76" i="207"/>
  <c r="B76" i="207"/>
  <c r="A76" i="207"/>
  <c r="V75" i="207"/>
  <c r="U75" i="207"/>
  <c r="T75" i="207"/>
  <c r="S75" i="207"/>
  <c r="R75" i="207"/>
  <c r="Q75" i="207"/>
  <c r="P75" i="207"/>
  <c r="O75" i="207"/>
  <c r="N75" i="207"/>
  <c r="M75" i="207"/>
  <c r="L75" i="207"/>
  <c r="K75" i="207"/>
  <c r="J75" i="207"/>
  <c r="I75" i="207"/>
  <c r="H75" i="207"/>
  <c r="G75" i="207"/>
  <c r="F75" i="207"/>
  <c r="E75" i="207"/>
  <c r="D75" i="207"/>
  <c r="C75" i="207"/>
  <c r="B75" i="207"/>
  <c r="A75" i="207"/>
  <c r="V74" i="207"/>
  <c r="U74" i="207"/>
  <c r="T74" i="207"/>
  <c r="S74" i="207"/>
  <c r="R74" i="207"/>
  <c r="Q74" i="207"/>
  <c r="P74" i="207"/>
  <c r="O74" i="207"/>
  <c r="N74" i="207"/>
  <c r="M74" i="207"/>
  <c r="L74" i="207"/>
  <c r="K74" i="207"/>
  <c r="J74" i="207"/>
  <c r="I74" i="207"/>
  <c r="H74" i="207"/>
  <c r="G74" i="207"/>
  <c r="F74" i="207"/>
  <c r="E74" i="207"/>
  <c r="D74" i="207"/>
  <c r="C74" i="207"/>
  <c r="B74" i="207"/>
  <c r="A74" i="207"/>
  <c r="V73" i="207"/>
  <c r="U73" i="207"/>
  <c r="T73" i="207"/>
  <c r="S73" i="207"/>
  <c r="R73" i="207"/>
  <c r="Q73" i="207"/>
  <c r="P73" i="207"/>
  <c r="O73" i="207"/>
  <c r="N73" i="207"/>
  <c r="M73" i="207"/>
  <c r="L73" i="207"/>
  <c r="K73" i="207"/>
  <c r="J73" i="207"/>
  <c r="I73" i="207"/>
  <c r="H73" i="207"/>
  <c r="G73" i="207"/>
  <c r="F73" i="207"/>
  <c r="E73" i="207"/>
  <c r="D73" i="207"/>
  <c r="C73" i="207"/>
  <c r="B73" i="207"/>
  <c r="A73" i="207"/>
  <c r="V72" i="207"/>
  <c r="U72" i="207"/>
  <c r="T72" i="207"/>
  <c r="S72" i="207"/>
  <c r="R72" i="207"/>
  <c r="Q72" i="207"/>
  <c r="P72" i="207"/>
  <c r="O72" i="207"/>
  <c r="N72" i="207"/>
  <c r="M72" i="207"/>
  <c r="L72" i="207"/>
  <c r="K72" i="207"/>
  <c r="J72" i="207"/>
  <c r="I72" i="207"/>
  <c r="H72" i="207"/>
  <c r="G72" i="207"/>
  <c r="F72" i="207"/>
  <c r="E72" i="207"/>
  <c r="D72" i="207"/>
  <c r="C72" i="207"/>
  <c r="B72" i="207"/>
  <c r="A72" i="207"/>
  <c r="V71" i="207"/>
  <c r="U71" i="207"/>
  <c r="T71" i="207"/>
  <c r="S71" i="207"/>
  <c r="R71" i="207"/>
  <c r="Q71" i="207"/>
  <c r="P71" i="207"/>
  <c r="O71" i="207"/>
  <c r="N71" i="207"/>
  <c r="M71" i="207"/>
  <c r="L71" i="207"/>
  <c r="K71" i="207"/>
  <c r="J71" i="207"/>
  <c r="I71" i="207"/>
  <c r="H71" i="207"/>
  <c r="G71" i="207"/>
  <c r="F71" i="207"/>
  <c r="E71" i="207"/>
  <c r="D71" i="207"/>
  <c r="C71" i="207"/>
  <c r="B71" i="207"/>
  <c r="A71" i="207"/>
  <c r="V70" i="207"/>
  <c r="U70" i="207"/>
  <c r="T70" i="207"/>
  <c r="S70" i="207"/>
  <c r="R70" i="207"/>
  <c r="Q70" i="207"/>
  <c r="P70" i="207"/>
  <c r="O70" i="207"/>
  <c r="N70" i="207"/>
  <c r="M70" i="207"/>
  <c r="L70" i="207"/>
  <c r="K70" i="207"/>
  <c r="J70" i="207"/>
  <c r="I70" i="207"/>
  <c r="H70" i="207"/>
  <c r="G70" i="207"/>
  <c r="F70" i="207"/>
  <c r="E70" i="207"/>
  <c r="D70" i="207"/>
  <c r="C70" i="207"/>
  <c r="B70" i="207"/>
  <c r="A70" i="207"/>
  <c r="V69" i="207"/>
  <c r="U69" i="207"/>
  <c r="T69" i="207"/>
  <c r="S69" i="207"/>
  <c r="R69" i="207"/>
  <c r="Q69" i="207"/>
  <c r="P69" i="207"/>
  <c r="O69" i="207"/>
  <c r="N69" i="207"/>
  <c r="M69" i="207"/>
  <c r="L69" i="207"/>
  <c r="K69" i="207"/>
  <c r="J69" i="207"/>
  <c r="I69" i="207"/>
  <c r="H69" i="207"/>
  <c r="G69" i="207"/>
  <c r="F69" i="207"/>
  <c r="E69" i="207"/>
  <c r="D69" i="207"/>
  <c r="C69" i="207"/>
  <c r="B69" i="207"/>
  <c r="A69" i="207"/>
  <c r="V68" i="207"/>
  <c r="U68" i="207"/>
  <c r="T68" i="207"/>
  <c r="S68" i="207"/>
  <c r="R68" i="207"/>
  <c r="Q68" i="207"/>
  <c r="P68" i="207"/>
  <c r="O68" i="207"/>
  <c r="N68" i="207"/>
  <c r="M68" i="207"/>
  <c r="L68" i="207"/>
  <c r="K68" i="207"/>
  <c r="J68" i="207"/>
  <c r="I68" i="207"/>
  <c r="H68" i="207"/>
  <c r="G68" i="207"/>
  <c r="F68" i="207"/>
  <c r="E68" i="207"/>
  <c r="D68" i="207"/>
  <c r="C68" i="207"/>
  <c r="B68" i="207"/>
  <c r="A68" i="207"/>
  <c r="V67" i="207"/>
  <c r="U67" i="207"/>
  <c r="T67" i="207"/>
  <c r="S67" i="207"/>
  <c r="R67" i="207"/>
  <c r="Q67" i="207"/>
  <c r="P67" i="207"/>
  <c r="O67" i="207"/>
  <c r="N67" i="207"/>
  <c r="M67" i="207"/>
  <c r="L67" i="207"/>
  <c r="K67" i="207"/>
  <c r="J67" i="207"/>
  <c r="I67" i="207"/>
  <c r="H67" i="207"/>
  <c r="G67" i="207"/>
  <c r="F67" i="207"/>
  <c r="E67" i="207"/>
  <c r="D67" i="207"/>
  <c r="C67" i="207"/>
  <c r="B67" i="207"/>
  <c r="A67" i="207"/>
  <c r="V66" i="207"/>
  <c r="U66" i="207"/>
  <c r="T66" i="207"/>
  <c r="S66" i="207"/>
  <c r="R66" i="207"/>
  <c r="Q66" i="207"/>
  <c r="P66" i="207"/>
  <c r="O66" i="207"/>
  <c r="N66" i="207"/>
  <c r="M66" i="207"/>
  <c r="L66" i="207"/>
  <c r="K66" i="207"/>
  <c r="J66" i="207"/>
  <c r="I66" i="207"/>
  <c r="H66" i="207"/>
  <c r="G66" i="207"/>
  <c r="F66" i="207"/>
  <c r="E66" i="207"/>
  <c r="D66" i="207"/>
  <c r="C66" i="207"/>
  <c r="B66" i="207"/>
  <c r="A66" i="207"/>
  <c r="V65" i="207"/>
  <c r="U65" i="207"/>
  <c r="T65" i="207"/>
  <c r="S65" i="207"/>
  <c r="R65" i="207"/>
  <c r="Q65" i="207"/>
  <c r="P65" i="207"/>
  <c r="O65" i="207"/>
  <c r="N65" i="207"/>
  <c r="M65" i="207"/>
  <c r="L65" i="207"/>
  <c r="K65" i="207"/>
  <c r="J65" i="207"/>
  <c r="I65" i="207"/>
  <c r="H65" i="207"/>
  <c r="G65" i="207"/>
  <c r="F65" i="207"/>
  <c r="E65" i="207"/>
  <c r="D65" i="207"/>
  <c r="C65" i="207"/>
  <c r="B65" i="207"/>
  <c r="A65" i="207"/>
  <c r="V64" i="207"/>
  <c r="U64" i="207"/>
  <c r="T64" i="207"/>
  <c r="S64" i="207"/>
  <c r="R64" i="207"/>
  <c r="Q64" i="207"/>
  <c r="P64" i="207"/>
  <c r="O64" i="207"/>
  <c r="N64" i="207"/>
  <c r="M64" i="207"/>
  <c r="L64" i="207"/>
  <c r="K64" i="207"/>
  <c r="J64" i="207"/>
  <c r="I64" i="207"/>
  <c r="H64" i="207"/>
  <c r="G64" i="207"/>
  <c r="F64" i="207"/>
  <c r="E64" i="207"/>
  <c r="D64" i="207"/>
  <c r="C64" i="207"/>
  <c r="B64" i="207"/>
  <c r="A64" i="207"/>
  <c r="V63" i="207"/>
  <c r="U63" i="207"/>
  <c r="T63" i="207"/>
  <c r="S63" i="207"/>
  <c r="R63" i="207"/>
  <c r="Q63" i="207"/>
  <c r="P63" i="207"/>
  <c r="O63" i="207"/>
  <c r="N63" i="207"/>
  <c r="M63" i="207"/>
  <c r="L63" i="207"/>
  <c r="K63" i="207"/>
  <c r="J63" i="207"/>
  <c r="I63" i="207"/>
  <c r="H63" i="207"/>
  <c r="G63" i="207"/>
  <c r="F63" i="207"/>
  <c r="E63" i="207"/>
  <c r="D63" i="207"/>
  <c r="C63" i="207"/>
  <c r="B63" i="207"/>
  <c r="A63" i="207"/>
  <c r="V62" i="207"/>
  <c r="U62" i="207"/>
  <c r="T62" i="207"/>
  <c r="S62" i="207"/>
  <c r="R62" i="207"/>
  <c r="Q62" i="207"/>
  <c r="P62" i="207"/>
  <c r="O62" i="207"/>
  <c r="N62" i="207"/>
  <c r="M62" i="207"/>
  <c r="L62" i="207"/>
  <c r="K62" i="207"/>
  <c r="J62" i="207"/>
  <c r="I62" i="207"/>
  <c r="H62" i="207"/>
  <c r="G62" i="207"/>
  <c r="F62" i="207"/>
  <c r="E62" i="207"/>
  <c r="D62" i="207"/>
  <c r="C62" i="207"/>
  <c r="B62" i="207"/>
  <c r="A62" i="207"/>
  <c r="V61" i="207"/>
  <c r="U61" i="207"/>
  <c r="T61" i="207"/>
  <c r="S61" i="207"/>
  <c r="R61" i="207"/>
  <c r="Q61" i="207"/>
  <c r="P61" i="207"/>
  <c r="O61" i="207"/>
  <c r="N61" i="207"/>
  <c r="M61" i="207"/>
  <c r="L61" i="207"/>
  <c r="K61" i="207"/>
  <c r="J61" i="207"/>
  <c r="I61" i="207"/>
  <c r="H61" i="207"/>
  <c r="G61" i="207"/>
  <c r="F61" i="207"/>
  <c r="E61" i="207"/>
  <c r="D61" i="207"/>
  <c r="C61" i="207"/>
  <c r="B61" i="207"/>
  <c r="A61" i="207"/>
  <c r="V60" i="207"/>
  <c r="U60" i="207"/>
  <c r="T60" i="207"/>
  <c r="S60" i="207"/>
  <c r="R60" i="207"/>
  <c r="Q60" i="207"/>
  <c r="P60" i="207"/>
  <c r="O60" i="207"/>
  <c r="N60" i="207"/>
  <c r="M60" i="207"/>
  <c r="L60" i="207"/>
  <c r="K60" i="207"/>
  <c r="J60" i="207"/>
  <c r="I60" i="207"/>
  <c r="H60" i="207"/>
  <c r="G60" i="207"/>
  <c r="F60" i="207"/>
  <c r="E60" i="207"/>
  <c r="D60" i="207"/>
  <c r="C60" i="207"/>
  <c r="B60" i="207"/>
  <c r="A60" i="207"/>
  <c r="V59" i="207"/>
  <c r="U59" i="207"/>
  <c r="T59" i="207"/>
  <c r="S59" i="207"/>
  <c r="R59" i="207"/>
  <c r="Q59" i="207"/>
  <c r="P59" i="207"/>
  <c r="O59" i="207"/>
  <c r="N59" i="207"/>
  <c r="M59" i="207"/>
  <c r="L59" i="207"/>
  <c r="K59" i="207"/>
  <c r="J59" i="207"/>
  <c r="I59" i="207"/>
  <c r="H59" i="207"/>
  <c r="G59" i="207"/>
  <c r="F59" i="207"/>
  <c r="E59" i="207"/>
  <c r="D59" i="207"/>
  <c r="C59" i="207"/>
  <c r="B59" i="207"/>
  <c r="A59" i="207"/>
  <c r="V58" i="207"/>
  <c r="U58" i="207"/>
  <c r="T58" i="207"/>
  <c r="S58" i="207"/>
  <c r="R58" i="207"/>
  <c r="Q58" i="207"/>
  <c r="P58" i="207"/>
  <c r="O58" i="207"/>
  <c r="N58" i="207"/>
  <c r="M58" i="207"/>
  <c r="L58" i="207"/>
  <c r="K58" i="207"/>
  <c r="J58" i="207"/>
  <c r="I58" i="207"/>
  <c r="H58" i="207"/>
  <c r="G58" i="207"/>
  <c r="F58" i="207"/>
  <c r="E58" i="207"/>
  <c r="D58" i="207"/>
  <c r="C58" i="207"/>
  <c r="B58" i="207"/>
  <c r="A58" i="207"/>
  <c r="V57" i="207"/>
  <c r="U57" i="207"/>
  <c r="T57" i="207"/>
  <c r="S57" i="207"/>
  <c r="R57" i="207"/>
  <c r="Q57" i="207"/>
  <c r="P57" i="207"/>
  <c r="O57" i="207"/>
  <c r="N57" i="207"/>
  <c r="M57" i="207"/>
  <c r="L57" i="207"/>
  <c r="K57" i="207"/>
  <c r="J57" i="207"/>
  <c r="I57" i="207"/>
  <c r="H57" i="207"/>
  <c r="G57" i="207"/>
  <c r="F57" i="207"/>
  <c r="E57" i="207"/>
  <c r="D57" i="207"/>
  <c r="C57" i="207"/>
  <c r="B57" i="207"/>
  <c r="A57" i="207"/>
  <c r="V56" i="207"/>
  <c r="U56" i="207"/>
  <c r="T56" i="207"/>
  <c r="S56" i="207"/>
  <c r="R56" i="207"/>
  <c r="Q56" i="207"/>
  <c r="P56" i="207"/>
  <c r="O56" i="207"/>
  <c r="N56" i="207"/>
  <c r="M56" i="207"/>
  <c r="L56" i="207"/>
  <c r="K56" i="207"/>
  <c r="J56" i="207"/>
  <c r="I56" i="207"/>
  <c r="H56" i="207"/>
  <c r="G56" i="207"/>
  <c r="F56" i="207"/>
  <c r="E56" i="207"/>
  <c r="D56" i="207"/>
  <c r="C56" i="207"/>
  <c r="B56" i="207"/>
  <c r="A56" i="207"/>
  <c r="V55" i="207"/>
  <c r="U55" i="207"/>
  <c r="T55" i="207"/>
  <c r="S55" i="207"/>
  <c r="R55" i="207"/>
  <c r="Q55" i="207"/>
  <c r="P55" i="207"/>
  <c r="O55" i="207"/>
  <c r="N55" i="207"/>
  <c r="M55" i="207"/>
  <c r="L55" i="207"/>
  <c r="K55" i="207"/>
  <c r="J55" i="207"/>
  <c r="I55" i="207"/>
  <c r="H55" i="207"/>
  <c r="G55" i="207"/>
  <c r="F55" i="207"/>
  <c r="E55" i="207"/>
  <c r="D55" i="207"/>
  <c r="C55" i="207"/>
  <c r="B55" i="207"/>
  <c r="A55" i="207"/>
  <c r="V54" i="207"/>
  <c r="U54" i="207"/>
  <c r="T54" i="207"/>
  <c r="S54" i="207"/>
  <c r="R54" i="207"/>
  <c r="Q54" i="207"/>
  <c r="P54" i="207"/>
  <c r="O54" i="207"/>
  <c r="N54" i="207"/>
  <c r="M54" i="207"/>
  <c r="L54" i="207"/>
  <c r="K54" i="207"/>
  <c r="J54" i="207"/>
  <c r="I54" i="207"/>
  <c r="H54" i="207"/>
  <c r="G54" i="207"/>
  <c r="F54" i="207"/>
  <c r="E54" i="207"/>
  <c r="D54" i="207"/>
  <c r="C54" i="207"/>
  <c r="B54" i="207"/>
  <c r="A54" i="207"/>
  <c r="V53" i="207"/>
  <c r="U53" i="207"/>
  <c r="T53" i="207"/>
  <c r="S53" i="207"/>
  <c r="R53" i="207"/>
  <c r="Q53" i="207"/>
  <c r="P53" i="207"/>
  <c r="O53" i="207"/>
  <c r="N53" i="207"/>
  <c r="M53" i="207"/>
  <c r="L53" i="207"/>
  <c r="K53" i="207"/>
  <c r="J53" i="207"/>
  <c r="I53" i="207"/>
  <c r="H53" i="207"/>
  <c r="G53" i="207"/>
  <c r="F53" i="207"/>
  <c r="E53" i="207"/>
  <c r="D53" i="207"/>
  <c r="C53" i="207"/>
  <c r="B53" i="207"/>
  <c r="A53" i="207"/>
  <c r="V52" i="207"/>
  <c r="U52" i="207"/>
  <c r="T52" i="207"/>
  <c r="S52" i="207"/>
  <c r="R52" i="207"/>
  <c r="Q52" i="207"/>
  <c r="P52" i="207"/>
  <c r="O52" i="207"/>
  <c r="N52" i="207"/>
  <c r="M52" i="207"/>
  <c r="L52" i="207"/>
  <c r="K52" i="207"/>
  <c r="J52" i="207"/>
  <c r="I52" i="207"/>
  <c r="H52" i="207"/>
  <c r="G52" i="207"/>
  <c r="F52" i="207"/>
  <c r="E52" i="207"/>
  <c r="D52" i="207"/>
  <c r="C52" i="207"/>
  <c r="B52" i="207"/>
  <c r="A52" i="207"/>
  <c r="V51" i="207"/>
  <c r="U51" i="207"/>
  <c r="T51" i="207"/>
  <c r="S51" i="207"/>
  <c r="R51" i="207"/>
  <c r="Q51" i="207"/>
  <c r="P51" i="207"/>
  <c r="O51" i="207"/>
  <c r="N51" i="207"/>
  <c r="M51" i="207"/>
  <c r="L51" i="207"/>
  <c r="K51" i="207"/>
  <c r="J51" i="207"/>
  <c r="I51" i="207"/>
  <c r="H51" i="207"/>
  <c r="G51" i="207"/>
  <c r="F51" i="207"/>
  <c r="E51" i="207"/>
  <c r="D51" i="207"/>
  <c r="C51" i="207"/>
  <c r="B51" i="207"/>
  <c r="A51" i="207"/>
  <c r="V50" i="207"/>
  <c r="U50" i="207"/>
  <c r="T50" i="207"/>
  <c r="S50" i="207"/>
  <c r="R50" i="207"/>
  <c r="Q50" i="207"/>
  <c r="P50" i="207"/>
  <c r="O50" i="207"/>
  <c r="N50" i="207"/>
  <c r="M50" i="207"/>
  <c r="L50" i="207"/>
  <c r="K50" i="207"/>
  <c r="J50" i="207"/>
  <c r="I50" i="207"/>
  <c r="H50" i="207"/>
  <c r="G50" i="207"/>
  <c r="F50" i="207"/>
  <c r="E50" i="207"/>
  <c r="D50" i="207"/>
  <c r="C50" i="207"/>
  <c r="B50" i="207"/>
  <c r="A50" i="207"/>
  <c r="V49" i="207"/>
  <c r="U49" i="207"/>
  <c r="T49" i="207"/>
  <c r="S49" i="207"/>
  <c r="R49" i="207"/>
  <c r="Q49" i="207"/>
  <c r="P49" i="207"/>
  <c r="O49" i="207"/>
  <c r="N49" i="207"/>
  <c r="M49" i="207"/>
  <c r="L49" i="207"/>
  <c r="K49" i="207"/>
  <c r="J49" i="207"/>
  <c r="I49" i="207"/>
  <c r="H49" i="207"/>
  <c r="G49" i="207"/>
  <c r="F49" i="207"/>
  <c r="E49" i="207"/>
  <c r="D49" i="207"/>
  <c r="C49" i="207"/>
  <c r="B49" i="207"/>
  <c r="A49" i="207"/>
  <c r="V48" i="207"/>
  <c r="U48" i="207"/>
  <c r="T48" i="207"/>
  <c r="S48" i="207"/>
  <c r="R48" i="207"/>
  <c r="Q48" i="207"/>
  <c r="P48" i="207"/>
  <c r="O48" i="207"/>
  <c r="N48" i="207"/>
  <c r="M48" i="207"/>
  <c r="L48" i="207"/>
  <c r="K48" i="207"/>
  <c r="J48" i="207"/>
  <c r="I48" i="207"/>
  <c r="H48" i="207"/>
  <c r="G48" i="207"/>
  <c r="F48" i="207"/>
  <c r="E48" i="207"/>
  <c r="D48" i="207"/>
  <c r="C48" i="207"/>
  <c r="B48" i="207"/>
  <c r="A48" i="207"/>
  <c r="V47" i="207"/>
  <c r="U47" i="207"/>
  <c r="T47" i="207"/>
  <c r="S47" i="207"/>
  <c r="R47" i="207"/>
  <c r="Q47" i="207"/>
  <c r="P47" i="207"/>
  <c r="O47" i="207"/>
  <c r="N47" i="207"/>
  <c r="M47" i="207"/>
  <c r="L47" i="207"/>
  <c r="K47" i="207"/>
  <c r="J47" i="207"/>
  <c r="I47" i="207"/>
  <c r="H47" i="207"/>
  <c r="G47" i="207"/>
  <c r="F47" i="207"/>
  <c r="E47" i="207"/>
  <c r="D47" i="207"/>
  <c r="C47" i="207"/>
  <c r="B47" i="207"/>
  <c r="A47" i="207"/>
  <c r="V46" i="207"/>
  <c r="U46" i="207"/>
  <c r="T46" i="207"/>
  <c r="S46" i="207"/>
  <c r="R46" i="207"/>
  <c r="Q46" i="207"/>
  <c r="P46" i="207"/>
  <c r="O46" i="207"/>
  <c r="N46" i="207"/>
  <c r="M46" i="207"/>
  <c r="L46" i="207"/>
  <c r="K46" i="207"/>
  <c r="J46" i="207"/>
  <c r="I46" i="207"/>
  <c r="H46" i="207"/>
  <c r="G46" i="207"/>
  <c r="F46" i="207"/>
  <c r="E46" i="207"/>
  <c r="D46" i="207"/>
  <c r="C46" i="207"/>
  <c r="B46" i="207"/>
  <c r="A46" i="207"/>
  <c r="V45" i="207"/>
  <c r="U45" i="207"/>
  <c r="T45" i="207"/>
  <c r="S45" i="207"/>
  <c r="R45" i="207"/>
  <c r="Q45" i="207"/>
  <c r="P45" i="207"/>
  <c r="O45" i="207"/>
  <c r="N45" i="207"/>
  <c r="M45" i="207"/>
  <c r="L45" i="207"/>
  <c r="K45" i="207"/>
  <c r="J45" i="207"/>
  <c r="I45" i="207"/>
  <c r="H45" i="207"/>
  <c r="G45" i="207"/>
  <c r="F45" i="207"/>
  <c r="E45" i="207"/>
  <c r="D45" i="207"/>
  <c r="C45" i="207"/>
  <c r="B45" i="207"/>
  <c r="A45" i="207"/>
  <c r="V44" i="207"/>
  <c r="U44" i="207"/>
  <c r="T44" i="207"/>
  <c r="S44" i="207"/>
  <c r="R44" i="207"/>
  <c r="Q44" i="207"/>
  <c r="P44" i="207"/>
  <c r="O44" i="207"/>
  <c r="N44" i="207"/>
  <c r="M44" i="207"/>
  <c r="L44" i="207"/>
  <c r="K44" i="207"/>
  <c r="J44" i="207"/>
  <c r="I44" i="207"/>
  <c r="H44" i="207"/>
  <c r="G44" i="207"/>
  <c r="F44" i="207"/>
  <c r="E44" i="207"/>
  <c r="D44" i="207"/>
  <c r="C44" i="207"/>
  <c r="B44" i="207"/>
  <c r="A44" i="207"/>
  <c r="V43" i="207"/>
  <c r="U43" i="207"/>
  <c r="T43" i="207"/>
  <c r="S43" i="207"/>
  <c r="R43" i="207"/>
  <c r="Q43" i="207"/>
  <c r="P43" i="207"/>
  <c r="O43" i="207"/>
  <c r="N43" i="207"/>
  <c r="M43" i="207"/>
  <c r="L43" i="207"/>
  <c r="K43" i="207"/>
  <c r="J43" i="207"/>
  <c r="I43" i="207"/>
  <c r="H43" i="207"/>
  <c r="G43" i="207"/>
  <c r="F43" i="207"/>
  <c r="E43" i="207"/>
  <c r="D43" i="207"/>
  <c r="C43" i="207"/>
  <c r="B43" i="207"/>
  <c r="A43" i="207"/>
  <c r="V42" i="207"/>
  <c r="U42" i="207"/>
  <c r="T42" i="207"/>
  <c r="S42" i="207"/>
  <c r="R42" i="207"/>
  <c r="Q42" i="207"/>
  <c r="P42" i="207"/>
  <c r="O42" i="207"/>
  <c r="N42" i="207"/>
  <c r="M42" i="207"/>
  <c r="L42" i="207"/>
  <c r="K42" i="207"/>
  <c r="J42" i="207"/>
  <c r="I42" i="207"/>
  <c r="H42" i="207"/>
  <c r="G42" i="207"/>
  <c r="F42" i="207"/>
  <c r="E42" i="207"/>
  <c r="D42" i="207"/>
  <c r="C42" i="207"/>
  <c r="B42" i="207"/>
  <c r="A42" i="207"/>
  <c r="V41" i="207"/>
  <c r="U41" i="207"/>
  <c r="T41" i="207"/>
  <c r="S41" i="207"/>
  <c r="R41" i="207"/>
  <c r="Q41" i="207"/>
  <c r="P41" i="207"/>
  <c r="O41" i="207"/>
  <c r="N41" i="207"/>
  <c r="M41" i="207"/>
  <c r="L41" i="207"/>
  <c r="K41" i="207"/>
  <c r="J41" i="207"/>
  <c r="I41" i="207"/>
  <c r="H41" i="207"/>
  <c r="G41" i="207"/>
  <c r="F41" i="207"/>
  <c r="E41" i="207"/>
  <c r="D41" i="207"/>
  <c r="C41" i="207"/>
  <c r="B41" i="207"/>
  <c r="A41" i="207"/>
  <c r="V40" i="207"/>
  <c r="U40" i="207"/>
  <c r="T40" i="207"/>
  <c r="S40" i="207"/>
  <c r="R40" i="207"/>
  <c r="Q40" i="207"/>
  <c r="P40" i="207"/>
  <c r="O40" i="207"/>
  <c r="N40" i="207"/>
  <c r="M40" i="207"/>
  <c r="L40" i="207"/>
  <c r="K40" i="207"/>
  <c r="J40" i="207"/>
  <c r="I40" i="207"/>
  <c r="H40" i="207"/>
  <c r="G40" i="207"/>
  <c r="F40" i="207"/>
  <c r="E40" i="207"/>
  <c r="D40" i="207"/>
  <c r="C40" i="207"/>
  <c r="B40" i="207"/>
  <c r="A40" i="207"/>
  <c r="V39" i="207"/>
  <c r="U39" i="207"/>
  <c r="T39" i="207"/>
  <c r="S39" i="207"/>
  <c r="R39" i="207"/>
  <c r="Q39" i="207"/>
  <c r="P39" i="207"/>
  <c r="O39" i="207"/>
  <c r="N39" i="207"/>
  <c r="M39" i="207"/>
  <c r="L39" i="207"/>
  <c r="K39" i="207"/>
  <c r="J39" i="207"/>
  <c r="I39" i="207"/>
  <c r="H39" i="207"/>
  <c r="G39" i="207"/>
  <c r="F39" i="207"/>
  <c r="E39" i="207"/>
  <c r="D39" i="207"/>
  <c r="C39" i="207"/>
  <c r="B39" i="207"/>
  <c r="A39" i="207"/>
  <c r="V38" i="207"/>
  <c r="U38" i="207"/>
  <c r="T38" i="207"/>
  <c r="S38" i="207"/>
  <c r="R38" i="207"/>
  <c r="Q38" i="207"/>
  <c r="P38" i="207"/>
  <c r="O38" i="207"/>
  <c r="N38" i="207"/>
  <c r="M38" i="207"/>
  <c r="L38" i="207"/>
  <c r="K38" i="207"/>
  <c r="J38" i="207"/>
  <c r="I38" i="207"/>
  <c r="H38" i="207"/>
  <c r="G38" i="207"/>
  <c r="F38" i="207"/>
  <c r="E38" i="207"/>
  <c r="D38" i="207"/>
  <c r="C38" i="207"/>
  <c r="B38" i="207"/>
  <c r="A38" i="207"/>
  <c r="V37" i="207"/>
  <c r="U37" i="207"/>
  <c r="T37" i="207"/>
  <c r="S37" i="207"/>
  <c r="R37" i="207"/>
  <c r="Q37" i="207"/>
  <c r="P37" i="207"/>
  <c r="O37" i="207"/>
  <c r="N37" i="207"/>
  <c r="M37" i="207"/>
  <c r="L37" i="207"/>
  <c r="K37" i="207"/>
  <c r="J37" i="207"/>
  <c r="I37" i="207"/>
  <c r="H37" i="207"/>
  <c r="G37" i="207"/>
  <c r="F37" i="207"/>
  <c r="E37" i="207"/>
  <c r="D37" i="207"/>
  <c r="C37" i="207"/>
  <c r="B37" i="207"/>
  <c r="A37" i="207"/>
  <c r="V36" i="207"/>
  <c r="U36" i="207"/>
  <c r="T36" i="207"/>
  <c r="S36" i="207"/>
  <c r="R36" i="207"/>
  <c r="Q36" i="207"/>
  <c r="P36" i="207"/>
  <c r="O36" i="207"/>
  <c r="N36" i="207"/>
  <c r="M36" i="207"/>
  <c r="L36" i="207"/>
  <c r="K36" i="207"/>
  <c r="J36" i="207"/>
  <c r="I36" i="207"/>
  <c r="H36" i="207"/>
  <c r="G36" i="207"/>
  <c r="F36" i="207"/>
  <c r="E36" i="207"/>
  <c r="D36" i="207"/>
  <c r="C36" i="207"/>
  <c r="B36" i="207"/>
  <c r="A36" i="207"/>
  <c r="V35" i="207"/>
  <c r="U35" i="207"/>
  <c r="T35" i="207"/>
  <c r="S35" i="207"/>
  <c r="R35" i="207"/>
  <c r="Q35" i="207"/>
  <c r="P35" i="207"/>
  <c r="O35" i="207"/>
  <c r="N35" i="207"/>
  <c r="M35" i="207"/>
  <c r="L35" i="207"/>
  <c r="K35" i="207"/>
  <c r="J35" i="207"/>
  <c r="I35" i="207"/>
  <c r="H35" i="207"/>
  <c r="G35" i="207"/>
  <c r="F35" i="207"/>
  <c r="E35" i="207"/>
  <c r="D35" i="207"/>
  <c r="C35" i="207"/>
  <c r="B35" i="207"/>
  <c r="A35" i="207"/>
  <c r="V34" i="207"/>
  <c r="U34" i="207"/>
  <c r="T34" i="207"/>
  <c r="S34" i="207"/>
  <c r="R34" i="207"/>
  <c r="Q34" i="207"/>
  <c r="P34" i="207"/>
  <c r="O34" i="207"/>
  <c r="N34" i="207"/>
  <c r="M34" i="207"/>
  <c r="L34" i="207"/>
  <c r="K34" i="207"/>
  <c r="J34" i="207"/>
  <c r="I34" i="207"/>
  <c r="H34" i="207"/>
  <c r="G34" i="207"/>
  <c r="F34" i="207"/>
  <c r="E34" i="207"/>
  <c r="D34" i="207"/>
  <c r="C34" i="207"/>
  <c r="B34" i="207"/>
  <c r="A34" i="207"/>
  <c r="V33" i="207"/>
  <c r="U33" i="207"/>
  <c r="T33" i="207"/>
  <c r="S33" i="207"/>
  <c r="R33" i="207"/>
  <c r="Q33" i="207"/>
  <c r="P33" i="207"/>
  <c r="O33" i="207"/>
  <c r="N33" i="207"/>
  <c r="M33" i="207"/>
  <c r="L33" i="207"/>
  <c r="K33" i="207"/>
  <c r="J33" i="207"/>
  <c r="I33" i="207"/>
  <c r="H33" i="207"/>
  <c r="G33" i="207"/>
  <c r="F33" i="207"/>
  <c r="E33" i="207"/>
  <c r="D33" i="207"/>
  <c r="C33" i="207"/>
  <c r="B33" i="207"/>
  <c r="A33" i="207"/>
  <c r="V32" i="207"/>
  <c r="U32" i="207"/>
  <c r="T32" i="207"/>
  <c r="S32" i="207"/>
  <c r="R32" i="207"/>
  <c r="Q32" i="207"/>
  <c r="P32" i="207"/>
  <c r="O32" i="207"/>
  <c r="N32" i="207"/>
  <c r="M32" i="207"/>
  <c r="L32" i="207"/>
  <c r="K32" i="207"/>
  <c r="J32" i="207"/>
  <c r="I32" i="207"/>
  <c r="H32" i="207"/>
  <c r="G32" i="207"/>
  <c r="F32" i="207"/>
  <c r="E32" i="207"/>
  <c r="D32" i="207"/>
  <c r="C32" i="207"/>
  <c r="B32" i="207"/>
  <c r="A32" i="207"/>
  <c r="V31" i="207"/>
  <c r="U31" i="207"/>
  <c r="T31" i="207"/>
  <c r="S31" i="207"/>
  <c r="R31" i="207"/>
  <c r="Q31" i="207"/>
  <c r="P31" i="207"/>
  <c r="O31" i="207"/>
  <c r="N31" i="207"/>
  <c r="M31" i="207"/>
  <c r="L31" i="207"/>
  <c r="K31" i="207"/>
  <c r="J31" i="207"/>
  <c r="I31" i="207"/>
  <c r="H31" i="207"/>
  <c r="G31" i="207"/>
  <c r="F31" i="207"/>
  <c r="E31" i="207"/>
  <c r="D31" i="207"/>
  <c r="C31" i="207"/>
  <c r="B31" i="207"/>
  <c r="A31" i="207"/>
  <c r="V30" i="207"/>
  <c r="U30" i="207"/>
  <c r="T30" i="207"/>
  <c r="S30" i="207"/>
  <c r="R30" i="207"/>
  <c r="Q30" i="207"/>
  <c r="P30" i="207"/>
  <c r="O30" i="207"/>
  <c r="N30" i="207"/>
  <c r="M30" i="207"/>
  <c r="L30" i="207"/>
  <c r="K30" i="207"/>
  <c r="J30" i="207"/>
  <c r="I30" i="207"/>
  <c r="H30" i="207"/>
  <c r="G30" i="207"/>
  <c r="F30" i="207"/>
  <c r="E30" i="207"/>
  <c r="D30" i="207"/>
  <c r="C30" i="207"/>
  <c r="B30" i="207"/>
  <c r="A30" i="207"/>
  <c r="V29" i="207"/>
  <c r="U29" i="207"/>
  <c r="T29" i="207"/>
  <c r="S29" i="207"/>
  <c r="R29" i="207"/>
  <c r="Q29" i="207"/>
  <c r="P29" i="207"/>
  <c r="O29" i="207"/>
  <c r="N29" i="207"/>
  <c r="M29" i="207"/>
  <c r="L29" i="207"/>
  <c r="K29" i="207"/>
  <c r="J29" i="207"/>
  <c r="I29" i="207"/>
  <c r="H29" i="207"/>
  <c r="G29" i="207"/>
  <c r="F29" i="207"/>
  <c r="E29" i="207"/>
  <c r="D29" i="207"/>
  <c r="C29" i="207"/>
  <c r="B29" i="207"/>
  <c r="A29" i="207"/>
  <c r="V28" i="207"/>
  <c r="U28" i="207"/>
  <c r="T28" i="207"/>
  <c r="S28" i="207"/>
  <c r="R28" i="207"/>
  <c r="Q28" i="207"/>
  <c r="P28" i="207"/>
  <c r="O28" i="207"/>
  <c r="N28" i="207"/>
  <c r="M28" i="207"/>
  <c r="L28" i="207"/>
  <c r="K28" i="207"/>
  <c r="J28" i="207"/>
  <c r="I28" i="207"/>
  <c r="H28" i="207"/>
  <c r="G28" i="207"/>
  <c r="F28" i="207"/>
  <c r="E28" i="207"/>
  <c r="D28" i="207"/>
  <c r="C28" i="207"/>
  <c r="B28" i="207"/>
  <c r="A28" i="207"/>
  <c r="V27" i="207"/>
  <c r="U27" i="207"/>
  <c r="T27" i="207"/>
  <c r="S27" i="207"/>
  <c r="R27" i="207"/>
  <c r="Q27" i="207"/>
  <c r="P27" i="207"/>
  <c r="O27" i="207"/>
  <c r="N27" i="207"/>
  <c r="M27" i="207"/>
  <c r="L27" i="207"/>
  <c r="K27" i="207"/>
  <c r="J27" i="207"/>
  <c r="I27" i="207"/>
  <c r="H27" i="207"/>
  <c r="G27" i="207"/>
  <c r="F27" i="207"/>
  <c r="E27" i="207"/>
  <c r="D27" i="207"/>
  <c r="C27" i="207"/>
  <c r="B27" i="207"/>
  <c r="A27" i="207"/>
  <c r="V26" i="207"/>
  <c r="U26" i="207"/>
  <c r="T26" i="207"/>
  <c r="S26" i="207"/>
  <c r="R26" i="207"/>
  <c r="Q26" i="207"/>
  <c r="P26" i="207"/>
  <c r="O26" i="207"/>
  <c r="N26" i="207"/>
  <c r="M26" i="207"/>
  <c r="L26" i="207"/>
  <c r="K26" i="207"/>
  <c r="J26" i="207"/>
  <c r="I26" i="207"/>
  <c r="H26" i="207"/>
  <c r="G26" i="207"/>
  <c r="F26" i="207"/>
  <c r="E26" i="207"/>
  <c r="D26" i="207"/>
  <c r="C26" i="207"/>
  <c r="B26" i="207"/>
  <c r="A26" i="207"/>
  <c r="V25" i="207"/>
  <c r="U25" i="207"/>
  <c r="T25" i="207"/>
  <c r="S25" i="207"/>
  <c r="R25" i="207"/>
  <c r="Q25" i="207"/>
  <c r="P25" i="207"/>
  <c r="O25" i="207"/>
  <c r="N25" i="207"/>
  <c r="M25" i="207"/>
  <c r="L25" i="207"/>
  <c r="K25" i="207"/>
  <c r="J25" i="207"/>
  <c r="I25" i="207"/>
  <c r="H25" i="207"/>
  <c r="G25" i="207"/>
  <c r="F25" i="207"/>
  <c r="E25" i="207"/>
  <c r="D25" i="207"/>
  <c r="C25" i="207"/>
  <c r="B25" i="207"/>
  <c r="A25" i="207"/>
  <c r="V24" i="207"/>
  <c r="U24" i="207"/>
  <c r="T24" i="207"/>
  <c r="S24" i="207"/>
  <c r="R24" i="207"/>
  <c r="Q24" i="207"/>
  <c r="P24" i="207"/>
  <c r="O24" i="207"/>
  <c r="N24" i="207"/>
  <c r="M24" i="207"/>
  <c r="L24" i="207"/>
  <c r="K24" i="207"/>
  <c r="J24" i="207"/>
  <c r="I24" i="207"/>
  <c r="H24" i="207"/>
  <c r="G24" i="207"/>
  <c r="F24" i="207"/>
  <c r="E24" i="207"/>
  <c r="D24" i="207"/>
  <c r="C24" i="207"/>
  <c r="B24" i="207"/>
  <c r="A24" i="207"/>
  <c r="V23" i="207"/>
  <c r="U23" i="207"/>
  <c r="T23" i="207"/>
  <c r="S23" i="207"/>
  <c r="R23" i="207"/>
  <c r="Q23" i="207"/>
  <c r="P23" i="207"/>
  <c r="O23" i="207"/>
  <c r="N23" i="207"/>
  <c r="M23" i="207"/>
  <c r="L23" i="207"/>
  <c r="K23" i="207"/>
  <c r="J23" i="207"/>
  <c r="I23" i="207"/>
  <c r="H23" i="207"/>
  <c r="G23" i="207"/>
  <c r="F23" i="207"/>
  <c r="E23" i="207"/>
  <c r="D23" i="207"/>
  <c r="C23" i="207"/>
  <c r="B23" i="207"/>
  <c r="A23" i="207"/>
  <c r="V22" i="207"/>
  <c r="U22" i="207"/>
  <c r="T22" i="207"/>
  <c r="S22" i="207"/>
  <c r="R22" i="207"/>
  <c r="Q22" i="207"/>
  <c r="P22" i="207"/>
  <c r="O22" i="207"/>
  <c r="N22" i="207"/>
  <c r="M22" i="207"/>
  <c r="L22" i="207"/>
  <c r="K22" i="207"/>
  <c r="J22" i="207"/>
  <c r="I22" i="207"/>
  <c r="H22" i="207"/>
  <c r="G22" i="207"/>
  <c r="F22" i="207"/>
  <c r="E22" i="207"/>
  <c r="D22" i="207"/>
  <c r="C22" i="207"/>
  <c r="B22" i="207"/>
  <c r="A22" i="207"/>
  <c r="V21" i="207"/>
  <c r="U21" i="207"/>
  <c r="T21" i="207"/>
  <c r="S21" i="207"/>
  <c r="R21" i="207"/>
  <c r="Q21" i="207"/>
  <c r="P21" i="207"/>
  <c r="O21" i="207"/>
  <c r="N21" i="207"/>
  <c r="M21" i="207"/>
  <c r="L21" i="207"/>
  <c r="K21" i="207"/>
  <c r="J21" i="207"/>
  <c r="I21" i="207"/>
  <c r="H21" i="207"/>
  <c r="G21" i="207"/>
  <c r="F21" i="207"/>
  <c r="E21" i="207"/>
  <c r="D21" i="207"/>
  <c r="C21" i="207"/>
  <c r="B21" i="207"/>
  <c r="A21" i="207"/>
  <c r="V20" i="207"/>
  <c r="U20" i="207"/>
  <c r="T20" i="207"/>
  <c r="S20" i="207"/>
  <c r="R20" i="207"/>
  <c r="Q20" i="207"/>
  <c r="P20" i="207"/>
  <c r="O20" i="207"/>
  <c r="N20" i="207"/>
  <c r="M20" i="207"/>
  <c r="L20" i="207"/>
  <c r="K20" i="207"/>
  <c r="J20" i="207"/>
  <c r="I20" i="207"/>
  <c r="H20" i="207"/>
  <c r="G20" i="207"/>
  <c r="F20" i="207"/>
  <c r="E20" i="207"/>
  <c r="D20" i="207"/>
  <c r="C20" i="207"/>
  <c r="B20" i="207"/>
  <c r="A20" i="207"/>
  <c r="V19" i="207"/>
  <c r="U19" i="207"/>
  <c r="T19" i="207"/>
  <c r="S19" i="207"/>
  <c r="R19" i="207"/>
  <c r="Q19" i="207"/>
  <c r="P19" i="207"/>
  <c r="O19" i="207"/>
  <c r="N19" i="207"/>
  <c r="M19" i="207"/>
  <c r="L19" i="207"/>
  <c r="K19" i="207"/>
  <c r="J19" i="207"/>
  <c r="I19" i="207"/>
  <c r="H19" i="207"/>
  <c r="G19" i="207"/>
  <c r="F19" i="207"/>
  <c r="E19" i="207"/>
  <c r="D19" i="207"/>
  <c r="C19" i="207"/>
  <c r="B19" i="207"/>
  <c r="A19" i="207"/>
  <c r="V18" i="207"/>
  <c r="U18" i="207"/>
  <c r="T18" i="207"/>
  <c r="S18" i="207"/>
  <c r="R18" i="207"/>
  <c r="Q18" i="207"/>
  <c r="P18" i="207"/>
  <c r="O18" i="207"/>
  <c r="N18" i="207"/>
  <c r="M18" i="207"/>
  <c r="L18" i="207"/>
  <c r="K18" i="207"/>
  <c r="J18" i="207"/>
  <c r="I18" i="207"/>
  <c r="H18" i="207"/>
  <c r="G18" i="207"/>
  <c r="F18" i="207"/>
  <c r="E18" i="207"/>
  <c r="D18" i="207"/>
  <c r="C18" i="207"/>
  <c r="B18" i="207"/>
  <c r="A18" i="207"/>
  <c r="V17" i="207"/>
  <c r="U17" i="207"/>
  <c r="T17" i="207"/>
  <c r="S17" i="207"/>
  <c r="R17" i="207"/>
  <c r="Q17" i="207"/>
  <c r="P17" i="207"/>
  <c r="O17" i="207"/>
  <c r="N17" i="207"/>
  <c r="M17" i="207"/>
  <c r="L17" i="207"/>
  <c r="K17" i="207"/>
  <c r="J17" i="207"/>
  <c r="I17" i="207"/>
  <c r="H17" i="207"/>
  <c r="G17" i="207"/>
  <c r="F17" i="207"/>
  <c r="E17" i="207"/>
  <c r="D17" i="207"/>
  <c r="C17" i="207"/>
  <c r="B17" i="207"/>
  <c r="A17" i="207"/>
  <c r="V16" i="207"/>
  <c r="U16" i="207"/>
  <c r="T16" i="207"/>
  <c r="S16" i="207"/>
  <c r="R16" i="207"/>
  <c r="Q16" i="207"/>
  <c r="P16" i="207"/>
  <c r="O16" i="207"/>
  <c r="N16" i="207"/>
  <c r="M16" i="207"/>
  <c r="L16" i="207"/>
  <c r="K16" i="207"/>
  <c r="J16" i="207"/>
  <c r="I16" i="207"/>
  <c r="H16" i="207"/>
  <c r="G16" i="207"/>
  <c r="F16" i="207"/>
  <c r="E16" i="207"/>
  <c r="D16" i="207"/>
  <c r="C16" i="207"/>
  <c r="B16" i="207"/>
  <c r="A16" i="207"/>
  <c r="V15" i="207"/>
  <c r="U15" i="207"/>
  <c r="T15" i="207"/>
  <c r="S15" i="207"/>
  <c r="R15" i="207"/>
  <c r="Q15" i="207"/>
  <c r="P15" i="207"/>
  <c r="O15" i="207"/>
  <c r="N15" i="207"/>
  <c r="M15" i="207"/>
  <c r="L15" i="207"/>
  <c r="K15" i="207"/>
  <c r="J15" i="207"/>
  <c r="I15" i="207"/>
  <c r="H15" i="207"/>
  <c r="G15" i="207"/>
  <c r="F15" i="207"/>
  <c r="E15" i="207"/>
  <c r="D15" i="207"/>
  <c r="C15" i="207"/>
  <c r="B15" i="207"/>
  <c r="A15" i="207"/>
  <c r="V14" i="207"/>
  <c r="U14" i="207"/>
  <c r="T14" i="207"/>
  <c r="S14" i="207"/>
  <c r="R14" i="207"/>
  <c r="Q14" i="207"/>
  <c r="P14" i="207"/>
  <c r="O14" i="207"/>
  <c r="N14" i="207"/>
  <c r="M14" i="207"/>
  <c r="L14" i="207"/>
  <c r="K14" i="207"/>
  <c r="J14" i="207"/>
  <c r="I14" i="207"/>
  <c r="H14" i="207"/>
  <c r="G14" i="207"/>
  <c r="F14" i="207"/>
  <c r="E14" i="207"/>
  <c r="D14" i="207"/>
  <c r="C14" i="207"/>
  <c r="B14" i="207"/>
  <c r="A14" i="207"/>
  <c r="V13" i="207"/>
  <c r="U13" i="207"/>
  <c r="T13" i="207"/>
  <c r="S13" i="207"/>
  <c r="R13" i="207"/>
  <c r="Q13" i="207"/>
  <c r="P13" i="207"/>
  <c r="O13" i="207"/>
  <c r="N13" i="207"/>
  <c r="M13" i="207"/>
  <c r="L13" i="207"/>
  <c r="K13" i="207"/>
  <c r="J13" i="207"/>
  <c r="I13" i="207"/>
  <c r="H13" i="207"/>
  <c r="G13" i="207"/>
  <c r="F13" i="207"/>
  <c r="E13" i="207"/>
  <c r="D13" i="207"/>
  <c r="C13" i="207"/>
  <c r="B13" i="207"/>
  <c r="A13" i="207"/>
  <c r="V12" i="207"/>
  <c r="U12" i="207"/>
  <c r="T12" i="207"/>
  <c r="S12" i="207"/>
  <c r="R12" i="207"/>
  <c r="Q12" i="207"/>
  <c r="P12" i="207"/>
  <c r="O12" i="207"/>
  <c r="N12" i="207"/>
  <c r="M12" i="207"/>
  <c r="L12" i="207"/>
  <c r="K12" i="207"/>
  <c r="J12" i="207"/>
  <c r="I12" i="207"/>
  <c r="H12" i="207"/>
  <c r="G12" i="207"/>
  <c r="F12" i="207"/>
  <c r="E12" i="207"/>
  <c r="D12" i="207"/>
  <c r="C12" i="207"/>
  <c r="B12" i="207"/>
  <c r="A12" i="207"/>
  <c r="V11" i="207"/>
  <c r="U11" i="207"/>
  <c r="T11" i="207"/>
  <c r="S11" i="207"/>
  <c r="R11" i="207"/>
  <c r="Q11" i="207"/>
  <c r="P11" i="207"/>
  <c r="O11" i="207"/>
  <c r="N11" i="207"/>
  <c r="M11" i="207"/>
  <c r="L11" i="207"/>
  <c r="K11" i="207"/>
  <c r="J11" i="207"/>
  <c r="I11" i="207"/>
  <c r="H11" i="207"/>
  <c r="G11" i="207"/>
  <c r="F11" i="207"/>
  <c r="E11" i="207"/>
  <c r="D11" i="207"/>
  <c r="C11" i="207"/>
  <c r="B11" i="207"/>
  <c r="A11" i="207"/>
  <c r="V10" i="207"/>
  <c r="U10" i="207"/>
  <c r="T10" i="207"/>
  <c r="S10" i="207"/>
  <c r="R10" i="207"/>
  <c r="Q10" i="207"/>
  <c r="P10" i="207"/>
  <c r="O10" i="207"/>
  <c r="N10" i="207"/>
  <c r="M10" i="207"/>
  <c r="L10" i="207"/>
  <c r="K10" i="207"/>
  <c r="J10" i="207"/>
  <c r="I10" i="207"/>
  <c r="H10" i="207"/>
  <c r="G10" i="207"/>
  <c r="F10" i="207"/>
  <c r="E10" i="207"/>
  <c r="D10" i="207"/>
  <c r="C10" i="207"/>
  <c r="B10" i="207"/>
  <c r="A10" i="207"/>
  <c r="V9" i="207"/>
  <c r="U9" i="207"/>
  <c r="T9" i="207"/>
  <c r="S9" i="207"/>
  <c r="R9" i="207"/>
  <c r="Q9" i="207"/>
  <c r="P9" i="207"/>
  <c r="O9" i="207"/>
  <c r="N9" i="207"/>
  <c r="M9" i="207"/>
  <c r="L9" i="207"/>
  <c r="K9" i="207"/>
  <c r="J9" i="207"/>
  <c r="I9" i="207"/>
  <c r="H9" i="207"/>
  <c r="G9" i="207"/>
  <c r="F9" i="207"/>
  <c r="E9" i="207"/>
  <c r="D9" i="207"/>
  <c r="C9" i="207"/>
  <c r="B9" i="207"/>
  <c r="A9" i="207"/>
  <c r="V8" i="207"/>
  <c r="U8" i="207"/>
  <c r="T8" i="207"/>
  <c r="S8" i="207"/>
  <c r="R8" i="207"/>
  <c r="Q8" i="207"/>
  <c r="P8" i="207"/>
  <c r="O8" i="207"/>
  <c r="N8" i="207"/>
  <c r="M8" i="207"/>
  <c r="L8" i="207"/>
  <c r="K8" i="207"/>
  <c r="J8" i="207"/>
  <c r="I8" i="207"/>
  <c r="H8" i="207"/>
  <c r="G8" i="207"/>
  <c r="F8" i="207"/>
  <c r="E8" i="207"/>
  <c r="D8" i="207"/>
  <c r="C8" i="207"/>
  <c r="B8" i="207"/>
  <c r="A8" i="207"/>
  <c r="AK130" i="233"/>
  <c r="DA129" i="233"/>
  <c r="CZ129" i="233"/>
  <c r="AL129" i="233"/>
  <c r="AK129" i="233"/>
  <c r="DA128" i="233"/>
  <c r="CZ128" i="233"/>
  <c r="AL128" i="233"/>
  <c r="AK128" i="233"/>
  <c r="DA127" i="233"/>
  <c r="CZ127" i="233"/>
  <c r="AL127" i="233"/>
  <c r="AK127" i="233"/>
  <c r="DA126" i="233"/>
  <c r="CZ126" i="233"/>
  <c r="AL126" i="233"/>
  <c r="AK126" i="233"/>
  <c r="DA125" i="233"/>
  <c r="CZ125" i="233"/>
  <c r="AL125" i="233"/>
  <c r="AK125" i="233"/>
  <c r="DA124" i="233"/>
  <c r="CZ124" i="233"/>
  <c r="AL124" i="233"/>
  <c r="AK124" i="233"/>
  <c r="DA123" i="233"/>
  <c r="CZ123" i="233"/>
  <c r="AL123" i="233"/>
  <c r="AK123" i="233"/>
  <c r="DA122" i="233"/>
  <c r="CZ122" i="233"/>
  <c r="AL122" i="233"/>
  <c r="AK122" i="233"/>
  <c r="DA121" i="233"/>
  <c r="CZ121" i="233"/>
  <c r="AL121" i="233"/>
  <c r="AK121" i="233"/>
  <c r="DA120" i="233"/>
  <c r="CZ120" i="233"/>
  <c r="AL120" i="233"/>
  <c r="AK120" i="233"/>
  <c r="DA119" i="233"/>
  <c r="CZ119" i="233"/>
  <c r="AL119" i="233"/>
  <c r="AK119" i="233"/>
  <c r="DA118" i="233"/>
  <c r="CZ118" i="233"/>
  <c r="AL118" i="233"/>
  <c r="AK118" i="233"/>
  <c r="DA117" i="233"/>
  <c r="CZ117" i="233"/>
  <c r="AL117" i="233"/>
  <c r="AK117" i="233"/>
  <c r="DA116" i="233"/>
  <c r="CZ116" i="233"/>
  <c r="AL116" i="233"/>
  <c r="AK116" i="233"/>
  <c r="DA115" i="233"/>
  <c r="CZ115" i="233"/>
  <c r="AL115" i="233"/>
  <c r="AK115" i="233"/>
  <c r="DA114" i="233"/>
  <c r="CZ114" i="233"/>
  <c r="AL114" i="233"/>
  <c r="AK114" i="233"/>
  <c r="DA113" i="233"/>
  <c r="CZ113" i="233"/>
  <c r="AL113" i="233"/>
  <c r="AK113" i="233"/>
  <c r="DA112" i="233"/>
  <c r="CZ112" i="233"/>
  <c r="AL112" i="233"/>
  <c r="AK112" i="233"/>
  <c r="DA111" i="233"/>
  <c r="CZ111" i="233"/>
  <c r="AL111" i="233"/>
  <c r="AK111" i="233"/>
  <c r="DA110" i="233"/>
  <c r="CZ110" i="233"/>
  <c r="AL110" i="233"/>
  <c r="AK110" i="233"/>
  <c r="DA109" i="233"/>
  <c r="CZ109" i="233"/>
  <c r="AL109" i="233"/>
  <c r="AK109" i="233"/>
  <c r="DA108" i="233"/>
  <c r="CZ108" i="233"/>
  <c r="AL108" i="233"/>
  <c r="AK108" i="233"/>
  <c r="DA107" i="233"/>
  <c r="CZ107" i="233"/>
  <c r="AL107" i="233"/>
  <c r="AK107" i="233"/>
  <c r="DA106" i="233"/>
  <c r="CZ106" i="233"/>
  <c r="AL106" i="233"/>
  <c r="AK106" i="233"/>
  <c r="DA105" i="233"/>
  <c r="CZ105" i="233"/>
  <c r="AL105" i="233"/>
  <c r="AK105" i="233"/>
  <c r="DA104" i="233"/>
  <c r="CZ104" i="233"/>
  <c r="AL104" i="233"/>
  <c r="AK104" i="233"/>
  <c r="DA103" i="233"/>
  <c r="CZ103" i="233"/>
  <c r="AL103" i="233"/>
  <c r="AK103" i="233"/>
  <c r="DA102" i="233"/>
  <c r="CZ102" i="233"/>
  <c r="AL102" i="233"/>
  <c r="AK102" i="233"/>
  <c r="DA101" i="233"/>
  <c r="CZ101" i="233"/>
  <c r="AL101" i="233"/>
  <c r="AK101" i="233"/>
  <c r="DA100" i="233"/>
  <c r="CZ100" i="233"/>
  <c r="AL100" i="233"/>
  <c r="AK100" i="233"/>
  <c r="DA99" i="233"/>
  <c r="CZ99" i="233"/>
  <c r="AL99" i="233"/>
  <c r="AK99" i="233"/>
  <c r="DA98" i="233"/>
  <c r="CZ98" i="233"/>
  <c r="AL98" i="233"/>
  <c r="AK98" i="233"/>
  <c r="DA97" i="233"/>
  <c r="CZ97" i="233"/>
  <c r="AL97" i="233"/>
  <c r="AK97" i="233"/>
  <c r="DA96" i="233"/>
  <c r="CZ96" i="233"/>
  <c r="AL96" i="233"/>
  <c r="AK96" i="233"/>
  <c r="DA95" i="233"/>
  <c r="CZ95" i="233"/>
  <c r="AL95" i="233"/>
  <c r="AK95" i="233"/>
  <c r="DA94" i="233"/>
  <c r="CZ94" i="233"/>
  <c r="AL94" i="233"/>
  <c r="AK94" i="233"/>
  <c r="DA93" i="233"/>
  <c r="CZ93" i="233"/>
  <c r="AL93" i="233"/>
  <c r="AK93" i="233"/>
  <c r="DA92" i="233"/>
  <c r="CZ92" i="233"/>
  <c r="AL92" i="233"/>
  <c r="AK92" i="233"/>
  <c r="DA91" i="233"/>
  <c r="CZ91" i="233"/>
  <c r="AL91" i="233"/>
  <c r="AK91" i="233"/>
  <c r="DA90" i="233"/>
  <c r="CZ90" i="233"/>
  <c r="AL90" i="233"/>
  <c r="AK90" i="233"/>
  <c r="DA89" i="233"/>
  <c r="CZ89" i="233"/>
  <c r="AL89" i="233"/>
  <c r="AK89" i="233"/>
  <c r="DA88" i="233"/>
  <c r="CZ88" i="233"/>
  <c r="AL88" i="233"/>
  <c r="AK88" i="233"/>
  <c r="DA87" i="233"/>
  <c r="CZ87" i="233"/>
  <c r="AL87" i="233"/>
  <c r="AK87" i="233"/>
  <c r="DA86" i="233"/>
  <c r="CZ86" i="233"/>
  <c r="AL86" i="233"/>
  <c r="AK86" i="233"/>
  <c r="DA85" i="233"/>
  <c r="CZ85" i="233"/>
  <c r="AL85" i="233"/>
  <c r="AK85" i="233"/>
  <c r="DA84" i="233"/>
  <c r="CZ84" i="233"/>
  <c r="AL84" i="233"/>
  <c r="AK84" i="233"/>
  <c r="DA83" i="233"/>
  <c r="CZ83" i="233"/>
  <c r="AL83" i="233"/>
  <c r="AK83" i="233"/>
  <c r="DA82" i="233"/>
  <c r="CZ82" i="233"/>
  <c r="AL82" i="233"/>
  <c r="AK82" i="233"/>
  <c r="DA81" i="233"/>
  <c r="CZ81" i="233"/>
  <c r="AL81" i="233"/>
  <c r="AK81" i="233"/>
  <c r="DA80" i="233"/>
  <c r="CZ80" i="233"/>
  <c r="AL80" i="233"/>
  <c r="AK80" i="233"/>
  <c r="DA79" i="233"/>
  <c r="CZ79" i="233"/>
  <c r="AL79" i="233"/>
  <c r="AK79" i="233"/>
  <c r="DA78" i="233"/>
  <c r="CZ78" i="233"/>
  <c r="AL78" i="233"/>
  <c r="AK78" i="233"/>
  <c r="DA77" i="233"/>
  <c r="CZ77" i="233"/>
  <c r="AL77" i="233"/>
  <c r="AK77" i="233"/>
  <c r="DA76" i="233"/>
  <c r="CZ76" i="233"/>
  <c r="AL76" i="233"/>
  <c r="AK76" i="233"/>
  <c r="DA75" i="233"/>
  <c r="CZ75" i="233"/>
  <c r="AL75" i="233"/>
  <c r="AK75" i="233"/>
  <c r="DA74" i="233"/>
  <c r="CZ74" i="233"/>
  <c r="AL74" i="233"/>
  <c r="AK74" i="233"/>
  <c r="DA73" i="233"/>
  <c r="CZ73" i="233"/>
  <c r="AL73" i="233"/>
  <c r="AK73" i="233"/>
  <c r="DA72" i="233"/>
  <c r="CZ72" i="233"/>
  <c r="AL72" i="233"/>
  <c r="AK72" i="233"/>
  <c r="DA71" i="233"/>
  <c r="CZ71" i="233"/>
  <c r="AL71" i="233"/>
  <c r="AK71" i="233"/>
  <c r="DA70" i="233"/>
  <c r="CZ70" i="233"/>
  <c r="AL70" i="233"/>
  <c r="AK70" i="233"/>
  <c r="DA69" i="233"/>
  <c r="CZ69" i="233"/>
  <c r="AL69" i="233"/>
  <c r="AK69" i="233"/>
  <c r="DA68" i="233"/>
  <c r="CZ68" i="233"/>
  <c r="AL68" i="233"/>
  <c r="AK68" i="233"/>
  <c r="DA67" i="233"/>
  <c r="CZ67" i="233"/>
  <c r="AL67" i="233"/>
  <c r="AK67" i="233"/>
  <c r="DA66" i="233"/>
  <c r="CZ66" i="233"/>
  <c r="AL66" i="233"/>
  <c r="AK66" i="233"/>
  <c r="DA65" i="233"/>
  <c r="CZ65" i="233"/>
  <c r="AL65" i="233"/>
  <c r="AK65" i="233"/>
  <c r="DA64" i="233"/>
  <c r="CZ64" i="233"/>
  <c r="AL64" i="233"/>
  <c r="AK64" i="233"/>
  <c r="DA63" i="233"/>
  <c r="CZ63" i="233"/>
  <c r="AL63" i="233"/>
  <c r="AK63" i="233"/>
  <c r="DA62" i="233"/>
  <c r="CZ62" i="233"/>
  <c r="AL62" i="233"/>
  <c r="AK62" i="233"/>
  <c r="DA61" i="233"/>
  <c r="CZ61" i="233"/>
  <c r="AL61" i="233"/>
  <c r="AK61" i="233"/>
  <c r="DA60" i="233"/>
  <c r="CZ60" i="233"/>
  <c r="AL60" i="233"/>
  <c r="AK60" i="233"/>
  <c r="DA59" i="233"/>
  <c r="CZ59" i="233"/>
  <c r="AL59" i="233"/>
  <c r="AK59" i="233"/>
  <c r="DA58" i="233"/>
  <c r="CZ58" i="233"/>
  <c r="AL58" i="233"/>
  <c r="AK58" i="233"/>
  <c r="DA57" i="233"/>
  <c r="CZ57" i="233"/>
  <c r="AL57" i="233"/>
  <c r="AK57" i="233"/>
  <c r="DA56" i="233"/>
  <c r="CZ56" i="233"/>
  <c r="AL56" i="233"/>
  <c r="AK56" i="233"/>
  <c r="DA55" i="233"/>
  <c r="CZ55" i="233"/>
  <c r="AL55" i="233"/>
  <c r="AK55" i="233"/>
  <c r="DA54" i="233"/>
  <c r="CZ54" i="233"/>
  <c r="AL54" i="233"/>
  <c r="AK54" i="233"/>
  <c r="DA53" i="233"/>
  <c r="CZ53" i="233"/>
  <c r="AL53" i="233"/>
  <c r="AK53" i="233"/>
  <c r="DA52" i="233"/>
  <c r="CZ52" i="233"/>
  <c r="AL52" i="233"/>
  <c r="AK52" i="233"/>
  <c r="DA51" i="233"/>
  <c r="CZ51" i="233"/>
  <c r="AL51" i="233"/>
  <c r="AK51" i="233"/>
  <c r="DA50" i="233"/>
  <c r="CZ50" i="233"/>
  <c r="AL50" i="233"/>
  <c r="AK50" i="233"/>
  <c r="DA49" i="233"/>
  <c r="CZ49" i="233"/>
  <c r="AL49" i="233"/>
  <c r="AK49" i="233"/>
  <c r="DA48" i="233"/>
  <c r="CZ48" i="233"/>
  <c r="AL48" i="233"/>
  <c r="AK48" i="233"/>
  <c r="DA47" i="233"/>
  <c r="CZ47" i="233"/>
  <c r="AL47" i="233"/>
  <c r="AK47" i="233"/>
  <c r="DA46" i="233"/>
  <c r="CZ46" i="233"/>
  <c r="AL46" i="233"/>
  <c r="AK46" i="233"/>
  <c r="DA45" i="233"/>
  <c r="CZ45" i="233"/>
  <c r="AL45" i="233"/>
  <c r="AK45" i="233"/>
  <c r="DA44" i="233"/>
  <c r="CZ44" i="233"/>
  <c r="AL44" i="233"/>
  <c r="AK44" i="233"/>
  <c r="DA43" i="233"/>
  <c r="CZ43" i="233"/>
  <c r="AL43" i="233"/>
  <c r="AK43" i="233"/>
  <c r="DA42" i="233"/>
  <c r="CZ42" i="233"/>
  <c r="AL42" i="233"/>
  <c r="AK42" i="233"/>
  <c r="DA41" i="233"/>
  <c r="CZ41" i="233"/>
  <c r="AL41" i="233"/>
  <c r="AK41" i="233"/>
  <c r="DA40" i="233"/>
  <c r="CZ40" i="233"/>
  <c r="AL40" i="233"/>
  <c r="AK40" i="233"/>
  <c r="DA39" i="233"/>
  <c r="CZ39" i="233"/>
  <c r="AL39" i="233"/>
  <c r="AK39" i="233"/>
  <c r="DA38" i="233"/>
  <c r="CZ38" i="233"/>
  <c r="AL38" i="233"/>
  <c r="AK38" i="233"/>
  <c r="DA37" i="233"/>
  <c r="CZ37" i="233"/>
  <c r="AL37" i="233"/>
  <c r="AK37" i="233"/>
  <c r="DA36" i="233"/>
  <c r="CZ36" i="233"/>
  <c r="AL36" i="233"/>
  <c r="AK36" i="233"/>
  <c r="DA35" i="233"/>
  <c r="CZ35" i="233"/>
  <c r="AL35" i="233"/>
  <c r="AK35" i="233"/>
  <c r="DA34" i="233"/>
  <c r="CZ34" i="233"/>
  <c r="AL34" i="233"/>
  <c r="AK34" i="233"/>
  <c r="DA33" i="233"/>
  <c r="CZ33" i="233"/>
  <c r="AL33" i="233"/>
  <c r="AK33" i="233"/>
  <c r="DA32" i="233"/>
  <c r="CZ32" i="233"/>
  <c r="AL32" i="233"/>
  <c r="AK32" i="233"/>
  <c r="DA31" i="233"/>
  <c r="CZ31" i="233"/>
  <c r="AL31" i="233"/>
  <c r="AK31" i="233"/>
  <c r="DA30" i="233"/>
  <c r="CZ30" i="233"/>
  <c r="AL30" i="233"/>
  <c r="AK30" i="233"/>
  <c r="DA29" i="233"/>
  <c r="CZ29" i="233"/>
  <c r="AL29" i="233"/>
  <c r="AK29" i="233"/>
  <c r="DA28" i="233"/>
  <c r="CZ28" i="233"/>
  <c r="AL28" i="233"/>
  <c r="AK28" i="233"/>
  <c r="DA27" i="233"/>
  <c r="CZ27" i="233"/>
  <c r="AL27" i="233"/>
  <c r="AK27" i="233"/>
  <c r="DA26" i="233"/>
  <c r="CZ26" i="233"/>
  <c r="AL26" i="233"/>
  <c r="AK26" i="233"/>
  <c r="DA25" i="233"/>
  <c r="CZ25" i="233"/>
  <c r="AL25" i="233"/>
  <c r="AK25" i="233"/>
  <c r="DA24" i="233"/>
  <c r="CZ24" i="233"/>
  <c r="AL24" i="233"/>
  <c r="AK24" i="233"/>
  <c r="DA23" i="233"/>
  <c r="CZ23" i="233"/>
  <c r="AL23" i="233"/>
  <c r="AK23" i="233"/>
  <c r="DA22" i="233"/>
  <c r="CZ22" i="233"/>
  <c r="AL22" i="233"/>
  <c r="AK22" i="233"/>
  <c r="DA21" i="233"/>
  <c r="CZ21" i="233"/>
  <c r="AL21" i="233"/>
  <c r="AK21" i="233"/>
  <c r="DA20" i="233"/>
  <c r="CZ20" i="233"/>
  <c r="AL20" i="233"/>
  <c r="AK20" i="233"/>
  <c r="DA19" i="233"/>
  <c r="CZ19" i="233"/>
  <c r="AL19" i="233"/>
  <c r="AK19" i="233"/>
  <c r="DA18" i="233"/>
  <c r="CZ18" i="233"/>
  <c r="AL18" i="233"/>
  <c r="AK18" i="233"/>
  <c r="DA17" i="233"/>
  <c r="CZ17" i="233"/>
  <c r="AL17" i="233"/>
  <c r="AK17" i="233"/>
  <c r="DA16" i="233"/>
  <c r="CZ16" i="233"/>
  <c r="AL16" i="233"/>
  <c r="AK16" i="233"/>
  <c r="DA15" i="233"/>
  <c r="CZ15" i="233"/>
  <c r="AL15" i="233"/>
  <c r="AK15" i="233"/>
  <c r="DA14" i="233"/>
  <c r="CZ14" i="233"/>
  <c r="AL14" i="233"/>
  <c r="AK14" i="233"/>
  <c r="DA13" i="233"/>
  <c r="CZ13" i="233"/>
  <c r="AL13" i="233"/>
  <c r="AK13" i="233"/>
  <c r="DA12" i="233"/>
  <c r="CZ12" i="233"/>
  <c r="AL12" i="233"/>
  <c r="AK12" i="233"/>
  <c r="DA11" i="233"/>
  <c r="CZ11" i="233"/>
  <c r="AL11" i="233"/>
  <c r="AK11" i="233"/>
  <c r="DA10" i="233"/>
  <c r="CZ10" i="233"/>
  <c r="AL10" i="233"/>
  <c r="AK10" i="233"/>
  <c r="DA9" i="233"/>
  <c r="CZ9" i="233"/>
  <c r="AL9" i="233"/>
  <c r="AK9" i="233"/>
  <c r="DA8" i="233"/>
  <c r="CZ8" i="233"/>
  <c r="AL8" i="233"/>
  <c r="AK8" i="233"/>
  <c r="DA7" i="233"/>
  <c r="CZ7" i="233"/>
  <c r="AL7" i="233"/>
  <c r="AK7" i="233"/>
  <c r="DA6" i="233"/>
  <c r="CZ6" i="233"/>
  <c r="AL6" i="233"/>
  <c r="AK6" i="233"/>
  <c r="DA5" i="233"/>
  <c r="CZ5" i="233"/>
  <c r="AL5" i="233"/>
  <c r="AK5" i="233"/>
  <c r="C142" i="225"/>
  <c r="C141" i="225"/>
  <c r="N139" i="225"/>
  <c r="L139" i="225"/>
  <c r="J139" i="225"/>
  <c r="H139" i="225"/>
  <c r="F139" i="225"/>
  <c r="D139" i="225"/>
  <c r="N138" i="225"/>
  <c r="L138" i="225"/>
  <c r="J138" i="225"/>
  <c r="H138" i="225"/>
  <c r="F138" i="225"/>
  <c r="D138" i="225"/>
  <c r="N137" i="225"/>
  <c r="L137" i="225"/>
  <c r="J137" i="225"/>
  <c r="H137" i="225"/>
  <c r="F137" i="225"/>
  <c r="D137" i="225"/>
  <c r="N136" i="225"/>
  <c r="L136" i="225"/>
  <c r="J136" i="225"/>
  <c r="H136" i="225"/>
  <c r="F136" i="225"/>
  <c r="D136" i="225"/>
  <c r="N135" i="225"/>
  <c r="L135" i="225"/>
  <c r="J135" i="225"/>
  <c r="H135" i="225"/>
  <c r="F135" i="225"/>
  <c r="D135" i="225"/>
  <c r="N134" i="225"/>
  <c r="L134" i="225"/>
  <c r="J134" i="225"/>
  <c r="H134" i="225"/>
  <c r="F134" i="225"/>
  <c r="D134" i="225"/>
  <c r="N133" i="225"/>
  <c r="L133" i="225"/>
  <c r="J133" i="225"/>
  <c r="H133" i="225"/>
  <c r="F133" i="225"/>
  <c r="D133" i="225"/>
  <c r="N132" i="225"/>
  <c r="L132" i="225"/>
  <c r="J132" i="225"/>
  <c r="H132" i="225"/>
  <c r="F132" i="225"/>
  <c r="D132" i="225"/>
  <c r="N131" i="225"/>
  <c r="L131" i="225"/>
  <c r="J131" i="225"/>
  <c r="H131" i="225"/>
  <c r="F131" i="225"/>
  <c r="D131" i="225"/>
  <c r="N130" i="225"/>
  <c r="L130" i="225"/>
  <c r="J130" i="225"/>
  <c r="H130" i="225"/>
  <c r="F130" i="225"/>
  <c r="D130" i="225"/>
  <c r="N128" i="225"/>
  <c r="L128" i="225"/>
  <c r="J128" i="225"/>
  <c r="H128" i="225"/>
  <c r="F128" i="225"/>
  <c r="D128" i="225"/>
  <c r="N127" i="225"/>
  <c r="L127" i="225"/>
  <c r="J127" i="225"/>
  <c r="H127" i="225"/>
  <c r="F127" i="225"/>
  <c r="D127" i="225"/>
  <c r="N126" i="225"/>
  <c r="L126" i="225"/>
  <c r="J126" i="225"/>
  <c r="H126" i="225"/>
  <c r="F126" i="225"/>
  <c r="D126" i="225"/>
  <c r="N125" i="225"/>
  <c r="L125" i="225"/>
  <c r="J125" i="225"/>
  <c r="H125" i="225"/>
  <c r="F125" i="225"/>
  <c r="D125" i="225"/>
  <c r="N124" i="225"/>
  <c r="L124" i="225"/>
  <c r="J124" i="225"/>
  <c r="H124" i="225"/>
  <c r="F124" i="225"/>
  <c r="D124" i="225"/>
  <c r="N123" i="225"/>
  <c r="L123" i="225"/>
  <c r="J123" i="225"/>
  <c r="H123" i="225"/>
  <c r="F123" i="225"/>
  <c r="D123" i="225"/>
  <c r="N122" i="225"/>
  <c r="L122" i="225"/>
  <c r="J122" i="225"/>
  <c r="H122" i="225"/>
  <c r="F122" i="225"/>
  <c r="D122" i="225"/>
  <c r="N121" i="225"/>
  <c r="L121" i="225"/>
  <c r="J121" i="225"/>
  <c r="H121" i="225"/>
  <c r="F121" i="225"/>
  <c r="D121" i="225"/>
  <c r="N120" i="225"/>
  <c r="L120" i="225"/>
  <c r="J120" i="225"/>
  <c r="H120" i="225"/>
  <c r="F120" i="225"/>
  <c r="D120" i="225"/>
  <c r="N119" i="225"/>
  <c r="L119" i="225"/>
  <c r="J119" i="225"/>
  <c r="H119" i="225"/>
  <c r="F119" i="225"/>
  <c r="D119" i="225"/>
  <c r="N118" i="225"/>
  <c r="L118" i="225"/>
  <c r="J118" i="225"/>
  <c r="H118" i="225"/>
  <c r="F118" i="225"/>
  <c r="D118" i="225"/>
  <c r="N117" i="225"/>
  <c r="L117" i="225"/>
  <c r="J117" i="225"/>
  <c r="H117" i="225"/>
  <c r="F117" i="225"/>
  <c r="D117" i="225"/>
  <c r="N116" i="225"/>
  <c r="L116" i="225"/>
  <c r="J116" i="225"/>
  <c r="H116" i="225"/>
  <c r="F116" i="225"/>
  <c r="D116" i="225"/>
  <c r="N115" i="225"/>
  <c r="L115" i="225"/>
  <c r="J115" i="225"/>
  <c r="H115" i="225"/>
  <c r="F115" i="225"/>
  <c r="D115" i="225"/>
  <c r="N114" i="225"/>
  <c r="L114" i="225"/>
  <c r="J114" i="225"/>
  <c r="H114" i="225"/>
  <c r="F114" i="225"/>
  <c r="D114" i="225"/>
  <c r="N113" i="225"/>
  <c r="L113" i="225"/>
  <c r="J113" i="225"/>
  <c r="H113" i="225"/>
  <c r="F113" i="225"/>
  <c r="D113" i="225"/>
  <c r="N112" i="225"/>
  <c r="L112" i="225"/>
  <c r="J112" i="225"/>
  <c r="H112" i="225"/>
  <c r="F112" i="225"/>
  <c r="D112" i="225"/>
  <c r="N111" i="225"/>
  <c r="L111" i="225"/>
  <c r="J111" i="225"/>
  <c r="H111" i="225"/>
  <c r="F111" i="225"/>
  <c r="D111" i="225"/>
  <c r="N110" i="225"/>
  <c r="L110" i="225"/>
  <c r="J110" i="225"/>
  <c r="H110" i="225"/>
  <c r="F110" i="225"/>
  <c r="D110" i="225"/>
  <c r="N109" i="225"/>
  <c r="L109" i="225"/>
  <c r="J109" i="225"/>
  <c r="H109" i="225"/>
  <c r="F109" i="225"/>
  <c r="D109" i="225"/>
  <c r="N108" i="225"/>
  <c r="L108" i="225"/>
  <c r="J108" i="225"/>
  <c r="H108" i="225"/>
  <c r="F108" i="225"/>
  <c r="D108" i="225"/>
  <c r="N107" i="225"/>
  <c r="L107" i="225"/>
  <c r="J107" i="225"/>
  <c r="H107" i="225"/>
  <c r="F107" i="225"/>
  <c r="D107" i="225"/>
  <c r="N106" i="225"/>
  <c r="L106" i="225"/>
  <c r="J106" i="225"/>
  <c r="H106" i="225"/>
  <c r="F106" i="225"/>
  <c r="D106" i="225"/>
  <c r="N104" i="225"/>
  <c r="L104" i="225"/>
  <c r="J104" i="225"/>
  <c r="H104" i="225"/>
  <c r="F104" i="225"/>
  <c r="D104" i="225"/>
  <c r="N103" i="225"/>
  <c r="L103" i="225"/>
  <c r="J103" i="225"/>
  <c r="H103" i="225"/>
  <c r="F103" i="225"/>
  <c r="D103" i="225"/>
  <c r="N102" i="225"/>
  <c r="L102" i="225"/>
  <c r="J102" i="225"/>
  <c r="H102" i="225"/>
  <c r="F102" i="225"/>
  <c r="D102" i="225"/>
  <c r="N101" i="225"/>
  <c r="L101" i="225"/>
  <c r="J101" i="225"/>
  <c r="H101" i="225"/>
  <c r="F101" i="225"/>
  <c r="D101" i="225"/>
  <c r="N100" i="225"/>
  <c r="L100" i="225"/>
  <c r="J100" i="225"/>
  <c r="H100" i="225"/>
  <c r="F100" i="225"/>
  <c r="D100" i="225"/>
  <c r="N99" i="225"/>
  <c r="L99" i="225"/>
  <c r="J99" i="225"/>
  <c r="H99" i="225"/>
  <c r="F99" i="225"/>
  <c r="D99" i="225"/>
  <c r="N98" i="225"/>
  <c r="L98" i="225"/>
  <c r="J98" i="225"/>
  <c r="H98" i="225"/>
  <c r="F98" i="225"/>
  <c r="D98" i="225"/>
  <c r="N97" i="225"/>
  <c r="L97" i="225"/>
  <c r="J97" i="225"/>
  <c r="H97" i="225"/>
  <c r="F97" i="225"/>
  <c r="D97" i="225"/>
  <c r="N96" i="225"/>
  <c r="L96" i="225"/>
  <c r="J96" i="225"/>
  <c r="H96" i="225"/>
  <c r="F96" i="225"/>
  <c r="D96" i="225"/>
  <c r="N95" i="225"/>
  <c r="L95" i="225"/>
  <c r="J95" i="225"/>
  <c r="H95" i="225"/>
  <c r="F95" i="225"/>
  <c r="D95" i="225"/>
  <c r="N94" i="225"/>
  <c r="L94" i="225"/>
  <c r="J94" i="225"/>
  <c r="H94" i="225"/>
  <c r="F94" i="225"/>
  <c r="D94" i="225"/>
  <c r="N93" i="225"/>
  <c r="L93" i="225"/>
  <c r="J93" i="225"/>
  <c r="H93" i="225"/>
  <c r="F93" i="225"/>
  <c r="D93" i="225"/>
  <c r="N92" i="225"/>
  <c r="L92" i="225"/>
  <c r="J92" i="225"/>
  <c r="H92" i="225"/>
  <c r="F92" i="225"/>
  <c r="D92" i="225"/>
  <c r="N91" i="225"/>
  <c r="L91" i="225"/>
  <c r="J91" i="225"/>
  <c r="H91" i="225"/>
  <c r="F91" i="225"/>
  <c r="D91" i="225"/>
  <c r="N90" i="225"/>
  <c r="L90" i="225"/>
  <c r="J90" i="225"/>
  <c r="H90" i="225"/>
  <c r="F90" i="225"/>
  <c r="D90" i="225"/>
  <c r="N89" i="225"/>
  <c r="L89" i="225"/>
  <c r="J89" i="225"/>
  <c r="H89" i="225"/>
  <c r="F89" i="225"/>
  <c r="D89" i="225"/>
  <c r="N88" i="225"/>
  <c r="L88" i="225"/>
  <c r="J88" i="225"/>
  <c r="H88" i="225"/>
  <c r="F88" i="225"/>
  <c r="D88" i="225"/>
  <c r="N87" i="225"/>
  <c r="L87" i="225"/>
  <c r="J87" i="225"/>
  <c r="H87" i="225"/>
  <c r="F87" i="225"/>
  <c r="D87" i="225"/>
  <c r="N86" i="225"/>
  <c r="L86" i="225"/>
  <c r="J86" i="225"/>
  <c r="H86" i="225"/>
  <c r="F86" i="225"/>
  <c r="D86" i="225"/>
  <c r="N85" i="225"/>
  <c r="L85" i="225"/>
  <c r="J85" i="225"/>
  <c r="H85" i="225"/>
  <c r="F85" i="225"/>
  <c r="D85" i="225"/>
  <c r="N84" i="225"/>
  <c r="L84" i="225"/>
  <c r="J84" i="225"/>
  <c r="H84" i="225"/>
  <c r="F84" i="225"/>
  <c r="D84" i="225"/>
  <c r="N83" i="225"/>
  <c r="L83" i="225"/>
  <c r="J83" i="225"/>
  <c r="H83" i="225"/>
  <c r="F83" i="225"/>
  <c r="D83" i="225"/>
  <c r="N82" i="225"/>
  <c r="L82" i="225"/>
  <c r="J82" i="225"/>
  <c r="H82" i="225"/>
  <c r="F82" i="225"/>
  <c r="D82" i="225"/>
  <c r="N80" i="225"/>
  <c r="L80" i="225"/>
  <c r="J80" i="225"/>
  <c r="H80" i="225"/>
  <c r="F80" i="225"/>
  <c r="D80" i="225"/>
  <c r="N79" i="225"/>
  <c r="L79" i="225"/>
  <c r="J79" i="225"/>
  <c r="H79" i="225"/>
  <c r="F79" i="225"/>
  <c r="D79" i="225"/>
  <c r="N78" i="225"/>
  <c r="L78" i="225"/>
  <c r="J78" i="225"/>
  <c r="H78" i="225"/>
  <c r="F78" i="225"/>
  <c r="D78" i="225"/>
  <c r="N77" i="225"/>
  <c r="L77" i="225"/>
  <c r="J77" i="225"/>
  <c r="H77" i="225"/>
  <c r="F77" i="225"/>
  <c r="D77" i="225"/>
  <c r="N76" i="225"/>
  <c r="L76" i="225"/>
  <c r="J76" i="225"/>
  <c r="H76" i="225"/>
  <c r="F76" i="225"/>
  <c r="D76" i="225"/>
  <c r="N75" i="225"/>
  <c r="L75" i="225"/>
  <c r="J75" i="225"/>
  <c r="H75" i="225"/>
  <c r="F75" i="225"/>
  <c r="D75" i="225"/>
  <c r="N74" i="225"/>
  <c r="L74" i="225"/>
  <c r="J74" i="225"/>
  <c r="H74" i="225"/>
  <c r="F74" i="225"/>
  <c r="D74" i="225"/>
  <c r="N73" i="225"/>
  <c r="L73" i="225"/>
  <c r="J73" i="225"/>
  <c r="H73" i="225"/>
  <c r="F73" i="225"/>
  <c r="D73" i="225"/>
  <c r="N72" i="225"/>
  <c r="L72" i="225"/>
  <c r="J72" i="225"/>
  <c r="H72" i="225"/>
  <c r="F72" i="225"/>
  <c r="D72" i="225"/>
  <c r="N71" i="225"/>
  <c r="L71" i="225"/>
  <c r="J71" i="225"/>
  <c r="H71" i="225"/>
  <c r="F71" i="225"/>
  <c r="D71" i="225"/>
  <c r="N70" i="225"/>
  <c r="L70" i="225"/>
  <c r="J70" i="225"/>
  <c r="H70" i="225"/>
  <c r="F70" i="225"/>
  <c r="D70" i="225"/>
  <c r="N69" i="225"/>
  <c r="L69" i="225"/>
  <c r="J69" i="225"/>
  <c r="H69" i="225"/>
  <c r="F69" i="225"/>
  <c r="D69" i="225"/>
  <c r="N68" i="225"/>
  <c r="L68" i="225"/>
  <c r="J68" i="225"/>
  <c r="H68" i="225"/>
  <c r="F68" i="225"/>
  <c r="D68" i="225"/>
  <c r="N67" i="225"/>
  <c r="L67" i="225"/>
  <c r="J67" i="225"/>
  <c r="H67" i="225"/>
  <c r="F67" i="225"/>
  <c r="D67" i="225"/>
  <c r="N66" i="225"/>
  <c r="L66" i="225"/>
  <c r="J66" i="225"/>
  <c r="H66" i="225"/>
  <c r="F66" i="225"/>
  <c r="D66" i="225"/>
  <c r="N65" i="225"/>
  <c r="L65" i="225"/>
  <c r="J65" i="225"/>
  <c r="H65" i="225"/>
  <c r="F65" i="225"/>
  <c r="D65" i="225"/>
  <c r="N64" i="225"/>
  <c r="L64" i="225"/>
  <c r="J64" i="225"/>
  <c r="H64" i="225"/>
  <c r="F64" i="225"/>
  <c r="D64" i="225"/>
  <c r="N62" i="225"/>
  <c r="L62" i="225"/>
  <c r="J62" i="225"/>
  <c r="H62" i="225"/>
  <c r="F62" i="225"/>
  <c r="D62" i="225"/>
  <c r="N61" i="225"/>
  <c r="L61" i="225"/>
  <c r="J61" i="225"/>
  <c r="H61" i="225"/>
  <c r="F61" i="225"/>
  <c r="D61" i="225"/>
  <c r="N60" i="225"/>
  <c r="L60" i="225"/>
  <c r="J60" i="225"/>
  <c r="H60" i="225"/>
  <c r="F60" i="225"/>
  <c r="D60" i="225"/>
  <c r="N59" i="225"/>
  <c r="L59" i="225"/>
  <c r="J59" i="225"/>
  <c r="H59" i="225"/>
  <c r="F59" i="225"/>
  <c r="D59" i="225"/>
  <c r="N58" i="225"/>
  <c r="L58" i="225"/>
  <c r="J58" i="225"/>
  <c r="H58" i="225"/>
  <c r="F58" i="225"/>
  <c r="D58" i="225"/>
  <c r="N57" i="225"/>
  <c r="L57" i="225"/>
  <c r="J57" i="225"/>
  <c r="H57" i="225"/>
  <c r="F57" i="225"/>
  <c r="D57" i="225"/>
  <c r="N56" i="225"/>
  <c r="L56" i="225"/>
  <c r="J56" i="225"/>
  <c r="H56" i="225"/>
  <c r="F56" i="225"/>
  <c r="D56" i="225"/>
  <c r="N55" i="225"/>
  <c r="L55" i="225"/>
  <c r="J55" i="225"/>
  <c r="H55" i="225"/>
  <c r="F55" i="225"/>
  <c r="D55" i="225"/>
  <c r="N54" i="225"/>
  <c r="L54" i="225"/>
  <c r="J54" i="225"/>
  <c r="H54" i="225"/>
  <c r="F54" i="225"/>
  <c r="D54" i="225"/>
  <c r="N53" i="225"/>
  <c r="L53" i="225"/>
  <c r="J53" i="225"/>
  <c r="H53" i="225"/>
  <c r="F53" i="225"/>
  <c r="D53" i="225"/>
  <c r="N52" i="225"/>
  <c r="L52" i="225"/>
  <c r="J52" i="225"/>
  <c r="H52" i="225"/>
  <c r="F52" i="225"/>
  <c r="D52" i="225"/>
  <c r="N51" i="225"/>
  <c r="L51" i="225"/>
  <c r="J51" i="225"/>
  <c r="H51" i="225"/>
  <c r="F51" i="225"/>
  <c r="D51" i="225"/>
  <c r="N50" i="225"/>
  <c r="L50" i="225"/>
  <c r="J50" i="225"/>
  <c r="H50" i="225"/>
  <c r="F50" i="225"/>
  <c r="D50" i="225"/>
  <c r="N49" i="225"/>
  <c r="L49" i="225"/>
  <c r="J49" i="225"/>
  <c r="H49" i="225"/>
  <c r="F49" i="225"/>
  <c r="D49" i="225"/>
  <c r="N48" i="225"/>
  <c r="L48" i="225"/>
  <c r="J48" i="225"/>
  <c r="H48" i="225"/>
  <c r="F48" i="225"/>
  <c r="D48" i="225"/>
  <c r="N47" i="225"/>
  <c r="L47" i="225"/>
  <c r="J47" i="225"/>
  <c r="H47" i="225"/>
  <c r="F47" i="225"/>
  <c r="D47" i="225"/>
  <c r="N46" i="225"/>
  <c r="L46" i="225"/>
  <c r="J46" i="225"/>
  <c r="H46" i="225"/>
  <c r="F46" i="225"/>
  <c r="D46" i="225"/>
  <c r="N45" i="225"/>
  <c r="L45" i="225"/>
  <c r="J45" i="225"/>
  <c r="H45" i="225"/>
  <c r="F45" i="225"/>
  <c r="D45" i="225"/>
  <c r="N44" i="225"/>
  <c r="L44" i="225"/>
  <c r="J44" i="225"/>
  <c r="H44" i="225"/>
  <c r="F44" i="225"/>
  <c r="D44" i="225"/>
  <c r="N42" i="225"/>
  <c r="L42" i="225"/>
  <c r="J42" i="225"/>
  <c r="H42" i="225"/>
  <c r="F42" i="225"/>
  <c r="D42" i="225"/>
  <c r="N41" i="225"/>
  <c r="L41" i="225"/>
  <c r="J41" i="225"/>
  <c r="H41" i="225"/>
  <c r="F41" i="225"/>
  <c r="D41" i="225"/>
  <c r="N40" i="225"/>
  <c r="L40" i="225"/>
  <c r="J40" i="225"/>
  <c r="H40" i="225"/>
  <c r="F40" i="225"/>
  <c r="D40" i="225"/>
  <c r="N39" i="225"/>
  <c r="L39" i="225"/>
  <c r="J39" i="225"/>
  <c r="H39" i="225"/>
  <c r="F39" i="225"/>
  <c r="D39" i="225"/>
  <c r="N38" i="225"/>
  <c r="L38" i="225"/>
  <c r="J38" i="225"/>
  <c r="H38" i="225"/>
  <c r="F38" i="225"/>
  <c r="D38" i="225"/>
  <c r="N37" i="225"/>
  <c r="L37" i="225"/>
  <c r="J37" i="225"/>
  <c r="H37" i="225"/>
  <c r="F37" i="225"/>
  <c r="D37" i="225"/>
  <c r="N36" i="225"/>
  <c r="L36" i="225"/>
  <c r="J36" i="225"/>
  <c r="H36" i="225"/>
  <c r="F36" i="225"/>
  <c r="D36" i="225"/>
  <c r="N35" i="225"/>
  <c r="L35" i="225"/>
  <c r="J35" i="225"/>
  <c r="H35" i="225"/>
  <c r="F35" i="225"/>
  <c r="D35" i="225"/>
  <c r="N34" i="225"/>
  <c r="L34" i="225"/>
  <c r="J34" i="225"/>
  <c r="H34" i="225"/>
  <c r="F34" i="225"/>
  <c r="D34" i="225"/>
  <c r="N33" i="225"/>
  <c r="L33" i="225"/>
  <c r="J33" i="225"/>
  <c r="H33" i="225"/>
  <c r="F33" i="225"/>
  <c r="D33" i="225"/>
  <c r="N31" i="225"/>
  <c r="L31" i="225"/>
  <c r="J31" i="225"/>
  <c r="H31" i="225"/>
  <c r="F31" i="225"/>
  <c r="D31" i="225"/>
  <c r="N30" i="225"/>
  <c r="L30" i="225"/>
  <c r="J30" i="225"/>
  <c r="H30" i="225"/>
  <c r="F30" i="225"/>
  <c r="D30" i="225"/>
  <c r="N29" i="225"/>
  <c r="L29" i="225"/>
  <c r="J29" i="225"/>
  <c r="H29" i="225"/>
  <c r="F29" i="225"/>
  <c r="D29" i="225"/>
  <c r="N28" i="225"/>
  <c r="L28" i="225"/>
  <c r="J28" i="225"/>
  <c r="H28" i="225"/>
  <c r="F28" i="225"/>
  <c r="D28" i="225"/>
  <c r="N27" i="225"/>
  <c r="L27" i="225"/>
  <c r="J27" i="225"/>
  <c r="H27" i="225"/>
  <c r="F27" i="225"/>
  <c r="D27" i="225"/>
  <c r="N26" i="225"/>
  <c r="L26" i="225"/>
  <c r="J26" i="225"/>
  <c r="H26" i="225"/>
  <c r="F26" i="225"/>
  <c r="D26" i="225"/>
  <c r="N25" i="225"/>
  <c r="L25" i="225"/>
  <c r="J25" i="225"/>
  <c r="H25" i="225"/>
  <c r="F25" i="225"/>
  <c r="D25" i="225"/>
  <c r="N24" i="225"/>
  <c r="L24" i="225"/>
  <c r="J24" i="225"/>
  <c r="H24" i="225"/>
  <c r="F24" i="225"/>
  <c r="D24" i="225"/>
  <c r="N23" i="225"/>
  <c r="L23" i="225"/>
  <c r="J23" i="225"/>
  <c r="H23" i="225"/>
  <c r="F23" i="225"/>
  <c r="D23" i="225"/>
  <c r="N22" i="225"/>
  <c r="L22" i="225"/>
  <c r="J22" i="225"/>
  <c r="H22" i="225"/>
  <c r="F22" i="225"/>
  <c r="D22" i="225"/>
  <c r="N21" i="225"/>
  <c r="L21" i="225"/>
  <c r="J21" i="225"/>
  <c r="H21" i="225"/>
  <c r="F21" i="225"/>
  <c r="D21" i="225"/>
  <c r="N19" i="225"/>
  <c r="L19" i="225"/>
  <c r="J19" i="225"/>
  <c r="H19" i="225"/>
  <c r="F19" i="225"/>
  <c r="D19" i="225"/>
  <c r="N18" i="225"/>
  <c r="L18" i="225"/>
  <c r="J18" i="225"/>
  <c r="H18" i="225"/>
  <c r="F18" i="225"/>
  <c r="D18" i="225"/>
  <c r="N17" i="225"/>
  <c r="L17" i="225"/>
  <c r="J17" i="225"/>
  <c r="H17" i="225"/>
  <c r="F17" i="225"/>
  <c r="D17" i="225"/>
  <c r="N16" i="225"/>
  <c r="L16" i="225"/>
  <c r="J16" i="225"/>
  <c r="H16" i="225"/>
  <c r="F16" i="225"/>
  <c r="D16" i="225"/>
  <c r="N15" i="225"/>
  <c r="L15" i="225"/>
  <c r="J15" i="225"/>
  <c r="H15" i="225"/>
  <c r="F15" i="225"/>
  <c r="D15" i="225"/>
  <c r="N14" i="225"/>
  <c r="L14" i="225"/>
  <c r="J14" i="225"/>
  <c r="H14" i="225"/>
  <c r="F14" i="225"/>
  <c r="D14" i="225"/>
  <c r="N12" i="225"/>
  <c r="L12" i="225"/>
  <c r="J12" i="225"/>
  <c r="H12" i="225"/>
  <c r="F12" i="225"/>
  <c r="D12" i="225"/>
  <c r="N11" i="225"/>
  <c r="L11" i="225"/>
  <c r="J11" i="225"/>
  <c r="H11" i="225"/>
  <c r="F11" i="225"/>
  <c r="D11" i="225"/>
  <c r="N10" i="225"/>
  <c r="L10" i="225"/>
  <c r="J10" i="225"/>
  <c r="H10" i="225"/>
  <c r="F10" i="225"/>
  <c r="D10" i="225"/>
  <c r="N9" i="225"/>
  <c r="L9" i="225"/>
  <c r="J9" i="225"/>
  <c r="H9" i="225"/>
  <c r="F9" i="225"/>
  <c r="D9" i="225"/>
  <c r="N8" i="225"/>
  <c r="L8" i="225"/>
  <c r="J8" i="225"/>
  <c r="H8" i="225"/>
  <c r="F8" i="225"/>
  <c r="D8" i="225"/>
  <c r="N7" i="225"/>
  <c r="L7" i="225"/>
  <c r="J7" i="225"/>
  <c r="H7" i="225"/>
  <c r="F7" i="225"/>
  <c r="D7" i="225"/>
  <c r="B142" i="193"/>
  <c r="B141" i="193"/>
  <c r="N139" i="193"/>
  <c r="L139" i="193"/>
  <c r="J139" i="193"/>
  <c r="H139" i="193"/>
  <c r="F139" i="193"/>
  <c r="D139" i="193"/>
  <c r="N138" i="193"/>
  <c r="L138" i="193"/>
  <c r="J138" i="193"/>
  <c r="H138" i="193"/>
  <c r="F138" i="193"/>
  <c r="D138" i="193"/>
  <c r="N137" i="193"/>
  <c r="L137" i="193"/>
  <c r="J137" i="193"/>
  <c r="H137" i="193"/>
  <c r="F137" i="193"/>
  <c r="D137" i="193"/>
  <c r="N136" i="193"/>
  <c r="L136" i="193"/>
  <c r="J136" i="193"/>
  <c r="H136" i="193"/>
  <c r="F136" i="193"/>
  <c r="D136" i="193"/>
  <c r="N135" i="193"/>
  <c r="L135" i="193"/>
  <c r="J135" i="193"/>
  <c r="H135" i="193"/>
  <c r="F135" i="193"/>
  <c r="D135" i="193"/>
  <c r="N134" i="193"/>
  <c r="L134" i="193"/>
  <c r="J134" i="193"/>
  <c r="H134" i="193"/>
  <c r="F134" i="193"/>
  <c r="D134" i="193"/>
  <c r="N133" i="193"/>
  <c r="L133" i="193"/>
  <c r="J133" i="193"/>
  <c r="H133" i="193"/>
  <c r="F133" i="193"/>
  <c r="D133" i="193"/>
  <c r="N132" i="193"/>
  <c r="L132" i="193"/>
  <c r="J132" i="193"/>
  <c r="H132" i="193"/>
  <c r="F132" i="193"/>
  <c r="D132" i="193"/>
  <c r="N131" i="193"/>
  <c r="L131" i="193"/>
  <c r="J131" i="193"/>
  <c r="H131" i="193"/>
  <c r="F131" i="193"/>
  <c r="D131" i="193"/>
  <c r="N130" i="193"/>
  <c r="L130" i="193"/>
  <c r="J130" i="193"/>
  <c r="H130" i="193"/>
  <c r="F130" i="193"/>
  <c r="D130" i="193"/>
  <c r="N128" i="193"/>
  <c r="L128" i="193"/>
  <c r="J128" i="193"/>
  <c r="H128" i="193"/>
  <c r="F128" i="193"/>
  <c r="D128" i="193"/>
  <c r="N127" i="193"/>
  <c r="L127" i="193"/>
  <c r="J127" i="193"/>
  <c r="H127" i="193"/>
  <c r="F127" i="193"/>
  <c r="D127" i="193"/>
  <c r="N126" i="193"/>
  <c r="L126" i="193"/>
  <c r="J126" i="193"/>
  <c r="H126" i="193"/>
  <c r="F126" i="193"/>
  <c r="D126" i="193"/>
  <c r="N125" i="193"/>
  <c r="L125" i="193"/>
  <c r="J125" i="193"/>
  <c r="H125" i="193"/>
  <c r="F125" i="193"/>
  <c r="D125" i="193"/>
  <c r="N124" i="193"/>
  <c r="L124" i="193"/>
  <c r="J124" i="193"/>
  <c r="H124" i="193"/>
  <c r="F124" i="193"/>
  <c r="D124" i="193"/>
  <c r="N123" i="193"/>
  <c r="L123" i="193"/>
  <c r="J123" i="193"/>
  <c r="H123" i="193"/>
  <c r="F123" i="193"/>
  <c r="D123" i="193"/>
  <c r="N122" i="193"/>
  <c r="L122" i="193"/>
  <c r="J122" i="193"/>
  <c r="H122" i="193"/>
  <c r="F122" i="193"/>
  <c r="D122" i="193"/>
  <c r="N121" i="193"/>
  <c r="L121" i="193"/>
  <c r="J121" i="193"/>
  <c r="H121" i="193"/>
  <c r="F121" i="193"/>
  <c r="D121" i="193"/>
  <c r="N120" i="193"/>
  <c r="L120" i="193"/>
  <c r="J120" i="193"/>
  <c r="H120" i="193"/>
  <c r="F120" i="193"/>
  <c r="D120" i="193"/>
  <c r="N119" i="193"/>
  <c r="L119" i="193"/>
  <c r="J119" i="193"/>
  <c r="H119" i="193"/>
  <c r="F119" i="193"/>
  <c r="D119" i="193"/>
  <c r="N118" i="193"/>
  <c r="L118" i="193"/>
  <c r="J118" i="193"/>
  <c r="H118" i="193"/>
  <c r="F118" i="193"/>
  <c r="D118" i="193"/>
  <c r="N117" i="193"/>
  <c r="L117" i="193"/>
  <c r="J117" i="193"/>
  <c r="H117" i="193"/>
  <c r="F117" i="193"/>
  <c r="D117" i="193"/>
  <c r="N116" i="193"/>
  <c r="L116" i="193"/>
  <c r="J116" i="193"/>
  <c r="H116" i="193"/>
  <c r="F116" i="193"/>
  <c r="D116" i="193"/>
  <c r="N115" i="193"/>
  <c r="L115" i="193"/>
  <c r="J115" i="193"/>
  <c r="H115" i="193"/>
  <c r="F115" i="193"/>
  <c r="D115" i="193"/>
  <c r="N114" i="193"/>
  <c r="L114" i="193"/>
  <c r="J114" i="193"/>
  <c r="H114" i="193"/>
  <c r="F114" i="193"/>
  <c r="D114" i="193"/>
  <c r="N113" i="193"/>
  <c r="L113" i="193"/>
  <c r="J113" i="193"/>
  <c r="H113" i="193"/>
  <c r="F113" i="193"/>
  <c r="D113" i="193"/>
  <c r="N112" i="193"/>
  <c r="L112" i="193"/>
  <c r="J112" i="193"/>
  <c r="H112" i="193"/>
  <c r="F112" i="193"/>
  <c r="D112" i="193"/>
  <c r="N111" i="193"/>
  <c r="L111" i="193"/>
  <c r="J111" i="193"/>
  <c r="H111" i="193"/>
  <c r="F111" i="193"/>
  <c r="D111" i="193"/>
  <c r="N110" i="193"/>
  <c r="L110" i="193"/>
  <c r="J110" i="193"/>
  <c r="H110" i="193"/>
  <c r="F110" i="193"/>
  <c r="D110" i="193"/>
  <c r="N109" i="193"/>
  <c r="L109" i="193"/>
  <c r="J109" i="193"/>
  <c r="H109" i="193"/>
  <c r="F109" i="193"/>
  <c r="D109" i="193"/>
  <c r="N108" i="193"/>
  <c r="L108" i="193"/>
  <c r="J108" i="193"/>
  <c r="H108" i="193"/>
  <c r="F108" i="193"/>
  <c r="D108" i="193"/>
  <c r="N107" i="193"/>
  <c r="L107" i="193"/>
  <c r="J107" i="193"/>
  <c r="H107" i="193"/>
  <c r="F107" i="193"/>
  <c r="D107" i="193"/>
  <c r="N106" i="193"/>
  <c r="L106" i="193"/>
  <c r="J106" i="193"/>
  <c r="H106" i="193"/>
  <c r="F106" i="193"/>
  <c r="D106" i="193"/>
  <c r="N104" i="193"/>
  <c r="L104" i="193"/>
  <c r="J104" i="193"/>
  <c r="H104" i="193"/>
  <c r="F104" i="193"/>
  <c r="D104" i="193"/>
  <c r="N103" i="193"/>
  <c r="L103" i="193"/>
  <c r="J103" i="193"/>
  <c r="H103" i="193"/>
  <c r="F103" i="193"/>
  <c r="D103" i="193"/>
  <c r="N102" i="193"/>
  <c r="L102" i="193"/>
  <c r="J102" i="193"/>
  <c r="H102" i="193"/>
  <c r="F102" i="193"/>
  <c r="D102" i="193"/>
  <c r="N101" i="193"/>
  <c r="L101" i="193"/>
  <c r="J101" i="193"/>
  <c r="H101" i="193"/>
  <c r="F101" i="193"/>
  <c r="D101" i="193"/>
  <c r="N100" i="193"/>
  <c r="L100" i="193"/>
  <c r="J100" i="193"/>
  <c r="H100" i="193"/>
  <c r="F100" i="193"/>
  <c r="D100" i="193"/>
  <c r="N99" i="193"/>
  <c r="L99" i="193"/>
  <c r="J99" i="193"/>
  <c r="H99" i="193"/>
  <c r="F99" i="193"/>
  <c r="D99" i="193"/>
  <c r="N98" i="193"/>
  <c r="L98" i="193"/>
  <c r="J98" i="193"/>
  <c r="H98" i="193"/>
  <c r="F98" i="193"/>
  <c r="D98" i="193"/>
  <c r="N97" i="193"/>
  <c r="L97" i="193"/>
  <c r="J97" i="193"/>
  <c r="H97" i="193"/>
  <c r="F97" i="193"/>
  <c r="D97" i="193"/>
  <c r="N96" i="193"/>
  <c r="L96" i="193"/>
  <c r="J96" i="193"/>
  <c r="H96" i="193"/>
  <c r="F96" i="193"/>
  <c r="D96" i="193"/>
  <c r="N95" i="193"/>
  <c r="L95" i="193"/>
  <c r="J95" i="193"/>
  <c r="H95" i="193"/>
  <c r="F95" i="193"/>
  <c r="D95" i="193"/>
  <c r="N94" i="193"/>
  <c r="L94" i="193"/>
  <c r="J94" i="193"/>
  <c r="H94" i="193"/>
  <c r="F94" i="193"/>
  <c r="D94" i="193"/>
  <c r="N93" i="193"/>
  <c r="L93" i="193"/>
  <c r="J93" i="193"/>
  <c r="H93" i="193"/>
  <c r="F93" i="193"/>
  <c r="D93" i="193"/>
  <c r="N92" i="193"/>
  <c r="L92" i="193"/>
  <c r="J92" i="193"/>
  <c r="H92" i="193"/>
  <c r="F92" i="193"/>
  <c r="D92" i="193"/>
  <c r="N91" i="193"/>
  <c r="L91" i="193"/>
  <c r="J91" i="193"/>
  <c r="H91" i="193"/>
  <c r="F91" i="193"/>
  <c r="D91" i="193"/>
  <c r="N90" i="193"/>
  <c r="L90" i="193"/>
  <c r="J90" i="193"/>
  <c r="H90" i="193"/>
  <c r="F90" i="193"/>
  <c r="D90" i="193"/>
  <c r="N89" i="193"/>
  <c r="L89" i="193"/>
  <c r="J89" i="193"/>
  <c r="H89" i="193"/>
  <c r="F89" i="193"/>
  <c r="D89" i="193"/>
  <c r="N88" i="193"/>
  <c r="L88" i="193"/>
  <c r="J88" i="193"/>
  <c r="H88" i="193"/>
  <c r="F88" i="193"/>
  <c r="D88" i="193"/>
  <c r="N87" i="193"/>
  <c r="L87" i="193"/>
  <c r="J87" i="193"/>
  <c r="H87" i="193"/>
  <c r="F87" i="193"/>
  <c r="D87" i="193"/>
  <c r="N86" i="193"/>
  <c r="L86" i="193"/>
  <c r="J86" i="193"/>
  <c r="H86" i="193"/>
  <c r="F86" i="193"/>
  <c r="D86" i="193"/>
  <c r="N85" i="193"/>
  <c r="L85" i="193"/>
  <c r="J85" i="193"/>
  <c r="H85" i="193"/>
  <c r="F85" i="193"/>
  <c r="D85" i="193"/>
  <c r="N84" i="193"/>
  <c r="L84" i="193"/>
  <c r="J84" i="193"/>
  <c r="H84" i="193"/>
  <c r="F84" i="193"/>
  <c r="D84" i="193"/>
  <c r="N83" i="193"/>
  <c r="L83" i="193"/>
  <c r="J83" i="193"/>
  <c r="H83" i="193"/>
  <c r="F83" i="193"/>
  <c r="D83" i="193"/>
  <c r="N82" i="193"/>
  <c r="L82" i="193"/>
  <c r="J82" i="193"/>
  <c r="H82" i="193"/>
  <c r="F82" i="193"/>
  <c r="D82" i="193"/>
  <c r="N80" i="193"/>
  <c r="L80" i="193"/>
  <c r="J80" i="193"/>
  <c r="H80" i="193"/>
  <c r="F80" i="193"/>
  <c r="D80" i="193"/>
  <c r="N79" i="193"/>
  <c r="L79" i="193"/>
  <c r="J79" i="193"/>
  <c r="H79" i="193"/>
  <c r="F79" i="193"/>
  <c r="D79" i="193"/>
  <c r="N78" i="193"/>
  <c r="L78" i="193"/>
  <c r="J78" i="193"/>
  <c r="H78" i="193"/>
  <c r="F78" i="193"/>
  <c r="D78" i="193"/>
  <c r="N77" i="193"/>
  <c r="L77" i="193"/>
  <c r="J77" i="193"/>
  <c r="H77" i="193"/>
  <c r="F77" i="193"/>
  <c r="D77" i="193"/>
  <c r="N76" i="193"/>
  <c r="L76" i="193"/>
  <c r="J76" i="193"/>
  <c r="H76" i="193"/>
  <c r="F76" i="193"/>
  <c r="D76" i="193"/>
  <c r="N75" i="193"/>
  <c r="L75" i="193"/>
  <c r="J75" i="193"/>
  <c r="H75" i="193"/>
  <c r="F75" i="193"/>
  <c r="D75" i="193"/>
  <c r="N74" i="193"/>
  <c r="L74" i="193"/>
  <c r="J74" i="193"/>
  <c r="H74" i="193"/>
  <c r="F74" i="193"/>
  <c r="D74" i="193"/>
  <c r="N73" i="193"/>
  <c r="L73" i="193"/>
  <c r="J73" i="193"/>
  <c r="H73" i="193"/>
  <c r="F73" i="193"/>
  <c r="D73" i="193"/>
  <c r="N72" i="193"/>
  <c r="L72" i="193"/>
  <c r="J72" i="193"/>
  <c r="H72" i="193"/>
  <c r="F72" i="193"/>
  <c r="D72" i="193"/>
  <c r="N71" i="193"/>
  <c r="L71" i="193"/>
  <c r="J71" i="193"/>
  <c r="H71" i="193"/>
  <c r="F71" i="193"/>
  <c r="D71" i="193"/>
  <c r="N70" i="193"/>
  <c r="L70" i="193"/>
  <c r="J70" i="193"/>
  <c r="H70" i="193"/>
  <c r="F70" i="193"/>
  <c r="D70" i="193"/>
  <c r="N69" i="193"/>
  <c r="L69" i="193"/>
  <c r="J69" i="193"/>
  <c r="H69" i="193"/>
  <c r="F69" i="193"/>
  <c r="D69" i="193"/>
  <c r="N68" i="193"/>
  <c r="L68" i="193"/>
  <c r="J68" i="193"/>
  <c r="H68" i="193"/>
  <c r="F68" i="193"/>
  <c r="D68" i="193"/>
  <c r="N67" i="193"/>
  <c r="L67" i="193"/>
  <c r="J67" i="193"/>
  <c r="H67" i="193"/>
  <c r="F67" i="193"/>
  <c r="D67" i="193"/>
  <c r="N66" i="193"/>
  <c r="L66" i="193"/>
  <c r="J66" i="193"/>
  <c r="H66" i="193"/>
  <c r="F66" i="193"/>
  <c r="D66" i="193"/>
  <c r="N65" i="193"/>
  <c r="L65" i="193"/>
  <c r="J65" i="193"/>
  <c r="H65" i="193"/>
  <c r="F65" i="193"/>
  <c r="D65" i="193"/>
  <c r="N64" i="193"/>
  <c r="L64" i="193"/>
  <c r="J64" i="193"/>
  <c r="H64" i="193"/>
  <c r="F64" i="193"/>
  <c r="D64" i="193"/>
  <c r="N62" i="193"/>
  <c r="L62" i="193"/>
  <c r="J62" i="193"/>
  <c r="H62" i="193"/>
  <c r="F62" i="193"/>
  <c r="D62" i="193"/>
  <c r="N61" i="193"/>
  <c r="L61" i="193"/>
  <c r="J61" i="193"/>
  <c r="H61" i="193"/>
  <c r="F61" i="193"/>
  <c r="D61" i="193"/>
  <c r="N60" i="193"/>
  <c r="L60" i="193"/>
  <c r="J60" i="193"/>
  <c r="H60" i="193"/>
  <c r="F60" i="193"/>
  <c r="D60" i="193"/>
  <c r="N59" i="193"/>
  <c r="L59" i="193"/>
  <c r="J59" i="193"/>
  <c r="H59" i="193"/>
  <c r="F59" i="193"/>
  <c r="D59" i="193"/>
  <c r="N58" i="193"/>
  <c r="L58" i="193"/>
  <c r="J58" i="193"/>
  <c r="H58" i="193"/>
  <c r="F58" i="193"/>
  <c r="D58" i="193"/>
  <c r="N57" i="193"/>
  <c r="L57" i="193"/>
  <c r="J57" i="193"/>
  <c r="H57" i="193"/>
  <c r="F57" i="193"/>
  <c r="D57" i="193"/>
  <c r="N56" i="193"/>
  <c r="L56" i="193"/>
  <c r="J56" i="193"/>
  <c r="H56" i="193"/>
  <c r="F56" i="193"/>
  <c r="D56" i="193"/>
  <c r="N55" i="193"/>
  <c r="L55" i="193"/>
  <c r="J55" i="193"/>
  <c r="H55" i="193"/>
  <c r="F55" i="193"/>
  <c r="D55" i="193"/>
  <c r="N54" i="193"/>
  <c r="L54" i="193"/>
  <c r="J54" i="193"/>
  <c r="H54" i="193"/>
  <c r="F54" i="193"/>
  <c r="D54" i="193"/>
  <c r="N53" i="193"/>
  <c r="L53" i="193"/>
  <c r="J53" i="193"/>
  <c r="H53" i="193"/>
  <c r="F53" i="193"/>
  <c r="D53" i="193"/>
  <c r="N52" i="193"/>
  <c r="L52" i="193"/>
  <c r="J52" i="193"/>
  <c r="H52" i="193"/>
  <c r="F52" i="193"/>
  <c r="D52" i="193"/>
  <c r="N51" i="193"/>
  <c r="L51" i="193"/>
  <c r="J51" i="193"/>
  <c r="H51" i="193"/>
  <c r="F51" i="193"/>
  <c r="D51" i="193"/>
  <c r="N50" i="193"/>
  <c r="L50" i="193"/>
  <c r="J50" i="193"/>
  <c r="H50" i="193"/>
  <c r="F50" i="193"/>
  <c r="D50" i="193"/>
  <c r="N49" i="193"/>
  <c r="L49" i="193"/>
  <c r="J49" i="193"/>
  <c r="H49" i="193"/>
  <c r="F49" i="193"/>
  <c r="D49" i="193"/>
  <c r="N48" i="193"/>
  <c r="L48" i="193"/>
  <c r="J48" i="193"/>
  <c r="H48" i="193"/>
  <c r="F48" i="193"/>
  <c r="D48" i="193"/>
  <c r="N47" i="193"/>
  <c r="L47" i="193"/>
  <c r="J47" i="193"/>
  <c r="H47" i="193"/>
  <c r="F47" i="193"/>
  <c r="D47" i="193"/>
  <c r="N46" i="193"/>
  <c r="L46" i="193"/>
  <c r="J46" i="193"/>
  <c r="H46" i="193"/>
  <c r="F46" i="193"/>
  <c r="D46" i="193"/>
  <c r="N45" i="193"/>
  <c r="L45" i="193"/>
  <c r="J45" i="193"/>
  <c r="H45" i="193"/>
  <c r="F45" i="193"/>
  <c r="D45" i="193"/>
  <c r="N44" i="193"/>
  <c r="L44" i="193"/>
  <c r="J44" i="193"/>
  <c r="H44" i="193"/>
  <c r="F44" i="193"/>
  <c r="D44" i="193"/>
  <c r="N42" i="193"/>
  <c r="L42" i="193"/>
  <c r="J42" i="193"/>
  <c r="H42" i="193"/>
  <c r="F42" i="193"/>
  <c r="D42" i="193"/>
  <c r="N41" i="193"/>
  <c r="L41" i="193"/>
  <c r="J41" i="193"/>
  <c r="H41" i="193"/>
  <c r="F41" i="193"/>
  <c r="D41" i="193"/>
  <c r="N40" i="193"/>
  <c r="L40" i="193"/>
  <c r="J40" i="193"/>
  <c r="H40" i="193"/>
  <c r="F40" i="193"/>
  <c r="D40" i="193"/>
  <c r="N39" i="193"/>
  <c r="L39" i="193"/>
  <c r="J39" i="193"/>
  <c r="H39" i="193"/>
  <c r="F39" i="193"/>
  <c r="D39" i="193"/>
  <c r="N38" i="193"/>
  <c r="L38" i="193"/>
  <c r="J38" i="193"/>
  <c r="H38" i="193"/>
  <c r="F38" i="193"/>
  <c r="D38" i="193"/>
  <c r="N37" i="193"/>
  <c r="L37" i="193"/>
  <c r="J37" i="193"/>
  <c r="H37" i="193"/>
  <c r="F37" i="193"/>
  <c r="D37" i="193"/>
  <c r="N36" i="193"/>
  <c r="L36" i="193"/>
  <c r="J36" i="193"/>
  <c r="H36" i="193"/>
  <c r="F36" i="193"/>
  <c r="D36" i="193"/>
  <c r="N35" i="193"/>
  <c r="L35" i="193"/>
  <c r="J35" i="193"/>
  <c r="H35" i="193"/>
  <c r="F35" i="193"/>
  <c r="D35" i="193"/>
  <c r="N34" i="193"/>
  <c r="L34" i="193"/>
  <c r="J34" i="193"/>
  <c r="H34" i="193"/>
  <c r="F34" i="193"/>
  <c r="D34" i="193"/>
  <c r="N33" i="193"/>
  <c r="L33" i="193"/>
  <c r="J33" i="193"/>
  <c r="H33" i="193"/>
  <c r="F33" i="193"/>
  <c r="D33" i="193"/>
  <c r="N31" i="193"/>
  <c r="L31" i="193"/>
  <c r="J31" i="193"/>
  <c r="H31" i="193"/>
  <c r="F31" i="193"/>
  <c r="D31" i="193"/>
  <c r="N30" i="193"/>
  <c r="L30" i="193"/>
  <c r="J30" i="193"/>
  <c r="H30" i="193"/>
  <c r="F30" i="193"/>
  <c r="D30" i="193"/>
  <c r="N29" i="193"/>
  <c r="L29" i="193"/>
  <c r="J29" i="193"/>
  <c r="H29" i="193"/>
  <c r="F29" i="193"/>
  <c r="D29" i="193"/>
  <c r="N28" i="193"/>
  <c r="L28" i="193"/>
  <c r="J28" i="193"/>
  <c r="H28" i="193"/>
  <c r="F28" i="193"/>
  <c r="D28" i="193"/>
  <c r="N27" i="193"/>
  <c r="L27" i="193"/>
  <c r="J27" i="193"/>
  <c r="H27" i="193"/>
  <c r="F27" i="193"/>
  <c r="D27" i="193"/>
  <c r="N26" i="193"/>
  <c r="L26" i="193"/>
  <c r="J26" i="193"/>
  <c r="H26" i="193"/>
  <c r="F26" i="193"/>
  <c r="D26" i="193"/>
  <c r="N25" i="193"/>
  <c r="L25" i="193"/>
  <c r="J25" i="193"/>
  <c r="H25" i="193"/>
  <c r="F25" i="193"/>
  <c r="D25" i="193"/>
  <c r="N24" i="193"/>
  <c r="L24" i="193"/>
  <c r="J24" i="193"/>
  <c r="H24" i="193"/>
  <c r="F24" i="193"/>
  <c r="D24" i="193"/>
  <c r="N23" i="193"/>
  <c r="L23" i="193"/>
  <c r="J23" i="193"/>
  <c r="H23" i="193"/>
  <c r="F23" i="193"/>
  <c r="D23" i="193"/>
  <c r="N22" i="193"/>
  <c r="L22" i="193"/>
  <c r="J22" i="193"/>
  <c r="H22" i="193"/>
  <c r="F22" i="193"/>
  <c r="D22" i="193"/>
  <c r="N21" i="193"/>
  <c r="L21" i="193"/>
  <c r="J21" i="193"/>
  <c r="H21" i="193"/>
  <c r="F21" i="193"/>
  <c r="D21" i="193"/>
  <c r="N19" i="193"/>
  <c r="L19" i="193"/>
  <c r="J19" i="193"/>
  <c r="H19" i="193"/>
  <c r="F19" i="193"/>
  <c r="D19" i="193"/>
  <c r="N18" i="193"/>
  <c r="L18" i="193"/>
  <c r="J18" i="193"/>
  <c r="H18" i="193"/>
  <c r="F18" i="193"/>
  <c r="D18" i="193"/>
  <c r="N17" i="193"/>
  <c r="L17" i="193"/>
  <c r="J17" i="193"/>
  <c r="H17" i="193"/>
  <c r="F17" i="193"/>
  <c r="D17" i="193"/>
  <c r="N16" i="193"/>
  <c r="L16" i="193"/>
  <c r="J16" i="193"/>
  <c r="H16" i="193"/>
  <c r="F16" i="193"/>
  <c r="D16" i="193"/>
  <c r="N15" i="193"/>
  <c r="L15" i="193"/>
  <c r="J15" i="193"/>
  <c r="H15" i="193"/>
  <c r="F15" i="193"/>
  <c r="D15" i="193"/>
  <c r="N14" i="193"/>
  <c r="L14" i="193"/>
  <c r="J14" i="193"/>
  <c r="H14" i="193"/>
  <c r="F14" i="193"/>
  <c r="D14" i="193"/>
  <c r="N12" i="193"/>
  <c r="L12" i="193"/>
  <c r="J12" i="193"/>
  <c r="H12" i="193"/>
  <c r="F12" i="193"/>
  <c r="D12" i="193"/>
  <c r="N11" i="193"/>
  <c r="L11" i="193"/>
  <c r="J11" i="193"/>
  <c r="H11" i="193"/>
  <c r="F11" i="193"/>
  <c r="D11" i="193"/>
  <c r="N10" i="193"/>
  <c r="L10" i="193"/>
  <c r="J10" i="193"/>
  <c r="H10" i="193"/>
  <c r="F10" i="193"/>
  <c r="D10" i="193"/>
  <c r="N9" i="193"/>
  <c r="L9" i="193"/>
  <c r="J9" i="193"/>
  <c r="H9" i="193"/>
  <c r="F9" i="193"/>
  <c r="D9" i="193"/>
  <c r="N8" i="193"/>
  <c r="L8" i="193"/>
  <c r="J8" i="193"/>
  <c r="H8" i="193"/>
  <c r="F8" i="193"/>
  <c r="D8" i="193"/>
  <c r="N7" i="193"/>
  <c r="L7" i="193"/>
  <c r="J7" i="193"/>
  <c r="H7" i="193"/>
  <c r="F7" i="193"/>
  <c r="D7" i="193"/>
  <c r="B144" i="192"/>
  <c r="B143" i="192"/>
  <c r="AA141" i="192"/>
  <c r="Y141" i="192"/>
  <c r="W141" i="192"/>
  <c r="U141" i="192"/>
  <c r="S141" i="192"/>
  <c r="Q141" i="192"/>
  <c r="O141" i="192"/>
  <c r="M141" i="192"/>
  <c r="K141" i="192"/>
  <c r="I141" i="192"/>
  <c r="G141" i="192"/>
  <c r="E141" i="192"/>
  <c r="C141" i="192"/>
  <c r="AA140" i="192"/>
  <c r="Y140" i="192"/>
  <c r="W140" i="192"/>
  <c r="U140" i="192"/>
  <c r="S140" i="192"/>
  <c r="Q140" i="192"/>
  <c r="O140" i="192"/>
  <c r="M140" i="192"/>
  <c r="K140" i="192"/>
  <c r="I140" i="192"/>
  <c r="G140" i="192"/>
  <c r="E140" i="192"/>
  <c r="C140" i="192"/>
  <c r="AA139" i="192"/>
  <c r="Y139" i="192"/>
  <c r="W139" i="192"/>
  <c r="U139" i="192"/>
  <c r="S139" i="192"/>
  <c r="Q139" i="192"/>
  <c r="O139" i="192"/>
  <c r="M139" i="192"/>
  <c r="K139" i="192"/>
  <c r="I139" i="192"/>
  <c r="G139" i="192"/>
  <c r="E139" i="192"/>
  <c r="C139" i="192"/>
  <c r="AA138" i="192"/>
  <c r="Y138" i="192"/>
  <c r="W138" i="192"/>
  <c r="U138" i="192"/>
  <c r="S138" i="192"/>
  <c r="Q138" i="192"/>
  <c r="O138" i="192"/>
  <c r="M138" i="192"/>
  <c r="K138" i="192"/>
  <c r="I138" i="192"/>
  <c r="G138" i="192"/>
  <c r="E138" i="192"/>
  <c r="C138" i="192"/>
  <c r="AA137" i="192"/>
  <c r="Y137" i="192"/>
  <c r="W137" i="192"/>
  <c r="U137" i="192"/>
  <c r="S137" i="192"/>
  <c r="Q137" i="192"/>
  <c r="O137" i="192"/>
  <c r="M137" i="192"/>
  <c r="K137" i="192"/>
  <c r="I137" i="192"/>
  <c r="G137" i="192"/>
  <c r="E137" i="192"/>
  <c r="C137" i="192"/>
  <c r="AA136" i="192"/>
  <c r="Y136" i="192"/>
  <c r="W136" i="192"/>
  <c r="U136" i="192"/>
  <c r="AO136" i="192" s="1"/>
  <c r="S136" i="192"/>
  <c r="Q136" i="192"/>
  <c r="O136" i="192"/>
  <c r="M136" i="192"/>
  <c r="K136" i="192"/>
  <c r="I136" i="192"/>
  <c r="G136" i="192"/>
  <c r="E136" i="192"/>
  <c r="C136" i="192"/>
  <c r="AA135" i="192"/>
  <c r="Y135" i="192"/>
  <c r="W135" i="192"/>
  <c r="U135" i="192"/>
  <c r="S135" i="192"/>
  <c r="Q135" i="192"/>
  <c r="O135" i="192"/>
  <c r="M135" i="192"/>
  <c r="K135" i="192"/>
  <c r="I135" i="192"/>
  <c r="G135" i="192"/>
  <c r="E135" i="192"/>
  <c r="C135" i="192"/>
  <c r="AA134" i="192"/>
  <c r="Y134" i="192"/>
  <c r="W134" i="192"/>
  <c r="U134" i="192"/>
  <c r="S134" i="192"/>
  <c r="Q134" i="192"/>
  <c r="O134" i="192"/>
  <c r="M134" i="192"/>
  <c r="K134" i="192"/>
  <c r="I134" i="192"/>
  <c r="G134" i="192"/>
  <c r="E134" i="192"/>
  <c r="C134" i="192"/>
  <c r="AA133" i="192"/>
  <c r="Y133" i="192"/>
  <c r="W133" i="192"/>
  <c r="U133" i="192"/>
  <c r="S133" i="192"/>
  <c r="Q133" i="192"/>
  <c r="O133" i="192"/>
  <c r="M133" i="192"/>
  <c r="K133" i="192"/>
  <c r="I133" i="192"/>
  <c r="G133" i="192"/>
  <c r="E133" i="192"/>
  <c r="C133" i="192"/>
  <c r="AG131" i="192"/>
  <c r="AA132" i="192"/>
  <c r="AA131" i="192" s="1"/>
  <c r="Y132" i="192"/>
  <c r="W132" i="192"/>
  <c r="U132" i="192"/>
  <c r="S132" i="192"/>
  <c r="Q132" i="192"/>
  <c r="O132" i="192"/>
  <c r="M132" i="192"/>
  <c r="K132" i="192"/>
  <c r="I132" i="192"/>
  <c r="G132" i="192"/>
  <c r="E132" i="192"/>
  <c r="C132" i="192"/>
  <c r="BV132" i="192"/>
  <c r="BW132" i="192" s="1"/>
  <c r="BV131" i="192"/>
  <c r="BW131" i="192" s="1"/>
  <c r="AA130" i="192"/>
  <c r="Y130" i="192"/>
  <c r="W130" i="192"/>
  <c r="U130" i="192"/>
  <c r="S130" i="192"/>
  <c r="Q130" i="192"/>
  <c r="O130" i="192"/>
  <c r="M130" i="192"/>
  <c r="K130" i="192"/>
  <c r="I130" i="192"/>
  <c r="G130" i="192"/>
  <c r="E130" i="192"/>
  <c r="C130" i="192"/>
  <c r="BV130" i="192"/>
  <c r="BW130" i="192" s="1"/>
  <c r="AA129" i="192"/>
  <c r="Y129" i="192"/>
  <c r="W129" i="192"/>
  <c r="U129" i="192"/>
  <c r="S129" i="192"/>
  <c r="Q129" i="192"/>
  <c r="O129" i="192"/>
  <c r="M129" i="192"/>
  <c r="K129" i="192"/>
  <c r="I129" i="192"/>
  <c r="G129" i="192"/>
  <c r="E129" i="192"/>
  <c r="C129" i="192"/>
  <c r="BV129" i="192"/>
  <c r="BW129" i="192" s="1"/>
  <c r="AA128" i="192"/>
  <c r="Y128" i="192"/>
  <c r="W128" i="192"/>
  <c r="U128" i="192"/>
  <c r="S128" i="192"/>
  <c r="Q128" i="192"/>
  <c r="O128" i="192"/>
  <c r="M128" i="192"/>
  <c r="K128" i="192"/>
  <c r="I128" i="192"/>
  <c r="G128" i="192"/>
  <c r="E128" i="192"/>
  <c r="C128" i="192"/>
  <c r="BV128" i="192"/>
  <c r="BW128" i="192" s="1"/>
  <c r="AA127" i="192"/>
  <c r="Y127" i="192"/>
  <c r="W127" i="192"/>
  <c r="U127" i="192"/>
  <c r="S127" i="192"/>
  <c r="Q127" i="192"/>
  <c r="O127" i="192"/>
  <c r="M127" i="192"/>
  <c r="N127" i="192" s="1"/>
  <c r="K127" i="192"/>
  <c r="I127" i="192"/>
  <c r="G127" i="192"/>
  <c r="E127" i="192"/>
  <c r="C127" i="192"/>
  <c r="BV127" i="192"/>
  <c r="BW127" i="192" s="1"/>
  <c r="AA126" i="192"/>
  <c r="Y126" i="192"/>
  <c r="W126" i="192"/>
  <c r="U126" i="192"/>
  <c r="S126" i="192"/>
  <c r="Q126" i="192"/>
  <c r="O126" i="192"/>
  <c r="M126" i="192"/>
  <c r="K126" i="192"/>
  <c r="I126" i="192"/>
  <c r="G126" i="192"/>
  <c r="E126" i="192"/>
  <c r="C126" i="192"/>
  <c r="BV126" i="192"/>
  <c r="BW126" i="192" s="1"/>
  <c r="AA125" i="192"/>
  <c r="Y125" i="192"/>
  <c r="W125" i="192"/>
  <c r="U125" i="192"/>
  <c r="S125" i="192"/>
  <c r="Q125" i="192"/>
  <c r="O125" i="192"/>
  <c r="M125" i="192"/>
  <c r="P125" i="192" s="1"/>
  <c r="K125" i="192"/>
  <c r="I125" i="192"/>
  <c r="G125" i="192"/>
  <c r="E125" i="192"/>
  <c r="C125" i="192"/>
  <c r="BV125" i="192"/>
  <c r="BW125" i="192" s="1"/>
  <c r="AA124" i="192"/>
  <c r="Y124" i="192"/>
  <c r="W124" i="192"/>
  <c r="U124" i="192"/>
  <c r="S124" i="192"/>
  <c r="Q124" i="192"/>
  <c r="O124" i="192"/>
  <c r="M124" i="192"/>
  <c r="K124" i="192"/>
  <c r="I124" i="192"/>
  <c r="G124" i="192"/>
  <c r="E124" i="192"/>
  <c r="C124" i="192"/>
  <c r="BV124" i="192"/>
  <c r="BW124" i="192" s="1"/>
  <c r="AA123" i="192"/>
  <c r="Y123" i="192"/>
  <c r="W123" i="192"/>
  <c r="U123" i="192"/>
  <c r="AO123" i="192" s="1"/>
  <c r="S123" i="192"/>
  <c r="Q123" i="192"/>
  <c r="O123" i="192"/>
  <c r="M123" i="192"/>
  <c r="K123" i="192"/>
  <c r="I123" i="192"/>
  <c r="G123" i="192"/>
  <c r="E123" i="192"/>
  <c r="C123" i="192"/>
  <c r="BV123" i="192"/>
  <c r="BW123" i="192" s="1"/>
  <c r="AA122" i="192"/>
  <c r="Y122" i="192"/>
  <c r="W122" i="192"/>
  <c r="U122" i="192"/>
  <c r="S122" i="192"/>
  <c r="Q122" i="192"/>
  <c r="O122" i="192"/>
  <c r="M122" i="192"/>
  <c r="K122" i="192"/>
  <c r="I122" i="192"/>
  <c r="G122" i="192"/>
  <c r="E122" i="192"/>
  <c r="C122" i="192"/>
  <c r="BV122" i="192"/>
  <c r="BW122" i="192" s="1"/>
  <c r="AA121" i="192"/>
  <c r="Y121" i="192"/>
  <c r="W121" i="192"/>
  <c r="U121" i="192"/>
  <c r="S121" i="192"/>
  <c r="Q121" i="192"/>
  <c r="O121" i="192"/>
  <c r="M121" i="192"/>
  <c r="K121" i="192"/>
  <c r="I121" i="192"/>
  <c r="G121" i="192"/>
  <c r="E121" i="192"/>
  <c r="C121" i="192"/>
  <c r="BV121" i="192"/>
  <c r="BW121" i="192" s="1"/>
  <c r="AA120" i="192"/>
  <c r="Y120" i="192"/>
  <c r="W120" i="192"/>
  <c r="U120" i="192"/>
  <c r="S120" i="192"/>
  <c r="Q120" i="192"/>
  <c r="O120" i="192"/>
  <c r="M120" i="192"/>
  <c r="K120" i="192"/>
  <c r="I120" i="192"/>
  <c r="G120" i="192"/>
  <c r="E120" i="192"/>
  <c r="C120" i="192"/>
  <c r="BV120" i="192"/>
  <c r="BW120" i="192" s="1"/>
  <c r="AA119" i="192"/>
  <c r="Y119" i="192"/>
  <c r="W119" i="192"/>
  <c r="U119" i="192"/>
  <c r="S119" i="192"/>
  <c r="Q119" i="192"/>
  <c r="O119" i="192"/>
  <c r="M119" i="192"/>
  <c r="P119" i="192" s="1"/>
  <c r="K119" i="192"/>
  <c r="I119" i="192"/>
  <c r="G119" i="192"/>
  <c r="E119" i="192"/>
  <c r="C119" i="192"/>
  <c r="BV119" i="192"/>
  <c r="BW119" i="192" s="1"/>
  <c r="AA118" i="192"/>
  <c r="Y118" i="192"/>
  <c r="W118" i="192"/>
  <c r="U118" i="192"/>
  <c r="S118" i="192"/>
  <c r="Q118" i="192"/>
  <c r="O118" i="192"/>
  <c r="M118" i="192"/>
  <c r="K118" i="192"/>
  <c r="I118" i="192"/>
  <c r="G118" i="192"/>
  <c r="E118" i="192"/>
  <c r="C118" i="192"/>
  <c r="BV118" i="192"/>
  <c r="BW118" i="192" s="1"/>
  <c r="AA117" i="192"/>
  <c r="Y117" i="192"/>
  <c r="W117" i="192"/>
  <c r="U117" i="192"/>
  <c r="S117" i="192"/>
  <c r="Q117" i="192"/>
  <c r="O117" i="192"/>
  <c r="M117" i="192"/>
  <c r="N117" i="192" s="1"/>
  <c r="K117" i="192"/>
  <c r="I117" i="192"/>
  <c r="G117" i="192"/>
  <c r="E117" i="192"/>
  <c r="C117" i="192"/>
  <c r="BV117" i="192"/>
  <c r="BW117" i="192" s="1"/>
  <c r="AA116" i="192"/>
  <c r="Y116" i="192"/>
  <c r="W116" i="192"/>
  <c r="U116" i="192"/>
  <c r="S116" i="192"/>
  <c r="Q116" i="192"/>
  <c r="O116" i="192"/>
  <c r="M116" i="192"/>
  <c r="K116" i="192"/>
  <c r="I116" i="192"/>
  <c r="G116" i="192"/>
  <c r="E116" i="192"/>
  <c r="C116" i="192"/>
  <c r="BV116" i="192"/>
  <c r="BW116" i="192" s="1"/>
  <c r="AA115" i="192"/>
  <c r="Y115" i="192"/>
  <c r="W115" i="192"/>
  <c r="U115" i="192"/>
  <c r="S115" i="192"/>
  <c r="Q115" i="192"/>
  <c r="O115" i="192"/>
  <c r="M115" i="192"/>
  <c r="K115" i="192"/>
  <c r="I115" i="192"/>
  <c r="G115" i="192"/>
  <c r="E115" i="192"/>
  <c r="C115" i="192"/>
  <c r="BV115" i="192"/>
  <c r="BW115" i="192" s="1"/>
  <c r="AA114" i="192"/>
  <c r="Y114" i="192"/>
  <c r="W114" i="192"/>
  <c r="U114" i="192"/>
  <c r="S114" i="192"/>
  <c r="Q114" i="192"/>
  <c r="O114" i="192"/>
  <c r="M114" i="192"/>
  <c r="K114" i="192"/>
  <c r="I114" i="192"/>
  <c r="G114" i="192"/>
  <c r="E114" i="192"/>
  <c r="C114" i="192"/>
  <c r="BV114" i="192"/>
  <c r="BW114" i="192" s="1"/>
  <c r="AA113" i="192"/>
  <c r="Y113" i="192"/>
  <c r="W113" i="192"/>
  <c r="U113" i="192"/>
  <c r="S113" i="192"/>
  <c r="Q113" i="192"/>
  <c r="O113" i="192"/>
  <c r="M113" i="192"/>
  <c r="K113" i="192"/>
  <c r="I113" i="192"/>
  <c r="G113" i="192"/>
  <c r="E113" i="192"/>
  <c r="C113" i="192"/>
  <c r="BV113" i="192"/>
  <c r="BW113" i="192" s="1"/>
  <c r="AA112" i="192"/>
  <c r="Y112" i="192"/>
  <c r="W112" i="192"/>
  <c r="U112" i="192"/>
  <c r="S112" i="192"/>
  <c r="Q112" i="192"/>
  <c r="O112" i="192"/>
  <c r="M112" i="192"/>
  <c r="K112" i="192"/>
  <c r="I112" i="192"/>
  <c r="G112" i="192"/>
  <c r="E112" i="192"/>
  <c r="C112" i="192"/>
  <c r="BV112" i="192"/>
  <c r="BW112" i="192" s="1"/>
  <c r="AA111" i="192"/>
  <c r="Y111" i="192"/>
  <c r="W111" i="192"/>
  <c r="U111" i="192"/>
  <c r="S111" i="192"/>
  <c r="Q111" i="192"/>
  <c r="O111" i="192"/>
  <c r="M111" i="192"/>
  <c r="N111" i="192" s="1"/>
  <c r="K111" i="192"/>
  <c r="I111" i="192"/>
  <c r="G111" i="192"/>
  <c r="E111" i="192"/>
  <c r="C111" i="192"/>
  <c r="BV111" i="192"/>
  <c r="BW111" i="192" s="1"/>
  <c r="AA110" i="192"/>
  <c r="Y110" i="192"/>
  <c r="W110" i="192"/>
  <c r="U110" i="192"/>
  <c r="S110" i="192"/>
  <c r="Q110" i="192"/>
  <c r="O110" i="192"/>
  <c r="M110" i="192"/>
  <c r="K110" i="192"/>
  <c r="I110" i="192"/>
  <c r="G110" i="192"/>
  <c r="E110" i="192"/>
  <c r="C110" i="192"/>
  <c r="BV110" i="192"/>
  <c r="BW110" i="192" s="1"/>
  <c r="AA109" i="192"/>
  <c r="Y109" i="192"/>
  <c r="W109" i="192"/>
  <c r="U109" i="192"/>
  <c r="S109" i="192"/>
  <c r="Q109" i="192"/>
  <c r="O109" i="192"/>
  <c r="M109" i="192"/>
  <c r="K109" i="192"/>
  <c r="I109" i="192"/>
  <c r="G109" i="192"/>
  <c r="E109" i="192"/>
  <c r="C109" i="192"/>
  <c r="BV109" i="192"/>
  <c r="BW109" i="192" s="1"/>
  <c r="AA108" i="192"/>
  <c r="Y108" i="192"/>
  <c r="W108" i="192"/>
  <c r="U108" i="192"/>
  <c r="S108" i="192"/>
  <c r="Q108" i="192"/>
  <c r="O108" i="192"/>
  <c r="M108" i="192"/>
  <c r="K108" i="192"/>
  <c r="I108" i="192"/>
  <c r="G108" i="192"/>
  <c r="E108" i="192"/>
  <c r="C108" i="192"/>
  <c r="BV108" i="192"/>
  <c r="BW108" i="192" s="1"/>
  <c r="BV107" i="192"/>
  <c r="BW107" i="192" s="1"/>
  <c r="AA106" i="192"/>
  <c r="Y106" i="192"/>
  <c r="W106" i="192"/>
  <c r="U106" i="192"/>
  <c r="S106" i="192"/>
  <c r="Q106" i="192"/>
  <c r="O106" i="192"/>
  <c r="M106" i="192"/>
  <c r="K106" i="192"/>
  <c r="I106" i="192"/>
  <c r="G106" i="192"/>
  <c r="E106" i="192"/>
  <c r="C106" i="192"/>
  <c r="BV106" i="192"/>
  <c r="BW106" i="192" s="1"/>
  <c r="AA105" i="192"/>
  <c r="Y105" i="192"/>
  <c r="W105" i="192"/>
  <c r="U105" i="192"/>
  <c r="S105" i="192"/>
  <c r="Q105" i="192"/>
  <c r="O105" i="192"/>
  <c r="M105" i="192"/>
  <c r="K105" i="192"/>
  <c r="I105" i="192"/>
  <c r="G105" i="192"/>
  <c r="E105" i="192"/>
  <c r="C105" i="192"/>
  <c r="BV105" i="192"/>
  <c r="BW105" i="192" s="1"/>
  <c r="AA104" i="192"/>
  <c r="Y104" i="192"/>
  <c r="W104" i="192"/>
  <c r="U104" i="192"/>
  <c r="S104" i="192"/>
  <c r="Q104" i="192"/>
  <c r="O104" i="192"/>
  <c r="M104" i="192"/>
  <c r="K104" i="192"/>
  <c r="I104" i="192"/>
  <c r="G104" i="192"/>
  <c r="E104" i="192"/>
  <c r="C104" i="192"/>
  <c r="BV104" i="192"/>
  <c r="BW104" i="192" s="1"/>
  <c r="AA103" i="192"/>
  <c r="Y103" i="192"/>
  <c r="W103" i="192"/>
  <c r="U103" i="192"/>
  <c r="S103" i="192"/>
  <c r="Q103" i="192"/>
  <c r="AP103" i="192" s="1"/>
  <c r="O103" i="192"/>
  <c r="M103" i="192"/>
  <c r="P103" i="192" s="1"/>
  <c r="K103" i="192"/>
  <c r="I103" i="192"/>
  <c r="G103" i="192"/>
  <c r="E103" i="192"/>
  <c r="C103" i="192"/>
  <c r="BV103" i="192"/>
  <c r="BW103" i="192" s="1"/>
  <c r="AA102" i="192"/>
  <c r="Y102" i="192"/>
  <c r="W102" i="192"/>
  <c r="U102" i="192"/>
  <c r="S102" i="192"/>
  <c r="Q102" i="192"/>
  <c r="O102" i="192"/>
  <c r="M102" i="192"/>
  <c r="K102" i="192"/>
  <c r="I102" i="192"/>
  <c r="G102" i="192"/>
  <c r="E102" i="192"/>
  <c r="C102" i="192"/>
  <c r="BV102" i="192"/>
  <c r="BW102" i="192" s="1"/>
  <c r="AA101" i="192"/>
  <c r="Y101" i="192"/>
  <c r="W101" i="192"/>
  <c r="U101" i="192"/>
  <c r="S101" i="192"/>
  <c r="Q101" i="192"/>
  <c r="R101" i="192" s="1"/>
  <c r="O101" i="192"/>
  <c r="M101" i="192"/>
  <c r="P101" i="192" s="1"/>
  <c r="K101" i="192"/>
  <c r="I101" i="192"/>
  <c r="G101" i="192"/>
  <c r="E101" i="192"/>
  <c r="C101" i="192"/>
  <c r="BV101" i="192"/>
  <c r="BW101" i="192" s="1"/>
  <c r="AA100" i="192"/>
  <c r="Y100" i="192"/>
  <c r="W100" i="192"/>
  <c r="U100" i="192"/>
  <c r="S100" i="192"/>
  <c r="Q100" i="192"/>
  <c r="O100" i="192"/>
  <c r="M100" i="192"/>
  <c r="K100" i="192"/>
  <c r="I100" i="192"/>
  <c r="G100" i="192"/>
  <c r="E100" i="192"/>
  <c r="C100" i="192"/>
  <c r="BV100" i="192"/>
  <c r="BW100" i="192" s="1"/>
  <c r="AA99" i="192"/>
  <c r="Y99" i="192"/>
  <c r="W99" i="192"/>
  <c r="U99" i="192"/>
  <c r="S99" i="192"/>
  <c r="Q99" i="192"/>
  <c r="R99" i="192" s="1"/>
  <c r="O99" i="192"/>
  <c r="M99" i="192"/>
  <c r="K99" i="192"/>
  <c r="I99" i="192"/>
  <c r="G99" i="192"/>
  <c r="E99" i="192"/>
  <c r="C99" i="192"/>
  <c r="BV99" i="192"/>
  <c r="BW99" i="192" s="1"/>
  <c r="AA98" i="192"/>
  <c r="Y98" i="192"/>
  <c r="W98" i="192"/>
  <c r="U98" i="192"/>
  <c r="S98" i="192"/>
  <c r="Q98" i="192"/>
  <c r="O98" i="192"/>
  <c r="M98" i="192"/>
  <c r="K98" i="192"/>
  <c r="I98" i="192"/>
  <c r="G98" i="192"/>
  <c r="E98" i="192"/>
  <c r="C98" i="192"/>
  <c r="BV98" i="192"/>
  <c r="BW98" i="192" s="1"/>
  <c r="AA97" i="192"/>
  <c r="Y97" i="192"/>
  <c r="W97" i="192"/>
  <c r="U97" i="192"/>
  <c r="S97" i="192"/>
  <c r="Q97" i="192"/>
  <c r="O97" i="192"/>
  <c r="M97" i="192"/>
  <c r="K97" i="192"/>
  <c r="I97" i="192"/>
  <c r="G97" i="192"/>
  <c r="E97" i="192"/>
  <c r="C97" i="192"/>
  <c r="BV97" i="192"/>
  <c r="BW97" i="192" s="1"/>
  <c r="AA96" i="192"/>
  <c r="Y96" i="192"/>
  <c r="W96" i="192"/>
  <c r="U96" i="192"/>
  <c r="S96" i="192"/>
  <c r="Q96" i="192"/>
  <c r="O96" i="192"/>
  <c r="M96" i="192"/>
  <c r="K96" i="192"/>
  <c r="I96" i="192"/>
  <c r="G96" i="192"/>
  <c r="E96" i="192"/>
  <c r="C96" i="192"/>
  <c r="BV96" i="192"/>
  <c r="BW96" i="192" s="1"/>
  <c r="AA95" i="192"/>
  <c r="Y95" i="192"/>
  <c r="W95" i="192"/>
  <c r="U95" i="192"/>
  <c r="S95" i="192"/>
  <c r="Q95" i="192"/>
  <c r="R95" i="192" s="1"/>
  <c r="O95" i="192"/>
  <c r="M95" i="192"/>
  <c r="P95" i="192" s="1"/>
  <c r="K95" i="192"/>
  <c r="I95" i="192"/>
  <c r="G95" i="192"/>
  <c r="E95" i="192"/>
  <c r="C95" i="192"/>
  <c r="BV95" i="192"/>
  <c r="BW95" i="192" s="1"/>
  <c r="AA94" i="192"/>
  <c r="Y94" i="192"/>
  <c r="W94" i="192"/>
  <c r="U94" i="192"/>
  <c r="S94" i="192"/>
  <c r="Q94" i="192"/>
  <c r="O94" i="192"/>
  <c r="M94" i="192"/>
  <c r="K94" i="192"/>
  <c r="I94" i="192"/>
  <c r="G94" i="192"/>
  <c r="E94" i="192"/>
  <c r="C94" i="192"/>
  <c r="BV94" i="192"/>
  <c r="BW94" i="192" s="1"/>
  <c r="AA93" i="192"/>
  <c r="Y93" i="192"/>
  <c r="W93" i="192"/>
  <c r="U93" i="192"/>
  <c r="S93" i="192"/>
  <c r="Q93" i="192"/>
  <c r="AP93" i="192" s="1"/>
  <c r="O93" i="192"/>
  <c r="M93" i="192"/>
  <c r="P93" i="192" s="1"/>
  <c r="K93" i="192"/>
  <c r="I93" i="192"/>
  <c r="G93" i="192"/>
  <c r="E93" i="192"/>
  <c r="C93" i="192"/>
  <c r="BV93" i="192"/>
  <c r="BW93" i="192" s="1"/>
  <c r="AA92" i="192"/>
  <c r="Y92" i="192"/>
  <c r="W92" i="192"/>
  <c r="U92" i="192"/>
  <c r="S92" i="192"/>
  <c r="Q92" i="192"/>
  <c r="O92" i="192"/>
  <c r="M92" i="192"/>
  <c r="K92" i="192"/>
  <c r="I92" i="192"/>
  <c r="G92" i="192"/>
  <c r="E92" i="192"/>
  <c r="C92" i="192"/>
  <c r="BV92" i="192"/>
  <c r="BW92" i="192" s="1"/>
  <c r="AA91" i="192"/>
  <c r="Y91" i="192"/>
  <c r="W91" i="192"/>
  <c r="U91" i="192"/>
  <c r="S91" i="192"/>
  <c r="Q91" i="192"/>
  <c r="R91" i="192" s="1"/>
  <c r="O91" i="192"/>
  <c r="M91" i="192"/>
  <c r="K91" i="192"/>
  <c r="I91" i="192"/>
  <c r="G91" i="192"/>
  <c r="E91" i="192"/>
  <c r="C91" i="192"/>
  <c r="BV91" i="192"/>
  <c r="BW91" i="192" s="1"/>
  <c r="AA90" i="192"/>
  <c r="Y90" i="192"/>
  <c r="W90" i="192"/>
  <c r="U90" i="192"/>
  <c r="S90" i="192"/>
  <c r="Q90" i="192"/>
  <c r="O90" i="192"/>
  <c r="M90" i="192"/>
  <c r="K90" i="192"/>
  <c r="I90" i="192"/>
  <c r="G90" i="192"/>
  <c r="E90" i="192"/>
  <c r="C90" i="192"/>
  <c r="BV90" i="192"/>
  <c r="BW90" i="192" s="1"/>
  <c r="AA89" i="192"/>
  <c r="Y89" i="192"/>
  <c r="W89" i="192"/>
  <c r="U89" i="192"/>
  <c r="S89" i="192"/>
  <c r="Q89" i="192"/>
  <c r="O89" i="192"/>
  <c r="M89" i="192"/>
  <c r="K89" i="192"/>
  <c r="I89" i="192"/>
  <c r="G89" i="192"/>
  <c r="E89" i="192"/>
  <c r="C89" i="192"/>
  <c r="BV89" i="192"/>
  <c r="BW89" i="192" s="1"/>
  <c r="AA88" i="192"/>
  <c r="Y88" i="192"/>
  <c r="W88" i="192"/>
  <c r="U88" i="192"/>
  <c r="S88" i="192"/>
  <c r="Q88" i="192"/>
  <c r="O88" i="192"/>
  <c r="M88" i="192"/>
  <c r="K88" i="192"/>
  <c r="I88" i="192"/>
  <c r="G88" i="192"/>
  <c r="E88" i="192"/>
  <c r="C88" i="192"/>
  <c r="BV88" i="192"/>
  <c r="BW88" i="192" s="1"/>
  <c r="AA87" i="192"/>
  <c r="Y87" i="192"/>
  <c r="W87" i="192"/>
  <c r="U87" i="192"/>
  <c r="S87" i="192"/>
  <c r="Q87" i="192"/>
  <c r="AP87" i="192" s="1"/>
  <c r="O87" i="192"/>
  <c r="M87" i="192"/>
  <c r="N87" i="192" s="1"/>
  <c r="K87" i="192"/>
  <c r="I87" i="192"/>
  <c r="G87" i="192"/>
  <c r="E87" i="192"/>
  <c r="C87" i="192"/>
  <c r="BV87" i="192"/>
  <c r="BW87" i="192" s="1"/>
  <c r="AA86" i="192"/>
  <c r="Y86" i="192"/>
  <c r="W86" i="192"/>
  <c r="U86" i="192"/>
  <c r="S86" i="192"/>
  <c r="Q86" i="192"/>
  <c r="O86" i="192"/>
  <c r="M86" i="192"/>
  <c r="K86" i="192"/>
  <c r="I86" i="192"/>
  <c r="G86" i="192"/>
  <c r="E86" i="192"/>
  <c r="C86" i="192"/>
  <c r="BV86" i="192"/>
  <c r="BW86" i="192" s="1"/>
  <c r="AA85" i="192"/>
  <c r="Y85" i="192"/>
  <c r="W85" i="192"/>
  <c r="U85" i="192"/>
  <c r="S85" i="192"/>
  <c r="Q85" i="192"/>
  <c r="T85" i="192" s="1"/>
  <c r="O85" i="192"/>
  <c r="M85" i="192"/>
  <c r="K85" i="192"/>
  <c r="I85" i="192"/>
  <c r="G85" i="192"/>
  <c r="E85" i="192"/>
  <c r="C85" i="192"/>
  <c r="BV85" i="192"/>
  <c r="BW85" i="192" s="1"/>
  <c r="AA84" i="192"/>
  <c r="Y84" i="192"/>
  <c r="W84" i="192"/>
  <c r="U84" i="192"/>
  <c r="AO84" i="192" s="1"/>
  <c r="S84" i="192"/>
  <c r="Q84" i="192"/>
  <c r="O84" i="192"/>
  <c r="M84" i="192"/>
  <c r="K84" i="192"/>
  <c r="I84" i="192"/>
  <c r="G84" i="192"/>
  <c r="E84" i="192"/>
  <c r="C84" i="192"/>
  <c r="BV84" i="192"/>
  <c r="BW84" i="192" s="1"/>
  <c r="BV83" i="192"/>
  <c r="BW83" i="192" s="1"/>
  <c r="AA82" i="192"/>
  <c r="Y82" i="192"/>
  <c r="W82" i="192"/>
  <c r="U82" i="192"/>
  <c r="S82" i="192"/>
  <c r="Q82" i="192"/>
  <c r="O82" i="192"/>
  <c r="M82" i="192"/>
  <c r="K82" i="192"/>
  <c r="I82" i="192"/>
  <c r="G82" i="192"/>
  <c r="E82" i="192"/>
  <c r="C82" i="192"/>
  <c r="BV82" i="192"/>
  <c r="BW82" i="192" s="1"/>
  <c r="AA81" i="192"/>
  <c r="Y81" i="192"/>
  <c r="W81" i="192"/>
  <c r="U81" i="192"/>
  <c r="S81" i="192"/>
  <c r="Q81" i="192"/>
  <c r="O81" i="192"/>
  <c r="M81" i="192"/>
  <c r="K81" i="192"/>
  <c r="I81" i="192"/>
  <c r="G81" i="192"/>
  <c r="E81" i="192"/>
  <c r="C81" i="192"/>
  <c r="BV81" i="192"/>
  <c r="BW81" i="192" s="1"/>
  <c r="AA80" i="192"/>
  <c r="Y80" i="192"/>
  <c r="W80" i="192"/>
  <c r="U80" i="192"/>
  <c r="S80" i="192"/>
  <c r="Q80" i="192"/>
  <c r="O80" i="192"/>
  <c r="M80" i="192"/>
  <c r="K80" i="192"/>
  <c r="I80" i="192"/>
  <c r="G80" i="192"/>
  <c r="E80" i="192"/>
  <c r="C80" i="192"/>
  <c r="BV80" i="192"/>
  <c r="BW80" i="192" s="1"/>
  <c r="AA79" i="192"/>
  <c r="Y79" i="192"/>
  <c r="W79" i="192"/>
  <c r="U79" i="192"/>
  <c r="S79" i="192"/>
  <c r="Q79" i="192"/>
  <c r="O79" i="192"/>
  <c r="M79" i="192"/>
  <c r="K79" i="192"/>
  <c r="I79" i="192"/>
  <c r="G79" i="192"/>
  <c r="E79" i="192"/>
  <c r="C79" i="192"/>
  <c r="BV79" i="192"/>
  <c r="BW79" i="192" s="1"/>
  <c r="AA78" i="192"/>
  <c r="Y78" i="192"/>
  <c r="W78" i="192"/>
  <c r="U78" i="192"/>
  <c r="S78" i="192"/>
  <c r="Q78" i="192"/>
  <c r="O78" i="192"/>
  <c r="M78" i="192"/>
  <c r="K78" i="192"/>
  <c r="I78" i="192"/>
  <c r="G78" i="192"/>
  <c r="E78" i="192"/>
  <c r="C78" i="192"/>
  <c r="BV78" i="192"/>
  <c r="BW78" i="192" s="1"/>
  <c r="AA77" i="192"/>
  <c r="Y77" i="192"/>
  <c r="W77" i="192"/>
  <c r="U77" i="192"/>
  <c r="S77" i="192"/>
  <c r="Q77" i="192"/>
  <c r="AP77" i="192" s="1"/>
  <c r="O77" i="192"/>
  <c r="M77" i="192"/>
  <c r="K77" i="192"/>
  <c r="I77" i="192"/>
  <c r="G77" i="192"/>
  <c r="E77" i="192"/>
  <c r="C77" i="192"/>
  <c r="BV77" i="192"/>
  <c r="BW77" i="192" s="1"/>
  <c r="AA76" i="192"/>
  <c r="Y76" i="192"/>
  <c r="W76" i="192"/>
  <c r="U76" i="192"/>
  <c r="S76" i="192"/>
  <c r="Q76" i="192"/>
  <c r="O76" i="192"/>
  <c r="M76" i="192"/>
  <c r="K76" i="192"/>
  <c r="I76" i="192"/>
  <c r="G76" i="192"/>
  <c r="E76" i="192"/>
  <c r="C76" i="192"/>
  <c r="BV76" i="192"/>
  <c r="BW76" i="192" s="1"/>
  <c r="AA75" i="192"/>
  <c r="Y75" i="192"/>
  <c r="W75" i="192"/>
  <c r="U75" i="192"/>
  <c r="S75" i="192"/>
  <c r="Q75" i="192"/>
  <c r="O75" i="192"/>
  <c r="M75" i="192"/>
  <c r="K75" i="192"/>
  <c r="I75" i="192"/>
  <c r="G75" i="192"/>
  <c r="E75" i="192"/>
  <c r="C75" i="192"/>
  <c r="BV75" i="192"/>
  <c r="BW75" i="192" s="1"/>
  <c r="AA74" i="192"/>
  <c r="Y74" i="192"/>
  <c r="W74" i="192"/>
  <c r="U74" i="192"/>
  <c r="S74" i="192"/>
  <c r="Q74" i="192"/>
  <c r="O74" i="192"/>
  <c r="M74" i="192"/>
  <c r="K74" i="192"/>
  <c r="I74" i="192"/>
  <c r="G74" i="192"/>
  <c r="E74" i="192"/>
  <c r="C74" i="192"/>
  <c r="BV74" i="192"/>
  <c r="BW74" i="192" s="1"/>
  <c r="AA73" i="192"/>
  <c r="Y73" i="192"/>
  <c r="W73" i="192"/>
  <c r="U73" i="192"/>
  <c r="S73" i="192"/>
  <c r="Q73" i="192"/>
  <c r="O73" i="192"/>
  <c r="M73" i="192"/>
  <c r="K73" i="192"/>
  <c r="I73" i="192"/>
  <c r="G73" i="192"/>
  <c r="E73" i="192"/>
  <c r="C73" i="192"/>
  <c r="BV73" i="192"/>
  <c r="BW73" i="192" s="1"/>
  <c r="AA72" i="192"/>
  <c r="Y72" i="192"/>
  <c r="W72" i="192"/>
  <c r="U72" i="192"/>
  <c r="S72" i="192"/>
  <c r="Q72" i="192"/>
  <c r="O72" i="192"/>
  <c r="M72" i="192"/>
  <c r="K72" i="192"/>
  <c r="I72" i="192"/>
  <c r="G72" i="192"/>
  <c r="E72" i="192"/>
  <c r="C72" i="192"/>
  <c r="BV72" i="192"/>
  <c r="BW72" i="192" s="1"/>
  <c r="AA71" i="192"/>
  <c r="Y71" i="192"/>
  <c r="W71" i="192"/>
  <c r="U71" i="192"/>
  <c r="S71" i="192"/>
  <c r="Q71" i="192"/>
  <c r="O71" i="192"/>
  <c r="M71" i="192"/>
  <c r="N71" i="192" s="1"/>
  <c r="K71" i="192"/>
  <c r="I71" i="192"/>
  <c r="G71" i="192"/>
  <c r="E71" i="192"/>
  <c r="C71" i="192"/>
  <c r="BV71" i="192"/>
  <c r="BW71" i="192" s="1"/>
  <c r="AA70" i="192"/>
  <c r="Y70" i="192"/>
  <c r="W70" i="192"/>
  <c r="U70" i="192"/>
  <c r="S70" i="192"/>
  <c r="Q70" i="192"/>
  <c r="O70" i="192"/>
  <c r="M70" i="192"/>
  <c r="K70" i="192"/>
  <c r="I70" i="192"/>
  <c r="G70" i="192"/>
  <c r="E70" i="192"/>
  <c r="C70" i="192"/>
  <c r="BV70" i="192"/>
  <c r="BW70" i="192" s="1"/>
  <c r="AA69" i="192"/>
  <c r="Y69" i="192"/>
  <c r="W69" i="192"/>
  <c r="U69" i="192"/>
  <c r="AO69" i="192" s="1"/>
  <c r="S69" i="192"/>
  <c r="Q69" i="192"/>
  <c r="R69" i="192" s="1"/>
  <c r="O69" i="192"/>
  <c r="M69" i="192"/>
  <c r="K69" i="192"/>
  <c r="I69" i="192"/>
  <c r="G69" i="192"/>
  <c r="E69" i="192"/>
  <c r="C69" i="192"/>
  <c r="BV69" i="192"/>
  <c r="BW69" i="192" s="1"/>
  <c r="AA68" i="192"/>
  <c r="Y68" i="192"/>
  <c r="W68" i="192"/>
  <c r="U68" i="192"/>
  <c r="S68" i="192"/>
  <c r="Q68" i="192"/>
  <c r="O68" i="192"/>
  <c r="M68" i="192"/>
  <c r="K68" i="192"/>
  <c r="I68" i="192"/>
  <c r="G68" i="192"/>
  <c r="E68" i="192"/>
  <c r="C68" i="192"/>
  <c r="BV68" i="192"/>
  <c r="BW68" i="192" s="1"/>
  <c r="AA67" i="192"/>
  <c r="Y67" i="192"/>
  <c r="W67" i="192"/>
  <c r="U67" i="192"/>
  <c r="S67" i="192"/>
  <c r="Q67" i="192"/>
  <c r="O67" i="192"/>
  <c r="M67" i="192"/>
  <c r="K67" i="192"/>
  <c r="I67" i="192"/>
  <c r="G67" i="192"/>
  <c r="E67" i="192"/>
  <c r="C67" i="192"/>
  <c r="BV67" i="192"/>
  <c r="BW67" i="192" s="1"/>
  <c r="AA66" i="192"/>
  <c r="Y66" i="192"/>
  <c r="W66" i="192"/>
  <c r="U66" i="192"/>
  <c r="S66" i="192"/>
  <c r="Q66" i="192"/>
  <c r="O66" i="192"/>
  <c r="M66" i="192"/>
  <c r="K66" i="192"/>
  <c r="I66" i="192"/>
  <c r="G66" i="192"/>
  <c r="E66" i="192"/>
  <c r="C66" i="192"/>
  <c r="BV66" i="192"/>
  <c r="BW66" i="192" s="1"/>
  <c r="BV65" i="192"/>
  <c r="BW65" i="192" s="1"/>
  <c r="AA64" i="192"/>
  <c r="Y64" i="192"/>
  <c r="W64" i="192"/>
  <c r="U64" i="192"/>
  <c r="S64" i="192"/>
  <c r="Q64" i="192"/>
  <c r="R64" i="192" s="1"/>
  <c r="O64" i="192"/>
  <c r="M64" i="192"/>
  <c r="K64" i="192"/>
  <c r="I64" i="192"/>
  <c r="G64" i="192"/>
  <c r="E64" i="192"/>
  <c r="C64" i="192"/>
  <c r="BV64" i="192"/>
  <c r="BW64" i="192" s="1"/>
  <c r="AA63" i="192"/>
  <c r="Y63" i="192"/>
  <c r="W63" i="192"/>
  <c r="U63" i="192"/>
  <c r="S63" i="192"/>
  <c r="Q63" i="192"/>
  <c r="O63" i="192"/>
  <c r="M63" i="192"/>
  <c r="N63" i="192" s="1"/>
  <c r="K63" i="192"/>
  <c r="I63" i="192"/>
  <c r="G63" i="192"/>
  <c r="E63" i="192"/>
  <c r="C63" i="192"/>
  <c r="BV63" i="192"/>
  <c r="BW63" i="192" s="1"/>
  <c r="AA62" i="192"/>
  <c r="Y62" i="192"/>
  <c r="W62" i="192"/>
  <c r="U62" i="192"/>
  <c r="S62" i="192"/>
  <c r="Q62" i="192"/>
  <c r="O62" i="192"/>
  <c r="M62" i="192"/>
  <c r="K62" i="192"/>
  <c r="I62" i="192"/>
  <c r="G62" i="192"/>
  <c r="E62" i="192"/>
  <c r="C62" i="192"/>
  <c r="BV62" i="192"/>
  <c r="BW62" i="192" s="1"/>
  <c r="AA61" i="192"/>
  <c r="Y61" i="192"/>
  <c r="W61" i="192"/>
  <c r="U61" i="192"/>
  <c r="S61" i="192"/>
  <c r="Q61" i="192"/>
  <c r="T61" i="192" s="1"/>
  <c r="O61" i="192"/>
  <c r="M61" i="192"/>
  <c r="K61" i="192"/>
  <c r="I61" i="192"/>
  <c r="G61" i="192"/>
  <c r="E61" i="192"/>
  <c r="C61" i="192"/>
  <c r="BV61" i="192"/>
  <c r="BW61" i="192" s="1"/>
  <c r="AA60" i="192"/>
  <c r="Y60" i="192"/>
  <c r="W60" i="192"/>
  <c r="U60" i="192"/>
  <c r="S60" i="192"/>
  <c r="Q60" i="192"/>
  <c r="O60" i="192"/>
  <c r="M60" i="192"/>
  <c r="K60" i="192"/>
  <c r="I60" i="192"/>
  <c r="G60" i="192"/>
  <c r="E60" i="192"/>
  <c r="C60" i="192"/>
  <c r="BV60" i="192"/>
  <c r="BW60" i="192" s="1"/>
  <c r="AA59" i="192"/>
  <c r="Y59" i="192"/>
  <c r="W59" i="192"/>
  <c r="U59" i="192"/>
  <c r="S59" i="192"/>
  <c r="Q59" i="192"/>
  <c r="O59" i="192"/>
  <c r="M59" i="192"/>
  <c r="K59" i="192"/>
  <c r="I59" i="192"/>
  <c r="G59" i="192"/>
  <c r="E59" i="192"/>
  <c r="C59" i="192"/>
  <c r="BV59" i="192"/>
  <c r="BW59" i="192" s="1"/>
  <c r="AA58" i="192"/>
  <c r="Y58" i="192"/>
  <c r="W58" i="192"/>
  <c r="U58" i="192"/>
  <c r="S58" i="192"/>
  <c r="Q58" i="192"/>
  <c r="O58" i="192"/>
  <c r="M58" i="192"/>
  <c r="K58" i="192"/>
  <c r="I58" i="192"/>
  <c r="G58" i="192"/>
  <c r="E58" i="192"/>
  <c r="C58" i="192"/>
  <c r="BV58" i="192"/>
  <c r="BW58" i="192" s="1"/>
  <c r="AA57" i="192"/>
  <c r="Y57" i="192"/>
  <c r="W57" i="192"/>
  <c r="U57" i="192"/>
  <c r="AO57" i="192" s="1"/>
  <c r="S57" i="192"/>
  <c r="Q57" i="192"/>
  <c r="O57" i="192"/>
  <c r="M57" i="192"/>
  <c r="K57" i="192"/>
  <c r="I57" i="192"/>
  <c r="G57" i="192"/>
  <c r="E57" i="192"/>
  <c r="C57" i="192"/>
  <c r="BV57" i="192"/>
  <c r="BW57" i="192" s="1"/>
  <c r="AA56" i="192"/>
  <c r="Y56" i="192"/>
  <c r="W56" i="192"/>
  <c r="U56" i="192"/>
  <c r="S56" i="192"/>
  <c r="Q56" i="192"/>
  <c r="O56" i="192"/>
  <c r="M56" i="192"/>
  <c r="K56" i="192"/>
  <c r="I56" i="192"/>
  <c r="G56" i="192"/>
  <c r="E56" i="192"/>
  <c r="C56" i="192"/>
  <c r="BV56" i="192"/>
  <c r="BW56" i="192" s="1"/>
  <c r="AA55" i="192"/>
  <c r="Y55" i="192"/>
  <c r="W55" i="192"/>
  <c r="U55" i="192"/>
  <c r="S55" i="192"/>
  <c r="Q55" i="192"/>
  <c r="O55" i="192"/>
  <c r="M55" i="192"/>
  <c r="P55" i="192" s="1"/>
  <c r="K55" i="192"/>
  <c r="I55" i="192"/>
  <c r="G55" i="192"/>
  <c r="E55" i="192"/>
  <c r="C55" i="192"/>
  <c r="BV55" i="192"/>
  <c r="BW55" i="192" s="1"/>
  <c r="AA54" i="192"/>
  <c r="Y54" i="192"/>
  <c r="W54" i="192"/>
  <c r="U54" i="192"/>
  <c r="S54" i="192"/>
  <c r="Q54" i="192"/>
  <c r="O54" i="192"/>
  <c r="M54" i="192"/>
  <c r="K54" i="192"/>
  <c r="I54" i="192"/>
  <c r="G54" i="192"/>
  <c r="E54" i="192"/>
  <c r="C54" i="192"/>
  <c r="BV54" i="192"/>
  <c r="BW54" i="192" s="1"/>
  <c r="AA53" i="192"/>
  <c r="Y53" i="192"/>
  <c r="W53" i="192"/>
  <c r="U53" i="192"/>
  <c r="AO53" i="192" s="1"/>
  <c r="V53" i="192" s="1"/>
  <c r="S53" i="192"/>
  <c r="Q53" i="192"/>
  <c r="O53" i="192"/>
  <c r="M53" i="192"/>
  <c r="K53" i="192"/>
  <c r="I53" i="192"/>
  <c r="G53" i="192"/>
  <c r="E53" i="192"/>
  <c r="C53" i="192"/>
  <c r="BV53" i="192"/>
  <c r="BW53" i="192" s="1"/>
  <c r="AA52" i="192"/>
  <c r="Y52" i="192"/>
  <c r="W52" i="192"/>
  <c r="U52" i="192"/>
  <c r="S52" i="192"/>
  <c r="Q52" i="192"/>
  <c r="O52" i="192"/>
  <c r="M52" i="192"/>
  <c r="K52" i="192"/>
  <c r="I52" i="192"/>
  <c r="G52" i="192"/>
  <c r="E52" i="192"/>
  <c r="C52" i="192"/>
  <c r="BV52" i="192"/>
  <c r="BW52" i="192" s="1"/>
  <c r="AA51" i="192"/>
  <c r="Y51" i="192"/>
  <c r="W51" i="192"/>
  <c r="U51" i="192"/>
  <c r="S51" i="192"/>
  <c r="Q51" i="192"/>
  <c r="O51" i="192"/>
  <c r="M51" i="192"/>
  <c r="K51" i="192"/>
  <c r="I51" i="192"/>
  <c r="G51" i="192"/>
  <c r="E51" i="192"/>
  <c r="C51" i="192"/>
  <c r="BV51" i="192"/>
  <c r="BW51" i="192" s="1"/>
  <c r="AA50" i="192"/>
  <c r="Y50" i="192"/>
  <c r="W50" i="192"/>
  <c r="U50" i="192"/>
  <c r="S50" i="192"/>
  <c r="Q50" i="192"/>
  <c r="O50" i="192"/>
  <c r="M50" i="192"/>
  <c r="K50" i="192"/>
  <c r="I50" i="192"/>
  <c r="G50" i="192"/>
  <c r="E50" i="192"/>
  <c r="C50" i="192"/>
  <c r="BV50" i="192"/>
  <c r="BW50" i="192" s="1"/>
  <c r="AA49" i="192"/>
  <c r="Y49" i="192"/>
  <c r="W49" i="192"/>
  <c r="U49" i="192"/>
  <c r="S49" i="192"/>
  <c r="Q49" i="192"/>
  <c r="O49" i="192"/>
  <c r="M49" i="192"/>
  <c r="K49" i="192"/>
  <c r="I49" i="192"/>
  <c r="G49" i="192"/>
  <c r="E49" i="192"/>
  <c r="C49" i="192"/>
  <c r="BV49" i="192"/>
  <c r="BW49" i="192" s="1"/>
  <c r="AA48" i="192"/>
  <c r="Y48" i="192"/>
  <c r="W48" i="192"/>
  <c r="U48" i="192"/>
  <c r="S48" i="192"/>
  <c r="Q48" i="192"/>
  <c r="O48" i="192"/>
  <c r="M48" i="192"/>
  <c r="K48" i="192"/>
  <c r="I48" i="192"/>
  <c r="G48" i="192"/>
  <c r="E48" i="192"/>
  <c r="C48" i="192"/>
  <c r="BV48" i="192"/>
  <c r="BW48" i="192" s="1"/>
  <c r="AA47" i="192"/>
  <c r="Y47" i="192"/>
  <c r="W47" i="192"/>
  <c r="U47" i="192"/>
  <c r="S47" i="192"/>
  <c r="Q47" i="192"/>
  <c r="O47" i="192"/>
  <c r="M47" i="192"/>
  <c r="P47" i="192" s="1"/>
  <c r="K47" i="192"/>
  <c r="I47" i="192"/>
  <c r="G47" i="192"/>
  <c r="E47" i="192"/>
  <c r="C47" i="192"/>
  <c r="BV47" i="192"/>
  <c r="BW47" i="192" s="1"/>
  <c r="AA46" i="192"/>
  <c r="Y46" i="192"/>
  <c r="W46" i="192"/>
  <c r="U46" i="192"/>
  <c r="S46" i="192"/>
  <c r="Q46" i="192"/>
  <c r="O46" i="192"/>
  <c r="M46" i="192"/>
  <c r="K46" i="192"/>
  <c r="I46" i="192"/>
  <c r="G46" i="192"/>
  <c r="E46" i="192"/>
  <c r="C46" i="192"/>
  <c r="BV46" i="192"/>
  <c r="BW46" i="192" s="1"/>
  <c r="BV45" i="192"/>
  <c r="BW45" i="192" s="1"/>
  <c r="AA44" i="192"/>
  <c r="Y44" i="192"/>
  <c r="W44" i="192"/>
  <c r="U44" i="192"/>
  <c r="S44" i="192"/>
  <c r="Q44" i="192"/>
  <c r="O44" i="192"/>
  <c r="M44" i="192"/>
  <c r="K44" i="192"/>
  <c r="I44" i="192"/>
  <c r="G44" i="192"/>
  <c r="E44" i="192"/>
  <c r="C44" i="192"/>
  <c r="BV44" i="192"/>
  <c r="BW44" i="192" s="1"/>
  <c r="AA43" i="192"/>
  <c r="Y43" i="192"/>
  <c r="W43" i="192"/>
  <c r="U43" i="192"/>
  <c r="S43" i="192"/>
  <c r="Q43" i="192"/>
  <c r="O43" i="192"/>
  <c r="M43" i="192"/>
  <c r="K43" i="192"/>
  <c r="I43" i="192"/>
  <c r="G43" i="192"/>
  <c r="E43" i="192"/>
  <c r="C43" i="192"/>
  <c r="BV43" i="192"/>
  <c r="BW43" i="192" s="1"/>
  <c r="AA42" i="192"/>
  <c r="Y42" i="192"/>
  <c r="W42" i="192"/>
  <c r="U42" i="192"/>
  <c r="S42" i="192"/>
  <c r="Q42" i="192"/>
  <c r="O42" i="192"/>
  <c r="M42" i="192"/>
  <c r="K42" i="192"/>
  <c r="I42" i="192"/>
  <c r="G42" i="192"/>
  <c r="E42" i="192"/>
  <c r="C42" i="192"/>
  <c r="BV42" i="192"/>
  <c r="BW42" i="192" s="1"/>
  <c r="AA41" i="192"/>
  <c r="Y41" i="192"/>
  <c r="W41" i="192"/>
  <c r="U41" i="192"/>
  <c r="S41" i="192"/>
  <c r="Q41" i="192"/>
  <c r="O41" i="192"/>
  <c r="M41" i="192"/>
  <c r="K41" i="192"/>
  <c r="I41" i="192"/>
  <c r="G41" i="192"/>
  <c r="E41" i="192"/>
  <c r="C41" i="192"/>
  <c r="BV41" i="192"/>
  <c r="BW41" i="192" s="1"/>
  <c r="AA40" i="192"/>
  <c r="Y40" i="192"/>
  <c r="W40" i="192"/>
  <c r="U40" i="192"/>
  <c r="S40" i="192"/>
  <c r="Q40" i="192"/>
  <c r="O40" i="192"/>
  <c r="M40" i="192"/>
  <c r="K40" i="192"/>
  <c r="I40" i="192"/>
  <c r="G40" i="192"/>
  <c r="E40" i="192"/>
  <c r="C40" i="192"/>
  <c r="BV40" i="192"/>
  <c r="BW40" i="192" s="1"/>
  <c r="AA39" i="192"/>
  <c r="Y39" i="192"/>
  <c r="W39" i="192"/>
  <c r="U39" i="192"/>
  <c r="S39" i="192"/>
  <c r="Q39" i="192"/>
  <c r="O39" i="192"/>
  <c r="M39" i="192"/>
  <c r="K39" i="192"/>
  <c r="I39" i="192"/>
  <c r="G39" i="192"/>
  <c r="E39" i="192"/>
  <c r="C39" i="192"/>
  <c r="BV39" i="192"/>
  <c r="BW39" i="192" s="1"/>
  <c r="AA38" i="192"/>
  <c r="Y38" i="192"/>
  <c r="W38" i="192"/>
  <c r="U38" i="192"/>
  <c r="S38" i="192"/>
  <c r="Q38" i="192"/>
  <c r="O38" i="192"/>
  <c r="M38" i="192"/>
  <c r="K38" i="192"/>
  <c r="I38" i="192"/>
  <c r="G38" i="192"/>
  <c r="E38" i="192"/>
  <c r="C38" i="192"/>
  <c r="BV38" i="192"/>
  <c r="BW38" i="192" s="1"/>
  <c r="AA37" i="192"/>
  <c r="Y37" i="192"/>
  <c r="W37" i="192"/>
  <c r="U37" i="192"/>
  <c r="S37" i="192"/>
  <c r="Q37" i="192"/>
  <c r="O37" i="192"/>
  <c r="M37" i="192"/>
  <c r="N37" i="192" s="1"/>
  <c r="K37" i="192"/>
  <c r="I37" i="192"/>
  <c r="G37" i="192"/>
  <c r="E37" i="192"/>
  <c r="C37" i="192"/>
  <c r="BV37" i="192"/>
  <c r="BW37" i="192" s="1"/>
  <c r="AA36" i="192"/>
  <c r="Y36" i="192"/>
  <c r="W36" i="192"/>
  <c r="U36" i="192"/>
  <c r="S36" i="192"/>
  <c r="Q36" i="192"/>
  <c r="O36" i="192"/>
  <c r="M36" i="192"/>
  <c r="K36" i="192"/>
  <c r="I36" i="192"/>
  <c r="G36" i="192"/>
  <c r="E36" i="192"/>
  <c r="C36" i="192"/>
  <c r="BV36" i="192"/>
  <c r="BW36" i="192" s="1"/>
  <c r="AA35" i="192"/>
  <c r="Y35" i="192"/>
  <c r="W35" i="192"/>
  <c r="U35" i="192"/>
  <c r="S35" i="192"/>
  <c r="Q35" i="192"/>
  <c r="O35" i="192"/>
  <c r="M35" i="192"/>
  <c r="K35" i="192"/>
  <c r="I35" i="192"/>
  <c r="G35" i="192"/>
  <c r="E35" i="192"/>
  <c r="C35" i="192"/>
  <c r="BV35" i="192"/>
  <c r="BW35" i="192" s="1"/>
  <c r="BV34" i="192"/>
  <c r="BW34" i="192" s="1"/>
  <c r="AA33" i="192"/>
  <c r="Y33" i="192"/>
  <c r="W33" i="192"/>
  <c r="U33" i="192"/>
  <c r="S33" i="192"/>
  <c r="Q33" i="192"/>
  <c r="AP33" i="192" s="1"/>
  <c r="O33" i="192"/>
  <c r="M33" i="192"/>
  <c r="K33" i="192"/>
  <c r="I33" i="192"/>
  <c r="G33" i="192"/>
  <c r="E33" i="192"/>
  <c r="C33" i="192"/>
  <c r="BV33" i="192"/>
  <c r="BW33" i="192" s="1"/>
  <c r="AA32" i="192"/>
  <c r="Y32" i="192"/>
  <c r="W32" i="192"/>
  <c r="U32" i="192"/>
  <c r="S32" i="192"/>
  <c r="Q32" i="192"/>
  <c r="O32" i="192"/>
  <c r="M32" i="192"/>
  <c r="K32" i="192"/>
  <c r="I32" i="192"/>
  <c r="G32" i="192"/>
  <c r="E32" i="192"/>
  <c r="C32" i="192"/>
  <c r="BV32" i="192"/>
  <c r="BW32" i="192" s="1"/>
  <c r="AA31" i="192"/>
  <c r="Y31" i="192"/>
  <c r="W31" i="192"/>
  <c r="U31" i="192"/>
  <c r="S31" i="192"/>
  <c r="Q31" i="192"/>
  <c r="O31" i="192"/>
  <c r="M31" i="192"/>
  <c r="K31" i="192"/>
  <c r="I31" i="192"/>
  <c r="G31" i="192"/>
  <c r="E31" i="192"/>
  <c r="C31" i="192"/>
  <c r="BV31" i="192"/>
  <c r="BW31" i="192" s="1"/>
  <c r="AA30" i="192"/>
  <c r="Y30" i="192"/>
  <c r="W30" i="192"/>
  <c r="U30" i="192"/>
  <c r="S30" i="192"/>
  <c r="Q30" i="192"/>
  <c r="O30" i="192"/>
  <c r="M30" i="192"/>
  <c r="K30" i="192"/>
  <c r="I30" i="192"/>
  <c r="G30" i="192"/>
  <c r="E30" i="192"/>
  <c r="C30" i="192"/>
  <c r="BV30" i="192"/>
  <c r="BW30" i="192" s="1"/>
  <c r="AA29" i="192"/>
  <c r="Y29" i="192"/>
  <c r="W29" i="192"/>
  <c r="U29" i="192"/>
  <c r="S29" i="192"/>
  <c r="Q29" i="192"/>
  <c r="T29" i="192" s="1"/>
  <c r="O29" i="192"/>
  <c r="M29" i="192"/>
  <c r="K29" i="192"/>
  <c r="I29" i="192"/>
  <c r="G29" i="192"/>
  <c r="E29" i="192"/>
  <c r="C29" i="192"/>
  <c r="BV29" i="192"/>
  <c r="BW29" i="192" s="1"/>
  <c r="AA28" i="192"/>
  <c r="Y28" i="192"/>
  <c r="W28" i="192"/>
  <c r="U28" i="192"/>
  <c r="S28" i="192"/>
  <c r="Q28" i="192"/>
  <c r="O28" i="192"/>
  <c r="M28" i="192"/>
  <c r="K28" i="192"/>
  <c r="I28" i="192"/>
  <c r="G28" i="192"/>
  <c r="E28" i="192"/>
  <c r="C28" i="192"/>
  <c r="BV28" i="192"/>
  <c r="BW28" i="192" s="1"/>
  <c r="AA27" i="192"/>
  <c r="Y27" i="192"/>
  <c r="W27" i="192"/>
  <c r="U27" i="192"/>
  <c r="S27" i="192"/>
  <c r="Q27" i="192"/>
  <c r="O27" i="192"/>
  <c r="M27" i="192"/>
  <c r="K27" i="192"/>
  <c r="I27" i="192"/>
  <c r="G27" i="192"/>
  <c r="E27" i="192"/>
  <c r="C27" i="192"/>
  <c r="BV27" i="192"/>
  <c r="BW27" i="192" s="1"/>
  <c r="AA26" i="192"/>
  <c r="Y26" i="192"/>
  <c r="W26" i="192"/>
  <c r="U26" i="192"/>
  <c r="S26" i="192"/>
  <c r="Q26" i="192"/>
  <c r="O26" i="192"/>
  <c r="M26" i="192"/>
  <c r="K26" i="192"/>
  <c r="I26" i="192"/>
  <c r="G26" i="192"/>
  <c r="E26" i="192"/>
  <c r="C26" i="192"/>
  <c r="BV26" i="192"/>
  <c r="BW26" i="192" s="1"/>
  <c r="AA25" i="192"/>
  <c r="Y25" i="192"/>
  <c r="W25" i="192"/>
  <c r="U25" i="192"/>
  <c r="S25" i="192"/>
  <c r="Q25" i="192"/>
  <c r="R25" i="192" s="1"/>
  <c r="O25" i="192"/>
  <c r="M25" i="192"/>
  <c r="K25" i="192"/>
  <c r="I25" i="192"/>
  <c r="G25" i="192"/>
  <c r="E25" i="192"/>
  <c r="C25" i="192"/>
  <c r="BV25" i="192"/>
  <c r="BW25" i="192" s="1"/>
  <c r="AA24" i="192"/>
  <c r="Y24" i="192"/>
  <c r="W24" i="192"/>
  <c r="U24" i="192"/>
  <c r="S24" i="192"/>
  <c r="Q24" i="192"/>
  <c r="O24" i="192"/>
  <c r="M24" i="192"/>
  <c r="K24" i="192"/>
  <c r="I24" i="192"/>
  <c r="G24" i="192"/>
  <c r="E24" i="192"/>
  <c r="C24" i="192"/>
  <c r="BV24" i="192"/>
  <c r="BW24" i="192" s="1"/>
  <c r="AA23" i="192"/>
  <c r="Y23" i="192"/>
  <c r="W23" i="192"/>
  <c r="U23" i="192"/>
  <c r="S23" i="192"/>
  <c r="Q23" i="192"/>
  <c r="O23" i="192"/>
  <c r="M23" i="192"/>
  <c r="N23" i="192" s="1"/>
  <c r="K23" i="192"/>
  <c r="I23" i="192"/>
  <c r="G23" i="192"/>
  <c r="E23" i="192"/>
  <c r="C23" i="192"/>
  <c r="BV23" i="192"/>
  <c r="BW23" i="192" s="1"/>
  <c r="BV22" i="192"/>
  <c r="BW22" i="192" s="1"/>
  <c r="AA21" i="192"/>
  <c r="Y21" i="192"/>
  <c r="W21" i="192"/>
  <c r="U21" i="192"/>
  <c r="S21" i="192"/>
  <c r="Q21" i="192"/>
  <c r="O21" i="192"/>
  <c r="M21" i="192"/>
  <c r="K21" i="192"/>
  <c r="I21" i="192"/>
  <c r="G21" i="192"/>
  <c r="E21" i="192"/>
  <c r="C21" i="192"/>
  <c r="BV21" i="192"/>
  <c r="BW21" i="192" s="1"/>
  <c r="AA20" i="192"/>
  <c r="Y20" i="192"/>
  <c r="W20" i="192"/>
  <c r="U20" i="192"/>
  <c r="S20" i="192"/>
  <c r="Q20" i="192"/>
  <c r="O20" i="192"/>
  <c r="M20" i="192"/>
  <c r="K20" i="192"/>
  <c r="I20" i="192"/>
  <c r="G20" i="192"/>
  <c r="E20" i="192"/>
  <c r="C20" i="192"/>
  <c r="BV20" i="192"/>
  <c r="BW20" i="192" s="1"/>
  <c r="AA19" i="192"/>
  <c r="Y19" i="192"/>
  <c r="W19" i="192"/>
  <c r="U19" i="192"/>
  <c r="S19" i="192"/>
  <c r="Q19" i="192"/>
  <c r="O19" i="192"/>
  <c r="M19" i="192"/>
  <c r="P19" i="192" s="1"/>
  <c r="K19" i="192"/>
  <c r="I19" i="192"/>
  <c r="G19" i="192"/>
  <c r="E19" i="192"/>
  <c r="C19" i="192"/>
  <c r="BV19" i="192"/>
  <c r="BW19" i="192" s="1"/>
  <c r="AA18" i="192"/>
  <c r="Y18" i="192"/>
  <c r="W18" i="192"/>
  <c r="U18" i="192"/>
  <c r="S18" i="192"/>
  <c r="Q18" i="192"/>
  <c r="O18" i="192"/>
  <c r="M18" i="192"/>
  <c r="K18" i="192"/>
  <c r="I18" i="192"/>
  <c r="G18" i="192"/>
  <c r="E18" i="192"/>
  <c r="C18" i="192"/>
  <c r="BV18" i="192"/>
  <c r="BW18" i="192" s="1"/>
  <c r="AA17" i="192"/>
  <c r="Y17" i="192"/>
  <c r="W17" i="192"/>
  <c r="U17" i="192"/>
  <c r="S17" i="192"/>
  <c r="Q17" i="192"/>
  <c r="O17" i="192"/>
  <c r="M17" i="192"/>
  <c r="K17" i="192"/>
  <c r="I17" i="192"/>
  <c r="G17" i="192"/>
  <c r="E17" i="192"/>
  <c r="C17" i="192"/>
  <c r="BV17" i="192"/>
  <c r="BW17" i="192" s="1"/>
  <c r="AA16" i="192"/>
  <c r="Y16" i="192"/>
  <c r="W16" i="192"/>
  <c r="U16" i="192"/>
  <c r="S16" i="192"/>
  <c r="Q16" i="192"/>
  <c r="O16" i="192"/>
  <c r="M16" i="192"/>
  <c r="K16" i="192"/>
  <c r="I16" i="192"/>
  <c r="G16" i="192"/>
  <c r="E16" i="192"/>
  <c r="C16" i="192"/>
  <c r="BV16" i="192"/>
  <c r="BW16" i="192" s="1"/>
  <c r="BV15" i="192"/>
  <c r="BW15" i="192" s="1"/>
  <c r="AA14" i="192"/>
  <c r="Y14" i="192"/>
  <c r="W14" i="192"/>
  <c r="U14" i="192"/>
  <c r="S14" i="192"/>
  <c r="Q14" i="192"/>
  <c r="AP14" i="192" s="1"/>
  <c r="O14" i="192"/>
  <c r="M14" i="192"/>
  <c r="K14" i="192"/>
  <c r="I14" i="192"/>
  <c r="G14" i="192"/>
  <c r="E14" i="192"/>
  <c r="C14" i="192"/>
  <c r="BV14" i="192"/>
  <c r="BW14" i="192" s="1"/>
  <c r="AA13" i="192"/>
  <c r="Y13" i="192"/>
  <c r="W13" i="192"/>
  <c r="U13" i="192"/>
  <c r="S13" i="192"/>
  <c r="Q13" i="192"/>
  <c r="O13" i="192"/>
  <c r="M13" i="192"/>
  <c r="K13" i="192"/>
  <c r="I13" i="192"/>
  <c r="G13" i="192"/>
  <c r="E13" i="192"/>
  <c r="C13" i="192"/>
  <c r="BV13" i="192"/>
  <c r="BW13" i="192" s="1"/>
  <c r="AA12" i="192"/>
  <c r="Y12" i="192"/>
  <c r="W12" i="192"/>
  <c r="U12" i="192"/>
  <c r="S12" i="192"/>
  <c r="Q12" i="192"/>
  <c r="O12" i="192"/>
  <c r="M12" i="192"/>
  <c r="K12" i="192"/>
  <c r="I12" i="192"/>
  <c r="G12" i="192"/>
  <c r="E12" i="192"/>
  <c r="C12" i="192"/>
  <c r="BV12" i="192"/>
  <c r="BW12" i="192" s="1"/>
  <c r="AA11" i="192"/>
  <c r="Y11" i="192"/>
  <c r="W11" i="192"/>
  <c r="U11" i="192"/>
  <c r="S11" i="192"/>
  <c r="Q11" i="192"/>
  <c r="O11" i="192"/>
  <c r="M11" i="192"/>
  <c r="P11" i="192" s="1"/>
  <c r="K11" i="192"/>
  <c r="I11" i="192"/>
  <c r="G11" i="192"/>
  <c r="E11" i="192"/>
  <c r="C11" i="192"/>
  <c r="BV11" i="192"/>
  <c r="BW11" i="192" s="1"/>
  <c r="AA10" i="192"/>
  <c r="Y10" i="192"/>
  <c r="W10" i="192"/>
  <c r="U10" i="192"/>
  <c r="S10" i="192"/>
  <c r="Q10" i="192"/>
  <c r="T10" i="192" s="1"/>
  <c r="O10" i="192"/>
  <c r="M10" i="192"/>
  <c r="K10" i="192"/>
  <c r="I10" i="192"/>
  <c r="G10" i="192"/>
  <c r="E10" i="192"/>
  <c r="C10" i="192"/>
  <c r="BV10" i="192"/>
  <c r="BW10" i="192" s="1"/>
  <c r="AC9" i="192"/>
  <c r="AA9" i="192"/>
  <c r="Y9" i="192"/>
  <c r="W9" i="192"/>
  <c r="U9" i="192"/>
  <c r="S9" i="192"/>
  <c r="Q9" i="192"/>
  <c r="T9" i="192" s="1"/>
  <c r="O9" i="192"/>
  <c r="M9" i="192"/>
  <c r="K9" i="192"/>
  <c r="I9" i="192"/>
  <c r="G9" i="192"/>
  <c r="E9" i="192"/>
  <c r="C9" i="192"/>
  <c r="BV9" i="192"/>
  <c r="BW9" i="192" s="1"/>
  <c r="BV8" i="192"/>
  <c r="BW8" i="192" s="1"/>
  <c r="J16" i="80"/>
  <c r="K16" i="80" s="1"/>
  <c r="N13" i="80"/>
  <c r="N12" i="80" s="1"/>
  <c r="M13" i="80"/>
  <c r="M11" i="80" s="1"/>
  <c r="M10" i="80" s="1"/>
  <c r="L13" i="80"/>
  <c r="L11" i="80" s="1"/>
  <c r="L10" i="80" s="1"/>
  <c r="K13" i="80"/>
  <c r="K11" i="80" s="1"/>
  <c r="K10" i="80" s="1"/>
  <c r="J13" i="80"/>
  <c r="J11" i="80" s="1"/>
  <c r="J10" i="80" s="1"/>
  <c r="I13" i="80"/>
  <c r="I11" i="80" s="1"/>
  <c r="I10" i="80" s="1"/>
  <c r="G13" i="80"/>
  <c r="G12" i="80" s="1"/>
  <c r="F13" i="80"/>
  <c r="F12" i="80" s="1"/>
  <c r="E13" i="80"/>
  <c r="E12" i="80" s="1"/>
  <c r="G11" i="80"/>
  <c r="G10" i="80" s="1"/>
  <c r="F11" i="80"/>
  <c r="F10" i="80" s="1"/>
  <c r="E11" i="80"/>
  <c r="E10" i="80" s="1"/>
  <c r="P9" i="80"/>
  <c r="P13" i="80" s="1"/>
  <c r="O9" i="80"/>
  <c r="O13" i="80" s="1"/>
  <c r="O12" i="80" s="1"/>
  <c r="N8" i="80"/>
  <c r="M8" i="80"/>
  <c r="L8" i="80"/>
  <c r="K8" i="80"/>
  <c r="J8" i="80"/>
  <c r="I8" i="80"/>
  <c r="P6" i="80"/>
  <c r="O6" i="80"/>
  <c r="N6" i="80"/>
  <c r="M6" i="80"/>
  <c r="L6" i="80"/>
  <c r="K6" i="80"/>
  <c r="J6" i="80"/>
  <c r="I6" i="80"/>
  <c r="G6" i="80"/>
  <c r="F6" i="80"/>
  <c r="E6" i="80"/>
  <c r="D6" i="80"/>
  <c r="C6" i="80"/>
  <c r="B6" i="80"/>
  <c r="D5" i="80"/>
  <c r="D11" i="80" s="1"/>
  <c r="D10" i="80" s="1"/>
  <c r="C5" i="80"/>
  <c r="C13" i="80" s="1"/>
  <c r="C12" i="80" s="1"/>
  <c r="B5" i="80"/>
  <c r="B13" i="80" s="1"/>
  <c r="B12" i="80" s="1"/>
  <c r="P4" i="80"/>
  <c r="O4" i="80"/>
  <c r="N4" i="80"/>
  <c r="M4" i="80"/>
  <c r="L4" i="80"/>
  <c r="K4" i="80"/>
  <c r="J4" i="80"/>
  <c r="I4" i="80"/>
  <c r="G4" i="80"/>
  <c r="F4" i="80"/>
  <c r="E4" i="80"/>
  <c r="I2" i="80"/>
  <c r="K35" i="16"/>
  <c r="K34" i="16"/>
  <c r="D35" i="16"/>
  <c r="D34" i="16"/>
  <c r="C35" i="16"/>
  <c r="C34" i="16"/>
  <c r="B35" i="16"/>
  <c r="B34" i="16"/>
  <c r="N33" i="16"/>
  <c r="N32" i="16"/>
  <c r="M33" i="16"/>
  <c r="M32" i="16"/>
  <c r="K33" i="16"/>
  <c r="K32" i="16"/>
  <c r="J33" i="16"/>
  <c r="J32" i="16"/>
  <c r="I33" i="16"/>
  <c r="I32" i="16"/>
  <c r="H33" i="16"/>
  <c r="H32" i="16"/>
  <c r="G33" i="16"/>
  <c r="G32" i="16"/>
  <c r="F33" i="16"/>
  <c r="F32" i="16"/>
  <c r="E33" i="16"/>
  <c r="E32" i="16"/>
  <c r="D33" i="16"/>
  <c r="D32" i="16"/>
  <c r="C33" i="16"/>
  <c r="C32" i="16"/>
  <c r="B33" i="16"/>
  <c r="B32" i="16"/>
  <c r="K30" i="16"/>
  <c r="K28" i="16"/>
  <c r="O1" i="16"/>
  <c r="N1" i="16"/>
  <c r="M1" i="16"/>
  <c r="L1" i="16"/>
  <c r="K1" i="16"/>
  <c r="J1" i="16"/>
  <c r="I1" i="16"/>
  <c r="H1" i="16"/>
  <c r="G1" i="16"/>
  <c r="F1" i="16"/>
  <c r="E1" i="16"/>
  <c r="D1" i="16"/>
  <c r="C1" i="16"/>
  <c r="B1" i="16"/>
  <c r="K185" i="222"/>
  <c r="I128" i="222"/>
  <c r="F128" i="222"/>
  <c r="E128" i="222"/>
  <c r="D128" i="222"/>
  <c r="C128" i="222"/>
  <c r="E126" i="222"/>
  <c r="F126" i="222"/>
  <c r="C126" i="222"/>
  <c r="D126" i="222"/>
  <c r="E125" i="222"/>
  <c r="F125" i="222"/>
  <c r="C125" i="222"/>
  <c r="D125" i="222"/>
  <c r="E124" i="222"/>
  <c r="C124" i="222"/>
  <c r="D124" i="222"/>
  <c r="G123" i="222"/>
  <c r="H123" i="222"/>
  <c r="G122" i="222"/>
  <c r="H122" i="222"/>
  <c r="I115" i="222"/>
  <c r="F115" i="222"/>
  <c r="E115" i="222"/>
  <c r="D115" i="222"/>
  <c r="C115" i="222"/>
  <c r="E113" i="222"/>
  <c r="C113" i="222"/>
  <c r="D113" i="222"/>
  <c r="E112" i="222"/>
  <c r="F112" i="222"/>
  <c r="C112" i="222"/>
  <c r="E111" i="222"/>
  <c r="C111" i="222"/>
  <c r="D111" i="222"/>
  <c r="G110" i="222"/>
  <c r="H110" i="222"/>
  <c r="G109" i="222"/>
  <c r="H109" i="222"/>
  <c r="I102" i="222"/>
  <c r="F102" i="222"/>
  <c r="E102" i="222"/>
  <c r="D102" i="222"/>
  <c r="C102" i="222"/>
  <c r="E100" i="222"/>
  <c r="F100" i="222"/>
  <c r="C100" i="222"/>
  <c r="D100" i="222"/>
  <c r="E99" i="222"/>
  <c r="F99" i="222"/>
  <c r="C99" i="222"/>
  <c r="E98" i="222"/>
  <c r="F98" i="222"/>
  <c r="C98" i="222"/>
  <c r="G97" i="222"/>
  <c r="H97" i="222"/>
  <c r="G96" i="222"/>
  <c r="H96" i="222"/>
  <c r="I89" i="222"/>
  <c r="F89" i="222"/>
  <c r="E89" i="222"/>
  <c r="D89" i="222"/>
  <c r="C89" i="222"/>
  <c r="E87" i="222"/>
  <c r="C87" i="222"/>
  <c r="D87" i="222"/>
  <c r="E86" i="222"/>
  <c r="F86" i="222"/>
  <c r="C86" i="222"/>
  <c r="D86" i="222"/>
  <c r="E85" i="222"/>
  <c r="F85" i="222"/>
  <c r="C85" i="222"/>
  <c r="D85" i="222"/>
  <c r="G84" i="222"/>
  <c r="H84" i="222"/>
  <c r="G83" i="222"/>
  <c r="H83" i="222"/>
  <c r="I76" i="222"/>
  <c r="F76" i="222"/>
  <c r="E76" i="222"/>
  <c r="D76" i="222"/>
  <c r="C76" i="222"/>
  <c r="E74" i="222"/>
  <c r="F74" i="222"/>
  <c r="C74" i="222"/>
  <c r="D74" i="222"/>
  <c r="E73" i="222"/>
  <c r="F73" i="222"/>
  <c r="C73" i="222"/>
  <c r="D73" i="222"/>
  <c r="E72" i="222"/>
  <c r="F72" i="222"/>
  <c r="C72" i="222"/>
  <c r="D72" i="222"/>
  <c r="G71" i="222"/>
  <c r="H71" i="222"/>
  <c r="G70" i="222"/>
  <c r="H70" i="222"/>
  <c r="I62" i="222"/>
  <c r="F62" i="222"/>
  <c r="E62" i="222"/>
  <c r="D62" i="222"/>
  <c r="C62" i="222"/>
  <c r="E60" i="222"/>
  <c r="C60" i="222"/>
  <c r="E59" i="222"/>
  <c r="C59" i="222"/>
  <c r="E58" i="222"/>
  <c r="C58" i="222"/>
  <c r="G57" i="222"/>
  <c r="H57" i="222"/>
  <c r="G56" i="222"/>
  <c r="H56" i="222"/>
  <c r="I49" i="222"/>
  <c r="F49" i="222"/>
  <c r="E49" i="222"/>
  <c r="D49" i="222"/>
  <c r="C49" i="222"/>
  <c r="E47" i="222"/>
  <c r="F47" i="222"/>
  <c r="C47" i="222"/>
  <c r="D47" i="222"/>
  <c r="E46" i="222"/>
  <c r="C46" i="222"/>
  <c r="D46" i="222"/>
  <c r="E45" i="222"/>
  <c r="F45" i="222"/>
  <c r="C45" i="222"/>
  <c r="D45" i="222"/>
  <c r="G44" i="222"/>
  <c r="H44" i="222"/>
  <c r="I36" i="222"/>
  <c r="F36" i="222"/>
  <c r="E36" i="222"/>
  <c r="D36" i="222"/>
  <c r="C36" i="222"/>
  <c r="E34" i="222"/>
  <c r="C34" i="222"/>
  <c r="E33" i="222"/>
  <c r="C33" i="222"/>
  <c r="E32" i="222"/>
  <c r="C32" i="222"/>
  <c r="G31" i="222"/>
  <c r="H31" i="222"/>
  <c r="G30" i="222"/>
  <c r="H30" i="222"/>
  <c r="H25" i="222"/>
  <c r="I25" i="222"/>
  <c r="F25" i="222"/>
  <c r="D25" i="222"/>
  <c r="I23" i="222"/>
  <c r="F23" i="222"/>
  <c r="E23" i="222"/>
  <c r="D23" i="222"/>
  <c r="C23" i="222"/>
  <c r="E21" i="222"/>
  <c r="C21" i="222"/>
  <c r="E20" i="222"/>
  <c r="C20" i="222"/>
  <c r="E19" i="222"/>
  <c r="C19" i="222"/>
  <c r="C18" i="222"/>
  <c r="G18" i="222"/>
  <c r="H18" i="222"/>
  <c r="C17" i="222"/>
  <c r="G17" i="222"/>
  <c r="H17" i="222"/>
  <c r="AR13" i="222"/>
  <c r="AP13" i="222"/>
  <c r="AN13" i="222"/>
  <c r="AL13" i="222"/>
  <c r="AJ13" i="222"/>
  <c r="V13" i="222"/>
  <c r="T13" i="222"/>
  <c r="BL13" i="222"/>
  <c r="R13" i="222"/>
  <c r="P13" i="222"/>
  <c r="N13" i="222"/>
  <c r="AR12" i="222"/>
  <c r="AP12" i="222"/>
  <c r="AN12" i="222"/>
  <c r="AL12" i="222"/>
  <c r="AJ12" i="222"/>
  <c r="V12" i="222"/>
  <c r="T12" i="222"/>
  <c r="R12" i="222"/>
  <c r="P12" i="222"/>
  <c r="N12" i="222"/>
  <c r="AR11" i="222"/>
  <c r="AP11" i="222"/>
  <c r="AN11" i="222"/>
  <c r="AL11" i="222"/>
  <c r="AJ11" i="222"/>
  <c r="V11" i="222"/>
  <c r="T11" i="222"/>
  <c r="R11" i="222"/>
  <c r="P11" i="222"/>
  <c r="N11" i="222"/>
  <c r="AR10" i="222"/>
  <c r="AP10" i="222"/>
  <c r="AN10" i="222"/>
  <c r="AL10" i="222"/>
  <c r="AJ10" i="222"/>
  <c r="V10" i="222"/>
  <c r="T10" i="222"/>
  <c r="R10" i="222"/>
  <c r="P10" i="222"/>
  <c r="N10" i="222"/>
  <c r="BF10" i="222"/>
  <c r="I83" i="222"/>
  <c r="AR9" i="222"/>
  <c r="AP9" i="222"/>
  <c r="AN9" i="222"/>
  <c r="AL9" i="222"/>
  <c r="AJ9" i="222"/>
  <c r="V9" i="222"/>
  <c r="T9" i="222"/>
  <c r="BL9" i="222"/>
  <c r="R9" i="222"/>
  <c r="P9" i="222"/>
  <c r="N9" i="222"/>
  <c r="AR8" i="222"/>
  <c r="F60" i="222"/>
  <c r="AP8" i="222"/>
  <c r="F59" i="222"/>
  <c r="AN8" i="222"/>
  <c r="F58" i="222"/>
  <c r="AL8" i="222"/>
  <c r="AJ8" i="222"/>
  <c r="V8" i="222"/>
  <c r="D60" i="222"/>
  <c r="T8" i="222"/>
  <c r="D59" i="222"/>
  <c r="R8" i="222"/>
  <c r="P8" i="222"/>
  <c r="N8" i="222"/>
  <c r="AR7" i="222"/>
  <c r="AP7" i="222"/>
  <c r="AN7" i="222"/>
  <c r="AL7" i="222"/>
  <c r="AJ7" i="222"/>
  <c r="V7" i="222"/>
  <c r="T7" i="222"/>
  <c r="R7" i="222"/>
  <c r="P7" i="222"/>
  <c r="N7" i="222"/>
  <c r="AR6" i="222"/>
  <c r="F34" i="222"/>
  <c r="AP6" i="222"/>
  <c r="AN6" i="222"/>
  <c r="F32" i="222"/>
  <c r="AL6" i="222"/>
  <c r="AJ6" i="222"/>
  <c r="V6" i="222"/>
  <c r="T6" i="222"/>
  <c r="D33" i="222"/>
  <c r="R6" i="222"/>
  <c r="D32" i="222"/>
  <c r="P6" i="222"/>
  <c r="BH6" i="222"/>
  <c r="I31" i="222"/>
  <c r="N6" i="222"/>
  <c r="AR5" i="222"/>
  <c r="F21" i="222"/>
  <c r="AP5" i="222"/>
  <c r="F20" i="222"/>
  <c r="AN5" i="222"/>
  <c r="AL5" i="222"/>
  <c r="AJ5" i="222"/>
  <c r="V5" i="222"/>
  <c r="T5" i="222"/>
  <c r="R5" i="222"/>
  <c r="D19" i="222"/>
  <c r="P5" i="222"/>
  <c r="D18" i="222"/>
  <c r="N5" i="222"/>
  <c r="D17" i="222"/>
  <c r="BH4" i="222"/>
  <c r="BF4" i="222"/>
  <c r="AR4" i="222"/>
  <c r="AP4" i="222"/>
  <c r="AN4" i="222"/>
  <c r="AL4" i="222"/>
  <c r="AJ4" i="222"/>
  <c r="V4" i="222"/>
  <c r="T4" i="222"/>
  <c r="R4" i="222"/>
  <c r="P4" i="222"/>
  <c r="N4" i="222"/>
  <c r="AQ3" i="222"/>
  <c r="BM3" i="222"/>
  <c r="AO3" i="222"/>
  <c r="BK3" i="222"/>
  <c r="AM3" i="222"/>
  <c r="BI3" i="222"/>
  <c r="AK3" i="222"/>
  <c r="BG3" i="222"/>
  <c r="AI3" i="222"/>
  <c r="BE3" i="222"/>
  <c r="B140" i="235"/>
  <c r="CJ22" i="235"/>
  <c r="CH17" i="235"/>
  <c r="CH16" i="235"/>
  <c r="CI14" i="235"/>
  <c r="CI13" i="235"/>
  <c r="CI12" i="235"/>
  <c r="CI11" i="235"/>
  <c r="CI10" i="235"/>
  <c r="CI9" i="235"/>
  <c r="CI8" i="235"/>
  <c r="CI7" i="235"/>
  <c r="CI6" i="235"/>
  <c r="B140" i="234"/>
  <c r="DG43" i="234"/>
  <c r="DG42" i="234"/>
  <c r="DH25" i="234"/>
  <c r="DF17" i="234"/>
  <c r="DF16" i="234"/>
  <c r="D141" i="39"/>
  <c r="D140" i="39"/>
  <c r="AR128" i="39"/>
  <c r="AQ128" i="39"/>
  <c r="AP128" i="39"/>
  <c r="AH128" i="39"/>
  <c r="AG128" i="39"/>
  <c r="AF128" i="39"/>
  <c r="AE128" i="39"/>
  <c r="AD128" i="39"/>
  <c r="AC128" i="39"/>
  <c r="AB128" i="39"/>
  <c r="AA128" i="39"/>
  <c r="Z128" i="39"/>
  <c r="Y128" i="39"/>
  <c r="X128" i="39"/>
  <c r="W128" i="39"/>
  <c r="V128" i="39"/>
  <c r="U128" i="39"/>
  <c r="T128" i="39"/>
  <c r="S128" i="39"/>
  <c r="R128" i="39"/>
  <c r="Q128" i="39"/>
  <c r="P128" i="39"/>
  <c r="O128" i="39"/>
  <c r="N128" i="39"/>
  <c r="M128" i="39"/>
  <c r="L128" i="39"/>
  <c r="K128" i="39"/>
  <c r="J128" i="39"/>
  <c r="I128" i="39"/>
  <c r="H128" i="39"/>
  <c r="G128" i="39"/>
  <c r="F128" i="39"/>
  <c r="E128" i="39"/>
  <c r="D128" i="39"/>
  <c r="AR104" i="39"/>
  <c r="AQ104" i="39"/>
  <c r="AP104" i="39"/>
  <c r="AO104" i="39"/>
  <c r="AN104" i="39"/>
  <c r="AH104" i="39"/>
  <c r="AG104" i="39"/>
  <c r="AF104" i="39"/>
  <c r="AE104" i="39"/>
  <c r="AD104" i="39"/>
  <c r="AC104" i="39"/>
  <c r="AB104" i="39"/>
  <c r="AA104" i="39"/>
  <c r="Z104" i="39"/>
  <c r="Y104" i="39"/>
  <c r="X104" i="39"/>
  <c r="W104" i="39"/>
  <c r="V104" i="39"/>
  <c r="U104" i="39"/>
  <c r="T104" i="39"/>
  <c r="S104" i="39"/>
  <c r="R104" i="39"/>
  <c r="Q104" i="39"/>
  <c r="P104" i="39"/>
  <c r="O104" i="39"/>
  <c r="N104" i="39"/>
  <c r="M104" i="39"/>
  <c r="L104" i="39"/>
  <c r="K104" i="39"/>
  <c r="J104" i="39"/>
  <c r="I104" i="39"/>
  <c r="H104" i="39"/>
  <c r="G104" i="39"/>
  <c r="F104" i="39"/>
  <c r="E104" i="39"/>
  <c r="D104" i="39"/>
  <c r="AR80" i="39"/>
  <c r="AQ80" i="39"/>
  <c r="AP80" i="39"/>
  <c r="AO80" i="39"/>
  <c r="AH80" i="39"/>
  <c r="AG80" i="39"/>
  <c r="AF80" i="39"/>
  <c r="AE80" i="39"/>
  <c r="AD80" i="39"/>
  <c r="AC80" i="39"/>
  <c r="AB80" i="39"/>
  <c r="AA80" i="39"/>
  <c r="Z80" i="39"/>
  <c r="Y80" i="39"/>
  <c r="X80" i="39"/>
  <c r="W80" i="39"/>
  <c r="V80" i="39"/>
  <c r="U80" i="39"/>
  <c r="T80" i="39"/>
  <c r="S80" i="39"/>
  <c r="R80" i="39"/>
  <c r="Q80" i="39"/>
  <c r="P80" i="39"/>
  <c r="O80" i="39"/>
  <c r="N80" i="39"/>
  <c r="M80" i="39"/>
  <c r="L80" i="39"/>
  <c r="K80" i="39"/>
  <c r="J80" i="39"/>
  <c r="I80" i="39"/>
  <c r="H80" i="39"/>
  <c r="G80" i="39"/>
  <c r="F80" i="39"/>
  <c r="E80" i="39"/>
  <c r="D80" i="39"/>
  <c r="AR62" i="39"/>
  <c r="AH62" i="39"/>
  <c r="AG62" i="39"/>
  <c r="AF62" i="39"/>
  <c r="AE62" i="39"/>
  <c r="AD62" i="39"/>
  <c r="AC62" i="39"/>
  <c r="AB62" i="39"/>
  <c r="AA62" i="39"/>
  <c r="Z62" i="39"/>
  <c r="Y62" i="39"/>
  <c r="X62" i="39"/>
  <c r="W62" i="39"/>
  <c r="V62" i="39"/>
  <c r="U62" i="39"/>
  <c r="T62" i="39"/>
  <c r="S62" i="39"/>
  <c r="R62" i="39"/>
  <c r="Q62" i="39"/>
  <c r="P62" i="39"/>
  <c r="O62" i="39"/>
  <c r="N62" i="39"/>
  <c r="M62" i="39"/>
  <c r="L62" i="39"/>
  <c r="K62" i="39"/>
  <c r="J62" i="39"/>
  <c r="I62" i="39"/>
  <c r="H62" i="39"/>
  <c r="G62" i="39"/>
  <c r="F62" i="39"/>
  <c r="E62" i="39"/>
  <c r="D62" i="39"/>
  <c r="AR42" i="39"/>
  <c r="AQ42" i="39"/>
  <c r="AP42" i="39"/>
  <c r="AH42" i="39"/>
  <c r="AG42" i="39"/>
  <c r="AF42" i="39"/>
  <c r="AE42" i="39"/>
  <c r="AD42" i="39"/>
  <c r="AC42" i="39"/>
  <c r="AB42" i="39"/>
  <c r="AA42" i="39"/>
  <c r="Z42" i="39"/>
  <c r="Y42" i="39"/>
  <c r="X42" i="39"/>
  <c r="W42" i="39"/>
  <c r="V42" i="39"/>
  <c r="U42" i="39"/>
  <c r="T42" i="39"/>
  <c r="S42" i="39"/>
  <c r="R42" i="39"/>
  <c r="Q42" i="39"/>
  <c r="P42" i="39"/>
  <c r="O42" i="39"/>
  <c r="N42" i="39"/>
  <c r="M42" i="39"/>
  <c r="L42" i="39"/>
  <c r="K42" i="39"/>
  <c r="J42" i="39"/>
  <c r="I42" i="39"/>
  <c r="H42" i="39"/>
  <c r="G42" i="39"/>
  <c r="F42" i="39"/>
  <c r="E42" i="39"/>
  <c r="D42" i="39"/>
  <c r="AR31" i="39"/>
  <c r="AQ31" i="39"/>
  <c r="AP31" i="39"/>
  <c r="AO31" i="39"/>
  <c r="AH31" i="39"/>
  <c r="AG31" i="39"/>
  <c r="AF31" i="39"/>
  <c r="AE31" i="39"/>
  <c r="AD31" i="39"/>
  <c r="AC31" i="39"/>
  <c r="AB31" i="39"/>
  <c r="AA31" i="39"/>
  <c r="Z31" i="39"/>
  <c r="Y31" i="39"/>
  <c r="X31" i="39"/>
  <c r="W31" i="39"/>
  <c r="V31" i="39"/>
  <c r="U31" i="39"/>
  <c r="T31" i="39"/>
  <c r="S31" i="39"/>
  <c r="R31" i="39"/>
  <c r="Q31" i="39"/>
  <c r="P31" i="39"/>
  <c r="O31" i="39"/>
  <c r="N31" i="39"/>
  <c r="M31" i="39"/>
  <c r="L31" i="39"/>
  <c r="K31" i="39"/>
  <c r="J31" i="39"/>
  <c r="I31" i="39"/>
  <c r="H31" i="39"/>
  <c r="G31" i="39"/>
  <c r="F31" i="39"/>
  <c r="E31" i="39"/>
  <c r="D31" i="39"/>
  <c r="AR19" i="39"/>
  <c r="AQ19" i="39"/>
  <c r="AP19" i="39"/>
  <c r="AO19" i="39"/>
  <c r="AH19" i="39"/>
  <c r="AG19" i="39"/>
  <c r="AF19" i="39"/>
  <c r="AE19" i="39"/>
  <c r="AD19" i="39"/>
  <c r="AC19" i="39"/>
  <c r="AB19" i="39"/>
  <c r="AA19" i="39"/>
  <c r="Z19" i="39"/>
  <c r="Y19" i="39"/>
  <c r="X19" i="39"/>
  <c r="W19" i="39"/>
  <c r="V19" i="39"/>
  <c r="U19" i="39"/>
  <c r="T19" i="39"/>
  <c r="S19" i="39"/>
  <c r="R19" i="39"/>
  <c r="Q19" i="39"/>
  <c r="P19" i="39"/>
  <c r="O19" i="39"/>
  <c r="N19" i="39"/>
  <c r="M19" i="39"/>
  <c r="L19" i="39"/>
  <c r="K19" i="39"/>
  <c r="J19" i="39"/>
  <c r="I19" i="39"/>
  <c r="H19" i="39"/>
  <c r="G19" i="39"/>
  <c r="F19" i="39"/>
  <c r="E19" i="39"/>
  <c r="D19" i="39"/>
  <c r="EP17" i="39"/>
  <c r="EP16" i="39"/>
  <c r="AR12" i="39"/>
  <c r="AQ12" i="39"/>
  <c r="AP12" i="39"/>
  <c r="AH12" i="39"/>
  <c r="AG12" i="39"/>
  <c r="AF12" i="39"/>
  <c r="AE12" i="39"/>
  <c r="AD12" i="39"/>
  <c r="AC12" i="39"/>
  <c r="AB12" i="39"/>
  <c r="AA12" i="39"/>
  <c r="Z12" i="39"/>
  <c r="Y12" i="39"/>
  <c r="X12" i="39"/>
  <c r="W12" i="39"/>
  <c r="V12" i="39"/>
  <c r="U12" i="39"/>
  <c r="T12" i="39"/>
  <c r="S12" i="39"/>
  <c r="R12" i="39"/>
  <c r="Q12" i="39"/>
  <c r="P12" i="39"/>
  <c r="O12" i="39"/>
  <c r="N12" i="39"/>
  <c r="M12" i="39"/>
  <c r="L12" i="39"/>
  <c r="K12" i="39"/>
  <c r="J12" i="39"/>
  <c r="I12" i="39"/>
  <c r="H12" i="39"/>
  <c r="G12" i="39"/>
  <c r="F12" i="39"/>
  <c r="E12" i="39"/>
  <c r="D12" i="39"/>
  <c r="AR5" i="39"/>
  <c r="AQ5" i="39"/>
  <c r="AP5" i="39"/>
  <c r="AH5" i="39"/>
  <c r="AG5" i="39"/>
  <c r="AF5" i="39"/>
  <c r="AE5" i="39"/>
  <c r="AD5" i="39"/>
  <c r="AC5" i="39"/>
  <c r="AB5" i="39"/>
  <c r="AA5" i="39"/>
  <c r="Z5" i="39"/>
  <c r="Y5" i="39"/>
  <c r="X5" i="39"/>
  <c r="W5" i="39"/>
  <c r="V5" i="39"/>
  <c r="U5" i="39"/>
  <c r="T5" i="39"/>
  <c r="S5" i="39"/>
  <c r="R5" i="39"/>
  <c r="Q5" i="39"/>
  <c r="P5" i="39"/>
  <c r="O5" i="39"/>
  <c r="N5" i="39"/>
  <c r="M5" i="39"/>
  <c r="L5" i="39"/>
  <c r="K5" i="39"/>
  <c r="J5" i="39"/>
  <c r="I5" i="39"/>
  <c r="H5" i="39"/>
  <c r="G5" i="39"/>
  <c r="F5" i="39"/>
  <c r="E5" i="39"/>
  <c r="D5" i="39"/>
  <c r="AJ4" i="39"/>
  <c r="AI4" i="39"/>
  <c r="AR930" i="229"/>
  <c r="AR929" i="229"/>
  <c r="AR928" i="229"/>
  <c r="AR927" i="229"/>
  <c r="AR926" i="229"/>
  <c r="AR925" i="229"/>
  <c r="AR924" i="229"/>
  <c r="AR923" i="229"/>
  <c r="AR922" i="229"/>
  <c r="AR921" i="229"/>
  <c r="AR920" i="229"/>
  <c r="AR919" i="229"/>
  <c r="AR918" i="229"/>
  <c r="AR917" i="229"/>
  <c r="AR916" i="229"/>
  <c r="AR915" i="229"/>
  <c r="AR914" i="229"/>
  <c r="AR913" i="229"/>
  <c r="AR912" i="229"/>
  <c r="AR911" i="229"/>
  <c r="AR910" i="229"/>
  <c r="AR909" i="229"/>
  <c r="AR908" i="229"/>
  <c r="AR907" i="229"/>
  <c r="AR906" i="229"/>
  <c r="AR905" i="229"/>
  <c r="AR904" i="229"/>
  <c r="AR903" i="229"/>
  <c r="AR902" i="229"/>
  <c r="AR901" i="229"/>
  <c r="AR900" i="229"/>
  <c r="AR899" i="229"/>
  <c r="AR898" i="229"/>
  <c r="AR897" i="229"/>
  <c r="AR896" i="229"/>
  <c r="AR895" i="229"/>
  <c r="AR894" i="229"/>
  <c r="AR893" i="229"/>
  <c r="AR892" i="229"/>
  <c r="AR891" i="229"/>
  <c r="AR890" i="229"/>
  <c r="AR889" i="229"/>
  <c r="AR888" i="229"/>
  <c r="AR887" i="229"/>
  <c r="AR886" i="229"/>
  <c r="AR885" i="229"/>
  <c r="AR884" i="229"/>
  <c r="AR883" i="229"/>
  <c r="AR882" i="229"/>
  <c r="AR881" i="229"/>
  <c r="AR880" i="229"/>
  <c r="AR879" i="229"/>
  <c r="AR878" i="229"/>
  <c r="AR877" i="229"/>
  <c r="AR876" i="229"/>
  <c r="AR875" i="229"/>
  <c r="AR874" i="229"/>
  <c r="AR873" i="229"/>
  <c r="AR872" i="229"/>
  <c r="AR871" i="229"/>
  <c r="AR870" i="229"/>
  <c r="AR869" i="229"/>
  <c r="AR868" i="229"/>
  <c r="AR867" i="229"/>
  <c r="AR866" i="229"/>
  <c r="AR865" i="229"/>
  <c r="AR864" i="229"/>
  <c r="AR863" i="229"/>
  <c r="AR862" i="229"/>
  <c r="AR861" i="229"/>
  <c r="AR860" i="229"/>
  <c r="AR859" i="229"/>
  <c r="AR858" i="229"/>
  <c r="AR857" i="229"/>
  <c r="AR856" i="229"/>
  <c r="AR855" i="229"/>
  <c r="AR854" i="229"/>
  <c r="AR853" i="229"/>
  <c r="AR852" i="229"/>
  <c r="AR851" i="229"/>
  <c r="AR850" i="229"/>
  <c r="AR849" i="229"/>
  <c r="AR848" i="229"/>
  <c r="AR847" i="229"/>
  <c r="AR846" i="229"/>
  <c r="AR845" i="229"/>
  <c r="AR844" i="229"/>
  <c r="AR843" i="229"/>
  <c r="AR842" i="229"/>
  <c r="AR841" i="229"/>
  <c r="AR840" i="229"/>
  <c r="AR839" i="229"/>
  <c r="AR838" i="229"/>
  <c r="AR837" i="229"/>
  <c r="AR836" i="229"/>
  <c r="AR835" i="229"/>
  <c r="AR834" i="229"/>
  <c r="AR833" i="229"/>
  <c r="AR832" i="229"/>
  <c r="AR831" i="229"/>
  <c r="AR830" i="229"/>
  <c r="AR829" i="229"/>
  <c r="AR828" i="229"/>
  <c r="AR827" i="229"/>
  <c r="AR826" i="229"/>
  <c r="AR825" i="229"/>
  <c r="AR824" i="229"/>
  <c r="AR823" i="229"/>
  <c r="AR822" i="229"/>
  <c r="AR821" i="229"/>
  <c r="AR820" i="229"/>
  <c r="AR819" i="229"/>
  <c r="AR818" i="229"/>
  <c r="AR817" i="229"/>
  <c r="AR816" i="229"/>
  <c r="AR815" i="229"/>
  <c r="AR814" i="229"/>
  <c r="AR813" i="229"/>
  <c r="AR812" i="229"/>
  <c r="AR811" i="229"/>
  <c r="AR810" i="229"/>
  <c r="AR809" i="229"/>
  <c r="AR808" i="229"/>
  <c r="AR807" i="229"/>
  <c r="AR806" i="229"/>
  <c r="AR805" i="229"/>
  <c r="AR804" i="229"/>
  <c r="AR803" i="229"/>
  <c r="AR802" i="229"/>
  <c r="AR801" i="229"/>
  <c r="AR800" i="229"/>
  <c r="AR799" i="229"/>
  <c r="AR798" i="229"/>
  <c r="AR797" i="229"/>
  <c r="AR796" i="229"/>
  <c r="AR795" i="229"/>
  <c r="AR794" i="229"/>
  <c r="AR793" i="229"/>
  <c r="AR792" i="229"/>
  <c r="AR791" i="229"/>
  <c r="AR790" i="229"/>
  <c r="AR789" i="229"/>
  <c r="AR788" i="229"/>
  <c r="AR787" i="229"/>
  <c r="AR786" i="229"/>
  <c r="AR785" i="229"/>
  <c r="AR784" i="229"/>
  <c r="AR783" i="229"/>
  <c r="AR782" i="229"/>
  <c r="AR781" i="229"/>
  <c r="AR780" i="229"/>
  <c r="AR779" i="229"/>
  <c r="AR778" i="229"/>
  <c r="AR777" i="229"/>
  <c r="AR776" i="229"/>
  <c r="AR775" i="229"/>
  <c r="AR774" i="229"/>
  <c r="AR773" i="229"/>
  <c r="AR772" i="229"/>
  <c r="AR771" i="229"/>
  <c r="AR770" i="229"/>
  <c r="AR769" i="229"/>
  <c r="AR768" i="229"/>
  <c r="AR767" i="229"/>
  <c r="AR766" i="229"/>
  <c r="AR765" i="229"/>
  <c r="AR764" i="229"/>
  <c r="AR763" i="229"/>
  <c r="AR762" i="229"/>
  <c r="AR761" i="229"/>
  <c r="AR760" i="229"/>
  <c r="AR759" i="229"/>
  <c r="AR758" i="229"/>
  <c r="AR757" i="229"/>
  <c r="AR756" i="229"/>
  <c r="AR755" i="229"/>
  <c r="AR754" i="229"/>
  <c r="AR753" i="229"/>
  <c r="AR752" i="229"/>
  <c r="AR751" i="229"/>
  <c r="AR750" i="229"/>
  <c r="AR749" i="229"/>
  <c r="AR748" i="229"/>
  <c r="AR747" i="229"/>
  <c r="AR746" i="229"/>
  <c r="AR745" i="229"/>
  <c r="AR744" i="229"/>
  <c r="AR743" i="229"/>
  <c r="AR742" i="229"/>
  <c r="AR741" i="229"/>
  <c r="AR740" i="229"/>
  <c r="AR739" i="229"/>
  <c r="AR738" i="229"/>
  <c r="AR737" i="229"/>
  <c r="AR736" i="229"/>
  <c r="AR735" i="229"/>
  <c r="AR734" i="229"/>
  <c r="AR733" i="229"/>
  <c r="AR732" i="229"/>
  <c r="AR731" i="229"/>
  <c r="AR730" i="229"/>
  <c r="AR729" i="229"/>
  <c r="AR728" i="229"/>
  <c r="AR727" i="229"/>
  <c r="AR726" i="229"/>
  <c r="AR725" i="229"/>
  <c r="AR724" i="229"/>
  <c r="AR723" i="229"/>
  <c r="AR722" i="229"/>
  <c r="AR721" i="229"/>
  <c r="AR720" i="229"/>
  <c r="AR719" i="229"/>
  <c r="AR718" i="229"/>
  <c r="AR717" i="229"/>
  <c r="AR716" i="229"/>
  <c r="AR715" i="229"/>
  <c r="AR714" i="229"/>
  <c r="AR713" i="229"/>
  <c r="AR712" i="229"/>
  <c r="AR711" i="229"/>
  <c r="AR710" i="229"/>
  <c r="AR709" i="229"/>
  <c r="AR708" i="229"/>
  <c r="AR707" i="229"/>
  <c r="AR706" i="229"/>
  <c r="AR705" i="229"/>
  <c r="AR704" i="229"/>
  <c r="AR703" i="229"/>
  <c r="AR702" i="229"/>
  <c r="AR701" i="229"/>
  <c r="AR700" i="229"/>
  <c r="AR699" i="229"/>
  <c r="AR698" i="229"/>
  <c r="AR697" i="229"/>
  <c r="AR696" i="229"/>
  <c r="AR695" i="229"/>
  <c r="AR694" i="229"/>
  <c r="AR693" i="229"/>
  <c r="AR692" i="229"/>
  <c r="AR691" i="229"/>
  <c r="AR690" i="229"/>
  <c r="AR689" i="229"/>
  <c r="AR688" i="229"/>
  <c r="AR687" i="229"/>
  <c r="AR686" i="229"/>
  <c r="AR685" i="229"/>
  <c r="AR684" i="229"/>
  <c r="AR683" i="229"/>
  <c r="AR682" i="229"/>
  <c r="AR681" i="229"/>
  <c r="AR680" i="229"/>
  <c r="AR679" i="229"/>
  <c r="AR678" i="229"/>
  <c r="AR677" i="229"/>
  <c r="AR676" i="229"/>
  <c r="AR675" i="229"/>
  <c r="AR674" i="229"/>
  <c r="AR673" i="229"/>
  <c r="AR672" i="229"/>
  <c r="AR671" i="229"/>
  <c r="AR670" i="229"/>
  <c r="AR669" i="229"/>
  <c r="AR668" i="229"/>
  <c r="AR667" i="229"/>
  <c r="AR666" i="229"/>
  <c r="AR665" i="229"/>
  <c r="AR664" i="229"/>
  <c r="AR663" i="229"/>
  <c r="AR662" i="229"/>
  <c r="AR661" i="229"/>
  <c r="AR660" i="229"/>
  <c r="AR659" i="229"/>
  <c r="AR658" i="229"/>
  <c r="AR657" i="229"/>
  <c r="AR656" i="229"/>
  <c r="AR655" i="229"/>
  <c r="AR654" i="229"/>
  <c r="AR653" i="229"/>
  <c r="AR652" i="229"/>
  <c r="AR651" i="229"/>
  <c r="AR650" i="229"/>
  <c r="AR649" i="229"/>
  <c r="AR648" i="229"/>
  <c r="AR647" i="229"/>
  <c r="AR646" i="229"/>
  <c r="AR645" i="229"/>
  <c r="AR644" i="229"/>
  <c r="AR643" i="229"/>
  <c r="AR642" i="229"/>
  <c r="AR641" i="229"/>
  <c r="AR640" i="229"/>
  <c r="AR639" i="229"/>
  <c r="AR638" i="229"/>
  <c r="AR637" i="229"/>
  <c r="AR636" i="229"/>
  <c r="AR635" i="229"/>
  <c r="AR634" i="229"/>
  <c r="AR633" i="229"/>
  <c r="AR632" i="229"/>
  <c r="AR631" i="229"/>
  <c r="AR630" i="229"/>
  <c r="AR629" i="229"/>
  <c r="AR628" i="229"/>
  <c r="AR627" i="229"/>
  <c r="AR626" i="229"/>
  <c r="AR625" i="229"/>
  <c r="AR624" i="229"/>
  <c r="AR623" i="229"/>
  <c r="AR622" i="229"/>
  <c r="AR621" i="229"/>
  <c r="AR620" i="229"/>
  <c r="AR619" i="229"/>
  <c r="AR618" i="229"/>
  <c r="AR617" i="229"/>
  <c r="AR616" i="229"/>
  <c r="AR615" i="229"/>
  <c r="AR614" i="229"/>
  <c r="AR613" i="229"/>
  <c r="AR612" i="229"/>
  <c r="AR611" i="229"/>
  <c r="AR610" i="229"/>
  <c r="AR609" i="229"/>
  <c r="AR608" i="229"/>
  <c r="AR607" i="229"/>
  <c r="AR606" i="229"/>
  <c r="AR605" i="229"/>
  <c r="AR604" i="229"/>
  <c r="AR603" i="229"/>
  <c r="AR602" i="229"/>
  <c r="AR601" i="229"/>
  <c r="AR600" i="229"/>
  <c r="AR599" i="229"/>
  <c r="AR598" i="229"/>
  <c r="AR597" i="229"/>
  <c r="AR596" i="229"/>
  <c r="AR595" i="229"/>
  <c r="AR594" i="229"/>
  <c r="AR593" i="229"/>
  <c r="AR592" i="229"/>
  <c r="AR591" i="229"/>
  <c r="AR590" i="229"/>
  <c r="AR589" i="229"/>
  <c r="AR588" i="229"/>
  <c r="AR587" i="229"/>
  <c r="AR586" i="229"/>
  <c r="AR585" i="229"/>
  <c r="AR584" i="229"/>
  <c r="AR583" i="229"/>
  <c r="AR582" i="229"/>
  <c r="AR581" i="229"/>
  <c r="AR580" i="229"/>
  <c r="AR579" i="229"/>
  <c r="AR578" i="229"/>
  <c r="AR577" i="229"/>
  <c r="AR576" i="229"/>
  <c r="AR575" i="229"/>
  <c r="AR574" i="229"/>
  <c r="AR573" i="229"/>
  <c r="AR572" i="229"/>
  <c r="AR571" i="229"/>
  <c r="AR570" i="229"/>
  <c r="AR569" i="229"/>
  <c r="AR568" i="229"/>
  <c r="AR567" i="229"/>
  <c r="AR566" i="229"/>
  <c r="AR565" i="229"/>
  <c r="AR564" i="229"/>
  <c r="AR563" i="229"/>
  <c r="AR562" i="229"/>
  <c r="AR561" i="229"/>
  <c r="AR560" i="229"/>
  <c r="AR559" i="229"/>
  <c r="AR558" i="229"/>
  <c r="AR557" i="229"/>
  <c r="AR556" i="229"/>
  <c r="AR555" i="229"/>
  <c r="AR554" i="229"/>
  <c r="AR553" i="229"/>
  <c r="AR552" i="229"/>
  <c r="AR551" i="229"/>
  <c r="AR550" i="229"/>
  <c r="AR549" i="229"/>
  <c r="AR548" i="229"/>
  <c r="AR547" i="229"/>
  <c r="AR546" i="229"/>
  <c r="AR545" i="229"/>
  <c r="AR544" i="229"/>
  <c r="AR543" i="229"/>
  <c r="AR542" i="229"/>
  <c r="AR541" i="229"/>
  <c r="AR540" i="229"/>
  <c r="AR539" i="229"/>
  <c r="AR538" i="229"/>
  <c r="AR537" i="229"/>
  <c r="AR536" i="229"/>
  <c r="AR535" i="229"/>
  <c r="AR534" i="229"/>
  <c r="AR533" i="229"/>
  <c r="AR532" i="229"/>
  <c r="AR531" i="229"/>
  <c r="AR530" i="229"/>
  <c r="AR529" i="229"/>
  <c r="AR528" i="229"/>
  <c r="AR527" i="229"/>
  <c r="AR526" i="229"/>
  <c r="AR525" i="229"/>
  <c r="AR524" i="229"/>
  <c r="AR523" i="229"/>
  <c r="AR522" i="229"/>
  <c r="AR521" i="229"/>
  <c r="AR520" i="229"/>
  <c r="AR519" i="229"/>
  <c r="AR518" i="229"/>
  <c r="AR517" i="229"/>
  <c r="AR516" i="229"/>
  <c r="AR515" i="229"/>
  <c r="AR514" i="229"/>
  <c r="AR513" i="229"/>
  <c r="AR512" i="229"/>
  <c r="AR511" i="229"/>
  <c r="AR510" i="229"/>
  <c r="AR509" i="229"/>
  <c r="AR508" i="229"/>
  <c r="AR507" i="229"/>
  <c r="AR506" i="229"/>
  <c r="AR505" i="229"/>
  <c r="AR504" i="229"/>
  <c r="AR503" i="229"/>
  <c r="AR502" i="229"/>
  <c r="AR501" i="229"/>
  <c r="AR500" i="229"/>
  <c r="AR499" i="229"/>
  <c r="AR498" i="229"/>
  <c r="AR497" i="229"/>
  <c r="AR496" i="229"/>
  <c r="AR495" i="229"/>
  <c r="AR494" i="229"/>
  <c r="AR493" i="229"/>
  <c r="AR492" i="229"/>
  <c r="AR491" i="229"/>
  <c r="AR490" i="229"/>
  <c r="AR489" i="229"/>
  <c r="AR488" i="229"/>
  <c r="AR487" i="229"/>
  <c r="AR486" i="229"/>
  <c r="AR485" i="229"/>
  <c r="AR484" i="229"/>
  <c r="AR483" i="229"/>
  <c r="AR482" i="229"/>
  <c r="AR481" i="229"/>
  <c r="AR480" i="229"/>
  <c r="AR479" i="229"/>
  <c r="AR478" i="229"/>
  <c r="AR477" i="229"/>
  <c r="AR476" i="229"/>
  <c r="AR475" i="229"/>
  <c r="AR474" i="229"/>
  <c r="AR473" i="229"/>
  <c r="AR472" i="229"/>
  <c r="AR471" i="229"/>
  <c r="AR470" i="229"/>
  <c r="AR469" i="229"/>
  <c r="AR468" i="229"/>
  <c r="AR467" i="229"/>
  <c r="AR466" i="229"/>
  <c r="AR465" i="229"/>
  <c r="AR464" i="229"/>
  <c r="AR463" i="229"/>
  <c r="AR462" i="229"/>
  <c r="AR461" i="229"/>
  <c r="AR460" i="229"/>
  <c r="AR459" i="229"/>
  <c r="AR458" i="229"/>
  <c r="AR457" i="229"/>
  <c r="AR456" i="229"/>
  <c r="AR455" i="229"/>
  <c r="AR454" i="229"/>
  <c r="AR453" i="229"/>
  <c r="AR452" i="229"/>
  <c r="AR451" i="229"/>
  <c r="AR450" i="229"/>
  <c r="AR449" i="229"/>
  <c r="AR448" i="229"/>
  <c r="AR447" i="229"/>
  <c r="AR446" i="229"/>
  <c r="AR445" i="229"/>
  <c r="AR444" i="229"/>
  <c r="AR443" i="229"/>
  <c r="AR442" i="229"/>
  <c r="AR441" i="229"/>
  <c r="AR440" i="229"/>
  <c r="AR439" i="229"/>
  <c r="AR438" i="229"/>
  <c r="AR437" i="229"/>
  <c r="AR436" i="229"/>
  <c r="AR435" i="229"/>
  <c r="AR434" i="229"/>
  <c r="AR433" i="229"/>
  <c r="AR432" i="229"/>
  <c r="AR431" i="229"/>
  <c r="AR430" i="229"/>
  <c r="AR429" i="229"/>
  <c r="AR428" i="229"/>
  <c r="AR427" i="229"/>
  <c r="AR426" i="229"/>
  <c r="AR425" i="229"/>
  <c r="AR424" i="229"/>
  <c r="AR423" i="229"/>
  <c r="AR422" i="229"/>
  <c r="AR421" i="229"/>
  <c r="AR420" i="229"/>
  <c r="AR419" i="229"/>
  <c r="AR418" i="229"/>
  <c r="AR417" i="229"/>
  <c r="AR416" i="229"/>
  <c r="AR415" i="229"/>
  <c r="AR414" i="229"/>
  <c r="AR413" i="229"/>
  <c r="AR412" i="229"/>
  <c r="AR411" i="229"/>
  <c r="AR410" i="229"/>
  <c r="AR409" i="229"/>
  <c r="AR408" i="229"/>
  <c r="AR407" i="229"/>
  <c r="AR406" i="229"/>
  <c r="AR405" i="229"/>
  <c r="AR404" i="229"/>
  <c r="AR403" i="229"/>
  <c r="AR402" i="229"/>
  <c r="AR401" i="229"/>
  <c r="AR400" i="229"/>
  <c r="AR399" i="229"/>
  <c r="AR398" i="229"/>
  <c r="AR397" i="229"/>
  <c r="AR396" i="229"/>
  <c r="AR395" i="229"/>
  <c r="AR394" i="229"/>
  <c r="AR393" i="229"/>
  <c r="AR392" i="229"/>
  <c r="AR391" i="229"/>
  <c r="AR390" i="229"/>
  <c r="AR389" i="229"/>
  <c r="AR388" i="229"/>
  <c r="AR387" i="229"/>
  <c r="AR386" i="229"/>
  <c r="AR385" i="229"/>
  <c r="AR384" i="229"/>
  <c r="AR383" i="229"/>
  <c r="AR382" i="229"/>
  <c r="AR381" i="229"/>
  <c r="AR380" i="229"/>
  <c r="AR379" i="229"/>
  <c r="AR378" i="229"/>
  <c r="AR377" i="229"/>
  <c r="AR376" i="229"/>
  <c r="AR375" i="229"/>
  <c r="AR374" i="229"/>
  <c r="AR373" i="229"/>
  <c r="AR372" i="229"/>
  <c r="AR371" i="229"/>
  <c r="AR370" i="229"/>
  <c r="AR369" i="229"/>
  <c r="AR368" i="229"/>
  <c r="AR367" i="229"/>
  <c r="AR366" i="229"/>
  <c r="AR365" i="229"/>
  <c r="AR364" i="229"/>
  <c r="AR363" i="229"/>
  <c r="AR362" i="229"/>
  <c r="AR361" i="229"/>
  <c r="AR360" i="229"/>
  <c r="AR359" i="229"/>
  <c r="AR358" i="229"/>
  <c r="AR357" i="229"/>
  <c r="AR356" i="229"/>
  <c r="AR355" i="229"/>
  <c r="AR354" i="229"/>
  <c r="AR353" i="229"/>
  <c r="AR352" i="229"/>
  <c r="AR351" i="229"/>
  <c r="AR350" i="229"/>
  <c r="AR349" i="229"/>
  <c r="AR348" i="229"/>
  <c r="AR347" i="229"/>
  <c r="AR346" i="229"/>
  <c r="AR345" i="229"/>
  <c r="AR344" i="229"/>
  <c r="AR343" i="229"/>
  <c r="AR342" i="229"/>
  <c r="AR341" i="229"/>
  <c r="AR340" i="229"/>
  <c r="AR339" i="229"/>
  <c r="AR338" i="229"/>
  <c r="AR337" i="229"/>
  <c r="AR336" i="229"/>
  <c r="AR335" i="229"/>
  <c r="AR334" i="229"/>
  <c r="AR333" i="229"/>
  <c r="AR332" i="229"/>
  <c r="AR331" i="229"/>
  <c r="AR330" i="229"/>
  <c r="AR329" i="229"/>
  <c r="AR328" i="229"/>
  <c r="AR327" i="229"/>
  <c r="AR326" i="229"/>
  <c r="AR325" i="229"/>
  <c r="AR324" i="229"/>
  <c r="AR323" i="229"/>
  <c r="AR322" i="229"/>
  <c r="AR321" i="229"/>
  <c r="AR320" i="229"/>
  <c r="AR319" i="229"/>
  <c r="AR318" i="229"/>
  <c r="AR317" i="229"/>
  <c r="AR316" i="229"/>
  <c r="AR315" i="229"/>
  <c r="AR314" i="229"/>
  <c r="AR313" i="229"/>
  <c r="AR312" i="229"/>
  <c r="AR311" i="229"/>
  <c r="AR310" i="229"/>
  <c r="AR309" i="229"/>
  <c r="AR308" i="229"/>
  <c r="AR307" i="229"/>
  <c r="AR306" i="229"/>
  <c r="AR305" i="229"/>
  <c r="AR304" i="229"/>
  <c r="AR303" i="229"/>
  <c r="AR302" i="229"/>
  <c r="AR301" i="229"/>
  <c r="AR300" i="229"/>
  <c r="AR299" i="229"/>
  <c r="AR298" i="229"/>
  <c r="AR297" i="229"/>
  <c r="AR296" i="229"/>
  <c r="AR295" i="229"/>
  <c r="AR294" i="229"/>
  <c r="AR293" i="229"/>
  <c r="AR292" i="229"/>
  <c r="AR291" i="229"/>
  <c r="AR290" i="229"/>
  <c r="AR289" i="229"/>
  <c r="AR288" i="229"/>
  <c r="AR287" i="229"/>
  <c r="AR286" i="229"/>
  <c r="AR285" i="229"/>
  <c r="AR284" i="229"/>
  <c r="AR283" i="229"/>
  <c r="AR282" i="229"/>
  <c r="AR281" i="229"/>
  <c r="AR280" i="229"/>
  <c r="AR279" i="229"/>
  <c r="AR278" i="229"/>
  <c r="AR277" i="229"/>
  <c r="AR276" i="229"/>
  <c r="AR275" i="229"/>
  <c r="AR274" i="229"/>
  <c r="AR273" i="229"/>
  <c r="AR272" i="229"/>
  <c r="AR271" i="229"/>
  <c r="AR270" i="229"/>
  <c r="AR269" i="229"/>
  <c r="AR268" i="229"/>
  <c r="AR267" i="229"/>
  <c r="AR266" i="229"/>
  <c r="AR265" i="229"/>
  <c r="AR264" i="229"/>
  <c r="AR263" i="229"/>
  <c r="AR262" i="229"/>
  <c r="AR261" i="229"/>
  <c r="AR260" i="229"/>
  <c r="AR259" i="229"/>
  <c r="AR258" i="229"/>
  <c r="AR257" i="229"/>
  <c r="AR256" i="229"/>
  <c r="AR255" i="229"/>
  <c r="AR254" i="229"/>
  <c r="AR253" i="229"/>
  <c r="AR252" i="229"/>
  <c r="AR251" i="229"/>
  <c r="AR250" i="229"/>
  <c r="AR249" i="229"/>
  <c r="AR248" i="229"/>
  <c r="AR247" i="229"/>
  <c r="AR246" i="229"/>
  <c r="AR245" i="229"/>
  <c r="AR244" i="229"/>
  <c r="AR243" i="229"/>
  <c r="AR242" i="229"/>
  <c r="AR241" i="229"/>
  <c r="AR240" i="229"/>
  <c r="AR239" i="229"/>
  <c r="AR238" i="229"/>
  <c r="AR237" i="229"/>
  <c r="AR236" i="229"/>
  <c r="AR235" i="229"/>
  <c r="AR234" i="229"/>
  <c r="AR233" i="229"/>
  <c r="AR232" i="229"/>
  <c r="AR231" i="229"/>
  <c r="AR230" i="229"/>
  <c r="AR229" i="229"/>
  <c r="AR228" i="229"/>
  <c r="AR227" i="229"/>
  <c r="AR226" i="229"/>
  <c r="AR225" i="229"/>
  <c r="AR224" i="229"/>
  <c r="AR223" i="229"/>
  <c r="AR222" i="229"/>
  <c r="AR221" i="229"/>
  <c r="AR220" i="229"/>
  <c r="AR219" i="229"/>
  <c r="AR218" i="229"/>
  <c r="AR217" i="229"/>
  <c r="AR216" i="229"/>
  <c r="AR215" i="229"/>
  <c r="AR214" i="229"/>
  <c r="AR213" i="229"/>
  <c r="AR212" i="229"/>
  <c r="AR211" i="229"/>
  <c r="AR210" i="229"/>
  <c r="AR209" i="229"/>
  <c r="AR208" i="229"/>
  <c r="AR207" i="229"/>
  <c r="AR206" i="229"/>
  <c r="AR205" i="229"/>
  <c r="AR204" i="229"/>
  <c r="AR203" i="229"/>
  <c r="AR202" i="229"/>
  <c r="AR201" i="229"/>
  <c r="AR200" i="229"/>
  <c r="AR199" i="229"/>
  <c r="AR198" i="229"/>
  <c r="AR197" i="229"/>
  <c r="AR196" i="229"/>
  <c r="AR195" i="229"/>
  <c r="AR194" i="229"/>
  <c r="AR193" i="229"/>
  <c r="AR192" i="229"/>
  <c r="AR191" i="229"/>
  <c r="AR190" i="229"/>
  <c r="AR189" i="229"/>
  <c r="AR188" i="229"/>
  <c r="AR187" i="229"/>
  <c r="AR186" i="229"/>
  <c r="AR185" i="229"/>
  <c r="AR184" i="229"/>
  <c r="AR183" i="229"/>
  <c r="AR182" i="229"/>
  <c r="AR181" i="229"/>
  <c r="AR180" i="229"/>
  <c r="AR179" i="229"/>
  <c r="AR178" i="229"/>
  <c r="AR177" i="229"/>
  <c r="AR176" i="229"/>
  <c r="AR175" i="229"/>
  <c r="AR174" i="229"/>
  <c r="AR173" i="229"/>
  <c r="AR172" i="229"/>
  <c r="AR171" i="229"/>
  <c r="AR170" i="229"/>
  <c r="AR169" i="229"/>
  <c r="AR168" i="229"/>
  <c r="AR167" i="229"/>
  <c r="AR166" i="229"/>
  <c r="AR165" i="229"/>
  <c r="AR164" i="229"/>
  <c r="AR163" i="229"/>
  <c r="AR162" i="229"/>
  <c r="AR161" i="229"/>
  <c r="AR160" i="229"/>
  <c r="AR159" i="229"/>
  <c r="AR158" i="229"/>
  <c r="AR157" i="229"/>
  <c r="AR156" i="229"/>
  <c r="AR155" i="229"/>
  <c r="AR154" i="229"/>
  <c r="AR153" i="229"/>
  <c r="AR152" i="229"/>
  <c r="AR151" i="229"/>
  <c r="AR150" i="229"/>
  <c r="AR149" i="229"/>
  <c r="AR148" i="229"/>
  <c r="AR147" i="229"/>
  <c r="AR146" i="229"/>
  <c r="AR145" i="229"/>
  <c r="AR144" i="229"/>
  <c r="AR143" i="229"/>
  <c r="AR142" i="229"/>
  <c r="L142" i="229"/>
  <c r="AR141" i="229"/>
  <c r="AR140" i="229"/>
  <c r="J140" i="229"/>
  <c r="I140" i="229"/>
  <c r="H140" i="229"/>
  <c r="G140" i="229"/>
  <c r="F140" i="229"/>
  <c r="E140" i="229"/>
  <c r="D140" i="229"/>
  <c r="C140" i="229"/>
  <c r="B140" i="229"/>
  <c r="AR139" i="229"/>
  <c r="J139" i="229"/>
  <c r="I139" i="229"/>
  <c r="H139" i="229"/>
  <c r="G139" i="229"/>
  <c r="F139" i="229"/>
  <c r="E139" i="229"/>
  <c r="D139" i="229"/>
  <c r="C139" i="229"/>
  <c r="B139" i="229"/>
  <c r="AR138" i="229"/>
  <c r="J138" i="229"/>
  <c r="I138" i="229"/>
  <c r="H138" i="229"/>
  <c r="G138" i="229"/>
  <c r="F138" i="229"/>
  <c r="E138" i="229"/>
  <c r="D138" i="229"/>
  <c r="C138" i="229"/>
  <c r="B138" i="229"/>
  <c r="AR137" i="229"/>
  <c r="J137" i="229"/>
  <c r="I137" i="229"/>
  <c r="H137" i="229"/>
  <c r="G137" i="229"/>
  <c r="F137" i="229"/>
  <c r="E137" i="229"/>
  <c r="D137" i="229"/>
  <c r="C137" i="229"/>
  <c r="B137" i="229"/>
  <c r="AR136" i="229"/>
  <c r="J136" i="229"/>
  <c r="I136" i="229"/>
  <c r="H136" i="229"/>
  <c r="G136" i="229"/>
  <c r="F136" i="229"/>
  <c r="E136" i="229"/>
  <c r="D136" i="229"/>
  <c r="C136" i="229"/>
  <c r="B136" i="229"/>
  <c r="AR135" i="229"/>
  <c r="J135" i="229"/>
  <c r="I135" i="229"/>
  <c r="H135" i="229"/>
  <c r="G135" i="229"/>
  <c r="F135" i="229"/>
  <c r="E135" i="229"/>
  <c r="D135" i="229"/>
  <c r="C135" i="229"/>
  <c r="B135" i="229"/>
  <c r="AR134" i="229"/>
  <c r="J134" i="229"/>
  <c r="I134" i="229"/>
  <c r="H134" i="229"/>
  <c r="G134" i="229"/>
  <c r="F134" i="229"/>
  <c r="E134" i="229"/>
  <c r="D134" i="229"/>
  <c r="C134" i="229"/>
  <c r="B134" i="229"/>
  <c r="AR133" i="229"/>
  <c r="J133" i="229"/>
  <c r="I133" i="229"/>
  <c r="H133" i="229"/>
  <c r="G133" i="229"/>
  <c r="F133" i="229"/>
  <c r="E133" i="229"/>
  <c r="D133" i="229"/>
  <c r="C133" i="229"/>
  <c r="B133" i="229"/>
  <c r="AR132" i="229"/>
  <c r="J132" i="229"/>
  <c r="I132" i="229"/>
  <c r="H132" i="229"/>
  <c r="G132" i="229"/>
  <c r="F132" i="229"/>
  <c r="E132" i="229"/>
  <c r="D132" i="229"/>
  <c r="C132" i="229"/>
  <c r="B132" i="229"/>
  <c r="AR131" i="229"/>
  <c r="J131" i="229"/>
  <c r="I131" i="229"/>
  <c r="H131" i="229"/>
  <c r="G131" i="229"/>
  <c r="F131" i="229"/>
  <c r="E131" i="229"/>
  <c r="D131" i="229"/>
  <c r="C131" i="229"/>
  <c r="B131" i="229"/>
  <c r="AR130" i="229"/>
  <c r="J130" i="229"/>
  <c r="I130" i="229"/>
  <c r="H130" i="229"/>
  <c r="G130" i="229"/>
  <c r="F130" i="229"/>
  <c r="E130" i="229"/>
  <c r="D130" i="229"/>
  <c r="C130" i="229"/>
  <c r="B130" i="229"/>
  <c r="AR129" i="229"/>
  <c r="J129" i="229"/>
  <c r="I129" i="229"/>
  <c r="H129" i="229"/>
  <c r="G129" i="229"/>
  <c r="F129" i="229"/>
  <c r="E129" i="229"/>
  <c r="D129" i="229"/>
  <c r="C129" i="229"/>
  <c r="B129" i="229"/>
  <c r="AR128" i="229"/>
  <c r="J128" i="229"/>
  <c r="I128" i="229"/>
  <c r="H128" i="229"/>
  <c r="G128" i="229"/>
  <c r="F128" i="229"/>
  <c r="E128" i="229"/>
  <c r="D128" i="229"/>
  <c r="C128" i="229"/>
  <c r="B128" i="229"/>
  <c r="AR127" i="229"/>
  <c r="J127" i="229"/>
  <c r="I127" i="229"/>
  <c r="H127" i="229"/>
  <c r="G127" i="229"/>
  <c r="F127" i="229"/>
  <c r="E127" i="229"/>
  <c r="D127" i="229"/>
  <c r="C127" i="229"/>
  <c r="B127" i="229"/>
  <c r="AR126" i="229"/>
  <c r="J126" i="229"/>
  <c r="I126" i="229"/>
  <c r="H126" i="229"/>
  <c r="G126" i="229"/>
  <c r="F126" i="229"/>
  <c r="E126" i="229"/>
  <c r="D126" i="229"/>
  <c r="C126" i="229"/>
  <c r="B126" i="229"/>
  <c r="AR125" i="229"/>
  <c r="J125" i="229"/>
  <c r="I125" i="229"/>
  <c r="H125" i="229"/>
  <c r="G125" i="229"/>
  <c r="F125" i="229"/>
  <c r="E125" i="229"/>
  <c r="D125" i="229"/>
  <c r="C125" i="229"/>
  <c r="B125" i="229"/>
  <c r="AR124" i="229"/>
  <c r="J124" i="229"/>
  <c r="I124" i="229"/>
  <c r="H124" i="229"/>
  <c r="G124" i="229"/>
  <c r="F124" i="229"/>
  <c r="E124" i="229"/>
  <c r="D124" i="229"/>
  <c r="C124" i="229"/>
  <c r="B124" i="229"/>
  <c r="AR123" i="229"/>
  <c r="J123" i="229"/>
  <c r="I123" i="229"/>
  <c r="H123" i="229"/>
  <c r="G123" i="229"/>
  <c r="F123" i="229"/>
  <c r="E123" i="229"/>
  <c r="D123" i="229"/>
  <c r="C123" i="229"/>
  <c r="B123" i="229"/>
  <c r="AR122" i="229"/>
  <c r="J122" i="229"/>
  <c r="I122" i="229"/>
  <c r="H122" i="229"/>
  <c r="G122" i="229"/>
  <c r="F122" i="229"/>
  <c r="E122" i="229"/>
  <c r="D122" i="229"/>
  <c r="C122" i="229"/>
  <c r="B122" i="229"/>
  <c r="AR121" i="229"/>
  <c r="J121" i="229"/>
  <c r="I121" i="229"/>
  <c r="H121" i="229"/>
  <c r="G121" i="229"/>
  <c r="F121" i="229"/>
  <c r="E121" i="229"/>
  <c r="D121" i="229"/>
  <c r="C121" i="229"/>
  <c r="B121" i="229"/>
  <c r="AR120" i="229"/>
  <c r="J120" i="229"/>
  <c r="I120" i="229"/>
  <c r="H120" i="229"/>
  <c r="G120" i="229"/>
  <c r="F120" i="229"/>
  <c r="E120" i="229"/>
  <c r="D120" i="229"/>
  <c r="C120" i="229"/>
  <c r="B120" i="229"/>
  <c r="AR119" i="229"/>
  <c r="J119" i="229"/>
  <c r="I119" i="229"/>
  <c r="H119" i="229"/>
  <c r="G119" i="229"/>
  <c r="F119" i="229"/>
  <c r="E119" i="229"/>
  <c r="D119" i="229"/>
  <c r="C119" i="229"/>
  <c r="B119" i="229"/>
  <c r="AR118" i="229"/>
  <c r="J118" i="229"/>
  <c r="I118" i="229"/>
  <c r="H118" i="229"/>
  <c r="G118" i="229"/>
  <c r="F118" i="229"/>
  <c r="E118" i="229"/>
  <c r="D118" i="229"/>
  <c r="C118" i="229"/>
  <c r="B118" i="229"/>
  <c r="AR117" i="229"/>
  <c r="J117" i="229"/>
  <c r="I117" i="229"/>
  <c r="H117" i="229"/>
  <c r="G117" i="229"/>
  <c r="F117" i="229"/>
  <c r="E117" i="229"/>
  <c r="D117" i="229"/>
  <c r="C117" i="229"/>
  <c r="B117" i="229"/>
  <c r="AR116" i="229"/>
  <c r="J116" i="229"/>
  <c r="I116" i="229"/>
  <c r="H116" i="229"/>
  <c r="G116" i="229"/>
  <c r="F116" i="229"/>
  <c r="E116" i="229"/>
  <c r="D116" i="229"/>
  <c r="C116" i="229"/>
  <c r="B116" i="229"/>
  <c r="AR115" i="229"/>
  <c r="J115" i="229"/>
  <c r="I115" i="229"/>
  <c r="H115" i="229"/>
  <c r="G115" i="229"/>
  <c r="F115" i="229"/>
  <c r="E115" i="229"/>
  <c r="D115" i="229"/>
  <c r="C115" i="229"/>
  <c r="B115" i="229"/>
  <c r="AR114" i="229"/>
  <c r="J114" i="229"/>
  <c r="I114" i="229"/>
  <c r="H114" i="229"/>
  <c r="G114" i="229"/>
  <c r="F114" i="229"/>
  <c r="E114" i="229"/>
  <c r="D114" i="229"/>
  <c r="C114" i="229"/>
  <c r="B114" i="229"/>
  <c r="AR113" i="229"/>
  <c r="J113" i="229"/>
  <c r="I113" i="229"/>
  <c r="H113" i="229"/>
  <c r="G113" i="229"/>
  <c r="F113" i="229"/>
  <c r="E113" i="229"/>
  <c r="D113" i="229"/>
  <c r="C113" i="229"/>
  <c r="B113" i="229"/>
  <c r="AR112" i="229"/>
  <c r="J112" i="229"/>
  <c r="I112" i="229"/>
  <c r="H112" i="229"/>
  <c r="G112" i="229"/>
  <c r="F112" i="229"/>
  <c r="E112" i="229"/>
  <c r="D112" i="229"/>
  <c r="C112" i="229"/>
  <c r="B112" i="229"/>
  <c r="AR111" i="229"/>
  <c r="J111" i="229"/>
  <c r="I111" i="229"/>
  <c r="H111" i="229"/>
  <c r="G111" i="229"/>
  <c r="F111" i="229"/>
  <c r="E111" i="229"/>
  <c r="D111" i="229"/>
  <c r="C111" i="229"/>
  <c r="B111" i="229"/>
  <c r="AR110" i="229"/>
  <c r="J110" i="229"/>
  <c r="I110" i="229"/>
  <c r="H110" i="229"/>
  <c r="G110" i="229"/>
  <c r="F110" i="229"/>
  <c r="E110" i="229"/>
  <c r="D110" i="229"/>
  <c r="C110" i="229"/>
  <c r="B110" i="229"/>
  <c r="AR109" i="229"/>
  <c r="J109" i="229"/>
  <c r="I109" i="229"/>
  <c r="H109" i="229"/>
  <c r="G109" i="229"/>
  <c r="F109" i="229"/>
  <c r="E109" i="229"/>
  <c r="D109" i="229"/>
  <c r="C109" i="229"/>
  <c r="B109" i="229"/>
  <c r="AR108" i="229"/>
  <c r="J108" i="229"/>
  <c r="I108" i="229"/>
  <c r="H108" i="229"/>
  <c r="G108" i="229"/>
  <c r="F108" i="229"/>
  <c r="E108" i="229"/>
  <c r="D108" i="229"/>
  <c r="C108" i="229"/>
  <c r="B108" i="229"/>
  <c r="AR107" i="229"/>
  <c r="J107" i="229"/>
  <c r="I107" i="229"/>
  <c r="H107" i="229"/>
  <c r="G107" i="229"/>
  <c r="F107" i="229"/>
  <c r="E107" i="229"/>
  <c r="D107" i="229"/>
  <c r="C107" i="229"/>
  <c r="B107" i="229"/>
  <c r="AR106" i="229"/>
  <c r="J106" i="229"/>
  <c r="I106" i="229"/>
  <c r="H106" i="229"/>
  <c r="G106" i="229"/>
  <c r="F106" i="229"/>
  <c r="E106" i="229"/>
  <c r="D106" i="229"/>
  <c r="C106" i="229"/>
  <c r="B106" i="229"/>
  <c r="AR105" i="229"/>
  <c r="J105" i="229"/>
  <c r="I105" i="229"/>
  <c r="H105" i="229"/>
  <c r="G105" i="229"/>
  <c r="F105" i="229"/>
  <c r="E105" i="229"/>
  <c r="D105" i="229"/>
  <c r="C105" i="229"/>
  <c r="B105" i="229"/>
  <c r="AR104" i="229"/>
  <c r="J104" i="229"/>
  <c r="I104" i="229"/>
  <c r="H104" i="229"/>
  <c r="G104" i="229"/>
  <c r="F104" i="229"/>
  <c r="E104" i="229"/>
  <c r="D104" i="229"/>
  <c r="C104" i="229"/>
  <c r="B104" i="229"/>
  <c r="AR103" i="229"/>
  <c r="J103" i="229"/>
  <c r="I103" i="229"/>
  <c r="H103" i="229"/>
  <c r="G103" i="229"/>
  <c r="F103" i="229"/>
  <c r="E103" i="229"/>
  <c r="D103" i="229"/>
  <c r="C103" i="229"/>
  <c r="B103" i="229"/>
  <c r="AR102" i="229"/>
  <c r="J102" i="229"/>
  <c r="I102" i="229"/>
  <c r="H102" i="229"/>
  <c r="G102" i="229"/>
  <c r="F102" i="229"/>
  <c r="E102" i="229"/>
  <c r="D102" i="229"/>
  <c r="C102" i="229"/>
  <c r="B102" i="229"/>
  <c r="AR101" i="229"/>
  <c r="J101" i="229"/>
  <c r="I101" i="229"/>
  <c r="H101" i="229"/>
  <c r="G101" i="229"/>
  <c r="F101" i="229"/>
  <c r="E101" i="229"/>
  <c r="D101" i="229"/>
  <c r="C101" i="229"/>
  <c r="B101" i="229"/>
  <c r="AR100" i="229"/>
  <c r="J100" i="229"/>
  <c r="I100" i="229"/>
  <c r="H100" i="229"/>
  <c r="G100" i="229"/>
  <c r="F100" i="229"/>
  <c r="E100" i="229"/>
  <c r="D100" i="229"/>
  <c r="C100" i="229"/>
  <c r="B100" i="229"/>
  <c r="AR99" i="229"/>
  <c r="J99" i="229"/>
  <c r="I99" i="229"/>
  <c r="H99" i="229"/>
  <c r="G99" i="229"/>
  <c r="F99" i="229"/>
  <c r="E99" i="229"/>
  <c r="D99" i="229"/>
  <c r="C99" i="229"/>
  <c r="B99" i="229"/>
  <c r="AR98" i="229"/>
  <c r="J98" i="229"/>
  <c r="I98" i="229"/>
  <c r="H98" i="229"/>
  <c r="G98" i="229"/>
  <c r="F98" i="229"/>
  <c r="E98" i="229"/>
  <c r="D98" i="229"/>
  <c r="C98" i="229"/>
  <c r="B98" i="229"/>
  <c r="AR97" i="229"/>
  <c r="J97" i="229"/>
  <c r="I97" i="229"/>
  <c r="H97" i="229"/>
  <c r="G97" i="229"/>
  <c r="F97" i="229"/>
  <c r="E97" i="229"/>
  <c r="D97" i="229"/>
  <c r="C97" i="229"/>
  <c r="B97" i="229"/>
  <c r="AR96" i="229"/>
  <c r="J96" i="229"/>
  <c r="I96" i="229"/>
  <c r="H96" i="229"/>
  <c r="G96" i="229"/>
  <c r="F96" i="229"/>
  <c r="E96" i="229"/>
  <c r="D96" i="229"/>
  <c r="C96" i="229"/>
  <c r="B96" i="229"/>
  <c r="AR95" i="229"/>
  <c r="J95" i="229"/>
  <c r="I95" i="229"/>
  <c r="H95" i="229"/>
  <c r="G95" i="229"/>
  <c r="F95" i="229"/>
  <c r="E95" i="229"/>
  <c r="D95" i="229"/>
  <c r="C95" i="229"/>
  <c r="B95" i="229"/>
  <c r="AR94" i="229"/>
  <c r="J94" i="229"/>
  <c r="I94" i="229"/>
  <c r="H94" i="229"/>
  <c r="G94" i="229"/>
  <c r="F94" i="229"/>
  <c r="E94" i="229"/>
  <c r="D94" i="229"/>
  <c r="C94" i="229"/>
  <c r="B94" i="229"/>
  <c r="AR93" i="229"/>
  <c r="J93" i="229"/>
  <c r="I93" i="229"/>
  <c r="H93" i="229"/>
  <c r="G93" i="229"/>
  <c r="F93" i="229"/>
  <c r="E93" i="229"/>
  <c r="D93" i="229"/>
  <c r="C93" i="229"/>
  <c r="B93" i="229"/>
  <c r="AR92" i="229"/>
  <c r="J92" i="229"/>
  <c r="I92" i="229"/>
  <c r="H92" i="229"/>
  <c r="G92" i="229"/>
  <c r="F92" i="229"/>
  <c r="E92" i="229"/>
  <c r="D92" i="229"/>
  <c r="C92" i="229"/>
  <c r="B92" i="229"/>
  <c r="AR91" i="229"/>
  <c r="J91" i="229"/>
  <c r="I91" i="229"/>
  <c r="H91" i="229"/>
  <c r="G91" i="229"/>
  <c r="F91" i="229"/>
  <c r="E91" i="229"/>
  <c r="D91" i="229"/>
  <c r="C91" i="229"/>
  <c r="B91" i="229"/>
  <c r="AR90" i="229"/>
  <c r="J90" i="229"/>
  <c r="I90" i="229"/>
  <c r="H90" i="229"/>
  <c r="G90" i="229"/>
  <c r="F90" i="229"/>
  <c r="E90" i="229"/>
  <c r="D90" i="229"/>
  <c r="C90" i="229"/>
  <c r="B90" i="229"/>
  <c r="AR89" i="229"/>
  <c r="J89" i="229"/>
  <c r="I89" i="229"/>
  <c r="H89" i="229"/>
  <c r="G89" i="229"/>
  <c r="F89" i="229"/>
  <c r="E89" i="229"/>
  <c r="D89" i="229"/>
  <c r="C89" i="229"/>
  <c r="B89" i="229"/>
  <c r="AR88" i="229"/>
  <c r="J88" i="229"/>
  <c r="I88" i="229"/>
  <c r="H88" i="229"/>
  <c r="G88" i="229"/>
  <c r="F88" i="229"/>
  <c r="E88" i="229"/>
  <c r="D88" i="229"/>
  <c r="C88" i="229"/>
  <c r="B88" i="229"/>
  <c r="AR87" i="229"/>
  <c r="J87" i="229"/>
  <c r="I87" i="229"/>
  <c r="H87" i="229"/>
  <c r="G87" i="229"/>
  <c r="F87" i="229"/>
  <c r="E87" i="229"/>
  <c r="D87" i="229"/>
  <c r="C87" i="229"/>
  <c r="B87" i="229"/>
  <c r="AR86" i="229"/>
  <c r="J86" i="229"/>
  <c r="I86" i="229"/>
  <c r="H86" i="229"/>
  <c r="G86" i="229"/>
  <c r="F86" i="229"/>
  <c r="E86" i="229"/>
  <c r="D86" i="229"/>
  <c r="C86" i="229"/>
  <c r="B86" i="229"/>
  <c r="AR85" i="229"/>
  <c r="J85" i="229"/>
  <c r="I85" i="229"/>
  <c r="H85" i="229"/>
  <c r="G85" i="229"/>
  <c r="F85" i="229"/>
  <c r="E85" i="229"/>
  <c r="D85" i="229"/>
  <c r="C85" i="229"/>
  <c r="B85" i="229"/>
  <c r="AR84" i="229"/>
  <c r="J84" i="229"/>
  <c r="I84" i="229"/>
  <c r="H84" i="229"/>
  <c r="G84" i="229"/>
  <c r="F84" i="229"/>
  <c r="E84" i="229"/>
  <c r="D84" i="229"/>
  <c r="C84" i="229"/>
  <c r="B84" i="229"/>
  <c r="AR83" i="229"/>
  <c r="J83" i="229"/>
  <c r="I83" i="229"/>
  <c r="H83" i="229"/>
  <c r="G83" i="229"/>
  <c r="F83" i="229"/>
  <c r="E83" i="229"/>
  <c r="D83" i="229"/>
  <c r="C83" i="229"/>
  <c r="B83" i="229"/>
  <c r="AR82" i="229"/>
  <c r="J82" i="229"/>
  <c r="I82" i="229"/>
  <c r="H82" i="229"/>
  <c r="G82" i="229"/>
  <c r="F82" i="229"/>
  <c r="E82" i="229"/>
  <c r="D82" i="229"/>
  <c r="C82" i="229"/>
  <c r="B82" i="229"/>
  <c r="AR81" i="229"/>
  <c r="J81" i="229"/>
  <c r="I81" i="229"/>
  <c r="H81" i="229"/>
  <c r="G81" i="229"/>
  <c r="F81" i="229"/>
  <c r="E81" i="229"/>
  <c r="D81" i="229"/>
  <c r="C81" i="229"/>
  <c r="B81" i="229"/>
  <c r="AR80" i="229"/>
  <c r="J80" i="229"/>
  <c r="I80" i="229"/>
  <c r="H80" i="229"/>
  <c r="G80" i="229"/>
  <c r="F80" i="229"/>
  <c r="E80" i="229"/>
  <c r="D80" i="229"/>
  <c r="C80" i="229"/>
  <c r="B80" i="229"/>
  <c r="AR79" i="229"/>
  <c r="J79" i="229"/>
  <c r="I79" i="229"/>
  <c r="H79" i="229"/>
  <c r="G79" i="229"/>
  <c r="F79" i="229"/>
  <c r="E79" i="229"/>
  <c r="D79" i="229"/>
  <c r="C79" i="229"/>
  <c r="B79" i="229"/>
  <c r="AR78" i="229"/>
  <c r="J78" i="229"/>
  <c r="I78" i="229"/>
  <c r="H78" i="229"/>
  <c r="G78" i="229"/>
  <c r="F78" i="229"/>
  <c r="E78" i="229"/>
  <c r="D78" i="229"/>
  <c r="C78" i="229"/>
  <c r="B78" i="229"/>
  <c r="AR77" i="229"/>
  <c r="J77" i="229"/>
  <c r="I77" i="229"/>
  <c r="H77" i="229"/>
  <c r="G77" i="229"/>
  <c r="F77" i="229"/>
  <c r="E77" i="229"/>
  <c r="D77" i="229"/>
  <c r="C77" i="229"/>
  <c r="B77" i="229"/>
  <c r="AR76" i="229"/>
  <c r="J76" i="229"/>
  <c r="I76" i="229"/>
  <c r="H76" i="229"/>
  <c r="G76" i="229"/>
  <c r="F76" i="229"/>
  <c r="E76" i="229"/>
  <c r="D76" i="229"/>
  <c r="C76" i="229"/>
  <c r="B76" i="229"/>
  <c r="AR75" i="229"/>
  <c r="J75" i="229"/>
  <c r="I75" i="229"/>
  <c r="H75" i="229"/>
  <c r="G75" i="229"/>
  <c r="F75" i="229"/>
  <c r="E75" i="229"/>
  <c r="D75" i="229"/>
  <c r="C75" i="229"/>
  <c r="B75" i="229"/>
  <c r="AR74" i="229"/>
  <c r="J74" i="229"/>
  <c r="I74" i="229"/>
  <c r="H74" i="229"/>
  <c r="G74" i="229"/>
  <c r="F74" i="229"/>
  <c r="E74" i="229"/>
  <c r="D74" i="229"/>
  <c r="C74" i="229"/>
  <c r="B74" i="229"/>
  <c r="AR73" i="229"/>
  <c r="J73" i="229"/>
  <c r="I73" i="229"/>
  <c r="H73" i="229"/>
  <c r="G73" i="229"/>
  <c r="F73" i="229"/>
  <c r="E73" i="229"/>
  <c r="D73" i="229"/>
  <c r="C73" i="229"/>
  <c r="B73" i="229"/>
  <c r="AR72" i="229"/>
  <c r="J72" i="229"/>
  <c r="I72" i="229"/>
  <c r="H72" i="229"/>
  <c r="G72" i="229"/>
  <c r="F72" i="229"/>
  <c r="E72" i="229"/>
  <c r="D72" i="229"/>
  <c r="C72" i="229"/>
  <c r="B72" i="229"/>
  <c r="AR71" i="229"/>
  <c r="J71" i="229"/>
  <c r="I71" i="229"/>
  <c r="H71" i="229"/>
  <c r="G71" i="229"/>
  <c r="F71" i="229"/>
  <c r="E71" i="229"/>
  <c r="D71" i="229"/>
  <c r="C71" i="229"/>
  <c r="B71" i="229"/>
  <c r="AR70" i="229"/>
  <c r="J70" i="229"/>
  <c r="I70" i="229"/>
  <c r="H70" i="229"/>
  <c r="G70" i="229"/>
  <c r="F70" i="229"/>
  <c r="E70" i="229"/>
  <c r="D70" i="229"/>
  <c r="C70" i="229"/>
  <c r="B70" i="229"/>
  <c r="AR69" i="229"/>
  <c r="J69" i="229"/>
  <c r="I69" i="229"/>
  <c r="H69" i="229"/>
  <c r="G69" i="229"/>
  <c r="F69" i="229"/>
  <c r="E69" i="229"/>
  <c r="D69" i="229"/>
  <c r="C69" i="229"/>
  <c r="B69" i="229"/>
  <c r="AR68" i="229"/>
  <c r="J68" i="229"/>
  <c r="I68" i="229"/>
  <c r="H68" i="229"/>
  <c r="G68" i="229"/>
  <c r="F68" i="229"/>
  <c r="E68" i="229"/>
  <c r="D68" i="229"/>
  <c r="C68" i="229"/>
  <c r="B68" i="229"/>
  <c r="AR67" i="229"/>
  <c r="J67" i="229"/>
  <c r="I67" i="229"/>
  <c r="H67" i="229"/>
  <c r="G67" i="229"/>
  <c r="F67" i="229"/>
  <c r="E67" i="229"/>
  <c r="D67" i="229"/>
  <c r="C67" i="229"/>
  <c r="B67" i="229"/>
  <c r="AR66" i="229"/>
  <c r="J66" i="229"/>
  <c r="I66" i="229"/>
  <c r="H66" i="229"/>
  <c r="G66" i="229"/>
  <c r="F66" i="229"/>
  <c r="E66" i="229"/>
  <c r="D66" i="229"/>
  <c r="C66" i="229"/>
  <c r="B66" i="229"/>
  <c r="AR65" i="229"/>
  <c r="J65" i="229"/>
  <c r="I65" i="229"/>
  <c r="H65" i="229"/>
  <c r="G65" i="229"/>
  <c r="F65" i="229"/>
  <c r="E65" i="229"/>
  <c r="D65" i="229"/>
  <c r="C65" i="229"/>
  <c r="B65" i="229"/>
  <c r="AR64" i="229"/>
  <c r="J64" i="229"/>
  <c r="I64" i="229"/>
  <c r="H64" i="229"/>
  <c r="G64" i="229"/>
  <c r="F64" i="229"/>
  <c r="E64" i="229"/>
  <c r="D64" i="229"/>
  <c r="C64" i="229"/>
  <c r="B64" i="229"/>
  <c r="AR63" i="229"/>
  <c r="J63" i="229"/>
  <c r="I63" i="229"/>
  <c r="H63" i="229"/>
  <c r="G63" i="229"/>
  <c r="F63" i="229"/>
  <c r="E63" i="229"/>
  <c r="D63" i="229"/>
  <c r="C63" i="229"/>
  <c r="B63" i="229"/>
  <c r="AR62" i="229"/>
  <c r="J62" i="229"/>
  <c r="I62" i="229"/>
  <c r="H62" i="229"/>
  <c r="G62" i="229"/>
  <c r="F62" i="229"/>
  <c r="E62" i="229"/>
  <c r="D62" i="229"/>
  <c r="C62" i="229"/>
  <c r="B62" i="229"/>
  <c r="AR61" i="229"/>
  <c r="J61" i="229"/>
  <c r="I61" i="229"/>
  <c r="H61" i="229"/>
  <c r="G61" i="229"/>
  <c r="F61" i="229"/>
  <c r="E61" i="229"/>
  <c r="D61" i="229"/>
  <c r="C61" i="229"/>
  <c r="B61" i="229"/>
  <c r="AR60" i="229"/>
  <c r="J60" i="229"/>
  <c r="I60" i="229"/>
  <c r="H60" i="229"/>
  <c r="G60" i="229"/>
  <c r="F60" i="229"/>
  <c r="E60" i="229"/>
  <c r="D60" i="229"/>
  <c r="C60" i="229"/>
  <c r="B60" i="229"/>
  <c r="AR59" i="229"/>
  <c r="J59" i="229"/>
  <c r="I59" i="229"/>
  <c r="H59" i="229"/>
  <c r="G59" i="229"/>
  <c r="F59" i="229"/>
  <c r="E59" i="229"/>
  <c r="D59" i="229"/>
  <c r="C59" i="229"/>
  <c r="B59" i="229"/>
  <c r="AR58" i="229"/>
  <c r="J58" i="229"/>
  <c r="I58" i="229"/>
  <c r="H58" i="229"/>
  <c r="G58" i="229"/>
  <c r="F58" i="229"/>
  <c r="E58" i="229"/>
  <c r="D58" i="229"/>
  <c r="C58" i="229"/>
  <c r="B58" i="229"/>
  <c r="AR57" i="229"/>
  <c r="J57" i="229"/>
  <c r="I57" i="229"/>
  <c r="H57" i="229"/>
  <c r="G57" i="229"/>
  <c r="F57" i="229"/>
  <c r="E57" i="229"/>
  <c r="D57" i="229"/>
  <c r="C57" i="229"/>
  <c r="B57" i="229"/>
  <c r="AR56" i="229"/>
  <c r="J56" i="229"/>
  <c r="I56" i="229"/>
  <c r="H56" i="229"/>
  <c r="G56" i="229"/>
  <c r="F56" i="229"/>
  <c r="E56" i="229"/>
  <c r="D56" i="229"/>
  <c r="C56" i="229"/>
  <c r="B56" i="229"/>
  <c r="AR55" i="229"/>
  <c r="J55" i="229"/>
  <c r="I55" i="229"/>
  <c r="H55" i="229"/>
  <c r="G55" i="229"/>
  <c r="F55" i="229"/>
  <c r="E55" i="229"/>
  <c r="D55" i="229"/>
  <c r="C55" i="229"/>
  <c r="B55" i="229"/>
  <c r="AR54" i="229"/>
  <c r="J54" i="229"/>
  <c r="I54" i="229"/>
  <c r="H54" i="229"/>
  <c r="G54" i="229"/>
  <c r="F54" i="229"/>
  <c r="E54" i="229"/>
  <c r="D54" i="229"/>
  <c r="C54" i="229"/>
  <c r="B54" i="229"/>
  <c r="AR53" i="229"/>
  <c r="J53" i="229"/>
  <c r="I53" i="229"/>
  <c r="H53" i="229"/>
  <c r="G53" i="229"/>
  <c r="F53" i="229"/>
  <c r="E53" i="229"/>
  <c r="D53" i="229"/>
  <c r="C53" i="229"/>
  <c r="B53" i="229"/>
  <c r="AR52" i="229"/>
  <c r="J52" i="229"/>
  <c r="I52" i="229"/>
  <c r="H52" i="229"/>
  <c r="G52" i="229"/>
  <c r="F52" i="229"/>
  <c r="E52" i="229"/>
  <c r="D52" i="229"/>
  <c r="C52" i="229"/>
  <c r="B52" i="229"/>
  <c r="AR51" i="229"/>
  <c r="J51" i="229"/>
  <c r="I51" i="229"/>
  <c r="H51" i="229"/>
  <c r="G51" i="229"/>
  <c r="F51" i="229"/>
  <c r="E51" i="229"/>
  <c r="D51" i="229"/>
  <c r="C51" i="229"/>
  <c r="B51" i="229"/>
  <c r="AR50" i="229"/>
  <c r="J50" i="229"/>
  <c r="I50" i="229"/>
  <c r="H50" i="229"/>
  <c r="G50" i="229"/>
  <c r="F50" i="229"/>
  <c r="E50" i="229"/>
  <c r="D50" i="229"/>
  <c r="C50" i="229"/>
  <c r="B50" i="229"/>
  <c r="AR49" i="229"/>
  <c r="J49" i="229"/>
  <c r="I49" i="229"/>
  <c r="H49" i="229"/>
  <c r="G49" i="229"/>
  <c r="F49" i="229"/>
  <c r="E49" i="229"/>
  <c r="D49" i="229"/>
  <c r="C49" i="229"/>
  <c r="B49" i="229"/>
  <c r="AR48" i="229"/>
  <c r="J48" i="229"/>
  <c r="I48" i="229"/>
  <c r="H48" i="229"/>
  <c r="G48" i="229"/>
  <c r="F48" i="229"/>
  <c r="E48" i="229"/>
  <c r="D48" i="229"/>
  <c r="C48" i="229"/>
  <c r="B48" i="229"/>
  <c r="AR47" i="229"/>
  <c r="J47" i="229"/>
  <c r="I47" i="229"/>
  <c r="H47" i="229"/>
  <c r="G47" i="229"/>
  <c r="F47" i="229"/>
  <c r="E47" i="229"/>
  <c r="D47" i="229"/>
  <c r="C47" i="229"/>
  <c r="B47" i="229"/>
  <c r="AR46" i="229"/>
  <c r="J46" i="229"/>
  <c r="I46" i="229"/>
  <c r="H46" i="229"/>
  <c r="G46" i="229"/>
  <c r="F46" i="229"/>
  <c r="E46" i="229"/>
  <c r="D46" i="229"/>
  <c r="C46" i="229"/>
  <c r="B46" i="229"/>
  <c r="AR45" i="229"/>
  <c r="J45" i="229"/>
  <c r="I45" i="229"/>
  <c r="H45" i="229"/>
  <c r="G45" i="229"/>
  <c r="F45" i="229"/>
  <c r="E45" i="229"/>
  <c r="D45" i="229"/>
  <c r="C45" i="229"/>
  <c r="B45" i="229"/>
  <c r="AR44" i="229"/>
  <c r="J44" i="229"/>
  <c r="I44" i="229"/>
  <c r="H44" i="229"/>
  <c r="G44" i="229"/>
  <c r="F44" i="229"/>
  <c r="E44" i="229"/>
  <c r="D44" i="229"/>
  <c r="C44" i="229"/>
  <c r="B44" i="229"/>
  <c r="AR43" i="229"/>
  <c r="J43" i="229"/>
  <c r="I43" i="229"/>
  <c r="H43" i="229"/>
  <c r="G43" i="229"/>
  <c r="F43" i="229"/>
  <c r="E43" i="229"/>
  <c r="D43" i="229"/>
  <c r="C43" i="229"/>
  <c r="B43" i="229"/>
  <c r="AR42" i="229"/>
  <c r="J42" i="229"/>
  <c r="I42" i="229"/>
  <c r="H42" i="229"/>
  <c r="G42" i="229"/>
  <c r="F42" i="229"/>
  <c r="E42" i="229"/>
  <c r="D42" i="229"/>
  <c r="C42" i="229"/>
  <c r="B42" i="229"/>
  <c r="AR41" i="229"/>
  <c r="J41" i="229"/>
  <c r="I41" i="229"/>
  <c r="H41" i="229"/>
  <c r="G41" i="229"/>
  <c r="F41" i="229"/>
  <c r="E41" i="229"/>
  <c r="D41" i="229"/>
  <c r="C41" i="229"/>
  <c r="B41" i="229"/>
  <c r="AR40" i="229"/>
  <c r="J40" i="229"/>
  <c r="I40" i="229"/>
  <c r="H40" i="229"/>
  <c r="G40" i="229"/>
  <c r="F40" i="229"/>
  <c r="E40" i="229"/>
  <c r="D40" i="229"/>
  <c r="C40" i="229"/>
  <c r="B40" i="229"/>
  <c r="AR39" i="229"/>
  <c r="J39" i="229"/>
  <c r="I39" i="229"/>
  <c r="H39" i="229"/>
  <c r="G39" i="229"/>
  <c r="F39" i="229"/>
  <c r="E39" i="229"/>
  <c r="D39" i="229"/>
  <c r="C39" i="229"/>
  <c r="B39" i="229"/>
  <c r="AR38" i="229"/>
  <c r="J38" i="229"/>
  <c r="I38" i="229"/>
  <c r="H38" i="229"/>
  <c r="G38" i="229"/>
  <c r="F38" i="229"/>
  <c r="E38" i="229"/>
  <c r="D38" i="229"/>
  <c r="C38" i="229"/>
  <c r="B38" i="229"/>
  <c r="AR37" i="229"/>
  <c r="J37" i="229"/>
  <c r="I37" i="229"/>
  <c r="H37" i="229"/>
  <c r="G37" i="229"/>
  <c r="F37" i="229"/>
  <c r="E37" i="229"/>
  <c r="D37" i="229"/>
  <c r="C37" i="229"/>
  <c r="B37" i="229"/>
  <c r="AR36" i="229"/>
  <c r="J36" i="229"/>
  <c r="I36" i="229"/>
  <c r="H36" i="229"/>
  <c r="G36" i="229"/>
  <c r="F36" i="229"/>
  <c r="E36" i="229"/>
  <c r="D36" i="229"/>
  <c r="C36" i="229"/>
  <c r="B36" i="229"/>
  <c r="AR35" i="229"/>
  <c r="J35" i="229"/>
  <c r="I35" i="229"/>
  <c r="H35" i="229"/>
  <c r="G35" i="229"/>
  <c r="F35" i="229"/>
  <c r="E35" i="229"/>
  <c r="D35" i="229"/>
  <c r="C35" i="229"/>
  <c r="B35" i="229"/>
  <c r="AR34" i="229"/>
  <c r="J34" i="229"/>
  <c r="I34" i="229"/>
  <c r="H34" i="229"/>
  <c r="G34" i="229"/>
  <c r="F34" i="229"/>
  <c r="E34" i="229"/>
  <c r="D34" i="229"/>
  <c r="C34" i="229"/>
  <c r="B34" i="229"/>
  <c r="AR33" i="229"/>
  <c r="J33" i="229"/>
  <c r="I33" i="229"/>
  <c r="H33" i="229"/>
  <c r="G33" i="229"/>
  <c r="F33" i="229"/>
  <c r="E33" i="229"/>
  <c r="D33" i="229"/>
  <c r="C33" i="229"/>
  <c r="B33" i="229"/>
  <c r="AR32" i="229"/>
  <c r="J32" i="229"/>
  <c r="I32" i="229"/>
  <c r="H32" i="229"/>
  <c r="G32" i="229"/>
  <c r="F32" i="229"/>
  <c r="E32" i="229"/>
  <c r="D32" i="229"/>
  <c r="C32" i="229"/>
  <c r="B32" i="229"/>
  <c r="AR31" i="229"/>
  <c r="J31" i="229"/>
  <c r="I31" i="229"/>
  <c r="H31" i="229"/>
  <c r="G31" i="229"/>
  <c r="F31" i="229"/>
  <c r="E31" i="229"/>
  <c r="D31" i="229"/>
  <c r="C31" i="229"/>
  <c r="B31" i="229"/>
  <c r="AR30" i="229"/>
  <c r="J30" i="229"/>
  <c r="I30" i="229"/>
  <c r="H30" i="229"/>
  <c r="G30" i="229"/>
  <c r="F30" i="229"/>
  <c r="E30" i="229"/>
  <c r="D30" i="229"/>
  <c r="C30" i="229"/>
  <c r="B30" i="229"/>
  <c r="AR29" i="229"/>
  <c r="J29" i="229"/>
  <c r="I29" i="229"/>
  <c r="H29" i="229"/>
  <c r="G29" i="229"/>
  <c r="F29" i="229"/>
  <c r="E29" i="229"/>
  <c r="D29" i="229"/>
  <c r="C29" i="229"/>
  <c r="B29" i="229"/>
  <c r="AR28" i="229"/>
  <c r="J28" i="229"/>
  <c r="I28" i="229"/>
  <c r="H28" i="229"/>
  <c r="G28" i="229"/>
  <c r="F28" i="229"/>
  <c r="E28" i="229"/>
  <c r="D28" i="229"/>
  <c r="C28" i="229"/>
  <c r="B28" i="229"/>
  <c r="AR27" i="229"/>
  <c r="J27" i="229"/>
  <c r="I27" i="229"/>
  <c r="H27" i="229"/>
  <c r="G27" i="229"/>
  <c r="F27" i="229"/>
  <c r="E27" i="229"/>
  <c r="D27" i="229"/>
  <c r="C27" i="229"/>
  <c r="B27" i="229"/>
  <c r="AR26" i="229"/>
  <c r="J26" i="229"/>
  <c r="I26" i="229"/>
  <c r="H26" i="229"/>
  <c r="G26" i="229"/>
  <c r="F26" i="229"/>
  <c r="E26" i="229"/>
  <c r="D26" i="229"/>
  <c r="C26" i="229"/>
  <c r="B26" i="229"/>
  <c r="AR25" i="229"/>
  <c r="J25" i="229"/>
  <c r="I25" i="229"/>
  <c r="H25" i="229"/>
  <c r="G25" i="229"/>
  <c r="F25" i="229"/>
  <c r="E25" i="229"/>
  <c r="D25" i="229"/>
  <c r="C25" i="229"/>
  <c r="B25" i="229"/>
  <c r="AR24" i="229"/>
  <c r="J24" i="229"/>
  <c r="I24" i="229"/>
  <c r="H24" i="229"/>
  <c r="G24" i="229"/>
  <c r="F24" i="229"/>
  <c r="E24" i="229"/>
  <c r="D24" i="229"/>
  <c r="C24" i="229"/>
  <c r="B24" i="229"/>
  <c r="AR23" i="229"/>
  <c r="J23" i="229"/>
  <c r="I23" i="229"/>
  <c r="H23" i="229"/>
  <c r="G23" i="229"/>
  <c r="F23" i="229"/>
  <c r="E23" i="229"/>
  <c r="D23" i="229"/>
  <c r="C23" i="229"/>
  <c r="B23" i="229"/>
  <c r="AR22" i="229"/>
  <c r="J22" i="229"/>
  <c r="I22" i="229"/>
  <c r="H22" i="229"/>
  <c r="G22" i="229"/>
  <c r="F22" i="229"/>
  <c r="E22" i="229"/>
  <c r="D22" i="229"/>
  <c r="C22" i="229"/>
  <c r="B22" i="229"/>
  <c r="AR21" i="229"/>
  <c r="J21" i="229"/>
  <c r="I21" i="229"/>
  <c r="H21" i="229"/>
  <c r="G21" i="229"/>
  <c r="F21" i="229"/>
  <c r="E21" i="229"/>
  <c r="D21" i="229"/>
  <c r="C21" i="229"/>
  <c r="B21" i="229"/>
  <c r="AR20" i="229"/>
  <c r="J20" i="229"/>
  <c r="I20" i="229"/>
  <c r="H20" i="229"/>
  <c r="G20" i="229"/>
  <c r="F20" i="229"/>
  <c r="E20" i="229"/>
  <c r="D20" i="229"/>
  <c r="C20" i="229"/>
  <c r="B20" i="229"/>
  <c r="AR19" i="229"/>
  <c r="J19" i="229"/>
  <c r="I19" i="229"/>
  <c r="H19" i="229"/>
  <c r="G19" i="229"/>
  <c r="F19" i="229"/>
  <c r="E19" i="229"/>
  <c r="D19" i="229"/>
  <c r="C19" i="229"/>
  <c r="B19" i="229"/>
  <c r="AR18" i="229"/>
  <c r="J18" i="229"/>
  <c r="I18" i="229"/>
  <c r="H18" i="229"/>
  <c r="G18" i="229"/>
  <c r="F18" i="229"/>
  <c r="E18" i="229"/>
  <c r="D18" i="229"/>
  <c r="C18" i="229"/>
  <c r="B18" i="229"/>
  <c r="AR17" i="229"/>
  <c r="J17" i="229"/>
  <c r="I17" i="229"/>
  <c r="H17" i="229"/>
  <c r="G17" i="229"/>
  <c r="F17" i="229"/>
  <c r="E17" i="229"/>
  <c r="D17" i="229"/>
  <c r="C17" i="229"/>
  <c r="B17" i="229"/>
  <c r="AR16" i="229"/>
  <c r="J16" i="229"/>
  <c r="I16" i="229"/>
  <c r="H16" i="229"/>
  <c r="G16" i="229"/>
  <c r="F16" i="229"/>
  <c r="E16" i="229"/>
  <c r="D16" i="229"/>
  <c r="C16" i="229"/>
  <c r="B16" i="229"/>
  <c r="AR15" i="229"/>
  <c r="J15" i="229"/>
  <c r="I15" i="229"/>
  <c r="H15" i="229"/>
  <c r="G15" i="229"/>
  <c r="F15" i="229"/>
  <c r="E15" i="229"/>
  <c r="D15" i="229"/>
  <c r="C15" i="229"/>
  <c r="B15" i="229"/>
  <c r="AR14" i="229"/>
  <c r="J14" i="229"/>
  <c r="I14" i="229"/>
  <c r="H14" i="229"/>
  <c r="G14" i="229"/>
  <c r="F14" i="229"/>
  <c r="E14" i="229"/>
  <c r="D14" i="229"/>
  <c r="C14" i="229"/>
  <c r="B14" i="229"/>
  <c r="AR13" i="229"/>
  <c r="J13" i="229"/>
  <c r="I13" i="229"/>
  <c r="H13" i="229"/>
  <c r="G13" i="229"/>
  <c r="F13" i="229"/>
  <c r="E13" i="229"/>
  <c r="D13" i="229"/>
  <c r="C13" i="229"/>
  <c r="B13" i="229"/>
  <c r="AR12" i="229"/>
  <c r="J12" i="229"/>
  <c r="I12" i="229"/>
  <c r="H12" i="229"/>
  <c r="G12" i="229"/>
  <c r="F12" i="229"/>
  <c r="E12" i="229"/>
  <c r="D12" i="229"/>
  <c r="C12" i="229"/>
  <c r="B12" i="229"/>
  <c r="AR11" i="229"/>
  <c r="J11" i="229"/>
  <c r="I11" i="229"/>
  <c r="H11" i="229"/>
  <c r="G11" i="229"/>
  <c r="F11" i="229"/>
  <c r="E11" i="229"/>
  <c r="D11" i="229"/>
  <c r="C11" i="229"/>
  <c r="B11" i="229"/>
  <c r="AR10" i="229"/>
  <c r="J10" i="229"/>
  <c r="I10" i="229"/>
  <c r="H10" i="229"/>
  <c r="G10" i="229"/>
  <c r="F10" i="229"/>
  <c r="E10" i="229"/>
  <c r="D10" i="229"/>
  <c r="C10" i="229"/>
  <c r="B10" i="229"/>
  <c r="AR9" i="229"/>
  <c r="J9" i="229"/>
  <c r="I9" i="229"/>
  <c r="H9" i="229"/>
  <c r="G9" i="229"/>
  <c r="F9" i="229"/>
  <c r="E9" i="229"/>
  <c r="D9" i="229"/>
  <c r="C9" i="229"/>
  <c r="B9" i="229"/>
  <c r="AR8" i="229"/>
  <c r="J8" i="229"/>
  <c r="I8" i="229"/>
  <c r="H8" i="229"/>
  <c r="G8" i="229"/>
  <c r="F8" i="229"/>
  <c r="E8" i="229"/>
  <c r="D8" i="229"/>
  <c r="C8" i="229"/>
  <c r="B8" i="229"/>
  <c r="L3" i="229"/>
  <c r="BC929" i="186"/>
  <c r="AX929" i="186"/>
  <c r="BC928" i="186"/>
  <c r="AX928" i="186"/>
  <c r="BC927" i="186"/>
  <c r="AX927" i="186"/>
  <c r="BC926" i="186"/>
  <c r="AX926" i="186"/>
  <c r="BC925" i="186"/>
  <c r="AX925" i="186"/>
  <c r="BC924" i="186"/>
  <c r="AX924" i="186"/>
  <c r="BC923" i="186"/>
  <c r="AX923" i="186"/>
  <c r="BC922" i="186"/>
  <c r="AX922" i="186"/>
  <c r="BC921" i="186"/>
  <c r="AX921" i="186"/>
  <c r="BC920" i="186"/>
  <c r="AX920" i="186"/>
  <c r="BC919" i="186"/>
  <c r="AX919" i="186"/>
  <c r="BC918" i="186"/>
  <c r="AX918" i="186"/>
  <c r="BC917" i="186"/>
  <c r="AX917" i="186"/>
  <c r="BC916" i="186"/>
  <c r="AX916" i="186"/>
  <c r="BC915" i="186"/>
  <c r="AX915" i="186"/>
  <c r="BC914" i="186"/>
  <c r="AX914" i="186"/>
  <c r="BC913" i="186"/>
  <c r="AX913" i="186"/>
  <c r="BC912" i="186"/>
  <c r="AX912" i="186"/>
  <c r="BC911" i="186"/>
  <c r="AX911" i="186"/>
  <c r="BC910" i="186"/>
  <c r="AX910" i="186"/>
  <c r="BC909" i="186"/>
  <c r="AX909" i="186"/>
  <c r="BC908" i="186"/>
  <c r="AX908" i="186"/>
  <c r="BC907" i="186"/>
  <c r="AX907" i="186"/>
  <c r="BC906" i="186"/>
  <c r="AX906" i="186"/>
  <c r="BC905" i="186"/>
  <c r="AX905" i="186"/>
  <c r="BC904" i="186"/>
  <c r="AX904" i="186"/>
  <c r="BC903" i="186"/>
  <c r="AX903" i="186"/>
  <c r="BC902" i="186"/>
  <c r="AX902" i="186"/>
  <c r="BC901" i="186"/>
  <c r="AX901" i="186"/>
  <c r="BC900" i="186"/>
  <c r="AX900" i="186"/>
  <c r="BC899" i="186"/>
  <c r="AX899" i="186"/>
  <c r="BC898" i="186"/>
  <c r="AX898" i="186"/>
  <c r="BC897" i="186"/>
  <c r="AX897" i="186"/>
  <c r="BC896" i="186"/>
  <c r="AX896" i="186"/>
  <c r="BC895" i="186"/>
  <c r="AX895" i="186"/>
  <c r="BC894" i="186"/>
  <c r="AX894" i="186"/>
  <c r="BC893" i="186"/>
  <c r="AX893" i="186"/>
  <c r="BC892" i="186"/>
  <c r="AX892" i="186"/>
  <c r="BC891" i="186"/>
  <c r="AX891" i="186"/>
  <c r="BC890" i="186"/>
  <c r="AX890" i="186"/>
  <c r="BC889" i="186"/>
  <c r="AX889" i="186"/>
  <c r="BC888" i="186"/>
  <c r="AX888" i="186"/>
  <c r="BC887" i="186"/>
  <c r="AX887" i="186"/>
  <c r="BC886" i="186"/>
  <c r="AX886" i="186"/>
  <c r="BC885" i="186"/>
  <c r="AX885" i="186"/>
  <c r="BC884" i="186"/>
  <c r="AX884" i="186"/>
  <c r="BC883" i="186"/>
  <c r="AX883" i="186"/>
  <c r="BC882" i="186"/>
  <c r="AX882" i="186"/>
  <c r="BC881" i="186"/>
  <c r="AX881" i="186"/>
  <c r="BC880" i="186"/>
  <c r="AX880" i="186"/>
  <c r="BC879" i="186"/>
  <c r="AX879" i="186"/>
  <c r="BC878" i="186"/>
  <c r="AX878" i="186"/>
  <c r="BC877" i="186"/>
  <c r="AX877" i="186"/>
  <c r="BC876" i="186"/>
  <c r="AX876" i="186"/>
  <c r="BC875" i="186"/>
  <c r="AX875" i="186"/>
  <c r="BC874" i="186"/>
  <c r="AX874" i="186"/>
  <c r="BC873" i="186"/>
  <c r="AX873" i="186"/>
  <c r="BC872" i="186"/>
  <c r="AX872" i="186"/>
  <c r="BC871" i="186"/>
  <c r="AX871" i="186"/>
  <c r="BC870" i="186"/>
  <c r="AX870" i="186"/>
  <c r="BC869" i="186"/>
  <c r="AX869" i="186"/>
  <c r="BC868" i="186"/>
  <c r="AX868" i="186"/>
  <c r="BC867" i="186"/>
  <c r="AX867" i="186"/>
  <c r="BC866" i="186"/>
  <c r="AX866" i="186"/>
  <c r="BC865" i="186"/>
  <c r="AX865" i="186"/>
  <c r="BC864" i="186"/>
  <c r="AX864" i="186"/>
  <c r="BC863" i="186"/>
  <c r="AX863" i="186"/>
  <c r="BC862" i="186"/>
  <c r="AX862" i="186"/>
  <c r="BC861" i="186"/>
  <c r="AX861" i="186"/>
  <c r="BC860" i="186"/>
  <c r="AX860" i="186"/>
  <c r="BC859" i="186"/>
  <c r="AX859" i="186"/>
  <c r="BC858" i="186"/>
  <c r="AX858" i="186"/>
  <c r="BC857" i="186"/>
  <c r="AX857" i="186"/>
  <c r="BC856" i="186"/>
  <c r="AX856" i="186"/>
  <c r="BC855" i="186"/>
  <c r="AX855" i="186"/>
  <c r="BC854" i="186"/>
  <c r="AX854" i="186"/>
  <c r="BC853" i="186"/>
  <c r="AX853" i="186"/>
  <c r="BC852" i="186"/>
  <c r="AX852" i="186"/>
  <c r="BC851" i="186"/>
  <c r="AX851" i="186"/>
  <c r="BC850" i="186"/>
  <c r="AX850" i="186"/>
  <c r="BC849" i="186"/>
  <c r="AX849" i="186"/>
  <c r="BC848" i="186"/>
  <c r="AX848" i="186"/>
  <c r="BC847" i="186"/>
  <c r="AX847" i="186"/>
  <c r="BC846" i="186"/>
  <c r="AX846" i="186"/>
  <c r="BC845" i="186"/>
  <c r="AX845" i="186"/>
  <c r="BC844" i="186"/>
  <c r="AX844" i="186"/>
  <c r="BC843" i="186"/>
  <c r="AX843" i="186"/>
  <c r="BC842" i="186"/>
  <c r="AX842" i="186"/>
  <c r="BC841" i="186"/>
  <c r="AX841" i="186"/>
  <c r="BC840" i="186"/>
  <c r="AX840" i="186"/>
  <c r="BC839" i="186"/>
  <c r="AX839" i="186"/>
  <c r="BC838" i="186"/>
  <c r="AX838" i="186"/>
  <c r="BC837" i="186"/>
  <c r="AX837" i="186"/>
  <c r="BC836" i="186"/>
  <c r="AX836" i="186"/>
  <c r="BC835" i="186"/>
  <c r="AX835" i="186"/>
  <c r="BC834" i="186"/>
  <c r="AX834" i="186"/>
  <c r="BC833" i="186"/>
  <c r="AX833" i="186"/>
  <c r="BC832" i="186"/>
  <c r="AX832" i="186"/>
  <c r="BC831" i="186"/>
  <c r="AX831" i="186"/>
  <c r="BC830" i="186"/>
  <c r="AX830" i="186"/>
  <c r="BC829" i="186"/>
  <c r="AX829" i="186"/>
  <c r="BC828" i="186"/>
  <c r="AX828" i="186"/>
  <c r="BC827" i="186"/>
  <c r="AX827" i="186"/>
  <c r="BC826" i="186"/>
  <c r="AX826" i="186"/>
  <c r="BC825" i="186"/>
  <c r="AX825" i="186"/>
  <c r="BC824" i="186"/>
  <c r="AX824" i="186"/>
  <c r="BC823" i="186"/>
  <c r="AX823" i="186"/>
  <c r="BC822" i="186"/>
  <c r="AX822" i="186"/>
  <c r="BC821" i="186"/>
  <c r="AX821" i="186"/>
  <c r="BC820" i="186"/>
  <c r="AX820" i="186"/>
  <c r="BC819" i="186"/>
  <c r="AX819" i="186"/>
  <c r="BC818" i="186"/>
  <c r="AX818" i="186"/>
  <c r="BC817" i="186"/>
  <c r="AX817" i="186"/>
  <c r="BC816" i="186"/>
  <c r="AX816" i="186"/>
  <c r="BC815" i="186"/>
  <c r="AX815" i="186"/>
  <c r="BC814" i="186"/>
  <c r="AX814" i="186"/>
  <c r="BC813" i="186"/>
  <c r="AX813" i="186"/>
  <c r="BC812" i="186"/>
  <c r="AX812" i="186"/>
  <c r="BC811" i="186"/>
  <c r="AX811" i="186"/>
  <c r="BC810" i="186"/>
  <c r="AX810" i="186"/>
  <c r="BC809" i="186"/>
  <c r="AX809" i="186"/>
  <c r="BC808" i="186"/>
  <c r="AX808" i="186"/>
  <c r="BC807" i="186"/>
  <c r="AX807" i="186"/>
  <c r="BC806" i="186"/>
  <c r="AX806" i="186"/>
  <c r="BC805" i="186"/>
  <c r="AX805" i="186"/>
  <c r="BC804" i="186"/>
  <c r="AX804" i="186"/>
  <c r="BC803" i="186"/>
  <c r="AX803" i="186"/>
  <c r="BC802" i="186"/>
  <c r="AX802" i="186"/>
  <c r="BC801" i="186"/>
  <c r="AX801" i="186"/>
  <c r="BC800" i="186"/>
  <c r="AX800" i="186"/>
  <c r="BC799" i="186"/>
  <c r="AX799" i="186"/>
  <c r="BC798" i="186"/>
  <c r="AX798" i="186"/>
  <c r="BC797" i="186"/>
  <c r="AX797" i="186"/>
  <c r="BC796" i="186"/>
  <c r="AX796" i="186"/>
  <c r="BC795" i="186"/>
  <c r="AX795" i="186"/>
  <c r="BC794" i="186"/>
  <c r="AX794" i="186"/>
  <c r="BC793" i="186"/>
  <c r="AX793" i="186"/>
  <c r="BC792" i="186"/>
  <c r="AX792" i="186"/>
  <c r="BC791" i="186"/>
  <c r="AX791" i="186"/>
  <c r="BC790" i="186"/>
  <c r="AX790" i="186"/>
  <c r="BC789" i="186"/>
  <c r="AX789" i="186"/>
  <c r="BC788" i="186"/>
  <c r="AX788" i="186"/>
  <c r="BC787" i="186"/>
  <c r="AX787" i="186"/>
  <c r="BC786" i="186"/>
  <c r="AX786" i="186"/>
  <c r="BC785" i="186"/>
  <c r="AX785" i="186"/>
  <c r="BC784" i="186"/>
  <c r="AX784" i="186"/>
  <c r="BC783" i="186"/>
  <c r="AX783" i="186"/>
  <c r="BC782" i="186"/>
  <c r="AX782" i="186"/>
  <c r="BC781" i="186"/>
  <c r="AX781" i="186"/>
  <c r="BC780" i="186"/>
  <c r="AX780" i="186"/>
  <c r="BC779" i="186"/>
  <c r="AX779" i="186"/>
  <c r="BC778" i="186"/>
  <c r="AX778" i="186"/>
  <c r="BC777" i="186"/>
  <c r="AX777" i="186"/>
  <c r="BC776" i="186"/>
  <c r="AX776" i="186"/>
  <c r="BC775" i="186"/>
  <c r="AX775" i="186"/>
  <c r="BC774" i="186"/>
  <c r="AX774" i="186"/>
  <c r="BC773" i="186"/>
  <c r="AX773" i="186"/>
  <c r="BC772" i="186"/>
  <c r="AX772" i="186"/>
  <c r="BC771" i="186"/>
  <c r="AX771" i="186"/>
  <c r="BC770" i="186"/>
  <c r="AX770" i="186"/>
  <c r="BC769" i="186"/>
  <c r="AX769" i="186"/>
  <c r="BC768" i="186"/>
  <c r="AX768" i="186"/>
  <c r="BC767" i="186"/>
  <c r="AX767" i="186"/>
  <c r="BC766" i="186"/>
  <c r="AX766" i="186"/>
  <c r="BC765" i="186"/>
  <c r="AX765" i="186"/>
  <c r="BC764" i="186"/>
  <c r="AX764" i="186"/>
  <c r="BC763" i="186"/>
  <c r="AX763" i="186"/>
  <c r="BC762" i="186"/>
  <c r="AX762" i="186"/>
  <c r="BC761" i="186"/>
  <c r="AX761" i="186"/>
  <c r="BC760" i="186"/>
  <c r="AX760" i="186"/>
  <c r="BC759" i="186"/>
  <c r="AX759" i="186"/>
  <c r="BC758" i="186"/>
  <c r="AX758" i="186"/>
  <c r="BC757" i="186"/>
  <c r="AX757" i="186"/>
  <c r="BC756" i="186"/>
  <c r="AX756" i="186"/>
  <c r="BC755" i="186"/>
  <c r="AX755" i="186"/>
  <c r="BC754" i="186"/>
  <c r="AX754" i="186"/>
  <c r="BC753" i="186"/>
  <c r="AX753" i="186"/>
  <c r="BC752" i="186"/>
  <c r="AX752" i="186"/>
  <c r="BC751" i="186"/>
  <c r="AX751" i="186"/>
  <c r="BC750" i="186"/>
  <c r="AX750" i="186"/>
  <c r="BC749" i="186"/>
  <c r="AX749" i="186"/>
  <c r="BC748" i="186"/>
  <c r="AX748" i="186"/>
  <c r="BC747" i="186"/>
  <c r="AX747" i="186"/>
  <c r="BC746" i="186"/>
  <c r="AX746" i="186"/>
  <c r="BC745" i="186"/>
  <c r="AX745" i="186"/>
  <c r="BC744" i="186"/>
  <c r="AX744" i="186"/>
  <c r="BC743" i="186"/>
  <c r="AX743" i="186"/>
  <c r="BC742" i="186"/>
  <c r="AX742" i="186"/>
  <c r="BC741" i="186"/>
  <c r="AX741" i="186"/>
  <c r="BC740" i="186"/>
  <c r="AX740" i="186"/>
  <c r="BC739" i="186"/>
  <c r="AX739" i="186"/>
  <c r="BC738" i="186"/>
  <c r="AX738" i="186"/>
  <c r="BC737" i="186"/>
  <c r="AX737" i="186"/>
  <c r="BC736" i="186"/>
  <c r="AX736" i="186"/>
  <c r="BC735" i="186"/>
  <c r="AX735" i="186"/>
  <c r="BC734" i="186"/>
  <c r="AX734" i="186"/>
  <c r="BC733" i="186"/>
  <c r="AX733" i="186"/>
  <c r="BC732" i="186"/>
  <c r="AX732" i="186"/>
  <c r="BC731" i="186"/>
  <c r="AX731" i="186"/>
  <c r="BC730" i="186"/>
  <c r="AX730" i="186"/>
  <c r="BC729" i="186"/>
  <c r="AX729" i="186"/>
  <c r="BC728" i="186"/>
  <c r="AX728" i="186"/>
  <c r="BC727" i="186"/>
  <c r="AX727" i="186"/>
  <c r="BC726" i="186"/>
  <c r="AX726" i="186"/>
  <c r="BC725" i="186"/>
  <c r="AX725" i="186"/>
  <c r="BC724" i="186"/>
  <c r="AX724" i="186"/>
  <c r="BC723" i="186"/>
  <c r="AX723" i="186"/>
  <c r="BC722" i="186"/>
  <c r="AX722" i="186"/>
  <c r="BC721" i="186"/>
  <c r="AX721" i="186"/>
  <c r="BC720" i="186"/>
  <c r="AX720" i="186"/>
  <c r="BC719" i="186"/>
  <c r="AX719" i="186"/>
  <c r="BC718" i="186"/>
  <c r="AX718" i="186"/>
  <c r="BC717" i="186"/>
  <c r="AX717" i="186"/>
  <c r="BC716" i="186"/>
  <c r="AX716" i="186"/>
  <c r="BC715" i="186"/>
  <c r="AX715" i="186"/>
  <c r="BC714" i="186"/>
  <c r="AX714" i="186"/>
  <c r="BC713" i="186"/>
  <c r="AX713" i="186"/>
  <c r="BC712" i="186"/>
  <c r="AX712" i="186"/>
  <c r="BC711" i="186"/>
  <c r="AX711" i="186"/>
  <c r="BC710" i="186"/>
  <c r="AX710" i="186"/>
  <c r="BC709" i="186"/>
  <c r="AX709" i="186"/>
  <c r="BC708" i="186"/>
  <c r="AX708" i="186"/>
  <c r="BC707" i="186"/>
  <c r="AX707" i="186"/>
  <c r="BC706" i="186"/>
  <c r="AX706" i="186"/>
  <c r="BC705" i="186"/>
  <c r="AX705" i="186"/>
  <c r="BC704" i="186"/>
  <c r="AX704" i="186"/>
  <c r="BC703" i="186"/>
  <c r="AX703" i="186"/>
  <c r="BC702" i="186"/>
  <c r="AX702" i="186"/>
  <c r="BC701" i="186"/>
  <c r="AX701" i="186"/>
  <c r="BC700" i="186"/>
  <c r="AX700" i="186"/>
  <c r="BC699" i="186"/>
  <c r="AX699" i="186"/>
  <c r="BC698" i="186"/>
  <c r="AX698" i="186"/>
  <c r="BC697" i="186"/>
  <c r="AX697" i="186"/>
  <c r="BC696" i="186"/>
  <c r="AX696" i="186"/>
  <c r="BC695" i="186"/>
  <c r="AX695" i="186"/>
  <c r="BC694" i="186"/>
  <c r="AX694" i="186"/>
  <c r="BC693" i="186"/>
  <c r="AX693" i="186"/>
  <c r="BC692" i="186"/>
  <c r="AX692" i="186"/>
  <c r="BC691" i="186"/>
  <c r="AX691" i="186"/>
  <c r="BC690" i="186"/>
  <c r="AX690" i="186"/>
  <c r="BC689" i="186"/>
  <c r="AX689" i="186"/>
  <c r="BC688" i="186"/>
  <c r="AX688" i="186"/>
  <c r="BC687" i="186"/>
  <c r="AX687" i="186"/>
  <c r="BC686" i="186"/>
  <c r="AX686" i="186"/>
  <c r="BC685" i="186"/>
  <c r="AX685" i="186"/>
  <c r="BC684" i="186"/>
  <c r="AX684" i="186"/>
  <c r="BC683" i="186"/>
  <c r="AX683" i="186"/>
  <c r="BC682" i="186"/>
  <c r="AX682" i="186"/>
  <c r="BC681" i="186"/>
  <c r="AX681" i="186"/>
  <c r="BC680" i="186"/>
  <c r="AX680" i="186"/>
  <c r="BC679" i="186"/>
  <c r="AX679" i="186"/>
  <c r="BC678" i="186"/>
  <c r="AX678" i="186"/>
  <c r="BC677" i="186"/>
  <c r="AX677" i="186"/>
  <c r="BC676" i="186"/>
  <c r="AX676" i="186"/>
  <c r="BC675" i="186"/>
  <c r="AX675" i="186"/>
  <c r="BC674" i="186"/>
  <c r="AX674" i="186"/>
  <c r="BC673" i="186"/>
  <c r="AX673" i="186"/>
  <c r="BC672" i="186"/>
  <c r="AX672" i="186"/>
  <c r="BC671" i="186"/>
  <c r="AX671" i="186"/>
  <c r="BC670" i="186"/>
  <c r="AX670" i="186"/>
  <c r="BC669" i="186"/>
  <c r="AX669" i="186"/>
  <c r="BC668" i="186"/>
  <c r="AX668" i="186"/>
  <c r="BC667" i="186"/>
  <c r="AX667" i="186"/>
  <c r="BC666" i="186"/>
  <c r="AX666" i="186"/>
  <c r="BC665" i="186"/>
  <c r="AX665" i="186"/>
  <c r="BC664" i="186"/>
  <c r="AX664" i="186"/>
  <c r="BC663" i="186"/>
  <c r="AX663" i="186"/>
  <c r="BC662" i="186"/>
  <c r="AX662" i="186"/>
  <c r="BC661" i="186"/>
  <c r="AX661" i="186"/>
  <c r="BC660" i="186"/>
  <c r="AX660" i="186"/>
  <c r="BC659" i="186"/>
  <c r="AX659" i="186"/>
  <c r="BC658" i="186"/>
  <c r="AX658" i="186"/>
  <c r="BC657" i="186"/>
  <c r="AX657" i="186"/>
  <c r="BC656" i="186"/>
  <c r="AX656" i="186"/>
  <c r="BC655" i="186"/>
  <c r="AX655" i="186"/>
  <c r="BC654" i="186"/>
  <c r="AX654" i="186"/>
  <c r="BC653" i="186"/>
  <c r="AX653" i="186"/>
  <c r="BC652" i="186"/>
  <c r="AX652" i="186"/>
  <c r="BC651" i="186"/>
  <c r="AX651" i="186"/>
  <c r="BC650" i="186"/>
  <c r="AX650" i="186"/>
  <c r="BC649" i="186"/>
  <c r="AX649" i="186"/>
  <c r="BC648" i="186"/>
  <c r="AX648" i="186"/>
  <c r="BC647" i="186"/>
  <c r="AX647" i="186"/>
  <c r="BC646" i="186"/>
  <c r="AX646" i="186"/>
  <c r="BC645" i="186"/>
  <c r="AX645" i="186"/>
  <c r="BC644" i="186"/>
  <c r="AX644" i="186"/>
  <c r="BC643" i="186"/>
  <c r="AX643" i="186"/>
  <c r="BC642" i="186"/>
  <c r="AX642" i="186"/>
  <c r="BC641" i="186"/>
  <c r="AX641" i="186"/>
  <c r="BC640" i="186"/>
  <c r="AX640" i="186"/>
  <c r="BC639" i="186"/>
  <c r="AX639" i="186"/>
  <c r="BC638" i="186"/>
  <c r="AX638" i="186"/>
  <c r="BC637" i="186"/>
  <c r="AX637" i="186"/>
  <c r="BC636" i="186"/>
  <c r="AX636" i="186"/>
  <c r="BC635" i="186"/>
  <c r="AX635" i="186"/>
  <c r="BC634" i="186"/>
  <c r="AX634" i="186"/>
  <c r="BC633" i="186"/>
  <c r="AX633" i="186"/>
  <c r="BC632" i="186"/>
  <c r="AX632" i="186"/>
  <c r="BC631" i="186"/>
  <c r="AX631" i="186"/>
  <c r="BC630" i="186"/>
  <c r="AX630" i="186"/>
  <c r="BC629" i="186"/>
  <c r="AX629" i="186"/>
  <c r="BC628" i="186"/>
  <c r="AX628" i="186"/>
  <c r="BC627" i="186"/>
  <c r="AX627" i="186"/>
  <c r="BC626" i="186"/>
  <c r="AX626" i="186"/>
  <c r="BC625" i="186"/>
  <c r="AX625" i="186"/>
  <c r="BC624" i="186"/>
  <c r="AX624" i="186"/>
  <c r="BC623" i="186"/>
  <c r="AX623" i="186"/>
  <c r="BC622" i="186"/>
  <c r="AX622" i="186"/>
  <c r="BC621" i="186"/>
  <c r="AX621" i="186"/>
  <c r="BC620" i="186"/>
  <c r="AX620" i="186"/>
  <c r="BC619" i="186"/>
  <c r="AX619" i="186"/>
  <c r="BC618" i="186"/>
  <c r="AX618" i="186"/>
  <c r="BC617" i="186"/>
  <c r="AX617" i="186"/>
  <c r="BC616" i="186"/>
  <c r="AX616" i="186"/>
  <c r="BC615" i="186"/>
  <c r="AX615" i="186"/>
  <c r="BC614" i="186"/>
  <c r="AX614" i="186"/>
  <c r="BC613" i="186"/>
  <c r="AX613" i="186"/>
  <c r="BC612" i="186"/>
  <c r="AX612" i="186"/>
  <c r="BC611" i="186"/>
  <c r="AX611" i="186"/>
  <c r="BC610" i="186"/>
  <c r="AX610" i="186"/>
  <c r="BC609" i="186"/>
  <c r="AX609" i="186"/>
  <c r="BC608" i="186"/>
  <c r="AX608" i="186"/>
  <c r="BC607" i="186"/>
  <c r="AX607" i="186"/>
  <c r="BC606" i="186"/>
  <c r="AX606" i="186"/>
  <c r="BC605" i="186"/>
  <c r="AX605" i="186"/>
  <c r="BC604" i="186"/>
  <c r="AX604" i="186"/>
  <c r="BC603" i="186"/>
  <c r="AX603" i="186"/>
  <c r="BC602" i="186"/>
  <c r="AX602" i="186"/>
  <c r="BC601" i="186"/>
  <c r="AX601" i="186"/>
  <c r="BC600" i="186"/>
  <c r="AX600" i="186"/>
  <c r="BC599" i="186"/>
  <c r="AX599" i="186"/>
  <c r="BC598" i="186"/>
  <c r="AX598" i="186"/>
  <c r="BC597" i="186"/>
  <c r="AX597" i="186"/>
  <c r="BC596" i="186"/>
  <c r="AX596" i="186"/>
  <c r="BC595" i="186"/>
  <c r="AX595" i="186"/>
  <c r="BC594" i="186"/>
  <c r="AX594" i="186"/>
  <c r="BC593" i="186"/>
  <c r="AX593" i="186"/>
  <c r="BC592" i="186"/>
  <c r="AX592" i="186"/>
  <c r="BC591" i="186"/>
  <c r="AX591" i="186"/>
  <c r="BC590" i="186"/>
  <c r="AX590" i="186"/>
  <c r="BC589" i="186"/>
  <c r="AX589" i="186"/>
  <c r="BC588" i="186"/>
  <c r="AX588" i="186"/>
  <c r="BC587" i="186"/>
  <c r="AX587" i="186"/>
  <c r="BC586" i="186"/>
  <c r="AX586" i="186"/>
  <c r="BC585" i="186"/>
  <c r="AX585" i="186"/>
  <c r="BC584" i="186"/>
  <c r="AX584" i="186"/>
  <c r="BC583" i="186"/>
  <c r="AX583" i="186"/>
  <c r="BC582" i="186"/>
  <c r="AX582" i="186"/>
  <c r="BC581" i="186"/>
  <c r="AX581" i="186"/>
  <c r="BC580" i="186"/>
  <c r="AX580" i="186"/>
  <c r="BC579" i="186"/>
  <c r="AX579" i="186"/>
  <c r="BC578" i="186"/>
  <c r="AX578" i="186"/>
  <c r="BC577" i="186"/>
  <c r="AX577" i="186"/>
  <c r="BC576" i="186"/>
  <c r="AX576" i="186"/>
  <c r="BC575" i="186"/>
  <c r="AX575" i="186"/>
  <c r="BC574" i="186"/>
  <c r="AX574" i="186"/>
  <c r="BC573" i="186"/>
  <c r="AX573" i="186"/>
  <c r="BC572" i="186"/>
  <c r="AX572" i="186"/>
  <c r="BC571" i="186"/>
  <c r="AX571" i="186"/>
  <c r="BC570" i="186"/>
  <c r="AX570" i="186"/>
  <c r="BC569" i="186"/>
  <c r="AX569" i="186"/>
  <c r="BC568" i="186"/>
  <c r="AX568" i="186"/>
  <c r="BC567" i="186"/>
  <c r="AX567" i="186"/>
  <c r="BC566" i="186"/>
  <c r="AX566" i="186"/>
  <c r="BC565" i="186"/>
  <c r="AX565" i="186"/>
  <c r="BC564" i="186"/>
  <c r="AX564" i="186"/>
  <c r="BC563" i="186"/>
  <c r="AX563" i="186"/>
  <c r="BC562" i="186"/>
  <c r="AX562" i="186"/>
  <c r="BC561" i="186"/>
  <c r="AX561" i="186"/>
  <c r="BC560" i="186"/>
  <c r="AX560" i="186"/>
  <c r="BC559" i="186"/>
  <c r="AX559" i="186"/>
  <c r="BC558" i="186"/>
  <c r="AX558" i="186"/>
  <c r="BC557" i="186"/>
  <c r="AX557" i="186"/>
  <c r="BC556" i="186"/>
  <c r="AX556" i="186"/>
  <c r="BC555" i="186"/>
  <c r="AX555" i="186"/>
  <c r="BC554" i="186"/>
  <c r="AX554" i="186"/>
  <c r="BC553" i="186"/>
  <c r="AX553" i="186"/>
  <c r="BC552" i="186"/>
  <c r="AX552" i="186"/>
  <c r="BC551" i="186"/>
  <c r="AX551" i="186"/>
  <c r="BC550" i="186"/>
  <c r="AX550" i="186"/>
  <c r="BC549" i="186"/>
  <c r="AX549" i="186"/>
  <c r="BC548" i="186"/>
  <c r="AX548" i="186"/>
  <c r="BC547" i="186"/>
  <c r="AX547" i="186"/>
  <c r="BC546" i="186"/>
  <c r="AX546" i="186"/>
  <c r="BC545" i="186"/>
  <c r="AX545" i="186"/>
  <c r="BC544" i="186"/>
  <c r="AX544" i="186"/>
  <c r="BC543" i="186"/>
  <c r="AX543" i="186"/>
  <c r="BC542" i="186"/>
  <c r="AX542" i="186"/>
  <c r="BC541" i="186"/>
  <c r="AX541" i="186"/>
  <c r="BC540" i="186"/>
  <c r="AX540" i="186"/>
  <c r="BC539" i="186"/>
  <c r="AX539" i="186"/>
  <c r="BC538" i="186"/>
  <c r="AX538" i="186"/>
  <c r="BC537" i="186"/>
  <c r="AX537" i="186"/>
  <c r="BC536" i="186"/>
  <c r="AX536" i="186"/>
  <c r="BC535" i="186"/>
  <c r="AX535" i="186"/>
  <c r="BC534" i="186"/>
  <c r="AX534" i="186"/>
  <c r="BC533" i="186"/>
  <c r="AX533" i="186"/>
  <c r="BC532" i="186"/>
  <c r="AX532" i="186"/>
  <c r="BC531" i="186"/>
  <c r="AX531" i="186"/>
  <c r="BC530" i="186"/>
  <c r="AX530" i="186"/>
  <c r="BC529" i="186"/>
  <c r="AX529" i="186"/>
  <c r="BC528" i="186"/>
  <c r="AX528" i="186"/>
  <c r="BC527" i="186"/>
  <c r="AX527" i="186"/>
  <c r="BC526" i="186"/>
  <c r="AX526" i="186"/>
  <c r="BC525" i="186"/>
  <c r="AX525" i="186"/>
  <c r="BC524" i="186"/>
  <c r="AX524" i="186"/>
  <c r="BC523" i="186"/>
  <c r="AX523" i="186"/>
  <c r="BC522" i="186"/>
  <c r="AX522" i="186"/>
  <c r="BC521" i="186"/>
  <c r="AX521" i="186"/>
  <c r="BC520" i="186"/>
  <c r="AX520" i="186"/>
  <c r="BC519" i="186"/>
  <c r="AX519" i="186"/>
  <c r="BC518" i="186"/>
  <c r="AX518" i="186"/>
  <c r="BC517" i="186"/>
  <c r="AX517" i="186"/>
  <c r="BC516" i="186"/>
  <c r="AX516" i="186"/>
  <c r="BC515" i="186"/>
  <c r="AX515" i="186"/>
  <c r="BC514" i="186"/>
  <c r="AX514" i="186"/>
  <c r="BC513" i="186"/>
  <c r="AX513" i="186"/>
  <c r="BC512" i="186"/>
  <c r="AX512" i="186"/>
  <c r="BC511" i="186"/>
  <c r="AX511" i="186"/>
  <c r="BC510" i="186"/>
  <c r="AX510" i="186"/>
  <c r="BC509" i="186"/>
  <c r="AX509" i="186"/>
  <c r="BC508" i="186"/>
  <c r="AX508" i="186"/>
  <c r="BC507" i="186"/>
  <c r="AX507" i="186"/>
  <c r="BC506" i="186"/>
  <c r="AX506" i="186"/>
  <c r="BC505" i="186"/>
  <c r="AX505" i="186"/>
  <c r="BC504" i="186"/>
  <c r="AX504" i="186"/>
  <c r="BC503" i="186"/>
  <c r="AX503" i="186"/>
  <c r="BC502" i="186"/>
  <c r="AX502" i="186"/>
  <c r="BC501" i="186"/>
  <c r="AX501" i="186"/>
  <c r="BC500" i="186"/>
  <c r="AX500" i="186"/>
  <c r="BC499" i="186"/>
  <c r="AX499" i="186"/>
  <c r="BC498" i="186"/>
  <c r="AX498" i="186"/>
  <c r="BC497" i="186"/>
  <c r="AX497" i="186"/>
  <c r="BC496" i="186"/>
  <c r="AX496" i="186"/>
  <c r="BC495" i="186"/>
  <c r="AX495" i="186"/>
  <c r="BC494" i="186"/>
  <c r="AX494" i="186"/>
  <c r="BC493" i="186"/>
  <c r="AX493" i="186"/>
  <c r="BC492" i="186"/>
  <c r="AX492" i="186"/>
  <c r="BC491" i="186"/>
  <c r="AX491" i="186"/>
  <c r="BC490" i="186"/>
  <c r="AX490" i="186"/>
  <c r="BC489" i="186"/>
  <c r="AX489" i="186"/>
  <c r="BC488" i="186"/>
  <c r="AX488" i="186"/>
  <c r="BC487" i="186"/>
  <c r="AX487" i="186"/>
  <c r="BC486" i="186"/>
  <c r="AX486" i="186"/>
  <c r="BC485" i="186"/>
  <c r="AX485" i="186"/>
  <c r="BC484" i="186"/>
  <c r="AX484" i="186"/>
  <c r="BC483" i="186"/>
  <c r="AX483" i="186"/>
  <c r="BC482" i="186"/>
  <c r="AX482" i="186"/>
  <c r="BC481" i="186"/>
  <c r="AX481" i="186"/>
  <c r="BC480" i="186"/>
  <c r="AX480" i="186"/>
  <c r="BC479" i="186"/>
  <c r="AX479" i="186"/>
  <c r="BC478" i="186"/>
  <c r="AX478" i="186"/>
  <c r="BC477" i="186"/>
  <c r="AX477" i="186"/>
  <c r="BC476" i="186"/>
  <c r="AX476" i="186"/>
  <c r="BC475" i="186"/>
  <c r="AX475" i="186"/>
  <c r="BC474" i="186"/>
  <c r="AX474" i="186"/>
  <c r="BC473" i="186"/>
  <c r="AX473" i="186"/>
  <c r="BC472" i="186"/>
  <c r="AX472" i="186"/>
  <c r="BC471" i="186"/>
  <c r="AX471" i="186"/>
  <c r="BC470" i="186"/>
  <c r="AX470" i="186"/>
  <c r="BC469" i="186"/>
  <c r="AX469" i="186"/>
  <c r="BC468" i="186"/>
  <c r="AX468" i="186"/>
  <c r="BC467" i="186"/>
  <c r="AX467" i="186"/>
  <c r="BC466" i="186"/>
  <c r="AX466" i="186"/>
  <c r="BC465" i="186"/>
  <c r="AX465" i="186"/>
  <c r="BC464" i="186"/>
  <c r="AX464" i="186"/>
  <c r="BC463" i="186"/>
  <c r="AX463" i="186"/>
  <c r="BC462" i="186"/>
  <c r="AX462" i="186"/>
  <c r="BC461" i="186"/>
  <c r="AX461" i="186"/>
  <c r="BC460" i="186"/>
  <c r="AX460" i="186"/>
  <c r="BC459" i="186"/>
  <c r="AX459" i="186"/>
  <c r="BC458" i="186"/>
  <c r="AX458" i="186"/>
  <c r="BC457" i="186"/>
  <c r="AX457" i="186"/>
  <c r="BC456" i="186"/>
  <c r="AX456" i="186"/>
  <c r="BC455" i="186"/>
  <c r="AX455" i="186"/>
  <c r="BC454" i="186"/>
  <c r="AX454" i="186"/>
  <c r="BC453" i="186"/>
  <c r="AX453" i="186"/>
  <c r="BC452" i="186"/>
  <c r="AX452" i="186"/>
  <c r="BC451" i="186"/>
  <c r="AX451" i="186"/>
  <c r="BC450" i="186"/>
  <c r="AX450" i="186"/>
  <c r="BC449" i="186"/>
  <c r="AX449" i="186"/>
  <c r="BC448" i="186"/>
  <c r="AX448" i="186"/>
  <c r="BC447" i="186"/>
  <c r="AX447" i="186"/>
  <c r="BC446" i="186"/>
  <c r="AX446" i="186"/>
  <c r="BC445" i="186"/>
  <c r="AX445" i="186"/>
  <c r="BC444" i="186"/>
  <c r="AX444" i="186"/>
  <c r="BC443" i="186"/>
  <c r="AX443" i="186"/>
  <c r="BC442" i="186"/>
  <c r="AX442" i="186"/>
  <c r="BC441" i="186"/>
  <c r="AX441" i="186"/>
  <c r="BC440" i="186"/>
  <c r="AX440" i="186"/>
  <c r="BC439" i="186"/>
  <c r="AX439" i="186"/>
  <c r="BC438" i="186"/>
  <c r="AX438" i="186"/>
  <c r="BC437" i="186"/>
  <c r="AX437" i="186"/>
  <c r="BC436" i="186"/>
  <c r="AX436" i="186"/>
  <c r="BC435" i="186"/>
  <c r="AX435" i="186"/>
  <c r="BC434" i="186"/>
  <c r="AX434" i="186"/>
  <c r="BC433" i="186"/>
  <c r="AX433" i="186"/>
  <c r="BC432" i="186"/>
  <c r="AX432" i="186"/>
  <c r="BC431" i="186"/>
  <c r="AX431" i="186"/>
  <c r="BC430" i="186"/>
  <c r="AX430" i="186"/>
  <c r="BC429" i="186"/>
  <c r="AX429" i="186"/>
  <c r="BC428" i="186"/>
  <c r="AX428" i="186"/>
  <c r="BC427" i="186"/>
  <c r="AX427" i="186"/>
  <c r="BC426" i="186"/>
  <c r="AX426" i="186"/>
  <c r="BC425" i="186"/>
  <c r="AX425" i="186"/>
  <c r="BC424" i="186"/>
  <c r="AX424" i="186"/>
  <c r="BC423" i="186"/>
  <c r="AX423" i="186"/>
  <c r="BC422" i="186"/>
  <c r="AX422" i="186"/>
  <c r="BC421" i="186"/>
  <c r="AX421" i="186"/>
  <c r="BC420" i="186"/>
  <c r="AX420" i="186"/>
  <c r="BC419" i="186"/>
  <c r="AX419" i="186"/>
  <c r="BC418" i="186"/>
  <c r="AX418" i="186"/>
  <c r="BC417" i="186"/>
  <c r="AX417" i="186"/>
  <c r="BC416" i="186"/>
  <c r="AX416" i="186"/>
  <c r="BC415" i="186"/>
  <c r="AX415" i="186"/>
  <c r="BC414" i="186"/>
  <c r="AX414" i="186"/>
  <c r="BC413" i="186"/>
  <c r="AX413" i="186"/>
  <c r="BC412" i="186"/>
  <c r="AX412" i="186"/>
  <c r="BC411" i="186"/>
  <c r="AX411" i="186"/>
  <c r="BC410" i="186"/>
  <c r="AX410" i="186"/>
  <c r="BC409" i="186"/>
  <c r="AX409" i="186"/>
  <c r="BC408" i="186"/>
  <c r="AX408" i="186"/>
  <c r="BC407" i="186"/>
  <c r="AX407" i="186"/>
  <c r="BC406" i="186"/>
  <c r="AX406" i="186"/>
  <c r="BC405" i="186"/>
  <c r="AX405" i="186"/>
  <c r="BC404" i="186"/>
  <c r="AX404" i="186"/>
  <c r="BC403" i="186"/>
  <c r="AX403" i="186"/>
  <c r="BC402" i="186"/>
  <c r="AX402" i="186"/>
  <c r="BC401" i="186"/>
  <c r="AX401" i="186"/>
  <c r="BC400" i="186"/>
  <c r="AX400" i="186"/>
  <c r="BC399" i="186"/>
  <c r="AX399" i="186"/>
  <c r="BC398" i="186"/>
  <c r="AX398" i="186"/>
  <c r="BC397" i="186"/>
  <c r="AX397" i="186"/>
  <c r="BC396" i="186"/>
  <c r="AX396" i="186"/>
  <c r="BC395" i="186"/>
  <c r="AX395" i="186"/>
  <c r="BC394" i="186"/>
  <c r="AX394" i="186"/>
  <c r="BC393" i="186"/>
  <c r="AX393" i="186"/>
  <c r="BC392" i="186"/>
  <c r="AX392" i="186"/>
  <c r="BC391" i="186"/>
  <c r="AX391" i="186"/>
  <c r="BC390" i="186"/>
  <c r="AX390" i="186"/>
  <c r="BC389" i="186"/>
  <c r="AX389" i="186"/>
  <c r="BC388" i="186"/>
  <c r="AX388" i="186"/>
  <c r="BC387" i="186"/>
  <c r="AX387" i="186"/>
  <c r="BC386" i="186"/>
  <c r="AX386" i="186"/>
  <c r="BC385" i="186"/>
  <c r="AX385" i="186"/>
  <c r="BC384" i="186"/>
  <c r="AX384" i="186"/>
  <c r="BC383" i="186"/>
  <c r="AX383" i="186"/>
  <c r="BC382" i="186"/>
  <c r="AX382" i="186"/>
  <c r="BC381" i="186"/>
  <c r="AX381" i="186"/>
  <c r="BC380" i="186"/>
  <c r="AX380" i="186"/>
  <c r="BC379" i="186"/>
  <c r="AX379" i="186"/>
  <c r="BC378" i="186"/>
  <c r="AX378" i="186"/>
  <c r="BC377" i="186"/>
  <c r="AX377" i="186"/>
  <c r="BC376" i="186"/>
  <c r="AX376" i="186"/>
  <c r="BC375" i="186"/>
  <c r="AX375" i="186"/>
  <c r="BC374" i="186"/>
  <c r="AX374" i="186"/>
  <c r="BC373" i="186"/>
  <c r="AX373" i="186"/>
  <c r="BC372" i="186"/>
  <c r="AX372" i="186"/>
  <c r="BC371" i="186"/>
  <c r="AX371" i="186"/>
  <c r="BC370" i="186"/>
  <c r="AX370" i="186"/>
  <c r="BC369" i="186"/>
  <c r="AX369" i="186"/>
  <c r="BC368" i="186"/>
  <c r="AX368" i="186"/>
  <c r="BC367" i="186"/>
  <c r="AX367" i="186"/>
  <c r="BC366" i="186"/>
  <c r="AX366" i="186"/>
  <c r="BC365" i="186"/>
  <c r="AX365" i="186"/>
  <c r="BC364" i="186"/>
  <c r="AX364" i="186"/>
  <c r="BC363" i="186"/>
  <c r="AX363" i="186"/>
  <c r="BC362" i="186"/>
  <c r="AX362" i="186"/>
  <c r="BC361" i="186"/>
  <c r="AX361" i="186"/>
  <c r="BC360" i="186"/>
  <c r="AX360" i="186"/>
  <c r="BC359" i="186"/>
  <c r="AX359" i="186"/>
  <c r="BC358" i="186"/>
  <c r="AX358" i="186"/>
  <c r="BC357" i="186"/>
  <c r="AX357" i="186"/>
  <c r="BC356" i="186"/>
  <c r="AX356" i="186"/>
  <c r="BC355" i="186"/>
  <c r="AX355" i="186"/>
  <c r="BC354" i="186"/>
  <c r="AX354" i="186"/>
  <c r="BC353" i="186"/>
  <c r="AX353" i="186"/>
  <c r="BC352" i="186"/>
  <c r="AX352" i="186"/>
  <c r="BC351" i="186"/>
  <c r="AX351" i="186"/>
  <c r="BC350" i="186"/>
  <c r="AX350" i="186"/>
  <c r="BC349" i="186"/>
  <c r="AX349" i="186"/>
  <c r="BC348" i="186"/>
  <c r="AX348" i="186"/>
  <c r="BC347" i="186"/>
  <c r="AX347" i="186"/>
  <c r="BC346" i="186"/>
  <c r="AX346" i="186"/>
  <c r="BC345" i="186"/>
  <c r="AX345" i="186"/>
  <c r="BC344" i="186"/>
  <c r="AX344" i="186"/>
  <c r="BC343" i="186"/>
  <c r="AX343" i="186"/>
  <c r="BC342" i="186"/>
  <c r="AX342" i="186"/>
  <c r="BC341" i="186"/>
  <c r="AX341" i="186"/>
  <c r="BC340" i="186"/>
  <c r="AX340" i="186"/>
  <c r="BC339" i="186"/>
  <c r="AX339" i="186"/>
  <c r="BC338" i="186"/>
  <c r="AX338" i="186"/>
  <c r="BC337" i="186"/>
  <c r="AX337" i="186"/>
  <c r="BC336" i="186"/>
  <c r="AX336" i="186"/>
  <c r="BC335" i="186"/>
  <c r="AX335" i="186"/>
  <c r="BC334" i="186"/>
  <c r="AX334" i="186"/>
  <c r="BC333" i="186"/>
  <c r="AX333" i="186"/>
  <c r="BC332" i="186"/>
  <c r="AX332" i="186"/>
  <c r="BC331" i="186"/>
  <c r="AX331" i="186"/>
  <c r="BC330" i="186"/>
  <c r="AX330" i="186"/>
  <c r="BC329" i="186"/>
  <c r="AX329" i="186"/>
  <c r="BC328" i="186"/>
  <c r="AX328" i="186"/>
  <c r="BC327" i="186"/>
  <c r="AX327" i="186"/>
  <c r="BC326" i="186"/>
  <c r="AX326" i="186"/>
  <c r="BC325" i="186"/>
  <c r="AX325" i="186"/>
  <c r="BC324" i="186"/>
  <c r="AX324" i="186"/>
  <c r="BC323" i="186"/>
  <c r="AX323" i="186"/>
  <c r="BC322" i="186"/>
  <c r="AX322" i="186"/>
  <c r="BC321" i="186"/>
  <c r="AX321" i="186"/>
  <c r="BC320" i="186"/>
  <c r="AX320" i="186"/>
  <c r="BC319" i="186"/>
  <c r="AX319" i="186"/>
  <c r="BC318" i="186"/>
  <c r="AX318" i="186"/>
  <c r="BC317" i="186"/>
  <c r="AX317" i="186"/>
  <c r="BC316" i="186"/>
  <c r="AX316" i="186"/>
  <c r="BC315" i="186"/>
  <c r="AX315" i="186"/>
  <c r="BC314" i="186"/>
  <c r="AX314" i="186"/>
  <c r="BC313" i="186"/>
  <c r="AX313" i="186"/>
  <c r="BC312" i="186"/>
  <c r="AX312" i="186"/>
  <c r="BC311" i="186"/>
  <c r="AX311" i="186"/>
  <c r="BC310" i="186"/>
  <c r="AX310" i="186"/>
  <c r="BC309" i="186"/>
  <c r="AX309" i="186"/>
  <c r="BC308" i="186"/>
  <c r="AX308" i="186"/>
  <c r="BC307" i="186"/>
  <c r="AX307" i="186"/>
  <c r="BC306" i="186"/>
  <c r="AX306" i="186"/>
  <c r="BC305" i="186"/>
  <c r="AX305" i="186"/>
  <c r="BC304" i="186"/>
  <c r="AX304" i="186"/>
  <c r="BC303" i="186"/>
  <c r="AX303" i="186"/>
  <c r="BC302" i="186"/>
  <c r="AX302" i="186"/>
  <c r="BC301" i="186"/>
  <c r="AX301" i="186"/>
  <c r="BC300" i="186"/>
  <c r="AX300" i="186"/>
  <c r="BC299" i="186"/>
  <c r="AX299" i="186"/>
  <c r="BC298" i="186"/>
  <c r="AX298" i="186"/>
  <c r="BC297" i="186"/>
  <c r="AX297" i="186"/>
  <c r="BC296" i="186"/>
  <c r="AX296" i="186"/>
  <c r="BC295" i="186"/>
  <c r="AX295" i="186"/>
  <c r="BC294" i="186"/>
  <c r="AX294" i="186"/>
  <c r="BC293" i="186"/>
  <c r="AX293" i="186"/>
  <c r="BC292" i="186"/>
  <c r="AX292" i="186"/>
  <c r="BC291" i="186"/>
  <c r="AX291" i="186"/>
  <c r="BC290" i="186"/>
  <c r="AX290" i="186"/>
  <c r="BC289" i="186"/>
  <c r="AX289" i="186"/>
  <c r="BC288" i="186"/>
  <c r="AX288" i="186"/>
  <c r="BC287" i="186"/>
  <c r="AX287" i="186"/>
  <c r="BC286" i="186"/>
  <c r="AX286" i="186"/>
  <c r="BC285" i="186"/>
  <c r="AX285" i="186"/>
  <c r="BC284" i="186"/>
  <c r="AX284" i="186"/>
  <c r="BC283" i="186"/>
  <c r="AX283" i="186"/>
  <c r="BC282" i="186"/>
  <c r="AX282" i="186"/>
  <c r="BC281" i="186"/>
  <c r="AX281" i="186"/>
  <c r="BC280" i="186"/>
  <c r="AX280" i="186"/>
  <c r="BC279" i="186"/>
  <c r="AX279" i="186"/>
  <c r="BC278" i="186"/>
  <c r="AX278" i="186"/>
  <c r="BC277" i="186"/>
  <c r="AX277" i="186"/>
  <c r="BC276" i="186"/>
  <c r="AX276" i="186"/>
  <c r="BC275" i="186"/>
  <c r="AX275" i="186"/>
  <c r="BC274" i="186"/>
  <c r="AX274" i="186"/>
  <c r="BC273" i="186"/>
  <c r="AX273" i="186"/>
  <c r="BC272" i="186"/>
  <c r="AX272" i="186"/>
  <c r="BC271" i="186"/>
  <c r="AX271" i="186"/>
  <c r="BC270" i="186"/>
  <c r="AX270" i="186"/>
  <c r="BC269" i="186"/>
  <c r="AX269" i="186"/>
  <c r="BC268" i="186"/>
  <c r="AX268" i="186"/>
  <c r="BC267" i="186"/>
  <c r="AX267" i="186"/>
  <c r="BC266" i="186"/>
  <c r="AX266" i="186"/>
  <c r="BC265" i="186"/>
  <c r="AX265" i="186"/>
  <c r="BC264" i="186"/>
  <c r="AX264" i="186"/>
  <c r="BC263" i="186"/>
  <c r="AX263" i="186"/>
  <c r="BC262" i="186"/>
  <c r="AX262" i="186"/>
  <c r="BC261" i="186"/>
  <c r="AX261" i="186"/>
  <c r="BC260" i="186"/>
  <c r="AX260" i="186"/>
  <c r="BC259" i="186"/>
  <c r="AX259" i="186"/>
  <c r="BC258" i="186"/>
  <c r="AX258" i="186"/>
  <c r="BC257" i="186"/>
  <c r="AX257" i="186"/>
  <c r="BC256" i="186"/>
  <c r="AX256" i="186"/>
  <c r="BC255" i="186"/>
  <c r="AX255" i="186"/>
  <c r="BC254" i="186"/>
  <c r="AX254" i="186"/>
  <c r="BC253" i="186"/>
  <c r="AX253" i="186"/>
  <c r="BC252" i="186"/>
  <c r="AX252" i="186"/>
  <c r="BC251" i="186"/>
  <c r="AX251" i="186"/>
  <c r="BC250" i="186"/>
  <c r="AX250" i="186"/>
  <c r="BC249" i="186"/>
  <c r="AX249" i="186"/>
  <c r="BC248" i="186"/>
  <c r="AX248" i="186"/>
  <c r="BC247" i="186"/>
  <c r="AX247" i="186"/>
  <c r="BC246" i="186"/>
  <c r="AX246" i="186"/>
  <c r="BC245" i="186"/>
  <c r="AX245" i="186"/>
  <c r="BC244" i="186"/>
  <c r="AX244" i="186"/>
  <c r="BC243" i="186"/>
  <c r="AX243" i="186"/>
  <c r="BC242" i="186"/>
  <c r="AX242" i="186"/>
  <c r="BC241" i="186"/>
  <c r="AX241" i="186"/>
  <c r="BC240" i="186"/>
  <c r="AX240" i="186"/>
  <c r="BC239" i="186"/>
  <c r="AX239" i="186"/>
  <c r="BC238" i="186"/>
  <c r="AX238" i="186"/>
  <c r="BC237" i="186"/>
  <c r="AX237" i="186"/>
  <c r="BC236" i="186"/>
  <c r="AX236" i="186"/>
  <c r="BC235" i="186"/>
  <c r="AX235" i="186"/>
  <c r="BC234" i="186"/>
  <c r="AX234" i="186"/>
  <c r="BC233" i="186"/>
  <c r="AX233" i="186"/>
  <c r="BC232" i="186"/>
  <c r="AX232" i="186"/>
  <c r="BC231" i="186"/>
  <c r="AX231" i="186"/>
  <c r="BC230" i="186"/>
  <c r="AX230" i="186"/>
  <c r="BC229" i="186"/>
  <c r="AX229" i="186"/>
  <c r="BC228" i="186"/>
  <c r="AX228" i="186"/>
  <c r="BC227" i="186"/>
  <c r="AX227" i="186"/>
  <c r="BC226" i="186"/>
  <c r="AX226" i="186"/>
  <c r="BC225" i="186"/>
  <c r="AX225" i="186"/>
  <c r="BC224" i="186"/>
  <c r="AX224" i="186"/>
  <c r="BC223" i="186"/>
  <c r="AX223" i="186"/>
  <c r="BC222" i="186"/>
  <c r="AX222" i="186"/>
  <c r="BC221" i="186"/>
  <c r="AX221" i="186"/>
  <c r="BC220" i="186"/>
  <c r="AX220" i="186"/>
  <c r="BC219" i="186"/>
  <c r="AX219" i="186"/>
  <c r="BC218" i="186"/>
  <c r="AX218" i="186"/>
  <c r="BC217" i="186"/>
  <c r="AX217" i="186"/>
  <c r="BC216" i="186"/>
  <c r="AX216" i="186"/>
  <c r="BC215" i="186"/>
  <c r="AX215" i="186"/>
  <c r="BC214" i="186"/>
  <c r="AX214" i="186"/>
  <c r="BC213" i="186"/>
  <c r="AX213" i="186"/>
  <c r="BC212" i="186"/>
  <c r="AX212" i="186"/>
  <c r="BC211" i="186"/>
  <c r="AX211" i="186"/>
  <c r="BC210" i="186"/>
  <c r="AX210" i="186"/>
  <c r="BC209" i="186"/>
  <c r="AX209" i="186"/>
  <c r="BC208" i="186"/>
  <c r="AX208" i="186"/>
  <c r="BC207" i="186"/>
  <c r="AX207" i="186"/>
  <c r="BC206" i="186"/>
  <c r="AX206" i="186"/>
  <c r="BC205" i="186"/>
  <c r="AX205" i="186"/>
  <c r="BC204" i="186"/>
  <c r="AX204" i="186"/>
  <c r="BC203" i="186"/>
  <c r="AX203" i="186"/>
  <c r="BC202" i="186"/>
  <c r="AX202" i="186"/>
  <c r="BC201" i="186"/>
  <c r="AX201" i="186"/>
  <c r="BC200" i="186"/>
  <c r="AX200" i="186"/>
  <c r="BC199" i="186"/>
  <c r="AX199" i="186"/>
  <c r="BC198" i="186"/>
  <c r="AX198" i="186"/>
  <c r="BC197" i="186"/>
  <c r="AX197" i="186"/>
  <c r="BC196" i="186"/>
  <c r="AX196" i="186"/>
  <c r="BC195" i="186"/>
  <c r="AX195" i="186"/>
  <c r="BC194" i="186"/>
  <c r="AX194" i="186"/>
  <c r="BC193" i="186"/>
  <c r="AX193" i="186"/>
  <c r="BC192" i="186"/>
  <c r="AX192" i="186"/>
  <c r="BC191" i="186"/>
  <c r="AX191" i="186"/>
  <c r="BC190" i="186"/>
  <c r="AX190" i="186"/>
  <c r="BC189" i="186"/>
  <c r="AX189" i="186"/>
  <c r="BC188" i="186"/>
  <c r="AX188" i="186"/>
  <c r="BC187" i="186"/>
  <c r="AX187" i="186"/>
  <c r="BC186" i="186"/>
  <c r="AX186" i="186"/>
  <c r="BC185" i="186"/>
  <c r="AX185" i="186"/>
  <c r="BC184" i="186"/>
  <c r="AX184" i="186"/>
  <c r="BC183" i="186"/>
  <c r="AX183" i="186"/>
  <c r="BC182" i="186"/>
  <c r="AX182" i="186"/>
  <c r="BC181" i="186"/>
  <c r="AX181" i="186"/>
  <c r="BC180" i="186"/>
  <c r="AX180" i="186"/>
  <c r="BC179" i="186"/>
  <c r="AX179" i="186"/>
  <c r="BC178" i="186"/>
  <c r="AX178" i="186"/>
  <c r="BC177" i="186"/>
  <c r="AX177" i="186"/>
  <c r="BC176" i="186"/>
  <c r="AX176" i="186"/>
  <c r="BC175" i="186"/>
  <c r="AX175" i="186"/>
  <c r="BC174" i="186"/>
  <c r="AX174" i="186"/>
  <c r="BC173" i="186"/>
  <c r="AX173" i="186"/>
  <c r="BC172" i="186"/>
  <c r="AX172" i="186"/>
  <c r="BC171" i="186"/>
  <c r="AX171" i="186"/>
  <c r="BC170" i="186"/>
  <c r="AX170" i="186"/>
  <c r="BC169" i="186"/>
  <c r="AX169" i="186"/>
  <c r="BC168" i="186"/>
  <c r="AX168" i="186"/>
  <c r="BC167" i="186"/>
  <c r="AX167" i="186"/>
  <c r="BC166" i="186"/>
  <c r="AX166" i="186"/>
  <c r="BC165" i="186"/>
  <c r="AX165" i="186"/>
  <c r="BC164" i="186"/>
  <c r="AX164" i="186"/>
  <c r="BC163" i="186"/>
  <c r="AX163" i="186"/>
  <c r="BC162" i="186"/>
  <c r="AX162" i="186"/>
  <c r="BC161" i="186"/>
  <c r="AX161" i="186"/>
  <c r="BC160" i="186"/>
  <c r="AX160" i="186"/>
  <c r="BC159" i="186"/>
  <c r="AX159" i="186"/>
  <c r="BC158" i="186"/>
  <c r="AX158" i="186"/>
  <c r="BC157" i="186"/>
  <c r="AX157" i="186"/>
  <c r="BC156" i="186"/>
  <c r="AX156" i="186"/>
  <c r="BC155" i="186"/>
  <c r="AX155" i="186"/>
  <c r="BC154" i="186"/>
  <c r="AX154" i="186"/>
  <c r="BC153" i="186"/>
  <c r="AX153" i="186"/>
  <c r="BC152" i="186"/>
  <c r="AX152" i="186"/>
  <c r="BC151" i="186"/>
  <c r="AX151" i="186"/>
  <c r="BC150" i="186"/>
  <c r="AX150" i="186"/>
  <c r="BC149" i="186"/>
  <c r="AX149" i="186"/>
  <c r="BC148" i="186"/>
  <c r="AX148" i="186"/>
  <c r="BC147" i="186"/>
  <c r="AX147" i="186"/>
  <c r="BC146" i="186"/>
  <c r="AX146" i="186"/>
  <c r="BC145" i="186"/>
  <c r="AX145" i="186"/>
  <c r="BC144" i="186"/>
  <c r="AX144" i="186"/>
  <c r="BC143" i="186"/>
  <c r="AX143" i="186"/>
  <c r="BC142" i="186"/>
  <c r="AX142" i="186"/>
  <c r="Z142" i="186"/>
  <c r="BC141" i="186"/>
  <c r="AX141" i="186"/>
  <c r="Z141" i="186"/>
  <c r="BC140" i="186"/>
  <c r="AX140" i="186"/>
  <c r="BC139" i="186"/>
  <c r="AX139" i="186"/>
  <c r="BC138" i="186"/>
  <c r="AX138" i="186"/>
  <c r="X138" i="186"/>
  <c r="W138" i="186"/>
  <c r="V138" i="186"/>
  <c r="U138" i="186"/>
  <c r="T138" i="186"/>
  <c r="S138" i="186"/>
  <c r="R138" i="186"/>
  <c r="Q138" i="186"/>
  <c r="P138" i="186"/>
  <c r="O138" i="186"/>
  <c r="N138" i="186"/>
  <c r="M138" i="186"/>
  <c r="L138" i="186"/>
  <c r="K138" i="186"/>
  <c r="J138" i="186"/>
  <c r="I138" i="186"/>
  <c r="H138" i="186"/>
  <c r="G138" i="186"/>
  <c r="F138" i="186"/>
  <c r="E138" i="186"/>
  <c r="D138" i="186"/>
  <c r="C138" i="186"/>
  <c r="B138" i="186"/>
  <c r="BC137" i="186"/>
  <c r="AX137" i="186"/>
  <c r="X137" i="186"/>
  <c r="W137" i="186"/>
  <c r="V137" i="186"/>
  <c r="U137" i="186"/>
  <c r="T137" i="186"/>
  <c r="S137" i="186"/>
  <c r="R137" i="186"/>
  <c r="Q137" i="186"/>
  <c r="P137" i="186"/>
  <c r="O137" i="186"/>
  <c r="N137" i="186"/>
  <c r="M137" i="186"/>
  <c r="L137" i="186"/>
  <c r="K137" i="186"/>
  <c r="J137" i="186"/>
  <c r="I137" i="186"/>
  <c r="H137" i="186"/>
  <c r="G137" i="186"/>
  <c r="F137" i="186"/>
  <c r="E137" i="186"/>
  <c r="D137" i="186"/>
  <c r="C137" i="186"/>
  <c r="B137" i="186"/>
  <c r="BC136" i="186"/>
  <c r="AX136" i="186"/>
  <c r="X136" i="186"/>
  <c r="W136" i="186"/>
  <c r="V136" i="186"/>
  <c r="U136" i="186"/>
  <c r="T136" i="186"/>
  <c r="S136" i="186"/>
  <c r="R136" i="186"/>
  <c r="Q136" i="186"/>
  <c r="P136" i="186"/>
  <c r="O136" i="186"/>
  <c r="N136" i="186"/>
  <c r="M136" i="186"/>
  <c r="L136" i="186"/>
  <c r="K136" i="186"/>
  <c r="J136" i="186"/>
  <c r="I136" i="186"/>
  <c r="H136" i="186"/>
  <c r="G136" i="186"/>
  <c r="F136" i="186"/>
  <c r="E136" i="186"/>
  <c r="D136" i="186"/>
  <c r="C136" i="186"/>
  <c r="B136" i="186"/>
  <c r="BC135" i="186"/>
  <c r="AX135" i="186"/>
  <c r="X135" i="186"/>
  <c r="W135" i="186"/>
  <c r="V135" i="186"/>
  <c r="U135" i="186"/>
  <c r="T135" i="186"/>
  <c r="S135" i="186"/>
  <c r="R135" i="186"/>
  <c r="Q135" i="186"/>
  <c r="P135" i="186"/>
  <c r="O135" i="186"/>
  <c r="N135" i="186"/>
  <c r="M135" i="186"/>
  <c r="L135" i="186"/>
  <c r="K135" i="186"/>
  <c r="J135" i="186"/>
  <c r="I135" i="186"/>
  <c r="H135" i="186"/>
  <c r="G135" i="186"/>
  <c r="F135" i="186"/>
  <c r="E135" i="186"/>
  <c r="D135" i="186"/>
  <c r="C135" i="186"/>
  <c r="B135" i="186"/>
  <c r="BC134" i="186"/>
  <c r="AX134" i="186"/>
  <c r="X134" i="186"/>
  <c r="W134" i="186"/>
  <c r="V134" i="186"/>
  <c r="U134" i="186"/>
  <c r="T134" i="186"/>
  <c r="S134" i="186"/>
  <c r="R134" i="186"/>
  <c r="Q134" i="186"/>
  <c r="P134" i="186"/>
  <c r="O134" i="186"/>
  <c r="N134" i="186"/>
  <c r="M134" i="186"/>
  <c r="L134" i="186"/>
  <c r="K134" i="186"/>
  <c r="J134" i="186"/>
  <c r="I134" i="186"/>
  <c r="H134" i="186"/>
  <c r="G134" i="186"/>
  <c r="F134" i="186"/>
  <c r="E134" i="186"/>
  <c r="D134" i="186"/>
  <c r="C134" i="186"/>
  <c r="B134" i="186"/>
  <c r="BC133" i="186"/>
  <c r="AX133" i="186"/>
  <c r="X133" i="186"/>
  <c r="W133" i="186"/>
  <c r="V133" i="186"/>
  <c r="U133" i="186"/>
  <c r="T133" i="186"/>
  <c r="S133" i="186"/>
  <c r="R133" i="186"/>
  <c r="Q133" i="186"/>
  <c r="P133" i="186"/>
  <c r="O133" i="186"/>
  <c r="N133" i="186"/>
  <c r="M133" i="186"/>
  <c r="L133" i="186"/>
  <c r="K133" i="186"/>
  <c r="J133" i="186"/>
  <c r="I133" i="186"/>
  <c r="H133" i="186"/>
  <c r="G133" i="186"/>
  <c r="F133" i="186"/>
  <c r="E133" i="186"/>
  <c r="D133" i="186"/>
  <c r="C133" i="186"/>
  <c r="B133" i="186"/>
  <c r="BC132" i="186"/>
  <c r="AX132" i="186"/>
  <c r="X132" i="186"/>
  <c r="W132" i="186"/>
  <c r="V132" i="186"/>
  <c r="U132" i="186"/>
  <c r="T132" i="186"/>
  <c r="S132" i="186"/>
  <c r="R132" i="186"/>
  <c r="Q132" i="186"/>
  <c r="P132" i="186"/>
  <c r="O132" i="186"/>
  <c r="N132" i="186"/>
  <c r="M132" i="186"/>
  <c r="L132" i="186"/>
  <c r="K132" i="186"/>
  <c r="J132" i="186"/>
  <c r="I132" i="186"/>
  <c r="H132" i="186"/>
  <c r="G132" i="186"/>
  <c r="F132" i="186"/>
  <c r="E132" i="186"/>
  <c r="D132" i="186"/>
  <c r="C132" i="186"/>
  <c r="B132" i="186"/>
  <c r="BC131" i="186"/>
  <c r="AX131" i="186"/>
  <c r="X131" i="186"/>
  <c r="W131" i="186"/>
  <c r="V131" i="186"/>
  <c r="U131" i="186"/>
  <c r="T131" i="186"/>
  <c r="S131" i="186"/>
  <c r="R131" i="186"/>
  <c r="Q131" i="186"/>
  <c r="P131" i="186"/>
  <c r="O131" i="186"/>
  <c r="N131" i="186"/>
  <c r="M131" i="186"/>
  <c r="L131" i="186"/>
  <c r="K131" i="186"/>
  <c r="J131" i="186"/>
  <c r="I131" i="186"/>
  <c r="H131" i="186"/>
  <c r="G131" i="186"/>
  <c r="F131" i="186"/>
  <c r="E131" i="186"/>
  <c r="D131" i="186"/>
  <c r="C131" i="186"/>
  <c r="B131" i="186"/>
  <c r="BC130" i="186"/>
  <c r="AX130" i="186"/>
  <c r="X130" i="186"/>
  <c r="W130" i="186"/>
  <c r="V130" i="186"/>
  <c r="U130" i="186"/>
  <c r="T130" i="186"/>
  <c r="S130" i="186"/>
  <c r="R130" i="186"/>
  <c r="Q130" i="186"/>
  <c r="P130" i="186"/>
  <c r="O130" i="186"/>
  <c r="N130" i="186"/>
  <c r="M130" i="186"/>
  <c r="L130" i="186"/>
  <c r="K130" i="186"/>
  <c r="J130" i="186"/>
  <c r="I130" i="186"/>
  <c r="H130" i="186"/>
  <c r="G130" i="186"/>
  <c r="F130" i="186"/>
  <c r="E130" i="186"/>
  <c r="D130" i="186"/>
  <c r="C130" i="186"/>
  <c r="B130" i="186"/>
  <c r="BC129" i="186"/>
  <c r="AX129" i="186"/>
  <c r="X129" i="186"/>
  <c r="W129" i="186"/>
  <c r="V129" i="186"/>
  <c r="U129" i="186"/>
  <c r="T129" i="186"/>
  <c r="S129" i="186"/>
  <c r="R129" i="186"/>
  <c r="Q129" i="186"/>
  <c r="P129" i="186"/>
  <c r="O129" i="186"/>
  <c r="N129" i="186"/>
  <c r="M129" i="186"/>
  <c r="L129" i="186"/>
  <c r="K129" i="186"/>
  <c r="J129" i="186"/>
  <c r="I129" i="186"/>
  <c r="H129" i="186"/>
  <c r="G129" i="186"/>
  <c r="F129" i="186"/>
  <c r="E129" i="186"/>
  <c r="D129" i="186"/>
  <c r="C129" i="186"/>
  <c r="B129" i="186"/>
  <c r="BC128" i="186"/>
  <c r="AX128" i="186"/>
  <c r="X128" i="186"/>
  <c r="W128" i="186"/>
  <c r="V128" i="186"/>
  <c r="U128" i="186"/>
  <c r="T128" i="186"/>
  <c r="S128" i="186"/>
  <c r="R128" i="186"/>
  <c r="Q128" i="186"/>
  <c r="P128" i="186"/>
  <c r="O128" i="186"/>
  <c r="N128" i="186"/>
  <c r="M128" i="186"/>
  <c r="L128" i="186"/>
  <c r="K128" i="186"/>
  <c r="J128" i="186"/>
  <c r="I128" i="186"/>
  <c r="H128" i="186"/>
  <c r="G128" i="186"/>
  <c r="F128" i="186"/>
  <c r="E128" i="186"/>
  <c r="D128" i="186"/>
  <c r="C128" i="186"/>
  <c r="B128" i="186"/>
  <c r="BC127" i="186"/>
  <c r="AX127" i="186"/>
  <c r="X127" i="186"/>
  <c r="W127" i="186"/>
  <c r="V127" i="186"/>
  <c r="U127" i="186"/>
  <c r="T127" i="186"/>
  <c r="S127" i="186"/>
  <c r="R127" i="186"/>
  <c r="Q127" i="186"/>
  <c r="P127" i="186"/>
  <c r="O127" i="186"/>
  <c r="N127" i="186"/>
  <c r="M127" i="186"/>
  <c r="L127" i="186"/>
  <c r="K127" i="186"/>
  <c r="J127" i="186"/>
  <c r="I127" i="186"/>
  <c r="H127" i="186"/>
  <c r="G127" i="186"/>
  <c r="F127" i="186"/>
  <c r="E127" i="186"/>
  <c r="D127" i="186"/>
  <c r="C127" i="186"/>
  <c r="B127" i="186"/>
  <c r="BC126" i="186"/>
  <c r="AX126" i="186"/>
  <c r="X126" i="186"/>
  <c r="W126" i="186"/>
  <c r="V126" i="186"/>
  <c r="U126" i="186"/>
  <c r="T126" i="186"/>
  <c r="S126" i="186"/>
  <c r="R126" i="186"/>
  <c r="Q126" i="186"/>
  <c r="P126" i="186"/>
  <c r="O126" i="186"/>
  <c r="N126" i="186"/>
  <c r="M126" i="186"/>
  <c r="L126" i="186"/>
  <c r="K126" i="186"/>
  <c r="J126" i="186"/>
  <c r="I126" i="186"/>
  <c r="H126" i="186"/>
  <c r="G126" i="186"/>
  <c r="F126" i="186"/>
  <c r="E126" i="186"/>
  <c r="D126" i="186"/>
  <c r="C126" i="186"/>
  <c r="B126" i="186"/>
  <c r="BC125" i="186"/>
  <c r="AX125" i="186"/>
  <c r="X125" i="186"/>
  <c r="W125" i="186"/>
  <c r="V125" i="186"/>
  <c r="U125" i="186"/>
  <c r="T125" i="186"/>
  <c r="S125" i="186"/>
  <c r="R125" i="186"/>
  <c r="Q125" i="186"/>
  <c r="P125" i="186"/>
  <c r="O125" i="186"/>
  <c r="N125" i="186"/>
  <c r="M125" i="186"/>
  <c r="L125" i="186"/>
  <c r="K125" i="186"/>
  <c r="J125" i="186"/>
  <c r="I125" i="186"/>
  <c r="H125" i="186"/>
  <c r="G125" i="186"/>
  <c r="F125" i="186"/>
  <c r="E125" i="186"/>
  <c r="D125" i="186"/>
  <c r="C125" i="186"/>
  <c r="B125" i="186"/>
  <c r="BC124" i="186"/>
  <c r="AX124" i="186"/>
  <c r="X124" i="186"/>
  <c r="W124" i="186"/>
  <c r="V124" i="186"/>
  <c r="U124" i="186"/>
  <c r="T124" i="186"/>
  <c r="S124" i="186"/>
  <c r="R124" i="186"/>
  <c r="Q124" i="186"/>
  <c r="P124" i="186"/>
  <c r="O124" i="186"/>
  <c r="N124" i="186"/>
  <c r="M124" i="186"/>
  <c r="L124" i="186"/>
  <c r="K124" i="186"/>
  <c r="J124" i="186"/>
  <c r="I124" i="186"/>
  <c r="H124" i="186"/>
  <c r="G124" i="186"/>
  <c r="F124" i="186"/>
  <c r="E124" i="186"/>
  <c r="D124" i="186"/>
  <c r="C124" i="186"/>
  <c r="B124" i="186"/>
  <c r="BC123" i="186"/>
  <c r="AX123" i="186"/>
  <c r="X123" i="186"/>
  <c r="W123" i="186"/>
  <c r="V123" i="186"/>
  <c r="U123" i="186"/>
  <c r="T123" i="186"/>
  <c r="S123" i="186"/>
  <c r="R123" i="186"/>
  <c r="Q123" i="186"/>
  <c r="P123" i="186"/>
  <c r="O123" i="186"/>
  <c r="N123" i="186"/>
  <c r="M123" i="186"/>
  <c r="L123" i="186"/>
  <c r="K123" i="186"/>
  <c r="J123" i="186"/>
  <c r="I123" i="186"/>
  <c r="H123" i="186"/>
  <c r="G123" i="186"/>
  <c r="F123" i="186"/>
  <c r="E123" i="186"/>
  <c r="D123" i="186"/>
  <c r="C123" i="186"/>
  <c r="B123" i="186"/>
  <c r="BC122" i="186"/>
  <c r="AX122" i="186"/>
  <c r="X122" i="186"/>
  <c r="W122" i="186"/>
  <c r="V122" i="186"/>
  <c r="U122" i="186"/>
  <c r="T122" i="186"/>
  <c r="S122" i="186"/>
  <c r="R122" i="186"/>
  <c r="Q122" i="186"/>
  <c r="P122" i="186"/>
  <c r="O122" i="186"/>
  <c r="N122" i="186"/>
  <c r="M122" i="186"/>
  <c r="L122" i="186"/>
  <c r="K122" i="186"/>
  <c r="J122" i="186"/>
  <c r="I122" i="186"/>
  <c r="H122" i="186"/>
  <c r="G122" i="186"/>
  <c r="F122" i="186"/>
  <c r="E122" i="186"/>
  <c r="D122" i="186"/>
  <c r="C122" i="186"/>
  <c r="B122" i="186"/>
  <c r="BC121" i="186"/>
  <c r="AX121" i="186"/>
  <c r="X121" i="186"/>
  <c r="W121" i="186"/>
  <c r="V121" i="186"/>
  <c r="U121" i="186"/>
  <c r="T121" i="186"/>
  <c r="S121" i="186"/>
  <c r="R121" i="186"/>
  <c r="Q121" i="186"/>
  <c r="P121" i="186"/>
  <c r="O121" i="186"/>
  <c r="N121" i="186"/>
  <c r="M121" i="186"/>
  <c r="L121" i="186"/>
  <c r="K121" i="186"/>
  <c r="J121" i="186"/>
  <c r="I121" i="186"/>
  <c r="H121" i="186"/>
  <c r="G121" i="186"/>
  <c r="F121" i="186"/>
  <c r="E121" i="186"/>
  <c r="D121" i="186"/>
  <c r="C121" i="186"/>
  <c r="B121" i="186"/>
  <c r="BC120" i="186"/>
  <c r="AX120" i="186"/>
  <c r="X120" i="186"/>
  <c r="W120" i="186"/>
  <c r="V120" i="186"/>
  <c r="U120" i="186"/>
  <c r="T120" i="186"/>
  <c r="S120" i="186"/>
  <c r="R120" i="186"/>
  <c r="Q120" i="186"/>
  <c r="P120" i="186"/>
  <c r="O120" i="186"/>
  <c r="N120" i="186"/>
  <c r="M120" i="186"/>
  <c r="L120" i="186"/>
  <c r="K120" i="186"/>
  <c r="J120" i="186"/>
  <c r="I120" i="186"/>
  <c r="H120" i="186"/>
  <c r="G120" i="186"/>
  <c r="F120" i="186"/>
  <c r="E120" i="186"/>
  <c r="D120" i="186"/>
  <c r="C120" i="186"/>
  <c r="B120" i="186"/>
  <c r="BC119" i="186"/>
  <c r="AX119" i="186"/>
  <c r="X119" i="186"/>
  <c r="W119" i="186"/>
  <c r="V119" i="186"/>
  <c r="U119" i="186"/>
  <c r="T119" i="186"/>
  <c r="S119" i="186"/>
  <c r="R119" i="186"/>
  <c r="Q119" i="186"/>
  <c r="P119" i="186"/>
  <c r="O119" i="186"/>
  <c r="N119" i="186"/>
  <c r="M119" i="186"/>
  <c r="L119" i="186"/>
  <c r="K119" i="186"/>
  <c r="J119" i="186"/>
  <c r="I119" i="186"/>
  <c r="H119" i="186"/>
  <c r="G119" i="186"/>
  <c r="F119" i="186"/>
  <c r="E119" i="186"/>
  <c r="D119" i="186"/>
  <c r="C119" i="186"/>
  <c r="B119" i="186"/>
  <c r="BC118" i="186"/>
  <c r="AX118" i="186"/>
  <c r="X118" i="186"/>
  <c r="W118" i="186"/>
  <c r="V118" i="186"/>
  <c r="U118" i="186"/>
  <c r="T118" i="186"/>
  <c r="S118" i="186"/>
  <c r="R118" i="186"/>
  <c r="Q118" i="186"/>
  <c r="P118" i="186"/>
  <c r="O118" i="186"/>
  <c r="N118" i="186"/>
  <c r="M118" i="186"/>
  <c r="L118" i="186"/>
  <c r="K118" i="186"/>
  <c r="J118" i="186"/>
  <c r="I118" i="186"/>
  <c r="H118" i="186"/>
  <c r="G118" i="186"/>
  <c r="F118" i="186"/>
  <c r="E118" i="186"/>
  <c r="D118" i="186"/>
  <c r="C118" i="186"/>
  <c r="B118" i="186"/>
  <c r="BC117" i="186"/>
  <c r="AX117" i="186"/>
  <c r="X117" i="186"/>
  <c r="W117" i="186"/>
  <c r="V117" i="186"/>
  <c r="U117" i="186"/>
  <c r="T117" i="186"/>
  <c r="S117" i="186"/>
  <c r="R117" i="186"/>
  <c r="Q117" i="186"/>
  <c r="P117" i="186"/>
  <c r="O117" i="186"/>
  <c r="N117" i="186"/>
  <c r="M117" i="186"/>
  <c r="L117" i="186"/>
  <c r="K117" i="186"/>
  <c r="J117" i="186"/>
  <c r="I117" i="186"/>
  <c r="H117" i="186"/>
  <c r="G117" i="186"/>
  <c r="F117" i="186"/>
  <c r="E117" i="186"/>
  <c r="D117" i="186"/>
  <c r="C117" i="186"/>
  <c r="B117" i="186"/>
  <c r="BC116" i="186"/>
  <c r="AX116" i="186"/>
  <c r="X116" i="186"/>
  <c r="W116" i="186"/>
  <c r="V116" i="186"/>
  <c r="U116" i="186"/>
  <c r="T116" i="186"/>
  <c r="S116" i="186"/>
  <c r="R116" i="186"/>
  <c r="Q116" i="186"/>
  <c r="P116" i="186"/>
  <c r="O116" i="186"/>
  <c r="N116" i="186"/>
  <c r="M116" i="186"/>
  <c r="L116" i="186"/>
  <c r="K116" i="186"/>
  <c r="J116" i="186"/>
  <c r="I116" i="186"/>
  <c r="H116" i="186"/>
  <c r="G116" i="186"/>
  <c r="F116" i="186"/>
  <c r="E116" i="186"/>
  <c r="D116" i="186"/>
  <c r="C116" i="186"/>
  <c r="B116" i="186"/>
  <c r="BC115" i="186"/>
  <c r="AX115" i="186"/>
  <c r="X115" i="186"/>
  <c r="W115" i="186"/>
  <c r="V115" i="186"/>
  <c r="U115" i="186"/>
  <c r="T115" i="186"/>
  <c r="S115" i="186"/>
  <c r="R115" i="186"/>
  <c r="Q115" i="186"/>
  <c r="P115" i="186"/>
  <c r="O115" i="186"/>
  <c r="N115" i="186"/>
  <c r="M115" i="186"/>
  <c r="L115" i="186"/>
  <c r="K115" i="186"/>
  <c r="J115" i="186"/>
  <c r="I115" i="186"/>
  <c r="H115" i="186"/>
  <c r="G115" i="186"/>
  <c r="F115" i="186"/>
  <c r="E115" i="186"/>
  <c r="D115" i="186"/>
  <c r="C115" i="186"/>
  <c r="B115" i="186"/>
  <c r="BC114" i="186"/>
  <c r="AX114" i="186"/>
  <c r="X114" i="186"/>
  <c r="W114" i="186"/>
  <c r="V114" i="186"/>
  <c r="U114" i="186"/>
  <c r="T114" i="186"/>
  <c r="S114" i="186"/>
  <c r="R114" i="186"/>
  <c r="Q114" i="186"/>
  <c r="P114" i="186"/>
  <c r="O114" i="186"/>
  <c r="N114" i="186"/>
  <c r="M114" i="186"/>
  <c r="L114" i="186"/>
  <c r="K114" i="186"/>
  <c r="J114" i="186"/>
  <c r="I114" i="186"/>
  <c r="H114" i="186"/>
  <c r="G114" i="186"/>
  <c r="F114" i="186"/>
  <c r="E114" i="186"/>
  <c r="D114" i="186"/>
  <c r="C114" i="186"/>
  <c r="B114" i="186"/>
  <c r="BC113" i="186"/>
  <c r="AX113" i="186"/>
  <c r="X113" i="186"/>
  <c r="W113" i="186"/>
  <c r="V113" i="186"/>
  <c r="U113" i="186"/>
  <c r="T113" i="186"/>
  <c r="S113" i="186"/>
  <c r="R113" i="186"/>
  <c r="Q113" i="186"/>
  <c r="P113" i="186"/>
  <c r="O113" i="186"/>
  <c r="N113" i="186"/>
  <c r="M113" i="186"/>
  <c r="L113" i="186"/>
  <c r="K113" i="186"/>
  <c r="J113" i="186"/>
  <c r="I113" i="186"/>
  <c r="H113" i="186"/>
  <c r="G113" i="186"/>
  <c r="F113" i="186"/>
  <c r="E113" i="186"/>
  <c r="D113" i="186"/>
  <c r="C113" i="186"/>
  <c r="B113" i="186"/>
  <c r="BC112" i="186"/>
  <c r="AX112" i="186"/>
  <c r="X112" i="186"/>
  <c r="W112" i="186"/>
  <c r="V112" i="186"/>
  <c r="U112" i="186"/>
  <c r="T112" i="186"/>
  <c r="S112" i="186"/>
  <c r="R112" i="186"/>
  <c r="Q112" i="186"/>
  <c r="P112" i="186"/>
  <c r="O112" i="186"/>
  <c r="N112" i="186"/>
  <c r="M112" i="186"/>
  <c r="L112" i="186"/>
  <c r="K112" i="186"/>
  <c r="J112" i="186"/>
  <c r="I112" i="186"/>
  <c r="H112" i="186"/>
  <c r="G112" i="186"/>
  <c r="F112" i="186"/>
  <c r="E112" i="186"/>
  <c r="D112" i="186"/>
  <c r="C112" i="186"/>
  <c r="B112" i="186"/>
  <c r="BC111" i="186"/>
  <c r="AX111" i="186"/>
  <c r="X111" i="186"/>
  <c r="W111" i="186"/>
  <c r="V111" i="186"/>
  <c r="U111" i="186"/>
  <c r="T111" i="186"/>
  <c r="S111" i="186"/>
  <c r="R111" i="186"/>
  <c r="Q111" i="186"/>
  <c r="P111" i="186"/>
  <c r="O111" i="186"/>
  <c r="N111" i="186"/>
  <c r="M111" i="186"/>
  <c r="L111" i="186"/>
  <c r="K111" i="186"/>
  <c r="J111" i="186"/>
  <c r="I111" i="186"/>
  <c r="H111" i="186"/>
  <c r="G111" i="186"/>
  <c r="F111" i="186"/>
  <c r="E111" i="186"/>
  <c r="D111" i="186"/>
  <c r="C111" i="186"/>
  <c r="B111" i="186"/>
  <c r="BC110" i="186"/>
  <c r="AX110" i="186"/>
  <c r="X110" i="186"/>
  <c r="W110" i="186"/>
  <c r="V110" i="186"/>
  <c r="U110" i="186"/>
  <c r="T110" i="186"/>
  <c r="S110" i="186"/>
  <c r="R110" i="186"/>
  <c r="Q110" i="186"/>
  <c r="P110" i="186"/>
  <c r="O110" i="186"/>
  <c r="N110" i="186"/>
  <c r="M110" i="186"/>
  <c r="L110" i="186"/>
  <c r="K110" i="186"/>
  <c r="J110" i="186"/>
  <c r="I110" i="186"/>
  <c r="H110" i="186"/>
  <c r="G110" i="186"/>
  <c r="F110" i="186"/>
  <c r="E110" i="186"/>
  <c r="D110" i="186"/>
  <c r="C110" i="186"/>
  <c r="B110" i="186"/>
  <c r="BC109" i="186"/>
  <c r="AX109" i="186"/>
  <c r="X109" i="186"/>
  <c r="W109" i="186"/>
  <c r="V109" i="186"/>
  <c r="U109" i="186"/>
  <c r="T109" i="186"/>
  <c r="S109" i="186"/>
  <c r="R109" i="186"/>
  <c r="Q109" i="186"/>
  <c r="P109" i="186"/>
  <c r="O109" i="186"/>
  <c r="N109" i="186"/>
  <c r="M109" i="186"/>
  <c r="L109" i="186"/>
  <c r="K109" i="186"/>
  <c r="J109" i="186"/>
  <c r="I109" i="186"/>
  <c r="H109" i="186"/>
  <c r="G109" i="186"/>
  <c r="F109" i="186"/>
  <c r="E109" i="186"/>
  <c r="D109" i="186"/>
  <c r="C109" i="186"/>
  <c r="B109" i="186"/>
  <c r="BC108" i="186"/>
  <c r="AX108" i="186"/>
  <c r="X108" i="186"/>
  <c r="W108" i="186"/>
  <c r="V108" i="186"/>
  <c r="U108" i="186"/>
  <c r="T108" i="186"/>
  <c r="S108" i="186"/>
  <c r="R108" i="186"/>
  <c r="Q108" i="186"/>
  <c r="P108" i="186"/>
  <c r="O108" i="186"/>
  <c r="N108" i="186"/>
  <c r="M108" i="186"/>
  <c r="L108" i="186"/>
  <c r="K108" i="186"/>
  <c r="J108" i="186"/>
  <c r="I108" i="186"/>
  <c r="H108" i="186"/>
  <c r="G108" i="186"/>
  <c r="F108" i="186"/>
  <c r="E108" i="186"/>
  <c r="D108" i="186"/>
  <c r="C108" i="186"/>
  <c r="B108" i="186"/>
  <c r="BC107" i="186"/>
  <c r="AX107" i="186"/>
  <c r="X107" i="186"/>
  <c r="W107" i="186"/>
  <c r="V107" i="186"/>
  <c r="U107" i="186"/>
  <c r="T107" i="186"/>
  <c r="S107" i="186"/>
  <c r="R107" i="186"/>
  <c r="Q107" i="186"/>
  <c r="P107" i="186"/>
  <c r="O107" i="186"/>
  <c r="N107" i="186"/>
  <c r="M107" i="186"/>
  <c r="L107" i="186"/>
  <c r="K107" i="186"/>
  <c r="J107" i="186"/>
  <c r="I107" i="186"/>
  <c r="H107" i="186"/>
  <c r="G107" i="186"/>
  <c r="F107" i="186"/>
  <c r="E107" i="186"/>
  <c r="D107" i="186"/>
  <c r="C107" i="186"/>
  <c r="B107" i="186"/>
  <c r="BC106" i="186"/>
  <c r="AX106" i="186"/>
  <c r="X106" i="186"/>
  <c r="W106" i="186"/>
  <c r="V106" i="186"/>
  <c r="U106" i="186"/>
  <c r="T106" i="186"/>
  <c r="S106" i="186"/>
  <c r="R106" i="186"/>
  <c r="Q106" i="186"/>
  <c r="P106" i="186"/>
  <c r="O106" i="186"/>
  <c r="N106" i="186"/>
  <c r="M106" i="186"/>
  <c r="L106" i="186"/>
  <c r="K106" i="186"/>
  <c r="J106" i="186"/>
  <c r="I106" i="186"/>
  <c r="H106" i="186"/>
  <c r="G106" i="186"/>
  <c r="F106" i="186"/>
  <c r="E106" i="186"/>
  <c r="D106" i="186"/>
  <c r="C106" i="186"/>
  <c r="B106" i="186"/>
  <c r="BC105" i="186"/>
  <c r="AX105" i="186"/>
  <c r="X105" i="186"/>
  <c r="W105" i="186"/>
  <c r="V105" i="186"/>
  <c r="U105" i="186"/>
  <c r="T105" i="186"/>
  <c r="S105" i="186"/>
  <c r="R105" i="186"/>
  <c r="Q105" i="186"/>
  <c r="P105" i="186"/>
  <c r="O105" i="186"/>
  <c r="N105" i="186"/>
  <c r="M105" i="186"/>
  <c r="L105" i="186"/>
  <c r="K105" i="186"/>
  <c r="J105" i="186"/>
  <c r="I105" i="186"/>
  <c r="H105" i="186"/>
  <c r="G105" i="186"/>
  <c r="F105" i="186"/>
  <c r="E105" i="186"/>
  <c r="D105" i="186"/>
  <c r="C105" i="186"/>
  <c r="B105" i="186"/>
  <c r="BC104" i="186"/>
  <c r="AX104" i="186"/>
  <c r="X104" i="186"/>
  <c r="W104" i="186"/>
  <c r="V104" i="186"/>
  <c r="U104" i="186"/>
  <c r="T104" i="186"/>
  <c r="S104" i="186"/>
  <c r="R104" i="186"/>
  <c r="Q104" i="186"/>
  <c r="P104" i="186"/>
  <c r="O104" i="186"/>
  <c r="N104" i="186"/>
  <c r="M104" i="186"/>
  <c r="L104" i="186"/>
  <c r="K104" i="186"/>
  <c r="J104" i="186"/>
  <c r="I104" i="186"/>
  <c r="H104" i="186"/>
  <c r="G104" i="186"/>
  <c r="F104" i="186"/>
  <c r="E104" i="186"/>
  <c r="D104" i="186"/>
  <c r="C104" i="186"/>
  <c r="B104" i="186"/>
  <c r="BC103" i="186"/>
  <c r="AX103" i="186"/>
  <c r="X103" i="186"/>
  <c r="W103" i="186"/>
  <c r="V103" i="186"/>
  <c r="U103" i="186"/>
  <c r="T103" i="186"/>
  <c r="S103" i="186"/>
  <c r="R103" i="186"/>
  <c r="Q103" i="186"/>
  <c r="P103" i="186"/>
  <c r="O103" i="186"/>
  <c r="N103" i="186"/>
  <c r="M103" i="186"/>
  <c r="L103" i="186"/>
  <c r="K103" i="186"/>
  <c r="J103" i="186"/>
  <c r="I103" i="186"/>
  <c r="H103" i="186"/>
  <c r="G103" i="186"/>
  <c r="F103" i="186"/>
  <c r="E103" i="186"/>
  <c r="D103" i="186"/>
  <c r="C103" i="186"/>
  <c r="B103" i="186"/>
  <c r="BC102" i="186"/>
  <c r="AX102" i="186"/>
  <c r="X102" i="186"/>
  <c r="W102" i="186"/>
  <c r="V102" i="186"/>
  <c r="U102" i="186"/>
  <c r="T102" i="186"/>
  <c r="S102" i="186"/>
  <c r="R102" i="186"/>
  <c r="Q102" i="186"/>
  <c r="P102" i="186"/>
  <c r="O102" i="186"/>
  <c r="N102" i="186"/>
  <c r="M102" i="186"/>
  <c r="L102" i="186"/>
  <c r="K102" i="186"/>
  <c r="J102" i="186"/>
  <c r="I102" i="186"/>
  <c r="H102" i="186"/>
  <c r="G102" i="186"/>
  <c r="F102" i="186"/>
  <c r="E102" i="186"/>
  <c r="D102" i="186"/>
  <c r="C102" i="186"/>
  <c r="B102" i="186"/>
  <c r="BC101" i="186"/>
  <c r="AX101" i="186"/>
  <c r="X101" i="186"/>
  <c r="W101" i="186"/>
  <c r="V101" i="186"/>
  <c r="U101" i="186"/>
  <c r="T101" i="186"/>
  <c r="S101" i="186"/>
  <c r="R101" i="186"/>
  <c r="Q101" i="186"/>
  <c r="P101" i="186"/>
  <c r="O101" i="186"/>
  <c r="N101" i="186"/>
  <c r="M101" i="186"/>
  <c r="L101" i="186"/>
  <c r="K101" i="186"/>
  <c r="J101" i="186"/>
  <c r="I101" i="186"/>
  <c r="H101" i="186"/>
  <c r="G101" i="186"/>
  <c r="F101" i="186"/>
  <c r="E101" i="186"/>
  <c r="D101" i="186"/>
  <c r="C101" i="186"/>
  <c r="B101" i="186"/>
  <c r="BC100" i="186"/>
  <c r="AX100" i="186"/>
  <c r="X100" i="186"/>
  <c r="W100" i="186"/>
  <c r="V100" i="186"/>
  <c r="U100" i="186"/>
  <c r="T100" i="186"/>
  <c r="S100" i="186"/>
  <c r="R100" i="186"/>
  <c r="Q100" i="186"/>
  <c r="P100" i="186"/>
  <c r="O100" i="186"/>
  <c r="N100" i="186"/>
  <c r="M100" i="186"/>
  <c r="L100" i="186"/>
  <c r="K100" i="186"/>
  <c r="J100" i="186"/>
  <c r="I100" i="186"/>
  <c r="H100" i="186"/>
  <c r="G100" i="186"/>
  <c r="F100" i="186"/>
  <c r="E100" i="186"/>
  <c r="D100" i="186"/>
  <c r="C100" i="186"/>
  <c r="B100" i="186"/>
  <c r="BC99" i="186"/>
  <c r="AX99" i="186"/>
  <c r="X99" i="186"/>
  <c r="W99" i="186"/>
  <c r="V99" i="186"/>
  <c r="U99" i="186"/>
  <c r="T99" i="186"/>
  <c r="S99" i="186"/>
  <c r="R99" i="186"/>
  <c r="Q99" i="186"/>
  <c r="P99" i="186"/>
  <c r="O99" i="186"/>
  <c r="N99" i="186"/>
  <c r="M99" i="186"/>
  <c r="L99" i="186"/>
  <c r="K99" i="186"/>
  <c r="J99" i="186"/>
  <c r="I99" i="186"/>
  <c r="H99" i="186"/>
  <c r="G99" i="186"/>
  <c r="F99" i="186"/>
  <c r="E99" i="186"/>
  <c r="D99" i="186"/>
  <c r="C99" i="186"/>
  <c r="B99" i="186"/>
  <c r="BC98" i="186"/>
  <c r="AX98" i="186"/>
  <c r="X98" i="186"/>
  <c r="W98" i="186"/>
  <c r="V98" i="186"/>
  <c r="U98" i="186"/>
  <c r="T98" i="186"/>
  <c r="S98" i="186"/>
  <c r="R98" i="186"/>
  <c r="Q98" i="186"/>
  <c r="P98" i="186"/>
  <c r="O98" i="186"/>
  <c r="N98" i="186"/>
  <c r="M98" i="186"/>
  <c r="L98" i="186"/>
  <c r="K98" i="186"/>
  <c r="J98" i="186"/>
  <c r="I98" i="186"/>
  <c r="H98" i="186"/>
  <c r="G98" i="186"/>
  <c r="F98" i="186"/>
  <c r="E98" i="186"/>
  <c r="D98" i="186"/>
  <c r="C98" i="186"/>
  <c r="B98" i="186"/>
  <c r="BC97" i="186"/>
  <c r="AX97" i="186"/>
  <c r="X97" i="186"/>
  <c r="W97" i="186"/>
  <c r="V97" i="186"/>
  <c r="U97" i="186"/>
  <c r="T97" i="186"/>
  <c r="S97" i="186"/>
  <c r="R97" i="186"/>
  <c r="Q97" i="186"/>
  <c r="P97" i="186"/>
  <c r="O97" i="186"/>
  <c r="N97" i="186"/>
  <c r="M97" i="186"/>
  <c r="L97" i="186"/>
  <c r="K97" i="186"/>
  <c r="J97" i="186"/>
  <c r="I97" i="186"/>
  <c r="H97" i="186"/>
  <c r="G97" i="186"/>
  <c r="F97" i="186"/>
  <c r="E97" i="186"/>
  <c r="D97" i="186"/>
  <c r="C97" i="186"/>
  <c r="B97" i="186"/>
  <c r="BC96" i="186"/>
  <c r="AX96" i="186"/>
  <c r="X96" i="186"/>
  <c r="W96" i="186"/>
  <c r="V96" i="186"/>
  <c r="U96" i="186"/>
  <c r="T96" i="186"/>
  <c r="S96" i="186"/>
  <c r="R96" i="186"/>
  <c r="Q96" i="186"/>
  <c r="P96" i="186"/>
  <c r="O96" i="186"/>
  <c r="N96" i="186"/>
  <c r="M96" i="186"/>
  <c r="L96" i="186"/>
  <c r="K96" i="186"/>
  <c r="J96" i="186"/>
  <c r="I96" i="186"/>
  <c r="H96" i="186"/>
  <c r="G96" i="186"/>
  <c r="F96" i="186"/>
  <c r="E96" i="186"/>
  <c r="D96" i="186"/>
  <c r="C96" i="186"/>
  <c r="B96" i="186"/>
  <c r="BC95" i="186"/>
  <c r="AX95" i="186"/>
  <c r="X95" i="186"/>
  <c r="W95" i="186"/>
  <c r="V95" i="186"/>
  <c r="U95" i="186"/>
  <c r="T95" i="186"/>
  <c r="S95" i="186"/>
  <c r="R95" i="186"/>
  <c r="Q95" i="186"/>
  <c r="P95" i="186"/>
  <c r="O95" i="186"/>
  <c r="N95" i="186"/>
  <c r="M95" i="186"/>
  <c r="L95" i="186"/>
  <c r="K95" i="186"/>
  <c r="J95" i="186"/>
  <c r="I95" i="186"/>
  <c r="H95" i="186"/>
  <c r="G95" i="186"/>
  <c r="F95" i="186"/>
  <c r="E95" i="186"/>
  <c r="D95" i="186"/>
  <c r="C95" i="186"/>
  <c r="B95" i="186"/>
  <c r="BC94" i="186"/>
  <c r="AX94" i="186"/>
  <c r="X94" i="186"/>
  <c r="W94" i="186"/>
  <c r="V94" i="186"/>
  <c r="U94" i="186"/>
  <c r="T94" i="186"/>
  <c r="S94" i="186"/>
  <c r="R94" i="186"/>
  <c r="Q94" i="186"/>
  <c r="P94" i="186"/>
  <c r="O94" i="186"/>
  <c r="N94" i="186"/>
  <c r="M94" i="186"/>
  <c r="L94" i="186"/>
  <c r="K94" i="186"/>
  <c r="J94" i="186"/>
  <c r="I94" i="186"/>
  <c r="H94" i="186"/>
  <c r="G94" i="186"/>
  <c r="F94" i="186"/>
  <c r="E94" i="186"/>
  <c r="D94" i="186"/>
  <c r="C94" i="186"/>
  <c r="B94" i="186"/>
  <c r="BC93" i="186"/>
  <c r="AX93" i="186"/>
  <c r="X93" i="186"/>
  <c r="W93" i="186"/>
  <c r="V93" i="186"/>
  <c r="U93" i="186"/>
  <c r="T93" i="186"/>
  <c r="S93" i="186"/>
  <c r="R93" i="186"/>
  <c r="Q93" i="186"/>
  <c r="P93" i="186"/>
  <c r="O93" i="186"/>
  <c r="N93" i="186"/>
  <c r="M93" i="186"/>
  <c r="L93" i="186"/>
  <c r="K93" i="186"/>
  <c r="J93" i="186"/>
  <c r="I93" i="186"/>
  <c r="H93" i="186"/>
  <c r="G93" i="186"/>
  <c r="F93" i="186"/>
  <c r="E93" i="186"/>
  <c r="D93" i="186"/>
  <c r="C93" i="186"/>
  <c r="B93" i="186"/>
  <c r="BC92" i="186"/>
  <c r="AX92" i="186"/>
  <c r="X92" i="186"/>
  <c r="W92" i="186"/>
  <c r="V92" i="186"/>
  <c r="U92" i="186"/>
  <c r="T92" i="186"/>
  <c r="S92" i="186"/>
  <c r="R92" i="186"/>
  <c r="Q92" i="186"/>
  <c r="P92" i="186"/>
  <c r="O92" i="186"/>
  <c r="N92" i="186"/>
  <c r="M92" i="186"/>
  <c r="L92" i="186"/>
  <c r="K92" i="186"/>
  <c r="J92" i="186"/>
  <c r="I92" i="186"/>
  <c r="H92" i="186"/>
  <c r="G92" i="186"/>
  <c r="F92" i="186"/>
  <c r="E92" i="186"/>
  <c r="D92" i="186"/>
  <c r="C92" i="186"/>
  <c r="B92" i="186"/>
  <c r="BC91" i="186"/>
  <c r="AX91" i="186"/>
  <c r="X91" i="186"/>
  <c r="W91" i="186"/>
  <c r="V91" i="186"/>
  <c r="U91" i="186"/>
  <c r="T91" i="186"/>
  <c r="S91" i="186"/>
  <c r="R91" i="186"/>
  <c r="Q91" i="186"/>
  <c r="P91" i="186"/>
  <c r="O91" i="186"/>
  <c r="N91" i="186"/>
  <c r="M91" i="186"/>
  <c r="L91" i="186"/>
  <c r="K91" i="186"/>
  <c r="J91" i="186"/>
  <c r="I91" i="186"/>
  <c r="H91" i="186"/>
  <c r="G91" i="186"/>
  <c r="F91" i="186"/>
  <c r="E91" i="186"/>
  <c r="D91" i="186"/>
  <c r="C91" i="186"/>
  <c r="B91" i="186"/>
  <c r="BC90" i="186"/>
  <c r="AX90" i="186"/>
  <c r="X90" i="186"/>
  <c r="W90" i="186"/>
  <c r="V90" i="186"/>
  <c r="U90" i="186"/>
  <c r="T90" i="186"/>
  <c r="S90" i="186"/>
  <c r="R90" i="186"/>
  <c r="Q90" i="186"/>
  <c r="P90" i="186"/>
  <c r="O90" i="186"/>
  <c r="N90" i="186"/>
  <c r="M90" i="186"/>
  <c r="L90" i="186"/>
  <c r="K90" i="186"/>
  <c r="J90" i="186"/>
  <c r="I90" i="186"/>
  <c r="H90" i="186"/>
  <c r="G90" i="186"/>
  <c r="F90" i="186"/>
  <c r="E90" i="186"/>
  <c r="D90" i="186"/>
  <c r="C90" i="186"/>
  <c r="B90" i="186"/>
  <c r="BC89" i="186"/>
  <c r="AX89" i="186"/>
  <c r="X89" i="186"/>
  <c r="W89" i="186"/>
  <c r="V89" i="186"/>
  <c r="U89" i="186"/>
  <c r="T89" i="186"/>
  <c r="S89" i="186"/>
  <c r="R89" i="186"/>
  <c r="Q89" i="186"/>
  <c r="P89" i="186"/>
  <c r="O89" i="186"/>
  <c r="N89" i="186"/>
  <c r="M89" i="186"/>
  <c r="L89" i="186"/>
  <c r="K89" i="186"/>
  <c r="J89" i="186"/>
  <c r="I89" i="186"/>
  <c r="H89" i="186"/>
  <c r="G89" i="186"/>
  <c r="F89" i="186"/>
  <c r="E89" i="186"/>
  <c r="D89" i="186"/>
  <c r="C89" i="186"/>
  <c r="B89" i="186"/>
  <c r="BC88" i="186"/>
  <c r="AX88" i="186"/>
  <c r="X88" i="186"/>
  <c r="W88" i="186"/>
  <c r="V88" i="186"/>
  <c r="U88" i="186"/>
  <c r="T88" i="186"/>
  <c r="S88" i="186"/>
  <c r="R88" i="186"/>
  <c r="Q88" i="186"/>
  <c r="P88" i="186"/>
  <c r="O88" i="186"/>
  <c r="N88" i="186"/>
  <c r="M88" i="186"/>
  <c r="L88" i="186"/>
  <c r="K88" i="186"/>
  <c r="J88" i="186"/>
  <c r="I88" i="186"/>
  <c r="H88" i="186"/>
  <c r="G88" i="186"/>
  <c r="F88" i="186"/>
  <c r="E88" i="186"/>
  <c r="D88" i="186"/>
  <c r="C88" i="186"/>
  <c r="B88" i="186"/>
  <c r="BC87" i="186"/>
  <c r="AX87" i="186"/>
  <c r="X87" i="186"/>
  <c r="W87" i="186"/>
  <c r="V87" i="186"/>
  <c r="U87" i="186"/>
  <c r="T87" i="186"/>
  <c r="S87" i="186"/>
  <c r="R87" i="186"/>
  <c r="Q87" i="186"/>
  <c r="P87" i="186"/>
  <c r="O87" i="186"/>
  <c r="N87" i="186"/>
  <c r="M87" i="186"/>
  <c r="L87" i="186"/>
  <c r="K87" i="186"/>
  <c r="J87" i="186"/>
  <c r="I87" i="186"/>
  <c r="H87" i="186"/>
  <c r="G87" i="186"/>
  <c r="F87" i="186"/>
  <c r="E87" i="186"/>
  <c r="D87" i="186"/>
  <c r="C87" i="186"/>
  <c r="B87" i="186"/>
  <c r="BC86" i="186"/>
  <c r="AX86" i="186"/>
  <c r="X86" i="186"/>
  <c r="W86" i="186"/>
  <c r="V86" i="186"/>
  <c r="U86" i="186"/>
  <c r="T86" i="186"/>
  <c r="S86" i="186"/>
  <c r="R86" i="186"/>
  <c r="Q86" i="186"/>
  <c r="P86" i="186"/>
  <c r="O86" i="186"/>
  <c r="N86" i="186"/>
  <c r="M86" i="186"/>
  <c r="L86" i="186"/>
  <c r="K86" i="186"/>
  <c r="J86" i="186"/>
  <c r="I86" i="186"/>
  <c r="H86" i="186"/>
  <c r="G86" i="186"/>
  <c r="F86" i="186"/>
  <c r="E86" i="186"/>
  <c r="D86" i="186"/>
  <c r="C86" i="186"/>
  <c r="B86" i="186"/>
  <c r="BC85" i="186"/>
  <c r="AX85" i="186"/>
  <c r="X85" i="186"/>
  <c r="W85" i="186"/>
  <c r="V85" i="186"/>
  <c r="U85" i="186"/>
  <c r="T85" i="186"/>
  <c r="S85" i="186"/>
  <c r="R85" i="186"/>
  <c r="Q85" i="186"/>
  <c r="P85" i="186"/>
  <c r="O85" i="186"/>
  <c r="N85" i="186"/>
  <c r="M85" i="186"/>
  <c r="L85" i="186"/>
  <c r="K85" i="186"/>
  <c r="J85" i="186"/>
  <c r="I85" i="186"/>
  <c r="H85" i="186"/>
  <c r="G85" i="186"/>
  <c r="F85" i="186"/>
  <c r="E85" i="186"/>
  <c r="D85" i="186"/>
  <c r="C85" i="186"/>
  <c r="B85" i="186"/>
  <c r="BC84" i="186"/>
  <c r="AX84" i="186"/>
  <c r="X84" i="186"/>
  <c r="W84" i="186"/>
  <c r="V84" i="186"/>
  <c r="U84" i="186"/>
  <c r="T84" i="186"/>
  <c r="S84" i="186"/>
  <c r="R84" i="186"/>
  <c r="Q84" i="186"/>
  <c r="P84" i="186"/>
  <c r="O84" i="186"/>
  <c r="N84" i="186"/>
  <c r="M84" i="186"/>
  <c r="L84" i="186"/>
  <c r="K84" i="186"/>
  <c r="J84" i="186"/>
  <c r="I84" i="186"/>
  <c r="H84" i="186"/>
  <c r="G84" i="186"/>
  <c r="F84" i="186"/>
  <c r="E84" i="186"/>
  <c r="D84" i="186"/>
  <c r="C84" i="186"/>
  <c r="B84" i="186"/>
  <c r="BC83" i="186"/>
  <c r="AX83" i="186"/>
  <c r="X83" i="186"/>
  <c r="W83" i="186"/>
  <c r="V83" i="186"/>
  <c r="U83" i="186"/>
  <c r="T83" i="186"/>
  <c r="S83" i="186"/>
  <c r="R83" i="186"/>
  <c r="Q83" i="186"/>
  <c r="P83" i="186"/>
  <c r="O83" i="186"/>
  <c r="N83" i="186"/>
  <c r="M83" i="186"/>
  <c r="L83" i="186"/>
  <c r="K83" i="186"/>
  <c r="J83" i="186"/>
  <c r="I83" i="186"/>
  <c r="H83" i="186"/>
  <c r="G83" i="186"/>
  <c r="F83" i="186"/>
  <c r="E83" i="186"/>
  <c r="D83" i="186"/>
  <c r="C83" i="186"/>
  <c r="B83" i="186"/>
  <c r="BC82" i="186"/>
  <c r="AX82" i="186"/>
  <c r="X82" i="186"/>
  <c r="W82" i="186"/>
  <c r="V82" i="186"/>
  <c r="U82" i="186"/>
  <c r="T82" i="186"/>
  <c r="S82" i="186"/>
  <c r="R82" i="186"/>
  <c r="Q82" i="186"/>
  <c r="P82" i="186"/>
  <c r="O82" i="186"/>
  <c r="N82" i="186"/>
  <c r="M82" i="186"/>
  <c r="L82" i="186"/>
  <c r="K82" i="186"/>
  <c r="J82" i="186"/>
  <c r="I82" i="186"/>
  <c r="H82" i="186"/>
  <c r="G82" i="186"/>
  <c r="F82" i="186"/>
  <c r="E82" i="186"/>
  <c r="D82" i="186"/>
  <c r="C82" i="186"/>
  <c r="B82" i="186"/>
  <c r="BC81" i="186"/>
  <c r="AX81" i="186"/>
  <c r="X81" i="186"/>
  <c r="W81" i="186"/>
  <c r="V81" i="186"/>
  <c r="U81" i="186"/>
  <c r="T81" i="186"/>
  <c r="S81" i="186"/>
  <c r="R81" i="186"/>
  <c r="Q81" i="186"/>
  <c r="P81" i="186"/>
  <c r="O81" i="186"/>
  <c r="N81" i="186"/>
  <c r="M81" i="186"/>
  <c r="L81" i="186"/>
  <c r="K81" i="186"/>
  <c r="J81" i="186"/>
  <c r="I81" i="186"/>
  <c r="H81" i="186"/>
  <c r="G81" i="186"/>
  <c r="F81" i="186"/>
  <c r="E81" i="186"/>
  <c r="D81" i="186"/>
  <c r="C81" i="186"/>
  <c r="B81" i="186"/>
  <c r="BC80" i="186"/>
  <c r="AX80" i="186"/>
  <c r="X80" i="186"/>
  <c r="W80" i="186"/>
  <c r="V80" i="186"/>
  <c r="U80" i="186"/>
  <c r="T80" i="186"/>
  <c r="S80" i="186"/>
  <c r="R80" i="186"/>
  <c r="Q80" i="186"/>
  <c r="P80" i="186"/>
  <c r="O80" i="186"/>
  <c r="N80" i="186"/>
  <c r="M80" i="186"/>
  <c r="L80" i="186"/>
  <c r="K80" i="186"/>
  <c r="J80" i="186"/>
  <c r="I80" i="186"/>
  <c r="H80" i="186"/>
  <c r="G80" i="186"/>
  <c r="F80" i="186"/>
  <c r="E80" i="186"/>
  <c r="D80" i="186"/>
  <c r="C80" i="186"/>
  <c r="B80" i="186"/>
  <c r="BC79" i="186"/>
  <c r="AX79" i="186"/>
  <c r="X79" i="186"/>
  <c r="W79" i="186"/>
  <c r="V79" i="186"/>
  <c r="U79" i="186"/>
  <c r="T79" i="186"/>
  <c r="S79" i="186"/>
  <c r="R79" i="186"/>
  <c r="Q79" i="186"/>
  <c r="P79" i="186"/>
  <c r="O79" i="186"/>
  <c r="N79" i="186"/>
  <c r="M79" i="186"/>
  <c r="L79" i="186"/>
  <c r="K79" i="186"/>
  <c r="J79" i="186"/>
  <c r="I79" i="186"/>
  <c r="H79" i="186"/>
  <c r="G79" i="186"/>
  <c r="F79" i="186"/>
  <c r="E79" i="186"/>
  <c r="D79" i="186"/>
  <c r="C79" i="186"/>
  <c r="B79" i="186"/>
  <c r="BC78" i="186"/>
  <c r="AX78" i="186"/>
  <c r="X78" i="186"/>
  <c r="W78" i="186"/>
  <c r="V78" i="186"/>
  <c r="U78" i="186"/>
  <c r="T78" i="186"/>
  <c r="S78" i="186"/>
  <c r="R78" i="186"/>
  <c r="Q78" i="186"/>
  <c r="P78" i="186"/>
  <c r="O78" i="186"/>
  <c r="N78" i="186"/>
  <c r="M78" i="186"/>
  <c r="L78" i="186"/>
  <c r="K78" i="186"/>
  <c r="J78" i="186"/>
  <c r="I78" i="186"/>
  <c r="H78" i="186"/>
  <c r="G78" i="186"/>
  <c r="F78" i="186"/>
  <c r="E78" i="186"/>
  <c r="D78" i="186"/>
  <c r="C78" i="186"/>
  <c r="B78" i="186"/>
  <c r="BC77" i="186"/>
  <c r="AX77" i="186"/>
  <c r="X77" i="186"/>
  <c r="W77" i="186"/>
  <c r="V77" i="186"/>
  <c r="U77" i="186"/>
  <c r="T77" i="186"/>
  <c r="S77" i="186"/>
  <c r="R77" i="186"/>
  <c r="Q77" i="186"/>
  <c r="P77" i="186"/>
  <c r="O77" i="186"/>
  <c r="N77" i="186"/>
  <c r="M77" i="186"/>
  <c r="L77" i="186"/>
  <c r="K77" i="186"/>
  <c r="J77" i="186"/>
  <c r="I77" i="186"/>
  <c r="H77" i="186"/>
  <c r="G77" i="186"/>
  <c r="F77" i="186"/>
  <c r="E77" i="186"/>
  <c r="D77" i="186"/>
  <c r="C77" i="186"/>
  <c r="B77" i="186"/>
  <c r="BC76" i="186"/>
  <c r="AX76" i="186"/>
  <c r="X76" i="186"/>
  <c r="W76" i="186"/>
  <c r="V76" i="186"/>
  <c r="U76" i="186"/>
  <c r="T76" i="186"/>
  <c r="S76" i="186"/>
  <c r="R76" i="186"/>
  <c r="Q76" i="186"/>
  <c r="P76" i="186"/>
  <c r="O76" i="186"/>
  <c r="N76" i="186"/>
  <c r="M76" i="186"/>
  <c r="L76" i="186"/>
  <c r="K76" i="186"/>
  <c r="J76" i="186"/>
  <c r="I76" i="186"/>
  <c r="H76" i="186"/>
  <c r="G76" i="186"/>
  <c r="F76" i="186"/>
  <c r="E76" i="186"/>
  <c r="D76" i="186"/>
  <c r="C76" i="186"/>
  <c r="B76" i="186"/>
  <c r="BC75" i="186"/>
  <c r="AX75" i="186"/>
  <c r="X75" i="186"/>
  <c r="W75" i="186"/>
  <c r="V75" i="186"/>
  <c r="U75" i="186"/>
  <c r="T75" i="186"/>
  <c r="S75" i="186"/>
  <c r="R75" i="186"/>
  <c r="Q75" i="186"/>
  <c r="P75" i="186"/>
  <c r="O75" i="186"/>
  <c r="N75" i="186"/>
  <c r="M75" i="186"/>
  <c r="L75" i="186"/>
  <c r="K75" i="186"/>
  <c r="J75" i="186"/>
  <c r="I75" i="186"/>
  <c r="H75" i="186"/>
  <c r="G75" i="186"/>
  <c r="F75" i="186"/>
  <c r="E75" i="186"/>
  <c r="D75" i="186"/>
  <c r="C75" i="186"/>
  <c r="B75" i="186"/>
  <c r="BC74" i="186"/>
  <c r="AX74" i="186"/>
  <c r="X74" i="186"/>
  <c r="W74" i="186"/>
  <c r="V74" i="186"/>
  <c r="U74" i="186"/>
  <c r="T74" i="186"/>
  <c r="S74" i="186"/>
  <c r="R74" i="186"/>
  <c r="Q74" i="186"/>
  <c r="P74" i="186"/>
  <c r="O74" i="186"/>
  <c r="N74" i="186"/>
  <c r="M74" i="186"/>
  <c r="L74" i="186"/>
  <c r="K74" i="186"/>
  <c r="J74" i="186"/>
  <c r="I74" i="186"/>
  <c r="H74" i="186"/>
  <c r="G74" i="186"/>
  <c r="F74" i="186"/>
  <c r="E74" i="186"/>
  <c r="D74" i="186"/>
  <c r="C74" i="186"/>
  <c r="B74" i="186"/>
  <c r="BC73" i="186"/>
  <c r="AX73" i="186"/>
  <c r="X73" i="186"/>
  <c r="W73" i="186"/>
  <c r="V73" i="186"/>
  <c r="U73" i="186"/>
  <c r="T73" i="186"/>
  <c r="S73" i="186"/>
  <c r="R73" i="186"/>
  <c r="Q73" i="186"/>
  <c r="P73" i="186"/>
  <c r="O73" i="186"/>
  <c r="N73" i="186"/>
  <c r="M73" i="186"/>
  <c r="L73" i="186"/>
  <c r="K73" i="186"/>
  <c r="J73" i="186"/>
  <c r="I73" i="186"/>
  <c r="H73" i="186"/>
  <c r="G73" i="186"/>
  <c r="F73" i="186"/>
  <c r="E73" i="186"/>
  <c r="D73" i="186"/>
  <c r="C73" i="186"/>
  <c r="B73" i="186"/>
  <c r="BC72" i="186"/>
  <c r="AX72" i="186"/>
  <c r="X72" i="186"/>
  <c r="W72" i="186"/>
  <c r="V72" i="186"/>
  <c r="U72" i="186"/>
  <c r="T72" i="186"/>
  <c r="S72" i="186"/>
  <c r="R72" i="186"/>
  <c r="Q72" i="186"/>
  <c r="P72" i="186"/>
  <c r="O72" i="186"/>
  <c r="N72" i="186"/>
  <c r="M72" i="186"/>
  <c r="L72" i="186"/>
  <c r="K72" i="186"/>
  <c r="J72" i="186"/>
  <c r="I72" i="186"/>
  <c r="H72" i="186"/>
  <c r="G72" i="186"/>
  <c r="F72" i="186"/>
  <c r="E72" i="186"/>
  <c r="D72" i="186"/>
  <c r="C72" i="186"/>
  <c r="B72" i="186"/>
  <c r="BC71" i="186"/>
  <c r="AX71" i="186"/>
  <c r="X71" i="186"/>
  <c r="W71" i="186"/>
  <c r="V71" i="186"/>
  <c r="U71" i="186"/>
  <c r="T71" i="186"/>
  <c r="S71" i="186"/>
  <c r="R71" i="186"/>
  <c r="Q71" i="186"/>
  <c r="P71" i="186"/>
  <c r="O71" i="186"/>
  <c r="N71" i="186"/>
  <c r="M71" i="186"/>
  <c r="L71" i="186"/>
  <c r="K71" i="186"/>
  <c r="J71" i="186"/>
  <c r="I71" i="186"/>
  <c r="H71" i="186"/>
  <c r="G71" i="186"/>
  <c r="F71" i="186"/>
  <c r="E71" i="186"/>
  <c r="D71" i="186"/>
  <c r="C71" i="186"/>
  <c r="B71" i="186"/>
  <c r="BC70" i="186"/>
  <c r="AX70" i="186"/>
  <c r="X70" i="186"/>
  <c r="W70" i="186"/>
  <c r="V70" i="186"/>
  <c r="U70" i="186"/>
  <c r="T70" i="186"/>
  <c r="S70" i="186"/>
  <c r="R70" i="186"/>
  <c r="Q70" i="186"/>
  <c r="P70" i="186"/>
  <c r="O70" i="186"/>
  <c r="N70" i="186"/>
  <c r="M70" i="186"/>
  <c r="L70" i="186"/>
  <c r="K70" i="186"/>
  <c r="J70" i="186"/>
  <c r="I70" i="186"/>
  <c r="H70" i="186"/>
  <c r="G70" i="186"/>
  <c r="F70" i="186"/>
  <c r="E70" i="186"/>
  <c r="D70" i="186"/>
  <c r="C70" i="186"/>
  <c r="B70" i="186"/>
  <c r="BC69" i="186"/>
  <c r="AX69" i="186"/>
  <c r="X69" i="186"/>
  <c r="W69" i="186"/>
  <c r="V69" i="186"/>
  <c r="U69" i="186"/>
  <c r="T69" i="186"/>
  <c r="S69" i="186"/>
  <c r="R69" i="186"/>
  <c r="Q69" i="186"/>
  <c r="P69" i="186"/>
  <c r="O69" i="186"/>
  <c r="N69" i="186"/>
  <c r="M69" i="186"/>
  <c r="L69" i="186"/>
  <c r="K69" i="186"/>
  <c r="J69" i="186"/>
  <c r="I69" i="186"/>
  <c r="H69" i="186"/>
  <c r="G69" i="186"/>
  <c r="F69" i="186"/>
  <c r="E69" i="186"/>
  <c r="D69" i="186"/>
  <c r="C69" i="186"/>
  <c r="B69" i="186"/>
  <c r="BC68" i="186"/>
  <c r="AX68" i="186"/>
  <c r="X68" i="186"/>
  <c r="W68" i="186"/>
  <c r="V68" i="186"/>
  <c r="U68" i="186"/>
  <c r="T68" i="186"/>
  <c r="S68" i="186"/>
  <c r="R68" i="186"/>
  <c r="Q68" i="186"/>
  <c r="P68" i="186"/>
  <c r="O68" i="186"/>
  <c r="N68" i="186"/>
  <c r="M68" i="186"/>
  <c r="L68" i="186"/>
  <c r="K68" i="186"/>
  <c r="J68" i="186"/>
  <c r="I68" i="186"/>
  <c r="H68" i="186"/>
  <c r="G68" i="186"/>
  <c r="F68" i="186"/>
  <c r="E68" i="186"/>
  <c r="D68" i="186"/>
  <c r="C68" i="186"/>
  <c r="B68" i="186"/>
  <c r="BC67" i="186"/>
  <c r="AX67" i="186"/>
  <c r="X67" i="186"/>
  <c r="W67" i="186"/>
  <c r="V67" i="186"/>
  <c r="U67" i="186"/>
  <c r="T67" i="186"/>
  <c r="S67" i="186"/>
  <c r="R67" i="186"/>
  <c r="Q67" i="186"/>
  <c r="P67" i="186"/>
  <c r="O67" i="186"/>
  <c r="N67" i="186"/>
  <c r="M67" i="186"/>
  <c r="L67" i="186"/>
  <c r="K67" i="186"/>
  <c r="J67" i="186"/>
  <c r="I67" i="186"/>
  <c r="H67" i="186"/>
  <c r="G67" i="186"/>
  <c r="F67" i="186"/>
  <c r="E67" i="186"/>
  <c r="D67" i="186"/>
  <c r="C67" i="186"/>
  <c r="B67" i="186"/>
  <c r="BC66" i="186"/>
  <c r="AX66" i="186"/>
  <c r="X66" i="186"/>
  <c r="W66" i="186"/>
  <c r="V66" i="186"/>
  <c r="U66" i="186"/>
  <c r="T66" i="186"/>
  <c r="S66" i="186"/>
  <c r="R66" i="186"/>
  <c r="Q66" i="186"/>
  <c r="P66" i="186"/>
  <c r="O66" i="186"/>
  <c r="N66" i="186"/>
  <c r="M66" i="186"/>
  <c r="L66" i="186"/>
  <c r="K66" i="186"/>
  <c r="J66" i="186"/>
  <c r="I66" i="186"/>
  <c r="H66" i="186"/>
  <c r="G66" i="186"/>
  <c r="F66" i="186"/>
  <c r="E66" i="186"/>
  <c r="D66" i="186"/>
  <c r="C66" i="186"/>
  <c r="B66" i="186"/>
  <c r="BC65" i="186"/>
  <c r="AX65" i="186"/>
  <c r="X65" i="186"/>
  <c r="W65" i="186"/>
  <c r="V65" i="186"/>
  <c r="U65" i="186"/>
  <c r="T65" i="186"/>
  <c r="S65" i="186"/>
  <c r="R65" i="186"/>
  <c r="Q65" i="186"/>
  <c r="P65" i="186"/>
  <c r="O65" i="186"/>
  <c r="N65" i="186"/>
  <c r="M65" i="186"/>
  <c r="L65" i="186"/>
  <c r="K65" i="186"/>
  <c r="J65" i="186"/>
  <c r="I65" i="186"/>
  <c r="H65" i="186"/>
  <c r="G65" i="186"/>
  <c r="F65" i="186"/>
  <c r="E65" i="186"/>
  <c r="D65" i="186"/>
  <c r="C65" i="186"/>
  <c r="B65" i="186"/>
  <c r="BC64" i="186"/>
  <c r="AX64" i="186"/>
  <c r="X64" i="186"/>
  <c r="W64" i="186"/>
  <c r="V64" i="186"/>
  <c r="U64" i="186"/>
  <c r="T64" i="186"/>
  <c r="S64" i="186"/>
  <c r="R64" i="186"/>
  <c r="Q64" i="186"/>
  <c r="P64" i="186"/>
  <c r="O64" i="186"/>
  <c r="N64" i="186"/>
  <c r="M64" i="186"/>
  <c r="L64" i="186"/>
  <c r="K64" i="186"/>
  <c r="J64" i="186"/>
  <c r="I64" i="186"/>
  <c r="H64" i="186"/>
  <c r="G64" i="186"/>
  <c r="F64" i="186"/>
  <c r="E64" i="186"/>
  <c r="D64" i="186"/>
  <c r="C64" i="186"/>
  <c r="B64" i="186"/>
  <c r="BC63" i="186"/>
  <c r="AX63" i="186"/>
  <c r="X63" i="186"/>
  <c r="W63" i="186"/>
  <c r="V63" i="186"/>
  <c r="U63" i="186"/>
  <c r="T63" i="186"/>
  <c r="S63" i="186"/>
  <c r="R63" i="186"/>
  <c r="Q63" i="186"/>
  <c r="P63" i="186"/>
  <c r="O63" i="186"/>
  <c r="N63" i="186"/>
  <c r="M63" i="186"/>
  <c r="L63" i="186"/>
  <c r="K63" i="186"/>
  <c r="J63" i="186"/>
  <c r="I63" i="186"/>
  <c r="H63" i="186"/>
  <c r="G63" i="186"/>
  <c r="F63" i="186"/>
  <c r="E63" i="186"/>
  <c r="D63" i="186"/>
  <c r="C63" i="186"/>
  <c r="B63" i="186"/>
  <c r="BC62" i="186"/>
  <c r="AX62" i="186"/>
  <c r="X62" i="186"/>
  <c r="W62" i="186"/>
  <c r="V62" i="186"/>
  <c r="U62" i="186"/>
  <c r="T62" i="186"/>
  <c r="S62" i="186"/>
  <c r="R62" i="186"/>
  <c r="Q62" i="186"/>
  <c r="P62" i="186"/>
  <c r="O62" i="186"/>
  <c r="N62" i="186"/>
  <c r="M62" i="186"/>
  <c r="L62" i="186"/>
  <c r="K62" i="186"/>
  <c r="J62" i="186"/>
  <c r="I62" i="186"/>
  <c r="H62" i="186"/>
  <c r="G62" i="186"/>
  <c r="F62" i="186"/>
  <c r="E62" i="186"/>
  <c r="D62" i="186"/>
  <c r="C62" i="186"/>
  <c r="B62" i="186"/>
  <c r="BC61" i="186"/>
  <c r="AX61" i="186"/>
  <c r="X61" i="186"/>
  <c r="W61" i="186"/>
  <c r="V61" i="186"/>
  <c r="U61" i="186"/>
  <c r="T61" i="186"/>
  <c r="S61" i="186"/>
  <c r="R61" i="186"/>
  <c r="Q61" i="186"/>
  <c r="P61" i="186"/>
  <c r="O61" i="186"/>
  <c r="N61" i="186"/>
  <c r="M61" i="186"/>
  <c r="L61" i="186"/>
  <c r="K61" i="186"/>
  <c r="J61" i="186"/>
  <c r="I61" i="186"/>
  <c r="H61" i="186"/>
  <c r="G61" i="186"/>
  <c r="F61" i="186"/>
  <c r="E61" i="186"/>
  <c r="D61" i="186"/>
  <c r="C61" i="186"/>
  <c r="B61" i="186"/>
  <c r="BC60" i="186"/>
  <c r="AX60" i="186"/>
  <c r="X60" i="186"/>
  <c r="W60" i="186"/>
  <c r="V60" i="186"/>
  <c r="U60" i="186"/>
  <c r="T60" i="186"/>
  <c r="S60" i="186"/>
  <c r="R60" i="186"/>
  <c r="Q60" i="186"/>
  <c r="P60" i="186"/>
  <c r="O60" i="186"/>
  <c r="N60" i="186"/>
  <c r="M60" i="186"/>
  <c r="L60" i="186"/>
  <c r="K60" i="186"/>
  <c r="J60" i="186"/>
  <c r="I60" i="186"/>
  <c r="H60" i="186"/>
  <c r="G60" i="186"/>
  <c r="F60" i="186"/>
  <c r="E60" i="186"/>
  <c r="D60" i="186"/>
  <c r="C60" i="186"/>
  <c r="B60" i="186"/>
  <c r="BC59" i="186"/>
  <c r="AX59" i="186"/>
  <c r="X59" i="186"/>
  <c r="W59" i="186"/>
  <c r="V59" i="186"/>
  <c r="U59" i="186"/>
  <c r="T59" i="186"/>
  <c r="S59" i="186"/>
  <c r="R59" i="186"/>
  <c r="Q59" i="186"/>
  <c r="P59" i="186"/>
  <c r="O59" i="186"/>
  <c r="N59" i="186"/>
  <c r="M59" i="186"/>
  <c r="L59" i="186"/>
  <c r="K59" i="186"/>
  <c r="J59" i="186"/>
  <c r="I59" i="186"/>
  <c r="H59" i="186"/>
  <c r="G59" i="186"/>
  <c r="F59" i="186"/>
  <c r="E59" i="186"/>
  <c r="D59" i="186"/>
  <c r="C59" i="186"/>
  <c r="B59" i="186"/>
  <c r="BC58" i="186"/>
  <c r="AX58" i="186"/>
  <c r="X58" i="186"/>
  <c r="W58" i="186"/>
  <c r="V58" i="186"/>
  <c r="U58" i="186"/>
  <c r="T58" i="186"/>
  <c r="S58" i="186"/>
  <c r="R58" i="186"/>
  <c r="Q58" i="186"/>
  <c r="P58" i="186"/>
  <c r="O58" i="186"/>
  <c r="N58" i="186"/>
  <c r="M58" i="186"/>
  <c r="L58" i="186"/>
  <c r="K58" i="186"/>
  <c r="J58" i="186"/>
  <c r="I58" i="186"/>
  <c r="H58" i="186"/>
  <c r="G58" i="186"/>
  <c r="F58" i="186"/>
  <c r="E58" i="186"/>
  <c r="D58" i="186"/>
  <c r="C58" i="186"/>
  <c r="B58" i="186"/>
  <c r="BC57" i="186"/>
  <c r="AX57" i="186"/>
  <c r="X57" i="186"/>
  <c r="W57" i="186"/>
  <c r="V57" i="186"/>
  <c r="U57" i="186"/>
  <c r="T57" i="186"/>
  <c r="S57" i="186"/>
  <c r="R57" i="186"/>
  <c r="Q57" i="186"/>
  <c r="P57" i="186"/>
  <c r="O57" i="186"/>
  <c r="N57" i="186"/>
  <c r="M57" i="186"/>
  <c r="L57" i="186"/>
  <c r="K57" i="186"/>
  <c r="J57" i="186"/>
  <c r="I57" i="186"/>
  <c r="H57" i="186"/>
  <c r="G57" i="186"/>
  <c r="F57" i="186"/>
  <c r="E57" i="186"/>
  <c r="D57" i="186"/>
  <c r="C57" i="186"/>
  <c r="B57" i="186"/>
  <c r="BC56" i="186"/>
  <c r="AX56" i="186"/>
  <c r="X56" i="186"/>
  <c r="W56" i="186"/>
  <c r="V56" i="186"/>
  <c r="U56" i="186"/>
  <c r="T56" i="186"/>
  <c r="S56" i="186"/>
  <c r="R56" i="186"/>
  <c r="Q56" i="186"/>
  <c r="P56" i="186"/>
  <c r="O56" i="186"/>
  <c r="N56" i="186"/>
  <c r="M56" i="186"/>
  <c r="L56" i="186"/>
  <c r="K56" i="186"/>
  <c r="J56" i="186"/>
  <c r="I56" i="186"/>
  <c r="H56" i="186"/>
  <c r="G56" i="186"/>
  <c r="F56" i="186"/>
  <c r="E56" i="186"/>
  <c r="D56" i="186"/>
  <c r="C56" i="186"/>
  <c r="B56" i="186"/>
  <c r="BC55" i="186"/>
  <c r="AX55" i="186"/>
  <c r="X55" i="186"/>
  <c r="W55" i="186"/>
  <c r="V55" i="186"/>
  <c r="U55" i="186"/>
  <c r="T55" i="186"/>
  <c r="S55" i="186"/>
  <c r="R55" i="186"/>
  <c r="Q55" i="186"/>
  <c r="P55" i="186"/>
  <c r="O55" i="186"/>
  <c r="N55" i="186"/>
  <c r="M55" i="186"/>
  <c r="L55" i="186"/>
  <c r="K55" i="186"/>
  <c r="J55" i="186"/>
  <c r="I55" i="186"/>
  <c r="H55" i="186"/>
  <c r="G55" i="186"/>
  <c r="F55" i="186"/>
  <c r="E55" i="186"/>
  <c r="D55" i="186"/>
  <c r="C55" i="186"/>
  <c r="B55" i="186"/>
  <c r="BC54" i="186"/>
  <c r="AX54" i="186"/>
  <c r="X54" i="186"/>
  <c r="W54" i="186"/>
  <c r="V54" i="186"/>
  <c r="U54" i="186"/>
  <c r="T54" i="186"/>
  <c r="S54" i="186"/>
  <c r="R54" i="186"/>
  <c r="Q54" i="186"/>
  <c r="P54" i="186"/>
  <c r="O54" i="186"/>
  <c r="N54" i="186"/>
  <c r="M54" i="186"/>
  <c r="L54" i="186"/>
  <c r="K54" i="186"/>
  <c r="J54" i="186"/>
  <c r="I54" i="186"/>
  <c r="H54" i="186"/>
  <c r="G54" i="186"/>
  <c r="F54" i="186"/>
  <c r="E54" i="186"/>
  <c r="D54" i="186"/>
  <c r="C54" i="186"/>
  <c r="B54" i="186"/>
  <c r="BC53" i="186"/>
  <c r="AX53" i="186"/>
  <c r="X53" i="186"/>
  <c r="W53" i="186"/>
  <c r="V53" i="186"/>
  <c r="U53" i="186"/>
  <c r="T53" i="186"/>
  <c r="S53" i="186"/>
  <c r="R53" i="186"/>
  <c r="Q53" i="186"/>
  <c r="P53" i="186"/>
  <c r="O53" i="186"/>
  <c r="N53" i="186"/>
  <c r="M53" i="186"/>
  <c r="L53" i="186"/>
  <c r="K53" i="186"/>
  <c r="J53" i="186"/>
  <c r="I53" i="186"/>
  <c r="H53" i="186"/>
  <c r="G53" i="186"/>
  <c r="F53" i="186"/>
  <c r="E53" i="186"/>
  <c r="D53" i="186"/>
  <c r="C53" i="186"/>
  <c r="B53" i="186"/>
  <c r="BC52" i="186"/>
  <c r="AX52" i="186"/>
  <c r="X52" i="186"/>
  <c r="W52" i="186"/>
  <c r="V52" i="186"/>
  <c r="U52" i="186"/>
  <c r="T52" i="186"/>
  <c r="S52" i="186"/>
  <c r="R52" i="186"/>
  <c r="Q52" i="186"/>
  <c r="P52" i="186"/>
  <c r="O52" i="186"/>
  <c r="N52" i="186"/>
  <c r="M52" i="186"/>
  <c r="L52" i="186"/>
  <c r="K52" i="186"/>
  <c r="J52" i="186"/>
  <c r="I52" i="186"/>
  <c r="H52" i="186"/>
  <c r="G52" i="186"/>
  <c r="F52" i="186"/>
  <c r="E52" i="186"/>
  <c r="D52" i="186"/>
  <c r="C52" i="186"/>
  <c r="B52" i="186"/>
  <c r="BC51" i="186"/>
  <c r="AX51" i="186"/>
  <c r="X51" i="186"/>
  <c r="W51" i="186"/>
  <c r="V51" i="186"/>
  <c r="U51" i="186"/>
  <c r="T51" i="186"/>
  <c r="S51" i="186"/>
  <c r="R51" i="186"/>
  <c r="Q51" i="186"/>
  <c r="P51" i="186"/>
  <c r="O51" i="186"/>
  <c r="N51" i="186"/>
  <c r="M51" i="186"/>
  <c r="L51" i="186"/>
  <c r="K51" i="186"/>
  <c r="J51" i="186"/>
  <c r="I51" i="186"/>
  <c r="H51" i="186"/>
  <c r="G51" i="186"/>
  <c r="F51" i="186"/>
  <c r="E51" i="186"/>
  <c r="D51" i="186"/>
  <c r="C51" i="186"/>
  <c r="B51" i="186"/>
  <c r="BC50" i="186"/>
  <c r="AX50" i="186"/>
  <c r="X50" i="186"/>
  <c r="W50" i="186"/>
  <c r="V50" i="186"/>
  <c r="U50" i="186"/>
  <c r="T50" i="186"/>
  <c r="S50" i="186"/>
  <c r="R50" i="186"/>
  <c r="Q50" i="186"/>
  <c r="P50" i="186"/>
  <c r="O50" i="186"/>
  <c r="N50" i="186"/>
  <c r="M50" i="186"/>
  <c r="L50" i="186"/>
  <c r="K50" i="186"/>
  <c r="J50" i="186"/>
  <c r="I50" i="186"/>
  <c r="H50" i="186"/>
  <c r="G50" i="186"/>
  <c r="F50" i="186"/>
  <c r="E50" i="186"/>
  <c r="D50" i="186"/>
  <c r="C50" i="186"/>
  <c r="B50" i="186"/>
  <c r="BC49" i="186"/>
  <c r="AX49" i="186"/>
  <c r="X49" i="186"/>
  <c r="W49" i="186"/>
  <c r="V49" i="186"/>
  <c r="U49" i="186"/>
  <c r="T49" i="186"/>
  <c r="S49" i="186"/>
  <c r="R49" i="186"/>
  <c r="Q49" i="186"/>
  <c r="P49" i="186"/>
  <c r="O49" i="186"/>
  <c r="N49" i="186"/>
  <c r="M49" i="186"/>
  <c r="L49" i="186"/>
  <c r="K49" i="186"/>
  <c r="J49" i="186"/>
  <c r="I49" i="186"/>
  <c r="H49" i="186"/>
  <c r="G49" i="186"/>
  <c r="F49" i="186"/>
  <c r="E49" i="186"/>
  <c r="D49" i="186"/>
  <c r="C49" i="186"/>
  <c r="B49" i="186"/>
  <c r="BC48" i="186"/>
  <c r="AX48" i="186"/>
  <c r="X48" i="186"/>
  <c r="W48" i="186"/>
  <c r="V48" i="186"/>
  <c r="U48" i="186"/>
  <c r="T48" i="186"/>
  <c r="S48" i="186"/>
  <c r="R48" i="186"/>
  <c r="Q48" i="186"/>
  <c r="P48" i="186"/>
  <c r="O48" i="186"/>
  <c r="N48" i="186"/>
  <c r="M48" i="186"/>
  <c r="L48" i="186"/>
  <c r="K48" i="186"/>
  <c r="J48" i="186"/>
  <c r="I48" i="186"/>
  <c r="H48" i="186"/>
  <c r="G48" i="186"/>
  <c r="F48" i="186"/>
  <c r="E48" i="186"/>
  <c r="D48" i="186"/>
  <c r="C48" i="186"/>
  <c r="B48" i="186"/>
  <c r="BC47" i="186"/>
  <c r="AX47" i="186"/>
  <c r="X47" i="186"/>
  <c r="W47" i="186"/>
  <c r="V47" i="186"/>
  <c r="U47" i="186"/>
  <c r="T47" i="186"/>
  <c r="S47" i="186"/>
  <c r="R47" i="186"/>
  <c r="Q47" i="186"/>
  <c r="P47" i="186"/>
  <c r="O47" i="186"/>
  <c r="N47" i="186"/>
  <c r="M47" i="186"/>
  <c r="L47" i="186"/>
  <c r="K47" i="186"/>
  <c r="J47" i="186"/>
  <c r="I47" i="186"/>
  <c r="H47" i="186"/>
  <c r="G47" i="186"/>
  <c r="F47" i="186"/>
  <c r="E47" i="186"/>
  <c r="D47" i="186"/>
  <c r="C47" i="186"/>
  <c r="B47" i="186"/>
  <c r="BC46" i="186"/>
  <c r="AX46" i="186"/>
  <c r="X46" i="186"/>
  <c r="W46" i="186"/>
  <c r="V46" i="186"/>
  <c r="U46" i="186"/>
  <c r="T46" i="186"/>
  <c r="S46" i="186"/>
  <c r="R46" i="186"/>
  <c r="Q46" i="186"/>
  <c r="P46" i="186"/>
  <c r="O46" i="186"/>
  <c r="N46" i="186"/>
  <c r="M46" i="186"/>
  <c r="L46" i="186"/>
  <c r="K46" i="186"/>
  <c r="J46" i="186"/>
  <c r="I46" i="186"/>
  <c r="H46" i="186"/>
  <c r="G46" i="186"/>
  <c r="F46" i="186"/>
  <c r="E46" i="186"/>
  <c r="D46" i="186"/>
  <c r="C46" i="186"/>
  <c r="B46" i="186"/>
  <c r="BC45" i="186"/>
  <c r="AX45" i="186"/>
  <c r="X45" i="186"/>
  <c r="W45" i="186"/>
  <c r="V45" i="186"/>
  <c r="U45" i="186"/>
  <c r="T45" i="186"/>
  <c r="S45" i="186"/>
  <c r="R45" i="186"/>
  <c r="Q45" i="186"/>
  <c r="P45" i="186"/>
  <c r="O45" i="186"/>
  <c r="N45" i="186"/>
  <c r="M45" i="186"/>
  <c r="L45" i="186"/>
  <c r="K45" i="186"/>
  <c r="J45" i="186"/>
  <c r="I45" i="186"/>
  <c r="H45" i="186"/>
  <c r="G45" i="186"/>
  <c r="F45" i="186"/>
  <c r="E45" i="186"/>
  <c r="D45" i="186"/>
  <c r="C45" i="186"/>
  <c r="B45" i="186"/>
  <c r="BC44" i="186"/>
  <c r="AX44" i="186"/>
  <c r="X44" i="186"/>
  <c r="W44" i="186"/>
  <c r="V44" i="186"/>
  <c r="U44" i="186"/>
  <c r="T44" i="186"/>
  <c r="S44" i="186"/>
  <c r="R44" i="186"/>
  <c r="Q44" i="186"/>
  <c r="P44" i="186"/>
  <c r="O44" i="186"/>
  <c r="N44" i="186"/>
  <c r="M44" i="186"/>
  <c r="L44" i="186"/>
  <c r="K44" i="186"/>
  <c r="J44" i="186"/>
  <c r="I44" i="186"/>
  <c r="H44" i="186"/>
  <c r="G44" i="186"/>
  <c r="F44" i="186"/>
  <c r="E44" i="186"/>
  <c r="D44" i="186"/>
  <c r="C44" i="186"/>
  <c r="B44" i="186"/>
  <c r="BC43" i="186"/>
  <c r="AX43" i="186"/>
  <c r="X43" i="186"/>
  <c r="W43" i="186"/>
  <c r="V43" i="186"/>
  <c r="U43" i="186"/>
  <c r="T43" i="186"/>
  <c r="S43" i="186"/>
  <c r="R43" i="186"/>
  <c r="Q43" i="186"/>
  <c r="P43" i="186"/>
  <c r="O43" i="186"/>
  <c r="N43" i="186"/>
  <c r="M43" i="186"/>
  <c r="L43" i="186"/>
  <c r="K43" i="186"/>
  <c r="J43" i="186"/>
  <c r="I43" i="186"/>
  <c r="H43" i="186"/>
  <c r="G43" i="186"/>
  <c r="F43" i="186"/>
  <c r="E43" i="186"/>
  <c r="D43" i="186"/>
  <c r="C43" i="186"/>
  <c r="B43" i="186"/>
  <c r="BC42" i="186"/>
  <c r="AX42" i="186"/>
  <c r="X42" i="186"/>
  <c r="W42" i="186"/>
  <c r="V42" i="186"/>
  <c r="U42" i="186"/>
  <c r="T42" i="186"/>
  <c r="S42" i="186"/>
  <c r="R42" i="186"/>
  <c r="Q42" i="186"/>
  <c r="P42" i="186"/>
  <c r="O42" i="186"/>
  <c r="N42" i="186"/>
  <c r="M42" i="186"/>
  <c r="L42" i="186"/>
  <c r="K42" i="186"/>
  <c r="J42" i="186"/>
  <c r="I42" i="186"/>
  <c r="H42" i="186"/>
  <c r="G42" i="186"/>
  <c r="F42" i="186"/>
  <c r="E42" i="186"/>
  <c r="D42" i="186"/>
  <c r="C42" i="186"/>
  <c r="B42" i="186"/>
  <c r="BC41" i="186"/>
  <c r="AX41" i="186"/>
  <c r="X41" i="186"/>
  <c r="W41" i="186"/>
  <c r="V41" i="186"/>
  <c r="U41" i="186"/>
  <c r="T41" i="186"/>
  <c r="S41" i="186"/>
  <c r="R41" i="186"/>
  <c r="Q41" i="186"/>
  <c r="P41" i="186"/>
  <c r="O41" i="186"/>
  <c r="N41" i="186"/>
  <c r="M41" i="186"/>
  <c r="L41" i="186"/>
  <c r="K41" i="186"/>
  <c r="J41" i="186"/>
  <c r="I41" i="186"/>
  <c r="H41" i="186"/>
  <c r="G41" i="186"/>
  <c r="F41" i="186"/>
  <c r="E41" i="186"/>
  <c r="D41" i="186"/>
  <c r="C41" i="186"/>
  <c r="B41" i="186"/>
  <c r="BC40" i="186"/>
  <c r="AX40" i="186"/>
  <c r="X40" i="186"/>
  <c r="W40" i="186"/>
  <c r="V40" i="186"/>
  <c r="U40" i="186"/>
  <c r="T40" i="186"/>
  <c r="S40" i="186"/>
  <c r="R40" i="186"/>
  <c r="Q40" i="186"/>
  <c r="P40" i="186"/>
  <c r="O40" i="186"/>
  <c r="N40" i="186"/>
  <c r="M40" i="186"/>
  <c r="L40" i="186"/>
  <c r="K40" i="186"/>
  <c r="J40" i="186"/>
  <c r="I40" i="186"/>
  <c r="H40" i="186"/>
  <c r="G40" i="186"/>
  <c r="F40" i="186"/>
  <c r="E40" i="186"/>
  <c r="D40" i="186"/>
  <c r="C40" i="186"/>
  <c r="B40" i="186"/>
  <c r="BC39" i="186"/>
  <c r="AX39" i="186"/>
  <c r="X39" i="186"/>
  <c r="W39" i="186"/>
  <c r="V39" i="186"/>
  <c r="U39" i="186"/>
  <c r="T39" i="186"/>
  <c r="S39" i="186"/>
  <c r="R39" i="186"/>
  <c r="Q39" i="186"/>
  <c r="P39" i="186"/>
  <c r="O39" i="186"/>
  <c r="N39" i="186"/>
  <c r="M39" i="186"/>
  <c r="L39" i="186"/>
  <c r="K39" i="186"/>
  <c r="J39" i="186"/>
  <c r="I39" i="186"/>
  <c r="H39" i="186"/>
  <c r="G39" i="186"/>
  <c r="F39" i="186"/>
  <c r="E39" i="186"/>
  <c r="D39" i="186"/>
  <c r="C39" i="186"/>
  <c r="B39" i="186"/>
  <c r="BC38" i="186"/>
  <c r="AX38" i="186"/>
  <c r="X38" i="186"/>
  <c r="W38" i="186"/>
  <c r="V38" i="186"/>
  <c r="U38" i="186"/>
  <c r="T38" i="186"/>
  <c r="S38" i="186"/>
  <c r="R38" i="186"/>
  <c r="Q38" i="186"/>
  <c r="P38" i="186"/>
  <c r="O38" i="186"/>
  <c r="N38" i="186"/>
  <c r="M38" i="186"/>
  <c r="L38" i="186"/>
  <c r="K38" i="186"/>
  <c r="J38" i="186"/>
  <c r="I38" i="186"/>
  <c r="H38" i="186"/>
  <c r="G38" i="186"/>
  <c r="F38" i="186"/>
  <c r="E38" i="186"/>
  <c r="D38" i="186"/>
  <c r="C38" i="186"/>
  <c r="B38" i="186"/>
  <c r="BC37" i="186"/>
  <c r="AX37" i="186"/>
  <c r="X37" i="186"/>
  <c r="W37" i="186"/>
  <c r="V37" i="186"/>
  <c r="U37" i="186"/>
  <c r="T37" i="186"/>
  <c r="S37" i="186"/>
  <c r="R37" i="186"/>
  <c r="Q37" i="186"/>
  <c r="P37" i="186"/>
  <c r="O37" i="186"/>
  <c r="N37" i="186"/>
  <c r="M37" i="186"/>
  <c r="L37" i="186"/>
  <c r="K37" i="186"/>
  <c r="J37" i="186"/>
  <c r="I37" i="186"/>
  <c r="H37" i="186"/>
  <c r="G37" i="186"/>
  <c r="F37" i="186"/>
  <c r="E37" i="186"/>
  <c r="D37" i="186"/>
  <c r="C37" i="186"/>
  <c r="B37" i="186"/>
  <c r="BC36" i="186"/>
  <c r="AX36" i="186"/>
  <c r="X36" i="186"/>
  <c r="W36" i="186"/>
  <c r="V36" i="186"/>
  <c r="U36" i="186"/>
  <c r="T36" i="186"/>
  <c r="S36" i="186"/>
  <c r="R36" i="186"/>
  <c r="Q36" i="186"/>
  <c r="P36" i="186"/>
  <c r="O36" i="186"/>
  <c r="N36" i="186"/>
  <c r="M36" i="186"/>
  <c r="L36" i="186"/>
  <c r="K36" i="186"/>
  <c r="J36" i="186"/>
  <c r="I36" i="186"/>
  <c r="H36" i="186"/>
  <c r="G36" i="186"/>
  <c r="F36" i="186"/>
  <c r="E36" i="186"/>
  <c r="D36" i="186"/>
  <c r="C36" i="186"/>
  <c r="B36" i="186"/>
  <c r="BC35" i="186"/>
  <c r="AX35" i="186"/>
  <c r="X35" i="186"/>
  <c r="W35" i="186"/>
  <c r="V35" i="186"/>
  <c r="U35" i="186"/>
  <c r="T35" i="186"/>
  <c r="S35" i="186"/>
  <c r="R35" i="186"/>
  <c r="Q35" i="186"/>
  <c r="P35" i="186"/>
  <c r="O35" i="186"/>
  <c r="N35" i="186"/>
  <c r="M35" i="186"/>
  <c r="L35" i="186"/>
  <c r="K35" i="186"/>
  <c r="J35" i="186"/>
  <c r="I35" i="186"/>
  <c r="H35" i="186"/>
  <c r="G35" i="186"/>
  <c r="F35" i="186"/>
  <c r="E35" i="186"/>
  <c r="D35" i="186"/>
  <c r="C35" i="186"/>
  <c r="B35" i="186"/>
  <c r="BC34" i="186"/>
  <c r="AX34" i="186"/>
  <c r="X34" i="186"/>
  <c r="W34" i="186"/>
  <c r="V34" i="186"/>
  <c r="U34" i="186"/>
  <c r="T34" i="186"/>
  <c r="S34" i="186"/>
  <c r="R34" i="186"/>
  <c r="Q34" i="186"/>
  <c r="P34" i="186"/>
  <c r="O34" i="186"/>
  <c r="N34" i="186"/>
  <c r="M34" i="186"/>
  <c r="L34" i="186"/>
  <c r="K34" i="186"/>
  <c r="J34" i="186"/>
  <c r="I34" i="186"/>
  <c r="H34" i="186"/>
  <c r="G34" i="186"/>
  <c r="F34" i="186"/>
  <c r="E34" i="186"/>
  <c r="D34" i="186"/>
  <c r="C34" i="186"/>
  <c r="B34" i="186"/>
  <c r="BC33" i="186"/>
  <c r="AX33" i="186"/>
  <c r="X33" i="186"/>
  <c r="W33" i="186"/>
  <c r="V33" i="186"/>
  <c r="U33" i="186"/>
  <c r="T33" i="186"/>
  <c r="S33" i="186"/>
  <c r="R33" i="186"/>
  <c r="Q33" i="186"/>
  <c r="P33" i="186"/>
  <c r="O33" i="186"/>
  <c r="N33" i="186"/>
  <c r="M33" i="186"/>
  <c r="L33" i="186"/>
  <c r="K33" i="186"/>
  <c r="J33" i="186"/>
  <c r="I33" i="186"/>
  <c r="H33" i="186"/>
  <c r="G33" i="186"/>
  <c r="F33" i="186"/>
  <c r="E33" i="186"/>
  <c r="D33" i="186"/>
  <c r="C33" i="186"/>
  <c r="B33" i="186"/>
  <c r="BC32" i="186"/>
  <c r="AX32" i="186"/>
  <c r="X32" i="186"/>
  <c r="W32" i="186"/>
  <c r="V32" i="186"/>
  <c r="U32" i="186"/>
  <c r="T32" i="186"/>
  <c r="S32" i="186"/>
  <c r="R32" i="186"/>
  <c r="Q32" i="186"/>
  <c r="P32" i="186"/>
  <c r="O32" i="186"/>
  <c r="N32" i="186"/>
  <c r="M32" i="186"/>
  <c r="L32" i="186"/>
  <c r="K32" i="186"/>
  <c r="J32" i="186"/>
  <c r="I32" i="186"/>
  <c r="H32" i="186"/>
  <c r="G32" i="186"/>
  <c r="F32" i="186"/>
  <c r="E32" i="186"/>
  <c r="D32" i="186"/>
  <c r="C32" i="186"/>
  <c r="B32" i="186"/>
  <c r="BC31" i="186"/>
  <c r="AX31" i="186"/>
  <c r="X31" i="186"/>
  <c r="W31" i="186"/>
  <c r="V31" i="186"/>
  <c r="U31" i="186"/>
  <c r="T31" i="186"/>
  <c r="S31" i="186"/>
  <c r="R31" i="186"/>
  <c r="Q31" i="186"/>
  <c r="P31" i="186"/>
  <c r="O31" i="186"/>
  <c r="N31" i="186"/>
  <c r="M31" i="186"/>
  <c r="L31" i="186"/>
  <c r="K31" i="186"/>
  <c r="J31" i="186"/>
  <c r="I31" i="186"/>
  <c r="H31" i="186"/>
  <c r="G31" i="186"/>
  <c r="F31" i="186"/>
  <c r="E31" i="186"/>
  <c r="D31" i="186"/>
  <c r="C31" i="186"/>
  <c r="B31" i="186"/>
  <c r="BC30" i="186"/>
  <c r="AX30" i="186"/>
  <c r="X30" i="186"/>
  <c r="W30" i="186"/>
  <c r="V30" i="186"/>
  <c r="U30" i="186"/>
  <c r="T30" i="186"/>
  <c r="S30" i="186"/>
  <c r="R30" i="186"/>
  <c r="Q30" i="186"/>
  <c r="P30" i="186"/>
  <c r="O30" i="186"/>
  <c r="N30" i="186"/>
  <c r="M30" i="186"/>
  <c r="L30" i="186"/>
  <c r="K30" i="186"/>
  <c r="J30" i="186"/>
  <c r="I30" i="186"/>
  <c r="H30" i="186"/>
  <c r="G30" i="186"/>
  <c r="F30" i="186"/>
  <c r="E30" i="186"/>
  <c r="D30" i="186"/>
  <c r="C30" i="186"/>
  <c r="B30" i="186"/>
  <c r="BC29" i="186"/>
  <c r="AX29" i="186"/>
  <c r="X29" i="186"/>
  <c r="W29" i="186"/>
  <c r="V29" i="186"/>
  <c r="U29" i="186"/>
  <c r="T29" i="186"/>
  <c r="S29" i="186"/>
  <c r="R29" i="186"/>
  <c r="Q29" i="186"/>
  <c r="P29" i="186"/>
  <c r="O29" i="186"/>
  <c r="N29" i="186"/>
  <c r="M29" i="186"/>
  <c r="L29" i="186"/>
  <c r="K29" i="186"/>
  <c r="J29" i="186"/>
  <c r="I29" i="186"/>
  <c r="H29" i="186"/>
  <c r="G29" i="186"/>
  <c r="F29" i="186"/>
  <c r="E29" i="186"/>
  <c r="D29" i="186"/>
  <c r="C29" i="186"/>
  <c r="B29" i="186"/>
  <c r="BC28" i="186"/>
  <c r="AX28" i="186"/>
  <c r="X28" i="186"/>
  <c r="W28" i="186"/>
  <c r="V28" i="186"/>
  <c r="U28" i="186"/>
  <c r="T28" i="186"/>
  <c r="S28" i="186"/>
  <c r="R28" i="186"/>
  <c r="Q28" i="186"/>
  <c r="P28" i="186"/>
  <c r="O28" i="186"/>
  <c r="N28" i="186"/>
  <c r="M28" i="186"/>
  <c r="L28" i="186"/>
  <c r="K28" i="186"/>
  <c r="J28" i="186"/>
  <c r="I28" i="186"/>
  <c r="H28" i="186"/>
  <c r="G28" i="186"/>
  <c r="F28" i="186"/>
  <c r="E28" i="186"/>
  <c r="D28" i="186"/>
  <c r="C28" i="186"/>
  <c r="B28" i="186"/>
  <c r="BC27" i="186"/>
  <c r="AX27" i="186"/>
  <c r="X27" i="186"/>
  <c r="W27" i="186"/>
  <c r="V27" i="186"/>
  <c r="U27" i="186"/>
  <c r="T27" i="186"/>
  <c r="S27" i="186"/>
  <c r="R27" i="186"/>
  <c r="Q27" i="186"/>
  <c r="P27" i="186"/>
  <c r="O27" i="186"/>
  <c r="N27" i="186"/>
  <c r="M27" i="186"/>
  <c r="L27" i="186"/>
  <c r="K27" i="186"/>
  <c r="J27" i="186"/>
  <c r="I27" i="186"/>
  <c r="H27" i="186"/>
  <c r="G27" i="186"/>
  <c r="F27" i="186"/>
  <c r="E27" i="186"/>
  <c r="D27" i="186"/>
  <c r="C27" i="186"/>
  <c r="B27" i="186"/>
  <c r="BC26" i="186"/>
  <c r="AX26" i="186"/>
  <c r="X26" i="186"/>
  <c r="W26" i="186"/>
  <c r="V26" i="186"/>
  <c r="U26" i="186"/>
  <c r="T26" i="186"/>
  <c r="S26" i="186"/>
  <c r="R26" i="186"/>
  <c r="Q26" i="186"/>
  <c r="P26" i="186"/>
  <c r="O26" i="186"/>
  <c r="N26" i="186"/>
  <c r="M26" i="186"/>
  <c r="L26" i="186"/>
  <c r="K26" i="186"/>
  <c r="J26" i="186"/>
  <c r="I26" i="186"/>
  <c r="H26" i="186"/>
  <c r="G26" i="186"/>
  <c r="F26" i="186"/>
  <c r="E26" i="186"/>
  <c r="D26" i="186"/>
  <c r="C26" i="186"/>
  <c r="B26" i="186"/>
  <c r="BC25" i="186"/>
  <c r="AX25" i="186"/>
  <c r="X25" i="186"/>
  <c r="W25" i="186"/>
  <c r="V25" i="186"/>
  <c r="U25" i="186"/>
  <c r="T25" i="186"/>
  <c r="S25" i="186"/>
  <c r="R25" i="186"/>
  <c r="Q25" i="186"/>
  <c r="P25" i="186"/>
  <c r="O25" i="186"/>
  <c r="N25" i="186"/>
  <c r="M25" i="186"/>
  <c r="L25" i="186"/>
  <c r="K25" i="186"/>
  <c r="J25" i="186"/>
  <c r="I25" i="186"/>
  <c r="H25" i="186"/>
  <c r="G25" i="186"/>
  <c r="F25" i="186"/>
  <c r="E25" i="186"/>
  <c r="D25" i="186"/>
  <c r="C25" i="186"/>
  <c r="B25" i="186"/>
  <c r="BC24" i="186"/>
  <c r="AX24" i="186"/>
  <c r="X24" i="186"/>
  <c r="W24" i="186"/>
  <c r="V24" i="186"/>
  <c r="U24" i="186"/>
  <c r="T24" i="186"/>
  <c r="S24" i="186"/>
  <c r="R24" i="186"/>
  <c r="Q24" i="186"/>
  <c r="P24" i="186"/>
  <c r="O24" i="186"/>
  <c r="N24" i="186"/>
  <c r="M24" i="186"/>
  <c r="L24" i="186"/>
  <c r="K24" i="186"/>
  <c r="J24" i="186"/>
  <c r="I24" i="186"/>
  <c r="H24" i="186"/>
  <c r="G24" i="186"/>
  <c r="F24" i="186"/>
  <c r="E24" i="186"/>
  <c r="D24" i="186"/>
  <c r="C24" i="186"/>
  <c r="B24" i="186"/>
  <c r="BC23" i="186"/>
  <c r="AX23" i="186"/>
  <c r="X23" i="186"/>
  <c r="W23" i="186"/>
  <c r="V23" i="186"/>
  <c r="U23" i="186"/>
  <c r="T23" i="186"/>
  <c r="S23" i="186"/>
  <c r="R23" i="186"/>
  <c r="Q23" i="186"/>
  <c r="P23" i="186"/>
  <c r="O23" i="186"/>
  <c r="N23" i="186"/>
  <c r="M23" i="186"/>
  <c r="L23" i="186"/>
  <c r="K23" i="186"/>
  <c r="J23" i="186"/>
  <c r="I23" i="186"/>
  <c r="H23" i="186"/>
  <c r="G23" i="186"/>
  <c r="F23" i="186"/>
  <c r="E23" i="186"/>
  <c r="D23" i="186"/>
  <c r="C23" i="186"/>
  <c r="B23" i="186"/>
  <c r="BC22" i="186"/>
  <c r="AX22" i="186"/>
  <c r="X22" i="186"/>
  <c r="W22" i="186"/>
  <c r="V22" i="186"/>
  <c r="U22" i="186"/>
  <c r="T22" i="186"/>
  <c r="S22" i="186"/>
  <c r="R22" i="186"/>
  <c r="Q22" i="186"/>
  <c r="P22" i="186"/>
  <c r="O22" i="186"/>
  <c r="N22" i="186"/>
  <c r="M22" i="186"/>
  <c r="L22" i="186"/>
  <c r="K22" i="186"/>
  <c r="J22" i="186"/>
  <c r="I22" i="186"/>
  <c r="H22" i="186"/>
  <c r="G22" i="186"/>
  <c r="F22" i="186"/>
  <c r="E22" i="186"/>
  <c r="D22" i="186"/>
  <c r="C22" i="186"/>
  <c r="B22" i="186"/>
  <c r="BC21" i="186"/>
  <c r="AX21" i="186"/>
  <c r="X21" i="186"/>
  <c r="W21" i="186"/>
  <c r="V21" i="186"/>
  <c r="U21" i="186"/>
  <c r="T21" i="186"/>
  <c r="S21" i="186"/>
  <c r="R21" i="186"/>
  <c r="Q21" i="186"/>
  <c r="P21" i="186"/>
  <c r="O21" i="186"/>
  <c r="N21" i="186"/>
  <c r="M21" i="186"/>
  <c r="L21" i="186"/>
  <c r="K21" i="186"/>
  <c r="J21" i="186"/>
  <c r="I21" i="186"/>
  <c r="H21" i="186"/>
  <c r="G21" i="186"/>
  <c r="F21" i="186"/>
  <c r="E21" i="186"/>
  <c r="D21" i="186"/>
  <c r="C21" i="186"/>
  <c r="B21" i="186"/>
  <c r="BC20" i="186"/>
  <c r="AX20" i="186"/>
  <c r="X20" i="186"/>
  <c r="W20" i="186"/>
  <c r="V20" i="186"/>
  <c r="U20" i="186"/>
  <c r="T20" i="186"/>
  <c r="S20" i="186"/>
  <c r="R20" i="186"/>
  <c r="Q20" i="186"/>
  <c r="P20" i="186"/>
  <c r="O20" i="186"/>
  <c r="N20" i="186"/>
  <c r="M20" i="186"/>
  <c r="L20" i="186"/>
  <c r="K20" i="186"/>
  <c r="J20" i="186"/>
  <c r="I20" i="186"/>
  <c r="H20" i="186"/>
  <c r="G20" i="186"/>
  <c r="F20" i="186"/>
  <c r="E20" i="186"/>
  <c r="D20" i="186"/>
  <c r="C20" i="186"/>
  <c r="B20" i="186"/>
  <c r="BC19" i="186"/>
  <c r="AX19" i="186"/>
  <c r="X19" i="186"/>
  <c r="W19" i="186"/>
  <c r="V19" i="186"/>
  <c r="U19" i="186"/>
  <c r="T19" i="186"/>
  <c r="S19" i="186"/>
  <c r="R19" i="186"/>
  <c r="Q19" i="186"/>
  <c r="P19" i="186"/>
  <c r="O19" i="186"/>
  <c r="N19" i="186"/>
  <c r="M19" i="186"/>
  <c r="L19" i="186"/>
  <c r="K19" i="186"/>
  <c r="J19" i="186"/>
  <c r="I19" i="186"/>
  <c r="H19" i="186"/>
  <c r="G19" i="186"/>
  <c r="F19" i="186"/>
  <c r="E19" i="186"/>
  <c r="D19" i="186"/>
  <c r="C19" i="186"/>
  <c r="B19" i="186"/>
  <c r="BC18" i="186"/>
  <c r="AX18" i="186"/>
  <c r="X18" i="186"/>
  <c r="W18" i="186"/>
  <c r="V18" i="186"/>
  <c r="U18" i="186"/>
  <c r="T18" i="186"/>
  <c r="S18" i="186"/>
  <c r="R18" i="186"/>
  <c r="Q18" i="186"/>
  <c r="P18" i="186"/>
  <c r="O18" i="186"/>
  <c r="N18" i="186"/>
  <c r="M18" i="186"/>
  <c r="L18" i="186"/>
  <c r="K18" i="186"/>
  <c r="J18" i="186"/>
  <c r="I18" i="186"/>
  <c r="H18" i="186"/>
  <c r="G18" i="186"/>
  <c r="F18" i="186"/>
  <c r="E18" i="186"/>
  <c r="D18" i="186"/>
  <c r="C18" i="186"/>
  <c r="B18" i="186"/>
  <c r="BC17" i="186"/>
  <c r="AX17" i="186"/>
  <c r="X17" i="186"/>
  <c r="W17" i="186"/>
  <c r="V17" i="186"/>
  <c r="U17" i="186"/>
  <c r="T17" i="186"/>
  <c r="S17" i="186"/>
  <c r="R17" i="186"/>
  <c r="Q17" i="186"/>
  <c r="P17" i="186"/>
  <c r="O17" i="186"/>
  <c r="N17" i="186"/>
  <c r="M17" i="186"/>
  <c r="L17" i="186"/>
  <c r="K17" i="186"/>
  <c r="J17" i="186"/>
  <c r="I17" i="186"/>
  <c r="H17" i="186"/>
  <c r="G17" i="186"/>
  <c r="F17" i="186"/>
  <c r="E17" i="186"/>
  <c r="D17" i="186"/>
  <c r="C17" i="186"/>
  <c r="B17" i="186"/>
  <c r="BC16" i="186"/>
  <c r="AX16" i="186"/>
  <c r="X16" i="186"/>
  <c r="W16" i="186"/>
  <c r="V16" i="186"/>
  <c r="U16" i="186"/>
  <c r="T16" i="186"/>
  <c r="S16" i="186"/>
  <c r="R16" i="186"/>
  <c r="Q16" i="186"/>
  <c r="P16" i="186"/>
  <c r="O16" i="186"/>
  <c r="N16" i="186"/>
  <c r="M16" i="186"/>
  <c r="L16" i="186"/>
  <c r="K16" i="186"/>
  <c r="J16" i="186"/>
  <c r="I16" i="186"/>
  <c r="H16" i="186"/>
  <c r="G16" i="186"/>
  <c r="F16" i="186"/>
  <c r="E16" i="186"/>
  <c r="D16" i="186"/>
  <c r="C16" i="186"/>
  <c r="B16" i="186"/>
  <c r="BC15" i="186"/>
  <c r="AX15" i="186"/>
  <c r="X15" i="186"/>
  <c r="W15" i="186"/>
  <c r="V15" i="186"/>
  <c r="U15" i="186"/>
  <c r="T15" i="186"/>
  <c r="S15" i="186"/>
  <c r="R15" i="186"/>
  <c r="Q15" i="186"/>
  <c r="P15" i="186"/>
  <c r="O15" i="186"/>
  <c r="N15" i="186"/>
  <c r="M15" i="186"/>
  <c r="L15" i="186"/>
  <c r="K15" i="186"/>
  <c r="J15" i="186"/>
  <c r="I15" i="186"/>
  <c r="H15" i="186"/>
  <c r="G15" i="186"/>
  <c r="F15" i="186"/>
  <c r="E15" i="186"/>
  <c r="D15" i="186"/>
  <c r="C15" i="186"/>
  <c r="B15" i="186"/>
  <c r="BC14" i="186"/>
  <c r="AX14" i="186"/>
  <c r="X14" i="186"/>
  <c r="W14" i="186"/>
  <c r="V14" i="186"/>
  <c r="U14" i="186"/>
  <c r="T14" i="186"/>
  <c r="S14" i="186"/>
  <c r="R14" i="186"/>
  <c r="Q14" i="186"/>
  <c r="P14" i="186"/>
  <c r="O14" i="186"/>
  <c r="N14" i="186"/>
  <c r="M14" i="186"/>
  <c r="L14" i="186"/>
  <c r="K14" i="186"/>
  <c r="J14" i="186"/>
  <c r="I14" i="186"/>
  <c r="H14" i="186"/>
  <c r="G14" i="186"/>
  <c r="F14" i="186"/>
  <c r="E14" i="186"/>
  <c r="D14" i="186"/>
  <c r="C14" i="186"/>
  <c r="B14" i="186"/>
  <c r="BC13" i="186"/>
  <c r="AX13" i="186"/>
  <c r="X13" i="186"/>
  <c r="W13" i="186"/>
  <c r="V13" i="186"/>
  <c r="U13" i="186"/>
  <c r="T13" i="186"/>
  <c r="S13" i="186"/>
  <c r="R13" i="186"/>
  <c r="Q13" i="186"/>
  <c r="P13" i="186"/>
  <c r="O13" i="186"/>
  <c r="N13" i="186"/>
  <c r="M13" i="186"/>
  <c r="L13" i="186"/>
  <c r="K13" i="186"/>
  <c r="J13" i="186"/>
  <c r="I13" i="186"/>
  <c r="H13" i="186"/>
  <c r="G13" i="186"/>
  <c r="F13" i="186"/>
  <c r="E13" i="186"/>
  <c r="D13" i="186"/>
  <c r="C13" i="186"/>
  <c r="B13" i="186"/>
  <c r="BC12" i="186"/>
  <c r="AX12" i="186"/>
  <c r="X12" i="186"/>
  <c r="W12" i="186"/>
  <c r="V12" i="186"/>
  <c r="U12" i="186"/>
  <c r="T12" i="186"/>
  <c r="S12" i="186"/>
  <c r="R12" i="186"/>
  <c r="Q12" i="186"/>
  <c r="P12" i="186"/>
  <c r="O12" i="186"/>
  <c r="N12" i="186"/>
  <c r="M12" i="186"/>
  <c r="L12" i="186"/>
  <c r="K12" i="186"/>
  <c r="J12" i="186"/>
  <c r="I12" i="186"/>
  <c r="H12" i="186"/>
  <c r="G12" i="186"/>
  <c r="F12" i="186"/>
  <c r="E12" i="186"/>
  <c r="D12" i="186"/>
  <c r="C12" i="186"/>
  <c r="B12" i="186"/>
  <c r="BC11" i="186"/>
  <c r="AX11" i="186"/>
  <c r="X11" i="186"/>
  <c r="W11" i="186"/>
  <c r="V11" i="186"/>
  <c r="U11" i="186"/>
  <c r="T11" i="186"/>
  <c r="S11" i="186"/>
  <c r="R11" i="186"/>
  <c r="Q11" i="186"/>
  <c r="P11" i="186"/>
  <c r="O11" i="186"/>
  <c r="N11" i="186"/>
  <c r="M11" i="186"/>
  <c r="L11" i="186"/>
  <c r="K11" i="186"/>
  <c r="J11" i="186"/>
  <c r="I11" i="186"/>
  <c r="H11" i="186"/>
  <c r="G11" i="186"/>
  <c r="F11" i="186"/>
  <c r="E11" i="186"/>
  <c r="D11" i="186"/>
  <c r="C11" i="186"/>
  <c r="B11" i="186"/>
  <c r="BC10" i="186"/>
  <c r="AX10" i="186"/>
  <c r="X10" i="186"/>
  <c r="W10" i="186"/>
  <c r="V10" i="186"/>
  <c r="U10" i="186"/>
  <c r="T10" i="186"/>
  <c r="S10" i="186"/>
  <c r="R10" i="186"/>
  <c r="Q10" i="186"/>
  <c r="P10" i="186"/>
  <c r="O10" i="186"/>
  <c r="N10" i="186"/>
  <c r="M10" i="186"/>
  <c r="L10" i="186"/>
  <c r="K10" i="186"/>
  <c r="J10" i="186"/>
  <c r="I10" i="186"/>
  <c r="H10" i="186"/>
  <c r="G10" i="186"/>
  <c r="F10" i="186"/>
  <c r="E10" i="186"/>
  <c r="D10" i="186"/>
  <c r="C10" i="186"/>
  <c r="B10" i="186"/>
  <c r="BC9" i="186"/>
  <c r="AX9" i="186"/>
  <c r="X9" i="186"/>
  <c r="W9" i="186"/>
  <c r="V9" i="186"/>
  <c r="U9" i="186"/>
  <c r="T9" i="186"/>
  <c r="S9" i="186"/>
  <c r="R9" i="186"/>
  <c r="Q9" i="186"/>
  <c r="P9" i="186"/>
  <c r="O9" i="186"/>
  <c r="N9" i="186"/>
  <c r="M9" i="186"/>
  <c r="L9" i="186"/>
  <c r="K9" i="186"/>
  <c r="J9" i="186"/>
  <c r="I9" i="186"/>
  <c r="H9" i="186"/>
  <c r="G9" i="186"/>
  <c r="F9" i="186"/>
  <c r="E9" i="186"/>
  <c r="D9" i="186"/>
  <c r="C9" i="186"/>
  <c r="B9" i="186"/>
  <c r="BC8" i="186"/>
  <c r="AX8" i="186"/>
  <c r="X8" i="186"/>
  <c r="W8" i="186"/>
  <c r="V8" i="186"/>
  <c r="U8" i="186"/>
  <c r="T8" i="186"/>
  <c r="S8" i="186"/>
  <c r="R8" i="186"/>
  <c r="Q8" i="186"/>
  <c r="P8" i="186"/>
  <c r="O8" i="186"/>
  <c r="N8" i="186"/>
  <c r="M8" i="186"/>
  <c r="L8" i="186"/>
  <c r="K8" i="186"/>
  <c r="J8" i="186"/>
  <c r="I8" i="186"/>
  <c r="H8" i="186"/>
  <c r="G8" i="186"/>
  <c r="F8" i="186"/>
  <c r="E8" i="186"/>
  <c r="D8" i="186"/>
  <c r="C8" i="186"/>
  <c r="B8" i="186"/>
  <c r="BC7" i="186"/>
  <c r="AX7" i="186"/>
  <c r="X7" i="186"/>
  <c r="W7" i="186"/>
  <c r="V7" i="186"/>
  <c r="U7" i="186"/>
  <c r="T7" i="186"/>
  <c r="S7" i="186"/>
  <c r="R7" i="186"/>
  <c r="Q7" i="186"/>
  <c r="P7" i="186"/>
  <c r="O7" i="186"/>
  <c r="N7" i="186"/>
  <c r="M7" i="186"/>
  <c r="L7" i="186"/>
  <c r="K7" i="186"/>
  <c r="J7" i="186"/>
  <c r="I7" i="186"/>
  <c r="H7" i="186"/>
  <c r="G7" i="186"/>
  <c r="F7" i="186"/>
  <c r="E7" i="186"/>
  <c r="D7" i="186"/>
  <c r="C7" i="186"/>
  <c r="B7" i="186"/>
  <c r="X6" i="186"/>
  <c r="W6" i="186"/>
  <c r="V6" i="186"/>
  <c r="U6" i="186"/>
  <c r="T6" i="186"/>
  <c r="S6" i="186"/>
  <c r="R6" i="186"/>
  <c r="Q6" i="186"/>
  <c r="P6" i="186"/>
  <c r="O6" i="186"/>
  <c r="N6" i="186"/>
  <c r="M6" i="186"/>
  <c r="L6" i="186"/>
  <c r="K6" i="186"/>
  <c r="J6" i="186"/>
  <c r="I6" i="186"/>
  <c r="H6" i="186"/>
  <c r="G6" i="186"/>
  <c r="F6" i="186"/>
  <c r="E6" i="186"/>
  <c r="D6" i="186"/>
  <c r="C6" i="186"/>
  <c r="B6" i="186"/>
  <c r="AV851" i="228"/>
  <c r="AV850" i="228"/>
  <c r="AV849" i="228"/>
  <c r="AV848" i="228"/>
  <c r="AV847" i="228"/>
  <c r="AV846" i="228"/>
  <c r="AV845" i="228"/>
  <c r="AV844" i="228"/>
  <c r="AV843" i="228"/>
  <c r="AV842" i="228"/>
  <c r="AV841" i="228"/>
  <c r="AV840" i="228"/>
  <c r="AV839" i="228"/>
  <c r="AV838" i="228"/>
  <c r="AV837" i="228"/>
  <c r="AV836" i="228"/>
  <c r="AV835" i="228"/>
  <c r="AV834" i="228"/>
  <c r="AV833" i="228"/>
  <c r="AV832" i="228"/>
  <c r="AV831" i="228"/>
  <c r="AV830" i="228"/>
  <c r="AV829" i="228"/>
  <c r="AV828" i="228"/>
  <c r="AV827" i="228"/>
  <c r="AV826" i="228"/>
  <c r="AV825" i="228"/>
  <c r="AV824" i="228"/>
  <c r="AV823" i="228"/>
  <c r="AV822" i="228"/>
  <c r="AV821" i="228"/>
  <c r="AV820" i="228"/>
  <c r="AV819" i="228"/>
  <c r="AV818" i="228"/>
  <c r="AV817" i="228"/>
  <c r="AV816" i="228"/>
  <c r="AV815" i="228"/>
  <c r="AV814" i="228"/>
  <c r="AV813" i="228"/>
  <c r="AV812" i="228"/>
  <c r="AV811" i="228"/>
  <c r="AV810" i="228"/>
  <c r="AV809" i="228"/>
  <c r="AV808" i="228"/>
  <c r="AV807" i="228"/>
  <c r="AV806" i="228"/>
  <c r="AV805" i="228"/>
  <c r="AV804" i="228"/>
  <c r="AV803" i="228"/>
  <c r="AV802" i="228"/>
  <c r="AV801" i="228"/>
  <c r="AV800" i="228"/>
  <c r="AV799" i="228"/>
  <c r="AV798" i="228"/>
  <c r="AV797" i="228"/>
  <c r="AV796" i="228"/>
  <c r="AV795" i="228"/>
  <c r="AV794" i="228"/>
  <c r="AV793" i="228"/>
  <c r="AV792" i="228"/>
  <c r="AV791" i="228"/>
  <c r="AV790" i="228"/>
  <c r="AV789" i="228"/>
  <c r="AV788" i="228"/>
  <c r="AV787" i="228"/>
  <c r="AV786" i="228"/>
  <c r="AV785" i="228"/>
  <c r="AV784" i="228"/>
  <c r="AV783" i="228"/>
  <c r="AV782" i="228"/>
  <c r="AV781" i="228"/>
  <c r="AV780" i="228"/>
  <c r="AV779" i="228"/>
  <c r="AV778" i="228"/>
  <c r="AV777" i="228"/>
  <c r="AV776" i="228"/>
  <c r="AV775" i="228"/>
  <c r="AV774" i="228"/>
  <c r="AV773" i="228"/>
  <c r="AV772" i="228"/>
  <c r="AV771" i="228"/>
  <c r="AV770" i="228"/>
  <c r="AV769" i="228"/>
  <c r="AV768" i="228"/>
  <c r="AV767" i="228"/>
  <c r="AV766" i="228"/>
  <c r="AV765" i="228"/>
  <c r="AV764" i="228"/>
  <c r="AV763" i="228"/>
  <c r="AV762" i="228"/>
  <c r="AV761" i="228"/>
  <c r="AV760" i="228"/>
  <c r="AV759" i="228"/>
  <c r="AV758" i="228"/>
  <c r="AV757" i="228"/>
  <c r="AV756" i="228"/>
  <c r="AV755" i="228"/>
  <c r="AV754" i="228"/>
  <c r="AV753" i="228"/>
  <c r="AV752" i="228"/>
  <c r="AV751" i="228"/>
  <c r="AV750" i="228"/>
  <c r="AV749" i="228"/>
  <c r="AV748" i="228"/>
  <c r="AV747" i="228"/>
  <c r="AV746" i="228"/>
  <c r="AV745" i="228"/>
  <c r="AV744" i="228"/>
  <c r="AV743" i="228"/>
  <c r="AV742" i="228"/>
  <c r="AV741" i="228"/>
  <c r="AV740" i="228"/>
  <c r="AV739" i="228"/>
  <c r="AV738" i="228"/>
  <c r="AV737" i="228"/>
  <c r="AV736" i="228"/>
  <c r="AV735" i="228"/>
  <c r="AV734" i="228"/>
  <c r="AV733" i="228"/>
  <c r="AV732" i="228"/>
  <c r="AV731" i="228"/>
  <c r="AV730" i="228"/>
  <c r="AV729" i="228"/>
  <c r="AV728" i="228"/>
  <c r="AV727" i="228"/>
  <c r="AV726" i="228"/>
  <c r="AV725" i="228"/>
  <c r="AV724" i="228"/>
  <c r="AV723" i="228"/>
  <c r="AV722" i="228"/>
  <c r="AV721" i="228"/>
  <c r="AV720" i="228"/>
  <c r="AV719" i="228"/>
  <c r="AV718" i="228"/>
  <c r="AV717" i="228"/>
  <c r="AV716" i="228"/>
  <c r="AV715" i="228"/>
  <c r="AV714" i="228"/>
  <c r="AV713" i="228"/>
  <c r="AV712" i="228"/>
  <c r="AV711" i="228"/>
  <c r="AV710" i="228"/>
  <c r="AV709" i="228"/>
  <c r="AV708" i="228"/>
  <c r="AV707" i="228"/>
  <c r="AV706" i="228"/>
  <c r="AV705" i="228"/>
  <c r="AV704" i="228"/>
  <c r="AV703" i="228"/>
  <c r="AV702" i="228"/>
  <c r="AV701" i="228"/>
  <c r="AV700" i="228"/>
  <c r="AV699" i="228"/>
  <c r="AV698" i="228"/>
  <c r="AV697" i="228"/>
  <c r="AV696" i="228"/>
  <c r="AV695" i="228"/>
  <c r="AV694" i="228"/>
  <c r="AV693" i="228"/>
  <c r="AV692" i="228"/>
  <c r="AV691" i="228"/>
  <c r="AV690" i="228"/>
  <c r="AV689" i="228"/>
  <c r="AV688" i="228"/>
  <c r="AV687" i="228"/>
  <c r="AV686" i="228"/>
  <c r="AV685" i="228"/>
  <c r="AV684" i="228"/>
  <c r="AV683" i="228"/>
  <c r="AV682" i="228"/>
  <c r="AV681" i="228"/>
  <c r="AV680" i="228"/>
  <c r="AV679" i="228"/>
  <c r="AV678" i="228"/>
  <c r="AV677" i="228"/>
  <c r="AV676" i="228"/>
  <c r="AV675" i="228"/>
  <c r="AV674" i="228"/>
  <c r="AV673" i="228"/>
  <c r="AV672" i="228"/>
  <c r="AV671" i="228"/>
  <c r="AV670" i="228"/>
  <c r="AV669" i="228"/>
  <c r="AV668" i="228"/>
  <c r="AV667" i="228"/>
  <c r="AV666" i="228"/>
  <c r="AV665" i="228"/>
  <c r="AV664" i="228"/>
  <c r="AV663" i="228"/>
  <c r="AV662" i="228"/>
  <c r="AV661" i="228"/>
  <c r="AV660" i="228"/>
  <c r="AV659" i="228"/>
  <c r="AV658" i="228"/>
  <c r="AV657" i="228"/>
  <c r="AV656" i="228"/>
  <c r="AV655" i="228"/>
  <c r="AV654" i="228"/>
  <c r="AV653" i="228"/>
  <c r="AV652" i="228"/>
  <c r="AV651" i="228"/>
  <c r="AV650" i="228"/>
  <c r="AV649" i="228"/>
  <c r="AV648" i="228"/>
  <c r="AV647" i="228"/>
  <c r="AV646" i="228"/>
  <c r="AV645" i="228"/>
  <c r="AV644" i="228"/>
  <c r="AV643" i="228"/>
  <c r="AV642" i="228"/>
  <c r="AV641" i="228"/>
  <c r="AV640" i="228"/>
  <c r="AV639" i="228"/>
  <c r="AV638" i="228"/>
  <c r="AV637" i="228"/>
  <c r="AV636" i="228"/>
  <c r="AV635" i="228"/>
  <c r="AV634" i="228"/>
  <c r="AV633" i="228"/>
  <c r="AV632" i="228"/>
  <c r="AV631" i="228"/>
  <c r="AV630" i="228"/>
  <c r="AV629" i="228"/>
  <c r="AV628" i="228"/>
  <c r="AV627" i="228"/>
  <c r="AV626" i="228"/>
  <c r="AV625" i="228"/>
  <c r="AV624" i="228"/>
  <c r="AV623" i="228"/>
  <c r="AV622" i="228"/>
  <c r="AV621" i="228"/>
  <c r="AV620" i="228"/>
  <c r="AV619" i="228"/>
  <c r="AV618" i="228"/>
  <c r="AV617" i="228"/>
  <c r="AV616" i="228"/>
  <c r="AV615" i="228"/>
  <c r="AV614" i="228"/>
  <c r="AV613" i="228"/>
  <c r="AV612" i="228"/>
  <c r="AV611" i="228"/>
  <c r="AV610" i="228"/>
  <c r="AV609" i="228"/>
  <c r="AV608" i="228"/>
  <c r="AV607" i="228"/>
  <c r="AV606" i="228"/>
  <c r="AV605" i="228"/>
  <c r="AV604" i="228"/>
  <c r="AV603" i="228"/>
  <c r="AV602" i="228"/>
  <c r="AV601" i="228"/>
  <c r="AV600" i="228"/>
  <c r="AV599" i="228"/>
  <c r="AV598" i="228"/>
  <c r="AV597" i="228"/>
  <c r="AV596" i="228"/>
  <c r="AV595" i="228"/>
  <c r="AV594" i="228"/>
  <c r="AV593" i="228"/>
  <c r="AV592" i="228"/>
  <c r="AV591" i="228"/>
  <c r="AV590" i="228"/>
  <c r="AV589" i="228"/>
  <c r="AV588" i="228"/>
  <c r="AV587" i="228"/>
  <c r="AV586" i="228"/>
  <c r="AV585" i="228"/>
  <c r="AV584" i="228"/>
  <c r="AV583" i="228"/>
  <c r="AV582" i="228"/>
  <c r="AV581" i="228"/>
  <c r="AV580" i="228"/>
  <c r="AV579" i="228"/>
  <c r="AV578" i="228"/>
  <c r="AV577" i="228"/>
  <c r="AV576" i="228"/>
  <c r="AV575" i="228"/>
  <c r="AV574" i="228"/>
  <c r="AV573" i="228"/>
  <c r="AV572" i="228"/>
  <c r="AV571" i="228"/>
  <c r="AV570" i="228"/>
  <c r="AV569" i="228"/>
  <c r="AV568" i="228"/>
  <c r="AV567" i="228"/>
  <c r="AV566" i="228"/>
  <c r="AV565" i="228"/>
  <c r="AV564" i="228"/>
  <c r="AV563" i="228"/>
  <c r="AV562" i="228"/>
  <c r="AV561" i="228"/>
  <c r="AV560" i="228"/>
  <c r="AV559" i="228"/>
  <c r="AV558" i="228"/>
  <c r="AV557" i="228"/>
  <c r="AV556" i="228"/>
  <c r="AV555" i="228"/>
  <c r="AV554" i="228"/>
  <c r="AV553" i="228"/>
  <c r="AV552" i="228"/>
  <c r="AV551" i="228"/>
  <c r="AV550" i="228"/>
  <c r="AV549" i="228"/>
  <c r="AV548" i="228"/>
  <c r="AV547" i="228"/>
  <c r="AV546" i="228"/>
  <c r="AV545" i="228"/>
  <c r="AV544" i="228"/>
  <c r="AV543" i="228"/>
  <c r="AV542" i="228"/>
  <c r="AV541" i="228"/>
  <c r="AV540" i="228"/>
  <c r="AV539" i="228"/>
  <c r="AV538" i="228"/>
  <c r="AV537" i="228"/>
  <c r="AV536" i="228"/>
  <c r="AV535" i="228"/>
  <c r="AV534" i="228"/>
  <c r="AV533" i="228"/>
  <c r="AV532" i="228"/>
  <c r="AV531" i="228"/>
  <c r="AV530" i="228"/>
  <c r="AV529" i="228"/>
  <c r="AV528" i="228"/>
  <c r="AV527" i="228"/>
  <c r="AV526" i="228"/>
  <c r="AV525" i="228"/>
  <c r="AV524" i="228"/>
  <c r="AV523" i="228"/>
  <c r="AV522" i="228"/>
  <c r="AV521" i="228"/>
  <c r="AV520" i="228"/>
  <c r="AV519" i="228"/>
  <c r="AV518" i="228"/>
  <c r="AV517" i="228"/>
  <c r="AV516" i="228"/>
  <c r="AV515" i="228"/>
  <c r="AV514" i="228"/>
  <c r="AV513" i="228"/>
  <c r="AV512" i="228"/>
  <c r="AV511" i="228"/>
  <c r="AV510" i="228"/>
  <c r="AV509" i="228"/>
  <c r="AV508" i="228"/>
  <c r="AV507" i="228"/>
  <c r="AV506" i="228"/>
  <c r="AV505" i="228"/>
  <c r="AV504" i="228"/>
  <c r="AV503" i="228"/>
  <c r="AV502" i="228"/>
  <c r="AV501" i="228"/>
  <c r="AV500" i="228"/>
  <c r="AV499" i="228"/>
  <c r="AV498" i="228"/>
  <c r="AV497" i="228"/>
  <c r="AV496" i="228"/>
  <c r="AV495" i="228"/>
  <c r="AV494" i="228"/>
  <c r="AV493" i="228"/>
  <c r="AV492" i="228"/>
  <c r="AV491" i="228"/>
  <c r="AV490" i="228"/>
  <c r="AV489" i="228"/>
  <c r="AV488" i="228"/>
  <c r="AV487" i="228"/>
  <c r="AV486" i="228"/>
  <c r="AV485" i="228"/>
  <c r="AV484" i="228"/>
  <c r="AV483" i="228"/>
  <c r="AV482" i="228"/>
  <c r="AV481" i="228"/>
  <c r="AV480" i="228"/>
  <c r="AV479" i="228"/>
  <c r="AV478" i="228"/>
  <c r="AV477" i="228"/>
  <c r="AV476" i="228"/>
  <c r="AV475" i="228"/>
  <c r="AV474" i="228"/>
  <c r="AV473" i="228"/>
  <c r="AV472" i="228"/>
  <c r="AV471" i="228"/>
  <c r="AV470" i="228"/>
  <c r="AV469" i="228"/>
  <c r="AV468" i="228"/>
  <c r="AV467" i="228"/>
  <c r="AV466" i="228"/>
  <c r="AV465" i="228"/>
  <c r="AV464" i="228"/>
  <c r="AV463" i="228"/>
  <c r="AV462" i="228"/>
  <c r="AV461" i="228"/>
  <c r="AV460" i="228"/>
  <c r="AV459" i="228"/>
  <c r="AV458" i="228"/>
  <c r="AV457" i="228"/>
  <c r="AV456" i="228"/>
  <c r="AV455" i="228"/>
  <c r="AV454" i="228"/>
  <c r="AV453" i="228"/>
  <c r="AV452" i="228"/>
  <c r="AV451" i="228"/>
  <c r="AV450" i="228"/>
  <c r="AV449" i="228"/>
  <c r="AV448" i="228"/>
  <c r="AV447" i="228"/>
  <c r="AV446" i="228"/>
  <c r="AV445" i="228"/>
  <c r="AV444" i="228"/>
  <c r="AV443" i="228"/>
  <c r="AV442" i="228"/>
  <c r="AV441" i="228"/>
  <c r="AV440" i="228"/>
  <c r="AV439" i="228"/>
  <c r="AV438" i="228"/>
  <c r="AV437" i="228"/>
  <c r="AV436" i="228"/>
  <c r="AV435" i="228"/>
  <c r="AV434" i="228"/>
  <c r="AV433" i="228"/>
  <c r="AV432" i="228"/>
  <c r="AV431" i="228"/>
  <c r="AV430" i="228"/>
  <c r="AV429" i="228"/>
  <c r="AV428" i="228"/>
  <c r="AV427" i="228"/>
  <c r="AV426" i="228"/>
  <c r="AV425" i="228"/>
  <c r="AV424" i="228"/>
  <c r="AV423" i="228"/>
  <c r="AV422" i="228"/>
  <c r="AV421" i="228"/>
  <c r="AV420" i="228"/>
  <c r="AV419" i="228"/>
  <c r="AV418" i="228"/>
  <c r="AV417" i="228"/>
  <c r="AV416" i="228"/>
  <c r="AV415" i="228"/>
  <c r="AV414" i="228"/>
  <c r="AV413" i="228"/>
  <c r="AV412" i="228"/>
  <c r="AV411" i="228"/>
  <c r="AV410" i="228"/>
  <c r="AV409" i="228"/>
  <c r="AV408" i="228"/>
  <c r="AV407" i="228"/>
  <c r="AV406" i="228"/>
  <c r="AV405" i="228"/>
  <c r="AV404" i="228"/>
  <c r="AV403" i="228"/>
  <c r="AV402" i="228"/>
  <c r="AV401" i="228"/>
  <c r="AV400" i="228"/>
  <c r="AV399" i="228"/>
  <c r="AV398" i="228"/>
  <c r="AV397" i="228"/>
  <c r="AV396" i="228"/>
  <c r="AV395" i="228"/>
  <c r="AV394" i="228"/>
  <c r="AV393" i="228"/>
  <c r="AV392" i="228"/>
  <c r="AV391" i="228"/>
  <c r="AV390" i="228"/>
  <c r="AV389" i="228"/>
  <c r="AV388" i="228"/>
  <c r="AV387" i="228"/>
  <c r="AV386" i="228"/>
  <c r="AV385" i="228"/>
  <c r="AV384" i="228"/>
  <c r="AV383" i="228"/>
  <c r="AV382" i="228"/>
  <c r="AV381" i="228"/>
  <c r="AV380" i="228"/>
  <c r="AV379" i="228"/>
  <c r="AV378" i="228"/>
  <c r="AV377" i="228"/>
  <c r="AV376" i="228"/>
  <c r="AV375" i="228"/>
  <c r="AV374" i="228"/>
  <c r="AV373" i="228"/>
  <c r="AV372" i="228"/>
  <c r="AV371" i="228"/>
  <c r="AV370" i="228"/>
  <c r="AV369" i="228"/>
  <c r="AV368" i="228"/>
  <c r="AV367" i="228"/>
  <c r="AV366" i="228"/>
  <c r="AV365" i="228"/>
  <c r="AV364" i="228"/>
  <c r="AV363" i="228"/>
  <c r="AV362" i="228"/>
  <c r="AV361" i="228"/>
  <c r="AV360" i="228"/>
  <c r="AV359" i="228"/>
  <c r="AV358" i="228"/>
  <c r="AV357" i="228"/>
  <c r="AV356" i="228"/>
  <c r="AV355" i="228"/>
  <c r="AV354" i="228"/>
  <c r="AV353" i="228"/>
  <c r="AV352" i="228"/>
  <c r="AV351" i="228"/>
  <c r="AV350" i="228"/>
  <c r="AV349" i="228"/>
  <c r="AV348" i="228"/>
  <c r="AV347" i="228"/>
  <c r="AV346" i="228"/>
  <c r="AV345" i="228"/>
  <c r="AV344" i="228"/>
  <c r="AV343" i="228"/>
  <c r="AV342" i="228"/>
  <c r="AV341" i="228"/>
  <c r="AV340" i="228"/>
  <c r="AV339" i="228"/>
  <c r="AV338" i="228"/>
  <c r="AV337" i="228"/>
  <c r="AV336" i="228"/>
  <c r="AV335" i="228"/>
  <c r="AV334" i="228"/>
  <c r="AV333" i="228"/>
  <c r="AV332" i="228"/>
  <c r="AV331" i="228"/>
  <c r="AV330" i="228"/>
  <c r="AV329" i="228"/>
  <c r="AV328" i="228"/>
  <c r="AV327" i="228"/>
  <c r="AV326" i="228"/>
  <c r="AV325" i="228"/>
  <c r="AV324" i="228"/>
  <c r="AV323" i="228"/>
  <c r="AV322" i="228"/>
  <c r="AV321" i="228"/>
  <c r="AV320" i="228"/>
  <c r="AV319" i="228"/>
  <c r="AV318" i="228"/>
  <c r="AV317" i="228"/>
  <c r="AV316" i="228"/>
  <c r="AV315" i="228"/>
  <c r="AV314" i="228"/>
  <c r="AV313" i="228"/>
  <c r="AV312" i="228"/>
  <c r="AV311" i="228"/>
  <c r="AV310" i="228"/>
  <c r="AV309" i="228"/>
  <c r="AV308" i="228"/>
  <c r="AV307" i="228"/>
  <c r="AV306" i="228"/>
  <c r="AV305" i="228"/>
  <c r="AV304" i="228"/>
  <c r="AV303" i="228"/>
  <c r="AV302" i="228"/>
  <c r="AV301" i="228"/>
  <c r="AV300" i="228"/>
  <c r="AV299" i="228"/>
  <c r="AV298" i="228"/>
  <c r="AV297" i="228"/>
  <c r="AV296" i="228"/>
  <c r="AV295" i="228"/>
  <c r="AV294" i="228"/>
  <c r="AV293" i="228"/>
  <c r="AV292" i="228"/>
  <c r="AV291" i="228"/>
  <c r="AV290" i="228"/>
  <c r="AV289" i="228"/>
  <c r="AV288" i="228"/>
  <c r="AV287" i="228"/>
  <c r="AV286" i="228"/>
  <c r="AV285" i="228"/>
  <c r="AV284" i="228"/>
  <c r="AV283" i="228"/>
  <c r="AV282" i="228"/>
  <c r="AV281" i="228"/>
  <c r="AV280" i="228"/>
  <c r="AV279" i="228"/>
  <c r="AV278" i="228"/>
  <c r="AV277" i="228"/>
  <c r="AV276" i="228"/>
  <c r="AV275" i="228"/>
  <c r="AV274" i="228"/>
  <c r="AV273" i="228"/>
  <c r="AV272" i="228"/>
  <c r="AV271" i="228"/>
  <c r="AV270" i="228"/>
  <c r="AV269" i="228"/>
  <c r="AV268" i="228"/>
  <c r="AV267" i="228"/>
  <c r="AV266" i="228"/>
  <c r="AV265" i="228"/>
  <c r="AV264" i="228"/>
  <c r="AV263" i="228"/>
  <c r="AV262" i="228"/>
  <c r="AV261" i="228"/>
  <c r="AV260" i="228"/>
  <c r="AV259" i="228"/>
  <c r="AV258" i="228"/>
  <c r="AV257" i="228"/>
  <c r="AV256" i="228"/>
  <c r="AV255" i="228"/>
  <c r="AV254" i="228"/>
  <c r="AV253" i="228"/>
  <c r="AV252" i="228"/>
  <c r="AV251" i="228"/>
  <c r="AV250" i="228"/>
  <c r="AV249" i="228"/>
  <c r="AV248" i="228"/>
  <c r="AV247" i="228"/>
  <c r="AV246" i="228"/>
  <c r="AV245" i="228"/>
  <c r="AV244" i="228"/>
  <c r="AV243" i="228"/>
  <c r="AV242" i="228"/>
  <c r="AV241" i="228"/>
  <c r="AV240" i="228"/>
  <c r="AV239" i="228"/>
  <c r="AV238" i="228"/>
  <c r="AV237" i="228"/>
  <c r="AV236" i="228"/>
  <c r="AV235" i="228"/>
  <c r="AV234" i="228"/>
  <c r="AV233" i="228"/>
  <c r="AV232" i="228"/>
  <c r="AV231" i="228"/>
  <c r="AV230" i="228"/>
  <c r="AV229" i="228"/>
  <c r="AV228" i="228"/>
  <c r="AV227" i="228"/>
  <c r="AV226" i="228"/>
  <c r="AV225" i="228"/>
  <c r="AV224" i="228"/>
  <c r="AV223" i="228"/>
  <c r="AV222" i="228"/>
  <c r="AV221" i="228"/>
  <c r="AV220" i="228"/>
  <c r="AV219" i="228"/>
  <c r="AV218" i="228"/>
  <c r="AV217" i="228"/>
  <c r="AV216" i="228"/>
  <c r="AV215" i="228"/>
  <c r="AV214" i="228"/>
  <c r="AV213" i="228"/>
  <c r="AV212" i="228"/>
  <c r="AV211" i="228"/>
  <c r="AV210" i="228"/>
  <c r="AV209" i="228"/>
  <c r="AV208" i="228"/>
  <c r="AV207" i="228"/>
  <c r="AV206" i="228"/>
  <c r="AV205" i="228"/>
  <c r="AV204" i="228"/>
  <c r="AV203" i="228"/>
  <c r="AV202" i="228"/>
  <c r="AV201" i="228"/>
  <c r="AV200" i="228"/>
  <c r="AV199" i="228"/>
  <c r="AV198" i="228"/>
  <c r="AV197" i="228"/>
  <c r="AV196" i="228"/>
  <c r="AV195" i="228"/>
  <c r="AV194" i="228"/>
  <c r="AV193" i="228"/>
  <c r="AV192" i="228"/>
  <c r="AV191" i="228"/>
  <c r="AV190" i="228"/>
  <c r="AV189" i="228"/>
  <c r="AV188" i="228"/>
  <c r="AV187" i="228"/>
  <c r="AV186" i="228"/>
  <c r="AV185" i="228"/>
  <c r="AV184" i="228"/>
  <c r="AV183" i="228"/>
  <c r="AV182" i="228"/>
  <c r="AV181" i="228"/>
  <c r="AV180" i="228"/>
  <c r="AV179" i="228"/>
  <c r="AV178" i="228"/>
  <c r="AV177" i="228"/>
  <c r="AV176" i="228"/>
  <c r="AV175" i="228"/>
  <c r="AV174" i="228"/>
  <c r="AV173" i="228"/>
  <c r="AV172" i="228"/>
  <c r="AV171" i="228"/>
  <c r="AV170" i="228"/>
  <c r="AV169" i="228"/>
  <c r="AV168" i="228"/>
  <c r="AV167" i="228"/>
  <c r="AV166" i="228"/>
  <c r="AV165" i="228"/>
  <c r="AV164" i="228"/>
  <c r="AV163" i="228"/>
  <c r="AV162" i="228"/>
  <c r="AV161" i="228"/>
  <c r="AV160" i="228"/>
  <c r="AV159" i="228"/>
  <c r="AV158" i="228"/>
  <c r="AV157" i="228"/>
  <c r="AV156" i="228"/>
  <c r="AV155" i="228"/>
  <c r="AV154" i="228"/>
  <c r="AV153" i="228"/>
  <c r="AV152" i="228"/>
  <c r="AV151" i="228"/>
  <c r="AV150" i="228"/>
  <c r="AV149" i="228"/>
  <c r="AV148" i="228"/>
  <c r="AV147" i="228"/>
  <c r="AV146" i="228"/>
  <c r="AV145" i="228"/>
  <c r="AV144" i="228"/>
  <c r="AV143" i="228"/>
  <c r="AV142" i="228"/>
  <c r="Z142" i="228"/>
  <c r="AV141" i="228"/>
  <c r="Z141" i="228"/>
  <c r="AV140" i="228"/>
  <c r="AV139" i="228"/>
  <c r="AV138" i="228"/>
  <c r="AV137" i="228"/>
  <c r="AV136" i="228"/>
  <c r="AV135" i="228"/>
  <c r="AV134" i="228"/>
  <c r="AV133" i="228"/>
  <c r="AV132" i="228"/>
  <c r="AV131" i="228"/>
  <c r="AV130" i="228"/>
  <c r="AV129" i="228"/>
  <c r="AV128" i="228"/>
  <c r="AV127" i="228"/>
  <c r="AV126" i="228"/>
  <c r="AV125" i="228"/>
  <c r="AV124" i="228"/>
  <c r="AV123" i="228"/>
  <c r="AV122" i="228"/>
  <c r="AV121" i="228"/>
  <c r="AV120" i="228"/>
  <c r="AV119" i="228"/>
  <c r="AV118" i="228"/>
  <c r="AV117" i="228"/>
  <c r="AV116" i="228"/>
  <c r="AV115" i="228"/>
  <c r="AV114" i="228"/>
  <c r="AV113" i="228"/>
  <c r="AV112" i="228"/>
  <c r="AV111" i="228"/>
  <c r="AV110" i="228"/>
  <c r="AV109" i="228"/>
  <c r="AV108" i="228"/>
  <c r="AV107" i="228"/>
  <c r="AV106" i="228"/>
  <c r="AV105" i="228"/>
  <c r="AV104" i="228"/>
  <c r="AV103" i="228"/>
  <c r="AV102" i="228"/>
  <c r="AV101" i="228"/>
  <c r="AV100" i="228"/>
  <c r="AV99" i="228"/>
  <c r="AV98" i="228"/>
  <c r="AV97" i="228"/>
  <c r="AV96" i="228"/>
  <c r="AV95" i="228"/>
  <c r="AV94" i="228"/>
  <c r="AV93" i="228"/>
  <c r="AV92" i="228"/>
  <c r="AV91" i="228"/>
  <c r="AV90" i="228"/>
  <c r="AV89" i="228"/>
  <c r="AV88" i="228"/>
  <c r="AV87" i="228"/>
  <c r="AV86" i="228"/>
  <c r="AV85" i="228"/>
  <c r="AV84" i="228"/>
  <c r="AV83" i="228"/>
  <c r="AV82" i="228"/>
  <c r="AV81" i="228"/>
  <c r="AV80" i="228"/>
  <c r="AV79" i="228"/>
  <c r="AV78" i="228"/>
  <c r="AV77" i="228"/>
  <c r="AV76" i="228"/>
  <c r="AV75" i="228"/>
  <c r="AV74" i="228"/>
  <c r="AV73" i="228"/>
  <c r="AV72" i="228"/>
  <c r="AV71" i="228"/>
  <c r="AV70" i="228"/>
  <c r="AV69" i="228"/>
  <c r="AV68" i="228"/>
  <c r="AV67" i="228"/>
  <c r="AV66" i="228"/>
  <c r="AV65" i="228"/>
  <c r="AV64" i="228"/>
  <c r="AV63" i="228"/>
  <c r="AV62" i="228"/>
  <c r="AV61" i="228"/>
  <c r="AV60" i="228"/>
  <c r="AV59" i="228"/>
  <c r="AV58" i="228"/>
  <c r="AV57" i="228"/>
  <c r="AV56" i="228"/>
  <c r="AV55" i="228"/>
  <c r="AV54" i="228"/>
  <c r="AV53" i="228"/>
  <c r="AV52" i="228"/>
  <c r="AV51" i="228"/>
  <c r="AV50" i="228"/>
  <c r="AV49" i="228"/>
  <c r="AV48" i="228"/>
  <c r="AV47" i="228"/>
  <c r="AV46" i="228"/>
  <c r="AV45" i="228"/>
  <c r="AV44" i="228"/>
  <c r="AV43" i="228"/>
  <c r="AV42" i="228"/>
  <c r="AV41" i="228"/>
  <c r="AV40" i="228"/>
  <c r="AV39" i="228"/>
  <c r="AV38" i="228"/>
  <c r="AV37" i="228"/>
  <c r="AV36" i="228"/>
  <c r="AV35" i="228"/>
  <c r="AV34" i="228"/>
  <c r="AV33" i="228"/>
  <c r="AV32" i="228"/>
  <c r="AV31" i="228"/>
  <c r="AV30" i="228"/>
  <c r="AV29" i="228"/>
  <c r="AV28" i="228"/>
  <c r="AV27" i="228"/>
  <c r="AV26" i="228"/>
  <c r="AV25" i="228"/>
  <c r="AV24" i="228"/>
  <c r="AV23" i="228"/>
  <c r="AV22" i="228"/>
  <c r="AV21" i="228"/>
  <c r="AV20" i="228"/>
  <c r="AV19" i="228"/>
  <c r="AV18" i="228"/>
  <c r="AV17" i="228"/>
  <c r="AV16" i="228"/>
  <c r="AV15" i="228"/>
  <c r="AV14" i="228"/>
  <c r="AV13" i="228"/>
  <c r="AV12" i="228"/>
  <c r="AV11" i="228"/>
  <c r="AV10" i="228"/>
  <c r="AV9" i="228"/>
  <c r="AV8" i="228"/>
  <c r="AV7" i="228"/>
  <c r="P7" i="228"/>
  <c r="O7" i="228"/>
  <c r="M7" i="228"/>
  <c r="L7" i="228"/>
  <c r="K7" i="228"/>
  <c r="J7" i="228"/>
  <c r="I7" i="228"/>
  <c r="H7" i="228"/>
  <c r="G7" i="228"/>
  <c r="F7" i="228"/>
  <c r="E7" i="228"/>
  <c r="D7" i="228"/>
  <c r="C7" i="228"/>
  <c r="B7" i="228"/>
  <c r="B72" i="236"/>
  <c r="B71" i="236"/>
  <c r="C54" i="236"/>
  <c r="C53" i="236"/>
  <c r="C100" i="236"/>
  <c r="C52" i="236"/>
  <c r="C97" i="236" s="1"/>
  <c r="C51" i="236"/>
  <c r="C96" i="236"/>
  <c r="C50" i="236"/>
  <c r="C78" i="236"/>
  <c r="C49" i="236"/>
  <c r="C48" i="236"/>
  <c r="C98" i="236"/>
  <c r="C47" i="236"/>
  <c r="C101" i="236" s="1"/>
  <c r="C46" i="236"/>
  <c r="C84" i="236" s="1"/>
  <c r="C45" i="236"/>
  <c r="C99" i="236" s="1"/>
  <c r="K40" i="236"/>
  <c r="C44" i="236"/>
  <c r="C42" i="236"/>
  <c r="C81" i="236"/>
  <c r="C41" i="236"/>
  <c r="C40" i="236"/>
  <c r="C89" i="236" s="1"/>
  <c r="C39" i="236"/>
  <c r="C87" i="236"/>
  <c r="C38" i="236"/>
  <c r="C88" i="236" s="1"/>
  <c r="C37" i="236"/>
  <c r="C94" i="236" s="1"/>
  <c r="C36" i="236"/>
  <c r="C80" i="236" s="1"/>
  <c r="C35" i="236"/>
  <c r="C79" i="236"/>
  <c r="C34" i="236"/>
  <c r="C83" i="236" s="1"/>
  <c r="C33" i="236"/>
  <c r="C95" i="236"/>
  <c r="C32" i="236"/>
  <c r="C86" i="236" s="1"/>
  <c r="C31" i="236"/>
  <c r="C82" i="236" s="1"/>
  <c r="C30" i="236"/>
  <c r="C91" i="236"/>
  <c r="C29" i="236"/>
  <c r="C85" i="236" s="1"/>
  <c r="D25" i="236"/>
  <c r="C21" i="236"/>
  <c r="C20" i="236"/>
  <c r="C102" i="236" s="1"/>
  <c r="C19" i="236"/>
  <c r="C110" i="236" s="1"/>
  <c r="C18" i="236"/>
  <c r="C119" i="236"/>
  <c r="V23" i="236"/>
  <c r="C17" i="236"/>
  <c r="C103" i="236" s="1"/>
  <c r="C16" i="236"/>
  <c r="C111" i="236" s="1"/>
  <c r="C15" i="236"/>
  <c r="C107" i="236" s="1"/>
  <c r="C14" i="236"/>
  <c r="C106" i="236" s="1"/>
  <c r="C13" i="236"/>
  <c r="C105" i="236" s="1"/>
  <c r="C12" i="236"/>
  <c r="C11" i="236"/>
  <c r="C115" i="236" s="1"/>
  <c r="C10" i="236"/>
  <c r="C112" i="236" s="1"/>
  <c r="C9" i="236"/>
  <c r="C108" i="236" s="1"/>
  <c r="C7" i="236"/>
  <c r="C114" i="236" s="1"/>
  <c r="C6" i="236"/>
  <c r="C104" i="236" s="1"/>
  <c r="C5" i="236"/>
  <c r="C118" i="236"/>
  <c r="C4" i="236"/>
  <c r="C116" i="236" s="1"/>
  <c r="C3" i="236"/>
  <c r="C113" i="236" s="1"/>
  <c r="B60" i="14"/>
  <c r="B59" i="14"/>
  <c r="I71" i="14"/>
  <c r="J45" i="14"/>
  <c r="C25" i="14"/>
  <c r="X3" i="14" s="1"/>
  <c r="D21" i="14"/>
  <c r="S21" i="14"/>
  <c r="I21" i="14"/>
  <c r="H138" i="114"/>
  <c r="I138" i="114" s="1"/>
  <c r="D138" i="114"/>
  <c r="EE138" i="39" s="1"/>
  <c r="EF138" i="39" s="1"/>
  <c r="EG138" i="39" s="1"/>
  <c r="H137" i="114"/>
  <c r="BW137" i="235" s="1"/>
  <c r="BX137" i="235" s="1"/>
  <c r="BY137" i="235" s="1"/>
  <c r="D137" i="114"/>
  <c r="EE137" i="39" s="1"/>
  <c r="EF137" i="39" s="1"/>
  <c r="EG137" i="39" s="1"/>
  <c r="H136" i="114"/>
  <c r="BW136" i="235" s="1"/>
  <c r="BX136" i="235" s="1"/>
  <c r="BY136" i="235" s="1"/>
  <c r="D136" i="114"/>
  <c r="EE136" i="39" s="1"/>
  <c r="EF136" i="39" s="1"/>
  <c r="EG136" i="39" s="1"/>
  <c r="H135" i="114"/>
  <c r="BW135" i="235" s="1"/>
  <c r="BX135" i="235" s="1"/>
  <c r="BY135" i="235" s="1"/>
  <c r="D135" i="114"/>
  <c r="H134" i="114"/>
  <c r="BW134" i="235" s="1"/>
  <c r="BX134" i="235" s="1"/>
  <c r="BY134" i="235" s="1"/>
  <c r="D134" i="114"/>
  <c r="EE134" i="39" s="1"/>
  <c r="EF134" i="39" s="1"/>
  <c r="EG134" i="39" s="1"/>
  <c r="H133" i="114"/>
  <c r="D133" i="114"/>
  <c r="H132" i="114"/>
  <c r="BW132" i="235" s="1"/>
  <c r="BX132" i="235" s="1"/>
  <c r="BY132" i="235" s="1"/>
  <c r="D132" i="114"/>
  <c r="EE132" i="39" s="1"/>
  <c r="EF132" i="39" s="1"/>
  <c r="EG132" i="39" s="1"/>
  <c r="H131" i="114"/>
  <c r="I131" i="114" s="1"/>
  <c r="D131" i="114"/>
  <c r="EE131" i="39" s="1"/>
  <c r="EF131" i="39" s="1"/>
  <c r="EG131" i="39" s="1"/>
  <c r="H130" i="114"/>
  <c r="BW130" i="235" s="1"/>
  <c r="BX130" i="235" s="1"/>
  <c r="BY130" i="235" s="1"/>
  <c r="D130" i="114"/>
  <c r="EE130" i="39" s="1"/>
  <c r="EF130" i="39" s="1"/>
  <c r="EG130" i="39" s="1"/>
  <c r="H129" i="114"/>
  <c r="I129" i="114" s="1"/>
  <c r="D129" i="114"/>
  <c r="EE129" i="39" s="1"/>
  <c r="EF129" i="39" s="1"/>
  <c r="EG129" i="39" s="1"/>
  <c r="BY13" i="222"/>
  <c r="H127" i="114"/>
  <c r="BW127" i="235" s="1"/>
  <c r="BX127" i="235" s="1"/>
  <c r="BY127" i="235" s="1"/>
  <c r="D127" i="114"/>
  <c r="C63" i="236"/>
  <c r="AB129" i="114"/>
  <c r="C64" i="236" s="1"/>
  <c r="H126" i="114"/>
  <c r="BW126" i="235" s="1"/>
  <c r="BX126" i="235" s="1"/>
  <c r="BY126" i="235" s="1"/>
  <c r="D126" i="114"/>
  <c r="EE126" i="39" s="1"/>
  <c r="EF126" i="39" s="1"/>
  <c r="EG126" i="39" s="1"/>
  <c r="Z128" i="114"/>
  <c r="J18" i="114" s="1"/>
  <c r="H125" i="114"/>
  <c r="BW125" i="235" s="1"/>
  <c r="BX125" i="235" s="1"/>
  <c r="BY125" i="235" s="1"/>
  <c r="D125" i="114"/>
  <c r="EE125" i="39" s="1"/>
  <c r="EF125" i="39" s="1"/>
  <c r="EG125" i="39" s="1"/>
  <c r="Z127" i="114"/>
  <c r="J11" i="114" s="1"/>
  <c r="H124" i="114"/>
  <c r="BW124" i="235" s="1"/>
  <c r="BX124" i="235" s="1"/>
  <c r="BY124" i="235" s="1"/>
  <c r="D124" i="114"/>
  <c r="EE124" i="39" s="1"/>
  <c r="EF124" i="39" s="1"/>
  <c r="EG124" i="39" s="1"/>
  <c r="Z126" i="114"/>
  <c r="J41" i="114" s="1"/>
  <c r="H123" i="114"/>
  <c r="BW123" i="235" s="1"/>
  <c r="BX123" i="235" s="1"/>
  <c r="BY123" i="235" s="1"/>
  <c r="D123" i="114"/>
  <c r="E123" i="114" s="1"/>
  <c r="Z125" i="114"/>
  <c r="J79" i="114" s="1"/>
  <c r="H122" i="114"/>
  <c r="D122" i="114"/>
  <c r="EE122" i="39" s="1"/>
  <c r="EF122" i="39" s="1"/>
  <c r="EG122" i="39" s="1"/>
  <c r="Z124" i="114"/>
  <c r="J40" i="114" s="1"/>
  <c r="H121" i="114"/>
  <c r="BW121" i="235" s="1"/>
  <c r="BX121" i="235" s="1"/>
  <c r="BY121" i="235" s="1"/>
  <c r="D121" i="114"/>
  <c r="EE121" i="39" s="1"/>
  <c r="EF121" i="39" s="1"/>
  <c r="EG121" i="39" s="1"/>
  <c r="Z123" i="114"/>
  <c r="J30" i="114" s="1"/>
  <c r="H120" i="114"/>
  <c r="BW120" i="235" s="1"/>
  <c r="BX120" i="235" s="1"/>
  <c r="BY120" i="235" s="1"/>
  <c r="D120" i="114"/>
  <c r="Z122" i="114"/>
  <c r="J127" i="114" s="1"/>
  <c r="H119" i="114"/>
  <c r="BW119" i="235" s="1"/>
  <c r="BX119" i="235" s="1"/>
  <c r="BY119" i="235" s="1"/>
  <c r="D119" i="114"/>
  <c r="EE119" i="39" s="1"/>
  <c r="EF119" i="39" s="1"/>
  <c r="EG119" i="39" s="1"/>
  <c r="Z121" i="114"/>
  <c r="J39" i="114" s="1"/>
  <c r="H118" i="114"/>
  <c r="BW118" i="235" s="1"/>
  <c r="BX118" i="235" s="1"/>
  <c r="BY118" i="235" s="1"/>
  <c r="D118" i="114"/>
  <c r="EE118" i="39" s="1"/>
  <c r="EF118" i="39" s="1"/>
  <c r="EG118" i="39" s="1"/>
  <c r="Z120" i="114"/>
  <c r="J126" i="114" s="1"/>
  <c r="H117" i="114"/>
  <c r="BW117" i="235" s="1"/>
  <c r="BX117" i="235" s="1"/>
  <c r="BY117" i="235" s="1"/>
  <c r="D117" i="114"/>
  <c r="EE117" i="39" s="1"/>
  <c r="EF117" i="39" s="1"/>
  <c r="EG117" i="39" s="1"/>
  <c r="Z119" i="114"/>
  <c r="J78" i="114" s="1"/>
  <c r="H116" i="114"/>
  <c r="BW116" i="235" s="1"/>
  <c r="BX116" i="235" s="1"/>
  <c r="BY116" i="235" s="1"/>
  <c r="D116" i="114"/>
  <c r="EE116" i="39" s="1"/>
  <c r="EF116" i="39" s="1"/>
  <c r="EG116" i="39" s="1"/>
  <c r="Z118" i="114"/>
  <c r="J125" i="114" s="1"/>
  <c r="H115" i="114"/>
  <c r="D115" i="114"/>
  <c r="EE115" i="39" s="1"/>
  <c r="EF115" i="39" s="1"/>
  <c r="EG115" i="39" s="1"/>
  <c r="Z117" i="114"/>
  <c r="J61" i="114" s="1"/>
  <c r="H114" i="114"/>
  <c r="BW114" i="235" s="1"/>
  <c r="BX114" i="235" s="1"/>
  <c r="BY114" i="235" s="1"/>
  <c r="D114" i="114"/>
  <c r="E114" i="114" s="1"/>
  <c r="Z115" i="114"/>
  <c r="J29" i="114" s="1"/>
  <c r="H113" i="114"/>
  <c r="BW113" i="235" s="1"/>
  <c r="BX113" i="235" s="1"/>
  <c r="BY113" i="235" s="1"/>
  <c r="D113" i="114"/>
  <c r="EE113" i="39" s="1"/>
  <c r="EF113" i="39" s="1"/>
  <c r="EG113" i="39" s="1"/>
  <c r="Z114" i="114"/>
  <c r="J124" i="114" s="1"/>
  <c r="H112" i="114"/>
  <c r="D112" i="114"/>
  <c r="EE112" i="39" s="1"/>
  <c r="EF112" i="39" s="1"/>
  <c r="EG112" i="39" s="1"/>
  <c r="Z113" i="114"/>
  <c r="J123" i="114" s="1"/>
  <c r="H111" i="114"/>
  <c r="BW111" i="235" s="1"/>
  <c r="BX111" i="235" s="1"/>
  <c r="BY111" i="235" s="1"/>
  <c r="D111" i="114"/>
  <c r="EE111" i="39" s="1"/>
  <c r="EF111" i="39" s="1"/>
  <c r="EG111" i="39" s="1"/>
  <c r="Z112" i="114"/>
  <c r="J17" i="114" s="1"/>
  <c r="H110" i="114"/>
  <c r="BW110" i="235" s="1"/>
  <c r="BX110" i="235" s="1"/>
  <c r="BY110" i="235" s="1"/>
  <c r="D110" i="114"/>
  <c r="EE110" i="39" s="1"/>
  <c r="EF110" i="39" s="1"/>
  <c r="EG110" i="39" s="1"/>
  <c r="Z111" i="114"/>
  <c r="J122" i="114" s="1"/>
  <c r="H109" i="114"/>
  <c r="BW109" i="235" s="1"/>
  <c r="BX109" i="235" s="1"/>
  <c r="BY109" i="235" s="1"/>
  <c r="D109" i="114"/>
  <c r="EE109" i="39" s="1"/>
  <c r="EF109" i="39" s="1"/>
  <c r="EG109" i="39" s="1"/>
  <c r="Z110" i="114"/>
  <c r="J60" i="114" s="1"/>
  <c r="H108" i="114"/>
  <c r="BW108" i="235" s="1"/>
  <c r="BX108" i="235" s="1"/>
  <c r="BY108" i="235" s="1"/>
  <c r="D108" i="114"/>
  <c r="EE108" i="39" s="1"/>
  <c r="EF108" i="39" s="1"/>
  <c r="EG108" i="39" s="1"/>
  <c r="Z109" i="114"/>
  <c r="J103" i="114" s="1"/>
  <c r="H107" i="114"/>
  <c r="BW107" i="235" s="1"/>
  <c r="BX107" i="235" s="1"/>
  <c r="BY107" i="235" s="1"/>
  <c r="D107" i="114"/>
  <c r="EE107" i="39" s="1"/>
  <c r="EF107" i="39" s="1"/>
  <c r="EG107" i="39" s="1"/>
  <c r="G107" i="114"/>
  <c r="Z108" i="114"/>
  <c r="J38" i="114" s="1"/>
  <c r="H106" i="114"/>
  <c r="BW106" i="235" s="1"/>
  <c r="BX106" i="235" s="1"/>
  <c r="BY106" i="235" s="1"/>
  <c r="D106" i="114"/>
  <c r="Z107" i="114"/>
  <c r="J37" i="114" s="1"/>
  <c r="H105" i="114"/>
  <c r="BW105" i="235" s="1"/>
  <c r="BX105" i="235" s="1"/>
  <c r="BY105" i="235" s="1"/>
  <c r="D105" i="114"/>
  <c r="Z106" i="114"/>
  <c r="J76" i="114" s="1"/>
  <c r="BY12" i="222"/>
  <c r="Z105" i="114"/>
  <c r="J44" i="114" s="1"/>
  <c r="H103" i="114"/>
  <c r="BW103" i="235" s="1"/>
  <c r="BX103" i="235" s="1"/>
  <c r="BY103" i="235" s="1"/>
  <c r="D103" i="114"/>
  <c r="EE103" i="39" s="1"/>
  <c r="EF103" i="39" s="1"/>
  <c r="EG103" i="39" s="1"/>
  <c r="Z104" i="114"/>
  <c r="J121" i="114" s="1"/>
  <c r="H102" i="114"/>
  <c r="BW102" i="235" s="1"/>
  <c r="BX102" i="235" s="1"/>
  <c r="BY102" i="235" s="1"/>
  <c r="D102" i="114"/>
  <c r="EE102" i="39" s="1"/>
  <c r="EF102" i="39" s="1"/>
  <c r="EG102" i="39" s="1"/>
  <c r="Z103" i="114"/>
  <c r="J101" i="114" s="1"/>
  <c r="H101" i="114"/>
  <c r="BW101" i="235" s="1"/>
  <c r="BX101" i="235" s="1"/>
  <c r="BY101" i="235" s="1"/>
  <c r="D101" i="114"/>
  <c r="Z102" i="114"/>
  <c r="J36" i="114" s="1"/>
  <c r="H100" i="114"/>
  <c r="BW100" i="235" s="1"/>
  <c r="BX100" i="235" s="1"/>
  <c r="BY100" i="235" s="1"/>
  <c r="D100" i="114"/>
  <c r="Z101" i="114"/>
  <c r="J100" i="114" s="1"/>
  <c r="H99" i="114"/>
  <c r="BW99" i="235" s="1"/>
  <c r="BX99" i="235" s="1"/>
  <c r="BY99" i="235" s="1"/>
  <c r="D99" i="114"/>
  <c r="Z100" i="114"/>
  <c r="J28" i="114" s="1"/>
  <c r="H98" i="114"/>
  <c r="BW98" i="235" s="1"/>
  <c r="BX98" i="235" s="1"/>
  <c r="BY98" i="235" s="1"/>
  <c r="D98" i="114"/>
  <c r="EE98" i="39" s="1"/>
  <c r="EF98" i="39" s="1"/>
  <c r="EG98" i="39" s="1"/>
  <c r="Z99" i="114"/>
  <c r="J75" i="114" s="1"/>
  <c r="H97" i="114"/>
  <c r="BW97" i="235" s="1"/>
  <c r="BX97" i="235" s="1"/>
  <c r="BY97" i="235" s="1"/>
  <c r="D97" i="114"/>
  <c r="EE97" i="39" s="1"/>
  <c r="EF97" i="39" s="1"/>
  <c r="EG97" i="39" s="1"/>
  <c r="Z98" i="114"/>
  <c r="J99" i="114" s="1"/>
  <c r="H96" i="114"/>
  <c r="I96" i="114" s="1"/>
  <c r="D96" i="114"/>
  <c r="EE96" i="39" s="1"/>
  <c r="EF96" i="39" s="1"/>
  <c r="EG96" i="39" s="1"/>
  <c r="Z97" i="114"/>
  <c r="J27" i="114" s="1"/>
  <c r="H95" i="114"/>
  <c r="D95" i="114"/>
  <c r="Z95" i="114"/>
  <c r="J59" i="114" s="1"/>
  <c r="H94" i="114"/>
  <c r="BW94" i="235" s="1"/>
  <c r="BX94" i="235" s="1"/>
  <c r="BY94" i="235" s="1"/>
  <c r="D94" i="114"/>
  <c r="EE94" i="39" s="1"/>
  <c r="EF94" i="39" s="1"/>
  <c r="EG94" i="39" s="1"/>
  <c r="Z94" i="114"/>
  <c r="J98" i="114" s="1"/>
  <c r="H93" i="114"/>
  <c r="BW93" i="235" s="1"/>
  <c r="BX93" i="235" s="1"/>
  <c r="BY93" i="235" s="1"/>
  <c r="D93" i="114"/>
  <c r="EE93" i="39" s="1"/>
  <c r="EF93" i="39" s="1"/>
  <c r="EG93" i="39" s="1"/>
  <c r="Z93" i="114"/>
  <c r="J97" i="114" s="1"/>
  <c r="H92" i="114"/>
  <c r="BW92" i="235" s="1"/>
  <c r="BX92" i="235" s="1"/>
  <c r="BY92" i="235" s="1"/>
  <c r="D92" i="114"/>
  <c r="Z92" i="114"/>
  <c r="J73" i="114" s="1"/>
  <c r="H91" i="114"/>
  <c r="BW91" i="235" s="1"/>
  <c r="BX91" i="235" s="1"/>
  <c r="BY91" i="235" s="1"/>
  <c r="D91" i="114"/>
  <c r="EE91" i="39" s="1"/>
  <c r="EF91" i="39" s="1"/>
  <c r="EG91" i="39" s="1"/>
  <c r="Z91" i="114"/>
  <c r="J120" i="114" s="1"/>
  <c r="H90" i="114"/>
  <c r="BW90" i="235" s="1"/>
  <c r="BX90" i="235" s="1"/>
  <c r="BY90" i="235" s="1"/>
  <c r="D90" i="114"/>
  <c r="EE90" i="39" s="1"/>
  <c r="EF90" i="39" s="1"/>
  <c r="EG90" i="39" s="1"/>
  <c r="Z90" i="114"/>
  <c r="J138" i="114" s="1"/>
  <c r="H89" i="114"/>
  <c r="D89" i="114"/>
  <c r="Z89" i="114"/>
  <c r="J58" i="114" s="1"/>
  <c r="H88" i="114"/>
  <c r="BW88" i="235" s="1"/>
  <c r="BX88" i="235" s="1"/>
  <c r="BY88" i="235" s="1"/>
  <c r="D88" i="114"/>
  <c r="EE88" i="39" s="1"/>
  <c r="EF88" i="39" s="1"/>
  <c r="EG88" i="39" s="1"/>
  <c r="Z88" i="114"/>
  <c r="J96" i="114" s="1"/>
  <c r="H87" i="114"/>
  <c r="BW87" i="235" s="1"/>
  <c r="BX87" i="235" s="1"/>
  <c r="BY87" i="235" s="1"/>
  <c r="D87" i="114"/>
  <c r="EE87" i="39" s="1"/>
  <c r="EF87" i="39" s="1"/>
  <c r="EG87" i="39" s="1"/>
  <c r="Z87" i="114"/>
  <c r="J95" i="114" s="1"/>
  <c r="H86" i="114"/>
  <c r="D86" i="114"/>
  <c r="Z86" i="114"/>
  <c r="J35" i="114" s="1"/>
  <c r="H85" i="114"/>
  <c r="BW85" i="235" s="1"/>
  <c r="BX85" i="235" s="1"/>
  <c r="BY85" i="235" s="1"/>
  <c r="D85" i="114"/>
  <c r="EE85" i="39" s="1"/>
  <c r="EF85" i="39" s="1"/>
  <c r="EG85" i="39" s="1"/>
  <c r="Z85" i="114"/>
  <c r="J10" i="114" s="1"/>
  <c r="H84" i="114"/>
  <c r="BW84" i="235" s="1"/>
  <c r="BX84" i="235" s="1"/>
  <c r="BY84" i="235" s="1"/>
  <c r="D84" i="114"/>
  <c r="Z84" i="114"/>
  <c r="J9" i="114" s="1"/>
  <c r="H83" i="114"/>
  <c r="BW83" i="235" s="1"/>
  <c r="BX83" i="235" s="1"/>
  <c r="BY83" i="235" s="1"/>
  <c r="D83" i="114"/>
  <c r="Z83" i="114"/>
  <c r="J8" i="114" s="1"/>
  <c r="H82" i="114"/>
  <c r="BW82" i="235" s="1"/>
  <c r="BX82" i="235" s="1"/>
  <c r="BY82" i="235" s="1"/>
  <c r="D82" i="114"/>
  <c r="EE82" i="39" s="1"/>
  <c r="EF82" i="39" s="1"/>
  <c r="EG82" i="39" s="1"/>
  <c r="Z82" i="114"/>
  <c r="J119" i="114" s="1"/>
  <c r="H81" i="114"/>
  <c r="BW81" i="235" s="1"/>
  <c r="BX81" i="235" s="1"/>
  <c r="BY81" i="235" s="1"/>
  <c r="D81" i="114"/>
  <c r="Z81" i="114"/>
  <c r="J57" i="114" s="1"/>
  <c r="BY11" i="222"/>
  <c r="Z80" i="114"/>
  <c r="J94" i="114" s="1"/>
  <c r="H79" i="114"/>
  <c r="D79" i="114"/>
  <c r="EE79" i="39" s="1"/>
  <c r="EF79" i="39" s="1"/>
  <c r="EG79" i="39" s="1"/>
  <c r="Z79" i="114"/>
  <c r="J56" i="114" s="1"/>
  <c r="K56" i="114" s="1"/>
  <c r="H78" i="114"/>
  <c r="D78" i="114"/>
  <c r="Z78" i="114"/>
  <c r="J26" i="114" s="1"/>
  <c r="H77" i="114"/>
  <c r="BW77" i="235" s="1"/>
  <c r="BX77" i="235" s="1"/>
  <c r="BY77" i="235" s="1"/>
  <c r="D77" i="114"/>
  <c r="EE77" i="39" s="1"/>
  <c r="EF77" i="39" s="1"/>
  <c r="EG77" i="39" s="1"/>
  <c r="Z77" i="114"/>
  <c r="J16" i="114" s="1"/>
  <c r="H76" i="114"/>
  <c r="BW76" i="235" s="1"/>
  <c r="BX76" i="235" s="1"/>
  <c r="BY76" i="235" s="1"/>
  <c r="D76" i="114"/>
  <c r="EE76" i="39" s="1"/>
  <c r="EF76" i="39" s="1"/>
  <c r="EG76" i="39" s="1"/>
  <c r="Z76" i="114"/>
  <c r="J93" i="114" s="1"/>
  <c r="H75" i="114"/>
  <c r="BW75" i="235" s="1"/>
  <c r="BX75" i="235" s="1"/>
  <c r="BY75" i="235" s="1"/>
  <c r="D75" i="114"/>
  <c r="Z75" i="114"/>
  <c r="J25" i="114" s="1"/>
  <c r="H74" i="114"/>
  <c r="BW74" i="235" s="1"/>
  <c r="BX74" i="235" s="1"/>
  <c r="BY74" i="235" s="1"/>
  <c r="D74" i="114"/>
  <c r="Z74" i="114"/>
  <c r="J118" i="114" s="1"/>
  <c r="H73" i="114"/>
  <c r="D73" i="114"/>
  <c r="EE73" i="39" s="1"/>
  <c r="EF73" i="39" s="1"/>
  <c r="EG73" i="39" s="1"/>
  <c r="Z73" i="114"/>
  <c r="J92" i="114" s="1"/>
  <c r="H72" i="114"/>
  <c r="BW72" i="235" s="1"/>
  <c r="BX72" i="235" s="1"/>
  <c r="BY72" i="235" s="1"/>
  <c r="D72" i="114"/>
  <c r="Z72" i="114"/>
  <c r="J7" i="114" s="1"/>
  <c r="H71" i="114"/>
  <c r="BW71" i="235" s="1"/>
  <c r="BX71" i="235" s="1"/>
  <c r="BY71" i="235" s="1"/>
  <c r="D71" i="114"/>
  <c r="EE71" i="39" s="1"/>
  <c r="EF71" i="39" s="1"/>
  <c r="EG71" i="39" s="1"/>
  <c r="Z71" i="114"/>
  <c r="J55" i="114" s="1"/>
  <c r="H70" i="114"/>
  <c r="BW70" i="235" s="1"/>
  <c r="BX70" i="235" s="1"/>
  <c r="BY70" i="235" s="1"/>
  <c r="D70" i="114"/>
  <c r="Z70" i="114"/>
  <c r="J91" i="114" s="1"/>
  <c r="H69" i="114"/>
  <c r="BW69" i="235" s="1"/>
  <c r="BX69" i="235" s="1"/>
  <c r="BY69" i="235" s="1"/>
  <c r="D69" i="114"/>
  <c r="EE69" i="39" s="1"/>
  <c r="EF69" i="39" s="1"/>
  <c r="EG69" i="39" s="1"/>
  <c r="Z69" i="114"/>
  <c r="J117" i="114" s="1"/>
  <c r="H68" i="114"/>
  <c r="BW68" i="235" s="1"/>
  <c r="BX68" i="235" s="1"/>
  <c r="BY68" i="235" s="1"/>
  <c r="D68" i="114"/>
  <c r="Z68" i="114"/>
  <c r="J137" i="114" s="1"/>
  <c r="K137" i="114" s="1"/>
  <c r="H67" i="114"/>
  <c r="BW67" i="235" s="1"/>
  <c r="BX67" i="235" s="1"/>
  <c r="BY67" i="235" s="1"/>
  <c r="D67" i="114"/>
  <c r="EE67" i="39" s="1"/>
  <c r="EF67" i="39" s="1"/>
  <c r="EG67" i="39" s="1"/>
  <c r="Z67" i="114"/>
  <c r="J90" i="114" s="1"/>
  <c r="H66" i="114"/>
  <c r="BW66" i="235" s="1"/>
  <c r="BX66" i="235" s="1"/>
  <c r="BY66" i="235" s="1"/>
  <c r="D66" i="114"/>
  <c r="EE66" i="39" s="1"/>
  <c r="EF66" i="39" s="1"/>
  <c r="EG66" i="39" s="1"/>
  <c r="Z66" i="114"/>
  <c r="J116" i="114" s="1"/>
  <c r="H65" i="114"/>
  <c r="BW65" i="235" s="1"/>
  <c r="BX65" i="235" s="1"/>
  <c r="BY65" i="235" s="1"/>
  <c r="D65" i="114"/>
  <c r="EE65" i="39" s="1"/>
  <c r="EF65" i="39" s="1"/>
  <c r="EG65" i="39" s="1"/>
  <c r="Z65" i="114"/>
  <c r="J115" i="114" s="1"/>
  <c r="K115" i="114" s="1"/>
  <c r="H64" i="114"/>
  <c r="BW64" i="235" s="1"/>
  <c r="BX64" i="235" s="1"/>
  <c r="BY64" i="235" s="1"/>
  <c r="D64" i="114"/>
  <c r="EE64" i="39" s="1"/>
  <c r="EF64" i="39" s="1"/>
  <c r="EG64" i="39" s="1"/>
  <c r="Z64" i="114"/>
  <c r="J72" i="114" s="1"/>
  <c r="H63" i="114"/>
  <c r="BW63" i="235" s="1"/>
  <c r="BX63" i="235" s="1"/>
  <c r="BY63" i="235" s="1"/>
  <c r="D63" i="114"/>
  <c r="EE63" i="39" s="1"/>
  <c r="EF63" i="39" s="1"/>
  <c r="EG63" i="39" s="1"/>
  <c r="Z63" i="114"/>
  <c r="J136" i="114" s="1"/>
  <c r="BY10" i="222"/>
  <c r="Z62" i="114"/>
  <c r="J114" i="114" s="1"/>
  <c r="H61" i="114"/>
  <c r="I61" i="114" s="1"/>
  <c r="D61" i="114"/>
  <c r="Z61" i="114"/>
  <c r="J54" i="114" s="1"/>
  <c r="H60" i="114"/>
  <c r="BW60" i="235" s="1"/>
  <c r="BX60" i="235" s="1"/>
  <c r="BY60" i="235" s="1"/>
  <c r="D60" i="114"/>
  <c r="Z60" i="114"/>
  <c r="J89" i="114" s="1"/>
  <c r="H59" i="114"/>
  <c r="D59" i="114"/>
  <c r="EE59" i="39" s="1"/>
  <c r="EF59" i="39" s="1"/>
  <c r="EG59" i="39" s="1"/>
  <c r="Z59" i="114"/>
  <c r="J88" i="114" s="1"/>
  <c r="H58" i="114"/>
  <c r="BW58" i="235" s="1"/>
  <c r="BX58" i="235" s="1"/>
  <c r="BY58" i="235" s="1"/>
  <c r="D58" i="114"/>
  <c r="EE58" i="39" s="1"/>
  <c r="EF58" i="39" s="1"/>
  <c r="EG58" i="39" s="1"/>
  <c r="Z58" i="114"/>
  <c r="J71" i="114" s="1"/>
  <c r="K71" i="114" s="1"/>
  <c r="H57" i="114"/>
  <c r="D57" i="114"/>
  <c r="EE57" i="39" s="1"/>
  <c r="EF57" i="39" s="1"/>
  <c r="EG57" i="39" s="1"/>
  <c r="Z57" i="114"/>
  <c r="J87" i="114" s="1"/>
  <c r="H56" i="114"/>
  <c r="BW56" i="235" s="1"/>
  <c r="BX56" i="235" s="1"/>
  <c r="BY56" i="235" s="1"/>
  <c r="D56" i="114"/>
  <c r="Z56" i="114"/>
  <c r="J70" i="114" s="1"/>
  <c r="H55" i="114"/>
  <c r="BW55" i="235" s="1"/>
  <c r="BX55" i="235" s="1"/>
  <c r="BY55" i="235" s="1"/>
  <c r="D55" i="114"/>
  <c r="Z55" i="114"/>
  <c r="J135" i="114" s="1"/>
  <c r="H54" i="114"/>
  <c r="BW54" i="235" s="1"/>
  <c r="BX54" i="235" s="1"/>
  <c r="BY54" i="235" s="1"/>
  <c r="D54" i="114"/>
  <c r="EE54" i="39" s="1"/>
  <c r="EF54" i="39" s="1"/>
  <c r="EG54" i="39" s="1"/>
  <c r="Z54" i="114"/>
  <c r="J53" i="114" s="1"/>
  <c r="H53" i="114"/>
  <c r="I53" i="114" s="1"/>
  <c r="D53" i="114"/>
  <c r="EE53" i="39" s="1"/>
  <c r="EF53" i="39" s="1"/>
  <c r="EG53" i="39" s="1"/>
  <c r="Z53" i="114"/>
  <c r="J52" i="114" s="1"/>
  <c r="H52" i="114"/>
  <c r="D52" i="114"/>
  <c r="Z52" i="114"/>
  <c r="J113" i="114" s="1"/>
  <c r="K113" i="114" s="1"/>
  <c r="H51" i="114"/>
  <c r="BW51" i="235" s="1"/>
  <c r="BX51" i="235" s="1"/>
  <c r="BY51" i="235" s="1"/>
  <c r="D51" i="114"/>
  <c r="Z50" i="114"/>
  <c r="J134" i="114" s="1"/>
  <c r="H50" i="114"/>
  <c r="BW50" i="235" s="1"/>
  <c r="BX50" i="235" s="1"/>
  <c r="BY50" i="235" s="1"/>
  <c r="D50" i="114"/>
  <c r="EE50" i="39" s="1"/>
  <c r="EF50" i="39" s="1"/>
  <c r="EG50" i="39" s="1"/>
  <c r="Z49" i="114"/>
  <c r="J102" i="114" s="1"/>
  <c r="H49" i="114"/>
  <c r="BW49" i="235" s="1"/>
  <c r="BX49" i="235" s="1"/>
  <c r="BY49" i="235" s="1"/>
  <c r="D49" i="114"/>
  <c r="Z48" i="114"/>
  <c r="J84" i="114" s="1"/>
  <c r="H48" i="114"/>
  <c r="BW48" i="235" s="1"/>
  <c r="BX48" i="235" s="1"/>
  <c r="BY48" i="235" s="1"/>
  <c r="D48" i="114"/>
  <c r="Z47" i="114"/>
  <c r="J15" i="114" s="1"/>
  <c r="H47" i="114"/>
  <c r="I47" i="114" s="1"/>
  <c r="D47" i="114"/>
  <c r="EE47" i="39" s="1"/>
  <c r="EF47" i="39" s="1"/>
  <c r="EG47" i="39" s="1"/>
  <c r="Z46" i="114"/>
  <c r="J51" i="114" s="1"/>
  <c r="H46" i="114"/>
  <c r="BW46" i="235" s="1"/>
  <c r="BX46" i="235" s="1"/>
  <c r="BY46" i="235" s="1"/>
  <c r="D46" i="114"/>
  <c r="EE46" i="39" s="1"/>
  <c r="EF46" i="39" s="1"/>
  <c r="EG46" i="39" s="1"/>
  <c r="Z45" i="114"/>
  <c r="J68" i="114" s="1"/>
  <c r="H45" i="114"/>
  <c r="BW45" i="235" s="1"/>
  <c r="BX45" i="235" s="1"/>
  <c r="BY45" i="235" s="1"/>
  <c r="D45" i="114"/>
  <c r="EE45" i="39" s="1"/>
  <c r="EF45" i="39" s="1"/>
  <c r="EG45" i="39" s="1"/>
  <c r="Z44" i="114"/>
  <c r="J50" i="114" s="1"/>
  <c r="H44" i="114"/>
  <c r="BW44" i="235" s="1"/>
  <c r="BX44" i="235" s="1"/>
  <c r="BY44" i="235" s="1"/>
  <c r="D44" i="114"/>
  <c r="Z43" i="114"/>
  <c r="J133" i="114" s="1"/>
  <c r="H43" i="114"/>
  <c r="BW43" i="235" s="1"/>
  <c r="BX43" i="235" s="1"/>
  <c r="BY43" i="235" s="1"/>
  <c r="CU43" i="234"/>
  <c r="CV43" i="234" s="1"/>
  <c r="CW43" i="234" s="1"/>
  <c r="D43" i="114"/>
  <c r="Z42" i="114"/>
  <c r="J112" i="114" s="1"/>
  <c r="BY9" i="222"/>
  <c r="Z41" i="114"/>
  <c r="J86" i="114" s="1"/>
  <c r="H41" i="114"/>
  <c r="BW41" i="235" s="1"/>
  <c r="BX41" i="235" s="1"/>
  <c r="BY41" i="235" s="1"/>
  <c r="D41" i="114"/>
  <c r="EE41" i="39" s="1"/>
  <c r="EF41" i="39" s="1"/>
  <c r="EG41" i="39" s="1"/>
  <c r="Z40" i="114"/>
  <c r="J85" i="114" s="1"/>
  <c r="H40" i="114"/>
  <c r="BW40" i="235" s="1"/>
  <c r="BX40" i="235" s="1"/>
  <c r="BY40" i="235" s="1"/>
  <c r="D40" i="114"/>
  <c r="EE40" i="39" s="1"/>
  <c r="EF40" i="39" s="1"/>
  <c r="EG40" i="39" s="1"/>
  <c r="Z39" i="114"/>
  <c r="J110" i="114" s="1"/>
  <c r="H39" i="114"/>
  <c r="I39" i="114" s="1"/>
  <c r="D39" i="114"/>
  <c r="EE39" i="39" s="1"/>
  <c r="EF39" i="39" s="1"/>
  <c r="EG39" i="39" s="1"/>
  <c r="Z38" i="114"/>
  <c r="J34" i="114" s="1"/>
  <c r="H38" i="114"/>
  <c r="BW38" i="235" s="1"/>
  <c r="BX38" i="235" s="1"/>
  <c r="BY38" i="235" s="1"/>
  <c r="D38" i="114"/>
  <c r="EE38" i="39" s="1"/>
  <c r="EF38" i="39" s="1"/>
  <c r="EG38" i="39" s="1"/>
  <c r="Z37" i="114"/>
  <c r="J23" i="114" s="1"/>
  <c r="H37" i="114"/>
  <c r="I37" i="114" s="1"/>
  <c r="D37" i="114"/>
  <c r="Z36" i="114"/>
  <c r="J14" i="114" s="1"/>
  <c r="H36" i="114"/>
  <c r="BW36" i="235" s="1"/>
  <c r="BX36" i="235" s="1"/>
  <c r="BY36" i="235" s="1"/>
  <c r="D36" i="114"/>
  <c r="EE36" i="39" s="1"/>
  <c r="EF36" i="39" s="1"/>
  <c r="EG36" i="39" s="1"/>
  <c r="Z35" i="114"/>
  <c r="J67" i="114" s="1"/>
  <c r="H35" i="114"/>
  <c r="BW35" i="235" s="1"/>
  <c r="BX35" i="235" s="1"/>
  <c r="BY35" i="235" s="1"/>
  <c r="D35" i="114"/>
  <c r="Z34" i="114"/>
  <c r="J22" i="114" s="1"/>
  <c r="H34" i="114"/>
  <c r="BW34" i="235" s="1"/>
  <c r="BX34" i="235" s="1"/>
  <c r="BY34" i="235" s="1"/>
  <c r="D34" i="114"/>
  <c r="EE34" i="39" s="1"/>
  <c r="EF34" i="39" s="1"/>
  <c r="EG34" i="39" s="1"/>
  <c r="Z33" i="114"/>
  <c r="J111" i="114" s="1"/>
  <c r="H33" i="114"/>
  <c r="BW33" i="235" s="1"/>
  <c r="BX33" i="235" s="1"/>
  <c r="BY33" i="235" s="1"/>
  <c r="D33" i="114"/>
  <c r="Z32" i="114"/>
  <c r="J6" i="114" s="1"/>
  <c r="H32" i="114"/>
  <c r="D32" i="114"/>
  <c r="EE32" i="39" s="1"/>
  <c r="EF32" i="39" s="1"/>
  <c r="EG32" i="39" s="1"/>
  <c r="Z31" i="114"/>
  <c r="J49" i="114" s="1"/>
  <c r="BY8" i="222"/>
  <c r="Z30" i="114"/>
  <c r="J66" i="114" s="1"/>
  <c r="H30" i="114"/>
  <c r="BW30" i="235" s="1"/>
  <c r="BX30" i="235" s="1"/>
  <c r="BY30" i="235" s="1"/>
  <c r="D30" i="114"/>
  <c r="Z29" i="114"/>
  <c r="J132" i="114" s="1"/>
  <c r="H29" i="114"/>
  <c r="BW29" i="235" s="1"/>
  <c r="BX29" i="235" s="1"/>
  <c r="BY29" i="235" s="1"/>
  <c r="D29" i="114"/>
  <c r="EE29" i="39" s="1"/>
  <c r="EF29" i="39" s="1"/>
  <c r="EG29" i="39" s="1"/>
  <c r="Z28" i="114"/>
  <c r="J48" i="114" s="1"/>
  <c r="H28" i="114"/>
  <c r="D28" i="114"/>
  <c r="EE28" i="39" s="1"/>
  <c r="EF28" i="39" s="1"/>
  <c r="EG28" i="39" s="1"/>
  <c r="Z27" i="114"/>
  <c r="J13" i="114" s="1"/>
  <c r="H27" i="114"/>
  <c r="BW27" i="235" s="1"/>
  <c r="BX27" i="235" s="1"/>
  <c r="BY27" i="235" s="1"/>
  <c r="D27" i="114"/>
  <c r="E27" i="114" s="1"/>
  <c r="AI28" i="114"/>
  <c r="Z26" i="114"/>
  <c r="J47" i="114" s="1"/>
  <c r="H26" i="114"/>
  <c r="BW26" i="235" s="1"/>
  <c r="BX26" i="235" s="1"/>
  <c r="BY26" i="235" s="1"/>
  <c r="D26" i="114"/>
  <c r="Z25" i="114"/>
  <c r="J65" i="114" s="1"/>
  <c r="H25" i="114"/>
  <c r="BW25" i="235" s="1"/>
  <c r="BX25" i="235" s="1"/>
  <c r="BY25" i="235" s="1"/>
  <c r="D25" i="114"/>
  <c r="Z24" i="114"/>
  <c r="J109" i="114" s="1"/>
  <c r="J24" i="114"/>
  <c r="H24" i="114"/>
  <c r="BW24" i="235" s="1"/>
  <c r="BX24" i="235" s="1"/>
  <c r="BY24" i="235" s="1"/>
  <c r="D24" i="114"/>
  <c r="Z23" i="114"/>
  <c r="J108" i="114" s="1"/>
  <c r="H23" i="114"/>
  <c r="BW23" i="235" s="1"/>
  <c r="BX23" i="235" s="1"/>
  <c r="BY23" i="235" s="1"/>
  <c r="D23" i="114"/>
  <c r="Z22" i="114"/>
  <c r="J64" i="114" s="1"/>
  <c r="H22" i="114"/>
  <c r="BW22" i="235" s="1"/>
  <c r="BX22" i="235" s="1"/>
  <c r="BY22" i="235" s="1"/>
  <c r="D22" i="114"/>
  <c r="EE22" i="39" s="1"/>
  <c r="EF22" i="39" s="1"/>
  <c r="EG22" i="39" s="1"/>
  <c r="Z21" i="114"/>
  <c r="J131" i="114" s="1"/>
  <c r="H21" i="114"/>
  <c r="BW21" i="235" s="1"/>
  <c r="BX21" i="235" s="1"/>
  <c r="BY21" i="235" s="1"/>
  <c r="D21" i="114"/>
  <c r="EE21" i="39" s="1"/>
  <c r="EF21" i="39" s="1"/>
  <c r="EG21" i="39" s="1"/>
  <c r="Z20" i="114"/>
  <c r="J130" i="114" s="1"/>
  <c r="H20" i="114"/>
  <c r="BW20" i="235" s="1"/>
  <c r="BX20" i="235" s="1"/>
  <c r="BY20" i="235" s="1"/>
  <c r="D20" i="114"/>
  <c r="Z19" i="114"/>
  <c r="J46" i="114" s="1"/>
  <c r="BY7" i="222"/>
  <c r="Z18" i="114"/>
  <c r="J83" i="114" s="1"/>
  <c r="H18" i="114"/>
  <c r="BW18" i="235" s="1"/>
  <c r="BX18" i="235" s="1"/>
  <c r="BY18" i="235" s="1"/>
  <c r="D18" i="114"/>
  <c r="Z17" i="114"/>
  <c r="J21" i="114" s="1"/>
  <c r="H17" i="114"/>
  <c r="BW17" i="235" s="1"/>
  <c r="BX17" i="235" s="1"/>
  <c r="BY17" i="235" s="1"/>
  <c r="D17" i="114"/>
  <c r="Z16" i="114"/>
  <c r="J20" i="114" s="1"/>
  <c r="H16" i="114"/>
  <c r="BW16" i="235" s="1"/>
  <c r="BX16" i="235" s="1"/>
  <c r="BY16" i="235" s="1"/>
  <c r="D16" i="114"/>
  <c r="Z15" i="114"/>
  <c r="J45" i="114" s="1"/>
  <c r="H15" i="114"/>
  <c r="BW15" i="235" s="1"/>
  <c r="BX15" i="235" s="1"/>
  <c r="BY15" i="235" s="1"/>
  <c r="D15" i="114"/>
  <c r="EE15" i="39" s="1"/>
  <c r="EF15" i="39" s="1"/>
  <c r="EG15" i="39" s="1"/>
  <c r="Z14" i="114"/>
  <c r="J33" i="114" s="1"/>
  <c r="H14" i="114"/>
  <c r="BW14" i="235" s="1"/>
  <c r="BX14" i="235" s="1"/>
  <c r="BY14" i="235" s="1"/>
  <c r="D14" i="114"/>
  <c r="EE14" i="39" s="1"/>
  <c r="EF14" i="39" s="1"/>
  <c r="EG14" i="39" s="1"/>
  <c r="Z13" i="114"/>
  <c r="J63" i="114" s="1"/>
  <c r="H13" i="114"/>
  <c r="BW13" i="235" s="1"/>
  <c r="BX13" i="235" s="1"/>
  <c r="BY13" i="235" s="1"/>
  <c r="D13" i="114"/>
  <c r="EE13" i="39" s="1"/>
  <c r="EF13" i="39" s="1"/>
  <c r="EG13" i="39" s="1"/>
  <c r="Z12" i="114"/>
  <c r="J107" i="114" s="1"/>
  <c r="BY6" i="222"/>
  <c r="Z11" i="114"/>
  <c r="J106" i="114" s="1"/>
  <c r="H11" i="114"/>
  <c r="BW11" i="235" s="1"/>
  <c r="BX11" i="235" s="1"/>
  <c r="BY11" i="235" s="1"/>
  <c r="D11" i="114"/>
  <c r="Z10" i="114"/>
  <c r="J32" i="114" s="1"/>
  <c r="H10" i="114"/>
  <c r="BW10" i="235" s="1"/>
  <c r="BX10" i="235" s="1"/>
  <c r="BY10" i="235" s="1"/>
  <c r="D10" i="114"/>
  <c r="EE10" i="39" s="1"/>
  <c r="EF10" i="39" s="1"/>
  <c r="EG10" i="39" s="1"/>
  <c r="Z9" i="114"/>
  <c r="J105" i="114" s="1"/>
  <c r="H9" i="114"/>
  <c r="BW9" i="235" s="1"/>
  <c r="BX9" i="235" s="1"/>
  <c r="BY9" i="235" s="1"/>
  <c r="D9" i="114"/>
  <c r="EE9" i="39" s="1"/>
  <c r="EF9" i="39" s="1"/>
  <c r="EG9" i="39" s="1"/>
  <c r="Z8" i="114"/>
  <c r="J82" i="114" s="1"/>
  <c r="K82" i="114" s="1"/>
  <c r="H8" i="114"/>
  <c r="BW8" i="235" s="1"/>
  <c r="BX8" i="235" s="1"/>
  <c r="BY8" i="235" s="1"/>
  <c r="D8" i="114"/>
  <c r="Z7" i="114"/>
  <c r="J43" i="114" s="1"/>
  <c r="H7" i="114"/>
  <c r="BW7" i="235" s="1"/>
  <c r="BX7" i="235" s="1"/>
  <c r="BY7" i="235" s="1"/>
  <c r="D7" i="114"/>
  <c r="EE7" i="39" s="1"/>
  <c r="EF7" i="39" s="1"/>
  <c r="EG7" i="39" s="1"/>
  <c r="Z6" i="114"/>
  <c r="J81" i="114" s="1"/>
  <c r="H6" i="114"/>
  <c r="BW6" i="235" s="1"/>
  <c r="BX6" i="235" s="1"/>
  <c r="BY6" i="235" s="1"/>
  <c r="D6" i="114"/>
  <c r="Z5" i="114"/>
  <c r="J129" i="114" s="1"/>
  <c r="BY5" i="222"/>
  <c r="H2" i="220"/>
  <c r="G2" i="220"/>
  <c r="F2" i="220"/>
  <c r="E2" i="220"/>
  <c r="D2" i="220"/>
  <c r="BH13" i="222"/>
  <c r="I123" i="222"/>
  <c r="AN38" i="229"/>
  <c r="G128" i="222"/>
  <c r="H128" i="222"/>
  <c r="D35" i="218"/>
  <c r="D25" i="218"/>
  <c r="F25" i="218"/>
  <c r="J25" i="218"/>
  <c r="AP18" i="192"/>
  <c r="AP98" i="192"/>
  <c r="AP104" i="192"/>
  <c r="BN12" i="222"/>
  <c r="I72" i="222"/>
  <c r="BN5" i="222"/>
  <c r="I21" i="222"/>
  <c r="BN9" i="222"/>
  <c r="BJ10" i="222"/>
  <c r="G113" i="222"/>
  <c r="H113" i="222"/>
  <c r="BJ12" i="222"/>
  <c r="BH10" i="222"/>
  <c r="I84" i="222"/>
  <c r="I74" i="222"/>
  <c r="G23" i="222"/>
  <c r="H23" i="222"/>
  <c r="G36" i="222"/>
  <c r="H36" i="222"/>
  <c r="G32" i="222"/>
  <c r="H32" i="222"/>
  <c r="G112" i="222"/>
  <c r="H112" i="222"/>
  <c r="G46" i="222"/>
  <c r="H46" i="222"/>
  <c r="G99" i="222"/>
  <c r="H99" i="222"/>
  <c r="BJ4" i="222"/>
  <c r="BN6" i="222"/>
  <c r="I34" i="222"/>
  <c r="BJ7" i="222"/>
  <c r="BF8" i="222"/>
  <c r="I56" i="222"/>
  <c r="G76" i="222"/>
  <c r="H76" i="222"/>
  <c r="BL4" i="222"/>
  <c r="G20" i="222"/>
  <c r="H20" i="222"/>
  <c r="BH9" i="222"/>
  <c r="I71" i="222"/>
  <c r="BL12" i="222"/>
  <c r="BF13" i="222"/>
  <c r="I122" i="222"/>
  <c r="AI9" i="229"/>
  <c r="AI13" i="229"/>
  <c r="AK16" i="229"/>
  <c r="AI17" i="229"/>
  <c r="AK24" i="229"/>
  <c r="AI25" i="229"/>
  <c r="AI29" i="229"/>
  <c r="D112" i="222"/>
  <c r="I112" i="222"/>
  <c r="I126" i="222"/>
  <c r="AH22" i="229"/>
  <c r="BN4" i="222"/>
  <c r="BL7" i="222"/>
  <c r="BH8" i="222"/>
  <c r="I57" i="222"/>
  <c r="J12" i="80"/>
  <c r="P58" i="192"/>
  <c r="AM8" i="229"/>
  <c r="AM12" i="229"/>
  <c r="AM20" i="229"/>
  <c r="AM24" i="229"/>
  <c r="AM36" i="229"/>
  <c r="BJ8" i="222"/>
  <c r="I58" i="222"/>
  <c r="BJ11" i="222"/>
  <c r="BF12" i="222"/>
  <c r="I109" i="222"/>
  <c r="D99" i="222"/>
  <c r="I99" i="222"/>
  <c r="L12" i="80"/>
  <c r="AL17" i="229"/>
  <c r="AJ18" i="229"/>
  <c r="BF6" i="222"/>
  <c r="I30" i="222"/>
  <c r="BL11" i="222"/>
  <c r="G19" i="222"/>
  <c r="H19" i="222"/>
  <c r="G60" i="222"/>
  <c r="H60" i="222"/>
  <c r="R27" i="192"/>
  <c r="AI11" i="229"/>
  <c r="AI15" i="229"/>
  <c r="AI19" i="229"/>
  <c r="AK22" i="229"/>
  <c r="AI23" i="229"/>
  <c r="AI27" i="229"/>
  <c r="BJ13" i="222"/>
  <c r="AL10" i="229"/>
  <c r="AH24" i="229"/>
  <c r="AN37" i="229"/>
  <c r="G33" i="222"/>
  <c r="H33" i="222"/>
  <c r="G47" i="222"/>
  <c r="H47" i="222"/>
  <c r="G87" i="222"/>
  <c r="H87" i="222"/>
  <c r="G115" i="222"/>
  <c r="H115" i="222"/>
  <c r="F9" i="218"/>
  <c r="D16" i="218"/>
  <c r="F19" i="218"/>
  <c r="AI80" i="229"/>
  <c r="AM10" i="229"/>
  <c r="AM18" i="229"/>
  <c r="AM22" i="229"/>
  <c r="AM26" i="229"/>
  <c r="I47" i="222"/>
  <c r="G62" i="222"/>
  <c r="H62" i="222"/>
  <c r="G72" i="222"/>
  <c r="H72" i="222"/>
  <c r="G102" i="222"/>
  <c r="H102" i="222"/>
  <c r="AO135" i="192"/>
  <c r="X135" i="192" s="1"/>
  <c r="D13" i="218"/>
  <c r="D37" i="218"/>
  <c r="AO24" i="229"/>
  <c r="AN32" i="229"/>
  <c r="AH9" i="229"/>
  <c r="AP9" i="229"/>
  <c r="AJ11" i="229"/>
  <c r="AO12" i="229"/>
  <c r="AN15" i="229"/>
  <c r="AH19" i="229"/>
  <c r="AP19" i="229"/>
  <c r="AK23" i="229"/>
  <c r="AK25" i="229"/>
  <c r="AM27" i="229"/>
  <c r="AJ28" i="229"/>
  <c r="AH29" i="229"/>
  <c r="AP29" i="229"/>
  <c r="AM30" i="229"/>
  <c r="AK35" i="229"/>
  <c r="AN36" i="229"/>
  <c r="AK37" i="229"/>
  <c r="AM39" i="229"/>
  <c r="AO104" i="229"/>
  <c r="AM55" i="229"/>
  <c r="AI43" i="229"/>
  <c r="BJ6" i="222"/>
  <c r="I32" i="222"/>
  <c r="BL8" i="222"/>
  <c r="I59" i="222"/>
  <c r="G89" i="222"/>
  <c r="H89" i="222"/>
  <c r="F113" i="222"/>
  <c r="I113" i="222"/>
  <c r="P81" i="192"/>
  <c r="F13" i="218"/>
  <c r="D15" i="218"/>
  <c r="F21" i="218"/>
  <c r="D23" i="218"/>
  <c r="F33" i="218"/>
  <c r="F37" i="218"/>
  <c r="F39" i="218"/>
  <c r="AI28" i="229"/>
  <c r="AL8" i="229"/>
  <c r="AN10" i="229"/>
  <c r="AK11" i="229"/>
  <c r="AM13" i="229"/>
  <c r="AL16" i="229"/>
  <c r="AH17" i="229"/>
  <c r="AP17" i="229"/>
  <c r="AL18" i="229"/>
  <c r="AN20" i="229"/>
  <c r="AI22" i="229"/>
  <c r="AI24" i="229"/>
  <c r="AI26" i="229"/>
  <c r="AN27" i="229"/>
  <c r="AK31" i="229"/>
  <c r="AJ35" i="229"/>
  <c r="AO36" i="229"/>
  <c r="AJ41" i="229"/>
  <c r="AJ53" i="229"/>
  <c r="AJ61" i="229"/>
  <c r="BN8" i="222"/>
  <c r="I60" i="222"/>
  <c r="G111" i="222"/>
  <c r="H111" i="222"/>
  <c r="H21" i="218"/>
  <c r="F28" i="218"/>
  <c r="H33" i="218"/>
  <c r="J35" i="218"/>
  <c r="AK13" i="229"/>
  <c r="AM16" i="229"/>
  <c r="AJ23" i="229"/>
  <c r="I100" i="222"/>
  <c r="AJ9" i="229"/>
  <c r="AO10" i="229"/>
  <c r="AI12" i="229"/>
  <c r="AH15" i="229"/>
  <c r="AP15" i="229"/>
  <c r="AJ19" i="229"/>
  <c r="AO20" i="229"/>
  <c r="AJ22" i="229"/>
  <c r="AM23" i="229"/>
  <c r="AJ24" i="229"/>
  <c r="AM25" i="229"/>
  <c r="AJ26" i="229"/>
  <c r="AL28" i="229"/>
  <c r="BH7" i="222"/>
  <c r="I44" i="222"/>
  <c r="BN7" i="222"/>
  <c r="BF9" i="222"/>
  <c r="I70" i="222"/>
  <c r="BN10" i="222"/>
  <c r="BH11" i="222"/>
  <c r="I97" i="222"/>
  <c r="BH12" i="222"/>
  <c r="I110" i="222"/>
  <c r="G86" i="222"/>
  <c r="H86" i="222"/>
  <c r="AP26" i="192"/>
  <c r="P59" i="192"/>
  <c r="D43" i="218"/>
  <c r="AM15" i="229"/>
  <c r="AN8" i="229"/>
  <c r="AK9" i="229"/>
  <c r="AM11" i="229"/>
  <c r="AN16" i="229"/>
  <c r="AJ17" i="229"/>
  <c r="AN18" i="229"/>
  <c r="AK19" i="229"/>
  <c r="AN23" i="229"/>
  <c r="AN25" i="229"/>
  <c r="AH27" i="229"/>
  <c r="AP27" i="229"/>
  <c r="AK29" i="229"/>
  <c r="AP30" i="229"/>
  <c r="AN34" i="229"/>
  <c r="AN56" i="229"/>
  <c r="AL57" i="229"/>
  <c r="BF5" i="222"/>
  <c r="I17" i="222"/>
  <c r="G59" i="222"/>
  <c r="H59" i="222"/>
  <c r="N116" i="192"/>
  <c r="D36" i="218"/>
  <c r="AN12" i="229"/>
  <c r="AN17" i="229"/>
  <c r="AO22" i="229"/>
  <c r="AL31" i="229"/>
  <c r="AO8" i="229"/>
  <c r="AI10" i="229"/>
  <c r="AH13" i="229"/>
  <c r="AP13" i="229"/>
  <c r="AJ15" i="229"/>
  <c r="AO16" i="229"/>
  <c r="AK17" i="229"/>
  <c r="AO18" i="229"/>
  <c r="AI20" i="229"/>
  <c r="AL22" i="229"/>
  <c r="AL24" i="229"/>
  <c r="AL26" i="229"/>
  <c r="AN28" i="229"/>
  <c r="AI30" i="229"/>
  <c r="AN30" i="229"/>
  <c r="AK32" i="229"/>
  <c r="BH5" i="222"/>
  <c r="I18" i="222"/>
  <c r="BJ9" i="222"/>
  <c r="BN13" i="222"/>
  <c r="G34" i="222"/>
  <c r="H34" i="222"/>
  <c r="G126" i="222"/>
  <c r="H126" i="222"/>
  <c r="D14" i="218"/>
  <c r="D22" i="218"/>
  <c r="H36" i="218"/>
  <c r="D38" i="218"/>
  <c r="AL20" i="229"/>
  <c r="AJ25" i="229"/>
  <c r="AM9" i="229"/>
  <c r="AL12" i="229"/>
  <c r="AK15" i="229"/>
  <c r="AM19" i="229"/>
  <c r="AJ20" i="229"/>
  <c r="AH23" i="229"/>
  <c r="AP23" i="229"/>
  <c r="AH25" i="229"/>
  <c r="AP25" i="229"/>
  <c r="AJ27" i="229"/>
  <c r="AO28" i="229"/>
  <c r="AM29" i="229"/>
  <c r="AJ51" i="229"/>
  <c r="H14" i="218"/>
  <c r="H22" i="218"/>
  <c r="F38" i="218"/>
  <c r="H41" i="218"/>
  <c r="AJ16" i="229"/>
  <c r="AO26" i="229"/>
  <c r="AI8" i="229"/>
  <c r="AH11" i="229"/>
  <c r="AP11" i="229"/>
  <c r="AJ13" i="229"/>
  <c r="AI16" i="229"/>
  <c r="AM17" i="229"/>
  <c r="AI18" i="229"/>
  <c r="AI14" i="229" s="1"/>
  <c r="AN19" i="229"/>
  <c r="AN22" i="229"/>
  <c r="AN24" i="229"/>
  <c r="AN26" i="229"/>
  <c r="AK27" i="229"/>
  <c r="AN29" i="229"/>
  <c r="AK43" i="229"/>
  <c r="BF11" i="222"/>
  <c r="I96" i="222"/>
  <c r="G21" i="222"/>
  <c r="H21" i="222"/>
  <c r="G58" i="222"/>
  <c r="H58" i="222"/>
  <c r="G73" i="222"/>
  <c r="H73" i="222"/>
  <c r="T94" i="192"/>
  <c r="AP118" i="192"/>
  <c r="R126" i="192"/>
  <c r="J30" i="218"/>
  <c r="J41" i="218"/>
  <c r="H11" i="218"/>
  <c r="J13" i="218"/>
  <c r="H15" i="218"/>
  <c r="H16" i="218"/>
  <c r="F17" i="218"/>
  <c r="F23" i="218"/>
  <c r="D24" i="218"/>
  <c r="J43" i="218"/>
  <c r="J11" i="218"/>
  <c r="J15" i="218"/>
  <c r="J21" i="218"/>
  <c r="H24" i="218"/>
  <c r="F30" i="218"/>
  <c r="J17" i="218"/>
  <c r="H30" i="218"/>
  <c r="F43" i="218"/>
  <c r="J9" i="218"/>
  <c r="F11" i="218"/>
  <c r="J33" i="218"/>
  <c r="J37" i="218"/>
  <c r="J39" i="218"/>
  <c r="F41" i="218"/>
  <c r="I125" i="222"/>
  <c r="I86" i="222"/>
  <c r="I85" i="222"/>
  <c r="I45" i="222"/>
  <c r="P134" i="192"/>
  <c r="P135" i="192"/>
  <c r="T31" i="192"/>
  <c r="T54" i="192"/>
  <c r="N42" i="192"/>
  <c r="N50" i="192"/>
  <c r="T110" i="192"/>
  <c r="AO137" i="192"/>
  <c r="X137" i="192" s="1"/>
  <c r="T11" i="192"/>
  <c r="P20" i="192"/>
  <c r="P43" i="192"/>
  <c r="AO62" i="192"/>
  <c r="X62" i="192" s="1"/>
  <c r="P82" i="192"/>
  <c r="P98" i="192"/>
  <c r="R19" i="192"/>
  <c r="N91" i="192"/>
  <c r="AP97" i="192"/>
  <c r="T105" i="192"/>
  <c r="P115" i="192"/>
  <c r="P122" i="192"/>
  <c r="N123" i="192"/>
  <c r="P100" i="192"/>
  <c r="AP114" i="192"/>
  <c r="T14" i="192"/>
  <c r="T63" i="192"/>
  <c r="T71" i="192"/>
  <c r="T79" i="192"/>
  <c r="T86" i="192"/>
  <c r="T101" i="192"/>
  <c r="T138" i="192"/>
  <c r="AP30" i="192"/>
  <c r="R26" i="192"/>
  <c r="R31" i="192"/>
  <c r="AP38" i="192"/>
  <c r="AP27" i="192"/>
  <c r="R62" i="192"/>
  <c r="AP130" i="192"/>
  <c r="AO119" i="192"/>
  <c r="P141" i="192"/>
  <c r="P106" i="192"/>
  <c r="N128" i="192"/>
  <c r="N115" i="192"/>
  <c r="N44" i="192"/>
  <c r="N40" i="192"/>
  <c r="AO30" i="229"/>
  <c r="AJ37" i="229"/>
  <c r="AO38" i="229"/>
  <c r="AO40" i="229"/>
  <c r="AJ43" i="229"/>
  <c r="AL45" i="229"/>
  <c r="AL48" i="229"/>
  <c r="AJ49" i="229"/>
  <c r="C93" i="236"/>
  <c r="AO58" i="229"/>
  <c r="C92" i="236"/>
  <c r="C117" i="236"/>
  <c r="AL37" i="229"/>
  <c r="AK40" i="229"/>
  <c r="AN42" i="229"/>
  <c r="AI47" i="229"/>
  <c r="AI54" i="229"/>
  <c r="AM54" i="229"/>
  <c r="AJ57" i="229"/>
  <c r="AN62" i="229"/>
  <c r="AM28" i="229"/>
  <c r="AJ30" i="229"/>
  <c r="AM50" i="229"/>
  <c r="AO31" i="229"/>
  <c r="AO41" i="229"/>
  <c r="AM40" i="229"/>
  <c r="AK38" i="229"/>
  <c r="AJ36" i="229"/>
  <c r="AI35" i="229"/>
  <c r="AH32" i="229"/>
  <c r="AK30" i="229"/>
  <c r="AO29" i="229"/>
  <c r="AK28" i="229"/>
  <c r="AO27" i="229"/>
  <c r="AK26" i="229"/>
  <c r="AO25" i="229"/>
  <c r="AO23" i="229"/>
  <c r="AK20" i="229"/>
  <c r="AO19" i="229"/>
  <c r="AK18" i="229"/>
  <c r="AO17" i="229"/>
  <c r="AQ17" i="229"/>
  <c r="AO15" i="229"/>
  <c r="AO13" i="229"/>
  <c r="AK12" i="229"/>
  <c r="AO11" i="229"/>
  <c r="AK10" i="229"/>
  <c r="AO9" i="229"/>
  <c r="AK8" i="229"/>
  <c r="AH30" i="229"/>
  <c r="AL29" i="229"/>
  <c r="AP28" i="229"/>
  <c r="AH28" i="229"/>
  <c r="AL27" i="229"/>
  <c r="AP26" i="229"/>
  <c r="AH26" i="229"/>
  <c r="AL25" i="229"/>
  <c r="AP24" i="229"/>
  <c r="AL23" i="229"/>
  <c r="AP22" i="229"/>
  <c r="AP20" i="229"/>
  <c r="AH20" i="229"/>
  <c r="AL19" i="229"/>
  <c r="AP18" i="229"/>
  <c r="AH18" i="229"/>
  <c r="AP16" i="229"/>
  <c r="AH16" i="229"/>
  <c r="AH14" i="229"/>
  <c r="AL15" i="229"/>
  <c r="AL13" i="229"/>
  <c r="AP12" i="229"/>
  <c r="AH12" i="229"/>
  <c r="AL11" i="229"/>
  <c r="AP10" i="229"/>
  <c r="AH10" i="229"/>
  <c r="AL9" i="229"/>
  <c r="AP8" i="229"/>
  <c r="AH8" i="229"/>
  <c r="AO42" i="229"/>
  <c r="AJ47" i="229"/>
  <c r="AL67" i="229"/>
  <c r="AP93" i="229"/>
  <c r="AO37" i="229"/>
  <c r="AL38" i="229"/>
  <c r="AO39" i="229"/>
  <c r="AN40" i="229"/>
  <c r="AK41" i="229"/>
  <c r="AO45" i="229"/>
  <c r="AN46" i="229"/>
  <c r="AN52" i="229"/>
  <c r="AN60" i="229"/>
  <c r="AH66" i="229"/>
  <c r="AJ31" i="229"/>
  <c r="AK34" i="229"/>
  <c r="AK36" i="229"/>
  <c r="AJ39" i="229"/>
  <c r="AJ45" i="229"/>
  <c r="AH49" i="229"/>
  <c r="AP49" i="229"/>
  <c r="AN50" i="229"/>
  <c r="AJ55" i="229"/>
  <c r="AH56" i="229"/>
  <c r="AP56" i="229"/>
  <c r="AJ59" i="229"/>
  <c r="AI7" i="229"/>
  <c r="AM7" i="229"/>
  <c r="AJ29" i="229"/>
  <c r="AO35" i="229"/>
  <c r="AK39" i="229"/>
  <c r="AK45" i="229"/>
  <c r="AK59" i="229"/>
  <c r="AJ63" i="229"/>
  <c r="AJ78" i="229"/>
  <c r="AJ32" i="229"/>
  <c r="AI34" i="229"/>
  <c r="AJ34" i="229"/>
  <c r="AM38" i="229"/>
  <c r="AL39" i="229"/>
  <c r="AN39" i="229"/>
  <c r="AL40" i="229"/>
  <c r="AM41" i="229"/>
  <c r="AH43" i="229"/>
  <c r="AP43" i="229"/>
  <c r="AL46" i="229"/>
  <c r="AH47" i="229"/>
  <c r="AP47" i="229"/>
  <c r="AI52" i="229"/>
  <c r="AM52" i="229"/>
  <c r="AM53" i="229"/>
  <c r="AH54" i="229"/>
  <c r="AP54" i="229"/>
  <c r="AL55" i="229"/>
  <c r="AO56" i="229"/>
  <c r="AK57" i="229"/>
  <c r="AI61" i="229"/>
  <c r="AL62" i="229"/>
  <c r="AH65" i="229"/>
  <c r="AP65" i="229"/>
  <c r="AI68" i="229"/>
  <c r="AH68" i="229"/>
  <c r="AM71" i="229"/>
  <c r="AK78" i="229"/>
  <c r="AH85" i="229"/>
  <c r="AP85" i="229"/>
  <c r="AK95" i="229"/>
  <c r="AM31" i="229"/>
  <c r="AN31" i="229"/>
  <c r="AN21" i="229"/>
  <c r="AL32" i="229"/>
  <c r="AM32" i="229"/>
  <c r="AM34" i="229"/>
  <c r="AL35" i="229"/>
  <c r="AN35" i="229"/>
  <c r="AL36" i="229"/>
  <c r="AM37" i="229"/>
  <c r="AH42" i="229"/>
  <c r="AP42" i="229"/>
  <c r="AM45" i="229"/>
  <c r="AI49" i="229"/>
  <c r="AL50" i="229"/>
  <c r="AH51" i="229"/>
  <c r="AP51" i="229"/>
  <c r="AN54" i="229"/>
  <c r="AI56" i="229"/>
  <c r="AM56" i="229"/>
  <c r="AM57" i="229"/>
  <c r="AH58" i="229"/>
  <c r="AP58" i="229"/>
  <c r="AL59" i="229"/>
  <c r="AO60" i="229"/>
  <c r="AK61" i="229"/>
  <c r="AK63" i="229"/>
  <c r="AP66" i="229"/>
  <c r="AM67" i="229"/>
  <c r="AH69" i="229"/>
  <c r="AP69" i="229"/>
  <c r="AL74" i="229"/>
  <c r="AN83" i="229"/>
  <c r="AK92" i="229"/>
  <c r="AI101" i="229"/>
  <c r="AH101" i="229"/>
  <c r="AL103" i="229"/>
  <c r="AL112" i="229"/>
  <c r="AL34" i="229"/>
  <c r="AM35" i="229"/>
  <c r="AH41" i="229"/>
  <c r="AP41" i="229"/>
  <c r="AI42" i="229"/>
  <c r="AK42" i="229"/>
  <c r="AO46" i="229"/>
  <c r="AK47" i="229"/>
  <c r="AI51" i="229"/>
  <c r="AL52" i="229"/>
  <c r="AH53" i="229"/>
  <c r="AP53" i="229"/>
  <c r="AI58" i="229"/>
  <c r="AM58" i="229"/>
  <c r="AM59" i="229"/>
  <c r="AH60" i="229"/>
  <c r="AP60" i="229"/>
  <c r="AL61" i="229"/>
  <c r="AO62" i="229"/>
  <c r="AI66" i="229"/>
  <c r="AN77" i="229"/>
  <c r="AL90" i="229"/>
  <c r="AL100" i="229"/>
  <c r="AO32" i="229"/>
  <c r="AO34" i="229"/>
  <c r="AH39" i="229"/>
  <c r="AP39" i="229"/>
  <c r="AH40" i="229"/>
  <c r="AP40" i="229"/>
  <c r="AI41" i="229"/>
  <c r="AM42" i="229"/>
  <c r="AL43" i="229"/>
  <c r="AO43" i="229"/>
  <c r="AH46" i="229"/>
  <c r="AP46" i="229"/>
  <c r="AL47" i="229"/>
  <c r="AO48" i="229"/>
  <c r="AK49" i="229"/>
  <c r="AI53" i="229"/>
  <c r="AL54" i="229"/>
  <c r="AH55" i="229"/>
  <c r="AP55" i="229"/>
  <c r="AN58" i="229"/>
  <c r="AI60" i="229"/>
  <c r="AM60" i="229"/>
  <c r="AM61" i="229"/>
  <c r="AH62" i="229"/>
  <c r="AP62" i="229"/>
  <c r="AL63" i="229"/>
  <c r="AL65" i="229"/>
  <c r="AH73" i="229"/>
  <c r="AP73" i="229"/>
  <c r="AH31" i="229"/>
  <c r="AH21" i="229"/>
  <c r="AP31" i="229"/>
  <c r="AP32" i="229"/>
  <c r="AH37" i="229"/>
  <c r="AP37" i="229"/>
  <c r="AH38" i="229"/>
  <c r="AP38" i="229"/>
  <c r="AI39" i="229"/>
  <c r="AI40" i="229"/>
  <c r="AJ40" i="229"/>
  <c r="AM43" i="229"/>
  <c r="AH45" i="229"/>
  <c r="AP45" i="229"/>
  <c r="AI46" i="229"/>
  <c r="AM46" i="229"/>
  <c r="AM47" i="229"/>
  <c r="AH48" i="229"/>
  <c r="AP48" i="229"/>
  <c r="AL49" i="229"/>
  <c r="AO50" i="229"/>
  <c r="AK51" i="229"/>
  <c r="AI55" i="229"/>
  <c r="AL56" i="229"/>
  <c r="AH57" i="229"/>
  <c r="AP57" i="229"/>
  <c r="AI62" i="229"/>
  <c r="AM62" i="229"/>
  <c r="AM63" i="229"/>
  <c r="AM65" i="229"/>
  <c r="AH67" i="229"/>
  <c r="AP67" i="229"/>
  <c r="AI70" i="229"/>
  <c r="AO88" i="229"/>
  <c r="AL108" i="229"/>
  <c r="AJ8" i="229"/>
  <c r="AP140" i="229"/>
  <c r="AH140" i="229"/>
  <c r="AL139" i="229"/>
  <c r="AP138" i="229"/>
  <c r="AH138" i="229"/>
  <c r="AL137" i="229"/>
  <c r="AP136" i="229"/>
  <c r="AH136" i="229"/>
  <c r="AL135" i="229"/>
  <c r="AP134" i="229"/>
  <c r="AH134" i="229"/>
  <c r="AL133" i="229"/>
  <c r="AP132" i="229"/>
  <c r="AH132" i="229"/>
  <c r="AL131" i="229"/>
  <c r="AL129" i="229"/>
  <c r="AP128" i="229"/>
  <c r="AH128" i="229"/>
  <c r="AL127" i="229"/>
  <c r="AP126" i="229"/>
  <c r="AH126" i="229"/>
  <c r="AL125" i="229"/>
  <c r="AP124" i="229"/>
  <c r="AH124" i="229"/>
  <c r="AL123" i="229"/>
  <c r="AN140" i="229"/>
  <c r="AJ139" i="229"/>
  <c r="AN138" i="229"/>
  <c r="AJ137" i="229"/>
  <c r="AN136" i="229"/>
  <c r="AJ135" i="229"/>
  <c r="AN134" i="229"/>
  <c r="AJ133" i="229"/>
  <c r="AN132" i="229"/>
  <c r="AJ131" i="229"/>
  <c r="AJ129" i="229"/>
  <c r="AN128" i="229"/>
  <c r="AJ127" i="229"/>
  <c r="AN126" i="229"/>
  <c r="AJ125" i="229"/>
  <c r="AN124" i="229"/>
  <c r="AJ123" i="229"/>
  <c r="AN122" i="229"/>
  <c r="AJ121" i="229"/>
  <c r="AN120" i="229"/>
  <c r="AJ119" i="229"/>
  <c r="AN118" i="229"/>
  <c r="AJ117" i="229"/>
  <c r="AN116" i="229"/>
  <c r="AJ115" i="229"/>
  <c r="AN114" i="229"/>
  <c r="AL140" i="229"/>
  <c r="AP139" i="229"/>
  <c r="AH139" i="229"/>
  <c r="AL138" i="229"/>
  <c r="AP137" i="229"/>
  <c r="AH137" i="229"/>
  <c r="AL136" i="229"/>
  <c r="AP135" i="229"/>
  <c r="AH135" i="229"/>
  <c r="AL134" i="229"/>
  <c r="AP133" i="229"/>
  <c r="AH133" i="229"/>
  <c r="AL132" i="229"/>
  <c r="AP131" i="229"/>
  <c r="AH131" i="229"/>
  <c r="AP129" i="229"/>
  <c r="AH129" i="229"/>
  <c r="AL128" i="229"/>
  <c r="AP127" i="229"/>
  <c r="AH127" i="229"/>
  <c r="AL126" i="229"/>
  <c r="AP125" i="229"/>
  <c r="AH125" i="229"/>
  <c r="AL124" i="229"/>
  <c r="AP123" i="229"/>
  <c r="AH123" i="229"/>
  <c r="AL122" i="229"/>
  <c r="AP121" i="229"/>
  <c r="AH121" i="229"/>
  <c r="AL120" i="229"/>
  <c r="AP119" i="229"/>
  <c r="AH119" i="229"/>
  <c r="AL118" i="229"/>
  <c r="AP117" i="229"/>
  <c r="AH117" i="229"/>
  <c r="AL116" i="229"/>
  <c r="AP115" i="229"/>
  <c r="AK140" i="229"/>
  <c r="AO139" i="229"/>
  <c r="AK138" i="229"/>
  <c r="AO137" i="229"/>
  <c r="AK136" i="229"/>
  <c r="AO135" i="229"/>
  <c r="AK134" i="229"/>
  <c r="AO133" i="229"/>
  <c r="AK132" i="229"/>
  <c r="AO131" i="229"/>
  <c r="AO129" i="229"/>
  <c r="AK128" i="229"/>
  <c r="AO127" i="229"/>
  <c r="AK126" i="229"/>
  <c r="AO125" i="229"/>
  <c r="AJ140" i="229"/>
  <c r="AN139" i="229"/>
  <c r="AJ138" i="229"/>
  <c r="AN137" i="229"/>
  <c r="AJ136" i="229"/>
  <c r="AN135" i="229"/>
  <c r="AJ134" i="229"/>
  <c r="AN133" i="229"/>
  <c r="AJ132" i="229"/>
  <c r="AN131" i="229"/>
  <c r="AN129" i="229"/>
  <c r="AJ128" i="229"/>
  <c r="AN127" i="229"/>
  <c r="AJ126" i="229"/>
  <c r="AN125" i="229"/>
  <c r="AJ124" i="229"/>
  <c r="AN123" i="229"/>
  <c r="AJ122" i="229"/>
  <c r="AN121" i="229"/>
  <c r="AJ120" i="229"/>
  <c r="AN119" i="229"/>
  <c r="AJ118" i="229"/>
  <c r="AN117" i="229"/>
  <c r="AJ116" i="229"/>
  <c r="AP120" i="229"/>
  <c r="AH118" i="229"/>
  <c r="AL114" i="229"/>
  <c r="AJ113" i="229"/>
  <c r="AJ112" i="229"/>
  <c r="AJ111" i="229"/>
  <c r="AJ110" i="229"/>
  <c r="AJ109" i="229"/>
  <c r="AJ108" i="229"/>
  <c r="AJ107" i="229"/>
  <c r="AN103" i="229"/>
  <c r="AJ98" i="229"/>
  <c r="AN95" i="229"/>
  <c r="AP122" i="229"/>
  <c r="AH120" i="229"/>
  <c r="AJ114" i="229"/>
  <c r="AH113" i="229"/>
  <c r="AH112" i="229"/>
  <c r="AH110" i="229"/>
  <c r="AH108" i="229"/>
  <c r="AJ105" i="229"/>
  <c r="AN102" i="229"/>
  <c r="AO101" i="229"/>
  <c r="AP100" i="229"/>
  <c r="AJ97" i="229"/>
  <c r="AN94" i="229"/>
  <c r="AO93" i="229"/>
  <c r="AP92" i="229"/>
  <c r="AH90" i="229"/>
  <c r="AL89" i="229"/>
  <c r="AP88" i="229"/>
  <c r="AH88" i="229"/>
  <c r="AL87" i="229"/>
  <c r="AP86" i="229"/>
  <c r="AH86" i="229"/>
  <c r="AL85" i="229"/>
  <c r="AP84" i="229"/>
  <c r="AH84" i="229"/>
  <c r="AL83" i="229"/>
  <c r="AL81" i="229"/>
  <c r="AP80" i="229"/>
  <c r="AH80" i="229"/>
  <c r="AL79" i="229"/>
  <c r="AP78" i="229"/>
  <c r="AH78" i="229"/>
  <c r="AL77" i="229"/>
  <c r="AP76" i="229"/>
  <c r="AH76" i="229"/>
  <c r="AL75" i="229"/>
  <c r="AP74" i="229"/>
  <c r="AH74" i="229"/>
  <c r="AL73" i="229"/>
  <c r="AP72" i="229"/>
  <c r="AH72" i="229"/>
  <c r="AH122" i="229"/>
  <c r="AN115" i="229"/>
  <c r="AH114" i="229"/>
  <c r="AJ104" i="229"/>
  <c r="AN101" i="229"/>
  <c r="AJ96" i="229"/>
  <c r="AN93" i="229"/>
  <c r="AL117" i="229"/>
  <c r="AL115" i="229"/>
  <c r="AH104" i="229"/>
  <c r="AJ103" i="229"/>
  <c r="AN100" i="229"/>
  <c r="AO99" i="229"/>
  <c r="AP98" i="229"/>
  <c r="AH96" i="229"/>
  <c r="AJ95" i="229"/>
  <c r="AN92" i="229"/>
  <c r="AO91" i="229"/>
  <c r="AJ89" i="229"/>
  <c r="AN88" i="229"/>
  <c r="AJ87" i="229"/>
  <c r="AN86" i="229"/>
  <c r="AJ85" i="229"/>
  <c r="AN84" i="229"/>
  <c r="AJ83" i="229"/>
  <c r="AJ81" i="229"/>
  <c r="AN80" i="229"/>
  <c r="AJ79" i="229"/>
  <c r="AN78" i="229"/>
  <c r="AJ77" i="229"/>
  <c r="AN76" i="229"/>
  <c r="AJ75" i="229"/>
  <c r="AN74" i="229"/>
  <c r="AJ73" i="229"/>
  <c r="AN72" i="229"/>
  <c r="AJ71" i="229"/>
  <c r="AL119" i="229"/>
  <c r="AH115" i="229"/>
  <c r="AP112" i="229"/>
  <c r="AP110" i="229"/>
  <c r="AP108" i="229"/>
  <c r="AH103" i="229"/>
  <c r="AJ102" i="229"/>
  <c r="AN99" i="229"/>
  <c r="AH95" i="229"/>
  <c r="AJ94" i="229"/>
  <c r="AN91" i="229"/>
  <c r="AL121" i="229"/>
  <c r="AP113" i="229"/>
  <c r="AN112" i="229"/>
  <c r="AN110" i="229"/>
  <c r="AN108" i="229"/>
  <c r="AJ101" i="229"/>
  <c r="AN98" i="229"/>
  <c r="AJ93" i="229"/>
  <c r="AN90" i="229"/>
  <c r="AP118" i="229"/>
  <c r="AH116" i="229"/>
  <c r="AP114" i="229"/>
  <c r="AL113" i="229"/>
  <c r="AL111" i="229"/>
  <c r="AL109" i="229"/>
  <c r="AL107" i="229"/>
  <c r="AN104" i="229"/>
  <c r="AJ99" i="229"/>
  <c r="AN96" i="229"/>
  <c r="AJ91" i="229"/>
  <c r="AN109" i="229"/>
  <c r="AO87" i="229"/>
  <c r="AI78" i="229"/>
  <c r="AK76" i="229"/>
  <c r="AL71" i="229"/>
  <c r="AH70" i="229"/>
  <c r="AI63" i="229"/>
  <c r="AP95" i="229"/>
  <c r="AJ92" i="229"/>
  <c r="AK84" i="229"/>
  <c r="AI76" i="229"/>
  <c r="AK74" i="229"/>
  <c r="AO67" i="229"/>
  <c r="AO65" i="229"/>
  <c r="AK62" i="229"/>
  <c r="AO61" i="229"/>
  <c r="AK60" i="229"/>
  <c r="AO59" i="229"/>
  <c r="AK58" i="229"/>
  <c r="AO57" i="229"/>
  <c r="AK56" i="229"/>
  <c r="AO55" i="229"/>
  <c r="AK54" i="229"/>
  <c r="AO53" i="229"/>
  <c r="AK52" i="229"/>
  <c r="AO51" i="229"/>
  <c r="AK50" i="229"/>
  <c r="AO49" i="229"/>
  <c r="AK48" i="229"/>
  <c r="AO47" i="229"/>
  <c r="AK46" i="229"/>
  <c r="AN111" i="229"/>
  <c r="AP103" i="229"/>
  <c r="AJ100" i="229"/>
  <c r="AO89" i="229"/>
  <c r="AO81" i="229"/>
  <c r="AO79" i="229"/>
  <c r="AI74" i="229"/>
  <c r="AK72" i="229"/>
  <c r="AP68" i="229"/>
  <c r="AO66" i="229"/>
  <c r="AJ62" i="229"/>
  <c r="AN61" i="229"/>
  <c r="AJ60" i="229"/>
  <c r="AN59" i="229"/>
  <c r="AJ58" i="229"/>
  <c r="AN57" i="229"/>
  <c r="AJ56" i="229"/>
  <c r="AN55" i="229"/>
  <c r="AJ54" i="229"/>
  <c r="AN53" i="229"/>
  <c r="AJ52" i="229"/>
  <c r="AN51" i="229"/>
  <c r="AJ50" i="229"/>
  <c r="AN49" i="229"/>
  <c r="AJ48" i="229"/>
  <c r="AN47" i="229"/>
  <c r="AJ46" i="229"/>
  <c r="AN45" i="229"/>
  <c r="AN43" i="229"/>
  <c r="AJ42" i="229"/>
  <c r="AN41" i="229"/>
  <c r="AN97" i="229"/>
  <c r="AK86" i="229"/>
  <c r="AM79" i="229"/>
  <c r="AO77" i="229"/>
  <c r="AI72" i="229"/>
  <c r="AO69" i="229"/>
  <c r="AN68" i="229"/>
  <c r="AN66" i="229"/>
  <c r="AN113" i="229"/>
  <c r="AN105" i="229"/>
  <c r="AK91" i="229"/>
  <c r="AO83" i="229"/>
  <c r="AM77" i="229"/>
  <c r="AO75" i="229"/>
  <c r="AP70" i="229"/>
  <c r="AM69" i="229"/>
  <c r="AK68" i="229"/>
  <c r="AK67" i="229"/>
  <c r="AK66" i="229"/>
  <c r="AK65" i="229"/>
  <c r="AP116" i="229"/>
  <c r="AL110" i="229"/>
  <c r="AK99" i="229"/>
  <c r="AK88" i="229"/>
  <c r="AM75" i="229"/>
  <c r="AO73" i="229"/>
  <c r="AN70" i="229"/>
  <c r="AL69" i="229"/>
  <c r="AJ67" i="229"/>
  <c r="AJ65" i="229"/>
  <c r="AN107" i="229"/>
  <c r="AO96" i="229"/>
  <c r="AH93" i="229"/>
  <c r="AO85" i="229"/>
  <c r="AK80" i="229"/>
  <c r="AM73" i="229"/>
  <c r="AO71" i="229"/>
  <c r="AK70" i="229"/>
  <c r="AJ69" i="229"/>
  <c r="AN9" i="229"/>
  <c r="AJ10" i="229"/>
  <c r="AN11" i="229"/>
  <c r="AJ12" i="229"/>
  <c r="AN13" i="229"/>
  <c r="AI31" i="229"/>
  <c r="AH35" i="229"/>
  <c r="AP35" i="229"/>
  <c r="AH36" i="229"/>
  <c r="AP36" i="229"/>
  <c r="AI37" i="229"/>
  <c r="AI38" i="229"/>
  <c r="AJ38" i="229"/>
  <c r="AL42" i="229"/>
  <c r="AI45" i="229"/>
  <c r="AI48" i="229"/>
  <c r="AM48" i="229"/>
  <c r="AM49" i="229"/>
  <c r="AH50" i="229"/>
  <c r="AP50" i="229"/>
  <c r="AL51" i="229"/>
  <c r="AO52" i="229"/>
  <c r="AK53" i="229"/>
  <c r="AI57" i="229"/>
  <c r="AL58" i="229"/>
  <c r="AH59" i="229"/>
  <c r="AP59" i="229"/>
  <c r="AN63" i="229"/>
  <c r="AJ70" i="229"/>
  <c r="AM97" i="229"/>
  <c r="AL30" i="229"/>
  <c r="AL21" i="229"/>
  <c r="AI32" i="229"/>
  <c r="AH34" i="229"/>
  <c r="AP34" i="229"/>
  <c r="AI36" i="229"/>
  <c r="AL41" i="229"/>
  <c r="AN48" i="229"/>
  <c r="AI50" i="229"/>
  <c r="AM51" i="229"/>
  <c r="AH52" i="229"/>
  <c r="AP52" i="229"/>
  <c r="AL53" i="229"/>
  <c r="AO54" i="229"/>
  <c r="AK55" i="229"/>
  <c r="AI59" i="229"/>
  <c r="AL60" i="229"/>
  <c r="AH61" i="229"/>
  <c r="AP61" i="229"/>
  <c r="AO63" i="229"/>
  <c r="AM72" i="229"/>
  <c r="AM86" i="229"/>
  <c r="AP96" i="229"/>
  <c r="AL98" i="229"/>
  <c r="AH107" i="229"/>
  <c r="AP107" i="229"/>
  <c r="AI69" i="229"/>
  <c r="AK71" i="229"/>
  <c r="AI73" i="229"/>
  <c r="AM74" i="229"/>
  <c r="AH75" i="229"/>
  <c r="AP75" i="229"/>
  <c r="AL76" i="229"/>
  <c r="AN79" i="229"/>
  <c r="AJ80" i="229"/>
  <c r="AM81" i="229"/>
  <c r="AL84" i="229"/>
  <c r="AI85" i="229"/>
  <c r="AK87" i="229"/>
  <c r="AM89" i="229"/>
  <c r="AJ90" i="229"/>
  <c r="AL92" i="229"/>
  <c r="AI93" i="229"/>
  <c r="AL95" i="229"/>
  <c r="AK98" i="229"/>
  <c r="AH99" i="229"/>
  <c r="AP99" i="229"/>
  <c r="AO102" i="229"/>
  <c r="AO105" i="229"/>
  <c r="AK118" i="229"/>
  <c r="AI123" i="229"/>
  <c r="AO124" i="229"/>
  <c r="AM125" i="229"/>
  <c r="AI127" i="229"/>
  <c r="AO128" i="229"/>
  <c r="AM129" i="229"/>
  <c r="AI131" i="229"/>
  <c r="AO132" i="229"/>
  <c r="AM133" i="229"/>
  <c r="AI135" i="229"/>
  <c r="AO136" i="229"/>
  <c r="AM137" i="229"/>
  <c r="AI139" i="229"/>
  <c r="AO140" i="229"/>
  <c r="AI65" i="229"/>
  <c r="AJ66" i="229"/>
  <c r="AI67" i="229"/>
  <c r="AJ68" i="229"/>
  <c r="AL70" i="229"/>
  <c r="AO72" i="229"/>
  <c r="AI75" i="229"/>
  <c r="AM76" i="229"/>
  <c r="AH77" i="229"/>
  <c r="AP77" i="229"/>
  <c r="AL78" i="229"/>
  <c r="AN81" i="229"/>
  <c r="AH83" i="229"/>
  <c r="AP83" i="229"/>
  <c r="AM84" i="229"/>
  <c r="AO86" i="229"/>
  <c r="AI88" i="229"/>
  <c r="AN89" i="229"/>
  <c r="AK90" i="229"/>
  <c r="AH91" i="229"/>
  <c r="AP91" i="229"/>
  <c r="AO94" i="229"/>
  <c r="AO97" i="229"/>
  <c r="AK101" i="229"/>
  <c r="AH102" i="229"/>
  <c r="AP102" i="229"/>
  <c r="AK104" i="229"/>
  <c r="AH105" i="229"/>
  <c r="AP105" i="229"/>
  <c r="AK112" i="229"/>
  <c r="AM114" i="229"/>
  <c r="AK69" i="229"/>
  <c r="AM70" i="229"/>
  <c r="AK73" i="229"/>
  <c r="AO74" i="229"/>
  <c r="AI77" i="229"/>
  <c r="AM78" i="229"/>
  <c r="AH79" i="229"/>
  <c r="AP79" i="229"/>
  <c r="AL80" i="229"/>
  <c r="AI83" i="229"/>
  <c r="AK85" i="229"/>
  <c r="AM87" i="229"/>
  <c r="AJ88" i="229"/>
  <c r="AK93" i="229"/>
  <c r="AH94" i="229"/>
  <c r="AP94" i="229"/>
  <c r="AK96" i="229"/>
  <c r="AH97" i="229"/>
  <c r="AP97" i="229"/>
  <c r="AO100" i="229"/>
  <c r="AL101" i="229"/>
  <c r="AO103" i="229"/>
  <c r="AL104" i="229"/>
  <c r="AO111" i="229"/>
  <c r="AM122" i="229"/>
  <c r="AL66" i="229"/>
  <c r="AL68" i="229"/>
  <c r="AN71" i="229"/>
  <c r="AK75" i="229"/>
  <c r="AO76" i="229"/>
  <c r="AI79" i="229"/>
  <c r="AM80" i="229"/>
  <c r="AH81" i="229"/>
  <c r="AP81" i="229"/>
  <c r="AO84" i="229"/>
  <c r="AI86" i="229"/>
  <c r="AN87" i="229"/>
  <c r="AH89" i="229"/>
  <c r="AP89" i="229"/>
  <c r="AO92" i="229"/>
  <c r="AL93" i="229"/>
  <c r="AO95" i="229"/>
  <c r="AL96" i="229"/>
  <c r="AH100" i="229"/>
  <c r="AK110" i="229"/>
  <c r="AH111" i="229"/>
  <c r="AP111" i="229"/>
  <c r="AM66" i="229"/>
  <c r="AM68" i="229"/>
  <c r="AO70" i="229"/>
  <c r="AJ72" i="229"/>
  <c r="AK77" i="229"/>
  <c r="AO78" i="229"/>
  <c r="AI81" i="229"/>
  <c r="AK83" i="229"/>
  <c r="AM85" i="229"/>
  <c r="AJ86" i="229"/>
  <c r="AL88" i="229"/>
  <c r="AI89" i="229"/>
  <c r="AH92" i="229"/>
  <c r="AO98" i="229"/>
  <c r="AL99" i="229"/>
  <c r="AK102" i="229"/>
  <c r="AK105" i="229"/>
  <c r="AO109" i="229"/>
  <c r="AH63" i="229"/>
  <c r="AP63" i="229"/>
  <c r="AN69" i="229"/>
  <c r="AH71" i="229"/>
  <c r="AP71" i="229"/>
  <c r="AN73" i="229"/>
  <c r="AJ74" i="229"/>
  <c r="AK79" i="229"/>
  <c r="AO80" i="229"/>
  <c r="AI84" i="229"/>
  <c r="AN85" i="229"/>
  <c r="AH87" i="229"/>
  <c r="AP87" i="229"/>
  <c r="AM88" i="229"/>
  <c r="AO90" i="229"/>
  <c r="AL91" i="229"/>
  <c r="AK94" i="229"/>
  <c r="AK97" i="229"/>
  <c r="AH98" i="229"/>
  <c r="AL102" i="229"/>
  <c r="AL105" i="229"/>
  <c r="AK108" i="229"/>
  <c r="AH109" i="229"/>
  <c r="AP109" i="229"/>
  <c r="AO115" i="229"/>
  <c r="AN65" i="229"/>
  <c r="AN67" i="229"/>
  <c r="AO68" i="229"/>
  <c r="AI71" i="229"/>
  <c r="AL72" i="229"/>
  <c r="AN75" i="229"/>
  <c r="AJ76" i="229"/>
  <c r="AK81" i="229"/>
  <c r="AM83" i="229"/>
  <c r="AJ84" i="229"/>
  <c r="AL86" i="229"/>
  <c r="AI87" i="229"/>
  <c r="AK89" i="229"/>
  <c r="AP90" i="229"/>
  <c r="AL94" i="229"/>
  <c r="AL97" i="229"/>
  <c r="AK100" i="229"/>
  <c r="AP101" i="229"/>
  <c r="AK103" i="229"/>
  <c r="AP104" i="229"/>
  <c r="AM105" i="229"/>
  <c r="AO107" i="229"/>
  <c r="AO119" i="229"/>
  <c r="AI92" i="229"/>
  <c r="AM96" i="229"/>
  <c r="AI100" i="229"/>
  <c r="AM104" i="229"/>
  <c r="AK107" i="229"/>
  <c r="AK109" i="229"/>
  <c r="AK111" i="229"/>
  <c r="AK113" i="229"/>
  <c r="AI116" i="229"/>
  <c r="AM117" i="229"/>
  <c r="AK120" i="229"/>
  <c r="AO121" i="229"/>
  <c r="AM90" i="229"/>
  <c r="AI94" i="229"/>
  <c r="AM98" i="229"/>
  <c r="AI102" i="229"/>
  <c r="AM107" i="229"/>
  <c r="AM108" i="229"/>
  <c r="AM109" i="229"/>
  <c r="AM110" i="229"/>
  <c r="AM111" i="229"/>
  <c r="AM112" i="229"/>
  <c r="AM113" i="229"/>
  <c r="AK116" i="229"/>
  <c r="AO117" i="229"/>
  <c r="AM120" i="229"/>
  <c r="AI121" i="229"/>
  <c r="AM91" i="229"/>
  <c r="AI95" i="229"/>
  <c r="AM99" i="229"/>
  <c r="AI103" i="229"/>
  <c r="AO114" i="229"/>
  <c r="AI115" i="229"/>
  <c r="AM118" i="229"/>
  <c r="AI119" i="229"/>
  <c r="AO122" i="229"/>
  <c r="AK123" i="229"/>
  <c r="AI124" i="229"/>
  <c r="AM126" i="229"/>
  <c r="AK127" i="229"/>
  <c r="AI128" i="229"/>
  <c r="AK131" i="229"/>
  <c r="AI132" i="229"/>
  <c r="AM134" i="229"/>
  <c r="AK135" i="229"/>
  <c r="AI136" i="229"/>
  <c r="AM138" i="229"/>
  <c r="AK139" i="229"/>
  <c r="AI140" i="229"/>
  <c r="AM92" i="229"/>
  <c r="AI96" i="229"/>
  <c r="AM100" i="229"/>
  <c r="AI104" i="229"/>
  <c r="AO108" i="229"/>
  <c r="AO110" i="229"/>
  <c r="AO112" i="229"/>
  <c r="AO113" i="229"/>
  <c r="AM116" i="229"/>
  <c r="AI117" i="229"/>
  <c r="AO120" i="229"/>
  <c r="AK121" i="229"/>
  <c r="AM93" i="229"/>
  <c r="AI97" i="229"/>
  <c r="AM101" i="229"/>
  <c r="AI105" i="229"/>
  <c r="AI114" i="229"/>
  <c r="AK115" i="229"/>
  <c r="AO118" i="229"/>
  <c r="AK119" i="229"/>
  <c r="AI122" i="229"/>
  <c r="AM123" i="229"/>
  <c r="AK124" i="229"/>
  <c r="AI125" i="229"/>
  <c r="AO126" i="229"/>
  <c r="AM127" i="229"/>
  <c r="AI129" i="229"/>
  <c r="AM131" i="229"/>
  <c r="AI133" i="229"/>
  <c r="AO134" i="229"/>
  <c r="AM135" i="229"/>
  <c r="AI137" i="229"/>
  <c r="AO138" i="229"/>
  <c r="AM139" i="229"/>
  <c r="AI90" i="229"/>
  <c r="AM94" i="229"/>
  <c r="AI98" i="229"/>
  <c r="AM102" i="229"/>
  <c r="AI107" i="229"/>
  <c r="AI108" i="229"/>
  <c r="AI109" i="229"/>
  <c r="AI110" i="229"/>
  <c r="AI111" i="229"/>
  <c r="AI112" i="229"/>
  <c r="AI113" i="229"/>
  <c r="AO116" i="229"/>
  <c r="AK117" i="229"/>
  <c r="AI120" i="229"/>
  <c r="AM121" i="229"/>
  <c r="AI91" i="229"/>
  <c r="AM95" i="229"/>
  <c r="AI99" i="229"/>
  <c r="AM103" i="229"/>
  <c r="AK114" i="229"/>
  <c r="AM115" i="229"/>
  <c r="AI118" i="229"/>
  <c r="AM119" i="229"/>
  <c r="AK122" i="229"/>
  <c r="AO123" i="229"/>
  <c r="AM124" i="229"/>
  <c r="AK125" i="229"/>
  <c r="AI126" i="229"/>
  <c r="AM128" i="229"/>
  <c r="AK129" i="229"/>
  <c r="AM132" i="229"/>
  <c r="AK133" i="229"/>
  <c r="AI134" i="229"/>
  <c r="AM136" i="229"/>
  <c r="AK137" i="229"/>
  <c r="AI138" i="229"/>
  <c r="AM140" i="229"/>
  <c r="F19" i="222"/>
  <c r="BJ5" i="222"/>
  <c r="I19" i="222"/>
  <c r="BF7" i="222"/>
  <c r="I43" i="222"/>
  <c r="BL10" i="222"/>
  <c r="D34" i="222"/>
  <c r="G100" i="222"/>
  <c r="H100" i="222"/>
  <c r="G45" i="222"/>
  <c r="H45" i="222"/>
  <c r="G74" i="222"/>
  <c r="H74" i="222"/>
  <c r="BL5" i="222"/>
  <c r="I20" i="222"/>
  <c r="D20" i="222"/>
  <c r="I73" i="222"/>
  <c r="G98" i="222"/>
  <c r="H98" i="222"/>
  <c r="D98" i="222"/>
  <c r="I98" i="222"/>
  <c r="BL6" i="222"/>
  <c r="I33" i="222"/>
  <c r="F33" i="222"/>
  <c r="BN11" i="222"/>
  <c r="G49" i="222"/>
  <c r="H49" i="222"/>
  <c r="D58" i="222"/>
  <c r="G124" i="222"/>
  <c r="H124" i="222"/>
  <c r="F124" i="222"/>
  <c r="I124" i="222"/>
  <c r="D21" i="222"/>
  <c r="G85" i="222"/>
  <c r="H85" i="222"/>
  <c r="G125" i="222"/>
  <c r="H125" i="222"/>
  <c r="O8" i="80"/>
  <c r="AP21" i="192"/>
  <c r="T59" i="192"/>
  <c r="AP78" i="192"/>
  <c r="P91" i="192"/>
  <c r="T126" i="192"/>
  <c r="R130" i="192"/>
  <c r="H19" i="218"/>
  <c r="J22" i="218"/>
  <c r="J36" i="218"/>
  <c r="P8" i="80"/>
  <c r="P12" i="192"/>
  <c r="T26" i="192"/>
  <c r="P42" i="192"/>
  <c r="AO46" i="192"/>
  <c r="X46" i="192" s="1"/>
  <c r="AP67" i="192"/>
  <c r="P72" i="192"/>
  <c r="R97" i="192"/>
  <c r="N98" i="192"/>
  <c r="T104" i="192"/>
  <c r="N106" i="192"/>
  <c r="T122" i="192"/>
  <c r="AP123" i="192"/>
  <c r="D10" i="218"/>
  <c r="D18" i="218"/>
  <c r="D26" i="218"/>
  <c r="D29" i="218"/>
  <c r="D40" i="218"/>
  <c r="N43" i="192"/>
  <c r="T55" i="192"/>
  <c r="N74" i="192"/>
  <c r="AO104" i="192"/>
  <c r="F10" i="218"/>
  <c r="J16" i="218"/>
  <c r="F18" i="218"/>
  <c r="J24" i="218"/>
  <c r="F26" i="218"/>
  <c r="F29" i="218"/>
  <c r="F40" i="218"/>
  <c r="K8" i="218"/>
  <c r="D12" i="218"/>
  <c r="D20" i="218"/>
  <c r="D31" i="218"/>
  <c r="D34" i="218"/>
  <c r="D42" i="218"/>
  <c r="T23" i="192"/>
  <c r="P26" i="192"/>
  <c r="T27" i="192"/>
  <c r="P50" i="192"/>
  <c r="N58" i="192"/>
  <c r="AO72" i="192"/>
  <c r="P75" i="192"/>
  <c r="AO92" i="192"/>
  <c r="F92" i="192" s="1"/>
  <c r="R98" i="192"/>
  <c r="P99" i="192"/>
  <c r="AM131" i="192"/>
  <c r="D9" i="218"/>
  <c r="F12" i="218"/>
  <c r="F20" i="218"/>
  <c r="D28" i="218"/>
  <c r="J29" i="218"/>
  <c r="F31" i="218"/>
  <c r="F34" i="218"/>
  <c r="D39" i="218"/>
  <c r="J40" i="218"/>
  <c r="F42" i="218"/>
  <c r="F46" i="222"/>
  <c r="I46" i="222"/>
  <c r="F87" i="222"/>
  <c r="I87" i="222"/>
  <c r="F111" i="222"/>
  <c r="I111" i="222"/>
  <c r="R57" i="192"/>
  <c r="N59" i="192"/>
  <c r="T62" i="192"/>
  <c r="N90" i="192"/>
  <c r="T98" i="192"/>
  <c r="AO102" i="192"/>
  <c r="X102" i="192" s="1"/>
  <c r="T118" i="192"/>
  <c r="N129" i="192"/>
  <c r="P136" i="192"/>
  <c r="P138" i="192"/>
  <c r="T33" i="192"/>
  <c r="AP58" i="192"/>
  <c r="P66" i="192"/>
  <c r="AO134" i="192"/>
  <c r="J12" i="218"/>
  <c r="J20" i="218"/>
  <c r="J31" i="218"/>
  <c r="J34" i="218"/>
  <c r="AC131" i="192"/>
  <c r="Z98" i="192"/>
  <c r="R30" i="192"/>
  <c r="AP51" i="192"/>
  <c r="T81" i="192"/>
  <c r="R104" i="192"/>
  <c r="T111" i="192"/>
  <c r="T114" i="192"/>
  <c r="R118" i="192"/>
  <c r="T30" i="192"/>
  <c r="AP41" i="192"/>
  <c r="R82" i="192"/>
  <c r="T90" i="192"/>
  <c r="R123" i="192"/>
  <c r="AP126" i="192"/>
  <c r="R18" i="192"/>
  <c r="AP31" i="192"/>
  <c r="R38" i="192"/>
  <c r="R86" i="192"/>
  <c r="AP94" i="192"/>
  <c r="R115" i="192"/>
  <c r="T123" i="192"/>
  <c r="T18" i="192"/>
  <c r="AP42" i="192"/>
  <c r="AP49" i="192"/>
  <c r="AP54" i="192"/>
  <c r="AP79" i="192"/>
  <c r="R94" i="192"/>
  <c r="AP105" i="192"/>
  <c r="R11" i="192"/>
  <c r="T38" i="192"/>
  <c r="R49" i="192"/>
  <c r="R54" i="192"/>
  <c r="AP57" i="192"/>
  <c r="R71" i="192"/>
  <c r="R79" i="192"/>
  <c r="R87" i="192"/>
  <c r="R105" i="192"/>
  <c r="T120" i="192"/>
  <c r="T130" i="192"/>
  <c r="AP23" i="192"/>
  <c r="AP43" i="192"/>
  <c r="AP46" i="192"/>
  <c r="AP110" i="192"/>
  <c r="AP13" i="192"/>
  <c r="T19" i="192"/>
  <c r="R23" i="192"/>
  <c r="R43" i="192"/>
  <c r="AP47" i="192"/>
  <c r="T50" i="192"/>
  <c r="R58" i="192"/>
  <c r="AP62" i="192"/>
  <c r="R110" i="192"/>
  <c r="R114" i="192"/>
  <c r="R122" i="192"/>
  <c r="AB123" i="192"/>
  <c r="T137" i="192"/>
  <c r="AO61" i="192"/>
  <c r="V61" i="192" s="1"/>
  <c r="AO17" i="192"/>
  <c r="H17" i="192" s="1"/>
  <c r="AO54" i="192"/>
  <c r="X54" i="192" s="1"/>
  <c r="AO20" i="192"/>
  <c r="L20" i="192" s="1"/>
  <c r="AO13" i="192"/>
  <c r="X13" i="192" s="1"/>
  <c r="AO30" i="192"/>
  <c r="N66" i="192"/>
  <c r="P90" i="192"/>
  <c r="N112" i="192"/>
  <c r="P121" i="192"/>
  <c r="N130" i="192"/>
  <c r="P132" i="192"/>
  <c r="M131" i="192"/>
  <c r="N51" i="192"/>
  <c r="N101" i="192"/>
  <c r="N122" i="192"/>
  <c r="N125" i="192"/>
  <c r="N133" i="192"/>
  <c r="P137" i="192"/>
  <c r="N19" i="192"/>
  <c r="N68" i="192"/>
  <c r="N81" i="192"/>
  <c r="N29" i="192"/>
  <c r="N82" i="192"/>
  <c r="N99" i="192"/>
  <c r="P74" i="192"/>
  <c r="P123" i="192"/>
  <c r="N13" i="192"/>
  <c r="P27" i="192"/>
  <c r="N35" i="192"/>
  <c r="P40" i="192"/>
  <c r="N67" i="192"/>
  <c r="N69" i="192"/>
  <c r="N136" i="192"/>
  <c r="N53" i="192"/>
  <c r="N75" i="192"/>
  <c r="P124" i="192"/>
  <c r="N132" i="192"/>
  <c r="N140" i="192"/>
  <c r="N141" i="192"/>
  <c r="AG15" i="192"/>
  <c r="R42" i="192"/>
  <c r="T102" i="192"/>
  <c r="AP102" i="192"/>
  <c r="R102" i="192"/>
  <c r="Z38" i="192"/>
  <c r="T42" i="192"/>
  <c r="R46" i="192"/>
  <c r="R73" i="192"/>
  <c r="T73" i="192"/>
  <c r="AP73" i="192"/>
  <c r="AP75" i="192"/>
  <c r="R75" i="192"/>
  <c r="T88" i="192"/>
  <c r="T119" i="192"/>
  <c r="AP119" i="192"/>
  <c r="R119" i="192"/>
  <c r="AP19" i="192"/>
  <c r="R41" i="192"/>
  <c r="T41" i="192"/>
  <c r="T46" i="192"/>
  <c r="R47" i="192"/>
  <c r="T47" i="192"/>
  <c r="T75" i="192"/>
  <c r="AP11" i="192"/>
  <c r="AP63" i="192"/>
  <c r="R89" i="192"/>
  <c r="AP89" i="192"/>
  <c r="Q34" i="192"/>
  <c r="AP106" i="192"/>
  <c r="R106" i="192"/>
  <c r="T51" i="192"/>
  <c r="T58" i="192"/>
  <c r="R63" i="192"/>
  <c r="R67" i="192"/>
  <c r="T67" i="192"/>
  <c r="T106" i="192"/>
  <c r="T133" i="192"/>
  <c r="AP50" i="192"/>
  <c r="AP55" i="192"/>
  <c r="T89" i="192"/>
  <c r="T91" i="192"/>
  <c r="R50" i="192"/>
  <c r="R55" i="192"/>
  <c r="R59" i="192"/>
  <c r="AP59" i="192"/>
  <c r="AB67" i="192"/>
  <c r="R90" i="192"/>
  <c r="T115" i="192"/>
  <c r="AP127" i="192"/>
  <c r="R127" i="192"/>
  <c r="AP115" i="192"/>
  <c r="R124" i="192"/>
  <c r="T127" i="192"/>
  <c r="AP71" i="192"/>
  <c r="R81" i="192"/>
  <c r="AP90" i="192"/>
  <c r="T97" i="192"/>
  <c r="R51" i="192"/>
  <c r="R111" i="192"/>
  <c r="AP122" i="192"/>
  <c r="AP139" i="192"/>
  <c r="AP81" i="192"/>
  <c r="AP86" i="192"/>
  <c r="AP111" i="192"/>
  <c r="AO76" i="192"/>
  <c r="AO111" i="192"/>
  <c r="AO38" i="192"/>
  <c r="V38" i="192" s="1"/>
  <c r="F62" i="192"/>
  <c r="AO37" i="192"/>
  <c r="X37" i="192" s="1"/>
  <c r="AO12" i="192"/>
  <c r="V12" i="192" s="1"/>
  <c r="AO79" i="192"/>
  <c r="L79" i="192" s="1"/>
  <c r="AO121" i="192"/>
  <c r="H121" i="192" s="1"/>
  <c r="W131" i="192"/>
  <c r="AO68" i="192"/>
  <c r="L68" i="192" s="1"/>
  <c r="AO133" i="192"/>
  <c r="H133" i="192" s="1"/>
  <c r="H62" i="192"/>
  <c r="AO141" i="192"/>
  <c r="L141" i="192" s="1"/>
  <c r="AO129" i="192"/>
  <c r="AO138" i="192"/>
  <c r="N26" i="192"/>
  <c r="P35" i="192"/>
  <c r="P51" i="192"/>
  <c r="P67" i="192"/>
  <c r="N93" i="192"/>
  <c r="P108" i="192"/>
  <c r="N114" i="192"/>
  <c r="P116" i="192"/>
  <c r="P130" i="192"/>
  <c r="P114" i="192"/>
  <c r="N138" i="192"/>
  <c r="N18" i="192"/>
  <c r="L134" i="192"/>
  <c r="D13" i="80"/>
  <c r="D12" i="80" s="1"/>
  <c r="D4" i="80"/>
  <c r="G132" i="114"/>
  <c r="CU20" i="234"/>
  <c r="CV20" i="234" s="1"/>
  <c r="CW20" i="234" s="1"/>
  <c r="G13" i="114"/>
  <c r="G37" i="114"/>
  <c r="F12" i="114"/>
  <c r="D5" i="237" s="1"/>
  <c r="G30" i="114"/>
  <c r="F42" i="114"/>
  <c r="J5" i="237" s="1"/>
  <c r="F80" i="114"/>
  <c r="N5" i="237" s="1"/>
  <c r="CU103" i="234"/>
  <c r="CV103" i="234" s="1"/>
  <c r="CW103" i="234" s="1"/>
  <c r="CU9" i="234"/>
  <c r="CV9" i="234" s="1"/>
  <c r="CW9" i="234" s="1"/>
  <c r="CU39" i="234"/>
  <c r="CV39" i="234" s="1"/>
  <c r="CW39" i="234" s="1"/>
  <c r="CU54" i="234"/>
  <c r="CV54" i="234" s="1"/>
  <c r="CW54" i="234" s="1"/>
  <c r="CU76" i="234"/>
  <c r="CV76" i="234" s="1"/>
  <c r="CW76" i="234" s="1"/>
  <c r="CU88" i="234"/>
  <c r="CV88" i="234" s="1"/>
  <c r="CW88" i="234" s="1"/>
  <c r="G88" i="114"/>
  <c r="CU113" i="234"/>
  <c r="CV113" i="234" s="1"/>
  <c r="CW113" i="234" s="1"/>
  <c r="CU7" i="234"/>
  <c r="CV7" i="234" s="1"/>
  <c r="CW7" i="234" s="1"/>
  <c r="CU11" i="234"/>
  <c r="CV11" i="234" s="1"/>
  <c r="CW11" i="234" s="1"/>
  <c r="CU22" i="234"/>
  <c r="CV22" i="234" s="1"/>
  <c r="CW22" i="234" s="1"/>
  <c r="CU24" i="234"/>
  <c r="CV24" i="234" s="1"/>
  <c r="CW24" i="234" s="1"/>
  <c r="CU26" i="234"/>
  <c r="CV26" i="234" s="1"/>
  <c r="CW26" i="234" s="1"/>
  <c r="CU36" i="234"/>
  <c r="CV36" i="234" s="1"/>
  <c r="CW36" i="234" s="1"/>
  <c r="G39" i="114"/>
  <c r="CU45" i="234"/>
  <c r="CV45" i="234" s="1"/>
  <c r="CW45" i="234" s="1"/>
  <c r="CU48" i="234"/>
  <c r="CV48" i="234" s="1"/>
  <c r="CW48" i="234" s="1"/>
  <c r="CU61" i="234"/>
  <c r="CV61" i="234" s="1"/>
  <c r="CW61" i="234" s="1"/>
  <c r="G61" i="114"/>
  <c r="CU70" i="234"/>
  <c r="CV70" i="234" s="1"/>
  <c r="CW70" i="234" s="1"/>
  <c r="CU73" i="234"/>
  <c r="CV73" i="234" s="1"/>
  <c r="CW73" i="234" s="1"/>
  <c r="CU82" i="234"/>
  <c r="CV82" i="234" s="1"/>
  <c r="CW82" i="234" s="1"/>
  <c r="G82" i="114"/>
  <c r="CU85" i="234"/>
  <c r="CV85" i="234" s="1"/>
  <c r="CW85" i="234" s="1"/>
  <c r="CU108" i="234"/>
  <c r="CV108" i="234" s="1"/>
  <c r="CW108" i="234" s="1"/>
  <c r="G113" i="114"/>
  <c r="CU51" i="234"/>
  <c r="CV51" i="234" s="1"/>
  <c r="CW51" i="234" s="1"/>
  <c r="CU63" i="234"/>
  <c r="CV63" i="234" s="1"/>
  <c r="CW63" i="234" s="1"/>
  <c r="G63" i="114"/>
  <c r="CU79" i="234"/>
  <c r="CV79" i="234" s="1"/>
  <c r="CW79" i="234" s="1"/>
  <c r="CU91" i="234"/>
  <c r="CV91" i="234" s="1"/>
  <c r="CW91" i="234" s="1"/>
  <c r="CU118" i="234"/>
  <c r="CV118" i="234" s="1"/>
  <c r="CW118" i="234" s="1"/>
  <c r="G9" i="114"/>
  <c r="CU28" i="234"/>
  <c r="CV28" i="234" s="1"/>
  <c r="CW28" i="234" s="1"/>
  <c r="CU30" i="234"/>
  <c r="CV30" i="234" s="1"/>
  <c r="CW30" i="234" s="1"/>
  <c r="CU33" i="234"/>
  <c r="CV33" i="234" s="1"/>
  <c r="CW33" i="234" s="1"/>
  <c r="CU55" i="234"/>
  <c r="CV55" i="234" s="1"/>
  <c r="CW55" i="234" s="1"/>
  <c r="CU58" i="234"/>
  <c r="CV58" i="234" s="1"/>
  <c r="CW58" i="234" s="1"/>
  <c r="CU64" i="234"/>
  <c r="CV64" i="234" s="1"/>
  <c r="CW64" i="234" s="1"/>
  <c r="CU67" i="234"/>
  <c r="CV67" i="234" s="1"/>
  <c r="CW67" i="234" s="1"/>
  <c r="CU92" i="234"/>
  <c r="CV92" i="234" s="1"/>
  <c r="CW92" i="234" s="1"/>
  <c r="CU95" i="234"/>
  <c r="CV95" i="234" s="1"/>
  <c r="CW95" i="234" s="1"/>
  <c r="CU109" i="234"/>
  <c r="CV109" i="234" s="1"/>
  <c r="CW109" i="234" s="1"/>
  <c r="CU114" i="234"/>
  <c r="CV114" i="234" s="1"/>
  <c r="CW114" i="234" s="1"/>
  <c r="CU15" i="234"/>
  <c r="CV15" i="234" s="1"/>
  <c r="CW15" i="234" s="1"/>
  <c r="F19" i="114"/>
  <c r="F5" i="237" s="1"/>
  <c r="CU37" i="234"/>
  <c r="CV37" i="234" s="1"/>
  <c r="CW37" i="234" s="1"/>
  <c r="CU40" i="234"/>
  <c r="CV40" i="234" s="1"/>
  <c r="CW40" i="234" s="1"/>
  <c r="CU49" i="234"/>
  <c r="CV49" i="234" s="1"/>
  <c r="CW49" i="234" s="1"/>
  <c r="CU52" i="234"/>
  <c r="CV52" i="234" s="1"/>
  <c r="CW52" i="234" s="1"/>
  <c r="CU74" i="234"/>
  <c r="CV74" i="234" s="1"/>
  <c r="CW74" i="234" s="1"/>
  <c r="CU77" i="234"/>
  <c r="CV77" i="234" s="1"/>
  <c r="CW77" i="234" s="1"/>
  <c r="CU86" i="234"/>
  <c r="CV86" i="234" s="1"/>
  <c r="CW86" i="234" s="1"/>
  <c r="CU89" i="234"/>
  <c r="CV89" i="234" s="1"/>
  <c r="CW89" i="234" s="1"/>
  <c r="CU115" i="234"/>
  <c r="CV115" i="234" s="1"/>
  <c r="CW115" i="234" s="1"/>
  <c r="CU46" i="234"/>
  <c r="CV46" i="234" s="1"/>
  <c r="CW46" i="234" s="1"/>
  <c r="CU59" i="234"/>
  <c r="CV59" i="234" s="1"/>
  <c r="CW59" i="234" s="1"/>
  <c r="F62" i="114"/>
  <c r="L5" i="237" s="1"/>
  <c r="CU68" i="234"/>
  <c r="CV68" i="234" s="1"/>
  <c r="CW68" i="234" s="1"/>
  <c r="CU71" i="234"/>
  <c r="CV71" i="234" s="1"/>
  <c r="CW71" i="234" s="1"/>
  <c r="G71" i="114"/>
  <c r="CU83" i="234"/>
  <c r="CV83" i="234" s="1"/>
  <c r="CW83" i="234" s="1"/>
  <c r="CU105" i="234"/>
  <c r="CV105" i="234" s="1"/>
  <c r="CW105" i="234" s="1"/>
  <c r="F104" i="114"/>
  <c r="CU110" i="234"/>
  <c r="CV110" i="234" s="1"/>
  <c r="CW110" i="234" s="1"/>
  <c r="CU137" i="234"/>
  <c r="CV137" i="234" s="1"/>
  <c r="CW137" i="234" s="1"/>
  <c r="G137" i="114"/>
  <c r="CU10" i="234"/>
  <c r="CV10" i="234" s="1"/>
  <c r="CW10" i="234" s="1"/>
  <c r="CU25" i="234"/>
  <c r="CV25" i="234" s="1"/>
  <c r="CW25" i="234" s="1"/>
  <c r="CU32" i="234"/>
  <c r="CV32" i="234" s="1"/>
  <c r="CW32" i="234" s="1"/>
  <c r="CU41" i="234"/>
  <c r="CV41" i="234" s="1"/>
  <c r="CW41" i="234" s="1"/>
  <c r="CU53" i="234"/>
  <c r="CV53" i="234" s="1"/>
  <c r="CW53" i="234" s="1"/>
  <c r="G53" i="114"/>
  <c r="CU56" i="234"/>
  <c r="CV56" i="234" s="1"/>
  <c r="CW56" i="234" s="1"/>
  <c r="G56" i="114"/>
  <c r="CU65" i="234"/>
  <c r="CV65" i="234" s="1"/>
  <c r="CW65" i="234" s="1"/>
  <c r="CU78" i="234"/>
  <c r="CV78" i="234" s="1"/>
  <c r="CW78" i="234" s="1"/>
  <c r="CU90" i="234"/>
  <c r="CV90" i="234" s="1"/>
  <c r="CW90" i="234" s="1"/>
  <c r="CU93" i="234"/>
  <c r="CV93" i="234" s="1"/>
  <c r="CW93" i="234" s="1"/>
  <c r="CU111" i="234"/>
  <c r="CV111" i="234" s="1"/>
  <c r="CW111" i="234" s="1"/>
  <c r="CU116" i="234"/>
  <c r="CV116" i="234" s="1"/>
  <c r="CW116" i="234" s="1"/>
  <c r="CU17" i="234"/>
  <c r="CV17" i="234" s="1"/>
  <c r="CW17" i="234" s="1"/>
  <c r="CU8" i="234"/>
  <c r="CV8" i="234" s="1"/>
  <c r="CW8" i="234" s="1"/>
  <c r="CU21" i="234"/>
  <c r="CV21" i="234" s="1"/>
  <c r="CW21" i="234" s="1"/>
  <c r="CU29" i="234"/>
  <c r="CV29" i="234" s="1"/>
  <c r="CW29" i="234" s="1"/>
  <c r="CU38" i="234"/>
  <c r="CV38" i="234" s="1"/>
  <c r="CW38" i="234" s="1"/>
  <c r="CU50" i="234"/>
  <c r="CV50" i="234" s="1"/>
  <c r="CW50" i="234" s="1"/>
  <c r="CU72" i="234"/>
  <c r="CV72" i="234" s="1"/>
  <c r="CW72" i="234" s="1"/>
  <c r="CU75" i="234"/>
  <c r="CV75" i="234" s="1"/>
  <c r="CW75" i="234" s="1"/>
  <c r="CU84" i="234"/>
  <c r="CV84" i="234" s="1"/>
  <c r="CW84" i="234" s="1"/>
  <c r="CU87" i="234"/>
  <c r="CV87" i="234" s="1"/>
  <c r="CW87" i="234" s="1"/>
  <c r="CU106" i="234"/>
  <c r="CV106" i="234" s="1"/>
  <c r="CW106" i="234" s="1"/>
  <c r="CU127" i="234"/>
  <c r="CV127" i="234" s="1"/>
  <c r="CW127" i="234" s="1"/>
  <c r="CU6" i="234"/>
  <c r="CV6" i="234" s="1"/>
  <c r="CW6" i="234" s="1"/>
  <c r="CU23" i="234"/>
  <c r="CV23" i="234" s="1"/>
  <c r="CW23" i="234" s="1"/>
  <c r="G10" i="114"/>
  <c r="CU27" i="234"/>
  <c r="CV27" i="234" s="1"/>
  <c r="CW27" i="234" s="1"/>
  <c r="F31" i="114"/>
  <c r="H5" i="237" s="1"/>
  <c r="CU47" i="234"/>
  <c r="CV47" i="234" s="1"/>
  <c r="CW47" i="234" s="1"/>
  <c r="F5" i="114"/>
  <c r="B5" i="237" s="1"/>
  <c r="CU14" i="234"/>
  <c r="CV14" i="234" s="1"/>
  <c r="CW14" i="234" s="1"/>
  <c r="CU16" i="234"/>
  <c r="CV16" i="234" s="1"/>
  <c r="CW16" i="234" s="1"/>
  <c r="CU18" i="234"/>
  <c r="CV18" i="234" s="1"/>
  <c r="CW18" i="234" s="1"/>
  <c r="CU34" i="234"/>
  <c r="CV34" i="234" s="1"/>
  <c r="CW34" i="234" s="1"/>
  <c r="CU44" i="234"/>
  <c r="CV44" i="234" s="1"/>
  <c r="CW44" i="234" s="1"/>
  <c r="CU57" i="234"/>
  <c r="CV57" i="234" s="1"/>
  <c r="CW57" i="234" s="1"/>
  <c r="CU60" i="234"/>
  <c r="CV60" i="234" s="1"/>
  <c r="CW60" i="234" s="1"/>
  <c r="CU66" i="234"/>
  <c r="CV66" i="234" s="1"/>
  <c r="CW66" i="234" s="1"/>
  <c r="CU69" i="234"/>
  <c r="CV69" i="234" s="1"/>
  <c r="CW69" i="234" s="1"/>
  <c r="CU81" i="234"/>
  <c r="CV81" i="234" s="1"/>
  <c r="CW81" i="234" s="1"/>
  <c r="CU94" i="234"/>
  <c r="CV94" i="234" s="1"/>
  <c r="CW94" i="234" s="1"/>
  <c r="CU107" i="234"/>
  <c r="CV107" i="234" s="1"/>
  <c r="CW107" i="234" s="1"/>
  <c r="CU112" i="234"/>
  <c r="CV112" i="234" s="1"/>
  <c r="CW112" i="234" s="1"/>
  <c r="CU129" i="234"/>
  <c r="CV129" i="234" s="1"/>
  <c r="CW129" i="234" s="1"/>
  <c r="F128" i="114"/>
  <c r="R5" i="237" s="1"/>
  <c r="G129" i="114"/>
  <c r="CU13" i="234"/>
  <c r="CV13" i="234" s="1"/>
  <c r="CW13" i="234" s="1"/>
  <c r="CU96" i="234"/>
  <c r="CV96" i="234" s="1"/>
  <c r="CW96" i="234" s="1"/>
  <c r="CU98" i="234"/>
  <c r="CV98" i="234" s="1"/>
  <c r="CW98" i="234" s="1"/>
  <c r="CU100" i="234"/>
  <c r="CV100" i="234" s="1"/>
  <c r="CW100" i="234" s="1"/>
  <c r="CU102" i="234"/>
  <c r="CV102" i="234" s="1"/>
  <c r="CW102" i="234" s="1"/>
  <c r="CU132" i="234"/>
  <c r="CV132" i="234" s="1"/>
  <c r="CW132" i="234" s="1"/>
  <c r="CU35" i="234"/>
  <c r="CV35" i="234" s="1"/>
  <c r="CW35" i="234" s="1"/>
  <c r="G96" i="114"/>
  <c r="CU119" i="234"/>
  <c r="CV119" i="234" s="1"/>
  <c r="CW119" i="234" s="1"/>
  <c r="CU120" i="234"/>
  <c r="CV120" i="234" s="1"/>
  <c r="CW120" i="234" s="1"/>
  <c r="CU122" i="234"/>
  <c r="CV122" i="234" s="1"/>
  <c r="CW122" i="234" s="1"/>
  <c r="CU124" i="234"/>
  <c r="CV124" i="234" s="1"/>
  <c r="CW124" i="234" s="1"/>
  <c r="CU126" i="234"/>
  <c r="CV126" i="234" s="1"/>
  <c r="CW126" i="234" s="1"/>
  <c r="CU130" i="234"/>
  <c r="CV130" i="234" s="1"/>
  <c r="CW130" i="234" s="1"/>
  <c r="CU138" i="234"/>
  <c r="CV138" i="234" s="1"/>
  <c r="CW138" i="234" s="1"/>
  <c r="CU133" i="234"/>
  <c r="CV133" i="234" s="1"/>
  <c r="CW133" i="234" s="1"/>
  <c r="G138" i="114"/>
  <c r="CU135" i="234"/>
  <c r="CV135" i="234" s="1"/>
  <c r="CW135" i="234" s="1"/>
  <c r="CU97" i="234"/>
  <c r="CV97" i="234" s="1"/>
  <c r="CW97" i="234" s="1"/>
  <c r="CU99" i="234"/>
  <c r="CV99" i="234" s="1"/>
  <c r="CW99" i="234" s="1"/>
  <c r="CU101" i="234"/>
  <c r="CV101" i="234" s="1"/>
  <c r="CW101" i="234" s="1"/>
  <c r="CU136" i="234"/>
  <c r="CV136" i="234" s="1"/>
  <c r="CW136" i="234" s="1"/>
  <c r="CU131" i="234"/>
  <c r="CV131" i="234" s="1"/>
  <c r="CW131" i="234" s="1"/>
  <c r="CU117" i="234"/>
  <c r="CV117" i="234" s="1"/>
  <c r="CW117" i="234" s="1"/>
  <c r="CU121" i="234"/>
  <c r="CV121" i="234" s="1"/>
  <c r="CW121" i="234" s="1"/>
  <c r="CU123" i="234"/>
  <c r="CV123" i="234" s="1"/>
  <c r="CW123" i="234" s="1"/>
  <c r="CU125" i="234"/>
  <c r="CV125" i="234" s="1"/>
  <c r="CW125" i="234" s="1"/>
  <c r="CU134" i="234"/>
  <c r="CV134" i="234" s="1"/>
  <c r="CW134" i="234" s="1"/>
  <c r="AB118" i="192"/>
  <c r="AM21" i="229"/>
  <c r="AQ15" i="229"/>
  <c r="AQ22" i="229"/>
  <c r="AP14" i="229"/>
  <c r="AQ24" i="229"/>
  <c r="Z54" i="192"/>
  <c r="AQ19" i="229"/>
  <c r="AP33" i="229"/>
  <c r="AO7" i="229"/>
  <c r="D37" i="192"/>
  <c r="AQ25" i="229"/>
  <c r="AK14" i="229"/>
  <c r="AQ27" i="229"/>
  <c r="AJ14" i="229"/>
  <c r="AQ63" i="229"/>
  <c r="AP7" i="229"/>
  <c r="AK21" i="229"/>
  <c r="AQ23" i="229"/>
  <c r="F54" i="192"/>
  <c r="AN7" i="229"/>
  <c r="AJ21" i="229"/>
  <c r="AQ11" i="229"/>
  <c r="AN14" i="229"/>
  <c r="AO21" i="229"/>
  <c r="AI21" i="229"/>
  <c r="AN33" i="229"/>
  <c r="AQ13" i="229"/>
  <c r="AQ28" i="229"/>
  <c r="AQ9" i="229"/>
  <c r="AM14" i="229"/>
  <c r="AQ50" i="229"/>
  <c r="AB31" i="192"/>
  <c r="Z94" i="192"/>
  <c r="D121" i="192"/>
  <c r="L37" i="192"/>
  <c r="X79" i="192"/>
  <c r="V13" i="192"/>
  <c r="F8" i="218"/>
  <c r="Z4" i="218" s="1"/>
  <c r="AK130" i="229"/>
  <c r="AM82" i="229"/>
  <c r="AN64" i="229"/>
  <c r="AP106" i="229"/>
  <c r="AQ61" i="229"/>
  <c r="AI44" i="229"/>
  <c r="AQ35" i="229"/>
  <c r="AJ64" i="229"/>
  <c r="AL106" i="229"/>
  <c r="AQ96" i="229"/>
  <c r="AQ78" i="229"/>
  <c r="AQ90" i="229"/>
  <c r="AQ129" i="229"/>
  <c r="AQ135" i="229"/>
  <c r="AQ73" i="229"/>
  <c r="AQ53" i="229"/>
  <c r="AQ41" i="229"/>
  <c r="AN82" i="229"/>
  <c r="AQ65" i="229"/>
  <c r="AH64" i="229"/>
  <c r="AQ26" i="229"/>
  <c r="AL44" i="229"/>
  <c r="AM106" i="229"/>
  <c r="AQ97" i="229"/>
  <c r="AI82" i="229"/>
  <c r="AQ102" i="229"/>
  <c r="AQ77" i="229"/>
  <c r="AI64" i="229"/>
  <c r="AI130" i="229"/>
  <c r="AQ107" i="229"/>
  <c r="AH106" i="229"/>
  <c r="AN44" i="229"/>
  <c r="AQ115" i="229"/>
  <c r="AQ108" i="229"/>
  <c r="AQ119" i="229"/>
  <c r="AJ130" i="229"/>
  <c r="AQ134" i="229"/>
  <c r="AQ67" i="229"/>
  <c r="AQ38" i="229"/>
  <c r="AL64" i="229"/>
  <c r="AQ46" i="229"/>
  <c r="AQ39" i="229"/>
  <c r="AQ51" i="229"/>
  <c r="AQ49" i="229"/>
  <c r="AO44" i="229"/>
  <c r="AQ12" i="229"/>
  <c r="AQ32" i="229"/>
  <c r="AI106" i="229"/>
  <c r="AQ81" i="229"/>
  <c r="AK64" i="229"/>
  <c r="AO82" i="229"/>
  <c r="AQ95" i="229"/>
  <c r="AQ74" i="229"/>
  <c r="AQ86" i="229"/>
  <c r="AQ110" i="229"/>
  <c r="AO130" i="229"/>
  <c r="AQ125" i="229"/>
  <c r="AH130" i="229"/>
  <c r="AQ131" i="229"/>
  <c r="AQ128" i="229"/>
  <c r="AQ140" i="229"/>
  <c r="AM64" i="229"/>
  <c r="AP44" i="229"/>
  <c r="AQ55" i="229"/>
  <c r="AO33" i="229"/>
  <c r="AL33" i="229"/>
  <c r="AQ85" i="229"/>
  <c r="AJ44" i="229"/>
  <c r="AQ20" i="229"/>
  <c r="AQ29" i="229"/>
  <c r="AB43" i="192"/>
  <c r="AO106" i="229"/>
  <c r="AQ109" i="229"/>
  <c r="AQ75" i="229"/>
  <c r="AQ80" i="229"/>
  <c r="AQ112" i="229"/>
  <c r="AJ106" i="229"/>
  <c r="AQ118" i="229"/>
  <c r="AN130" i="229"/>
  <c r="AP130" i="229"/>
  <c r="AQ137" i="229"/>
  <c r="AH44" i="229"/>
  <c r="AQ45" i="229"/>
  <c r="AQ37" i="229"/>
  <c r="AQ60" i="229"/>
  <c r="AQ69" i="229"/>
  <c r="AQ58" i="229"/>
  <c r="AM33" i="229"/>
  <c r="AQ8" i="229"/>
  <c r="AH7" i="229"/>
  <c r="AL7" i="229"/>
  <c r="AK82" i="229"/>
  <c r="AQ94" i="229"/>
  <c r="AQ79" i="229"/>
  <c r="AP82" i="229"/>
  <c r="AQ99" i="229"/>
  <c r="AQ114" i="229"/>
  <c r="AQ113" i="229"/>
  <c r="AQ121" i="229"/>
  <c r="AQ124" i="229"/>
  <c r="AQ136" i="229"/>
  <c r="AJ7" i="229"/>
  <c r="AQ62" i="229"/>
  <c r="AM44" i="229"/>
  <c r="AQ47" i="229"/>
  <c r="AK44" i="229"/>
  <c r="AL14" i="229"/>
  <c r="AP21" i="229"/>
  <c r="AB79" i="192"/>
  <c r="AM130" i="229"/>
  <c r="AK106" i="229"/>
  <c r="AQ111" i="229"/>
  <c r="AQ89" i="229"/>
  <c r="AH82" i="229"/>
  <c r="AQ83" i="229"/>
  <c r="AQ59" i="229"/>
  <c r="AQ93" i="229"/>
  <c r="AQ116" i="229"/>
  <c r="AQ103" i="229"/>
  <c r="AQ104" i="229"/>
  <c r="AQ76" i="229"/>
  <c r="AQ88" i="229"/>
  <c r="AQ127" i="229"/>
  <c r="AQ133" i="229"/>
  <c r="AL130" i="229"/>
  <c r="AQ101" i="229"/>
  <c r="AQ68" i="229"/>
  <c r="AJ33" i="229"/>
  <c r="AQ56" i="229"/>
  <c r="AK33" i="229"/>
  <c r="AQ66" i="229"/>
  <c r="AQ16" i="229"/>
  <c r="AO14" i="229"/>
  <c r="AQ87" i="229"/>
  <c r="AQ71" i="229"/>
  <c r="AQ105" i="229"/>
  <c r="AQ91" i="229"/>
  <c r="AH33" i="229"/>
  <c r="AQ34" i="229"/>
  <c r="AQ36" i="229"/>
  <c r="AO64" i="229"/>
  <c r="AQ70" i="229"/>
  <c r="AJ82" i="229"/>
  <c r="AQ122" i="229"/>
  <c r="AL82" i="229"/>
  <c r="AQ120" i="229"/>
  <c r="AQ117" i="229"/>
  <c r="AQ139" i="229"/>
  <c r="AQ132" i="229"/>
  <c r="AQ48" i="229"/>
  <c r="AQ31" i="229"/>
  <c r="AQ42" i="229"/>
  <c r="AI33" i="229"/>
  <c r="AI6" i="229"/>
  <c r="AQ10" i="229"/>
  <c r="AQ30" i="229"/>
  <c r="AQ98" i="229"/>
  <c r="AQ92" i="229"/>
  <c r="AQ100" i="229"/>
  <c r="AQ52" i="229"/>
  <c r="AN106" i="229"/>
  <c r="AQ72" i="229"/>
  <c r="AQ84" i="229"/>
  <c r="AQ123" i="229"/>
  <c r="AQ126" i="229"/>
  <c r="AQ138" i="229"/>
  <c r="AQ57" i="229"/>
  <c r="AQ40" i="229"/>
  <c r="AP64" i="229"/>
  <c r="AQ54" i="229"/>
  <c r="AQ43" i="229"/>
  <c r="AQ18" i="229"/>
  <c r="AK7" i="229"/>
  <c r="Z46" i="192"/>
  <c r="X133" i="192"/>
  <c r="V133" i="192"/>
  <c r="L133" i="192"/>
  <c r="AB115" i="192"/>
  <c r="AB11" i="192"/>
  <c r="Z86" i="192"/>
  <c r="AB127" i="192"/>
  <c r="L138" i="192"/>
  <c r="H138" i="192"/>
  <c r="X138" i="192"/>
  <c r="H37" i="192"/>
  <c r="F37" i="192"/>
  <c r="H79" i="192"/>
  <c r="V138" i="192"/>
  <c r="V37" i="192"/>
  <c r="AQ21" i="229"/>
  <c r="AQ14" i="229"/>
  <c r="AN6" i="229"/>
  <c r="AL6" i="229"/>
  <c r="AQ33" i="229"/>
  <c r="AQ44" i="229"/>
  <c r="AM6" i="229"/>
  <c r="AO6" i="229"/>
  <c r="AK6" i="229"/>
  <c r="AP6" i="229"/>
  <c r="AQ130" i="229"/>
  <c r="AQ106" i="229"/>
  <c r="AQ82" i="229"/>
  <c r="AJ6" i="229"/>
  <c r="AH6" i="229"/>
  <c r="AQ7" i="229"/>
  <c r="AQ64" i="229"/>
  <c r="AQ6" i="229"/>
  <c r="I95" i="114" l="1"/>
  <c r="K106" i="114"/>
  <c r="K48" i="114"/>
  <c r="I73" i="114"/>
  <c r="I79" i="114"/>
  <c r="K73" i="114"/>
  <c r="K28" i="114"/>
  <c r="I28" i="114"/>
  <c r="G8" i="192"/>
  <c r="AO14" i="192"/>
  <c r="R16" i="192"/>
  <c r="P18" i="192"/>
  <c r="D20" i="192"/>
  <c r="J20" i="192"/>
  <c r="AP20" i="192"/>
  <c r="AO21" i="192"/>
  <c r="AO25" i="192"/>
  <c r="AO29" i="192"/>
  <c r="N30" i="192"/>
  <c r="AO33" i="192"/>
  <c r="X33" i="192" s="1"/>
  <c r="T35" i="192"/>
  <c r="AO36" i="192"/>
  <c r="N38" i="192"/>
  <c r="T39" i="192"/>
  <c r="T43" i="192"/>
  <c r="AO44" i="192"/>
  <c r="N46" i="192"/>
  <c r="AO52" i="192"/>
  <c r="J54" i="192"/>
  <c r="AB55" i="192"/>
  <c r="AO58" i="192"/>
  <c r="J58" i="192" s="1"/>
  <c r="AO60" i="192"/>
  <c r="J62" i="192"/>
  <c r="T66" i="192"/>
  <c r="AP68" i="192"/>
  <c r="R70" i="192"/>
  <c r="T74" i="192"/>
  <c r="AO74" i="192"/>
  <c r="J74" i="192" s="1"/>
  <c r="P76" i="192"/>
  <c r="T78" i="192"/>
  <c r="AO80" i="192"/>
  <c r="T82" i="192"/>
  <c r="P84" i="192"/>
  <c r="H84" i="192"/>
  <c r="N86" i="192"/>
  <c r="AB86" i="192"/>
  <c r="AO87" i="192"/>
  <c r="V87" i="192" s="1"/>
  <c r="N92" i="192"/>
  <c r="N94" i="192"/>
  <c r="AO95" i="192"/>
  <c r="AO98" i="192"/>
  <c r="V98" i="192" s="1"/>
  <c r="N100" i="192"/>
  <c r="AO106" i="192"/>
  <c r="R109" i="192"/>
  <c r="N110" i="192"/>
  <c r="AO110" i="192"/>
  <c r="D110" i="192" s="1"/>
  <c r="T113" i="192"/>
  <c r="AO114" i="192"/>
  <c r="R117" i="192"/>
  <c r="N118" i="192"/>
  <c r="AO118" i="192"/>
  <c r="Z118" i="192"/>
  <c r="J121" i="192"/>
  <c r="T121" i="192"/>
  <c r="AO122" i="192"/>
  <c r="N124" i="192"/>
  <c r="N126" i="192"/>
  <c r="AO126" i="192"/>
  <c r="V126" i="192" s="1"/>
  <c r="Z126" i="192"/>
  <c r="Z127" i="192"/>
  <c r="J129" i="192"/>
  <c r="R129" i="192"/>
  <c r="AO130" i="192"/>
  <c r="V130" i="192" s="1"/>
  <c r="D133" i="192"/>
  <c r="P133" i="192"/>
  <c r="R133" i="192"/>
  <c r="J134" i="192"/>
  <c r="AP134" i="192"/>
  <c r="J135" i="192"/>
  <c r="N135" i="192"/>
  <c r="T136" i="192"/>
  <c r="K131" i="192"/>
  <c r="P139" i="192"/>
  <c r="AO139" i="192"/>
  <c r="X139" i="192" s="1"/>
  <c r="P140" i="192"/>
  <c r="AP140" i="192"/>
  <c r="AO140" i="192"/>
  <c r="R141" i="192"/>
  <c r="D105" i="225"/>
  <c r="H8" i="218"/>
  <c r="Z3" i="218" s="1"/>
  <c r="AB59" i="192"/>
  <c r="Z89" i="192"/>
  <c r="Q131" i="192"/>
  <c r="T13" i="192"/>
  <c r="R138" i="192"/>
  <c r="X36" i="192"/>
  <c r="L36" i="192"/>
  <c r="V36" i="192"/>
  <c r="D36" i="192"/>
  <c r="D118" i="192"/>
  <c r="V118" i="192"/>
  <c r="V29" i="192"/>
  <c r="L29" i="192"/>
  <c r="V60" i="192"/>
  <c r="L60" i="192"/>
  <c r="X69" i="192"/>
  <c r="H69" i="192"/>
  <c r="X95" i="192"/>
  <c r="D95" i="192"/>
  <c r="J12" i="192"/>
  <c r="J46" i="192"/>
  <c r="F46" i="192"/>
  <c r="V84" i="192"/>
  <c r="J17" i="192"/>
  <c r="J21" i="192"/>
  <c r="AO26" i="192"/>
  <c r="F26" i="192" s="1"/>
  <c r="J36" i="192"/>
  <c r="J44" i="192"/>
  <c r="D60" i="192"/>
  <c r="J79" i="192"/>
  <c r="AO96" i="192"/>
  <c r="J96" i="192" s="1"/>
  <c r="J110" i="192"/>
  <c r="J114" i="192"/>
  <c r="J118" i="192"/>
  <c r="J122" i="192"/>
  <c r="J126" i="192"/>
  <c r="J130" i="192"/>
  <c r="J140" i="192"/>
  <c r="X141" i="192"/>
  <c r="J30" i="192"/>
  <c r="J53" i="192"/>
  <c r="J57" i="192"/>
  <c r="J61" i="192"/>
  <c r="J84" i="192"/>
  <c r="AO91" i="192"/>
  <c r="J92" i="192"/>
  <c r="J104" i="192"/>
  <c r="J137" i="192"/>
  <c r="X68" i="192"/>
  <c r="X140" i="192"/>
  <c r="D79" i="192"/>
  <c r="H54" i="192"/>
  <c r="J14" i="192"/>
  <c r="J25" i="192"/>
  <c r="J29" i="192"/>
  <c r="J33" i="192"/>
  <c r="J52" i="192"/>
  <c r="J60" i="192"/>
  <c r="D68" i="192"/>
  <c r="D76" i="192"/>
  <c r="J87" i="192"/>
  <c r="J91" i="192"/>
  <c r="J95" i="192"/>
  <c r="J139" i="192"/>
  <c r="J38" i="192"/>
  <c r="J69" i="192"/>
  <c r="J136" i="192"/>
  <c r="H60" i="192"/>
  <c r="V54" i="192"/>
  <c r="X60" i="192"/>
  <c r="J13" i="192"/>
  <c r="J98" i="192"/>
  <c r="J102" i="192"/>
  <c r="J106" i="192"/>
  <c r="U131" i="192"/>
  <c r="J133" i="192"/>
  <c r="J141" i="192"/>
  <c r="V79" i="192"/>
  <c r="J37" i="192"/>
  <c r="J68" i="192"/>
  <c r="J72" i="192"/>
  <c r="J76" i="192"/>
  <c r="J80" i="192"/>
  <c r="J111" i="192"/>
  <c r="J119" i="192"/>
  <c r="J123" i="192"/>
  <c r="J138" i="192"/>
  <c r="N108" i="192"/>
  <c r="P102" i="192"/>
  <c r="N27" i="192"/>
  <c r="N31" i="192"/>
  <c r="N54" i="192"/>
  <c r="P62" i="192"/>
  <c r="N79" i="192"/>
  <c r="P61" i="192"/>
  <c r="N39" i="192"/>
  <c r="N137" i="192"/>
  <c r="N70" i="192"/>
  <c r="N78" i="192"/>
  <c r="N134" i="192"/>
  <c r="P10" i="192"/>
  <c r="N14" i="192"/>
  <c r="P69" i="192"/>
  <c r="P77" i="192"/>
  <c r="L122" i="192"/>
  <c r="H25" i="192"/>
  <c r="C131" i="192"/>
  <c r="E131" i="192"/>
  <c r="I131" i="192"/>
  <c r="F58" i="192"/>
  <c r="D92" i="14"/>
  <c r="C95" i="14"/>
  <c r="I122" i="114"/>
  <c r="E72" i="114"/>
  <c r="E11" i="114"/>
  <c r="K64" i="114"/>
  <c r="K89" i="114"/>
  <c r="I89" i="114"/>
  <c r="K21" i="114"/>
  <c r="E55" i="114"/>
  <c r="E106" i="114"/>
  <c r="AR4" i="39"/>
  <c r="AJ14" i="192"/>
  <c r="AL14" i="192"/>
  <c r="AH14" i="192"/>
  <c r="AF14" i="192"/>
  <c r="AD14" i="192"/>
  <c r="AN14" i="192"/>
  <c r="Z14" i="192"/>
  <c r="AH20" i="192"/>
  <c r="AN20" i="192"/>
  <c r="AJ20" i="192"/>
  <c r="AF20" i="192"/>
  <c r="AL20" i="192"/>
  <c r="AD20" i="192"/>
  <c r="AL33" i="192"/>
  <c r="AN33" i="192"/>
  <c r="AF33" i="192"/>
  <c r="AH33" i="192"/>
  <c r="AD33" i="192"/>
  <c r="AJ33" i="192"/>
  <c r="AJ87" i="192"/>
  <c r="AF87" i="192"/>
  <c r="AL87" i="192"/>
  <c r="AH87" i="192"/>
  <c r="AN87" i="192"/>
  <c r="AD87" i="192"/>
  <c r="AJ103" i="192"/>
  <c r="AF103" i="192"/>
  <c r="AL103" i="192"/>
  <c r="AH103" i="192"/>
  <c r="AN103" i="192"/>
  <c r="AD103" i="192"/>
  <c r="Z103" i="192"/>
  <c r="AB103" i="192"/>
  <c r="AH139" i="192"/>
  <c r="AN139" i="192"/>
  <c r="AJ139" i="192"/>
  <c r="AL139" i="192"/>
  <c r="AD139" i="192"/>
  <c r="AF139" i="192"/>
  <c r="AJ63" i="192"/>
  <c r="AF63" i="192"/>
  <c r="AL63" i="192"/>
  <c r="AH63" i="192"/>
  <c r="AN63" i="192"/>
  <c r="AD63" i="192"/>
  <c r="AL42" i="192"/>
  <c r="AH42" i="192"/>
  <c r="AN42" i="192"/>
  <c r="AJ42" i="192"/>
  <c r="AF42" i="192"/>
  <c r="AD42" i="192"/>
  <c r="AH67" i="192"/>
  <c r="AN67" i="192"/>
  <c r="AJ67" i="192"/>
  <c r="AD67" i="192"/>
  <c r="AF67" i="192"/>
  <c r="AL67" i="192"/>
  <c r="AB27" i="192"/>
  <c r="AH27" i="192"/>
  <c r="AN27" i="192"/>
  <c r="AJ27" i="192"/>
  <c r="AD27" i="192"/>
  <c r="AF27" i="192"/>
  <c r="AL27" i="192"/>
  <c r="AP129" i="192"/>
  <c r="S131" i="192"/>
  <c r="AH59" i="192"/>
  <c r="AN59" i="192"/>
  <c r="AJ59" i="192"/>
  <c r="AD59" i="192"/>
  <c r="AL59" i="192"/>
  <c r="AF59" i="192"/>
  <c r="AH19" i="192"/>
  <c r="AN19" i="192"/>
  <c r="AJ19" i="192"/>
  <c r="AF19" i="192"/>
  <c r="AD19" i="192"/>
  <c r="AL19" i="192"/>
  <c r="AH75" i="192"/>
  <c r="AN75" i="192"/>
  <c r="AJ75" i="192"/>
  <c r="AD75" i="192"/>
  <c r="AL75" i="192"/>
  <c r="AF75" i="192"/>
  <c r="R39" i="192"/>
  <c r="AP39" i="192"/>
  <c r="R35" i="192"/>
  <c r="AP35" i="192"/>
  <c r="R78" i="192"/>
  <c r="AP82" i="192"/>
  <c r="Z82" i="192" s="1"/>
  <c r="T87" i="192"/>
  <c r="AH123" i="192"/>
  <c r="AN123" i="192"/>
  <c r="AJ123" i="192"/>
  <c r="AD123" i="192"/>
  <c r="AL123" i="192"/>
  <c r="AF123" i="192"/>
  <c r="T70" i="192"/>
  <c r="AJ38" i="192"/>
  <c r="AL38" i="192"/>
  <c r="AH38" i="192"/>
  <c r="AF38" i="192"/>
  <c r="AD38" i="192"/>
  <c r="AN38" i="192"/>
  <c r="T129" i="192"/>
  <c r="AL97" i="192"/>
  <c r="AH97" i="192"/>
  <c r="AN97" i="192"/>
  <c r="AF97" i="192"/>
  <c r="AD97" i="192"/>
  <c r="AJ97" i="192"/>
  <c r="AJ118" i="192"/>
  <c r="AL118" i="192"/>
  <c r="AH118" i="192"/>
  <c r="AF118" i="192"/>
  <c r="AN118" i="192"/>
  <c r="AD118" i="192"/>
  <c r="AL26" i="192"/>
  <c r="AH26" i="192"/>
  <c r="AN26" i="192"/>
  <c r="AJ26" i="192"/>
  <c r="AD26" i="192"/>
  <c r="AF26" i="192"/>
  <c r="AF104" i="192"/>
  <c r="AL104" i="192"/>
  <c r="AH104" i="192"/>
  <c r="AN104" i="192"/>
  <c r="AJ104" i="192"/>
  <c r="AD104" i="192"/>
  <c r="AP52" i="192"/>
  <c r="AN77" i="192"/>
  <c r="AJ77" i="192"/>
  <c r="AL77" i="192"/>
  <c r="AH77" i="192"/>
  <c r="AF77" i="192"/>
  <c r="AD77" i="192"/>
  <c r="AJ78" i="192"/>
  <c r="AL78" i="192"/>
  <c r="AH78" i="192"/>
  <c r="AF78" i="192"/>
  <c r="AD78" i="192"/>
  <c r="AN78" i="192"/>
  <c r="AB63" i="192"/>
  <c r="AL122" i="192"/>
  <c r="AH122" i="192"/>
  <c r="AN122" i="192"/>
  <c r="AJ122" i="192"/>
  <c r="AF122" i="192"/>
  <c r="AD122" i="192"/>
  <c r="AP99" i="192"/>
  <c r="AH115" i="192"/>
  <c r="AN115" i="192"/>
  <c r="AJ115" i="192"/>
  <c r="AD115" i="192"/>
  <c r="AF115" i="192"/>
  <c r="AL115" i="192"/>
  <c r="AJ55" i="192"/>
  <c r="AF55" i="192"/>
  <c r="AL55" i="192"/>
  <c r="AH55" i="192"/>
  <c r="AN55" i="192"/>
  <c r="AD55" i="192"/>
  <c r="AH11" i="192"/>
  <c r="AN11" i="192"/>
  <c r="AJ11" i="192"/>
  <c r="AD11" i="192"/>
  <c r="AL11" i="192"/>
  <c r="AF11" i="192"/>
  <c r="AP91" i="192"/>
  <c r="AL73" i="192"/>
  <c r="AH73" i="192"/>
  <c r="AN73" i="192"/>
  <c r="AJ73" i="192"/>
  <c r="AD73" i="192"/>
  <c r="AF73" i="192"/>
  <c r="R10" i="192"/>
  <c r="AP95" i="192"/>
  <c r="AJ23" i="192"/>
  <c r="AF23" i="192"/>
  <c r="AL23" i="192"/>
  <c r="AH23" i="192"/>
  <c r="AN23" i="192"/>
  <c r="AD23" i="192"/>
  <c r="T25" i="192"/>
  <c r="AJ31" i="192"/>
  <c r="AF31" i="192"/>
  <c r="AL31" i="192"/>
  <c r="AH31" i="192"/>
  <c r="AN31" i="192"/>
  <c r="AD31" i="192"/>
  <c r="R74" i="192"/>
  <c r="T139" i="192"/>
  <c r="R66" i="192"/>
  <c r="AP10" i="192"/>
  <c r="Z114" i="192"/>
  <c r="AL114" i="192"/>
  <c r="AH114" i="192"/>
  <c r="AN114" i="192"/>
  <c r="AJ114" i="192"/>
  <c r="AD114" i="192"/>
  <c r="AF114" i="192"/>
  <c r="R103" i="192"/>
  <c r="AL98" i="192"/>
  <c r="AH98" i="192"/>
  <c r="AN98" i="192"/>
  <c r="AJ98" i="192"/>
  <c r="AF98" i="192"/>
  <c r="AD98" i="192"/>
  <c r="T116" i="192"/>
  <c r="AH43" i="192"/>
  <c r="AN43" i="192"/>
  <c r="AJ43" i="192"/>
  <c r="AD43" i="192"/>
  <c r="AL43" i="192"/>
  <c r="AF43" i="192"/>
  <c r="Z30" i="192"/>
  <c r="AJ30" i="192"/>
  <c r="AL30" i="192"/>
  <c r="AF30" i="192"/>
  <c r="AN30" i="192"/>
  <c r="AH30" i="192"/>
  <c r="AD30" i="192"/>
  <c r="R33" i="192"/>
  <c r="AL50" i="192"/>
  <c r="AH50" i="192"/>
  <c r="AN50" i="192"/>
  <c r="AJ50" i="192"/>
  <c r="AD50" i="192"/>
  <c r="AF50" i="192"/>
  <c r="T95" i="192"/>
  <c r="AL57" i="192"/>
  <c r="AN57" i="192"/>
  <c r="AD57" i="192"/>
  <c r="AH57" i="192"/>
  <c r="AF57" i="192"/>
  <c r="AJ57" i="192"/>
  <c r="AJ79" i="192"/>
  <c r="AF79" i="192"/>
  <c r="AL79" i="192"/>
  <c r="AH79" i="192"/>
  <c r="AD79" i="192"/>
  <c r="AN79" i="192"/>
  <c r="AL41" i="192"/>
  <c r="AN41" i="192"/>
  <c r="AJ41" i="192"/>
  <c r="AD41" i="192"/>
  <c r="AF41" i="192"/>
  <c r="AH41" i="192"/>
  <c r="AB51" i="192"/>
  <c r="AH51" i="192"/>
  <c r="AN51" i="192"/>
  <c r="AJ51" i="192"/>
  <c r="AD51" i="192"/>
  <c r="AF51" i="192"/>
  <c r="AL51" i="192"/>
  <c r="AP74" i="192"/>
  <c r="T99" i="192"/>
  <c r="AL18" i="192"/>
  <c r="AH18" i="192"/>
  <c r="AN18" i="192"/>
  <c r="AJ18" i="192"/>
  <c r="AD18" i="192"/>
  <c r="AF18" i="192"/>
  <c r="T37" i="192"/>
  <c r="AJ102" i="192"/>
  <c r="AL102" i="192"/>
  <c r="AH102" i="192"/>
  <c r="AF102" i="192"/>
  <c r="AD102" i="192"/>
  <c r="AN102" i="192"/>
  <c r="Z62" i="192"/>
  <c r="AJ62" i="192"/>
  <c r="AL62" i="192"/>
  <c r="AN62" i="192"/>
  <c r="AF62" i="192"/>
  <c r="AD62" i="192"/>
  <c r="AH62" i="192"/>
  <c r="Z13" i="192"/>
  <c r="AN13" i="192"/>
  <c r="AJ13" i="192"/>
  <c r="AL13" i="192"/>
  <c r="AH13" i="192"/>
  <c r="AF13" i="192"/>
  <c r="AD13" i="192"/>
  <c r="R121" i="192"/>
  <c r="AP70" i="192"/>
  <c r="AN21" i="192"/>
  <c r="AJ21" i="192"/>
  <c r="AL21" i="192"/>
  <c r="AD21" i="192"/>
  <c r="AH21" i="192"/>
  <c r="AF21" i="192"/>
  <c r="AP113" i="192"/>
  <c r="AH68" i="192"/>
  <c r="AN68" i="192"/>
  <c r="AJ68" i="192"/>
  <c r="AF68" i="192"/>
  <c r="AL68" i="192"/>
  <c r="AD68" i="192"/>
  <c r="AN93" i="192"/>
  <c r="AJ93" i="192"/>
  <c r="AL93" i="192"/>
  <c r="AF93" i="192"/>
  <c r="AD93" i="192"/>
  <c r="AH93" i="192"/>
  <c r="AL90" i="192"/>
  <c r="AH90" i="192"/>
  <c r="AN90" i="192"/>
  <c r="AJ90" i="192"/>
  <c r="AD90" i="192"/>
  <c r="AF90" i="192"/>
  <c r="AB111" i="192"/>
  <c r="AJ111" i="192"/>
  <c r="AF111" i="192"/>
  <c r="AL111" i="192"/>
  <c r="AH111" i="192"/>
  <c r="AD111" i="192"/>
  <c r="AN111" i="192"/>
  <c r="AP109" i="192"/>
  <c r="AJ127" i="192"/>
  <c r="AF127" i="192"/>
  <c r="AL127" i="192"/>
  <c r="AH127" i="192"/>
  <c r="AN127" i="192"/>
  <c r="AD127" i="192"/>
  <c r="AJ119" i="192"/>
  <c r="AF119" i="192"/>
  <c r="AL119" i="192"/>
  <c r="AH119" i="192"/>
  <c r="AN119" i="192"/>
  <c r="AD119" i="192"/>
  <c r="R14" i="192"/>
  <c r="AP121" i="192"/>
  <c r="AJ126" i="192"/>
  <c r="AL126" i="192"/>
  <c r="AN126" i="192"/>
  <c r="AF126" i="192"/>
  <c r="AD126" i="192"/>
  <c r="AH126" i="192"/>
  <c r="AP12" i="192"/>
  <c r="AP17" i="192"/>
  <c r="R21" i="192"/>
  <c r="T132" i="192"/>
  <c r="T135" i="192"/>
  <c r="AJ86" i="192"/>
  <c r="AL86" i="192"/>
  <c r="AH86" i="192"/>
  <c r="AN86" i="192"/>
  <c r="AD86" i="192"/>
  <c r="AF86" i="192"/>
  <c r="AJ71" i="192"/>
  <c r="AF71" i="192"/>
  <c r="AL71" i="192"/>
  <c r="AH71" i="192"/>
  <c r="AN71" i="192"/>
  <c r="AD71" i="192"/>
  <c r="R113" i="192"/>
  <c r="AL89" i="192"/>
  <c r="AH89" i="192"/>
  <c r="AN89" i="192"/>
  <c r="AD89" i="192"/>
  <c r="AF89" i="192"/>
  <c r="AJ89" i="192"/>
  <c r="Z110" i="192"/>
  <c r="AJ110" i="192"/>
  <c r="AL110" i="192"/>
  <c r="AH110" i="192"/>
  <c r="AD110" i="192"/>
  <c r="AN110" i="192"/>
  <c r="AF110" i="192"/>
  <c r="AB54" i="192"/>
  <c r="AJ54" i="192"/>
  <c r="AL54" i="192"/>
  <c r="AH54" i="192"/>
  <c r="AF54" i="192"/>
  <c r="AN54" i="192"/>
  <c r="AD54" i="192"/>
  <c r="AJ94" i="192"/>
  <c r="AL94" i="192"/>
  <c r="AF94" i="192"/>
  <c r="AN94" i="192"/>
  <c r="AD94" i="192"/>
  <c r="AH94" i="192"/>
  <c r="T103" i="192"/>
  <c r="AL130" i="192"/>
  <c r="AH130" i="192"/>
  <c r="AN130" i="192"/>
  <c r="AJ130" i="192"/>
  <c r="AF130" i="192"/>
  <c r="AD130" i="192"/>
  <c r="Q45" i="192"/>
  <c r="AH140" i="192"/>
  <c r="AN140" i="192"/>
  <c r="AD140" i="192"/>
  <c r="AJ140" i="192"/>
  <c r="AF140" i="192"/>
  <c r="AL140" i="192"/>
  <c r="AL105" i="192"/>
  <c r="AH105" i="192"/>
  <c r="AN105" i="192"/>
  <c r="AJ105" i="192"/>
  <c r="AD105" i="192"/>
  <c r="AF105" i="192"/>
  <c r="AJ134" i="192"/>
  <c r="AL134" i="192"/>
  <c r="AF134" i="192"/>
  <c r="AN134" i="192"/>
  <c r="AH134" i="192"/>
  <c r="AD134" i="192"/>
  <c r="AL106" i="192"/>
  <c r="AH106" i="192"/>
  <c r="AN106" i="192"/>
  <c r="AJ106" i="192"/>
  <c r="AF106" i="192"/>
  <c r="AD106" i="192"/>
  <c r="AL81" i="192"/>
  <c r="AH81" i="192"/>
  <c r="AN81" i="192"/>
  <c r="AJ81" i="192"/>
  <c r="AF81" i="192"/>
  <c r="AD81" i="192"/>
  <c r="AP66" i="192"/>
  <c r="AB47" i="192"/>
  <c r="AJ47" i="192"/>
  <c r="AF47" i="192"/>
  <c r="AL47" i="192"/>
  <c r="AH47" i="192"/>
  <c r="AD47" i="192"/>
  <c r="AN47" i="192"/>
  <c r="AJ46" i="192"/>
  <c r="AL46" i="192"/>
  <c r="AH46" i="192"/>
  <c r="AD46" i="192"/>
  <c r="AN46" i="192"/>
  <c r="AF46" i="192"/>
  <c r="AL49" i="192"/>
  <c r="AN49" i="192"/>
  <c r="AJ49" i="192"/>
  <c r="AD49" i="192"/>
  <c r="AH49" i="192"/>
  <c r="AF49" i="192"/>
  <c r="AL58" i="192"/>
  <c r="AH58" i="192"/>
  <c r="AN58" i="192"/>
  <c r="AJ58" i="192"/>
  <c r="AF58" i="192"/>
  <c r="AD58" i="192"/>
  <c r="T84" i="192"/>
  <c r="AP92" i="192"/>
  <c r="T109" i="192"/>
  <c r="AP117" i="192"/>
  <c r="Z117" i="192" s="1"/>
  <c r="T125" i="192"/>
  <c r="AP137" i="192"/>
  <c r="AC83" i="192"/>
  <c r="AB77" i="192"/>
  <c r="Z93" i="192"/>
  <c r="AB93" i="192"/>
  <c r="AB134" i="192"/>
  <c r="Z134" i="192"/>
  <c r="Z137" i="192"/>
  <c r="AB137" i="192"/>
  <c r="AB140" i="192"/>
  <c r="V14" i="192"/>
  <c r="D14" i="192"/>
  <c r="X14" i="192"/>
  <c r="F14" i="192"/>
  <c r="H14" i="192"/>
  <c r="V76" i="192"/>
  <c r="V139" i="192"/>
  <c r="H13" i="192"/>
  <c r="L12" i="192"/>
  <c r="AP132" i="192"/>
  <c r="T117" i="192"/>
  <c r="AP37" i="192"/>
  <c r="R140" i="192"/>
  <c r="AP85" i="192"/>
  <c r="R9" i="192"/>
  <c r="AP29" i="192"/>
  <c r="N11" i="192"/>
  <c r="N10" i="192"/>
  <c r="AP138" i="192"/>
  <c r="R136" i="192"/>
  <c r="T141" i="192"/>
  <c r="Q8" i="192"/>
  <c r="AP101" i="192"/>
  <c r="I8" i="192"/>
  <c r="K15" i="192"/>
  <c r="I15" i="192"/>
  <c r="X76" i="192"/>
  <c r="V46" i="192"/>
  <c r="H126" i="192"/>
  <c r="H137" i="192"/>
  <c r="Q107" i="192"/>
  <c r="Q65" i="192"/>
  <c r="T140" i="192"/>
  <c r="R85" i="192"/>
  <c r="AB23" i="192"/>
  <c r="Q22" i="192"/>
  <c r="P94" i="192"/>
  <c r="R61" i="192"/>
  <c r="P70" i="192"/>
  <c r="X29" i="192"/>
  <c r="F29" i="192"/>
  <c r="H118" i="192"/>
  <c r="AB109" i="192"/>
  <c r="V62" i="192"/>
  <c r="R135" i="192"/>
  <c r="Q83" i="192"/>
  <c r="T21" i="192"/>
  <c r="AP136" i="192"/>
  <c r="T53" i="192"/>
  <c r="T77" i="192"/>
  <c r="AB13" i="192"/>
  <c r="R93" i="192"/>
  <c r="AP69" i="192"/>
  <c r="N95" i="192"/>
  <c r="H29" i="192"/>
  <c r="Z23" i="192"/>
  <c r="L137" i="192"/>
  <c r="AP135" i="192"/>
  <c r="R137" i="192"/>
  <c r="R53" i="192"/>
  <c r="R13" i="192"/>
  <c r="AP125" i="192"/>
  <c r="AP61" i="192"/>
  <c r="X136" i="192"/>
  <c r="L13" i="192"/>
  <c r="V137" i="192"/>
  <c r="T134" i="192"/>
  <c r="R125" i="192"/>
  <c r="N55" i="192"/>
  <c r="R77" i="192"/>
  <c r="T93" i="192"/>
  <c r="N12" i="192"/>
  <c r="P13" i="192"/>
  <c r="N20" i="192"/>
  <c r="P21" i="192"/>
  <c r="N28" i="192"/>
  <c r="P29" i="192"/>
  <c r="P36" i="192"/>
  <c r="P44" i="192"/>
  <c r="N52" i="192"/>
  <c r="N60" i="192"/>
  <c r="P68" i="192"/>
  <c r="N109" i="192"/>
  <c r="X118" i="192"/>
  <c r="V136" i="192"/>
  <c r="H136" i="192"/>
  <c r="V68" i="192"/>
  <c r="F136" i="192"/>
  <c r="L136" i="192"/>
  <c r="X126" i="192"/>
  <c r="H46" i="192"/>
  <c r="H87" i="192"/>
  <c r="N62" i="192"/>
  <c r="P54" i="192"/>
  <c r="AP141" i="192"/>
  <c r="V91" i="192"/>
  <c r="L91" i="192"/>
  <c r="D123" i="192"/>
  <c r="H123" i="192"/>
  <c r="H141" i="192"/>
  <c r="F53" i="192"/>
  <c r="D92" i="192"/>
  <c r="D84" i="192"/>
  <c r="D13" i="192"/>
  <c r="D29" i="192"/>
  <c r="F36" i="192"/>
  <c r="D53" i="192"/>
  <c r="F60" i="192"/>
  <c r="F76" i="192"/>
  <c r="F84" i="192"/>
  <c r="F133" i="192"/>
  <c r="F134" i="192"/>
  <c r="F137" i="192"/>
  <c r="F141" i="192"/>
  <c r="L53" i="192"/>
  <c r="V141" i="192"/>
  <c r="X58" i="192"/>
  <c r="H12" i="192"/>
  <c r="F13" i="192"/>
  <c r="H36" i="192"/>
  <c r="D46" i="192"/>
  <c r="D54" i="192"/>
  <c r="D62" i="192"/>
  <c r="L95" i="192"/>
  <c r="H95" i="192"/>
  <c r="V95" i="192"/>
  <c r="D12" i="192"/>
  <c r="X12" i="192"/>
  <c r="H53" i="192"/>
  <c r="X87" i="192"/>
  <c r="X84" i="192"/>
  <c r="AO89" i="192"/>
  <c r="L89" i="192" s="1"/>
  <c r="V44" i="192"/>
  <c r="X53" i="192"/>
  <c r="D87" i="192"/>
  <c r="L87" i="192"/>
  <c r="P23" i="192"/>
  <c r="P78" i="192"/>
  <c r="P39" i="192"/>
  <c r="P31" i="192"/>
  <c r="P86" i="192"/>
  <c r="P38" i="192"/>
  <c r="P30" i="192"/>
  <c r="P71" i="192"/>
  <c r="P14" i="192"/>
  <c r="P111" i="192"/>
  <c r="P79" i="192"/>
  <c r="P9" i="192"/>
  <c r="N16" i="192"/>
  <c r="P17" i="192"/>
  <c r="N24" i="192"/>
  <c r="N25" i="192"/>
  <c r="N32" i="192"/>
  <c r="N33" i="192"/>
  <c r="N41" i="192"/>
  <c r="N48" i="192"/>
  <c r="N49" i="192"/>
  <c r="P56" i="192"/>
  <c r="N57" i="192"/>
  <c r="P64" i="192"/>
  <c r="N72" i="192"/>
  <c r="P73" i="192"/>
  <c r="N80" i="192"/>
  <c r="N88" i="192"/>
  <c r="P89" i="192"/>
  <c r="P96" i="192"/>
  <c r="P97" i="192"/>
  <c r="N104" i="192"/>
  <c r="P105" i="192"/>
  <c r="O107" i="192"/>
  <c r="P113" i="192"/>
  <c r="P120" i="192"/>
  <c r="N121" i="192"/>
  <c r="P128" i="192"/>
  <c r="P129" i="192"/>
  <c r="P126" i="192"/>
  <c r="P118" i="192"/>
  <c r="P127" i="192"/>
  <c r="N47" i="192"/>
  <c r="P110" i="192"/>
  <c r="N103" i="192"/>
  <c r="N119" i="192"/>
  <c r="P63" i="192"/>
  <c r="P87" i="192"/>
  <c r="P46" i="192"/>
  <c r="N102" i="192"/>
  <c r="F138" i="192"/>
  <c r="F140" i="192"/>
  <c r="H76" i="192"/>
  <c r="F12" i="192"/>
  <c r="C8" i="192"/>
  <c r="E15" i="192"/>
  <c r="C15" i="192"/>
  <c r="AS133" i="228"/>
  <c r="AS123" i="228"/>
  <c r="AS114" i="228"/>
  <c r="AS104" i="228"/>
  <c r="AS94" i="228"/>
  <c r="AS76" i="228"/>
  <c r="AS59" i="228"/>
  <c r="AS40" i="228"/>
  <c r="AS23" i="228"/>
  <c r="AS88" i="228"/>
  <c r="AS25" i="228"/>
  <c r="AS132" i="228"/>
  <c r="AS122" i="228"/>
  <c r="AS102" i="228"/>
  <c r="AS93" i="228"/>
  <c r="AS84" i="228"/>
  <c r="AS75" i="228"/>
  <c r="AS67" i="228"/>
  <c r="AS58" i="228"/>
  <c r="AS39" i="228"/>
  <c r="AS30" i="228"/>
  <c r="AS22" i="228"/>
  <c r="AS12" i="228"/>
  <c r="AS29" i="228"/>
  <c r="AS11" i="228"/>
  <c r="AS10" i="228"/>
  <c r="AS116" i="228"/>
  <c r="AS61" i="228"/>
  <c r="AS131" i="228"/>
  <c r="AS112" i="228"/>
  <c r="AS101" i="228"/>
  <c r="AS92" i="228"/>
  <c r="AS83" i="228"/>
  <c r="AS74" i="228"/>
  <c r="AS66" i="228"/>
  <c r="AS48" i="228"/>
  <c r="AS38" i="228"/>
  <c r="AS21" i="228"/>
  <c r="AS19" i="228"/>
  <c r="AS136" i="228"/>
  <c r="AS78" i="228"/>
  <c r="AS16" i="228"/>
  <c r="AS139" i="228"/>
  <c r="AS130" i="228"/>
  <c r="AS120" i="228"/>
  <c r="AS110" i="228"/>
  <c r="AS100" i="228"/>
  <c r="AS91" i="228"/>
  <c r="AS82" i="228"/>
  <c r="AS56" i="228"/>
  <c r="AS46" i="228"/>
  <c r="AS37" i="228"/>
  <c r="AS28" i="228"/>
  <c r="AS107" i="228"/>
  <c r="AS42" i="228"/>
  <c r="AS138" i="228"/>
  <c r="AS128" i="228"/>
  <c r="AS118" i="228"/>
  <c r="AS109" i="228"/>
  <c r="AS99" i="228"/>
  <c r="AS90" i="228"/>
  <c r="AS80" i="228"/>
  <c r="AS72" i="228"/>
  <c r="AS64" i="228"/>
  <c r="AS54" i="228"/>
  <c r="AS45" i="228"/>
  <c r="AS36" i="228"/>
  <c r="AS27" i="228"/>
  <c r="AS18" i="228"/>
  <c r="AS97" i="228"/>
  <c r="AS34" i="228"/>
  <c r="AS126" i="228"/>
  <c r="AS117" i="228"/>
  <c r="AS108" i="228"/>
  <c r="AS98" i="228"/>
  <c r="AS79" i="228"/>
  <c r="AS71" i="228"/>
  <c r="AS62" i="228"/>
  <c r="AS53" i="228"/>
  <c r="AS44" i="228"/>
  <c r="AS35" i="228"/>
  <c r="AS26" i="228"/>
  <c r="AS8" i="228"/>
  <c r="AS125" i="228"/>
  <c r="AS52" i="228"/>
  <c r="AS134" i="228"/>
  <c r="AS124" i="228"/>
  <c r="AS115" i="228"/>
  <c r="AS106" i="228"/>
  <c r="AS96" i="228"/>
  <c r="AS86" i="228"/>
  <c r="AS77" i="228"/>
  <c r="AS69" i="228"/>
  <c r="AS60" i="228"/>
  <c r="AS51" i="228"/>
  <c r="AS24" i="228"/>
  <c r="AS15" i="228"/>
  <c r="AS85" i="228"/>
  <c r="AS68" i="228"/>
  <c r="AS50" i="228"/>
  <c r="AS31" i="228"/>
  <c r="AS14" i="228"/>
  <c r="AS70" i="228"/>
  <c r="AS65" i="228"/>
  <c r="AS137" i="228"/>
  <c r="AS87" i="228"/>
  <c r="AS49" i="228"/>
  <c r="AS41" i="228"/>
  <c r="AS127" i="228"/>
  <c r="AS7" i="228"/>
  <c r="AS111" i="228"/>
  <c r="AS113" i="228"/>
  <c r="AS103" i="228"/>
  <c r="AS89" i="228"/>
  <c r="AS95" i="228"/>
  <c r="AS57" i="228"/>
  <c r="AS47" i="228"/>
  <c r="AS33" i="228"/>
  <c r="AS119" i="228"/>
  <c r="AS17" i="228"/>
  <c r="AS9" i="228"/>
  <c r="AS73" i="228"/>
  <c r="AS121" i="228"/>
  <c r="AS55" i="228"/>
  <c r="AS135" i="228"/>
  <c r="G26" i="114"/>
  <c r="I44" i="14"/>
  <c r="X4" i="14"/>
  <c r="C101" i="14"/>
  <c r="D98" i="14"/>
  <c r="W4" i="39"/>
  <c r="L6" i="225"/>
  <c r="D6" i="225"/>
  <c r="H6" i="225"/>
  <c r="L13" i="225"/>
  <c r="L20" i="225"/>
  <c r="D20" i="225"/>
  <c r="H20" i="225"/>
  <c r="L32" i="225"/>
  <c r="D32" i="225"/>
  <c r="D43" i="225"/>
  <c r="H43" i="225"/>
  <c r="L43" i="225"/>
  <c r="L63" i="225"/>
  <c r="D63" i="225"/>
  <c r="H63" i="225"/>
  <c r="D81" i="225"/>
  <c r="H81" i="225"/>
  <c r="L81" i="225"/>
  <c r="C88" i="225"/>
  <c r="L105" i="225"/>
  <c r="H105" i="225"/>
  <c r="C113" i="225"/>
  <c r="P117" i="225"/>
  <c r="P121" i="225"/>
  <c r="I121" i="225" s="1"/>
  <c r="P125" i="225"/>
  <c r="O125" i="225" s="1"/>
  <c r="L129" i="225"/>
  <c r="D129" i="225"/>
  <c r="P138" i="225"/>
  <c r="AM8" i="192"/>
  <c r="R131" i="192"/>
  <c r="AO77" i="192"/>
  <c r="X77" i="192" s="1"/>
  <c r="AO78" i="192"/>
  <c r="AO85" i="192"/>
  <c r="J85" i="192" s="1"/>
  <c r="AO9" i="192"/>
  <c r="J9" i="192" s="1"/>
  <c r="AO41" i="192"/>
  <c r="F41" i="192" s="1"/>
  <c r="AO49" i="192"/>
  <c r="X49" i="192" s="1"/>
  <c r="AO97" i="192"/>
  <c r="V97" i="192" s="1"/>
  <c r="AO105" i="192"/>
  <c r="L105" i="192" s="1"/>
  <c r="P16" i="192"/>
  <c r="N96" i="192"/>
  <c r="N73" i="192"/>
  <c r="N17" i="192"/>
  <c r="N113" i="192"/>
  <c r="P112" i="192"/>
  <c r="P48" i="192"/>
  <c r="P88" i="192"/>
  <c r="N120" i="192"/>
  <c r="N105" i="192"/>
  <c r="N89" i="192"/>
  <c r="P57" i="192"/>
  <c r="N9" i="192"/>
  <c r="N56" i="192"/>
  <c r="P41" i="192"/>
  <c r="P49" i="192"/>
  <c r="P80" i="192"/>
  <c r="P32" i="192"/>
  <c r="M22" i="192"/>
  <c r="P104" i="192"/>
  <c r="N64" i="192"/>
  <c r="P24" i="192"/>
  <c r="P33" i="192"/>
  <c r="N97" i="192"/>
  <c r="P25" i="192"/>
  <c r="AR38" i="228"/>
  <c r="AR29" i="228"/>
  <c r="AR21" i="228"/>
  <c r="AR118" i="228"/>
  <c r="AR51" i="228"/>
  <c r="AR7" i="228"/>
  <c r="AR116" i="228"/>
  <c r="AR66" i="228"/>
  <c r="AR23" i="228"/>
  <c r="AR110" i="228"/>
  <c r="AR101" i="228"/>
  <c r="AR85" i="228"/>
  <c r="AR76" i="228"/>
  <c r="AR59" i="228"/>
  <c r="AR42" i="228"/>
  <c r="AR16" i="228"/>
  <c r="AR108" i="228"/>
  <c r="AR74" i="228"/>
  <c r="AR31" i="228"/>
  <c r="AR68" i="228"/>
  <c r="AR34" i="228"/>
  <c r="AR99" i="228"/>
  <c r="AR83" i="228"/>
  <c r="AR14" i="228"/>
  <c r="AR126" i="228"/>
  <c r="AR133" i="228"/>
  <c r="AR134" i="228"/>
  <c r="AR125" i="228"/>
  <c r="AR117" i="228"/>
  <c r="AR109" i="228"/>
  <c r="AR100" i="228"/>
  <c r="AR92" i="228"/>
  <c r="AR84" i="228"/>
  <c r="AR75" i="228"/>
  <c r="AR67" i="228"/>
  <c r="AR58" i="228"/>
  <c r="AR50" i="228"/>
  <c r="AR124" i="228"/>
  <c r="AR40" i="228"/>
  <c r="AR30" i="228"/>
  <c r="AR22" i="228"/>
  <c r="AR12" i="228"/>
  <c r="AR93" i="228"/>
  <c r="AR91" i="228"/>
  <c r="AR127" i="228"/>
  <c r="AR77" i="228"/>
  <c r="AR44" i="228"/>
  <c r="AR123" i="228"/>
  <c r="AR130" i="228"/>
  <c r="AR18" i="228"/>
  <c r="AR94" i="228"/>
  <c r="AR89" i="228"/>
  <c r="AR17" i="228"/>
  <c r="AR96" i="228"/>
  <c r="AR8" i="228"/>
  <c r="AR72" i="228"/>
  <c r="AR60" i="228"/>
  <c r="AR48" i="228"/>
  <c r="AR138" i="228"/>
  <c r="AR25" i="228"/>
  <c r="AR111" i="228"/>
  <c r="AR69" i="228"/>
  <c r="AR36" i="228"/>
  <c r="AR115" i="228"/>
  <c r="AR122" i="228"/>
  <c r="AR10" i="228"/>
  <c r="AR70" i="228"/>
  <c r="AR73" i="228"/>
  <c r="AR9" i="228"/>
  <c r="AR88" i="228"/>
  <c r="AR106" i="228"/>
  <c r="AR136" i="228"/>
  <c r="AR39" i="228"/>
  <c r="AR113" i="228"/>
  <c r="AR131" i="228"/>
  <c r="AR102" i="228"/>
  <c r="AR79" i="228"/>
  <c r="AR53" i="228"/>
  <c r="AR28" i="228"/>
  <c r="AR107" i="228"/>
  <c r="AR114" i="228"/>
  <c r="AR119" i="228"/>
  <c r="AR54" i="228"/>
  <c r="AR65" i="228"/>
  <c r="AR87" i="228"/>
  <c r="AR80" i="228"/>
  <c r="AR61" i="228"/>
  <c r="AR82" i="228"/>
  <c r="AR33" i="228"/>
  <c r="AR46" i="228"/>
  <c r="AR104" i="228"/>
  <c r="AR47" i="228"/>
  <c r="AR45" i="228"/>
  <c r="AR135" i="228"/>
  <c r="AR35" i="228"/>
  <c r="AR103" i="228"/>
  <c r="AR57" i="228"/>
  <c r="AR62" i="228"/>
  <c r="AR112" i="228"/>
  <c r="AR26" i="228"/>
  <c r="AR24" i="228"/>
  <c r="AR15" i="228"/>
  <c r="AR37" i="228"/>
  <c r="AR95" i="228"/>
  <c r="AR27" i="228"/>
  <c r="AR98" i="228"/>
  <c r="AR71" i="228"/>
  <c r="AR137" i="228"/>
  <c r="AR49" i="228"/>
  <c r="AR128" i="228"/>
  <c r="AR64" i="228"/>
  <c r="AR86" i="228"/>
  <c r="AR132" i="228"/>
  <c r="AR78" i="228"/>
  <c r="AR19" i="228"/>
  <c r="AR90" i="228"/>
  <c r="AR55" i="228"/>
  <c r="AR121" i="228"/>
  <c r="AR41" i="228"/>
  <c r="AR120" i="228"/>
  <c r="AR56" i="228"/>
  <c r="AR139" i="228"/>
  <c r="AR52" i="228"/>
  <c r="AR97" i="228"/>
  <c r="AR11" i="228"/>
  <c r="AN7" i="186"/>
  <c r="AU7" i="186"/>
  <c r="AG7" i="186"/>
  <c r="AT139" i="228"/>
  <c r="AT131" i="228"/>
  <c r="AT122" i="228"/>
  <c r="AT114" i="228"/>
  <c r="AT106" i="228"/>
  <c r="AT97" i="228"/>
  <c r="AT89" i="228"/>
  <c r="AT80" i="228"/>
  <c r="AT72" i="228"/>
  <c r="AT64" i="228"/>
  <c r="AT55" i="228"/>
  <c r="AT47" i="228"/>
  <c r="AT38" i="228"/>
  <c r="AT29" i="228"/>
  <c r="AT21" i="228"/>
  <c r="AT11" i="228"/>
  <c r="AT101" i="228"/>
  <c r="AT51" i="228"/>
  <c r="AT138" i="228"/>
  <c r="AT130" i="228"/>
  <c r="AT121" i="228"/>
  <c r="AT113" i="228"/>
  <c r="AT104" i="228"/>
  <c r="AT96" i="228"/>
  <c r="AT88" i="228"/>
  <c r="AT79" i="228"/>
  <c r="AT71" i="228"/>
  <c r="AT62" i="228"/>
  <c r="AT54" i="228"/>
  <c r="AT46" i="228"/>
  <c r="AT37" i="228"/>
  <c r="AT28" i="228"/>
  <c r="AT19" i="228"/>
  <c r="AT10" i="228"/>
  <c r="AT118" i="228"/>
  <c r="AT34" i="228"/>
  <c r="AT137" i="228"/>
  <c r="AT128" i="228"/>
  <c r="AT120" i="228"/>
  <c r="AT112" i="228"/>
  <c r="AT103" i="228"/>
  <c r="AT95" i="228"/>
  <c r="AT87" i="228"/>
  <c r="AT78" i="228"/>
  <c r="AT70" i="228"/>
  <c r="AT61" i="228"/>
  <c r="AT53" i="228"/>
  <c r="AT45" i="228"/>
  <c r="AT36" i="228"/>
  <c r="AT27" i="228"/>
  <c r="AT18" i="228"/>
  <c r="AT9" i="228"/>
  <c r="AT110" i="228"/>
  <c r="AT25" i="228"/>
  <c r="AT136" i="228"/>
  <c r="AT127" i="228"/>
  <c r="AT119" i="228"/>
  <c r="AT111" i="228"/>
  <c r="AT102" i="228"/>
  <c r="AT94" i="228"/>
  <c r="AT86" i="228"/>
  <c r="AT77" i="228"/>
  <c r="AT69" i="228"/>
  <c r="AT60" i="228"/>
  <c r="AT52" i="228"/>
  <c r="AT44" i="228"/>
  <c r="AT35" i="228"/>
  <c r="AT26" i="228"/>
  <c r="AT17" i="228"/>
  <c r="AT8" i="228"/>
  <c r="AT126" i="228"/>
  <c r="AT42" i="228"/>
  <c r="AT135" i="228"/>
  <c r="AT134" i="228"/>
  <c r="AT125" i="228"/>
  <c r="AT117" i="228"/>
  <c r="AT109" i="228"/>
  <c r="AT100" i="228"/>
  <c r="AT92" i="228"/>
  <c r="AT84" i="228"/>
  <c r="AT75" i="228"/>
  <c r="AT67" i="228"/>
  <c r="AT58" i="228"/>
  <c r="AT50" i="228"/>
  <c r="AT41" i="228"/>
  <c r="AT33" i="228"/>
  <c r="AT24" i="228"/>
  <c r="AT15" i="228"/>
  <c r="AT76" i="228"/>
  <c r="AT68" i="228"/>
  <c r="AT16" i="228"/>
  <c r="AT133" i="228"/>
  <c r="AT124" i="228"/>
  <c r="AT116" i="228"/>
  <c r="AT108" i="228"/>
  <c r="AT99" i="228"/>
  <c r="AT91" i="228"/>
  <c r="AT83" i="228"/>
  <c r="AT74" i="228"/>
  <c r="AT66" i="228"/>
  <c r="AT57" i="228"/>
  <c r="AT49" i="228"/>
  <c r="AT40" i="228"/>
  <c r="AT31" i="228"/>
  <c r="AT23" i="228"/>
  <c r="AT14" i="228"/>
  <c r="AT85" i="228"/>
  <c r="AT59" i="228"/>
  <c r="AT7" i="228"/>
  <c r="AT132" i="228"/>
  <c r="AT123" i="228"/>
  <c r="AT115" i="228"/>
  <c r="AT107" i="228"/>
  <c r="AT98" i="228"/>
  <c r="AT90" i="228"/>
  <c r="AT82" i="228"/>
  <c r="AT73" i="228"/>
  <c r="AT65" i="228"/>
  <c r="AT56" i="228"/>
  <c r="AT48" i="228"/>
  <c r="AT39" i="228"/>
  <c r="AT30" i="228"/>
  <c r="AT22" i="228"/>
  <c r="AT12" i="228"/>
  <c r="AT93" i="228"/>
  <c r="C72" i="14"/>
  <c r="C99" i="14"/>
  <c r="C100" i="14"/>
  <c r="D97" i="14"/>
  <c r="C94" i="14"/>
  <c r="C96" i="14"/>
  <c r="D93" i="14"/>
  <c r="K124" i="114"/>
  <c r="E74" i="114"/>
  <c r="I32" i="114"/>
  <c r="K74" i="114"/>
  <c r="K133" i="114"/>
  <c r="I57" i="114"/>
  <c r="K57" i="114"/>
  <c r="I36" i="114"/>
  <c r="I8" i="218"/>
  <c r="J8" i="218" s="1"/>
  <c r="D8" i="218"/>
  <c r="Z2" i="218" s="1"/>
  <c r="H32" i="225"/>
  <c r="D13" i="225"/>
  <c r="H129" i="225"/>
  <c r="C94" i="225"/>
  <c r="C98" i="225"/>
  <c r="P102" i="225"/>
  <c r="O102" i="225" s="1"/>
  <c r="C107" i="225"/>
  <c r="C111" i="225"/>
  <c r="C115" i="225"/>
  <c r="C119" i="225"/>
  <c r="C123" i="225"/>
  <c r="C127" i="225"/>
  <c r="P132" i="225"/>
  <c r="K132" i="225" s="1"/>
  <c r="H13" i="225"/>
  <c r="I117" i="225"/>
  <c r="M117" i="225"/>
  <c r="K117" i="225"/>
  <c r="E117" i="225"/>
  <c r="O117" i="225"/>
  <c r="G117" i="225"/>
  <c r="C16" i="225"/>
  <c r="C21" i="225"/>
  <c r="C25" i="225"/>
  <c r="C34" i="225"/>
  <c r="C64" i="225"/>
  <c r="N81" i="225"/>
  <c r="C85" i="225"/>
  <c r="P89" i="225"/>
  <c r="E89" i="225" s="1"/>
  <c r="C110" i="225"/>
  <c r="C112" i="225"/>
  <c r="C114" i="225"/>
  <c r="N129" i="225"/>
  <c r="AG8" i="192"/>
  <c r="AC8" i="192"/>
  <c r="K8" i="192"/>
  <c r="AB14" i="192"/>
  <c r="G15" i="192"/>
  <c r="V17" i="192"/>
  <c r="AM15" i="192"/>
  <c r="AC15" i="192"/>
  <c r="I22" i="192"/>
  <c r="G22" i="192"/>
  <c r="E22" i="192"/>
  <c r="V25" i="192"/>
  <c r="AM22" i="192"/>
  <c r="AG22" i="192"/>
  <c r="AC22" i="192"/>
  <c r="AB30" i="192"/>
  <c r="Z31" i="192"/>
  <c r="V33" i="192"/>
  <c r="AG34" i="192"/>
  <c r="AC34" i="192"/>
  <c r="K34" i="192"/>
  <c r="AB38" i="192"/>
  <c r="I34" i="192"/>
  <c r="Z39" i="192"/>
  <c r="G34" i="192"/>
  <c r="E34" i="192"/>
  <c r="K45" i="192"/>
  <c r="I45" i="192"/>
  <c r="G45" i="192"/>
  <c r="E45" i="192"/>
  <c r="C45" i="192"/>
  <c r="AG45" i="192"/>
  <c r="M45" i="192"/>
  <c r="Z55" i="192"/>
  <c r="AB62" i="192"/>
  <c r="Z63" i="192"/>
  <c r="AG65" i="192"/>
  <c r="AC65" i="192"/>
  <c r="Z71" i="192"/>
  <c r="Z79" i="192"/>
  <c r="AG83" i="192"/>
  <c r="M83" i="192"/>
  <c r="E83" i="192"/>
  <c r="AM83" i="192"/>
  <c r="AB94" i="192"/>
  <c r="Z95" i="192"/>
  <c r="AG107" i="192"/>
  <c r="Z111" i="192"/>
  <c r="AM107" i="192"/>
  <c r="L118" i="192"/>
  <c r="V121" i="192"/>
  <c r="Z109" i="192"/>
  <c r="R132" i="192"/>
  <c r="AP133" i="192"/>
  <c r="Z133" i="192" s="1"/>
  <c r="R134" i="192"/>
  <c r="R139" i="192"/>
  <c r="AO11" i="192"/>
  <c r="J11" i="192" s="1"/>
  <c r="T12" i="192"/>
  <c r="AO19" i="192"/>
  <c r="T20" i="192"/>
  <c r="AO27" i="192"/>
  <c r="X27" i="192" s="1"/>
  <c r="R28" i="192"/>
  <c r="Z33" i="192"/>
  <c r="AO35" i="192"/>
  <c r="J35" i="192" s="1"/>
  <c r="AO43" i="192"/>
  <c r="J43" i="192" s="1"/>
  <c r="Z49" i="192"/>
  <c r="Z57" i="192"/>
  <c r="L58" i="192"/>
  <c r="AO59" i="192"/>
  <c r="H59" i="192" s="1"/>
  <c r="T60" i="192"/>
  <c r="AO67" i="192"/>
  <c r="H67" i="192" s="1"/>
  <c r="Z73" i="192"/>
  <c r="AO75" i="192"/>
  <c r="R76" i="192"/>
  <c r="Z81" i="192"/>
  <c r="R92" i="192"/>
  <c r="Z97" i="192"/>
  <c r="R100" i="192"/>
  <c r="Z105" i="192"/>
  <c r="AP116" i="192"/>
  <c r="X122" i="192"/>
  <c r="V123" i="192"/>
  <c r="AP124" i="192"/>
  <c r="Z129" i="192"/>
  <c r="D134" i="192"/>
  <c r="D135" i="192"/>
  <c r="D136" i="192"/>
  <c r="D137" i="192"/>
  <c r="D138" i="192"/>
  <c r="D141" i="192"/>
  <c r="AB33" i="192"/>
  <c r="Z66" i="192"/>
  <c r="AB73" i="192"/>
  <c r="AB81" i="192"/>
  <c r="AB89" i="192"/>
  <c r="AB97" i="192"/>
  <c r="Z106" i="192"/>
  <c r="AB121" i="192"/>
  <c r="Z122" i="192"/>
  <c r="AB129" i="192"/>
  <c r="AO101" i="192"/>
  <c r="J101" i="192" s="1"/>
  <c r="AO109" i="192"/>
  <c r="L109" i="192" s="1"/>
  <c r="AO124" i="192"/>
  <c r="J124" i="192" s="1"/>
  <c r="AP24" i="192"/>
  <c r="AP32" i="192"/>
  <c r="T40" i="192"/>
  <c r="T48" i="192"/>
  <c r="R56" i="192"/>
  <c r="AP72" i="192"/>
  <c r="AP80" i="192"/>
  <c r="AP88" i="192"/>
  <c r="T96" i="192"/>
  <c r="AP112" i="192"/>
  <c r="AP120" i="192"/>
  <c r="R128" i="192"/>
  <c r="AO31" i="192"/>
  <c r="F31" i="192" s="1"/>
  <c r="AO63" i="192"/>
  <c r="H63" i="192" s="1"/>
  <c r="AO103" i="192"/>
  <c r="X103" i="192" s="1"/>
  <c r="AO127" i="192"/>
  <c r="F127" i="192" s="1"/>
  <c r="AC107" i="192"/>
  <c r="AM45" i="192"/>
  <c r="AC45" i="192"/>
  <c r="AM65" i="192"/>
  <c r="AA22" i="192"/>
  <c r="AB46" i="192"/>
  <c r="AB126" i="192"/>
  <c r="C51" i="14"/>
  <c r="I72" i="114"/>
  <c r="I116" i="114"/>
  <c r="M15" i="192"/>
  <c r="P53" i="192"/>
  <c r="O15" i="192"/>
  <c r="M8" i="192"/>
  <c r="N21" i="192"/>
  <c r="N76" i="192"/>
  <c r="P117" i="192"/>
  <c r="O34" i="192"/>
  <c r="M65" i="192"/>
  <c r="P85" i="192"/>
  <c r="N61" i="192"/>
  <c r="N85" i="192"/>
  <c r="N84" i="192"/>
  <c r="P60" i="192"/>
  <c r="P52" i="192"/>
  <c r="P109" i="192"/>
  <c r="O22" i="192"/>
  <c r="N22" i="192" s="1"/>
  <c r="O83" i="192"/>
  <c r="P37" i="192"/>
  <c r="M34" i="192"/>
  <c r="P92" i="192"/>
  <c r="N77" i="192"/>
  <c r="O65" i="192"/>
  <c r="O45" i="192"/>
  <c r="M107" i="192"/>
  <c r="O8" i="192"/>
  <c r="P28" i="192"/>
  <c r="N36" i="192"/>
  <c r="N139" i="192"/>
  <c r="H96" i="192"/>
  <c r="I107" i="192"/>
  <c r="G107" i="192"/>
  <c r="E107" i="192"/>
  <c r="K107" i="192"/>
  <c r="K65" i="192"/>
  <c r="K83" i="192"/>
  <c r="I83" i="192"/>
  <c r="G83" i="192"/>
  <c r="C83" i="192"/>
  <c r="I65" i="192"/>
  <c r="G65" i="192"/>
  <c r="E65" i="192"/>
  <c r="X9" i="192"/>
  <c r="L9" i="192"/>
  <c r="D9" i="192"/>
  <c r="H9" i="192"/>
  <c r="X35" i="192"/>
  <c r="L35" i="192"/>
  <c r="H35" i="192"/>
  <c r="X43" i="192"/>
  <c r="F43" i="192"/>
  <c r="V74" i="192"/>
  <c r="F74" i="192"/>
  <c r="D75" i="192"/>
  <c r="X106" i="192"/>
  <c r="D106" i="192"/>
  <c r="V106" i="192"/>
  <c r="H106" i="192"/>
  <c r="F106" i="192"/>
  <c r="L106" i="192"/>
  <c r="L41" i="192"/>
  <c r="D41" i="192"/>
  <c r="V41" i="192"/>
  <c r="H57" i="192"/>
  <c r="D57" i="192"/>
  <c r="L57" i="192"/>
  <c r="X57" i="192"/>
  <c r="H80" i="192"/>
  <c r="V80" i="192"/>
  <c r="F139" i="192"/>
  <c r="H44" i="192"/>
  <c r="L139" i="192"/>
  <c r="D44" i="192"/>
  <c r="F69" i="192"/>
  <c r="D91" i="192"/>
  <c r="H140" i="192"/>
  <c r="L121" i="192"/>
  <c r="V89" i="192"/>
  <c r="F121" i="192"/>
  <c r="X92" i="192"/>
  <c r="X123" i="192"/>
  <c r="F123" i="192"/>
  <c r="AO90" i="192"/>
  <c r="J90" i="192" s="1"/>
  <c r="AO73" i="192"/>
  <c r="J73" i="192" s="1"/>
  <c r="D61" i="192"/>
  <c r="F110" i="192"/>
  <c r="D139" i="192"/>
  <c r="D140" i="192"/>
  <c r="F44" i="192"/>
  <c r="L69" i="192"/>
  <c r="L44" i="192"/>
  <c r="X121" i="192"/>
  <c r="H61" i="192"/>
  <c r="V105" i="192"/>
  <c r="V9" i="192"/>
  <c r="L126" i="192"/>
  <c r="V75" i="192"/>
  <c r="D17" i="192"/>
  <c r="AO115" i="192"/>
  <c r="V110" i="192"/>
  <c r="H92" i="192"/>
  <c r="AO99" i="192"/>
  <c r="F99" i="192" s="1"/>
  <c r="AO28" i="192"/>
  <c r="H28" i="192" s="1"/>
  <c r="H122" i="192"/>
  <c r="F91" i="192"/>
  <c r="X44" i="192"/>
  <c r="L140" i="192"/>
  <c r="V58" i="192"/>
  <c r="X17" i="192"/>
  <c r="L25" i="192"/>
  <c r="D25" i="192"/>
  <c r="D102" i="192"/>
  <c r="AO82" i="192"/>
  <c r="J82" i="192" s="1"/>
  <c r="V57" i="192"/>
  <c r="AO94" i="192"/>
  <c r="D122" i="192"/>
  <c r="H58" i="192"/>
  <c r="H33" i="192"/>
  <c r="D126" i="192"/>
  <c r="X91" i="192"/>
  <c r="V69" i="192"/>
  <c r="H139" i="192"/>
  <c r="V122" i="192"/>
  <c r="F122" i="192"/>
  <c r="V140" i="192"/>
  <c r="V11" i="192"/>
  <c r="D69" i="192"/>
  <c r="V102" i="192"/>
  <c r="AO113" i="192"/>
  <c r="J113" i="192" s="1"/>
  <c r="H91" i="192"/>
  <c r="X25" i="192"/>
  <c r="L102" i="192"/>
  <c r="L17" i="192"/>
  <c r="L19" i="192"/>
  <c r="D33" i="192"/>
  <c r="L33" i="192"/>
  <c r="F126" i="192"/>
  <c r="L61" i="192"/>
  <c r="F61" i="192"/>
  <c r="X61" i="192"/>
  <c r="V92" i="192"/>
  <c r="H102" i="192"/>
  <c r="AO32" i="192"/>
  <c r="AO40" i="192"/>
  <c r="F40" i="192" s="1"/>
  <c r="AO64" i="192"/>
  <c r="X64" i="192" s="1"/>
  <c r="AO112" i="192"/>
  <c r="J112" i="192" s="1"/>
  <c r="AQ117" i="228"/>
  <c r="AQ74" i="228"/>
  <c r="AQ66" i="228"/>
  <c r="AQ57" i="228"/>
  <c r="AQ49" i="228"/>
  <c r="AQ40" i="228"/>
  <c r="AQ14" i="228"/>
  <c r="AQ39" i="228"/>
  <c r="AQ125" i="228"/>
  <c r="AQ114" i="228"/>
  <c r="AQ106" i="228"/>
  <c r="AQ97" i="228"/>
  <c r="AQ89" i="228"/>
  <c r="AQ80" i="228"/>
  <c r="AQ72" i="228"/>
  <c r="AQ64" i="228"/>
  <c r="AQ38" i="228"/>
  <c r="AQ29" i="228"/>
  <c r="AQ21" i="228"/>
  <c r="AQ138" i="228"/>
  <c r="AQ113" i="228"/>
  <c r="AQ104" i="228"/>
  <c r="AQ88" i="228"/>
  <c r="AQ62" i="228"/>
  <c r="AQ46" i="228"/>
  <c r="AQ28" i="228"/>
  <c r="AQ10" i="228"/>
  <c r="AQ98" i="228"/>
  <c r="AQ12" i="228"/>
  <c r="AQ96" i="228"/>
  <c r="AQ54" i="228"/>
  <c r="AQ37" i="228"/>
  <c r="AQ100" i="228"/>
  <c r="AQ41" i="228"/>
  <c r="AQ116" i="228"/>
  <c r="AQ65" i="228"/>
  <c r="AQ137" i="228"/>
  <c r="AQ122" i="228"/>
  <c r="AQ78" i="228"/>
  <c r="AQ70" i="228"/>
  <c r="AQ61" i="228"/>
  <c r="AQ53" i="228"/>
  <c r="AQ45" i="228"/>
  <c r="AQ36" i="228"/>
  <c r="AQ18" i="228"/>
  <c r="AQ9" i="228"/>
  <c r="AQ130" i="228"/>
  <c r="AQ84" i="228"/>
  <c r="AQ90" i="228"/>
  <c r="AQ22" i="228"/>
  <c r="AQ121" i="228"/>
  <c r="AQ102" i="228"/>
  <c r="AQ94" i="228"/>
  <c r="AQ86" i="228"/>
  <c r="AQ77" i="228"/>
  <c r="AQ69" i="228"/>
  <c r="AQ60" i="228"/>
  <c r="AQ52" i="228"/>
  <c r="AQ44" i="228"/>
  <c r="AQ26" i="228"/>
  <c r="AQ17" i="228"/>
  <c r="AQ8" i="228"/>
  <c r="AQ92" i="228"/>
  <c r="AQ50" i="228"/>
  <c r="AQ73" i="228"/>
  <c r="AQ30" i="228"/>
  <c r="AQ133" i="228"/>
  <c r="AQ110" i="228"/>
  <c r="AQ101" i="228"/>
  <c r="AQ93" i="228"/>
  <c r="AQ85" i="228"/>
  <c r="AQ76" i="228"/>
  <c r="AQ68" i="228"/>
  <c r="AQ42" i="228"/>
  <c r="AQ34" i="228"/>
  <c r="AQ25" i="228"/>
  <c r="AQ16" i="228"/>
  <c r="AQ118" i="228"/>
  <c r="AQ58" i="228"/>
  <c r="AQ24" i="228"/>
  <c r="AQ126" i="228"/>
  <c r="AQ82" i="228"/>
  <c r="AQ56" i="228"/>
  <c r="AQ109" i="228"/>
  <c r="AQ33" i="228"/>
  <c r="AQ107" i="228"/>
  <c r="AQ48" i="228"/>
  <c r="AQ83" i="228"/>
  <c r="AQ47" i="228"/>
  <c r="AQ108" i="228"/>
  <c r="AQ131" i="228"/>
  <c r="AQ132" i="228"/>
  <c r="AQ71" i="228"/>
  <c r="AQ135" i="228"/>
  <c r="AQ19" i="228"/>
  <c r="AQ134" i="228"/>
  <c r="AQ79" i="228"/>
  <c r="AQ35" i="228"/>
  <c r="AQ115" i="228"/>
  <c r="AQ139" i="228"/>
  <c r="AQ103" i="228"/>
  <c r="AQ111" i="228"/>
  <c r="AQ75" i="228"/>
  <c r="AQ31" i="228"/>
  <c r="AQ119" i="228"/>
  <c r="AQ27" i="228"/>
  <c r="AQ123" i="228"/>
  <c r="AQ99" i="228"/>
  <c r="AQ67" i="228"/>
  <c r="AQ23" i="228"/>
  <c r="AQ128" i="228"/>
  <c r="AQ127" i="228"/>
  <c r="AQ95" i="228"/>
  <c r="AQ59" i="228"/>
  <c r="AQ124" i="228"/>
  <c r="AQ7" i="228"/>
  <c r="AQ91" i="228"/>
  <c r="AQ55" i="228"/>
  <c r="AQ15" i="228"/>
  <c r="AQ120" i="228"/>
  <c r="AQ136" i="228"/>
  <c r="AQ87" i="228"/>
  <c r="AQ51" i="228"/>
  <c r="AQ11" i="228"/>
  <c r="AQ112" i="228"/>
  <c r="AO116" i="228"/>
  <c r="AO28" i="228"/>
  <c r="AO139" i="228"/>
  <c r="AO131" i="228"/>
  <c r="AO123" i="228"/>
  <c r="AO115" i="228"/>
  <c r="AO107" i="228"/>
  <c r="AO99" i="228"/>
  <c r="AO91" i="228"/>
  <c r="AO83" i="228"/>
  <c r="AO75" i="228"/>
  <c r="AO67" i="228"/>
  <c r="AO59" i="228"/>
  <c r="AO51" i="228"/>
  <c r="AO35" i="228"/>
  <c r="AO27" i="228"/>
  <c r="AO19" i="228"/>
  <c r="AO11" i="228"/>
  <c r="AO108" i="228"/>
  <c r="AO60" i="228"/>
  <c r="AO138" i="228"/>
  <c r="AO130" i="228"/>
  <c r="AO122" i="228"/>
  <c r="AO114" i="228"/>
  <c r="AO106" i="228"/>
  <c r="AO98" i="228"/>
  <c r="AO90" i="228"/>
  <c r="AO82" i="228"/>
  <c r="AO74" i="228"/>
  <c r="AO66" i="228"/>
  <c r="AO58" i="228"/>
  <c r="AO50" i="228"/>
  <c r="AO42" i="228"/>
  <c r="AO34" i="228"/>
  <c r="AO26" i="228"/>
  <c r="AO18" i="228"/>
  <c r="AO10" i="228"/>
  <c r="AO124" i="228"/>
  <c r="AO76" i="228"/>
  <c r="AO12" i="228"/>
  <c r="AO137" i="228"/>
  <c r="AO121" i="228"/>
  <c r="AO113" i="228"/>
  <c r="AO97" i="228"/>
  <c r="AO89" i="228"/>
  <c r="AO73" i="228"/>
  <c r="AO65" i="228"/>
  <c r="AO57" i="228"/>
  <c r="AO49" i="228"/>
  <c r="AO41" i="228"/>
  <c r="AO33" i="228"/>
  <c r="AO25" i="228"/>
  <c r="AO17" i="228"/>
  <c r="AO9" i="228"/>
  <c r="AO92" i="228"/>
  <c r="AO52" i="228"/>
  <c r="AP7" i="228"/>
  <c r="AP91" i="228"/>
  <c r="AP19" i="228"/>
  <c r="AP106" i="228"/>
  <c r="AP42" i="228"/>
  <c r="AP92" i="228"/>
  <c r="AP65" i="228"/>
  <c r="AP117" i="228"/>
  <c r="AP128" i="228"/>
  <c r="AP64" i="228"/>
  <c r="AP93" i="228"/>
  <c r="AP127" i="228"/>
  <c r="AP55" i="228"/>
  <c r="AP77" i="228"/>
  <c r="AP110" i="228"/>
  <c r="AP46" i="228"/>
  <c r="AP11" i="228"/>
  <c r="AP98" i="228"/>
  <c r="AP34" i="228"/>
  <c r="AP60" i="228"/>
  <c r="AP57" i="228"/>
  <c r="AP85" i="228"/>
  <c r="AP120" i="228"/>
  <c r="AP56" i="228"/>
  <c r="AP61" i="228"/>
  <c r="AP119" i="228"/>
  <c r="AP47" i="228"/>
  <c r="AP29" i="228"/>
  <c r="AP102" i="228"/>
  <c r="AP38" i="228"/>
  <c r="AP94" i="228"/>
  <c r="AP30" i="228"/>
  <c r="AP80" i="228"/>
  <c r="AP133" i="228"/>
  <c r="AP99" i="228"/>
  <c r="AP73" i="228"/>
  <c r="AP125" i="228"/>
  <c r="AP118" i="228"/>
  <c r="AP44" i="228"/>
  <c r="AP83" i="228"/>
  <c r="AP139" i="228"/>
  <c r="AP75" i="228"/>
  <c r="AP45" i="228"/>
  <c r="AP90" i="228"/>
  <c r="AP26" i="228"/>
  <c r="AP137" i="228"/>
  <c r="AP49" i="228"/>
  <c r="AP53" i="228"/>
  <c r="AP112" i="228"/>
  <c r="AP48" i="228"/>
  <c r="AP21" i="228"/>
  <c r="AP111" i="228"/>
  <c r="AP39" i="228"/>
  <c r="AP116" i="228"/>
  <c r="AP131" i="228"/>
  <c r="AP67" i="228"/>
  <c r="AP52" i="228"/>
  <c r="AP82" i="228"/>
  <c r="AP18" i="228"/>
  <c r="AP121" i="228"/>
  <c r="AP41" i="228"/>
  <c r="AP124" i="228"/>
  <c r="AP104" i="228"/>
  <c r="AP40" i="228"/>
  <c r="AP132" i="228"/>
  <c r="AP103" i="228"/>
  <c r="AP31" i="228"/>
  <c r="AP84" i="228"/>
  <c r="AP86" i="228"/>
  <c r="AP22" i="228"/>
  <c r="AP123" i="228"/>
  <c r="AP59" i="228"/>
  <c r="AP138" i="228"/>
  <c r="AP74" i="228"/>
  <c r="AP10" i="228"/>
  <c r="AP113" i="228"/>
  <c r="AP33" i="228"/>
  <c r="AP108" i="228"/>
  <c r="AP96" i="228"/>
  <c r="AP24" i="228"/>
  <c r="AP100" i="228"/>
  <c r="AP95" i="228"/>
  <c r="AP23" i="228"/>
  <c r="AP12" i="228"/>
  <c r="AP78" i="228"/>
  <c r="AP14" i="228"/>
  <c r="AP70" i="228"/>
  <c r="AP17" i="228"/>
  <c r="AP36" i="228"/>
  <c r="AP62" i="228"/>
  <c r="AP50" i="228"/>
  <c r="AP136" i="228"/>
  <c r="AP71" i="228"/>
  <c r="AP115" i="228"/>
  <c r="AP51" i="228"/>
  <c r="AP130" i="228"/>
  <c r="AP66" i="228"/>
  <c r="AP109" i="228"/>
  <c r="AP97" i="228"/>
  <c r="AP25" i="228"/>
  <c r="AP68" i="228"/>
  <c r="AP88" i="228"/>
  <c r="AP16" i="228"/>
  <c r="AP76" i="228"/>
  <c r="AP87" i="228"/>
  <c r="AP15" i="228"/>
  <c r="AP134" i="228"/>
  <c r="AP8" i="228"/>
  <c r="AP126" i="228"/>
  <c r="AP27" i="228"/>
  <c r="AP9" i="228"/>
  <c r="AP135" i="228"/>
  <c r="AP54" i="228"/>
  <c r="AP107" i="228"/>
  <c r="AP35" i="228"/>
  <c r="AP122" i="228"/>
  <c r="AP58" i="228"/>
  <c r="AP69" i="228"/>
  <c r="AP89" i="228"/>
  <c r="AP28" i="228"/>
  <c r="AP79" i="228"/>
  <c r="AP114" i="228"/>
  <c r="AP37" i="228"/>
  <c r="AP72" i="228"/>
  <c r="AP101" i="228"/>
  <c r="AO136" i="228"/>
  <c r="AO128" i="228"/>
  <c r="AO120" i="228"/>
  <c r="AO112" i="228"/>
  <c r="AO104" i="228"/>
  <c r="AO96" i="228"/>
  <c r="AO88" i="228"/>
  <c r="AO80" i="228"/>
  <c r="AO72" i="228"/>
  <c r="AO64" i="228"/>
  <c r="AO56" i="228"/>
  <c r="AO48" i="228"/>
  <c r="AO40" i="228"/>
  <c r="AO24" i="228"/>
  <c r="AO16" i="228"/>
  <c r="AO8" i="228"/>
  <c r="AO132" i="228"/>
  <c r="AO84" i="228"/>
  <c r="AO36" i="228"/>
  <c r="AO135" i="228"/>
  <c r="AO127" i="228"/>
  <c r="AO119" i="228"/>
  <c r="AO111" i="228"/>
  <c r="AO103" i="228"/>
  <c r="AO95" i="228"/>
  <c r="AO87" i="228"/>
  <c r="AO79" i="228"/>
  <c r="AO71" i="228"/>
  <c r="AO55" i="228"/>
  <c r="AO47" i="228"/>
  <c r="AO39" i="228"/>
  <c r="AO31" i="228"/>
  <c r="AO23" i="228"/>
  <c r="AO15" i="228"/>
  <c r="AO7" i="228"/>
  <c r="AO68" i="228"/>
  <c r="AO134" i="228"/>
  <c r="AO126" i="228"/>
  <c r="AO118" i="228"/>
  <c r="AO110" i="228"/>
  <c r="AO102" i="228"/>
  <c r="AO94" i="228"/>
  <c r="AO86" i="228"/>
  <c r="AO78" i="228"/>
  <c r="AO70" i="228"/>
  <c r="AO62" i="228"/>
  <c r="AO54" i="228"/>
  <c r="AO46" i="228"/>
  <c r="AO38" i="228"/>
  <c r="AO30" i="228"/>
  <c r="AO22" i="228"/>
  <c r="AO14" i="228"/>
  <c r="AO100" i="228"/>
  <c r="AO44" i="228"/>
  <c r="AO133" i="228"/>
  <c r="AO125" i="228"/>
  <c r="AO117" i="228"/>
  <c r="AO109" i="228"/>
  <c r="AO101" i="228"/>
  <c r="AO93" i="228"/>
  <c r="AO85" i="228"/>
  <c r="AO77" i="228"/>
  <c r="AO69" i="228"/>
  <c r="AO61" i="228"/>
  <c r="AO53" i="228"/>
  <c r="AO45" i="228"/>
  <c r="AO37" i="228"/>
  <c r="AO29" i="228"/>
  <c r="AO21" i="228"/>
  <c r="N11" i="80"/>
  <c r="N10" i="80" s="1"/>
  <c r="AB105" i="192"/>
  <c r="I20" i="114"/>
  <c r="BW131" i="235"/>
  <c r="BX131" i="235" s="1"/>
  <c r="BY131" i="235" s="1"/>
  <c r="I29" i="114"/>
  <c r="I48" i="114"/>
  <c r="I54" i="114"/>
  <c r="K70" i="114"/>
  <c r="E95" i="114"/>
  <c r="I121" i="114"/>
  <c r="K78" i="114"/>
  <c r="I108" i="114"/>
  <c r="I90" i="114"/>
  <c r="K45" i="114"/>
  <c r="I78" i="114"/>
  <c r="I112" i="114"/>
  <c r="E120" i="114"/>
  <c r="I123" i="114"/>
  <c r="I107" i="114"/>
  <c r="I97" i="114"/>
  <c r="C102" i="225"/>
  <c r="C132" i="225"/>
  <c r="P127" i="225"/>
  <c r="G127" i="225" s="1"/>
  <c r="P29" i="225"/>
  <c r="G29" i="225" s="1"/>
  <c r="G102" i="225"/>
  <c r="P111" i="225"/>
  <c r="G111" i="225" s="1"/>
  <c r="P136" i="225"/>
  <c r="K136" i="225" s="1"/>
  <c r="P72" i="225"/>
  <c r="G72" i="225" s="1"/>
  <c r="P38" i="225"/>
  <c r="G38" i="225" s="1"/>
  <c r="I29" i="225"/>
  <c r="C133" i="225"/>
  <c r="C136" i="225"/>
  <c r="C90" i="225"/>
  <c r="P64" i="225"/>
  <c r="I64" i="225" s="1"/>
  <c r="P123" i="225"/>
  <c r="C116" i="225"/>
  <c r="P47" i="225"/>
  <c r="G47" i="225" s="1"/>
  <c r="C86" i="225"/>
  <c r="P86" i="225"/>
  <c r="K86" i="225" s="1"/>
  <c r="K29" i="225"/>
  <c r="P119" i="225"/>
  <c r="J105" i="225"/>
  <c r="P25" i="225"/>
  <c r="C29" i="225"/>
  <c r="P34" i="225"/>
  <c r="G34" i="225" s="1"/>
  <c r="C38" i="225"/>
  <c r="C72" i="225"/>
  <c r="C89" i="225"/>
  <c r="P112" i="225"/>
  <c r="O112" i="225" s="1"/>
  <c r="P113" i="225"/>
  <c r="P116" i="225"/>
  <c r="O116" i="225" s="1"/>
  <c r="C117" i="225"/>
  <c r="P115" i="225"/>
  <c r="K115" i="225" s="1"/>
  <c r="P90" i="225"/>
  <c r="K90" i="225" s="1"/>
  <c r="P107" i="225"/>
  <c r="G107" i="225" s="1"/>
  <c r="P98" i="225"/>
  <c r="P94" i="225"/>
  <c r="F43" i="225"/>
  <c r="P49" i="225"/>
  <c r="E49" i="225" s="1"/>
  <c r="J81" i="225"/>
  <c r="P85" i="225"/>
  <c r="O85" i="225" s="1"/>
  <c r="C117" i="193"/>
  <c r="J13" i="193"/>
  <c r="N129" i="193"/>
  <c r="Z140" i="192"/>
  <c r="AB75" i="192"/>
  <c r="Z78" i="192"/>
  <c r="Z132" i="192"/>
  <c r="AB87" i="192"/>
  <c r="Z113" i="192"/>
  <c r="AB95" i="192"/>
  <c r="Z87" i="192"/>
  <c r="AB78" i="192"/>
  <c r="R29" i="192"/>
  <c r="T36" i="192"/>
  <c r="R37" i="192"/>
  <c r="R44" i="192"/>
  <c r="AP53" i="192"/>
  <c r="T69" i="192"/>
  <c r="S107" i="192"/>
  <c r="AP107" i="192" s="1"/>
  <c r="Z90" i="192"/>
  <c r="AB113" i="192"/>
  <c r="Z10" i="192"/>
  <c r="AB57" i="192"/>
  <c r="Z58" i="192"/>
  <c r="Z50" i="192"/>
  <c r="AB10" i="192"/>
  <c r="Z11" i="192"/>
  <c r="AB18" i="192"/>
  <c r="AB26" i="192"/>
  <c r="Z35" i="192"/>
  <c r="Z43" i="192"/>
  <c r="AB58" i="192"/>
  <c r="Z59" i="192"/>
  <c r="AB66" i="192"/>
  <c r="Z75" i="192"/>
  <c r="AB82" i="192"/>
  <c r="AB90" i="192"/>
  <c r="AB98" i="192"/>
  <c r="AB106" i="192"/>
  <c r="AB114" i="192"/>
  <c r="Z115" i="192"/>
  <c r="AB122" i="192"/>
  <c r="Z123" i="192"/>
  <c r="AB50" i="192"/>
  <c r="AB125" i="192"/>
  <c r="T131" i="192"/>
  <c r="AP9" i="192"/>
  <c r="S15" i="192"/>
  <c r="R17" i="192"/>
  <c r="AP25" i="192"/>
  <c r="T49" i="192"/>
  <c r="T57" i="192"/>
  <c r="T64" i="192"/>
  <c r="AM34" i="192"/>
  <c r="AA8" i="192"/>
  <c r="AB130" i="192"/>
  <c r="AB74" i="192"/>
  <c r="AA107" i="192"/>
  <c r="Y107" i="192"/>
  <c r="Z19" i="192"/>
  <c r="AA83" i="192"/>
  <c r="Y83" i="192"/>
  <c r="Z91" i="192"/>
  <c r="AA65" i="192"/>
  <c r="AA15" i="192"/>
  <c r="Y15" i="192"/>
  <c r="Y22" i="192"/>
  <c r="AA34" i="192"/>
  <c r="Y34" i="192"/>
  <c r="AA45" i="192"/>
  <c r="Y45" i="192"/>
  <c r="Y65" i="192"/>
  <c r="BW79" i="235"/>
  <c r="BX79" i="235" s="1"/>
  <c r="BY79" i="235" s="1"/>
  <c r="I74" i="114"/>
  <c r="I113" i="114"/>
  <c r="BW129" i="235"/>
  <c r="BX129" i="235" s="1"/>
  <c r="BY129" i="235" s="1"/>
  <c r="BW95" i="235"/>
  <c r="BX95" i="235" s="1"/>
  <c r="BY95" i="235" s="1"/>
  <c r="I87" i="114"/>
  <c r="X85" i="192"/>
  <c r="H85" i="192"/>
  <c r="D85" i="192"/>
  <c r="L85" i="192"/>
  <c r="F85" i="192"/>
  <c r="V85" i="192"/>
  <c r="X109" i="192"/>
  <c r="U22" i="192"/>
  <c r="AO24" i="192"/>
  <c r="H24" i="192" s="1"/>
  <c r="AO71" i="192"/>
  <c r="V71" i="192" s="1"/>
  <c r="AO117" i="192"/>
  <c r="H117" i="192" s="1"/>
  <c r="V43" i="192"/>
  <c r="F68" i="192"/>
  <c r="H68" i="192"/>
  <c r="U65" i="192"/>
  <c r="X20" i="192"/>
  <c r="F20" i="192"/>
  <c r="H20" i="192"/>
  <c r="V20" i="192"/>
  <c r="L110" i="192"/>
  <c r="X110" i="192"/>
  <c r="H110" i="192"/>
  <c r="H135" i="192"/>
  <c r="V135" i="192"/>
  <c r="L135" i="192"/>
  <c r="F135" i="192"/>
  <c r="X129" i="192"/>
  <c r="H129" i="192"/>
  <c r="X72" i="192"/>
  <c r="H72" i="192"/>
  <c r="V72" i="192"/>
  <c r="D72" i="192"/>
  <c r="L72" i="192"/>
  <c r="AO55" i="192"/>
  <c r="X55" i="192" s="1"/>
  <c r="AO70" i="192"/>
  <c r="J70" i="192" s="1"/>
  <c r="V109" i="192"/>
  <c r="U107" i="192"/>
  <c r="AO116" i="192"/>
  <c r="D43" i="192"/>
  <c r="F98" i="192"/>
  <c r="D74" i="192"/>
  <c r="X63" i="192"/>
  <c r="F130" i="192"/>
  <c r="L80" i="192"/>
  <c r="F80" i="192"/>
  <c r="AO16" i="192"/>
  <c r="D16" i="192" s="1"/>
  <c r="U15" i="192"/>
  <c r="AO39" i="192"/>
  <c r="V39" i="192" s="1"/>
  <c r="W34" i="192"/>
  <c r="AO47" i="192"/>
  <c r="J47" i="192" s="1"/>
  <c r="D63" i="192"/>
  <c r="L63" i="192"/>
  <c r="U83" i="192"/>
  <c r="AO86" i="192"/>
  <c r="J86" i="192" s="1"/>
  <c r="AO132" i="192"/>
  <c r="J132" i="192" s="1"/>
  <c r="F115" i="192"/>
  <c r="H115" i="192"/>
  <c r="H74" i="192"/>
  <c r="L74" i="192"/>
  <c r="W83" i="192"/>
  <c r="W45" i="192"/>
  <c r="H21" i="192"/>
  <c r="D21" i="192"/>
  <c r="F21" i="192"/>
  <c r="X21" i="192"/>
  <c r="V21" i="192"/>
  <c r="W8" i="192"/>
  <c r="AO10" i="192"/>
  <c r="D10" i="192" s="1"/>
  <c r="H11" i="192"/>
  <c r="X11" i="192"/>
  <c r="F11" i="192"/>
  <c r="L11" i="192"/>
  <c r="D11" i="192"/>
  <c r="W15" i="192"/>
  <c r="AO18" i="192"/>
  <c r="V27" i="192"/>
  <c r="U34" i="192"/>
  <c r="AO42" i="192"/>
  <c r="D42" i="192" s="1"/>
  <c r="AO50" i="192"/>
  <c r="J50" i="192" s="1"/>
  <c r="AO51" i="192"/>
  <c r="V51" i="192" s="1"/>
  <c r="W65" i="192"/>
  <c r="AO66" i="192"/>
  <c r="X80" i="192"/>
  <c r="AO81" i="192"/>
  <c r="V81" i="192" s="1"/>
  <c r="AO88" i="192"/>
  <c r="D88" i="192" s="1"/>
  <c r="H103" i="192"/>
  <c r="F103" i="192"/>
  <c r="X111" i="192"/>
  <c r="X119" i="192"/>
  <c r="AO120" i="192"/>
  <c r="V120" i="192" s="1"/>
  <c r="AO128" i="192"/>
  <c r="J128" i="192" s="1"/>
  <c r="L111" i="192"/>
  <c r="H111" i="192"/>
  <c r="F111" i="192"/>
  <c r="X104" i="192"/>
  <c r="H104" i="192"/>
  <c r="D104" i="192"/>
  <c r="V119" i="192"/>
  <c r="L119" i="192"/>
  <c r="H119" i="192"/>
  <c r="D119" i="192"/>
  <c r="F119" i="192"/>
  <c r="AO23" i="192"/>
  <c r="X23" i="192" s="1"/>
  <c r="W22" i="192"/>
  <c r="AO48" i="192"/>
  <c r="J48" i="192" s="1"/>
  <c r="U45" i="192"/>
  <c r="AO100" i="192"/>
  <c r="J100" i="192" s="1"/>
  <c r="AO108" i="192"/>
  <c r="J108" i="192" s="1"/>
  <c r="W107" i="192"/>
  <c r="AO125" i="192"/>
  <c r="V125" i="192" s="1"/>
  <c r="V129" i="192"/>
  <c r="X74" i="192"/>
  <c r="AO56" i="192"/>
  <c r="V56" i="192" s="1"/>
  <c r="L130" i="192"/>
  <c r="D130" i="192"/>
  <c r="H130" i="192"/>
  <c r="L98" i="192"/>
  <c r="D98" i="192"/>
  <c r="L129" i="192"/>
  <c r="F129" i="192"/>
  <c r="D31" i="192"/>
  <c r="L101" i="192"/>
  <c r="AO93" i="192"/>
  <c r="X93" i="192" s="1"/>
  <c r="D129" i="192"/>
  <c r="V111" i="192"/>
  <c r="H98" i="192"/>
  <c r="X30" i="192"/>
  <c r="H30" i="192"/>
  <c r="F30" i="192"/>
  <c r="V30" i="192"/>
  <c r="D30" i="192"/>
  <c r="X52" i="192"/>
  <c r="D52" i="192"/>
  <c r="L52" i="192"/>
  <c r="H52" i="192"/>
  <c r="V52" i="192"/>
  <c r="F52" i="192"/>
  <c r="X130" i="192"/>
  <c r="X98" i="192"/>
  <c r="L43" i="192"/>
  <c r="H43" i="192"/>
  <c r="L21" i="192"/>
  <c r="V134" i="192"/>
  <c r="X134" i="192"/>
  <c r="H134" i="192"/>
  <c r="F9" i="192"/>
  <c r="F25" i="192"/>
  <c r="L30" i="192"/>
  <c r="F33" i="192"/>
  <c r="L54" i="192"/>
  <c r="F57" i="192"/>
  <c r="D58" i="192"/>
  <c r="L62" i="192"/>
  <c r="D73" i="192"/>
  <c r="F79" i="192"/>
  <c r="D80" i="192"/>
  <c r="F87" i="192"/>
  <c r="L92" i="192"/>
  <c r="F95" i="192"/>
  <c r="F102" i="192"/>
  <c r="D111" i="192"/>
  <c r="F118" i="192"/>
  <c r="L123" i="192"/>
  <c r="U8" i="192"/>
  <c r="O131" i="192"/>
  <c r="P131" i="192" s="1"/>
  <c r="F17" i="192"/>
  <c r="C34" i="192"/>
  <c r="F72" i="192"/>
  <c r="H109" i="192"/>
  <c r="L115" i="192"/>
  <c r="L46" i="192"/>
  <c r="E8" i="192"/>
  <c r="L84" i="192"/>
  <c r="L14" i="192"/>
  <c r="K22" i="192"/>
  <c r="C65" i="192"/>
  <c r="G131" i="192"/>
  <c r="C22" i="192"/>
  <c r="L76" i="192"/>
  <c r="C107" i="192"/>
  <c r="BZ60" i="235"/>
  <c r="CA60" i="235" s="1"/>
  <c r="BZ68" i="235"/>
  <c r="CA68" i="235" s="1"/>
  <c r="BZ66" i="235"/>
  <c r="CA66" i="235" s="1"/>
  <c r="AQ4" i="39"/>
  <c r="AP4" i="39"/>
  <c r="D96" i="14"/>
  <c r="D91" i="14"/>
  <c r="EH136" i="39"/>
  <c r="EI136" i="39" s="1"/>
  <c r="EH64" i="39"/>
  <c r="EI64" i="39" s="1"/>
  <c r="EH90" i="39"/>
  <c r="EI90" i="39" s="1"/>
  <c r="EH108" i="39"/>
  <c r="EI108" i="39" s="1"/>
  <c r="EH67" i="39"/>
  <c r="EI67" i="39" s="1"/>
  <c r="EH116" i="39"/>
  <c r="EI116" i="39" s="1"/>
  <c r="EH124" i="39"/>
  <c r="EI124" i="39" s="1"/>
  <c r="EH117" i="39"/>
  <c r="EI117" i="39" s="1"/>
  <c r="EH138" i="39"/>
  <c r="EI138" i="39" s="1"/>
  <c r="P12" i="80"/>
  <c r="P11" i="80"/>
  <c r="P10" i="80" s="1"/>
  <c r="O11" i="80"/>
  <c r="O10" i="80" s="1"/>
  <c r="K12" i="80"/>
  <c r="CX81" i="234"/>
  <c r="CY81" i="234" s="1"/>
  <c r="CX63" i="234"/>
  <c r="CY63" i="234" s="1"/>
  <c r="CX7" i="234"/>
  <c r="CY7" i="234" s="1"/>
  <c r="CX44" i="234"/>
  <c r="CY44" i="234" s="1"/>
  <c r="CX83" i="234"/>
  <c r="CY83" i="234" s="1"/>
  <c r="CX130" i="234"/>
  <c r="CY130" i="234" s="1"/>
  <c r="CX106" i="234"/>
  <c r="CY106" i="234" s="1"/>
  <c r="CX116" i="234"/>
  <c r="CY116" i="234" s="1"/>
  <c r="CX71" i="234"/>
  <c r="CY71" i="234" s="1"/>
  <c r="CX109" i="234"/>
  <c r="CY109" i="234" s="1"/>
  <c r="CX132" i="234"/>
  <c r="CY132" i="234" s="1"/>
  <c r="CX69" i="234"/>
  <c r="CY69" i="234" s="1"/>
  <c r="CX111" i="234"/>
  <c r="CY111" i="234" s="1"/>
  <c r="CX86" i="234"/>
  <c r="CY86" i="234" s="1"/>
  <c r="CX40" i="234"/>
  <c r="CY40" i="234" s="1"/>
  <c r="CX70" i="234"/>
  <c r="CY70" i="234" s="1"/>
  <c r="CX103" i="234"/>
  <c r="CY103" i="234" s="1"/>
  <c r="CX115" i="234"/>
  <c r="CY115" i="234" s="1"/>
  <c r="CX124" i="234"/>
  <c r="CY124" i="234" s="1"/>
  <c r="CX66" i="234"/>
  <c r="CY66" i="234" s="1"/>
  <c r="CX77" i="234"/>
  <c r="CY77" i="234" s="1"/>
  <c r="CX37" i="234"/>
  <c r="CY37" i="234" s="1"/>
  <c r="CX88" i="234"/>
  <c r="CY88" i="234" s="1"/>
  <c r="CX121" i="234"/>
  <c r="CY121" i="234" s="1"/>
  <c r="CX100" i="234"/>
  <c r="CY100" i="234" s="1"/>
  <c r="CX112" i="234"/>
  <c r="CY112" i="234" s="1"/>
  <c r="CX60" i="234"/>
  <c r="CY60" i="234" s="1"/>
  <c r="CX59" i="234"/>
  <c r="CY59" i="234" s="1"/>
  <c r="CX74" i="234"/>
  <c r="CY74" i="234" s="1"/>
  <c r="CX108" i="234"/>
  <c r="CY108" i="234" s="1"/>
  <c r="CX26" i="234"/>
  <c r="CY26" i="234" s="1"/>
  <c r="CX76" i="234"/>
  <c r="CY76" i="234" s="1"/>
  <c r="CX39" i="234"/>
  <c r="CY39" i="234" s="1"/>
  <c r="CX125" i="234"/>
  <c r="CY125" i="234" s="1"/>
  <c r="CX136" i="234"/>
  <c r="CY136" i="234" s="1"/>
  <c r="CX23" i="234"/>
  <c r="CY23" i="234" s="1"/>
  <c r="CX90" i="234"/>
  <c r="CY90" i="234" s="1"/>
  <c r="CX41" i="234"/>
  <c r="CY41" i="234" s="1"/>
  <c r="CX79" i="234"/>
  <c r="CY79" i="234" s="1"/>
  <c r="CX85" i="234"/>
  <c r="CY85" i="234" s="1"/>
  <c r="CX48" i="234"/>
  <c r="CY48" i="234" s="1"/>
  <c r="CX43" i="234"/>
  <c r="CY43" i="234" s="1"/>
  <c r="CX13" i="234"/>
  <c r="CY13" i="234" s="1"/>
  <c r="CX25" i="234"/>
  <c r="CY25" i="234" s="1"/>
  <c r="CX119" i="234"/>
  <c r="CY119" i="234" s="1"/>
  <c r="CX96" i="234"/>
  <c r="CY96" i="234" s="1"/>
  <c r="CX8" i="234"/>
  <c r="CY8" i="234" s="1"/>
  <c r="CX78" i="234"/>
  <c r="CY78" i="234" s="1"/>
  <c r="CX32" i="234"/>
  <c r="CY32" i="234" s="1"/>
  <c r="CX46" i="234"/>
  <c r="CY46" i="234" s="1"/>
  <c r="CX52" i="234"/>
  <c r="CY52" i="234" s="1"/>
  <c r="CX15" i="234"/>
  <c r="CY15" i="234" s="1"/>
  <c r="CX67" i="234"/>
  <c r="CY67" i="234" s="1"/>
  <c r="K4" i="39"/>
  <c r="S4" i="39"/>
  <c r="AA4" i="39"/>
  <c r="J4" i="39"/>
  <c r="R4" i="39"/>
  <c r="AB4" i="39"/>
  <c r="AG4" i="39"/>
  <c r="F4" i="39"/>
  <c r="N4" i="39"/>
  <c r="V4" i="39"/>
  <c r="AD4" i="39"/>
  <c r="Z4" i="39"/>
  <c r="AH4" i="39"/>
  <c r="E4" i="39"/>
  <c r="M4" i="39"/>
  <c r="U4" i="39"/>
  <c r="AC4" i="39"/>
  <c r="I4" i="39"/>
  <c r="Q4" i="39"/>
  <c r="Y4" i="39"/>
  <c r="G4" i="39"/>
  <c r="O4" i="39"/>
  <c r="AE4" i="39"/>
  <c r="D4" i="39"/>
  <c r="L4" i="39"/>
  <c r="T4" i="39"/>
  <c r="H4" i="39"/>
  <c r="P4" i="39"/>
  <c r="X4" i="39"/>
  <c r="AF4" i="39"/>
  <c r="C11" i="80"/>
  <c r="C10" i="80" s="1"/>
  <c r="C4" i="80"/>
  <c r="I23" i="114"/>
  <c r="I10" i="114"/>
  <c r="I40" i="114"/>
  <c r="I88" i="114"/>
  <c r="I81" i="114"/>
  <c r="I132" i="114"/>
  <c r="I70" i="114"/>
  <c r="I60" i="114"/>
  <c r="I119" i="114"/>
  <c r="I114" i="114"/>
  <c r="BW112" i="235"/>
  <c r="BX112" i="235" s="1"/>
  <c r="BY112" i="235" s="1"/>
  <c r="G60" i="114"/>
  <c r="G119" i="114"/>
  <c r="BZ114" i="235"/>
  <c r="CA114" i="235" s="1"/>
  <c r="K69" i="114"/>
  <c r="K136" i="114"/>
  <c r="K35" i="114"/>
  <c r="E127" i="114"/>
  <c r="I9" i="114"/>
  <c r="I94" i="114"/>
  <c r="I52" i="114"/>
  <c r="E86" i="114"/>
  <c r="I77" i="114"/>
  <c r="I22" i="114"/>
  <c r="E35" i="114"/>
  <c r="I102" i="114"/>
  <c r="E8" i="114"/>
  <c r="K86" i="114"/>
  <c r="E44" i="114"/>
  <c r="K107" i="114"/>
  <c r="K13" i="114"/>
  <c r="BZ76" i="235"/>
  <c r="CA76" i="235" s="1"/>
  <c r="K65" i="114"/>
  <c r="K11" i="114"/>
  <c r="C52" i="14"/>
  <c r="I111" i="114"/>
  <c r="I106" i="114"/>
  <c r="I56" i="114"/>
  <c r="K68" i="114"/>
  <c r="I83" i="114"/>
  <c r="I30" i="114"/>
  <c r="I99" i="114"/>
  <c r="BW78" i="235"/>
  <c r="BX78" i="235" s="1"/>
  <c r="BY78" i="235" s="1"/>
  <c r="I137" i="114"/>
  <c r="BW73" i="235"/>
  <c r="BX73" i="235" s="1"/>
  <c r="BY73" i="235" s="1"/>
  <c r="BZ46" i="235"/>
  <c r="CA46" i="235" s="1"/>
  <c r="K95" i="114"/>
  <c r="K102" i="114"/>
  <c r="K40" i="114"/>
  <c r="BZ71" i="235"/>
  <c r="CA71" i="235" s="1"/>
  <c r="I14" i="114"/>
  <c r="I11" i="114"/>
  <c r="I38" i="114"/>
  <c r="I65" i="114"/>
  <c r="I71" i="114"/>
  <c r="BZ83" i="235"/>
  <c r="CA83" i="235" s="1"/>
  <c r="BW32" i="235"/>
  <c r="BX32" i="235" s="1"/>
  <c r="BY32" i="235" s="1"/>
  <c r="I120" i="114"/>
  <c r="BW53" i="235"/>
  <c r="BX53" i="235" s="1"/>
  <c r="BY53" i="235" s="1"/>
  <c r="I46" i="114"/>
  <c r="I44" i="114"/>
  <c r="I26" i="114"/>
  <c r="BW28" i="235"/>
  <c r="BX28" i="235" s="1"/>
  <c r="BY28" i="235" s="1"/>
  <c r="I105" i="114"/>
  <c r="I66" i="114"/>
  <c r="I18" i="114"/>
  <c r="I63" i="114"/>
  <c r="BZ38" i="235"/>
  <c r="CA38" i="235" s="1"/>
  <c r="K22" i="114"/>
  <c r="K72" i="114"/>
  <c r="K94" i="114"/>
  <c r="K114" i="114"/>
  <c r="K76" i="114"/>
  <c r="BW47" i="235"/>
  <c r="BX47" i="235" s="1"/>
  <c r="BY47" i="235" s="1"/>
  <c r="BZ75" i="235"/>
  <c r="CA75" i="235" s="1"/>
  <c r="BZ109" i="235"/>
  <c r="CA109" i="235" s="1"/>
  <c r="BZ54" i="235"/>
  <c r="CA54" i="235" s="1"/>
  <c r="BZ26" i="235"/>
  <c r="CA26" i="235" s="1"/>
  <c r="BZ24" i="235"/>
  <c r="CA24" i="235" s="1"/>
  <c r="L24" i="114"/>
  <c r="N24" i="114" s="1"/>
  <c r="I118" i="114"/>
  <c r="BW61" i="235"/>
  <c r="BX61" i="235" s="1"/>
  <c r="BY61" i="235" s="1"/>
  <c r="K131" i="114"/>
  <c r="BZ51" i="235"/>
  <c r="CA51" i="235" s="1"/>
  <c r="K123" i="114"/>
  <c r="K77" i="114"/>
  <c r="K132" i="114"/>
  <c r="BZ36" i="235"/>
  <c r="CA36" i="235" s="1"/>
  <c r="K120" i="114"/>
  <c r="BZ98" i="235"/>
  <c r="CA98" i="235" s="1"/>
  <c r="K103" i="114"/>
  <c r="BZ6" i="235"/>
  <c r="CA6" i="235" s="1"/>
  <c r="BZ56" i="235"/>
  <c r="CA56" i="235" s="1"/>
  <c r="K90" i="114"/>
  <c r="K18" i="114"/>
  <c r="K52" i="114"/>
  <c r="K26" i="114"/>
  <c r="K10" i="114"/>
  <c r="K60" i="114"/>
  <c r="BZ82" i="235"/>
  <c r="CA82" i="235" s="1"/>
  <c r="K109" i="114"/>
  <c r="L75" i="114"/>
  <c r="N75" i="114" s="1"/>
  <c r="BW138" i="235"/>
  <c r="BX138" i="235" s="1"/>
  <c r="BY138" i="235" s="1"/>
  <c r="BW122" i="235"/>
  <c r="BX122" i="235" s="1"/>
  <c r="BY122" i="235" s="1"/>
  <c r="BW96" i="235"/>
  <c r="BX96" i="235" s="1"/>
  <c r="BY96" i="235" s="1"/>
  <c r="I115" i="114"/>
  <c r="BZ87" i="235"/>
  <c r="CA87" i="235" s="1"/>
  <c r="I15" i="114"/>
  <c r="I13" i="114"/>
  <c r="BW115" i="235"/>
  <c r="BX115" i="235" s="1"/>
  <c r="BY115" i="235" s="1"/>
  <c r="BW39" i="235"/>
  <c r="BX39" i="235" s="1"/>
  <c r="BY39" i="235" s="1"/>
  <c r="K41" i="114"/>
  <c r="H19" i="114"/>
  <c r="F6" i="237" s="1"/>
  <c r="I82" i="114"/>
  <c r="BZ101" i="235"/>
  <c r="CA101" i="235" s="1"/>
  <c r="BW89" i="235"/>
  <c r="BX89" i="235" s="1"/>
  <c r="BY89" i="235" s="1"/>
  <c r="I27" i="114"/>
  <c r="BW37" i="235"/>
  <c r="BX37" i="235" s="1"/>
  <c r="BY37" i="235" s="1"/>
  <c r="I49" i="114"/>
  <c r="I17" i="114"/>
  <c r="I98" i="114"/>
  <c r="I21" i="114"/>
  <c r="I55" i="114"/>
  <c r="BZ132" i="235"/>
  <c r="CA132" i="235" s="1"/>
  <c r="I91" i="114"/>
  <c r="I103" i="114"/>
  <c r="BZ107" i="235"/>
  <c r="CA107" i="235" s="1"/>
  <c r="H12" i="114"/>
  <c r="D6" i="237" s="1"/>
  <c r="BZ135" i="235"/>
  <c r="CA135" i="235" s="1"/>
  <c r="BZ65" i="235"/>
  <c r="CA65" i="235" s="1"/>
  <c r="P10" i="193"/>
  <c r="I10" i="193" s="1"/>
  <c r="C19" i="193"/>
  <c r="J20" i="193"/>
  <c r="N32" i="193"/>
  <c r="P71" i="193"/>
  <c r="M71" i="193" s="1"/>
  <c r="P134" i="193"/>
  <c r="P35" i="225"/>
  <c r="C35" i="225"/>
  <c r="F32" i="225"/>
  <c r="N13" i="225"/>
  <c r="C22" i="225"/>
  <c r="P22" i="225"/>
  <c r="F20" i="225"/>
  <c r="C39" i="225"/>
  <c r="P39" i="225"/>
  <c r="N43" i="225"/>
  <c r="P46" i="225"/>
  <c r="O46" i="225" s="1"/>
  <c r="I138" i="225"/>
  <c r="G138" i="225"/>
  <c r="E138" i="225"/>
  <c r="O138" i="225"/>
  <c r="M138" i="225"/>
  <c r="P8" i="225"/>
  <c r="G8" i="225" s="1"/>
  <c r="F6" i="225"/>
  <c r="N32" i="225"/>
  <c r="C48" i="225"/>
  <c r="P48" i="225"/>
  <c r="G48" i="225" s="1"/>
  <c r="P56" i="225"/>
  <c r="G56" i="225" s="1"/>
  <c r="C56" i="225"/>
  <c r="P62" i="225"/>
  <c r="K62" i="225" s="1"/>
  <c r="C73" i="225"/>
  <c r="P73" i="225"/>
  <c r="G73" i="225" s="1"/>
  <c r="F81" i="225"/>
  <c r="C82" i="225"/>
  <c r="P82" i="225"/>
  <c r="G82" i="225" s="1"/>
  <c r="C8" i="225"/>
  <c r="C26" i="225"/>
  <c r="P26" i="225"/>
  <c r="N63" i="225"/>
  <c r="C77" i="225"/>
  <c r="P77" i="225"/>
  <c r="G77" i="225" s="1"/>
  <c r="C27" i="225"/>
  <c r="P12" i="225"/>
  <c r="C12" i="225"/>
  <c r="J13" i="225"/>
  <c r="J20" i="225"/>
  <c r="P40" i="225"/>
  <c r="K40" i="225" s="1"/>
  <c r="C40" i="225"/>
  <c r="J43" i="225"/>
  <c r="P45" i="225"/>
  <c r="C52" i="225"/>
  <c r="P66" i="225"/>
  <c r="K66" i="225" s="1"/>
  <c r="J63" i="225"/>
  <c r="C78" i="225"/>
  <c r="P52" i="225"/>
  <c r="G52" i="225" s="1"/>
  <c r="M111" i="225"/>
  <c r="J6" i="225"/>
  <c r="C17" i="225"/>
  <c r="P17" i="225"/>
  <c r="G17" i="225" s="1"/>
  <c r="P30" i="225"/>
  <c r="G30" i="225" s="1"/>
  <c r="C30" i="225"/>
  <c r="P44" i="225"/>
  <c r="C44" i="225"/>
  <c r="C50" i="225"/>
  <c r="C54" i="225"/>
  <c r="C60" i="225"/>
  <c r="P60" i="225"/>
  <c r="G60" i="225" s="1"/>
  <c r="F63" i="225"/>
  <c r="C65" i="225"/>
  <c r="P65" i="225"/>
  <c r="G65" i="225" s="1"/>
  <c r="P69" i="225"/>
  <c r="G69" i="225" s="1"/>
  <c r="C69" i="225"/>
  <c r="P75" i="225"/>
  <c r="O75" i="225" s="1"/>
  <c r="K64" i="225"/>
  <c r="E64" i="225"/>
  <c r="M64" i="225"/>
  <c r="C7" i="225"/>
  <c r="N6" i="225"/>
  <c r="P7" i="225"/>
  <c r="P9" i="225"/>
  <c r="K9" i="225" s="1"/>
  <c r="C9" i="225"/>
  <c r="C10" i="225"/>
  <c r="P10" i="225"/>
  <c r="K10" i="225" s="1"/>
  <c r="P11" i="225"/>
  <c r="C11" i="225"/>
  <c r="F13" i="225"/>
  <c r="C14" i="225"/>
  <c r="P14" i="225"/>
  <c r="K14" i="225" s="1"/>
  <c r="C15" i="225"/>
  <c r="P15" i="225"/>
  <c r="O15" i="225" s="1"/>
  <c r="P16" i="225"/>
  <c r="O16" i="225" s="1"/>
  <c r="P18" i="225"/>
  <c r="K18" i="225" s="1"/>
  <c r="C18" i="225"/>
  <c r="C19" i="225"/>
  <c r="P19" i="225"/>
  <c r="K19" i="225" s="1"/>
  <c r="P21" i="225"/>
  <c r="N20" i="225"/>
  <c r="P23" i="225"/>
  <c r="C23" i="225"/>
  <c r="P24" i="225"/>
  <c r="C24" i="225"/>
  <c r="P27" i="225"/>
  <c r="C28" i="225"/>
  <c r="P28" i="225"/>
  <c r="K28" i="225" s="1"/>
  <c r="C31" i="225"/>
  <c r="P31" i="225"/>
  <c r="J32" i="225"/>
  <c r="C33" i="225"/>
  <c r="P33" i="225"/>
  <c r="K33" i="225" s="1"/>
  <c r="C36" i="225"/>
  <c r="P36" i="225"/>
  <c r="K36" i="225" s="1"/>
  <c r="P37" i="225"/>
  <c r="O37" i="225" s="1"/>
  <c r="C37" i="225"/>
  <c r="C41" i="225"/>
  <c r="P41" i="225"/>
  <c r="K41" i="225" s="1"/>
  <c r="C42" i="225"/>
  <c r="P42" i="225"/>
  <c r="O42" i="225" s="1"/>
  <c r="C45" i="225"/>
  <c r="C46" i="225"/>
  <c r="C47" i="225"/>
  <c r="C49" i="225"/>
  <c r="P50" i="225"/>
  <c r="O50" i="225" s="1"/>
  <c r="C51" i="225"/>
  <c r="P51" i="225"/>
  <c r="P53" i="225"/>
  <c r="K53" i="225" s="1"/>
  <c r="C53" i="225"/>
  <c r="P54" i="225"/>
  <c r="O54" i="225" s="1"/>
  <c r="C55" i="225"/>
  <c r="P55" i="225"/>
  <c r="P57" i="225"/>
  <c r="C57" i="225"/>
  <c r="P58" i="225"/>
  <c r="C58" i="225"/>
  <c r="P59" i="225"/>
  <c r="C59" i="225"/>
  <c r="P61" i="225"/>
  <c r="C61" i="225"/>
  <c r="C62" i="225"/>
  <c r="O64" i="225"/>
  <c r="C66" i="225"/>
  <c r="C67" i="225"/>
  <c r="P67" i="225"/>
  <c r="K67" i="225" s="1"/>
  <c r="P68" i="225"/>
  <c r="C68" i="225"/>
  <c r="P70" i="225"/>
  <c r="C70" i="225"/>
  <c r="C71" i="225"/>
  <c r="P71" i="225"/>
  <c r="C74" i="225"/>
  <c r="P74" i="225"/>
  <c r="K74" i="225" s="1"/>
  <c r="C75" i="225"/>
  <c r="C76" i="225"/>
  <c r="P76" i="225"/>
  <c r="P78" i="225"/>
  <c r="K78" i="225" s="1"/>
  <c r="C79" i="225"/>
  <c r="P79" i="225"/>
  <c r="P80" i="225"/>
  <c r="C80" i="225"/>
  <c r="C83" i="225"/>
  <c r="P83" i="225"/>
  <c r="C84" i="225"/>
  <c r="P84" i="225"/>
  <c r="K84" i="225" s="1"/>
  <c r="C87" i="225"/>
  <c r="P87" i="225"/>
  <c r="P88" i="225"/>
  <c r="P91" i="225"/>
  <c r="C91" i="225"/>
  <c r="C92" i="225"/>
  <c r="P92" i="225"/>
  <c r="K92" i="225" s="1"/>
  <c r="P93" i="225"/>
  <c r="C93" i="225"/>
  <c r="C95" i="225"/>
  <c r="P95" i="225"/>
  <c r="C96" i="225"/>
  <c r="P96" i="225"/>
  <c r="C97" i="225"/>
  <c r="P97" i="225"/>
  <c r="C99" i="225"/>
  <c r="P99" i="225"/>
  <c r="P100" i="225"/>
  <c r="C100" i="225"/>
  <c r="C101" i="225"/>
  <c r="P101" i="225"/>
  <c r="O101" i="225" s="1"/>
  <c r="C103" i="225"/>
  <c r="P103" i="225"/>
  <c r="C104" i="225"/>
  <c r="P104" i="225"/>
  <c r="K104" i="225" s="1"/>
  <c r="N105" i="225"/>
  <c r="P106" i="225"/>
  <c r="C106" i="225"/>
  <c r="C108" i="225"/>
  <c r="F105" i="225"/>
  <c r="P108" i="225"/>
  <c r="G108" i="225" s="1"/>
  <c r="P109" i="225"/>
  <c r="C109" i="225"/>
  <c r="P110" i="225"/>
  <c r="O110" i="225" s="1"/>
  <c r="P114" i="225"/>
  <c r="O114" i="225" s="1"/>
  <c r="P118" i="225"/>
  <c r="O118" i="225" s="1"/>
  <c r="C118" i="225"/>
  <c r="C120" i="225"/>
  <c r="P120" i="225"/>
  <c r="C121" i="225"/>
  <c r="C122" i="225"/>
  <c r="P122" i="225"/>
  <c r="C124" i="225"/>
  <c r="P124" i="225"/>
  <c r="C125" i="225"/>
  <c r="P126" i="225"/>
  <c r="C126" i="225"/>
  <c r="C128" i="225"/>
  <c r="P128" i="225"/>
  <c r="P130" i="225"/>
  <c r="C130" i="225"/>
  <c r="J129" i="225"/>
  <c r="C131" i="225"/>
  <c r="P131" i="225"/>
  <c r="P133" i="225"/>
  <c r="F129" i="225"/>
  <c r="P134" i="225"/>
  <c r="C134" i="225"/>
  <c r="P135" i="225"/>
  <c r="C135" i="225"/>
  <c r="P137" i="225"/>
  <c r="C137" i="225"/>
  <c r="C138" i="225"/>
  <c r="K138" i="225"/>
  <c r="P139" i="225"/>
  <c r="C139" i="225"/>
  <c r="M134" i="193"/>
  <c r="G134" i="193"/>
  <c r="L32" i="193"/>
  <c r="F6" i="193"/>
  <c r="J6" i="193"/>
  <c r="N6" i="193"/>
  <c r="N13" i="193"/>
  <c r="F13" i="193"/>
  <c r="P19" i="193"/>
  <c r="I19" i="193" s="1"/>
  <c r="F20" i="193"/>
  <c r="C24" i="193"/>
  <c r="F32" i="193"/>
  <c r="J32" i="193"/>
  <c r="C37" i="193"/>
  <c r="C41" i="193"/>
  <c r="F43" i="193"/>
  <c r="J43" i="193"/>
  <c r="C46" i="193"/>
  <c r="P50" i="193"/>
  <c r="K50" i="193" s="1"/>
  <c r="P54" i="193"/>
  <c r="M54" i="193" s="1"/>
  <c r="C58" i="193"/>
  <c r="C62" i="193"/>
  <c r="F63" i="193"/>
  <c r="J63" i="193"/>
  <c r="C67" i="193"/>
  <c r="C71" i="193"/>
  <c r="C75" i="193"/>
  <c r="P77" i="193"/>
  <c r="O77" i="193" s="1"/>
  <c r="F81" i="193"/>
  <c r="J81" i="193"/>
  <c r="C84" i="193"/>
  <c r="P88" i="193"/>
  <c r="O88" i="193" s="1"/>
  <c r="P96" i="193"/>
  <c r="G96" i="193" s="1"/>
  <c r="C100" i="193"/>
  <c r="F105" i="193"/>
  <c r="J105" i="193"/>
  <c r="N105" i="193"/>
  <c r="C113" i="193"/>
  <c r="C121" i="193"/>
  <c r="P125" i="193"/>
  <c r="E125" i="193" s="1"/>
  <c r="C130" i="193"/>
  <c r="F129" i="193"/>
  <c r="J129" i="193"/>
  <c r="O134" i="193"/>
  <c r="C138" i="193"/>
  <c r="P138" i="193"/>
  <c r="O138" i="193" s="1"/>
  <c r="C125" i="193"/>
  <c r="P117" i="193"/>
  <c r="M117" i="193" s="1"/>
  <c r="P67" i="193"/>
  <c r="O67" i="193" s="1"/>
  <c r="P41" i="193"/>
  <c r="O41" i="193" s="1"/>
  <c r="C15" i="193"/>
  <c r="P58" i="193"/>
  <c r="C10" i="193"/>
  <c r="P104" i="193"/>
  <c r="O104" i="193" s="1"/>
  <c r="P75" i="193"/>
  <c r="O75" i="193" s="1"/>
  <c r="C7" i="193"/>
  <c r="P14" i="193"/>
  <c r="K14" i="193" s="1"/>
  <c r="P25" i="193"/>
  <c r="O25" i="193" s="1"/>
  <c r="C38" i="193"/>
  <c r="P48" i="193"/>
  <c r="P55" i="193"/>
  <c r="O55" i="193" s="1"/>
  <c r="C77" i="193"/>
  <c r="C87" i="193"/>
  <c r="P95" i="193"/>
  <c r="E95" i="193" s="1"/>
  <c r="P133" i="193"/>
  <c r="K133" i="193" s="1"/>
  <c r="I134" i="193"/>
  <c r="C54" i="193"/>
  <c r="P62" i="193"/>
  <c r="O62" i="193" s="1"/>
  <c r="C104" i="193"/>
  <c r="P46" i="193"/>
  <c r="P121" i="193"/>
  <c r="O121" i="193" s="1"/>
  <c r="C79" i="193"/>
  <c r="N43" i="193"/>
  <c r="C134" i="193"/>
  <c r="P113" i="193"/>
  <c r="C50" i="193"/>
  <c r="P92" i="193"/>
  <c r="N63" i="193"/>
  <c r="C33" i="193"/>
  <c r="C28" i="193"/>
  <c r="P79" i="193"/>
  <c r="O79" i="193" s="1"/>
  <c r="P130" i="193"/>
  <c r="O130" i="193" s="1"/>
  <c r="C109" i="193"/>
  <c r="C96" i="193"/>
  <c r="P109" i="193"/>
  <c r="O109" i="193" s="1"/>
  <c r="P28" i="193"/>
  <c r="P100" i="193"/>
  <c r="P15" i="193"/>
  <c r="E134" i="193"/>
  <c r="P84" i="193"/>
  <c r="C92" i="193"/>
  <c r="N81" i="193"/>
  <c r="P37" i="193"/>
  <c r="P33" i="193"/>
  <c r="N20" i="193"/>
  <c r="P24" i="193"/>
  <c r="K134" i="193"/>
  <c r="C88" i="193"/>
  <c r="H13" i="193"/>
  <c r="P17" i="193"/>
  <c r="I17" i="193" s="1"/>
  <c r="C17" i="193"/>
  <c r="P26" i="193"/>
  <c r="I26" i="193" s="1"/>
  <c r="C26" i="193"/>
  <c r="P34" i="193"/>
  <c r="D32" i="193"/>
  <c r="C42" i="193"/>
  <c r="P42" i="193"/>
  <c r="E42" i="193" s="1"/>
  <c r="P49" i="193"/>
  <c r="M49" i="193" s="1"/>
  <c r="C49" i="193"/>
  <c r="C57" i="193"/>
  <c r="P57" i="193"/>
  <c r="M57" i="193" s="1"/>
  <c r="L63" i="193"/>
  <c r="P66" i="193"/>
  <c r="M66" i="193" s="1"/>
  <c r="C78" i="193"/>
  <c r="C86" i="193"/>
  <c r="P86" i="193"/>
  <c r="I86" i="193" s="1"/>
  <c r="C90" i="193"/>
  <c r="P90" i="193"/>
  <c r="I90" i="193" s="1"/>
  <c r="P97" i="193"/>
  <c r="E97" i="193" s="1"/>
  <c r="C97" i="193"/>
  <c r="P108" i="193"/>
  <c r="M108" i="193" s="1"/>
  <c r="C108" i="193"/>
  <c r="L105" i="193"/>
  <c r="D129" i="193"/>
  <c r="P131" i="193"/>
  <c r="E131" i="193" s="1"/>
  <c r="C12" i="193"/>
  <c r="P12" i="193"/>
  <c r="I12" i="193" s="1"/>
  <c r="P23" i="193"/>
  <c r="M23" i="193" s="1"/>
  <c r="P45" i="193"/>
  <c r="C45" i="193"/>
  <c r="L43" i="193"/>
  <c r="C51" i="193"/>
  <c r="P51" i="193"/>
  <c r="E51" i="193" s="1"/>
  <c r="C56" i="193"/>
  <c r="P56" i="193"/>
  <c r="I56" i="193" s="1"/>
  <c r="H63" i="193"/>
  <c r="C65" i="193"/>
  <c r="P65" i="193"/>
  <c r="I65" i="193" s="1"/>
  <c r="P80" i="193"/>
  <c r="E80" i="193" s="1"/>
  <c r="C80" i="193"/>
  <c r="P99" i="193"/>
  <c r="C99" i="193"/>
  <c r="D105" i="193"/>
  <c r="C106" i="193"/>
  <c r="C110" i="193"/>
  <c r="P115" i="193"/>
  <c r="I115" i="193" s="1"/>
  <c r="C115" i="193"/>
  <c r="P118" i="193"/>
  <c r="E118" i="193" s="1"/>
  <c r="C118" i="193"/>
  <c r="C122" i="193"/>
  <c r="P122" i="193"/>
  <c r="E122" i="193" s="1"/>
  <c r="C124" i="193"/>
  <c r="P124" i="193"/>
  <c r="M124" i="193" s="1"/>
  <c r="C127" i="193"/>
  <c r="P127" i="193"/>
  <c r="I127" i="193" s="1"/>
  <c r="C132" i="193"/>
  <c r="H129" i="193"/>
  <c r="P132" i="193"/>
  <c r="I132" i="193" s="1"/>
  <c r="C139" i="193"/>
  <c r="P139" i="193"/>
  <c r="E139" i="193" s="1"/>
  <c r="C95" i="193"/>
  <c r="P110" i="193"/>
  <c r="E110" i="193" s="1"/>
  <c r="P38" i="193"/>
  <c r="E38" i="193" s="1"/>
  <c r="L20" i="193"/>
  <c r="C48" i="193"/>
  <c r="H6" i="193"/>
  <c r="C8" i="193"/>
  <c r="P8" i="193"/>
  <c r="I8" i="193" s="1"/>
  <c r="D13" i="193"/>
  <c r="P16" i="193"/>
  <c r="E16" i="193" s="1"/>
  <c r="C16" i="193"/>
  <c r="C22" i="193"/>
  <c r="P22" i="193"/>
  <c r="I22" i="193" s="1"/>
  <c r="H20" i="193"/>
  <c r="P27" i="193"/>
  <c r="M27" i="193" s="1"/>
  <c r="C27" i="193"/>
  <c r="P36" i="193"/>
  <c r="C36" i="193"/>
  <c r="C44" i="193"/>
  <c r="H43" i="193"/>
  <c r="C53" i="193"/>
  <c r="P53" i="193"/>
  <c r="M53" i="193" s="1"/>
  <c r="C60" i="193"/>
  <c r="P60" i="193"/>
  <c r="P70" i="193"/>
  <c r="M70" i="193" s="1"/>
  <c r="C70" i="193"/>
  <c r="C74" i="193"/>
  <c r="P74" i="193"/>
  <c r="C82" i="193"/>
  <c r="P82" i="193"/>
  <c r="I82" i="193" s="1"/>
  <c r="H81" i="193"/>
  <c r="C93" i="193"/>
  <c r="P93" i="193"/>
  <c r="C102" i="193"/>
  <c r="P102" i="193"/>
  <c r="I102" i="193" s="1"/>
  <c r="C114" i="193"/>
  <c r="P114" i="193"/>
  <c r="C135" i="193"/>
  <c r="P135" i="193"/>
  <c r="E135" i="193" s="1"/>
  <c r="C55" i="193"/>
  <c r="C23" i="193"/>
  <c r="L6" i="193"/>
  <c r="P9" i="193"/>
  <c r="L13" i="193"/>
  <c r="C14" i="193"/>
  <c r="P21" i="193"/>
  <c r="C21" i="193"/>
  <c r="D20" i="193"/>
  <c r="C29" i="193"/>
  <c r="P29" i="193"/>
  <c r="E29" i="193" s="1"/>
  <c r="P40" i="193"/>
  <c r="C40" i="193"/>
  <c r="C52" i="193"/>
  <c r="P52" i="193"/>
  <c r="I52" i="193" s="1"/>
  <c r="C61" i="193"/>
  <c r="P61" i="193"/>
  <c r="M61" i="193" s="1"/>
  <c r="D81" i="193"/>
  <c r="C85" i="193"/>
  <c r="P89" i="193"/>
  <c r="E89" i="193" s="1"/>
  <c r="C89" i="193"/>
  <c r="C98" i="193"/>
  <c r="P98" i="193"/>
  <c r="I98" i="193" s="1"/>
  <c r="C128" i="193"/>
  <c r="P128" i="193"/>
  <c r="M128" i="193" s="1"/>
  <c r="C133" i="193"/>
  <c r="P106" i="193"/>
  <c r="E106" i="193" s="1"/>
  <c r="C66" i="193"/>
  <c r="C69" i="193"/>
  <c r="P69" i="193"/>
  <c r="I69" i="193" s="1"/>
  <c r="C131" i="193"/>
  <c r="C34" i="193"/>
  <c r="P44" i="193"/>
  <c r="I44" i="193" s="1"/>
  <c r="C9" i="193"/>
  <c r="P11" i="193"/>
  <c r="E11" i="193" s="1"/>
  <c r="C11" i="193"/>
  <c r="P30" i="193"/>
  <c r="I30" i="193" s="1"/>
  <c r="C30" i="193"/>
  <c r="C35" i="193"/>
  <c r="P35" i="193"/>
  <c r="I35" i="193" s="1"/>
  <c r="H32" i="193"/>
  <c r="C59" i="193"/>
  <c r="P59" i="193"/>
  <c r="P68" i="193"/>
  <c r="C68" i="193"/>
  <c r="C76" i="193"/>
  <c r="P76" i="193"/>
  <c r="E76" i="193" s="1"/>
  <c r="C94" i="193"/>
  <c r="P94" i="193"/>
  <c r="I94" i="193" s="1"/>
  <c r="P101" i="193"/>
  <c r="E101" i="193" s="1"/>
  <c r="C101" i="193"/>
  <c r="H105" i="193"/>
  <c r="C107" i="193"/>
  <c r="P111" i="193"/>
  <c r="I111" i="193" s="1"/>
  <c r="C111" i="193"/>
  <c r="P116" i="193"/>
  <c r="M116" i="193" s="1"/>
  <c r="C116" i="193"/>
  <c r="C119" i="193"/>
  <c r="P119" i="193"/>
  <c r="I119" i="193" s="1"/>
  <c r="C120" i="193"/>
  <c r="P120" i="193"/>
  <c r="M120" i="193" s="1"/>
  <c r="P123" i="193"/>
  <c r="C123" i="193"/>
  <c r="P126" i="193"/>
  <c r="E126" i="193" s="1"/>
  <c r="C126" i="193"/>
  <c r="P137" i="193"/>
  <c r="M137" i="193" s="1"/>
  <c r="C137" i="193"/>
  <c r="L129" i="193"/>
  <c r="P78" i="193"/>
  <c r="D6" i="193"/>
  <c r="P7" i="193"/>
  <c r="C18" i="193"/>
  <c r="P18" i="193"/>
  <c r="C31" i="193"/>
  <c r="P31" i="193"/>
  <c r="C39" i="193"/>
  <c r="P39" i="193"/>
  <c r="I39" i="193" s="1"/>
  <c r="P47" i="193"/>
  <c r="E47" i="193" s="1"/>
  <c r="D43" i="193"/>
  <c r="C47" i="193"/>
  <c r="C64" i="193"/>
  <c r="P64" i="193"/>
  <c r="P72" i="193"/>
  <c r="E72" i="193" s="1"/>
  <c r="C72" i="193"/>
  <c r="P73" i="193"/>
  <c r="I73" i="193" s="1"/>
  <c r="C73" i="193"/>
  <c r="L81" i="193"/>
  <c r="C83" i="193"/>
  <c r="P83" i="193"/>
  <c r="C91" i="193"/>
  <c r="P91" i="193"/>
  <c r="M91" i="193" s="1"/>
  <c r="C103" i="193"/>
  <c r="P103" i="193"/>
  <c r="P112" i="193"/>
  <c r="M112" i="193" s="1"/>
  <c r="C112" i="193"/>
  <c r="C136" i="193"/>
  <c r="P136" i="193"/>
  <c r="I136" i="193" s="1"/>
  <c r="P85" i="193"/>
  <c r="D63" i="193"/>
  <c r="C25" i="193"/>
  <c r="P87" i="193"/>
  <c r="P107" i="193"/>
  <c r="I107" i="193" s="1"/>
  <c r="Z18" i="192"/>
  <c r="AB49" i="192"/>
  <c r="Z139" i="192"/>
  <c r="Y8" i="192"/>
  <c r="Y131" i="192"/>
  <c r="Z119" i="192"/>
  <c r="Z26" i="192"/>
  <c r="AB110" i="192"/>
  <c r="Z42" i="192"/>
  <c r="K111" i="114"/>
  <c r="K116" i="114"/>
  <c r="K96" i="114"/>
  <c r="BZ116" i="235"/>
  <c r="CA116" i="235" s="1"/>
  <c r="K30" i="114"/>
  <c r="K81" i="114"/>
  <c r="J80" i="114"/>
  <c r="N7" i="237" s="1"/>
  <c r="J31" i="114"/>
  <c r="H7" i="237" s="1"/>
  <c r="K32" i="114"/>
  <c r="K97" i="114"/>
  <c r="K61" i="114"/>
  <c r="K39" i="114"/>
  <c r="K49" i="114"/>
  <c r="K91" i="114"/>
  <c r="K9" i="114"/>
  <c r="BZ92" i="235"/>
  <c r="CA92" i="235" s="1"/>
  <c r="BZ123" i="235"/>
  <c r="CA123" i="235" s="1"/>
  <c r="K83" i="114"/>
  <c r="K47" i="114"/>
  <c r="K112" i="114"/>
  <c r="K88" i="114"/>
  <c r="K54" i="114"/>
  <c r="K119" i="114"/>
  <c r="BZ106" i="235"/>
  <c r="CA106" i="235" s="1"/>
  <c r="BZ137" i="235"/>
  <c r="CA137" i="235" s="1"/>
  <c r="J19" i="114"/>
  <c r="F7" i="237" s="1"/>
  <c r="K20" i="114"/>
  <c r="J12" i="114"/>
  <c r="D7" i="237" s="1"/>
  <c r="K14" i="114"/>
  <c r="K87" i="114"/>
  <c r="K55" i="114"/>
  <c r="K27" i="114"/>
  <c r="K121" i="114"/>
  <c r="K38" i="114"/>
  <c r="BZ15" i="235"/>
  <c r="CA15" i="235" s="1"/>
  <c r="K108" i="114"/>
  <c r="K66" i="114"/>
  <c r="K17" i="114"/>
  <c r="K127" i="114"/>
  <c r="BZ90" i="235"/>
  <c r="CA90" i="235" s="1"/>
  <c r="K37" i="114"/>
  <c r="K129" i="114"/>
  <c r="J128" i="114"/>
  <c r="R7" i="237" s="1"/>
  <c r="J104" i="114"/>
  <c r="P7" i="237" s="1"/>
  <c r="K105" i="114"/>
  <c r="K63" i="114"/>
  <c r="J62" i="114"/>
  <c r="L7" i="237" s="1"/>
  <c r="K46" i="114"/>
  <c r="K98" i="114"/>
  <c r="K36" i="114"/>
  <c r="K130" i="114"/>
  <c r="BZ97" i="235"/>
  <c r="CA97" i="235" s="1"/>
  <c r="K122" i="114"/>
  <c r="K23" i="114"/>
  <c r="K53" i="114"/>
  <c r="K138" i="114"/>
  <c r="K99" i="114"/>
  <c r="J42" i="114"/>
  <c r="J7" i="237" s="1"/>
  <c r="K44" i="114"/>
  <c r="K29" i="114"/>
  <c r="K79" i="114"/>
  <c r="BZ48" i="235"/>
  <c r="CA48" i="235" s="1"/>
  <c r="H5" i="114"/>
  <c r="I8" i="114"/>
  <c r="BZ93" i="235"/>
  <c r="CA93" i="235" s="1"/>
  <c r="L49" i="114"/>
  <c r="N49" i="114" s="1"/>
  <c r="K25" i="114"/>
  <c r="K135" i="114"/>
  <c r="L61" i="114"/>
  <c r="N61" i="114" s="1"/>
  <c r="K92" i="114"/>
  <c r="I124" i="114"/>
  <c r="BW59" i="235"/>
  <c r="BX59" i="235" s="1"/>
  <c r="BY59" i="235" s="1"/>
  <c r="I136" i="114"/>
  <c r="I133" i="114"/>
  <c r="BZ110" i="235"/>
  <c r="CA110" i="235" s="1"/>
  <c r="BZ100" i="235"/>
  <c r="CA100" i="235" s="1"/>
  <c r="L18" i="114"/>
  <c r="N18" i="114" s="1"/>
  <c r="L56" i="114"/>
  <c r="M56" i="114" s="1"/>
  <c r="L68" i="114"/>
  <c r="M68" i="114" s="1"/>
  <c r="H128" i="114"/>
  <c r="R6" i="237" s="1"/>
  <c r="I86" i="114"/>
  <c r="BW52" i="235"/>
  <c r="BX52" i="235" s="1"/>
  <c r="BY52" i="235" s="1"/>
  <c r="H80" i="114"/>
  <c r="N6" i="237" s="1"/>
  <c r="BY4" i="222"/>
  <c r="I64" i="114"/>
  <c r="BZ105" i="235"/>
  <c r="CA105" i="235" s="1"/>
  <c r="L26" i="114"/>
  <c r="M26" i="114" s="1"/>
  <c r="L51" i="114"/>
  <c r="N51" i="114" s="1"/>
  <c r="L135" i="114"/>
  <c r="M135" i="114" s="1"/>
  <c r="L37" i="114"/>
  <c r="M37" i="114" s="1"/>
  <c r="I127" i="114"/>
  <c r="BW133" i="235"/>
  <c r="BX133" i="235" s="1"/>
  <c r="BY133" i="235" s="1"/>
  <c r="BW86" i="235"/>
  <c r="BX86" i="235" s="1"/>
  <c r="BY86" i="235" s="1"/>
  <c r="BW57" i="235"/>
  <c r="BX57" i="235" s="1"/>
  <c r="BY57" i="235" s="1"/>
  <c r="L20" i="114"/>
  <c r="M20" i="114" s="1"/>
  <c r="L70" i="114"/>
  <c r="M70" i="114" s="1"/>
  <c r="BZ43" i="235"/>
  <c r="CA43" i="235" s="1"/>
  <c r="I45" i="114"/>
  <c r="I35" i="114"/>
  <c r="H104" i="114"/>
  <c r="P6" i="237" s="1"/>
  <c r="I130" i="114"/>
  <c r="BZ23" i="235"/>
  <c r="CA23" i="235" s="1"/>
  <c r="BZ126" i="235"/>
  <c r="CA126" i="235" s="1"/>
  <c r="L17" i="114"/>
  <c r="M17" i="114" s="1"/>
  <c r="L33" i="114"/>
  <c r="M33" i="114" s="1"/>
  <c r="L89" i="114"/>
  <c r="N89" i="114" s="1"/>
  <c r="H62" i="114"/>
  <c r="L6" i="237" s="1"/>
  <c r="I25" i="114"/>
  <c r="I69" i="114"/>
  <c r="H31" i="114"/>
  <c r="H6" i="237" s="1"/>
  <c r="BZ41" i="235"/>
  <c r="CA41" i="235" s="1"/>
  <c r="L25" i="114"/>
  <c r="N25" i="114" s="1"/>
  <c r="L81" i="114"/>
  <c r="M81" i="114" s="1"/>
  <c r="BZ125" i="235"/>
  <c r="CA125" i="235" s="1"/>
  <c r="H42" i="114"/>
  <c r="J6" i="237" s="1"/>
  <c r="L30" i="114"/>
  <c r="M30" i="114" s="1"/>
  <c r="L52" i="114"/>
  <c r="N52" i="114" s="1"/>
  <c r="L100" i="114"/>
  <c r="M100" i="114" s="1"/>
  <c r="L133" i="114"/>
  <c r="N133" i="114" s="1"/>
  <c r="AB24" i="192"/>
  <c r="Z24" i="192"/>
  <c r="Z32" i="192"/>
  <c r="AB32" i="192"/>
  <c r="Z52" i="192"/>
  <c r="AB52" i="192"/>
  <c r="Z68" i="192"/>
  <c r="AB68" i="192"/>
  <c r="Z72" i="192"/>
  <c r="Z88" i="192"/>
  <c r="AB88" i="192"/>
  <c r="Z112" i="192"/>
  <c r="AB112" i="192"/>
  <c r="AB116" i="192"/>
  <c r="Z116" i="192"/>
  <c r="Z124" i="192"/>
  <c r="Z9" i="192"/>
  <c r="AB9" i="192"/>
  <c r="AB25" i="192"/>
  <c r="AB53" i="192"/>
  <c r="Z53" i="192"/>
  <c r="Z141" i="192"/>
  <c r="AB141" i="192"/>
  <c r="AP131" i="192"/>
  <c r="AB139" i="192"/>
  <c r="Z12" i="192"/>
  <c r="R80" i="192"/>
  <c r="R120" i="192"/>
  <c r="R40" i="192"/>
  <c r="S8" i="192"/>
  <c r="R88" i="192"/>
  <c r="Z27" i="192"/>
  <c r="R12" i="192"/>
  <c r="T100" i="192"/>
  <c r="R116" i="192"/>
  <c r="R20" i="192"/>
  <c r="AP84" i="192"/>
  <c r="AP96" i="192"/>
  <c r="AB117" i="192"/>
  <c r="AB71" i="192"/>
  <c r="AB39" i="192"/>
  <c r="Z104" i="192"/>
  <c r="Z130" i="192"/>
  <c r="Z67" i="192"/>
  <c r="AP40" i="192"/>
  <c r="T80" i="192"/>
  <c r="S34" i="192"/>
  <c r="AP36" i="192"/>
  <c r="R112" i="192"/>
  <c r="R60" i="192"/>
  <c r="R96" i="192"/>
  <c r="AP56" i="192"/>
  <c r="R84" i="192"/>
  <c r="T92" i="192"/>
  <c r="AB21" i="192"/>
  <c r="AB132" i="192"/>
  <c r="Z47" i="192"/>
  <c r="Z51" i="192"/>
  <c r="Z77" i="192"/>
  <c r="Z92" i="192"/>
  <c r="S65" i="192"/>
  <c r="T65" i="192" s="1"/>
  <c r="T76" i="192"/>
  <c r="S22" i="192"/>
  <c r="Z74" i="192"/>
  <c r="T68" i="192"/>
  <c r="AP28" i="192"/>
  <c r="T52" i="192"/>
  <c r="AP44" i="192"/>
  <c r="AP60" i="192"/>
  <c r="AP100" i="192"/>
  <c r="R68" i="192"/>
  <c r="T44" i="192"/>
  <c r="AB20" i="192"/>
  <c r="Z102" i="192"/>
  <c r="Z20" i="192"/>
  <c r="T108" i="192"/>
  <c r="T24" i="192"/>
  <c r="R52" i="192"/>
  <c r="R36" i="192"/>
  <c r="S45" i="192"/>
  <c r="AP108" i="192"/>
  <c r="T17" i="192"/>
  <c r="T32" i="192"/>
  <c r="R48" i="192"/>
  <c r="T28" i="192"/>
  <c r="AB119" i="192"/>
  <c r="AB102" i="192"/>
  <c r="AB91" i="192"/>
  <c r="AB99" i="192"/>
  <c r="AB41" i="192"/>
  <c r="Z41" i="192"/>
  <c r="AP76" i="192"/>
  <c r="R72" i="192"/>
  <c r="S83" i="192"/>
  <c r="T83" i="192" s="1"/>
  <c r="AP128" i="192"/>
  <c r="Z17" i="192"/>
  <c r="T112" i="192"/>
  <c r="AP48" i="192"/>
  <c r="R108" i="192"/>
  <c r="T124" i="192"/>
  <c r="Z99" i="192"/>
  <c r="AB19" i="192"/>
  <c r="AB42" i="192"/>
  <c r="Z21" i="192"/>
  <c r="AB104" i="192"/>
  <c r="T72" i="192"/>
  <c r="AP64" i="192"/>
  <c r="R24" i="192"/>
  <c r="T128" i="192"/>
  <c r="T16" i="192"/>
  <c r="AB17" i="192"/>
  <c r="Q15" i="192"/>
  <c r="T15" i="192" s="1"/>
  <c r="Z69" i="192"/>
  <c r="AP16" i="192"/>
  <c r="T56" i="192"/>
  <c r="R32" i="192"/>
  <c r="H16" i="192"/>
  <c r="V28" i="192"/>
  <c r="H32" i="192"/>
  <c r="D32" i="192"/>
  <c r="F38" i="192"/>
  <c r="V19" i="192"/>
  <c r="V96" i="192"/>
  <c r="X114" i="192"/>
  <c r="D96" i="192"/>
  <c r="H94" i="192"/>
  <c r="L96" i="192"/>
  <c r="F94" i="192"/>
  <c r="V114" i="192"/>
  <c r="X78" i="192"/>
  <c r="X38" i="192"/>
  <c r="X96" i="192"/>
  <c r="D19" i="192"/>
  <c r="V104" i="192"/>
  <c r="V78" i="192"/>
  <c r="X94" i="192"/>
  <c r="F96" i="192"/>
  <c r="L78" i="192"/>
  <c r="F104" i="192"/>
  <c r="V94" i="192"/>
  <c r="L94" i="192"/>
  <c r="L104" i="192"/>
  <c r="F78" i="192"/>
  <c r="L38" i="192"/>
  <c r="F19" i="192"/>
  <c r="F114" i="192"/>
  <c r="H78" i="192"/>
  <c r="H38" i="192"/>
  <c r="L114" i="192"/>
  <c r="X19" i="192"/>
  <c r="D114" i="192"/>
  <c r="D38" i="192"/>
  <c r="H114" i="192"/>
  <c r="Z7" i="228"/>
  <c r="Z10" i="228"/>
  <c r="AG8" i="228"/>
  <c r="AL7" i="186"/>
  <c r="AH8" i="186"/>
  <c r="AO8" i="186"/>
  <c r="AV8" i="186"/>
  <c r="AG9" i="186"/>
  <c r="AN9" i="186"/>
  <c r="AT8" i="186"/>
  <c r="AK10" i="186"/>
  <c r="AI10" i="186" s="1"/>
  <c r="AS10" i="186"/>
  <c r="AC10" i="186" s="1"/>
  <c r="AR11" i="186"/>
  <c r="AQ12" i="186"/>
  <c r="AH14" i="186"/>
  <c r="AM8" i="186"/>
  <c r="AL9" i="186"/>
  <c r="AJ11" i="186"/>
  <c r="AT10" i="186"/>
  <c r="AB14" i="186"/>
  <c r="AU17" i="186"/>
  <c r="AV23" i="186"/>
  <c r="AL26" i="186"/>
  <c r="AS27" i="186"/>
  <c r="AC27" i="186" s="1"/>
  <c r="AP30" i="186"/>
  <c r="AH31" i="186"/>
  <c r="AT33" i="186"/>
  <c r="AK35" i="186"/>
  <c r="AI35" i="186" s="1"/>
  <c r="AQ37" i="186"/>
  <c r="AN40" i="186"/>
  <c r="AM41" i="186"/>
  <c r="AP46" i="186"/>
  <c r="AV47" i="186"/>
  <c r="AT49" i="186"/>
  <c r="AK51" i="186"/>
  <c r="AI51" i="186" s="1"/>
  <c r="AR52" i="186"/>
  <c r="AP54" i="186"/>
  <c r="AH55" i="186"/>
  <c r="AO55" i="186"/>
  <c r="AV55" i="186"/>
  <c r="AN56" i="186"/>
  <c r="AU56" i="186"/>
  <c r="AM57" i="186"/>
  <c r="AT57" i="186"/>
  <c r="AL58" i="186"/>
  <c r="AK59" i="186"/>
  <c r="AI59" i="186" s="1"/>
  <c r="AS59" i="186"/>
  <c r="AC59" i="186" s="1"/>
  <c r="AJ60" i="186"/>
  <c r="AR60" i="186"/>
  <c r="AQ61" i="186"/>
  <c r="AP62" i="186"/>
  <c r="AN64" i="186"/>
  <c r="AU64" i="186"/>
  <c r="AM65" i="186"/>
  <c r="AT65" i="186"/>
  <c r="AL66" i="186"/>
  <c r="AK67" i="186"/>
  <c r="AI67" i="186" s="1"/>
  <c r="AS67" i="186"/>
  <c r="AC67" i="186" s="1"/>
  <c r="AJ68" i="186"/>
  <c r="AR68" i="186"/>
  <c r="AQ69" i="186"/>
  <c r="AP70" i="186"/>
  <c r="AH71" i="186"/>
  <c r="AO71" i="186"/>
  <c r="AV71" i="186"/>
  <c r="AN72" i="186"/>
  <c r="AU72" i="186"/>
  <c r="AM73" i="186"/>
  <c r="AT73" i="186"/>
  <c r="AL74" i="186"/>
  <c r="AK75" i="186"/>
  <c r="AI75" i="186" s="1"/>
  <c r="AE11" i="186"/>
  <c r="AS12" i="186"/>
  <c r="AC12" i="186" s="1"/>
  <c r="AG17" i="186"/>
  <c r="AH23" i="186"/>
  <c r="AT25" i="186"/>
  <c r="AJ28" i="186"/>
  <c r="AO31" i="186"/>
  <c r="AS35" i="186"/>
  <c r="AC35" i="186" s="1"/>
  <c r="AP38" i="186"/>
  <c r="AH39" i="186"/>
  <c r="AQ45" i="186"/>
  <c r="AM49" i="186"/>
  <c r="AV7" i="186"/>
  <c r="AV9" i="186"/>
  <c r="AM11" i="186"/>
  <c r="AL12" i="186"/>
  <c r="AR14" i="186"/>
  <c r="AP16" i="186"/>
  <c r="AH17" i="186"/>
  <c r="AO17" i="186"/>
  <c r="AV17" i="186"/>
  <c r="AN18" i="186"/>
  <c r="AU18" i="186"/>
  <c r="AM19" i="186"/>
  <c r="AT19" i="186"/>
  <c r="AJ21" i="186"/>
  <c r="AR21" i="186"/>
  <c r="AQ22" i="186"/>
  <c r="AP23" i="186"/>
  <c r="AH24" i="186"/>
  <c r="AO24" i="186"/>
  <c r="AV24" i="186"/>
  <c r="AN25" i="186"/>
  <c r="AU25" i="186"/>
  <c r="AM26" i="186"/>
  <c r="AT26" i="186"/>
  <c r="AL27" i="186"/>
  <c r="AK28" i="186"/>
  <c r="AI28" i="186" s="1"/>
  <c r="AS28" i="186"/>
  <c r="AC28" i="186" s="1"/>
  <c r="AJ29" i="186"/>
  <c r="AR29" i="186"/>
  <c r="AQ30" i="186"/>
  <c r="AP31" i="186"/>
  <c r="AN33" i="186"/>
  <c r="AU33" i="186"/>
  <c r="AM34" i="186"/>
  <c r="AT34" i="186"/>
  <c r="AL35" i="186"/>
  <c r="AK36" i="186"/>
  <c r="AI36" i="186" s="1"/>
  <c r="AS36" i="186"/>
  <c r="AC36" i="186" s="1"/>
  <c r="AJ37" i="186"/>
  <c r="AR37" i="186"/>
  <c r="AQ38" i="186"/>
  <c r="AP39" i="186"/>
  <c r="AH40" i="186"/>
  <c r="AO40" i="186"/>
  <c r="AV40" i="186"/>
  <c r="AN41" i="186"/>
  <c r="AU41" i="186"/>
  <c r="AM42" i="186"/>
  <c r="AT42" i="186"/>
  <c r="AK44" i="186"/>
  <c r="AI44" i="186" s="1"/>
  <c r="AS44" i="186"/>
  <c r="AC44" i="186" s="1"/>
  <c r="AJ45" i="186"/>
  <c r="AR45" i="186"/>
  <c r="AQ46" i="186"/>
  <c r="AP47" i="186"/>
  <c r="AH48" i="186"/>
  <c r="AM10" i="186"/>
  <c r="AK12" i="186"/>
  <c r="AI12" i="186" s="1"/>
  <c r="AV16" i="186"/>
  <c r="AL19" i="186"/>
  <c r="AO23" i="186"/>
  <c r="AM25" i="186"/>
  <c r="AR28" i="186"/>
  <c r="AM33" i="186"/>
  <c r="AL34" i="186"/>
  <c r="AJ36" i="186"/>
  <c r="AO39" i="186"/>
  <c r="AU40" i="186"/>
  <c r="AL42" i="186"/>
  <c r="AJ44" i="186"/>
  <c r="AH47" i="186"/>
  <c r="AN48" i="186"/>
  <c r="AL50" i="186"/>
  <c r="AS51" i="186"/>
  <c r="AC51" i="186" s="1"/>
  <c r="AQ53" i="186"/>
  <c r="AH7" i="186"/>
  <c r="AP8" i="186"/>
  <c r="AH9" i="186"/>
  <c r="AN10" i="186"/>
  <c r="AT11" i="186"/>
  <c r="AQ15" i="186"/>
  <c r="AP7" i="186"/>
  <c r="AQ8" i="186"/>
  <c r="AP9" i="186"/>
  <c r="AH10" i="186"/>
  <c r="AO10" i="186"/>
  <c r="AV10" i="186"/>
  <c r="AN11" i="186"/>
  <c r="AU11" i="186"/>
  <c r="AM12" i="186"/>
  <c r="AT12" i="186"/>
  <c r="AK14" i="186"/>
  <c r="AI14" i="186" s="1"/>
  <c r="AS14" i="186"/>
  <c r="AC14" i="186" s="1"/>
  <c r="AJ15" i="186"/>
  <c r="AR15" i="186"/>
  <c r="AQ16" i="186"/>
  <c r="AP17" i="186"/>
  <c r="AH18" i="186"/>
  <c r="AO18" i="186"/>
  <c r="AV18" i="186"/>
  <c r="AN19" i="186"/>
  <c r="AU19" i="186"/>
  <c r="AK21" i="186"/>
  <c r="AI21" i="186" s="1"/>
  <c r="AS21" i="186"/>
  <c r="AC21" i="186" s="1"/>
  <c r="AJ22" i="186"/>
  <c r="AR22" i="186"/>
  <c r="AQ23" i="186"/>
  <c r="AP24" i="186"/>
  <c r="AH25" i="186"/>
  <c r="AO25" i="186"/>
  <c r="AV25" i="186"/>
  <c r="AN26" i="186"/>
  <c r="AU26" i="186"/>
  <c r="AM27" i="186"/>
  <c r="AT27" i="186"/>
  <c r="AL28" i="186"/>
  <c r="AK29" i="186"/>
  <c r="AI29" i="186" s="1"/>
  <c r="AS29" i="186"/>
  <c r="AC29" i="186" s="1"/>
  <c r="AJ30" i="186"/>
  <c r="AR30" i="186"/>
  <c r="AQ31" i="186"/>
  <c r="AH33" i="186"/>
  <c r="AO33" i="186"/>
  <c r="AV33" i="186"/>
  <c r="AN34" i="186"/>
  <c r="AU34" i="186"/>
  <c r="AM35" i="186"/>
  <c r="AT35" i="186"/>
  <c r="AL36" i="186"/>
  <c r="AK37" i="186"/>
  <c r="AI37" i="186" s="1"/>
  <c r="AS37" i="186"/>
  <c r="AC37" i="186" s="1"/>
  <c r="AJ38" i="186"/>
  <c r="AR38" i="186"/>
  <c r="AQ39" i="186"/>
  <c r="AP40" i="186"/>
  <c r="AH41" i="186"/>
  <c r="AO41" i="186"/>
  <c r="AL11" i="186"/>
  <c r="AQ14" i="186"/>
  <c r="AN17" i="186"/>
  <c r="AQ21" i="186"/>
  <c r="AU24" i="186"/>
  <c r="AK27" i="186"/>
  <c r="AI27" i="186" s="1"/>
  <c r="AQ29" i="186"/>
  <c r="AV31" i="186"/>
  <c r="AR36" i="186"/>
  <c r="AV39" i="186"/>
  <c r="AT41" i="186"/>
  <c r="AR44" i="186"/>
  <c r="AO47" i="186"/>
  <c r="AU48" i="186"/>
  <c r="AJ52" i="186"/>
  <c r="AO7" i="186"/>
  <c r="AO9" i="186"/>
  <c r="AU10" i="186"/>
  <c r="AJ14" i="186"/>
  <c r="AQ7" i="186"/>
  <c r="AJ8" i="186"/>
  <c r="AR8" i="186"/>
  <c r="AQ9" i="186"/>
  <c r="AP10" i="186"/>
  <c r="AH11" i="186"/>
  <c r="AO11" i="186"/>
  <c r="AV11" i="186"/>
  <c r="AN12" i="186"/>
  <c r="AU12" i="186"/>
  <c r="AL14" i="186"/>
  <c r="AK15" i="186"/>
  <c r="AI15" i="186" s="1"/>
  <c r="AS15" i="186"/>
  <c r="AC15" i="186" s="1"/>
  <c r="AJ16" i="186"/>
  <c r="AR16" i="186"/>
  <c r="AQ17" i="186"/>
  <c r="AP18" i="186"/>
  <c r="AH19" i="186"/>
  <c r="AO19" i="186"/>
  <c r="AV19" i="186"/>
  <c r="AL21" i="186"/>
  <c r="AK22" i="186"/>
  <c r="AI22" i="186" s="1"/>
  <c r="AS22" i="186"/>
  <c r="AC22" i="186" s="1"/>
  <c r="AJ23" i="186"/>
  <c r="AR23" i="186"/>
  <c r="AQ24" i="186"/>
  <c r="AP25" i="186"/>
  <c r="AH26" i="186"/>
  <c r="AO26" i="186"/>
  <c r="AV26" i="186"/>
  <c r="AN27" i="186"/>
  <c r="AU27" i="186"/>
  <c r="AM28" i="186"/>
  <c r="AT28" i="186"/>
  <c r="AL29" i="186"/>
  <c r="AK30" i="186"/>
  <c r="AI30" i="186" s="1"/>
  <c r="AS30" i="186"/>
  <c r="AC30" i="186" s="1"/>
  <c r="AJ31" i="186"/>
  <c r="AR31" i="186"/>
  <c r="AP33" i="186"/>
  <c r="AH34" i="186"/>
  <c r="AO34" i="186"/>
  <c r="AV34" i="186"/>
  <c r="AN35" i="186"/>
  <c r="AU35" i="186"/>
  <c r="AM36" i="186"/>
  <c r="AT36" i="186"/>
  <c r="AL37" i="186"/>
  <c r="AK38" i="186"/>
  <c r="AI38" i="186" s="1"/>
  <c r="AS38" i="186"/>
  <c r="AC38" i="186" s="1"/>
  <c r="AJ39" i="186"/>
  <c r="AR39" i="186"/>
  <c r="AQ40" i="186"/>
  <c r="AP41" i="186"/>
  <c r="AH42" i="186"/>
  <c r="AO42" i="186"/>
  <c r="AV42" i="186"/>
  <c r="AM44" i="186"/>
  <c r="AT44" i="186"/>
  <c r="AU9" i="186"/>
  <c r="AF10" i="186"/>
  <c r="AD12" i="186"/>
  <c r="AO16" i="186"/>
  <c r="AT18" i="186"/>
  <c r="AN24" i="186"/>
  <c r="AJ7" i="186"/>
  <c r="AR7" i="186"/>
  <c r="AK8" i="186"/>
  <c r="AI8" i="186" s="1"/>
  <c r="AS8" i="186"/>
  <c r="AC8" i="186" s="1"/>
  <c r="AJ9" i="186"/>
  <c r="AR9" i="186"/>
  <c r="AQ10" i="186"/>
  <c r="AP11" i="186"/>
  <c r="AH12" i="186"/>
  <c r="AO12" i="186"/>
  <c r="AV12" i="186"/>
  <c r="AM14" i="186"/>
  <c r="AT14" i="186"/>
  <c r="AL15" i="186"/>
  <c r="AK16" i="186"/>
  <c r="AI16" i="186" s="1"/>
  <c r="AS16" i="186"/>
  <c r="AC16" i="186" s="1"/>
  <c r="AJ17" i="186"/>
  <c r="AR17" i="186"/>
  <c r="AQ18" i="186"/>
  <c r="AP19" i="186"/>
  <c r="AM21" i="186"/>
  <c r="AT21" i="186"/>
  <c r="AL22" i="186"/>
  <c r="AK23" i="186"/>
  <c r="AI23" i="186" s="1"/>
  <c r="AS23" i="186"/>
  <c r="AC23" i="186" s="1"/>
  <c r="AJ24" i="186"/>
  <c r="AR24" i="186"/>
  <c r="AQ25" i="186"/>
  <c r="AP26" i="186"/>
  <c r="AH27" i="186"/>
  <c r="AO27" i="186"/>
  <c r="AV27" i="186"/>
  <c r="AN28" i="186"/>
  <c r="AU28" i="186"/>
  <c r="AM29" i="186"/>
  <c r="AT29" i="186"/>
  <c r="AL30" i="186"/>
  <c r="AK31" i="186"/>
  <c r="AI31" i="186" s="1"/>
  <c r="AS31" i="186"/>
  <c r="AC31" i="186" s="1"/>
  <c r="AQ33" i="186"/>
  <c r="AP34" i="186"/>
  <c r="AH35" i="186"/>
  <c r="AO35" i="186"/>
  <c r="AV35" i="186"/>
  <c r="AN36" i="186"/>
  <c r="AU36" i="186"/>
  <c r="AM37" i="186"/>
  <c r="AT37" i="186"/>
  <c r="AL38" i="186"/>
  <c r="AK39" i="186"/>
  <c r="AI39" i="186" s="1"/>
  <c r="AS39" i="186"/>
  <c r="AC39" i="186" s="1"/>
  <c r="AJ40" i="186"/>
  <c r="AR40" i="186"/>
  <c r="AQ41" i="186"/>
  <c r="AP42" i="186"/>
  <c r="AN44" i="186"/>
  <c r="AU44" i="186"/>
  <c r="AM45" i="186"/>
  <c r="AT45" i="186"/>
  <c r="AL46" i="186"/>
  <c r="AK47" i="186"/>
  <c r="AI47" i="186" s="1"/>
  <c r="AS47" i="186"/>
  <c r="AC47" i="186" s="1"/>
  <c r="AJ48" i="186"/>
  <c r="AR48" i="186"/>
  <c r="AQ49" i="186"/>
  <c r="AP50" i="186"/>
  <c r="AH51" i="186"/>
  <c r="AO51" i="186"/>
  <c r="AV51" i="186"/>
  <c r="AN52" i="186"/>
  <c r="AU52" i="186"/>
  <c r="AM53" i="186"/>
  <c r="AT53" i="186"/>
  <c r="AL54" i="186"/>
  <c r="AK55" i="186"/>
  <c r="AI55" i="186" s="1"/>
  <c r="AS55" i="186"/>
  <c r="AC55" i="186" s="1"/>
  <c r="AJ56" i="186"/>
  <c r="AR56" i="186"/>
  <c r="AP15" i="186"/>
  <c r="AH16" i="186"/>
  <c r="AM18" i="186"/>
  <c r="AP22" i="186"/>
  <c r="AK7" i="186"/>
  <c r="AI7" i="186" s="1"/>
  <c r="AS7" i="186"/>
  <c r="AC7" i="186" s="1"/>
  <c r="AL8" i="186"/>
  <c r="AK9" i="186"/>
  <c r="AI9" i="186" s="1"/>
  <c r="AS9" i="186"/>
  <c r="AC9" i="186" s="1"/>
  <c r="AJ10" i="186"/>
  <c r="AR10" i="186"/>
  <c r="AQ11" i="186"/>
  <c r="AP12" i="186"/>
  <c r="AN14" i="186"/>
  <c r="AU14" i="186"/>
  <c r="AM15" i="186"/>
  <c r="AT15" i="186"/>
  <c r="AL16" i="186"/>
  <c r="AK17" i="186"/>
  <c r="AI17" i="186" s="1"/>
  <c r="AS17" i="186"/>
  <c r="AC17" i="186" s="1"/>
  <c r="AJ18" i="186"/>
  <c r="AR18" i="186"/>
  <c r="AQ19" i="186"/>
  <c r="AN21" i="186"/>
  <c r="AU21" i="186"/>
  <c r="AM22" i="186"/>
  <c r="AT22" i="186"/>
  <c r="AL23" i="186"/>
  <c r="AK24" i="186"/>
  <c r="AI24" i="186" s="1"/>
  <c r="AS24" i="186"/>
  <c r="AC24" i="186" s="1"/>
  <c r="AJ25" i="186"/>
  <c r="AR25" i="186"/>
  <c r="AQ26" i="186"/>
  <c r="AP27" i="186"/>
  <c r="AH28" i="186"/>
  <c r="AO28" i="186"/>
  <c r="AV28" i="186"/>
  <c r="AN29" i="186"/>
  <c r="AU29" i="186"/>
  <c r="AM30" i="186"/>
  <c r="AT30" i="186"/>
  <c r="AL31" i="186"/>
  <c r="AJ33" i="186"/>
  <c r="AR33" i="186"/>
  <c r="AQ34" i="186"/>
  <c r="AP35" i="186"/>
  <c r="AH36" i="186"/>
  <c r="AO36" i="186"/>
  <c r="AV36" i="186"/>
  <c r="AN37" i="186"/>
  <c r="AU37" i="186"/>
  <c r="AM38" i="186"/>
  <c r="AT38" i="186"/>
  <c r="AL39" i="186"/>
  <c r="AK40" i="186"/>
  <c r="AI40" i="186" s="1"/>
  <c r="AS40" i="186"/>
  <c r="AC40" i="186" s="1"/>
  <c r="AJ41" i="186"/>
  <c r="AR41" i="186"/>
  <c r="AQ42" i="186"/>
  <c r="AH44" i="186"/>
  <c r="AO44" i="186"/>
  <c r="AV44" i="186"/>
  <c r="AN45" i="186"/>
  <c r="AU45" i="186"/>
  <c r="AM46" i="186"/>
  <c r="AT46" i="186"/>
  <c r="AL47" i="186"/>
  <c r="AK48" i="186"/>
  <c r="AI48" i="186" s="1"/>
  <c r="AS48" i="186"/>
  <c r="AC48" i="186" s="1"/>
  <c r="AJ49" i="186"/>
  <c r="AR49" i="186"/>
  <c r="AQ50" i="186"/>
  <c r="AP51" i="186"/>
  <c r="AH52" i="186"/>
  <c r="AO52" i="186"/>
  <c r="AV52" i="186"/>
  <c r="AN53" i="186"/>
  <c r="AU53" i="186"/>
  <c r="AM54" i="186"/>
  <c r="AT54" i="186"/>
  <c r="AL55" i="186"/>
  <c r="AK56" i="186"/>
  <c r="AI56" i="186" s="1"/>
  <c r="AO14" i="186"/>
  <c r="AN15" i="186"/>
  <c r="AM16" i="186"/>
  <c r="AL17" i="186"/>
  <c r="AK18" i="186"/>
  <c r="AI18" i="186" s="1"/>
  <c r="AJ19" i="186"/>
  <c r="AO21" i="186"/>
  <c r="AN22" i="186"/>
  <c r="AM23" i="186"/>
  <c r="AL24" i="186"/>
  <c r="AK25" i="186"/>
  <c r="AI25" i="186" s="1"/>
  <c r="AJ26" i="186"/>
  <c r="AQ27" i="186"/>
  <c r="AO29" i="186"/>
  <c r="AN30" i="186"/>
  <c r="AM31" i="186"/>
  <c r="AK33" i="186"/>
  <c r="AI33" i="186" s="1"/>
  <c r="AJ34" i="186"/>
  <c r="AQ35" i="186"/>
  <c r="AH37" i="186"/>
  <c r="AV37" i="186"/>
  <c r="AU38" i="186"/>
  <c r="AT39" i="186"/>
  <c r="AS41" i="186"/>
  <c r="AC41" i="186" s="1"/>
  <c r="AJ42" i="186"/>
  <c r="AR42" i="186"/>
  <c r="AP44" i="186"/>
  <c r="AH45" i="186"/>
  <c r="AO45" i="186"/>
  <c r="AV45" i="186"/>
  <c r="AN46" i="186"/>
  <c r="AU46" i="186"/>
  <c r="AM47" i="186"/>
  <c r="AT47" i="186"/>
  <c r="AL48" i="186"/>
  <c r="AK49" i="186"/>
  <c r="AI49" i="186" s="1"/>
  <c r="AS49" i="186"/>
  <c r="AC49" i="186" s="1"/>
  <c r="AJ50" i="186"/>
  <c r="AR50" i="186"/>
  <c r="AQ51" i="186"/>
  <c r="AP52" i="186"/>
  <c r="AH53" i="186"/>
  <c r="AO53" i="186"/>
  <c r="AV53" i="186"/>
  <c r="AN54" i="186"/>
  <c r="AU54" i="186"/>
  <c r="AM55" i="186"/>
  <c r="AT55" i="186"/>
  <c r="AL56" i="186"/>
  <c r="AK57" i="186"/>
  <c r="AI57" i="186" s="1"/>
  <c r="AS57" i="186"/>
  <c r="AC57" i="186" s="1"/>
  <c r="AJ58" i="186"/>
  <c r="AR58" i="186"/>
  <c r="AQ59" i="186"/>
  <c r="AP60" i="186"/>
  <c r="AH61" i="186"/>
  <c r="AO61" i="186"/>
  <c r="AV61" i="186"/>
  <c r="AN62" i="186"/>
  <c r="AU62" i="186"/>
  <c r="AL64" i="186"/>
  <c r="AK65" i="186"/>
  <c r="AI65" i="186" s="1"/>
  <c r="AS65" i="186"/>
  <c r="AC65" i="186" s="1"/>
  <c r="AJ66" i="186"/>
  <c r="AR66" i="186"/>
  <c r="AQ67" i="186"/>
  <c r="AP68" i="186"/>
  <c r="AH69" i="186"/>
  <c r="AO69" i="186"/>
  <c r="AV69" i="186"/>
  <c r="AN70" i="186"/>
  <c r="AU70" i="186"/>
  <c r="AM71" i="186"/>
  <c r="AT71" i="186"/>
  <c r="AL72" i="186"/>
  <c r="AK73" i="186"/>
  <c r="AI73" i="186" s="1"/>
  <c r="AS73" i="186"/>
  <c r="AC73" i="186" s="1"/>
  <c r="AJ74" i="186"/>
  <c r="AR74" i="186"/>
  <c r="AQ75" i="186"/>
  <c r="AP76" i="186"/>
  <c r="AH77" i="186"/>
  <c r="AO77" i="186"/>
  <c r="AV77" i="186"/>
  <c r="AV14" i="186"/>
  <c r="AU15" i="186"/>
  <c r="AT16" i="186"/>
  <c r="AS18" i="186"/>
  <c r="AC18" i="186" s="1"/>
  <c r="AR19" i="186"/>
  <c r="AH21" i="186"/>
  <c r="AV21" i="186"/>
  <c r="AU22" i="186"/>
  <c r="AT23" i="186"/>
  <c r="AS25" i="186"/>
  <c r="AC25" i="186" s="1"/>
  <c r="AR26" i="186"/>
  <c r="AP28" i="186"/>
  <c r="AH29" i="186"/>
  <c r="AV29" i="186"/>
  <c r="AU30" i="186"/>
  <c r="AT31" i="186"/>
  <c r="AS33" i="186"/>
  <c r="AC33" i="186" s="1"/>
  <c r="AR34" i="186"/>
  <c r="AP36" i="186"/>
  <c r="AO37" i="186"/>
  <c r="AN38" i="186"/>
  <c r="AM39" i="186"/>
  <c r="AL40" i="186"/>
  <c r="AK41" i="186"/>
  <c r="AI41" i="186" s="1"/>
  <c r="AM7" i="186"/>
  <c r="AT7" i="186"/>
  <c r="AN8" i="186"/>
  <c r="AU8" i="186"/>
  <c r="AM9" i="186"/>
  <c r="AT9" i="186"/>
  <c r="AL10" i="186"/>
  <c r="AK11" i="186"/>
  <c r="AI11" i="186" s="1"/>
  <c r="AS11" i="186"/>
  <c r="AC11" i="186" s="1"/>
  <c r="AJ12" i="186"/>
  <c r="AR12" i="186"/>
  <c r="AP14" i="186"/>
  <c r="AH15" i="186"/>
  <c r="AO15" i="186"/>
  <c r="AV15" i="186"/>
  <c r="AN16" i="186"/>
  <c r="AU16" i="186"/>
  <c r="AM17" i="186"/>
  <c r="AT17" i="186"/>
  <c r="AL18" i="186"/>
  <c r="AK19" i="186"/>
  <c r="AI19" i="186" s="1"/>
  <c r="AS19" i="186"/>
  <c r="AC19" i="186" s="1"/>
  <c r="AP21" i="186"/>
  <c r="AH22" i="186"/>
  <c r="AO22" i="186"/>
  <c r="AV22" i="186"/>
  <c r="AN23" i="186"/>
  <c r="AU23" i="186"/>
  <c r="AM24" i="186"/>
  <c r="AT24" i="186"/>
  <c r="AL25" i="186"/>
  <c r="AK26" i="186"/>
  <c r="AI26" i="186" s="1"/>
  <c r="AS26" i="186"/>
  <c r="AC26" i="186" s="1"/>
  <c r="AJ27" i="186"/>
  <c r="AR27" i="186"/>
  <c r="AQ28" i="186"/>
  <c r="AP29" i="186"/>
  <c r="AH30" i="186"/>
  <c r="AO30" i="186"/>
  <c r="AV30" i="186"/>
  <c r="AN31" i="186"/>
  <c r="AU31" i="186"/>
  <c r="AL33" i="186"/>
  <c r="AK34" i="186"/>
  <c r="AI34" i="186" s="1"/>
  <c r="AS34" i="186"/>
  <c r="AC34" i="186" s="1"/>
  <c r="AJ35" i="186"/>
  <c r="AR35" i="186"/>
  <c r="AQ36" i="186"/>
  <c r="AP37" i="186"/>
  <c r="AH38" i="186"/>
  <c r="AO38" i="186"/>
  <c r="AV38" i="186"/>
  <c r="AN39" i="186"/>
  <c r="AU39" i="186"/>
  <c r="AM40" i="186"/>
  <c r="AT40" i="186"/>
  <c r="AL41" i="186"/>
  <c r="AK42" i="186"/>
  <c r="AI42" i="186" s="1"/>
  <c r="AS42" i="186"/>
  <c r="AC42" i="186" s="1"/>
  <c r="AS75" i="186"/>
  <c r="AC75" i="186" s="1"/>
  <c r="AJ76" i="186"/>
  <c r="AR76" i="186"/>
  <c r="AQ77" i="186"/>
  <c r="AP78" i="186"/>
  <c r="AH79" i="186"/>
  <c r="AO79" i="186"/>
  <c r="AV79" i="186"/>
  <c r="AN80" i="186"/>
  <c r="AU80" i="186"/>
  <c r="AL82" i="186"/>
  <c r="AK83" i="186"/>
  <c r="AI83" i="186" s="1"/>
  <c r="AS83" i="186"/>
  <c r="AC83" i="186" s="1"/>
  <c r="AJ84" i="186"/>
  <c r="AR84" i="186"/>
  <c r="AQ85" i="186"/>
  <c r="AP86" i="186"/>
  <c r="AH87" i="186"/>
  <c r="AO87" i="186"/>
  <c r="AV87" i="186"/>
  <c r="AN88" i="186"/>
  <c r="AU88" i="186"/>
  <c r="AM89" i="186"/>
  <c r="AT89" i="186"/>
  <c r="AL90" i="186"/>
  <c r="AK91" i="186"/>
  <c r="AI91" i="186" s="1"/>
  <c r="AS91" i="186"/>
  <c r="AC91" i="186" s="1"/>
  <c r="AJ92" i="186"/>
  <c r="AR92" i="186"/>
  <c r="AQ93" i="186"/>
  <c r="AO48" i="186"/>
  <c r="AV48" i="186"/>
  <c r="AN49" i="186"/>
  <c r="AU49" i="186"/>
  <c r="AM50" i="186"/>
  <c r="AT50" i="186"/>
  <c r="AL51" i="186"/>
  <c r="AK52" i="186"/>
  <c r="AI52" i="186" s="1"/>
  <c r="AS52" i="186"/>
  <c r="AC52" i="186" s="1"/>
  <c r="AJ53" i="186"/>
  <c r="AR53" i="186"/>
  <c r="AQ54" i="186"/>
  <c r="AP55" i="186"/>
  <c r="AH56" i="186"/>
  <c r="AO56" i="186"/>
  <c r="AV56" i="186"/>
  <c r="AN57" i="186"/>
  <c r="AU57" i="186"/>
  <c r="AM58" i="186"/>
  <c r="AT58" i="186"/>
  <c r="AL59" i="186"/>
  <c r="AK60" i="186"/>
  <c r="AI60" i="186" s="1"/>
  <c r="AS60" i="186"/>
  <c r="AC60" i="186" s="1"/>
  <c r="AJ61" i="186"/>
  <c r="AR61" i="186"/>
  <c r="AQ62" i="186"/>
  <c r="AH64" i="186"/>
  <c r="AO64" i="186"/>
  <c r="AV64" i="186"/>
  <c r="AN65" i="186"/>
  <c r="AU65" i="186"/>
  <c r="AM66" i="186"/>
  <c r="AT66" i="186"/>
  <c r="AL67" i="186"/>
  <c r="AK68" i="186"/>
  <c r="AI68" i="186" s="1"/>
  <c r="AS68" i="186"/>
  <c r="AC68" i="186" s="1"/>
  <c r="AJ69" i="186"/>
  <c r="AR69" i="186"/>
  <c r="AQ70" i="186"/>
  <c r="AP71" i="186"/>
  <c r="AH72" i="186"/>
  <c r="AO72" i="186"/>
  <c r="AV72" i="186"/>
  <c r="AN73" i="186"/>
  <c r="AU73" i="186"/>
  <c r="AM74" i="186"/>
  <c r="AT74" i="186"/>
  <c r="AL75" i="186"/>
  <c r="AK76" i="186"/>
  <c r="AI76" i="186" s="1"/>
  <c r="AS76" i="186"/>
  <c r="AC76" i="186" s="1"/>
  <c r="AJ77" i="186"/>
  <c r="AR77" i="186"/>
  <c r="AQ78" i="186"/>
  <c r="AP79" i="186"/>
  <c r="AH80" i="186"/>
  <c r="AO80" i="186"/>
  <c r="AV80" i="186"/>
  <c r="AM82" i="186"/>
  <c r="AT82" i="186"/>
  <c r="AL83" i="186"/>
  <c r="AK84" i="186"/>
  <c r="AI84" i="186" s="1"/>
  <c r="AS84" i="186"/>
  <c r="AC84" i="186" s="1"/>
  <c r="AJ85" i="186"/>
  <c r="AR85" i="186"/>
  <c r="AQ86" i="186"/>
  <c r="AP87" i="186"/>
  <c r="AH88" i="186"/>
  <c r="AO88" i="186"/>
  <c r="AV88" i="186"/>
  <c r="AN89" i="186"/>
  <c r="AU89" i="186"/>
  <c r="AM90" i="186"/>
  <c r="AT90" i="186"/>
  <c r="AL91" i="186"/>
  <c r="AK92" i="186"/>
  <c r="AI92" i="186" s="1"/>
  <c r="AS92" i="186"/>
  <c r="AC92" i="186" s="1"/>
  <c r="AJ93" i="186"/>
  <c r="AR93" i="186"/>
  <c r="AQ94" i="186"/>
  <c r="AP95" i="186"/>
  <c r="AH96" i="186"/>
  <c r="AV41" i="186"/>
  <c r="AN42" i="186"/>
  <c r="AU42" i="186"/>
  <c r="AL44" i="186"/>
  <c r="AK45" i="186"/>
  <c r="AI45" i="186" s="1"/>
  <c r="AS45" i="186"/>
  <c r="AC45" i="186" s="1"/>
  <c r="AJ46" i="186"/>
  <c r="AR46" i="186"/>
  <c r="AQ47" i="186"/>
  <c r="AP48" i="186"/>
  <c r="AH49" i="186"/>
  <c r="AO49" i="186"/>
  <c r="AV49" i="186"/>
  <c r="AN50" i="186"/>
  <c r="AU50" i="186"/>
  <c r="AM51" i="186"/>
  <c r="AT51" i="186"/>
  <c r="AL52" i="186"/>
  <c r="AK53" i="186"/>
  <c r="AI53" i="186" s="1"/>
  <c r="AS53" i="186"/>
  <c r="AC53" i="186" s="1"/>
  <c r="AJ54" i="186"/>
  <c r="AR54" i="186"/>
  <c r="AQ55" i="186"/>
  <c r="AP56" i="186"/>
  <c r="AH57" i="186"/>
  <c r="AO57" i="186"/>
  <c r="AV57" i="186"/>
  <c r="AN58" i="186"/>
  <c r="AU58" i="186"/>
  <c r="AM59" i="186"/>
  <c r="AT59" i="186"/>
  <c r="AL60" i="186"/>
  <c r="AK61" i="186"/>
  <c r="AI61" i="186" s="1"/>
  <c r="AS61" i="186"/>
  <c r="AC61" i="186" s="1"/>
  <c r="AJ62" i="186"/>
  <c r="AR62" i="186"/>
  <c r="AP64" i="186"/>
  <c r="AH65" i="186"/>
  <c r="AO65" i="186"/>
  <c r="AV65" i="186"/>
  <c r="AN66" i="186"/>
  <c r="AU66" i="186"/>
  <c r="AM67" i="186"/>
  <c r="AT67" i="186"/>
  <c r="AL68" i="186"/>
  <c r="AK69" i="186"/>
  <c r="AI69" i="186" s="1"/>
  <c r="AS69" i="186"/>
  <c r="AC69" i="186" s="1"/>
  <c r="AJ70" i="186"/>
  <c r="AR70" i="186"/>
  <c r="AQ71" i="186"/>
  <c r="AP72" i="186"/>
  <c r="AH73" i="186"/>
  <c r="AO73" i="186"/>
  <c r="AV73" i="186"/>
  <c r="AN74" i="186"/>
  <c r="AU74" i="186"/>
  <c r="AM75" i="186"/>
  <c r="AT75" i="186"/>
  <c r="AL76" i="186"/>
  <c r="AK77" i="186"/>
  <c r="AI77" i="186" s="1"/>
  <c r="AS77" i="186"/>
  <c r="AC77" i="186" s="1"/>
  <c r="AJ78" i="186"/>
  <c r="AR78" i="186"/>
  <c r="AQ79" i="186"/>
  <c r="AP80" i="186"/>
  <c r="AN82" i="186"/>
  <c r="AU82" i="186"/>
  <c r="AM83" i="186"/>
  <c r="AT83" i="186"/>
  <c r="AL84" i="186"/>
  <c r="AK85" i="186"/>
  <c r="AI85" i="186" s="1"/>
  <c r="AS85" i="186"/>
  <c r="AC85" i="186" s="1"/>
  <c r="AJ86" i="186"/>
  <c r="AR86" i="186"/>
  <c r="AQ87" i="186"/>
  <c r="AP88" i="186"/>
  <c r="AH89" i="186"/>
  <c r="AO89" i="186"/>
  <c r="AV89" i="186"/>
  <c r="AN90" i="186"/>
  <c r="AL45" i="186"/>
  <c r="AK46" i="186"/>
  <c r="AI46" i="186" s="1"/>
  <c r="AS46" i="186"/>
  <c r="AC46" i="186" s="1"/>
  <c r="AJ47" i="186"/>
  <c r="AR47" i="186"/>
  <c r="AQ48" i="186"/>
  <c r="AP49" i="186"/>
  <c r="AH50" i="186"/>
  <c r="AO50" i="186"/>
  <c r="AV50" i="186"/>
  <c r="AN51" i="186"/>
  <c r="AU51" i="186"/>
  <c r="AM52" i="186"/>
  <c r="AT52" i="186"/>
  <c r="AL53" i="186"/>
  <c r="AK54" i="186"/>
  <c r="AI54" i="186" s="1"/>
  <c r="AS54" i="186"/>
  <c r="AC54" i="186" s="1"/>
  <c r="AJ55" i="186"/>
  <c r="AR55" i="186"/>
  <c r="AQ56" i="186"/>
  <c r="AP57" i="186"/>
  <c r="AH58" i="186"/>
  <c r="AO58" i="186"/>
  <c r="AV58" i="186"/>
  <c r="AN59" i="186"/>
  <c r="AU59" i="186"/>
  <c r="AM60" i="186"/>
  <c r="AT60" i="186"/>
  <c r="AL61" i="186"/>
  <c r="AK62" i="186"/>
  <c r="AI62" i="186" s="1"/>
  <c r="AS62" i="186"/>
  <c r="AC62" i="186" s="1"/>
  <c r="AQ64" i="186"/>
  <c r="AP65" i="186"/>
  <c r="AH66" i="186"/>
  <c r="AO66" i="186"/>
  <c r="AV66" i="186"/>
  <c r="AN67" i="186"/>
  <c r="AU67" i="186"/>
  <c r="AM68" i="186"/>
  <c r="AT68" i="186"/>
  <c r="AL69" i="186"/>
  <c r="AK70" i="186"/>
  <c r="AI70" i="186" s="1"/>
  <c r="AS70" i="186"/>
  <c r="AC70" i="186" s="1"/>
  <c r="AJ71" i="186"/>
  <c r="AR71" i="186"/>
  <c r="AQ72" i="186"/>
  <c r="AP73" i="186"/>
  <c r="AH74" i="186"/>
  <c r="AO74" i="186"/>
  <c r="AV74" i="186"/>
  <c r="AN75" i="186"/>
  <c r="AU75" i="186"/>
  <c r="AM76" i="186"/>
  <c r="AT76" i="186"/>
  <c r="AL77" i="186"/>
  <c r="AK78" i="186"/>
  <c r="AI78" i="186" s="1"/>
  <c r="AS78" i="186"/>
  <c r="AC78" i="186" s="1"/>
  <c r="AJ79" i="186"/>
  <c r="AR79" i="186"/>
  <c r="AQ80" i="186"/>
  <c r="AH82" i="186"/>
  <c r="AO82" i="186"/>
  <c r="AV82" i="186"/>
  <c r="AN83" i="186"/>
  <c r="AU83" i="186"/>
  <c r="AM84" i="186"/>
  <c r="AT84" i="186"/>
  <c r="AL85" i="186"/>
  <c r="AK86" i="186"/>
  <c r="AI86" i="186" s="1"/>
  <c r="AS86" i="186"/>
  <c r="AC86" i="186" s="1"/>
  <c r="AJ87" i="186"/>
  <c r="AR87" i="186"/>
  <c r="AQ88" i="186"/>
  <c r="AP89" i="186"/>
  <c r="AH90" i="186"/>
  <c r="AO90" i="186"/>
  <c r="AV90" i="186"/>
  <c r="AN91" i="186"/>
  <c r="AU91" i="186"/>
  <c r="AM92" i="186"/>
  <c r="AT92" i="186"/>
  <c r="AL93" i="186"/>
  <c r="AQ57" i="186"/>
  <c r="AP58" i="186"/>
  <c r="AH59" i="186"/>
  <c r="AO59" i="186"/>
  <c r="AV59" i="186"/>
  <c r="AN60" i="186"/>
  <c r="AU60" i="186"/>
  <c r="AM61" i="186"/>
  <c r="AT61" i="186"/>
  <c r="AL62" i="186"/>
  <c r="AJ64" i="186"/>
  <c r="AR64" i="186"/>
  <c r="AQ65" i="186"/>
  <c r="AP66" i="186"/>
  <c r="AH67" i="186"/>
  <c r="AO67" i="186"/>
  <c r="AV67" i="186"/>
  <c r="AN68" i="186"/>
  <c r="AU68" i="186"/>
  <c r="AM69" i="186"/>
  <c r="AT69" i="186"/>
  <c r="AL70" i="186"/>
  <c r="AK71" i="186"/>
  <c r="AI71" i="186" s="1"/>
  <c r="AS71" i="186"/>
  <c r="AC71" i="186" s="1"/>
  <c r="AJ72" i="186"/>
  <c r="AR72" i="186"/>
  <c r="AQ73" i="186"/>
  <c r="AP74" i="186"/>
  <c r="AH75" i="186"/>
  <c r="AO75" i="186"/>
  <c r="AV75" i="186"/>
  <c r="AN76" i="186"/>
  <c r="AU76" i="186"/>
  <c r="AM77" i="186"/>
  <c r="AT77" i="186"/>
  <c r="AL78" i="186"/>
  <c r="AK79" i="186"/>
  <c r="AI79" i="186" s="1"/>
  <c r="AS79" i="186"/>
  <c r="AC79" i="186" s="1"/>
  <c r="AJ80" i="186"/>
  <c r="AR80" i="186"/>
  <c r="AP82" i="186"/>
  <c r="AH83" i="186"/>
  <c r="AO83" i="186"/>
  <c r="AV83" i="186"/>
  <c r="AN84" i="186"/>
  <c r="AU84" i="186"/>
  <c r="AM85" i="186"/>
  <c r="AT85" i="186"/>
  <c r="AL86" i="186"/>
  <c r="AK87" i="186"/>
  <c r="AI87" i="186" s="1"/>
  <c r="AS87" i="186"/>
  <c r="AC87" i="186" s="1"/>
  <c r="AJ88" i="186"/>
  <c r="AR88" i="186"/>
  <c r="AQ89" i="186"/>
  <c r="AP90" i="186"/>
  <c r="AH91" i="186"/>
  <c r="AO91" i="186"/>
  <c r="AV91" i="186"/>
  <c r="AN92" i="186"/>
  <c r="AU92" i="186"/>
  <c r="AM93" i="186"/>
  <c r="AT93" i="186"/>
  <c r="AL94" i="186"/>
  <c r="AK95" i="186"/>
  <c r="AI95" i="186" s="1"/>
  <c r="AS95" i="186"/>
  <c r="AC95" i="186" s="1"/>
  <c r="AJ96" i="186"/>
  <c r="AR96" i="186"/>
  <c r="AQ97" i="186"/>
  <c r="AP98" i="186"/>
  <c r="AH99" i="186"/>
  <c r="AO99" i="186"/>
  <c r="AV99" i="186"/>
  <c r="AN100" i="186"/>
  <c r="AU100" i="186"/>
  <c r="AM101" i="186"/>
  <c r="AT101" i="186"/>
  <c r="AL102" i="186"/>
  <c r="AK103" i="186"/>
  <c r="AI103" i="186" s="1"/>
  <c r="AS103" i="186"/>
  <c r="AC103" i="186" s="1"/>
  <c r="AS56" i="186"/>
  <c r="AC56" i="186" s="1"/>
  <c r="AJ57" i="186"/>
  <c r="AR57" i="186"/>
  <c r="AQ58" i="186"/>
  <c r="AP59" i="186"/>
  <c r="AH60" i="186"/>
  <c r="AO60" i="186"/>
  <c r="AV60" i="186"/>
  <c r="AN61" i="186"/>
  <c r="AU61" i="186"/>
  <c r="AM62" i="186"/>
  <c r="AT62" i="186"/>
  <c r="AK64" i="186"/>
  <c r="AI64" i="186" s="1"/>
  <c r="AS64" i="186"/>
  <c r="AC64" i="186" s="1"/>
  <c r="AJ65" i="186"/>
  <c r="AR65" i="186"/>
  <c r="AQ66" i="186"/>
  <c r="AP67" i="186"/>
  <c r="AH68" i="186"/>
  <c r="AO68" i="186"/>
  <c r="AV68" i="186"/>
  <c r="AN69" i="186"/>
  <c r="AU69" i="186"/>
  <c r="AM70" i="186"/>
  <c r="AT70" i="186"/>
  <c r="AL71" i="186"/>
  <c r="AK72" i="186"/>
  <c r="AI72" i="186" s="1"/>
  <c r="AS72" i="186"/>
  <c r="AC72" i="186" s="1"/>
  <c r="AJ73" i="186"/>
  <c r="AR73" i="186"/>
  <c r="AQ74" i="186"/>
  <c r="AP75" i="186"/>
  <c r="AH76" i="186"/>
  <c r="AO76" i="186"/>
  <c r="AV76" i="186"/>
  <c r="AN77" i="186"/>
  <c r="AU77" i="186"/>
  <c r="AM78" i="186"/>
  <c r="AT78" i="186"/>
  <c r="AL79" i="186"/>
  <c r="AK80" i="186"/>
  <c r="AI80" i="186" s="1"/>
  <c r="AS80" i="186"/>
  <c r="AC80" i="186" s="1"/>
  <c r="AQ82" i="186"/>
  <c r="AP83" i="186"/>
  <c r="AH84" i="186"/>
  <c r="AO84" i="186"/>
  <c r="AV84" i="186"/>
  <c r="AN85" i="186"/>
  <c r="AU85" i="186"/>
  <c r="AM86" i="186"/>
  <c r="AT86" i="186"/>
  <c r="AL87" i="186"/>
  <c r="AK88" i="186"/>
  <c r="AI88" i="186" s="1"/>
  <c r="AS88" i="186"/>
  <c r="AC88" i="186" s="1"/>
  <c r="AJ89" i="186"/>
  <c r="AR89" i="186"/>
  <c r="AQ90" i="186"/>
  <c r="AP91" i="186"/>
  <c r="AH92" i="186"/>
  <c r="AO92" i="186"/>
  <c r="AV92" i="186"/>
  <c r="AN93" i="186"/>
  <c r="AU93" i="186"/>
  <c r="AM94" i="186"/>
  <c r="AT94" i="186"/>
  <c r="AL95" i="186"/>
  <c r="AK96" i="186"/>
  <c r="AI96" i="186" s="1"/>
  <c r="AS96" i="186"/>
  <c r="AC96" i="186" s="1"/>
  <c r="AJ97" i="186"/>
  <c r="AR97" i="186"/>
  <c r="AQ98" i="186"/>
  <c r="AP99" i="186"/>
  <c r="AH100" i="186"/>
  <c r="AO100" i="186"/>
  <c r="AV100" i="186"/>
  <c r="AN101" i="186"/>
  <c r="AU101" i="186"/>
  <c r="AM102" i="186"/>
  <c r="AT102" i="186"/>
  <c r="AL103" i="186"/>
  <c r="AK104" i="186"/>
  <c r="AI104" i="186" s="1"/>
  <c r="AS104" i="186"/>
  <c r="AC104" i="186" s="1"/>
  <c r="AQ106" i="186"/>
  <c r="AN78" i="186"/>
  <c r="AU78" i="186"/>
  <c r="AM79" i="186"/>
  <c r="AT79" i="186"/>
  <c r="AL80" i="186"/>
  <c r="AJ82" i="186"/>
  <c r="AR82" i="186"/>
  <c r="AQ83" i="186"/>
  <c r="AP84" i="186"/>
  <c r="AH85" i="186"/>
  <c r="AO85" i="186"/>
  <c r="AV85" i="186"/>
  <c r="AN86" i="186"/>
  <c r="AU86" i="186"/>
  <c r="AM87" i="186"/>
  <c r="AT87" i="186"/>
  <c r="AL88" i="186"/>
  <c r="AK89" i="186"/>
  <c r="AI89" i="186" s="1"/>
  <c r="AS89" i="186"/>
  <c r="AC89" i="186" s="1"/>
  <c r="AJ90" i="186"/>
  <c r="AR90" i="186"/>
  <c r="AQ91" i="186"/>
  <c r="AP92" i="186"/>
  <c r="AH93" i="186"/>
  <c r="AO93" i="186"/>
  <c r="AV93" i="186"/>
  <c r="AN94" i="186"/>
  <c r="AU94" i="186"/>
  <c r="AM95" i="186"/>
  <c r="AT95" i="186"/>
  <c r="AL96" i="186"/>
  <c r="AK97" i="186"/>
  <c r="AI97" i="186" s="1"/>
  <c r="AS97" i="186"/>
  <c r="AC97" i="186" s="1"/>
  <c r="AJ98" i="186"/>
  <c r="AR98" i="186"/>
  <c r="AQ99" i="186"/>
  <c r="AP100" i="186"/>
  <c r="AH101" i="186"/>
  <c r="AO101" i="186"/>
  <c r="AV101" i="186"/>
  <c r="AN102" i="186"/>
  <c r="AU102" i="186"/>
  <c r="AM103" i="186"/>
  <c r="AT103" i="186"/>
  <c r="AL104" i="186"/>
  <c r="AJ106" i="186"/>
  <c r="AR106" i="186"/>
  <c r="AQ107" i="186"/>
  <c r="AP108" i="186"/>
  <c r="AH109" i="186"/>
  <c r="AO109" i="186"/>
  <c r="AV109" i="186"/>
  <c r="AN110" i="186"/>
  <c r="AU110" i="186"/>
  <c r="AM111" i="186"/>
  <c r="AT111" i="186"/>
  <c r="AL112" i="186"/>
  <c r="AK113" i="186"/>
  <c r="AI113" i="186" s="1"/>
  <c r="AS113" i="186"/>
  <c r="AC113" i="186" s="1"/>
  <c r="AJ114" i="186"/>
  <c r="AR114" i="186"/>
  <c r="AQ115" i="186"/>
  <c r="AP116" i="186"/>
  <c r="AH117" i="186"/>
  <c r="AO117" i="186"/>
  <c r="AV117" i="186"/>
  <c r="AN118" i="186"/>
  <c r="AU118" i="186"/>
  <c r="AM119" i="186"/>
  <c r="AT119" i="186"/>
  <c r="AL120" i="186"/>
  <c r="AK121" i="186"/>
  <c r="AI121" i="186" s="1"/>
  <c r="AS121" i="186"/>
  <c r="AC121" i="186" s="1"/>
  <c r="AJ122" i="186"/>
  <c r="AR122" i="186"/>
  <c r="AQ123" i="186"/>
  <c r="AP124" i="186"/>
  <c r="AH125" i="186"/>
  <c r="AQ44" i="186"/>
  <c r="AP45" i="186"/>
  <c r="AH46" i="186"/>
  <c r="AO46" i="186"/>
  <c r="AV46" i="186"/>
  <c r="AN47" i="186"/>
  <c r="AU47" i="186"/>
  <c r="AM48" i="186"/>
  <c r="AT48" i="186"/>
  <c r="AL49" i="186"/>
  <c r="AK50" i="186"/>
  <c r="AI50" i="186" s="1"/>
  <c r="AS50" i="186"/>
  <c r="AC50" i="186" s="1"/>
  <c r="AJ51" i="186"/>
  <c r="AR51" i="186"/>
  <c r="AQ52" i="186"/>
  <c r="AP53" i="186"/>
  <c r="AH54" i="186"/>
  <c r="AO54" i="186"/>
  <c r="AV54" i="186"/>
  <c r="AN55" i="186"/>
  <c r="AU55" i="186"/>
  <c r="AM56" i="186"/>
  <c r="AT56" i="186"/>
  <c r="AL57" i="186"/>
  <c r="AK58" i="186"/>
  <c r="AI58" i="186" s="1"/>
  <c r="AS58" i="186"/>
  <c r="AC58" i="186" s="1"/>
  <c r="AJ59" i="186"/>
  <c r="AR59" i="186"/>
  <c r="AQ60" i="186"/>
  <c r="AP61" i="186"/>
  <c r="AH62" i="186"/>
  <c r="AO62" i="186"/>
  <c r="AV62" i="186"/>
  <c r="AM64" i="186"/>
  <c r="AT64" i="186"/>
  <c r="AL65" i="186"/>
  <c r="AK66" i="186"/>
  <c r="AI66" i="186" s="1"/>
  <c r="AS66" i="186"/>
  <c r="AC66" i="186" s="1"/>
  <c r="AJ67" i="186"/>
  <c r="AR67" i="186"/>
  <c r="AQ68" i="186"/>
  <c r="AP69" i="186"/>
  <c r="AH70" i="186"/>
  <c r="AO70" i="186"/>
  <c r="AV70" i="186"/>
  <c r="AN71" i="186"/>
  <c r="AU71" i="186"/>
  <c r="AM72" i="186"/>
  <c r="AT72" i="186"/>
  <c r="AL73" i="186"/>
  <c r="AK74" i="186"/>
  <c r="AI74" i="186" s="1"/>
  <c r="AS74" i="186"/>
  <c r="AC74" i="186" s="1"/>
  <c r="AJ75" i="186"/>
  <c r="AR75" i="186"/>
  <c r="AQ76" i="186"/>
  <c r="AP77" i="186"/>
  <c r="AH78" i="186"/>
  <c r="AO78" i="186"/>
  <c r="AV78" i="186"/>
  <c r="AN79" i="186"/>
  <c r="AU79" i="186"/>
  <c r="AM80" i="186"/>
  <c r="AT80" i="186"/>
  <c r="AK82" i="186"/>
  <c r="AI82" i="186" s="1"/>
  <c r="AS82" i="186"/>
  <c r="AC82" i="186" s="1"/>
  <c r="AJ83" i="186"/>
  <c r="AR83" i="186"/>
  <c r="AQ84" i="186"/>
  <c r="AP85" i="186"/>
  <c r="AH86" i="186"/>
  <c r="AO86" i="186"/>
  <c r="AV86" i="186"/>
  <c r="AN87" i="186"/>
  <c r="AU87" i="186"/>
  <c r="AM88" i="186"/>
  <c r="AT88" i="186"/>
  <c r="AL89" i="186"/>
  <c r="AK90" i="186"/>
  <c r="AI90" i="186" s="1"/>
  <c r="AS90" i="186"/>
  <c r="AC90" i="186" s="1"/>
  <c r="AJ91" i="186"/>
  <c r="AR91" i="186"/>
  <c r="AP94" i="186"/>
  <c r="AH95" i="186"/>
  <c r="AO95" i="186"/>
  <c r="AV95" i="186"/>
  <c r="AN96" i="186"/>
  <c r="AU96" i="186"/>
  <c r="AM97" i="186"/>
  <c r="AT97" i="186"/>
  <c r="AL98" i="186"/>
  <c r="AK99" i="186"/>
  <c r="AI99" i="186" s="1"/>
  <c r="AS99" i="186"/>
  <c r="AC99" i="186" s="1"/>
  <c r="AJ100" i="186"/>
  <c r="AR100" i="186"/>
  <c r="AQ101" i="186"/>
  <c r="AP102" i="186"/>
  <c r="AH103" i="186"/>
  <c r="AO103" i="186"/>
  <c r="AV103" i="186"/>
  <c r="AN104" i="186"/>
  <c r="AU104" i="186"/>
  <c r="AL106" i="186"/>
  <c r="AK107" i="186"/>
  <c r="AI107" i="186" s="1"/>
  <c r="AS107" i="186"/>
  <c r="AC107" i="186" s="1"/>
  <c r="AJ108" i="186"/>
  <c r="AR108" i="186"/>
  <c r="AQ109" i="186"/>
  <c r="AP110" i="186"/>
  <c r="AH111" i="186"/>
  <c r="AO111" i="186"/>
  <c r="AV111" i="186"/>
  <c r="AN112" i="186"/>
  <c r="AU112" i="186"/>
  <c r="AM113" i="186"/>
  <c r="AT113" i="186"/>
  <c r="AL114" i="186"/>
  <c r="AK115" i="186"/>
  <c r="AI115" i="186" s="1"/>
  <c r="AS115" i="186"/>
  <c r="AC115" i="186" s="1"/>
  <c r="AJ116" i="186"/>
  <c r="AR116" i="186"/>
  <c r="AQ117" i="186"/>
  <c r="AP118" i="186"/>
  <c r="AH119" i="186"/>
  <c r="AO119" i="186"/>
  <c r="AV119" i="186"/>
  <c r="AN120" i="186"/>
  <c r="AU120" i="186"/>
  <c r="AM121" i="186"/>
  <c r="AT121" i="186"/>
  <c r="AL122" i="186"/>
  <c r="AK123" i="186"/>
  <c r="AI123" i="186" s="1"/>
  <c r="AS123" i="186"/>
  <c r="AC123" i="186" s="1"/>
  <c r="AJ124" i="186"/>
  <c r="AR124" i="186"/>
  <c r="AQ125" i="186"/>
  <c r="AP126" i="186"/>
  <c r="AH127" i="186"/>
  <c r="AO127" i="186"/>
  <c r="AV127" i="186"/>
  <c r="AN128" i="186"/>
  <c r="AU128" i="186"/>
  <c r="AL130" i="186"/>
  <c r="AK131" i="186"/>
  <c r="AI131" i="186" s="1"/>
  <c r="AS131" i="186"/>
  <c r="AC131" i="186" s="1"/>
  <c r="AJ132" i="186"/>
  <c r="AR132" i="186"/>
  <c r="AQ133" i="186"/>
  <c r="AP134" i="186"/>
  <c r="AH135" i="186"/>
  <c r="AO135" i="186"/>
  <c r="AV135" i="186"/>
  <c r="AN136" i="186"/>
  <c r="AU136" i="186"/>
  <c r="AM137" i="186"/>
  <c r="AT137" i="186"/>
  <c r="AL138" i="186"/>
  <c r="AK139" i="186"/>
  <c r="AI139" i="186" s="1"/>
  <c r="AS139" i="186"/>
  <c r="AC139" i="186" s="1"/>
  <c r="AO96" i="186"/>
  <c r="AV96" i="186"/>
  <c r="AN97" i="186"/>
  <c r="AU97" i="186"/>
  <c r="AM98" i="186"/>
  <c r="AT98" i="186"/>
  <c r="AL99" i="186"/>
  <c r="AK100" i="186"/>
  <c r="AI100" i="186" s="1"/>
  <c r="AS100" i="186"/>
  <c r="AC100" i="186" s="1"/>
  <c r="AJ101" i="186"/>
  <c r="AR101" i="186"/>
  <c r="AQ102" i="186"/>
  <c r="AP103" i="186"/>
  <c r="AH104" i="186"/>
  <c r="AO104" i="186"/>
  <c r="AV104" i="186"/>
  <c r="AM106" i="186"/>
  <c r="AT106" i="186"/>
  <c r="AL107" i="186"/>
  <c r="AK108" i="186"/>
  <c r="AI108" i="186" s="1"/>
  <c r="AS108" i="186"/>
  <c r="AC108" i="186" s="1"/>
  <c r="AJ109" i="186"/>
  <c r="AR109" i="186"/>
  <c r="AQ110" i="186"/>
  <c r="AP111" i="186"/>
  <c r="AH112" i="186"/>
  <c r="AO112" i="186"/>
  <c r="AV112" i="186"/>
  <c r="AN113" i="186"/>
  <c r="AU113" i="186"/>
  <c r="AM114" i="186"/>
  <c r="AT114" i="186"/>
  <c r="AL115" i="186"/>
  <c r="AK116" i="186"/>
  <c r="AI116" i="186" s="1"/>
  <c r="AS116" i="186"/>
  <c r="AC116" i="186" s="1"/>
  <c r="AJ117" i="186"/>
  <c r="AR117" i="186"/>
  <c r="AQ118" i="186"/>
  <c r="AP119" i="186"/>
  <c r="AH120" i="186"/>
  <c r="AO120" i="186"/>
  <c r="AV120" i="186"/>
  <c r="AN121" i="186"/>
  <c r="AU121" i="186"/>
  <c r="AM122" i="186"/>
  <c r="AT122" i="186"/>
  <c r="AL123" i="186"/>
  <c r="AK124" i="186"/>
  <c r="AI124" i="186" s="1"/>
  <c r="AS124" i="186"/>
  <c r="AC124" i="186" s="1"/>
  <c r="AJ125" i="186"/>
  <c r="AR125" i="186"/>
  <c r="AQ126" i="186"/>
  <c r="AP127" i="186"/>
  <c r="AH128" i="186"/>
  <c r="AO128" i="186"/>
  <c r="AV128" i="186"/>
  <c r="AM130" i="186"/>
  <c r="AT130" i="186"/>
  <c r="AL131" i="186"/>
  <c r="AK132" i="186"/>
  <c r="AI132" i="186" s="1"/>
  <c r="AS132" i="186"/>
  <c r="AC132" i="186" s="1"/>
  <c r="AJ133" i="186"/>
  <c r="AR133" i="186"/>
  <c r="AQ134" i="186"/>
  <c r="AP135" i="186"/>
  <c r="AH136" i="186"/>
  <c r="AO136" i="186"/>
  <c r="AV136" i="186"/>
  <c r="AN137" i="186"/>
  <c r="AU137" i="186"/>
  <c r="AM138" i="186"/>
  <c r="AT138" i="186"/>
  <c r="AL139" i="186"/>
  <c r="AU90" i="186"/>
  <c r="AM91" i="186"/>
  <c r="AT91" i="186"/>
  <c r="AL92" i="186"/>
  <c r="AK93" i="186"/>
  <c r="AI93" i="186" s="1"/>
  <c r="AS93" i="186"/>
  <c r="AC93" i="186" s="1"/>
  <c r="AJ94" i="186"/>
  <c r="AR94" i="186"/>
  <c r="AQ95" i="186"/>
  <c r="AP96" i="186"/>
  <c r="AH97" i="186"/>
  <c r="AO97" i="186"/>
  <c r="AV97" i="186"/>
  <c r="AN98" i="186"/>
  <c r="AU98" i="186"/>
  <c r="AM99" i="186"/>
  <c r="AT99" i="186"/>
  <c r="AL100" i="186"/>
  <c r="AK101" i="186"/>
  <c r="AI101" i="186" s="1"/>
  <c r="AS101" i="186"/>
  <c r="AC101" i="186" s="1"/>
  <c r="AJ102" i="186"/>
  <c r="AR102" i="186"/>
  <c r="AQ103" i="186"/>
  <c r="AP104" i="186"/>
  <c r="AN106" i="186"/>
  <c r="AU106" i="186"/>
  <c r="AM107" i="186"/>
  <c r="AT107" i="186"/>
  <c r="AL108" i="186"/>
  <c r="AK109" i="186"/>
  <c r="AI109" i="186" s="1"/>
  <c r="AS109" i="186"/>
  <c r="AC109" i="186" s="1"/>
  <c r="AJ110" i="186"/>
  <c r="AR110" i="186"/>
  <c r="AQ111" i="186"/>
  <c r="AP112" i="186"/>
  <c r="AH113" i="186"/>
  <c r="AO113" i="186"/>
  <c r="AV113" i="186"/>
  <c r="AN114" i="186"/>
  <c r="AU114" i="186"/>
  <c r="AM115" i="186"/>
  <c r="AT115" i="186"/>
  <c r="AL116" i="186"/>
  <c r="AK117" i="186"/>
  <c r="AI117" i="186" s="1"/>
  <c r="AS117" i="186"/>
  <c r="AC117" i="186" s="1"/>
  <c r="AJ118" i="186"/>
  <c r="AR118" i="186"/>
  <c r="AQ119" i="186"/>
  <c r="AP120" i="186"/>
  <c r="AH121" i="186"/>
  <c r="AO121" i="186"/>
  <c r="AV121" i="186"/>
  <c r="AN122" i="186"/>
  <c r="AU122" i="186"/>
  <c r="AM123" i="186"/>
  <c r="AT123" i="186"/>
  <c r="AL124" i="186"/>
  <c r="AK125" i="186"/>
  <c r="AI125" i="186" s="1"/>
  <c r="AS125" i="186"/>
  <c r="AC125" i="186" s="1"/>
  <c r="AJ126" i="186"/>
  <c r="AR126" i="186"/>
  <c r="AQ127" i="186"/>
  <c r="AP128" i="186"/>
  <c r="AN130" i="186"/>
  <c r="AU130" i="186"/>
  <c r="AM131" i="186"/>
  <c r="AT131" i="186"/>
  <c r="AL132" i="186"/>
  <c r="AK133" i="186"/>
  <c r="AI133" i="186" s="1"/>
  <c r="AS133" i="186"/>
  <c r="AC133" i="186" s="1"/>
  <c r="AJ134" i="186"/>
  <c r="AR134" i="186"/>
  <c r="AQ135" i="186"/>
  <c r="AP136" i="186"/>
  <c r="AH137" i="186"/>
  <c r="AO137" i="186"/>
  <c r="AV137" i="186"/>
  <c r="AN138" i="186"/>
  <c r="AU138" i="186"/>
  <c r="AM139" i="186"/>
  <c r="AT139" i="186"/>
  <c r="AK94" i="186"/>
  <c r="AI94" i="186" s="1"/>
  <c r="AS94" i="186"/>
  <c r="AC94" i="186" s="1"/>
  <c r="AJ95" i="186"/>
  <c r="AR95" i="186"/>
  <c r="AQ96" i="186"/>
  <c r="AP97" i="186"/>
  <c r="AH98" i="186"/>
  <c r="AO98" i="186"/>
  <c r="AV98" i="186"/>
  <c r="AN99" i="186"/>
  <c r="AU99" i="186"/>
  <c r="AM100" i="186"/>
  <c r="AT100" i="186"/>
  <c r="AL101" i="186"/>
  <c r="AK102" i="186"/>
  <c r="AI102" i="186" s="1"/>
  <c r="AS102" i="186"/>
  <c r="AC102" i="186" s="1"/>
  <c r="AJ103" i="186"/>
  <c r="AR103" i="186"/>
  <c r="AQ104" i="186"/>
  <c r="AH106" i="186"/>
  <c r="AO106" i="186"/>
  <c r="AV106" i="186"/>
  <c r="AN107" i="186"/>
  <c r="AU107" i="186"/>
  <c r="AM108" i="186"/>
  <c r="AT108" i="186"/>
  <c r="AL109" i="186"/>
  <c r="AK110" i="186"/>
  <c r="AI110" i="186" s="1"/>
  <c r="AS110" i="186"/>
  <c r="AC110" i="186" s="1"/>
  <c r="AJ111" i="186"/>
  <c r="AR111" i="186"/>
  <c r="AQ112" i="186"/>
  <c r="AP113" i="186"/>
  <c r="AH114" i="186"/>
  <c r="AO114" i="186"/>
  <c r="AV114" i="186"/>
  <c r="AN115" i="186"/>
  <c r="AU115" i="186"/>
  <c r="AM116" i="186"/>
  <c r="AT116" i="186"/>
  <c r="AL117" i="186"/>
  <c r="AK118" i="186"/>
  <c r="AI118" i="186" s="1"/>
  <c r="AS118" i="186"/>
  <c r="AC118" i="186" s="1"/>
  <c r="AJ119" i="186"/>
  <c r="AR119" i="186"/>
  <c r="AQ120" i="186"/>
  <c r="AP121" i="186"/>
  <c r="AH122" i="186"/>
  <c r="AO122" i="186"/>
  <c r="AV122" i="186"/>
  <c r="AN123" i="186"/>
  <c r="AU123" i="186"/>
  <c r="AM124" i="186"/>
  <c r="AT124" i="186"/>
  <c r="AL125" i="186"/>
  <c r="AK126" i="186"/>
  <c r="AI126" i="186" s="1"/>
  <c r="AS126" i="186"/>
  <c r="AC126" i="186" s="1"/>
  <c r="AJ127" i="186"/>
  <c r="AR127" i="186"/>
  <c r="AQ128" i="186"/>
  <c r="AH130" i="186"/>
  <c r="AO130" i="186"/>
  <c r="AV130" i="186"/>
  <c r="AN131" i="186"/>
  <c r="AU131" i="186"/>
  <c r="AM132" i="186"/>
  <c r="AT132" i="186"/>
  <c r="AL133" i="186"/>
  <c r="AK134" i="186"/>
  <c r="AI134" i="186" s="1"/>
  <c r="AS134" i="186"/>
  <c r="AC134" i="186" s="1"/>
  <c r="AJ135" i="186"/>
  <c r="AR135" i="186"/>
  <c r="AQ136" i="186"/>
  <c r="AP137" i="186"/>
  <c r="AH138" i="186"/>
  <c r="AO138" i="186"/>
  <c r="AV138" i="186"/>
  <c r="AN139" i="186"/>
  <c r="AU139" i="186"/>
  <c r="AJ104" i="186"/>
  <c r="AR104" i="186"/>
  <c r="AP106" i="186"/>
  <c r="AH107" i="186"/>
  <c r="AO107" i="186"/>
  <c r="AV107" i="186"/>
  <c r="AN108" i="186"/>
  <c r="AU108" i="186"/>
  <c r="AM109" i="186"/>
  <c r="AT109" i="186"/>
  <c r="AL110" i="186"/>
  <c r="AK111" i="186"/>
  <c r="AI111" i="186" s="1"/>
  <c r="AS111" i="186"/>
  <c r="AC111" i="186" s="1"/>
  <c r="AJ112" i="186"/>
  <c r="AR112" i="186"/>
  <c r="AQ113" i="186"/>
  <c r="AP114" i="186"/>
  <c r="AH115" i="186"/>
  <c r="AO115" i="186"/>
  <c r="AV115" i="186"/>
  <c r="AN116" i="186"/>
  <c r="AU116" i="186"/>
  <c r="AM117" i="186"/>
  <c r="AT117" i="186"/>
  <c r="AL118" i="186"/>
  <c r="AK119" i="186"/>
  <c r="AI119" i="186" s="1"/>
  <c r="AS119" i="186"/>
  <c r="AC119" i="186" s="1"/>
  <c r="AJ120" i="186"/>
  <c r="AR120" i="186"/>
  <c r="AQ121" i="186"/>
  <c r="AP122" i="186"/>
  <c r="AH123" i="186"/>
  <c r="AO123" i="186"/>
  <c r="AV123" i="186"/>
  <c r="AN124" i="186"/>
  <c r="AU124" i="186"/>
  <c r="AM125" i="186"/>
  <c r="AT125" i="186"/>
  <c r="AL126" i="186"/>
  <c r="AK127" i="186"/>
  <c r="AI127" i="186" s="1"/>
  <c r="AS127" i="186"/>
  <c r="AC127" i="186" s="1"/>
  <c r="AJ128" i="186"/>
  <c r="AR128" i="186"/>
  <c r="AP130" i="186"/>
  <c r="AH131" i="186"/>
  <c r="AO131" i="186"/>
  <c r="AV131" i="186"/>
  <c r="AN132" i="186"/>
  <c r="AU132" i="186"/>
  <c r="AM133" i="186"/>
  <c r="AT133" i="186"/>
  <c r="AL134" i="186"/>
  <c r="AK135" i="186"/>
  <c r="AI135" i="186" s="1"/>
  <c r="AS135" i="186"/>
  <c r="AC135" i="186" s="1"/>
  <c r="AJ136" i="186"/>
  <c r="AR136" i="186"/>
  <c r="AQ137" i="186"/>
  <c r="AP138" i="186"/>
  <c r="AH139" i="186"/>
  <c r="AO139" i="186"/>
  <c r="AV139" i="186"/>
  <c r="AP107" i="186"/>
  <c r="AH108" i="186"/>
  <c r="AO108" i="186"/>
  <c r="AV108" i="186"/>
  <c r="AN109" i="186"/>
  <c r="AU109" i="186"/>
  <c r="AM110" i="186"/>
  <c r="AT110" i="186"/>
  <c r="AL111" i="186"/>
  <c r="AK112" i="186"/>
  <c r="AI112" i="186" s="1"/>
  <c r="AS112" i="186"/>
  <c r="AC112" i="186" s="1"/>
  <c r="AJ113" i="186"/>
  <c r="AR113" i="186"/>
  <c r="AQ114" i="186"/>
  <c r="AP115" i="186"/>
  <c r="AH116" i="186"/>
  <c r="AO116" i="186"/>
  <c r="AV116" i="186"/>
  <c r="AN117" i="186"/>
  <c r="AU117" i="186"/>
  <c r="AM118" i="186"/>
  <c r="AT118" i="186"/>
  <c r="AL119" i="186"/>
  <c r="AK120" i="186"/>
  <c r="AI120" i="186" s="1"/>
  <c r="AS120" i="186"/>
  <c r="AC120" i="186" s="1"/>
  <c r="AJ121" i="186"/>
  <c r="AR121" i="186"/>
  <c r="AQ122" i="186"/>
  <c r="AP123" i="186"/>
  <c r="AH124" i="186"/>
  <c r="AO124" i="186"/>
  <c r="AV124" i="186"/>
  <c r="AN125" i="186"/>
  <c r="AU125" i="186"/>
  <c r="AM126" i="186"/>
  <c r="AT126" i="186"/>
  <c r="AL127" i="186"/>
  <c r="AK128" i="186"/>
  <c r="AI128" i="186" s="1"/>
  <c r="AS128" i="186"/>
  <c r="AC128" i="186" s="1"/>
  <c r="AQ130" i="186"/>
  <c r="AP131" i="186"/>
  <c r="AH132" i="186"/>
  <c r="AO132" i="186"/>
  <c r="AV132" i="186"/>
  <c r="AN133" i="186"/>
  <c r="AU133" i="186"/>
  <c r="AM134" i="186"/>
  <c r="AT134" i="186"/>
  <c r="AL135" i="186"/>
  <c r="AK136" i="186"/>
  <c r="AI136" i="186" s="1"/>
  <c r="AS136" i="186"/>
  <c r="AC136" i="186" s="1"/>
  <c r="AJ137" i="186"/>
  <c r="AR137" i="186"/>
  <c r="AQ138" i="186"/>
  <c r="AP139" i="186"/>
  <c r="AO125" i="186"/>
  <c r="AV125" i="186"/>
  <c r="AN126" i="186"/>
  <c r="AU126" i="186"/>
  <c r="AM127" i="186"/>
  <c r="AT127" i="186"/>
  <c r="AL128" i="186"/>
  <c r="AJ130" i="186"/>
  <c r="AR130" i="186"/>
  <c r="AQ131" i="186"/>
  <c r="AP132" i="186"/>
  <c r="AH133" i="186"/>
  <c r="AO133" i="186"/>
  <c r="AV133" i="186"/>
  <c r="AN134" i="186"/>
  <c r="AU134" i="186"/>
  <c r="AM135" i="186"/>
  <c r="AT135" i="186"/>
  <c r="AL136" i="186"/>
  <c r="AK137" i="186"/>
  <c r="AI137" i="186" s="1"/>
  <c r="AS137" i="186"/>
  <c r="AC137" i="186" s="1"/>
  <c r="AJ138" i="186"/>
  <c r="AR138" i="186"/>
  <c r="AQ139" i="186"/>
  <c r="AQ92" i="186"/>
  <c r="AP93" i="186"/>
  <c r="AH94" i="186"/>
  <c r="AO94" i="186"/>
  <c r="AV94" i="186"/>
  <c r="AN95" i="186"/>
  <c r="AU95" i="186"/>
  <c r="AM96" i="186"/>
  <c r="AT96" i="186"/>
  <c r="AL97" i="186"/>
  <c r="AK98" i="186"/>
  <c r="AI98" i="186" s="1"/>
  <c r="AS98" i="186"/>
  <c r="AC98" i="186" s="1"/>
  <c r="AJ99" i="186"/>
  <c r="AR99" i="186"/>
  <c r="AQ100" i="186"/>
  <c r="AP101" i="186"/>
  <c r="AH102" i="186"/>
  <c r="AO102" i="186"/>
  <c r="AV102" i="186"/>
  <c r="AN103" i="186"/>
  <c r="AU103" i="186"/>
  <c r="AM104" i="186"/>
  <c r="AT104" i="186"/>
  <c r="AK106" i="186"/>
  <c r="AI106" i="186" s="1"/>
  <c r="AS106" i="186"/>
  <c r="AC106" i="186" s="1"/>
  <c r="AJ107" i="186"/>
  <c r="AR107" i="186"/>
  <c r="AQ108" i="186"/>
  <c r="AP109" i="186"/>
  <c r="AH110" i="186"/>
  <c r="AO110" i="186"/>
  <c r="AV110" i="186"/>
  <c r="AN111" i="186"/>
  <c r="AU111" i="186"/>
  <c r="AM112" i="186"/>
  <c r="AT112" i="186"/>
  <c r="AL113" i="186"/>
  <c r="AK114" i="186"/>
  <c r="AI114" i="186" s="1"/>
  <c r="AS114" i="186"/>
  <c r="AC114" i="186" s="1"/>
  <c r="AJ115" i="186"/>
  <c r="AR115" i="186"/>
  <c r="AQ116" i="186"/>
  <c r="AP117" i="186"/>
  <c r="AH118" i="186"/>
  <c r="AO118" i="186"/>
  <c r="AV118" i="186"/>
  <c r="AN119" i="186"/>
  <c r="AU119" i="186"/>
  <c r="AM120" i="186"/>
  <c r="AT120" i="186"/>
  <c r="AL121" i="186"/>
  <c r="AK122" i="186"/>
  <c r="AI122" i="186" s="1"/>
  <c r="AS122" i="186"/>
  <c r="AC122" i="186" s="1"/>
  <c r="AJ123" i="186"/>
  <c r="AR123" i="186"/>
  <c r="AQ124" i="186"/>
  <c r="AP125" i="186"/>
  <c r="AH126" i="186"/>
  <c r="AO126" i="186"/>
  <c r="AV126" i="186"/>
  <c r="AN127" i="186"/>
  <c r="AU127" i="186"/>
  <c r="AM128" i="186"/>
  <c r="AT128" i="186"/>
  <c r="AK130" i="186"/>
  <c r="AI130" i="186" s="1"/>
  <c r="AS130" i="186"/>
  <c r="AC130" i="186" s="1"/>
  <c r="AJ131" i="186"/>
  <c r="AR131" i="186"/>
  <c r="AQ132" i="186"/>
  <c r="AP133" i="186"/>
  <c r="AH134" i="186"/>
  <c r="AO134" i="186"/>
  <c r="AV134" i="186"/>
  <c r="AN135" i="186"/>
  <c r="AU135" i="186"/>
  <c r="AM136" i="186"/>
  <c r="AT136" i="186"/>
  <c r="AL137" i="186"/>
  <c r="AK138" i="186"/>
  <c r="AI138" i="186" s="1"/>
  <c r="AS138" i="186"/>
  <c r="AC138" i="186" s="1"/>
  <c r="AJ139" i="186"/>
  <c r="AR139" i="186"/>
  <c r="AF18" i="186"/>
  <c r="AB21" i="186"/>
  <c r="AG24" i="186"/>
  <c r="AF25" i="186"/>
  <c r="AE26" i="186"/>
  <c r="AD27" i="186"/>
  <c r="AB29" i="186"/>
  <c r="AF33" i="186"/>
  <c r="AE34" i="186"/>
  <c r="AD35" i="186"/>
  <c r="AB37" i="186"/>
  <c r="AG40" i="186"/>
  <c r="AF41" i="186"/>
  <c r="AE42" i="186"/>
  <c r="AB45" i="186"/>
  <c r="AG48" i="186"/>
  <c r="AF49" i="186"/>
  <c r="AE50" i="186"/>
  <c r="AD51" i="186"/>
  <c r="AB53" i="186"/>
  <c r="AG56" i="186"/>
  <c r="AF57" i="186"/>
  <c r="AF11" i="186"/>
  <c r="AG18" i="186"/>
  <c r="AG25" i="186"/>
  <c r="AF26" i="186"/>
  <c r="AE27" i="186"/>
  <c r="AD28" i="186"/>
  <c r="AB30" i="186"/>
  <c r="AG33" i="186"/>
  <c r="AF34" i="186"/>
  <c r="AE35" i="186"/>
  <c r="AD36" i="186"/>
  <c r="AB38" i="186"/>
  <c r="AG41" i="186"/>
  <c r="AF42" i="186"/>
  <c r="AD44" i="186"/>
  <c r="AB46" i="186"/>
  <c r="AG49" i="186"/>
  <c r="AF50" i="186"/>
  <c r="AE51" i="186"/>
  <c r="AD52" i="186"/>
  <c r="AB54" i="186"/>
  <c r="AG57" i="186"/>
  <c r="AF58" i="186"/>
  <c r="AE59" i="186"/>
  <c r="AE12" i="186"/>
  <c r="AB15" i="186"/>
  <c r="AF19" i="186"/>
  <c r="AB22" i="186"/>
  <c r="AB8" i="186"/>
  <c r="AG11" i="186"/>
  <c r="AF12" i="186"/>
  <c r="AD14" i="186"/>
  <c r="AB16" i="186"/>
  <c r="AG19" i="186"/>
  <c r="AD21" i="186"/>
  <c r="AB23" i="186"/>
  <c r="AG26" i="186"/>
  <c r="AF27" i="186"/>
  <c r="AE28" i="186"/>
  <c r="AD29" i="186"/>
  <c r="AB31" i="186"/>
  <c r="AG34" i="186"/>
  <c r="AF35" i="186"/>
  <c r="AE36" i="186"/>
  <c r="AD37" i="186"/>
  <c r="AB39" i="186"/>
  <c r="AG42" i="186"/>
  <c r="AE44" i="186"/>
  <c r="AD45" i="186"/>
  <c r="AB9" i="186"/>
  <c r="AG12" i="186"/>
  <c r="AE14" i="186"/>
  <c r="AD15" i="186"/>
  <c r="AB17" i="186"/>
  <c r="AE21" i="186"/>
  <c r="AD22" i="186"/>
  <c r="AB24" i="186"/>
  <c r="AG27" i="186"/>
  <c r="AF28" i="186"/>
  <c r="AE29" i="186"/>
  <c r="AD30" i="186"/>
  <c r="AG35" i="186"/>
  <c r="AF36" i="186"/>
  <c r="AE37" i="186"/>
  <c r="AD38" i="186"/>
  <c r="AB40" i="186"/>
  <c r="AF44" i="186"/>
  <c r="AE45" i="186"/>
  <c r="AD46" i="186"/>
  <c r="AB48" i="186"/>
  <c r="AG10" i="186"/>
  <c r="AD16" i="186"/>
  <c r="AB18" i="186"/>
  <c r="AF21" i="186"/>
  <c r="AE22" i="186"/>
  <c r="AD23" i="186"/>
  <c r="AB25" i="186"/>
  <c r="AG28" i="186"/>
  <c r="AF29" i="186"/>
  <c r="AE30" i="186"/>
  <c r="AD31" i="186"/>
  <c r="AB33" i="186"/>
  <c r="AG36" i="186"/>
  <c r="AF37" i="186"/>
  <c r="AE38" i="186"/>
  <c r="AD39" i="186"/>
  <c r="AB41" i="186"/>
  <c r="AG44" i="186"/>
  <c r="AF45" i="186"/>
  <c r="AE46" i="186"/>
  <c r="AD47" i="186"/>
  <c r="AB49" i="186"/>
  <c r="AG52" i="186"/>
  <c r="AF53" i="186"/>
  <c r="AE54" i="186"/>
  <c r="AD55" i="186"/>
  <c r="AB10" i="186"/>
  <c r="AF14" i="186"/>
  <c r="AE15" i="186"/>
  <c r="AD7" i="186"/>
  <c r="AE8" i="186"/>
  <c r="AD9" i="186"/>
  <c r="AB11" i="186"/>
  <c r="AG14" i="186"/>
  <c r="AF15" i="186"/>
  <c r="AE16" i="186"/>
  <c r="AD17" i="186"/>
  <c r="AB19" i="186"/>
  <c r="AG21" i="186"/>
  <c r="AF22" i="186"/>
  <c r="AE23" i="186"/>
  <c r="AD24" i="186"/>
  <c r="AB26" i="186"/>
  <c r="AG29" i="186"/>
  <c r="AF30" i="186"/>
  <c r="AE31" i="186"/>
  <c r="AB34" i="186"/>
  <c r="AG37" i="186"/>
  <c r="AF38" i="186"/>
  <c r="AE39" i="186"/>
  <c r="AD40" i="186"/>
  <c r="AE19" i="186"/>
  <c r="AB7" i="186"/>
  <c r="AD8" i="186"/>
  <c r="AE7" i="186"/>
  <c r="AF8" i="186"/>
  <c r="AE9" i="186"/>
  <c r="AD10" i="186"/>
  <c r="AB12" i="186"/>
  <c r="AG15" i="186"/>
  <c r="AF16" i="186"/>
  <c r="AE17" i="186"/>
  <c r="AD18" i="186"/>
  <c r="AG22" i="186"/>
  <c r="AF23" i="186"/>
  <c r="AE24" i="186"/>
  <c r="AD25" i="186"/>
  <c r="AB27" i="186"/>
  <c r="AG30" i="186"/>
  <c r="AF31" i="186"/>
  <c r="AD33" i="186"/>
  <c r="AB35" i="186"/>
  <c r="AG38" i="186"/>
  <c r="AF39" i="186"/>
  <c r="AE40" i="186"/>
  <c r="AD41" i="186"/>
  <c r="AF7" i="186"/>
  <c r="AG8" i="186"/>
  <c r="AF9" i="186"/>
  <c r="AE10" i="186"/>
  <c r="AD11" i="186"/>
  <c r="AG16" i="186"/>
  <c r="AF17" i="186"/>
  <c r="AE18" i="186"/>
  <c r="AD19" i="186"/>
  <c r="AG23" i="186"/>
  <c r="AF24" i="186"/>
  <c r="AE25" i="186"/>
  <c r="AD26" i="186"/>
  <c r="AB28" i="186"/>
  <c r="AG31" i="186"/>
  <c r="AE33" i="186"/>
  <c r="AD34" i="186"/>
  <c r="AB36" i="186"/>
  <c r="AG39" i="186"/>
  <c r="AF40" i="186"/>
  <c r="AE41" i="186"/>
  <c r="AD42" i="186"/>
  <c r="AB44" i="186"/>
  <c r="AG47" i="186"/>
  <c r="AE58" i="186"/>
  <c r="AD59" i="186"/>
  <c r="AB61" i="186"/>
  <c r="AG64" i="186"/>
  <c r="AF65" i="186"/>
  <c r="AE66" i="186"/>
  <c r="AD67" i="186"/>
  <c r="AB69" i="186"/>
  <c r="AG72" i="186"/>
  <c r="AF73" i="186"/>
  <c r="AE74" i="186"/>
  <c r="AD75" i="186"/>
  <c r="AB77" i="186"/>
  <c r="AG80" i="186"/>
  <c r="AE82" i="186"/>
  <c r="AD83" i="186"/>
  <c r="AB85" i="186"/>
  <c r="AG88" i="186"/>
  <c r="AF89" i="186"/>
  <c r="AD60" i="186"/>
  <c r="AB62" i="186"/>
  <c r="AG65" i="186"/>
  <c r="AF66" i="186"/>
  <c r="AE67" i="186"/>
  <c r="AD68" i="186"/>
  <c r="AB70" i="186"/>
  <c r="AG73" i="186"/>
  <c r="AF74" i="186"/>
  <c r="AE75" i="186"/>
  <c r="AD76" i="186"/>
  <c r="AB78" i="186"/>
  <c r="AF82" i="186"/>
  <c r="AE83" i="186"/>
  <c r="AD84" i="186"/>
  <c r="AB86" i="186"/>
  <c r="AG89" i="186"/>
  <c r="AF90" i="186"/>
  <c r="AE91" i="186"/>
  <c r="AD92" i="186"/>
  <c r="AB47" i="186"/>
  <c r="AG50" i="186"/>
  <c r="AF51" i="186"/>
  <c r="AE52" i="186"/>
  <c r="AD53" i="186"/>
  <c r="AB55" i="186"/>
  <c r="AG58" i="186"/>
  <c r="AF59" i="186"/>
  <c r="AE60" i="186"/>
  <c r="AD61" i="186"/>
  <c r="AG66" i="186"/>
  <c r="AF67" i="186"/>
  <c r="AE68" i="186"/>
  <c r="AD69" i="186"/>
  <c r="AB71" i="186"/>
  <c r="AG74" i="186"/>
  <c r="AF75" i="186"/>
  <c r="AE76" i="186"/>
  <c r="AG51" i="186"/>
  <c r="AF52" i="186"/>
  <c r="AE53" i="186"/>
  <c r="AD54" i="186"/>
  <c r="AB56" i="186"/>
  <c r="AG59" i="186"/>
  <c r="AF60" i="186"/>
  <c r="AE61" i="186"/>
  <c r="AD62" i="186"/>
  <c r="AB64" i="186"/>
  <c r="AG67" i="186"/>
  <c r="AF68" i="186"/>
  <c r="AE69" i="186"/>
  <c r="AD70" i="186"/>
  <c r="AB72" i="186"/>
  <c r="AG75" i="186"/>
  <c r="AF76" i="186"/>
  <c r="AE77" i="186"/>
  <c r="AD78" i="186"/>
  <c r="AB80" i="186"/>
  <c r="AG83" i="186"/>
  <c r="AB57" i="186"/>
  <c r="AG60" i="186"/>
  <c r="AF61" i="186"/>
  <c r="AE62" i="186"/>
  <c r="AB65" i="186"/>
  <c r="AG68" i="186"/>
  <c r="AF69" i="186"/>
  <c r="AE70" i="186"/>
  <c r="AD71" i="186"/>
  <c r="AB73" i="186"/>
  <c r="AG76" i="186"/>
  <c r="AF77" i="186"/>
  <c r="AE78" i="186"/>
  <c r="AD79" i="186"/>
  <c r="AG84" i="186"/>
  <c r="AF85" i="186"/>
  <c r="AE86" i="186"/>
  <c r="AD87" i="186"/>
  <c r="AB42" i="186"/>
  <c r="AG45" i="186"/>
  <c r="AF46" i="186"/>
  <c r="AE47" i="186"/>
  <c r="AD48" i="186"/>
  <c r="AB50" i="186"/>
  <c r="AG53" i="186"/>
  <c r="AF54" i="186"/>
  <c r="AE55" i="186"/>
  <c r="AD56" i="186"/>
  <c r="AB58" i="186"/>
  <c r="AG61" i="186"/>
  <c r="AF62" i="186"/>
  <c r="AD64" i="186"/>
  <c r="AB66" i="186"/>
  <c r="AG69" i="186"/>
  <c r="AF70" i="186"/>
  <c r="AE71" i="186"/>
  <c r="AD72" i="186"/>
  <c r="AB74" i="186"/>
  <c r="AG46" i="186"/>
  <c r="AF47" i="186"/>
  <c r="AE48" i="186"/>
  <c r="AD49" i="186"/>
  <c r="AB51" i="186"/>
  <c r="AG54" i="186"/>
  <c r="AF55" i="186"/>
  <c r="AE56" i="186"/>
  <c r="AD57" i="186"/>
  <c r="AB59" i="186"/>
  <c r="AG62" i="186"/>
  <c r="AE64" i="186"/>
  <c r="AD65" i="186"/>
  <c r="AB67" i="186"/>
  <c r="AG70" i="186"/>
  <c r="AF71" i="186"/>
  <c r="AE72" i="186"/>
  <c r="AD73" i="186"/>
  <c r="AB75" i="186"/>
  <c r="AF48" i="186"/>
  <c r="AE49" i="186"/>
  <c r="AD50" i="186"/>
  <c r="AB52" i="186"/>
  <c r="AG55" i="186"/>
  <c r="AF56" i="186"/>
  <c r="AE57" i="186"/>
  <c r="AD58" i="186"/>
  <c r="AB60" i="186"/>
  <c r="AF64" i="186"/>
  <c r="AE65" i="186"/>
  <c r="AD66" i="186"/>
  <c r="AB68" i="186"/>
  <c r="AG71" i="186"/>
  <c r="AF72" i="186"/>
  <c r="AE73" i="186"/>
  <c r="AD74" i="186"/>
  <c r="AB76" i="186"/>
  <c r="AE90" i="186"/>
  <c r="AD91" i="186"/>
  <c r="AB93" i="186"/>
  <c r="AG96" i="186"/>
  <c r="AF97" i="186"/>
  <c r="AE98" i="186"/>
  <c r="AD99" i="186"/>
  <c r="AB101" i="186"/>
  <c r="AG104" i="186"/>
  <c r="AE106" i="186"/>
  <c r="AD107" i="186"/>
  <c r="AB94" i="186"/>
  <c r="AG97" i="186"/>
  <c r="AF98" i="186"/>
  <c r="AE99" i="186"/>
  <c r="AD100" i="186"/>
  <c r="AB102" i="186"/>
  <c r="AF106" i="186"/>
  <c r="AE107" i="186"/>
  <c r="AD108" i="186"/>
  <c r="AB110" i="186"/>
  <c r="AG113" i="186"/>
  <c r="AF114" i="186"/>
  <c r="AE115" i="186"/>
  <c r="AD116" i="186"/>
  <c r="AB118" i="186"/>
  <c r="AG121" i="186"/>
  <c r="AF122" i="186"/>
  <c r="AE123" i="186"/>
  <c r="AD124" i="186"/>
  <c r="AD77" i="186"/>
  <c r="AB79" i="186"/>
  <c r="AG82" i="186"/>
  <c r="AF83" i="186"/>
  <c r="AE84" i="186"/>
  <c r="AD85" i="186"/>
  <c r="AB87" i="186"/>
  <c r="AG90" i="186"/>
  <c r="AF91" i="186"/>
  <c r="AE92" i="186"/>
  <c r="AD93" i="186"/>
  <c r="AB95" i="186"/>
  <c r="AG98" i="186"/>
  <c r="AF99" i="186"/>
  <c r="AE100" i="186"/>
  <c r="AD101" i="186"/>
  <c r="AB103" i="186"/>
  <c r="AG106" i="186"/>
  <c r="AF107" i="186"/>
  <c r="AE108" i="186"/>
  <c r="AF84" i="186"/>
  <c r="AE85" i="186"/>
  <c r="AD86" i="186"/>
  <c r="AB88" i="186"/>
  <c r="AG91" i="186"/>
  <c r="AF92" i="186"/>
  <c r="AE93" i="186"/>
  <c r="AD94" i="186"/>
  <c r="AB96" i="186"/>
  <c r="AG99" i="186"/>
  <c r="AF100" i="186"/>
  <c r="AE101" i="186"/>
  <c r="AD102" i="186"/>
  <c r="AB104" i="186"/>
  <c r="AG107" i="186"/>
  <c r="AF108" i="186"/>
  <c r="AB89" i="186"/>
  <c r="AG92" i="186"/>
  <c r="AF93" i="186"/>
  <c r="AE94" i="186"/>
  <c r="AD95" i="186"/>
  <c r="AB97" i="186"/>
  <c r="AG100" i="186"/>
  <c r="AF101" i="186"/>
  <c r="AE102" i="186"/>
  <c r="AD103" i="186"/>
  <c r="AG108" i="186"/>
  <c r="AG77" i="186"/>
  <c r="AF78" i="186"/>
  <c r="AE79" i="186"/>
  <c r="AD80" i="186"/>
  <c r="AB82" i="186"/>
  <c r="AG85" i="186"/>
  <c r="AF86" i="186"/>
  <c r="AE87" i="186"/>
  <c r="AD88" i="186"/>
  <c r="AB90" i="186"/>
  <c r="AG93" i="186"/>
  <c r="AF94" i="186"/>
  <c r="AE95" i="186"/>
  <c r="AD96" i="186"/>
  <c r="AB98" i="186"/>
  <c r="AG101" i="186"/>
  <c r="AF102" i="186"/>
  <c r="AE103" i="186"/>
  <c r="AD104" i="186"/>
  <c r="AB106" i="186"/>
  <c r="AG78" i="186"/>
  <c r="AF79" i="186"/>
  <c r="AE80" i="186"/>
  <c r="AB83" i="186"/>
  <c r="AG86" i="186"/>
  <c r="AF87" i="186"/>
  <c r="AE88" i="186"/>
  <c r="AD89" i="186"/>
  <c r="AB91" i="186"/>
  <c r="AG94" i="186"/>
  <c r="AF95" i="186"/>
  <c r="AE96" i="186"/>
  <c r="AD97" i="186"/>
  <c r="AB99" i="186"/>
  <c r="AG102" i="186"/>
  <c r="AF103" i="186"/>
  <c r="AE104" i="186"/>
  <c r="AB107" i="186"/>
  <c r="AG79" i="186"/>
  <c r="AF80" i="186"/>
  <c r="AD82" i="186"/>
  <c r="AB84" i="186"/>
  <c r="AG87" i="186"/>
  <c r="AF88" i="186"/>
  <c r="AE89" i="186"/>
  <c r="AD90" i="186"/>
  <c r="AB92" i="186"/>
  <c r="AG95" i="186"/>
  <c r="AF96" i="186"/>
  <c r="AE97" i="186"/>
  <c r="AD98" i="186"/>
  <c r="AB100" i="186"/>
  <c r="AG103" i="186"/>
  <c r="AF104" i="186"/>
  <c r="AD106" i="186"/>
  <c r="AB108" i="186"/>
  <c r="AG111" i="186"/>
  <c r="AF112" i="186"/>
  <c r="AB109" i="186"/>
  <c r="AG112" i="186"/>
  <c r="AF113" i="186"/>
  <c r="AE114" i="186"/>
  <c r="AD115" i="186"/>
  <c r="AB117" i="186"/>
  <c r="AG120" i="186"/>
  <c r="AF121" i="186"/>
  <c r="AE122" i="186"/>
  <c r="AD123" i="186"/>
  <c r="AB125" i="186"/>
  <c r="AG128" i="186"/>
  <c r="AE130" i="186"/>
  <c r="AD131" i="186"/>
  <c r="AB133" i="186"/>
  <c r="AG136" i="186"/>
  <c r="AF137" i="186"/>
  <c r="AE138" i="186"/>
  <c r="AD139" i="186"/>
  <c r="AB126" i="186"/>
  <c r="AF130" i="186"/>
  <c r="AE131" i="186"/>
  <c r="AD132" i="186"/>
  <c r="AB134" i="186"/>
  <c r="AG137" i="186"/>
  <c r="AF138" i="186"/>
  <c r="AE139" i="186"/>
  <c r="AD109" i="186"/>
  <c r="AB111" i="186"/>
  <c r="AG114" i="186"/>
  <c r="AF115" i="186"/>
  <c r="AE116" i="186"/>
  <c r="AD117" i="186"/>
  <c r="AB119" i="186"/>
  <c r="AG122" i="186"/>
  <c r="AF123" i="186"/>
  <c r="AE124" i="186"/>
  <c r="AD125" i="186"/>
  <c r="AB127" i="186"/>
  <c r="AG130" i="186"/>
  <c r="AF131" i="186"/>
  <c r="AE132" i="186"/>
  <c r="AD133" i="186"/>
  <c r="AB135" i="186"/>
  <c r="AG138" i="186"/>
  <c r="AF139" i="186"/>
  <c r="AE109" i="186"/>
  <c r="AD110" i="186"/>
  <c r="AB112" i="186"/>
  <c r="AG115" i="186"/>
  <c r="AF116" i="186"/>
  <c r="AE117" i="186"/>
  <c r="AD118" i="186"/>
  <c r="AB120" i="186"/>
  <c r="AG123" i="186"/>
  <c r="AF124" i="186"/>
  <c r="AE125" i="186"/>
  <c r="AD126" i="186"/>
  <c r="AB128" i="186"/>
  <c r="AG131" i="186"/>
  <c r="AF132" i="186"/>
  <c r="AE133" i="186"/>
  <c r="AD134" i="186"/>
  <c r="AB136" i="186"/>
  <c r="AG139" i="186"/>
  <c r="AF109" i="186"/>
  <c r="AE110" i="186"/>
  <c r="AD111" i="186"/>
  <c r="AB113" i="186"/>
  <c r="AG116" i="186"/>
  <c r="AF117" i="186"/>
  <c r="AE118" i="186"/>
  <c r="AD119" i="186"/>
  <c r="AB121" i="186"/>
  <c r="AG124" i="186"/>
  <c r="AF125" i="186"/>
  <c r="AE126" i="186"/>
  <c r="AD127" i="186"/>
  <c r="AG132" i="186"/>
  <c r="AF133" i="186"/>
  <c r="AE134" i="186"/>
  <c r="AD135" i="186"/>
  <c r="AB137" i="186"/>
  <c r="AG109" i="186"/>
  <c r="AF110" i="186"/>
  <c r="AE111" i="186"/>
  <c r="AD112" i="186"/>
  <c r="AB114" i="186"/>
  <c r="AG117" i="186"/>
  <c r="AF118" i="186"/>
  <c r="AE119" i="186"/>
  <c r="AD120" i="186"/>
  <c r="AB122" i="186"/>
  <c r="AG125" i="186"/>
  <c r="AF126" i="186"/>
  <c r="AE127" i="186"/>
  <c r="AD128" i="186"/>
  <c r="AB130" i="186"/>
  <c r="AG133" i="186"/>
  <c r="AF134" i="186"/>
  <c r="AE135" i="186"/>
  <c r="AD136" i="186"/>
  <c r="AB138" i="186"/>
  <c r="AG110" i="186"/>
  <c r="AF111" i="186"/>
  <c r="AE112" i="186"/>
  <c r="AD113" i="186"/>
  <c r="AB115" i="186"/>
  <c r="AG118" i="186"/>
  <c r="AF119" i="186"/>
  <c r="AE120" i="186"/>
  <c r="AD121" i="186"/>
  <c r="AB123" i="186"/>
  <c r="AG126" i="186"/>
  <c r="AF127" i="186"/>
  <c r="AE128" i="186"/>
  <c r="AB131" i="186"/>
  <c r="AG134" i="186"/>
  <c r="AF135" i="186"/>
  <c r="AE136" i="186"/>
  <c r="AD137" i="186"/>
  <c r="AB139" i="186"/>
  <c r="AE113" i="186"/>
  <c r="AD114" i="186"/>
  <c r="AB116" i="186"/>
  <c r="AG119" i="186"/>
  <c r="AF120" i="186"/>
  <c r="AE121" i="186"/>
  <c r="AD122" i="186"/>
  <c r="AB124" i="186"/>
  <c r="AG127" i="186"/>
  <c r="AF128" i="186"/>
  <c r="AD130" i="186"/>
  <c r="AB132" i="186"/>
  <c r="AG135" i="186"/>
  <c r="AF136" i="186"/>
  <c r="AE137" i="186"/>
  <c r="AD138" i="186"/>
  <c r="C22" i="236"/>
  <c r="C8" i="236"/>
  <c r="C43" i="236"/>
  <c r="C55" i="236"/>
  <c r="C56" i="236" s="1"/>
  <c r="D52" i="236" s="1"/>
  <c r="C90" i="236"/>
  <c r="C109" i="236"/>
  <c r="AB24" i="228"/>
  <c r="AF9" i="228"/>
  <c r="AF10" i="228"/>
  <c r="AF8" i="228"/>
  <c r="AE10" i="228"/>
  <c r="Z8" i="228"/>
  <c r="AF7" i="228"/>
  <c r="AE7" i="228"/>
  <c r="AG97" i="228"/>
  <c r="AK10" i="228"/>
  <c r="AD9" i="228"/>
  <c r="AC9" i="228" s="1"/>
  <c r="AF55" i="228"/>
  <c r="AE9" i="228"/>
  <c r="AM19" i="228"/>
  <c r="AF67" i="228"/>
  <c r="AE8" i="228"/>
  <c r="Z9" i="228"/>
  <c r="AJ64" i="228"/>
  <c r="AN44" i="228"/>
  <c r="AL22" i="228"/>
  <c r="AA22" i="228" s="1"/>
  <c r="AL88" i="228"/>
  <c r="AA88" i="228" s="1"/>
  <c r="AL93" i="228"/>
  <c r="AA93" i="228" s="1"/>
  <c r="AH47" i="228"/>
  <c r="AH73" i="228"/>
  <c r="AH101" i="228"/>
  <c r="AH131" i="228"/>
  <c r="AH24" i="228"/>
  <c r="AH54" i="228"/>
  <c r="AH78" i="228"/>
  <c r="AH104" i="228"/>
  <c r="AH130" i="228"/>
  <c r="AD7" i="228"/>
  <c r="AC7" i="228" s="1"/>
  <c r="AJ15" i="228"/>
  <c r="AB11" i="228"/>
  <c r="AM8" i="228"/>
  <c r="Z15" i="228"/>
  <c r="AB15" i="228"/>
  <c r="AE34" i="228"/>
  <c r="AM10" i="228"/>
  <c r="AD16" i="228"/>
  <c r="AC16" i="228" s="1"/>
  <c r="AF11" i="228"/>
  <c r="AE21" i="228"/>
  <c r="AM17" i="228"/>
  <c r="AK139" i="228"/>
  <c r="AK135" i="228"/>
  <c r="AK131" i="228"/>
  <c r="AK126" i="228"/>
  <c r="AK122" i="228"/>
  <c r="AK118" i="228"/>
  <c r="AK114" i="228"/>
  <c r="AB139" i="228"/>
  <c r="AB135" i="228"/>
  <c r="AB131" i="228"/>
  <c r="AB126" i="228"/>
  <c r="AB122" i="228"/>
  <c r="AB118" i="228"/>
  <c r="AB114" i="228"/>
  <c r="AM135" i="228"/>
  <c r="AM123" i="228"/>
  <c r="Z112" i="228"/>
  <c r="AF126" i="228"/>
  <c r="Z120" i="228"/>
  <c r="AN137" i="228"/>
  <c r="AF131" i="228"/>
  <c r="AL60" i="228"/>
  <c r="AA60" i="228" s="1"/>
  <c r="AL79" i="228"/>
  <c r="AA79" i="228" s="1"/>
  <c r="AL85" i="228"/>
  <c r="AA85" i="228" s="1"/>
  <c r="AH21" i="228"/>
  <c r="AH49" i="228"/>
  <c r="AH77" i="228"/>
  <c r="AH103" i="228"/>
  <c r="AH135" i="228"/>
  <c r="AH28" i="228"/>
  <c r="AH56" i="228"/>
  <c r="AH82" i="228"/>
  <c r="AH106" i="228"/>
  <c r="AH134" i="228"/>
  <c r="AM7" i="228"/>
  <c r="AD17" i="228"/>
  <c r="AC17" i="228" s="1"/>
  <c r="AI12" i="228"/>
  <c r="AN9" i="228"/>
  <c r="AK15" i="228"/>
  <c r="AM15" i="228"/>
  <c r="AK40" i="228"/>
  <c r="AE11" i="228"/>
  <c r="AJ17" i="228"/>
  <c r="AE25" i="228"/>
  <c r="AD18" i="228"/>
  <c r="AC18" i="228" s="1"/>
  <c r="AG138" i="228"/>
  <c r="AG134" i="228"/>
  <c r="AG130" i="228"/>
  <c r="AG125" i="228"/>
  <c r="AG121" i="228"/>
  <c r="AG117" i="228"/>
  <c r="AE139" i="228"/>
  <c r="AE135" i="228"/>
  <c r="AE131" i="228"/>
  <c r="AE126" i="228"/>
  <c r="AE122" i="228"/>
  <c r="AE118" i="228"/>
  <c r="AE114" i="228"/>
  <c r="AD139" i="228"/>
  <c r="AC139" i="228" s="1"/>
  <c r="AD135" i="228"/>
  <c r="AC135" i="228" s="1"/>
  <c r="AD131" i="228"/>
  <c r="AC131" i="228" s="1"/>
  <c r="AD126" i="228"/>
  <c r="AC126" i="228" s="1"/>
  <c r="AD122" i="228"/>
  <c r="AC122" i="228" s="1"/>
  <c r="AD118" i="228"/>
  <c r="AC118" i="228" s="1"/>
  <c r="AD114" i="228"/>
  <c r="AC114" i="228" s="1"/>
  <c r="AI138" i="228"/>
  <c r="AI134" i="228"/>
  <c r="AI130" i="228"/>
  <c r="AI125" i="228"/>
  <c r="AI121" i="228"/>
  <c r="AI117" i="228"/>
  <c r="AI113" i="228"/>
  <c r="AM111" i="228"/>
  <c r="AJ107" i="228"/>
  <c r="AJ102" i="228"/>
  <c r="AJ98" i="228"/>
  <c r="AJ139" i="228"/>
  <c r="AN132" i="228"/>
  <c r="AJ119" i="228"/>
  <c r="AM128" i="228"/>
  <c r="Z137" i="228"/>
  <c r="AM133" i="228"/>
  <c r="AL12" i="228"/>
  <c r="AA12" i="228" s="1"/>
  <c r="AL52" i="228"/>
  <c r="AA52" i="228" s="1"/>
  <c r="AL112" i="228"/>
  <c r="AA112" i="228" s="1"/>
  <c r="AL109" i="228"/>
  <c r="AA109" i="228" s="1"/>
  <c r="AH25" i="228"/>
  <c r="AH51" i="228"/>
  <c r="AH83" i="228"/>
  <c r="AH109" i="228"/>
  <c r="AH137" i="228"/>
  <c r="AH34" i="228"/>
  <c r="AH58" i="228"/>
  <c r="AH86" i="228"/>
  <c r="AH110" i="228"/>
  <c r="AH136" i="228"/>
  <c r="AK7" i="228"/>
  <c r="AD8" i="228"/>
  <c r="AC8" i="228" s="1"/>
  <c r="Z19" i="228"/>
  <c r="AK16" i="228"/>
  <c r="Z16" i="228"/>
  <c r="AM62" i="228"/>
  <c r="AD12" i="228"/>
  <c r="AC12" i="228" s="1"/>
  <c r="Z18" i="228"/>
  <c r="AD14" i="228"/>
  <c r="AC14" i="228" s="1"/>
  <c r="AE29" i="228"/>
  <c r="AN10" i="228"/>
  <c r="AN19" i="228"/>
  <c r="AK138" i="228"/>
  <c r="AK134" i="228"/>
  <c r="AK130" i="228"/>
  <c r="AK125" i="228"/>
  <c r="AK121" i="228"/>
  <c r="AK117" i="228"/>
  <c r="AK113" i="228"/>
  <c r="AB138" i="228"/>
  <c r="AB134" i="228"/>
  <c r="AB130" i="228"/>
  <c r="AB125" i="228"/>
  <c r="AB121" i="228"/>
  <c r="AB117" i="228"/>
  <c r="AB113" i="228"/>
  <c r="AF138" i="228"/>
  <c r="Z132" i="228"/>
  <c r="AN124" i="228"/>
  <c r="AM116" i="228"/>
  <c r="AL27" i="228"/>
  <c r="AA27" i="228" s="1"/>
  <c r="AL103" i="228"/>
  <c r="AA103" i="228" s="1"/>
  <c r="AL100" i="228"/>
  <c r="AA100" i="228" s="1"/>
  <c r="AH29" i="228"/>
  <c r="AH55" i="228"/>
  <c r="AH85" i="228"/>
  <c r="AH113" i="228"/>
  <c r="AH139" i="228"/>
  <c r="AH38" i="228"/>
  <c r="AH62" i="228"/>
  <c r="AH88" i="228"/>
  <c r="AH114" i="228"/>
  <c r="AH138" i="228"/>
  <c r="AB9" i="228"/>
  <c r="AE23" i="228"/>
  <c r="AD11" i="228"/>
  <c r="AC11" i="228" s="1"/>
  <c r="AN16" i="228"/>
  <c r="AN11" i="228"/>
  <c r="AF17" i="228"/>
  <c r="AG7" i="228"/>
  <c r="AN12" i="228"/>
  <c r="AN18" i="228"/>
  <c r="AD15" i="228"/>
  <c r="AC15" i="228" s="1"/>
  <c r="AI11" i="228"/>
  <c r="AG137" i="228"/>
  <c r="AG133" i="228"/>
  <c r="AG128" i="228"/>
  <c r="AG124" i="228"/>
  <c r="AG120" i="228"/>
  <c r="AG116" i="228"/>
  <c r="AE138" i="228"/>
  <c r="AE134" i="228"/>
  <c r="AE130" i="228"/>
  <c r="AE125" i="228"/>
  <c r="AE121" i="228"/>
  <c r="AE117" i="228"/>
  <c r="AE113" i="228"/>
  <c r="AD138" i="228"/>
  <c r="AC138" i="228" s="1"/>
  <c r="AD134" i="228"/>
  <c r="AC134" i="228" s="1"/>
  <c r="AD130" i="228"/>
  <c r="AC130" i="228" s="1"/>
  <c r="AD125" i="228"/>
  <c r="AC125" i="228" s="1"/>
  <c r="AD121" i="228"/>
  <c r="AC121" i="228" s="1"/>
  <c r="AD117" i="228"/>
  <c r="AC117" i="228" s="1"/>
  <c r="AD113" i="228"/>
  <c r="AC113" i="228" s="1"/>
  <c r="AI137" i="228"/>
  <c r="AI133" i="228"/>
  <c r="AI128" i="228"/>
  <c r="AI124" i="228"/>
  <c r="AI120" i="228"/>
  <c r="AI116" i="228"/>
  <c r="AI112" i="228"/>
  <c r="AM131" i="228"/>
  <c r="AM119" i="228"/>
  <c r="AJ110" i="228"/>
  <c r="AJ106" i="228"/>
  <c r="AJ101" i="228"/>
  <c r="AJ97" i="228"/>
  <c r="AJ131" i="228"/>
  <c r="Z124" i="228"/>
  <c r="AF135" i="228"/>
  <c r="AF127" i="228"/>
  <c r="AL38" i="228"/>
  <c r="AA38" i="228" s="1"/>
  <c r="AL62" i="228"/>
  <c r="AA62" i="228" s="1"/>
  <c r="AL131" i="228"/>
  <c r="AA131" i="228" s="1"/>
  <c r="AL136" i="228"/>
  <c r="AA136" i="228" s="1"/>
  <c r="AL124" i="228"/>
  <c r="AA124" i="228" s="1"/>
  <c r="AH31" i="228"/>
  <c r="AH59" i="228"/>
  <c r="AH87" i="228"/>
  <c r="AH117" i="228"/>
  <c r="AH10" i="228"/>
  <c r="AH40" i="228"/>
  <c r="AH66" i="228"/>
  <c r="AH90" i="228"/>
  <c r="AH118" i="228"/>
  <c r="AH9" i="228"/>
  <c r="AK11" i="228"/>
  <c r="AG10" i="228"/>
  <c r="AE27" i="228"/>
  <c r="AI89" i="228"/>
  <c r="AN7" i="228"/>
  <c r="AM18" i="228"/>
  <c r="AF19" i="228"/>
  <c r="AK42" i="228"/>
  <c r="AE12" i="228"/>
  <c r="AK137" i="228"/>
  <c r="AK133" i="228"/>
  <c r="AK128" i="228"/>
  <c r="AK124" i="228"/>
  <c r="AK120" i="228"/>
  <c r="AK116" i="228"/>
  <c r="AK112" i="228"/>
  <c r="AB137" i="228"/>
  <c r="AB133" i="228"/>
  <c r="AB128" i="228"/>
  <c r="AB124" i="228"/>
  <c r="AB120" i="228"/>
  <c r="AB116" i="228"/>
  <c r="AB112" i="228"/>
  <c r="AN136" i="228"/>
  <c r="AF130" i="228"/>
  <c r="AJ123" i="228"/>
  <c r="AM136" i="228"/>
  <c r="AM124" i="228"/>
  <c r="AF113" i="228"/>
  <c r="AL29" i="228"/>
  <c r="AA29" i="228" s="1"/>
  <c r="AL53" i="228"/>
  <c r="AA53" i="228" s="1"/>
  <c r="AL122" i="228"/>
  <c r="AA122" i="228" s="1"/>
  <c r="AL127" i="228"/>
  <c r="AA127" i="228" s="1"/>
  <c r="AL116" i="228"/>
  <c r="AA116" i="228" s="1"/>
  <c r="AH33" i="228"/>
  <c r="AH65" i="228"/>
  <c r="AH91" i="228"/>
  <c r="AH119" i="228"/>
  <c r="AH14" i="228"/>
  <c r="AH42" i="228"/>
  <c r="AH70" i="228"/>
  <c r="AH94" i="228"/>
  <c r="AH120" i="228"/>
  <c r="AH15" i="228"/>
  <c r="AI15" i="228"/>
  <c r="AM11" i="228"/>
  <c r="AB35" i="228"/>
  <c r="AB12" i="228"/>
  <c r="AK18" i="228"/>
  <c r="AM12" i="228"/>
  <c r="AN8" i="228"/>
  <c r="AN14" i="228"/>
  <c r="AG9" i="228"/>
  <c r="AK17" i="228"/>
  <c r="AB7" i="228"/>
  <c r="AI33" i="228"/>
  <c r="AG136" i="228"/>
  <c r="AG132" i="228"/>
  <c r="AG127" i="228"/>
  <c r="AG123" i="228"/>
  <c r="AG119" i="228"/>
  <c r="AG115" i="228"/>
  <c r="AE137" i="228"/>
  <c r="AE133" i="228"/>
  <c r="AE128" i="228"/>
  <c r="AE124" i="228"/>
  <c r="AE120" i="228"/>
  <c r="AE116" i="228"/>
  <c r="AE112" i="228"/>
  <c r="AD137" i="228"/>
  <c r="AC137" i="228" s="1"/>
  <c r="AD133" i="228"/>
  <c r="AC133" i="228" s="1"/>
  <c r="AD128" i="228"/>
  <c r="AC128" i="228" s="1"/>
  <c r="AD124" i="228"/>
  <c r="AC124" i="228" s="1"/>
  <c r="AD120" i="228"/>
  <c r="AC120" i="228" s="1"/>
  <c r="AD116" i="228"/>
  <c r="AC116" i="228" s="1"/>
  <c r="AD112" i="228"/>
  <c r="AC112" i="228" s="1"/>
  <c r="AI136" i="228"/>
  <c r="AI132" i="228"/>
  <c r="AI127" i="228"/>
  <c r="AI123" i="228"/>
  <c r="AI119" i="228"/>
  <c r="AI115" i="228"/>
  <c r="AM139" i="228"/>
  <c r="AM127" i="228"/>
  <c r="AJ109" i="228"/>
  <c r="AJ104" i="228"/>
  <c r="AJ100" i="228"/>
  <c r="AJ96" i="228"/>
  <c r="Z136" i="228"/>
  <c r="AN128" i="228"/>
  <c r="AF122" i="228"/>
  <c r="AG112" i="228"/>
  <c r="AN133" i="228"/>
  <c r="AL39" i="228"/>
  <c r="AA39" i="228" s="1"/>
  <c r="AL82" i="228"/>
  <c r="AA82" i="228" s="1"/>
  <c r="AL7" i="228"/>
  <c r="AA7" i="228" s="1"/>
  <c r="AH41" i="228"/>
  <c r="AH69" i="228"/>
  <c r="AH99" i="228"/>
  <c r="AH125" i="228"/>
  <c r="AH22" i="228"/>
  <c r="AH50" i="228"/>
  <c r="AH74" i="228"/>
  <c r="AH102" i="228"/>
  <c r="AH126" i="228"/>
  <c r="AK46" i="228"/>
  <c r="AG41" i="228"/>
  <c r="AJ12" i="228"/>
  <c r="Z14" i="228"/>
  <c r="AM14" i="228"/>
  <c r="AE26" i="228"/>
  <c r="AN15" i="228"/>
  <c r="AK30" i="228"/>
  <c r="AJ19" i="228"/>
  <c r="AF16" i="228"/>
  <c r="AG139" i="228"/>
  <c r="AG135" i="228"/>
  <c r="AG131" i="228"/>
  <c r="AG126" i="228"/>
  <c r="AG122" i="228"/>
  <c r="AG118" i="228"/>
  <c r="AG114" i="228"/>
  <c r="AE136" i="228"/>
  <c r="AE132" i="228"/>
  <c r="AE127" i="228"/>
  <c r="AE123" i="228"/>
  <c r="AE119" i="228"/>
  <c r="AE115" i="228"/>
  <c r="AE111" i="228"/>
  <c r="AD136" i="228"/>
  <c r="AC136" i="228" s="1"/>
  <c r="AD132" i="228"/>
  <c r="AC132" i="228" s="1"/>
  <c r="AD127" i="228"/>
  <c r="AC127" i="228" s="1"/>
  <c r="AD123" i="228"/>
  <c r="AC123" i="228" s="1"/>
  <c r="AD119" i="228"/>
  <c r="AC119" i="228" s="1"/>
  <c r="AD115" i="228"/>
  <c r="AC115" i="228" s="1"/>
  <c r="AI139" i="228"/>
  <c r="AI135" i="228"/>
  <c r="AI131" i="228"/>
  <c r="AI126" i="228"/>
  <c r="AI122" i="228"/>
  <c r="AI118" i="228"/>
  <c r="AI114" i="228"/>
  <c r="AJ112" i="228"/>
  <c r="AJ108" i="228"/>
  <c r="AJ103" i="228"/>
  <c r="AJ99" i="228"/>
  <c r="AJ95" i="228"/>
  <c r="AF134" i="228"/>
  <c r="AJ127" i="228"/>
  <c r="AN120" i="228"/>
  <c r="AM132" i="228"/>
  <c r="AM120" i="228"/>
  <c r="AJ132" i="228"/>
  <c r="AL69" i="228"/>
  <c r="AA69" i="228" s="1"/>
  <c r="AH18" i="228"/>
  <c r="Z12" i="228"/>
  <c r="AK136" i="228"/>
  <c r="AB132" i="228"/>
  <c r="AJ128" i="228"/>
  <c r="Z111" i="228"/>
  <c r="AF108" i="228"/>
  <c r="AN104" i="228"/>
  <c r="Z102" i="228"/>
  <c r="AF99" i="228"/>
  <c r="AN96" i="228"/>
  <c r="AF136" i="228"/>
  <c r="Z130" i="228"/>
  <c r="AN122" i="228"/>
  <c r="AF116" i="228"/>
  <c r="AJ114" i="228"/>
  <c r="AB110" i="228"/>
  <c r="AD101" i="228"/>
  <c r="AC101" i="228" s="1"/>
  <c r="AD111" i="228"/>
  <c r="AC111" i="228" s="1"/>
  <c r="AM130" i="228"/>
  <c r="AG113" i="228"/>
  <c r="AN123" i="228"/>
  <c r="AK102" i="228"/>
  <c r="AM126" i="228"/>
  <c r="AJ116" i="228"/>
  <c r="AI104" i="228"/>
  <c r="AI96" i="228"/>
  <c r="Z93" i="228"/>
  <c r="Z117" i="228"/>
  <c r="AI107" i="228"/>
  <c r="AE98" i="228"/>
  <c r="AM92" i="228"/>
  <c r="AM88" i="228"/>
  <c r="AM84" i="228"/>
  <c r="Z121" i="228"/>
  <c r="AE93" i="228"/>
  <c r="AB88" i="228"/>
  <c r="AD78" i="228"/>
  <c r="AC78" i="228" s="1"/>
  <c r="AD74" i="228"/>
  <c r="AC74" i="228" s="1"/>
  <c r="AD70" i="228"/>
  <c r="AC70" i="228" s="1"/>
  <c r="AD66" i="228"/>
  <c r="AC66" i="228" s="1"/>
  <c r="AD61" i="228"/>
  <c r="AC61" i="228" s="1"/>
  <c r="AG96" i="228"/>
  <c r="AB85" i="228"/>
  <c r="AJ79" i="228"/>
  <c r="AJ75" i="228"/>
  <c r="AJ71" i="228"/>
  <c r="AJ67" i="228"/>
  <c r="AD92" i="228"/>
  <c r="AC92" i="228" s="1"/>
  <c r="AB82" i="228"/>
  <c r="AB77" i="228"/>
  <c r="AB73" i="228"/>
  <c r="AB69" i="228"/>
  <c r="AF112" i="228"/>
  <c r="AB87" i="228"/>
  <c r="AF125" i="228"/>
  <c r="AF88" i="228"/>
  <c r="AE83" i="228"/>
  <c r="AL132" i="228"/>
  <c r="AA132" i="228" s="1"/>
  <c r="AH46" i="228"/>
  <c r="AJ58" i="228"/>
  <c r="AK132" i="228"/>
  <c r="AB127" i="228"/>
  <c r="AI111" i="228"/>
  <c r="AM137" i="228"/>
  <c r="AM117" i="228"/>
  <c r="AN110" i="228"/>
  <c r="Z108" i="228"/>
  <c r="AF104" i="228"/>
  <c r="AN101" i="228"/>
  <c r="Z99" i="228"/>
  <c r="AF96" i="228"/>
  <c r="AF128" i="228"/>
  <c r="Z122" i="228"/>
  <c r="AE110" i="228"/>
  <c r="AN139" i="228"/>
  <c r="AM109" i="228"/>
  <c r="AD100" i="228"/>
  <c r="AC100" i="228" s="1"/>
  <c r="Z139" i="228"/>
  <c r="AB103" i="228"/>
  <c r="AN112" i="228"/>
  <c r="AM104" i="228"/>
  <c r="AM100" i="228"/>
  <c r="AM96" i="228"/>
  <c r="AM122" i="228"/>
  <c r="AK110" i="228"/>
  <c r="AK101" i="228"/>
  <c r="AI103" i="228"/>
  <c r="AI95" i="228"/>
  <c r="AN92" i="228"/>
  <c r="AE106" i="228"/>
  <c r="AE97" i="228"/>
  <c r="AF92" i="228"/>
  <c r="AE87" i="228"/>
  <c r="AN82" i="228"/>
  <c r="AK77" i="228"/>
  <c r="AK73" i="228"/>
  <c r="AK69" i="228"/>
  <c r="AK65" i="228"/>
  <c r="AK60" i="228"/>
  <c r="AF89" i="228"/>
  <c r="AE84" i="228"/>
  <c r="AN127" i="228"/>
  <c r="AG91" i="228"/>
  <c r="AF86" i="228"/>
  <c r="AJ80" i="228"/>
  <c r="AI76" i="228"/>
  <c r="AI72" i="228"/>
  <c r="AI68" i="228"/>
  <c r="AF91" i="228"/>
  <c r="AE86" i="228"/>
  <c r="AI80" i="228"/>
  <c r="AL40" i="228"/>
  <c r="AA40" i="228" s="1"/>
  <c r="AH72" i="228"/>
  <c r="AK127" i="228"/>
  <c r="AB123" i="228"/>
  <c r="AF110" i="228"/>
  <c r="AN107" i="228"/>
  <c r="Z104" i="228"/>
  <c r="AF101" i="228"/>
  <c r="AN98" i="228"/>
  <c r="Z96" i="228"/>
  <c r="AN134" i="228"/>
  <c r="AJ121" i="228"/>
  <c r="AN114" i="228"/>
  <c r="AJ138" i="228"/>
  <c r="AI108" i="228"/>
  <c r="AD99" i="228"/>
  <c r="AC99" i="228" s="1"/>
  <c r="AN135" i="228"/>
  <c r="AK109" i="228"/>
  <c r="AN121" i="228"/>
  <c r="AB111" i="228"/>
  <c r="AG109" i="228"/>
  <c r="AK100" i="228"/>
  <c r="AF123" i="228"/>
  <c r="AI102" i="228"/>
  <c r="Z95" i="228"/>
  <c r="AJ115" i="228"/>
  <c r="AE104" i="228"/>
  <c r="AE96" i="228"/>
  <c r="AM91" i="228"/>
  <c r="AM87" i="228"/>
  <c r="AM83" i="228"/>
  <c r="AN111" i="228"/>
  <c r="AJ91" i="228"/>
  <c r="AI86" i="228"/>
  <c r="AD82" i="228"/>
  <c r="AC82" i="228" s="1"/>
  <c r="AD77" i="228"/>
  <c r="AC77" i="228" s="1"/>
  <c r="AD73" i="228"/>
  <c r="AC73" i="228" s="1"/>
  <c r="AD69" i="228"/>
  <c r="AC69" i="228" s="1"/>
  <c r="AD65" i="228"/>
  <c r="AC65" i="228" s="1"/>
  <c r="AD60" i="228"/>
  <c r="AC60" i="228" s="1"/>
  <c r="AE94" i="228"/>
  <c r="AJ88" i="228"/>
  <c r="AI83" i="228"/>
  <c r="AJ78" i="228"/>
  <c r="AJ74" i="228"/>
  <c r="AJ70" i="228"/>
  <c r="AD109" i="228"/>
  <c r="AC109" i="228" s="1"/>
  <c r="AK90" i="228"/>
  <c r="AJ85" i="228"/>
  <c r="AB80" i="228"/>
  <c r="AB76" i="228"/>
  <c r="AB72" i="228"/>
  <c r="AB68" i="228"/>
  <c r="AB96" i="228"/>
  <c r="AJ90" i="228"/>
  <c r="AI85" i="228"/>
  <c r="AG101" i="228"/>
  <c r="AB92" i="228"/>
  <c r="Z82" i="228"/>
  <c r="AG76" i="228"/>
  <c r="AH98" i="228"/>
  <c r="AK123" i="228"/>
  <c r="AB119" i="228"/>
  <c r="Z110" i="228"/>
  <c r="AF107" i="228"/>
  <c r="AN103" i="228"/>
  <c r="Z101" i="228"/>
  <c r="AF98" i="228"/>
  <c r="AN95" i="228"/>
  <c r="Z134" i="228"/>
  <c r="AN126" i="228"/>
  <c r="AF120" i="228"/>
  <c r="AE109" i="228"/>
  <c r="AF133" i="228"/>
  <c r="AD110" i="228"/>
  <c r="AC110" i="228" s="1"/>
  <c r="AD98" i="228"/>
  <c r="AC98" i="228" s="1"/>
  <c r="AJ134" i="228"/>
  <c r="AG108" i="228"/>
  <c r="AB102" i="228"/>
  <c r="AJ120" i="228"/>
  <c r="AM110" i="228"/>
  <c r="AM103" i="228"/>
  <c r="AM99" i="228"/>
  <c r="AM95" i="228"/>
  <c r="Z135" i="228"/>
  <c r="AF119" i="228"/>
  <c r="AD108" i="228"/>
  <c r="AC108" i="228" s="1"/>
  <c r="AK99" i="228"/>
  <c r="AJ122" i="228"/>
  <c r="AI110" i="228"/>
  <c r="AI101" i="228"/>
  <c r="AN94" i="228"/>
  <c r="AM138" i="228"/>
  <c r="AM114" i="228"/>
  <c r="AE103" i="228"/>
  <c r="AF95" i="228"/>
  <c r="Z86" i="228"/>
  <c r="AK76" i="228"/>
  <c r="AK72" i="228"/>
  <c r="AK68" i="228"/>
  <c r="AK64" i="228"/>
  <c r="Z131" i="228"/>
  <c r="AD93" i="228"/>
  <c r="AC93" i="228" s="1"/>
  <c r="Z83" i="228"/>
  <c r="AG106" i="228"/>
  <c r="AB90" i="228"/>
  <c r="AI79" i="228"/>
  <c r="AI75" i="228"/>
  <c r="AI71" i="228"/>
  <c r="AI67" i="228"/>
  <c r="AG95" i="228"/>
  <c r="Z85" i="228"/>
  <c r="AG100" i="228"/>
  <c r="AE91" i="228"/>
  <c r="AN86" i="228"/>
  <c r="AH37" i="228"/>
  <c r="AH122" i="228"/>
  <c r="AK119" i="228"/>
  <c r="AB115" i="228"/>
  <c r="AJ135" i="228"/>
  <c r="AM125" i="228"/>
  <c r="AN109" i="228"/>
  <c r="Z107" i="228"/>
  <c r="AF103" i="228"/>
  <c r="AN100" i="228"/>
  <c r="Z98" i="228"/>
  <c r="AJ133" i="228"/>
  <c r="Z126" i="228"/>
  <c r="AN113" i="228"/>
  <c r="AM134" i="228"/>
  <c r="AD106" i="228"/>
  <c r="AC106" i="228" s="1"/>
  <c r="AD97" i="228"/>
  <c r="AC97" i="228" s="1"/>
  <c r="AD107" i="228"/>
  <c r="AC107" i="228" s="1"/>
  <c r="AN119" i="228"/>
  <c r="AI109" i="228"/>
  <c r="AB95" i="228"/>
  <c r="AN131" i="228"/>
  <c r="AJ118" i="228"/>
  <c r="AK98" i="228"/>
  <c r="AF121" i="228"/>
  <c r="AI100" i="228"/>
  <c r="AF94" i="228"/>
  <c r="AJ111" i="228"/>
  <c r="AE102" i="228"/>
  <c r="AM94" i="228"/>
  <c r="AM90" i="228"/>
  <c r="AM86" i="228"/>
  <c r="AM82" i="228"/>
  <c r="AB98" i="228"/>
  <c r="AN90" i="228"/>
  <c r="AD80" i="228"/>
  <c r="AC80" i="228" s="1"/>
  <c r="AD76" i="228"/>
  <c r="AC76" i="228" s="1"/>
  <c r="AD72" i="228"/>
  <c r="AC72" i="228" s="1"/>
  <c r="AD68" i="228"/>
  <c r="AC68" i="228" s="1"/>
  <c r="AD64" i="228"/>
  <c r="AC64" i="228" s="1"/>
  <c r="AE92" i="228"/>
  <c r="AN87" i="228"/>
  <c r="AJ77" i="228"/>
  <c r="AJ73" i="228"/>
  <c r="AJ69" i="228"/>
  <c r="AE89" i="228"/>
  <c r="AN84" i="228"/>
  <c r="AB79" i="228"/>
  <c r="AB75" i="228"/>
  <c r="AB71" i="228"/>
  <c r="AB67" i="228"/>
  <c r="AB94" i="228"/>
  <c r="AN89" i="228"/>
  <c r="AI90" i="228"/>
  <c r="AD86" i="228"/>
  <c r="AC86" i="228" s="1"/>
  <c r="AG79" i="228"/>
  <c r="AG75" i="228"/>
  <c r="AH67" i="228"/>
  <c r="AH19" i="228"/>
  <c r="AB14" i="228"/>
  <c r="AD10" i="228"/>
  <c r="AC10" i="228" s="1"/>
  <c r="AK115" i="228"/>
  <c r="Z128" i="228"/>
  <c r="AF139" i="228"/>
  <c r="AF109" i="228"/>
  <c r="AN106" i="228"/>
  <c r="Z103" i="228"/>
  <c r="AF100" i="228"/>
  <c r="AN97" i="228"/>
  <c r="AN138" i="228"/>
  <c r="AF132" i="228"/>
  <c r="AJ125" i="228"/>
  <c r="AN118" i="228"/>
  <c r="AE108" i="228"/>
  <c r="Z127" i="228"/>
  <c r="AK108" i="228"/>
  <c r="AF114" i="228"/>
  <c r="AD104" i="228"/>
  <c r="AC104" i="228" s="1"/>
  <c r="AD96" i="228"/>
  <c r="AC96" i="228" s="1"/>
  <c r="Z115" i="228"/>
  <c r="AB106" i="228"/>
  <c r="AB101" i="228"/>
  <c r="AM118" i="228"/>
  <c r="AM102" i="228"/>
  <c r="AM98" i="228"/>
  <c r="AJ130" i="228"/>
  <c r="AN116" i="228"/>
  <c r="AK106" i="228"/>
  <c r="AK97" i="228"/>
  <c r="AB108" i="228"/>
  <c r="AI99" i="228"/>
  <c r="Z94" i="228"/>
  <c r="AE101" i="228"/>
  <c r="AD90" i="228"/>
  <c r="AC90" i="228" s="1"/>
  <c r="AK79" i="228"/>
  <c r="AK75" i="228"/>
  <c r="AK71" i="228"/>
  <c r="AK67" i="228"/>
  <c r="AK62" i="228"/>
  <c r="Z119" i="228"/>
  <c r="AI91" i="228"/>
  <c r="AD87" i="228"/>
  <c r="AC87" i="228" s="1"/>
  <c r="AK95" i="228"/>
  <c r="AI88" i="228"/>
  <c r="AD84" i="228"/>
  <c r="AC84" i="228" s="1"/>
  <c r="AI78" i="228"/>
  <c r="AI74" i="228"/>
  <c r="AI70" i="228"/>
  <c r="AI66" i="228"/>
  <c r="AD89" i="228"/>
  <c r="AC89" i="228" s="1"/>
  <c r="AE95" i="228"/>
  <c r="Z90" i="228"/>
  <c r="AG85" i="228"/>
  <c r="AL64" i="228"/>
  <c r="AA64" i="228" s="1"/>
  <c r="AH121" i="228"/>
  <c r="AF18" i="228"/>
  <c r="AI7" i="228"/>
  <c r="AB136" i="228"/>
  <c r="AM115" i="228"/>
  <c r="Z133" i="228"/>
  <c r="AG111" i="228"/>
  <c r="AN108" i="228"/>
  <c r="Z106" i="228"/>
  <c r="AF102" i="228"/>
  <c r="AN99" i="228"/>
  <c r="Z97" i="228"/>
  <c r="AJ137" i="228"/>
  <c r="AN130" i="228"/>
  <c r="AJ117" i="228"/>
  <c r="AF111" i="228"/>
  <c r="AE107" i="228"/>
  <c r="AF115" i="228"/>
  <c r="AD102" i="228"/>
  <c r="AC102" i="228" s="1"/>
  <c r="AJ94" i="228"/>
  <c r="AJ113" i="228"/>
  <c r="AB104" i="228"/>
  <c r="Z114" i="228"/>
  <c r="AM106" i="228"/>
  <c r="AM101" i="228"/>
  <c r="AM97" i="228"/>
  <c r="AJ124" i="228"/>
  <c r="AM112" i="228"/>
  <c r="AK103" i="228"/>
  <c r="AF117" i="228"/>
  <c r="AI106" i="228"/>
  <c r="AI97" i="228"/>
  <c r="AF93" i="228"/>
  <c r="Z123" i="228"/>
  <c r="AM108" i="228"/>
  <c r="AE99" i="228"/>
  <c r="AG94" i="228"/>
  <c r="AK88" i="228"/>
  <c r="AJ83" i="228"/>
  <c r="AK78" i="228"/>
  <c r="AK74" i="228"/>
  <c r="AK70" i="228"/>
  <c r="AK66" i="228"/>
  <c r="AK61" i="228"/>
  <c r="AB97" i="228"/>
  <c r="AK85" i="228"/>
  <c r="AK82" i="228"/>
  <c r="AI77" i="228"/>
  <c r="AI73" i="228"/>
  <c r="AI69" i="228"/>
  <c r="AK87" i="228"/>
  <c r="AJ82" i="228"/>
  <c r="AK93" i="228"/>
  <c r="AB84" i="228"/>
  <c r="AE22" i="228"/>
  <c r="AF106" i="228"/>
  <c r="AN125" i="228"/>
  <c r="Z125" i="228"/>
  <c r="AG89" i="228"/>
  <c r="Z91" i="228"/>
  <c r="AG83" i="228"/>
  <c r="AI82" i="228"/>
  <c r="AG90" i="228"/>
  <c r="AF85" i="228"/>
  <c r="Z80" i="228"/>
  <c r="AF77" i="228"/>
  <c r="AN74" i="228"/>
  <c r="Z72" i="228"/>
  <c r="AF69" i="228"/>
  <c r="AN66" i="228"/>
  <c r="Z64" i="228"/>
  <c r="AF60" i="228"/>
  <c r="AN57" i="228"/>
  <c r="AF90" i="228"/>
  <c r="AE85" i="228"/>
  <c r="AE79" i="228"/>
  <c r="AE75" i="228"/>
  <c r="AE71" i="228"/>
  <c r="AE67" i="228"/>
  <c r="AE62" i="228"/>
  <c r="AE58" i="228"/>
  <c r="AK57" i="228"/>
  <c r="AI53" i="228"/>
  <c r="AI49" i="228"/>
  <c r="AI45" i="228"/>
  <c r="AI40" i="228"/>
  <c r="AI36" i="228"/>
  <c r="AM67" i="228"/>
  <c r="AB59" i="228"/>
  <c r="AM68" i="228"/>
  <c r="AD58" i="228"/>
  <c r="AC58" i="228" s="1"/>
  <c r="AN54" i="228"/>
  <c r="Z52" i="228"/>
  <c r="AF49" i="228"/>
  <c r="AN46" i="228"/>
  <c r="Z44" i="228"/>
  <c r="AF40" i="228"/>
  <c r="AN37" i="228"/>
  <c r="Z35" i="228"/>
  <c r="AF31" i="228"/>
  <c r="AK111" i="228"/>
  <c r="AN102" i="228"/>
  <c r="AB109" i="228"/>
  <c r="AF84" i="228"/>
  <c r="AG86" i="228"/>
  <c r="AB78" i="228"/>
  <c r="AG78" i="228"/>
  <c r="AG72" i="228"/>
  <c r="AG68" i="228"/>
  <c r="AG64" i="228"/>
  <c r="AD95" i="228"/>
  <c r="AC95" i="228" s="1"/>
  <c r="AK89" i="228"/>
  <c r="AJ84" i="228"/>
  <c r="AN79" i="228"/>
  <c r="Z77" i="228"/>
  <c r="AF74" i="228"/>
  <c r="AN71" i="228"/>
  <c r="Z69" i="228"/>
  <c r="AF66" i="228"/>
  <c r="AN62" i="228"/>
  <c r="Z60" i="228"/>
  <c r="AF57" i="228"/>
  <c r="AJ89" i="228"/>
  <c r="AI84" i="228"/>
  <c r="AB57" i="228"/>
  <c r="AB53" i="228"/>
  <c r="AB49" i="228"/>
  <c r="AB45" i="228"/>
  <c r="AB40" i="228"/>
  <c r="AB36" i="228"/>
  <c r="AG58" i="228"/>
  <c r="AG54" i="228"/>
  <c r="AG50" i="228"/>
  <c r="AG46" i="228"/>
  <c r="AB99" i="228"/>
  <c r="Z57" i="228"/>
  <c r="AF54" i="228"/>
  <c r="AN51" i="228"/>
  <c r="Z49" i="228"/>
  <c r="AF46" i="228"/>
  <c r="AN42" i="228"/>
  <c r="Z40" i="228"/>
  <c r="AF37" i="228"/>
  <c r="AN34" i="228"/>
  <c r="Z31" i="228"/>
  <c r="Z100" i="228"/>
  <c r="Z116" i="228"/>
  <c r="AN117" i="228"/>
  <c r="AK104" i="228"/>
  <c r="AE100" i="228"/>
  <c r="AD79" i="228"/>
  <c r="AC79" i="228" s="1"/>
  <c r="AK80" i="228"/>
  <c r="AB74" i="228"/>
  <c r="AG104" i="228"/>
  <c r="AG77" i="228"/>
  <c r="AN115" i="228"/>
  <c r="AB89" i="228"/>
  <c r="AF79" i="228"/>
  <c r="AN76" i="228"/>
  <c r="Z74" i="228"/>
  <c r="AF71" i="228"/>
  <c r="AN68" i="228"/>
  <c r="Z66" i="228"/>
  <c r="AF62" i="228"/>
  <c r="AN59" i="228"/>
  <c r="AK94" i="228"/>
  <c r="Z84" i="228"/>
  <c r="AE78" i="228"/>
  <c r="AE74" i="228"/>
  <c r="AE70" i="228"/>
  <c r="AE66" i="228"/>
  <c r="AE61" i="228"/>
  <c r="AE57" i="228"/>
  <c r="AJ65" i="228"/>
  <c r="AI56" i="228"/>
  <c r="AI52" i="228"/>
  <c r="AI48" i="228"/>
  <c r="AI44" i="228"/>
  <c r="AI39" i="228"/>
  <c r="AE90" i="228"/>
  <c r="AI65" i="228"/>
  <c r="AJ57" i="228"/>
  <c r="AI94" i="228"/>
  <c r="AJ66" i="228"/>
  <c r="AN56" i="228"/>
  <c r="Z54" i="228"/>
  <c r="AF51" i="228"/>
  <c r="AN48" i="228"/>
  <c r="Z46" i="228"/>
  <c r="AF42" i="228"/>
  <c r="AN39" i="228"/>
  <c r="AK12" i="228"/>
  <c r="AF97" i="228"/>
  <c r="AG107" i="228"/>
  <c r="AB107" i="228"/>
  <c r="AM93" i="228"/>
  <c r="AD75" i="228"/>
  <c r="AC75" i="228" s="1"/>
  <c r="AJ76" i="228"/>
  <c r="AB70" i="228"/>
  <c r="AG71" i="228"/>
  <c r="AG67" i="228"/>
  <c r="AG110" i="228"/>
  <c r="AJ93" i="228"/>
  <c r="AE88" i="228"/>
  <c r="AN83" i="228"/>
  <c r="Z79" i="228"/>
  <c r="AF76" i="228"/>
  <c r="AN73" i="228"/>
  <c r="Z71" i="228"/>
  <c r="AF68" i="228"/>
  <c r="AN65" i="228"/>
  <c r="Z62" i="228"/>
  <c r="AF59" i="228"/>
  <c r="Z113" i="228"/>
  <c r="AI93" i="228"/>
  <c r="AN88" i="228"/>
  <c r="AI62" i="228"/>
  <c r="AB56" i="228"/>
  <c r="AB52" i="228"/>
  <c r="AB48" i="228"/>
  <c r="AB44" i="228"/>
  <c r="AB39" i="228"/>
  <c r="AM66" i="228"/>
  <c r="AI57" i="228"/>
  <c r="AG53" i="228"/>
  <c r="AG49" i="228"/>
  <c r="AG45" i="228"/>
  <c r="AB91" i="228"/>
  <c r="AF56" i="228"/>
  <c r="AN53" i="228"/>
  <c r="Z51" i="228"/>
  <c r="AF48" i="228"/>
  <c r="AN45" i="228"/>
  <c r="Z42" i="228"/>
  <c r="AF39" i="228"/>
  <c r="AN36" i="228"/>
  <c r="Z34" i="228"/>
  <c r="AF30" i="228"/>
  <c r="AI59" i="228"/>
  <c r="AE55" i="228"/>
  <c r="AE51" i="228"/>
  <c r="AJ136" i="228"/>
  <c r="Z138" i="228"/>
  <c r="AM113" i="228"/>
  <c r="AF118" i="228"/>
  <c r="AM89" i="228"/>
  <c r="AD71" i="228"/>
  <c r="AC71" i="228" s="1"/>
  <c r="AJ72" i="228"/>
  <c r="AK92" i="228"/>
  <c r="AK107" i="228"/>
  <c r="AJ92" i="228"/>
  <c r="AI87" i="228"/>
  <c r="AD83" i="228"/>
  <c r="AC83" i="228" s="1"/>
  <c r="AN78" i="228"/>
  <c r="Z76" i="228"/>
  <c r="AF73" i="228"/>
  <c r="AN70" i="228"/>
  <c r="Z68" i="228"/>
  <c r="AF65" i="228"/>
  <c r="AN61" i="228"/>
  <c r="Z59" i="228"/>
  <c r="AG102" i="228"/>
  <c r="AI92" i="228"/>
  <c r="AD88" i="228"/>
  <c r="AC88" i="228" s="1"/>
  <c r="AE77" i="228"/>
  <c r="AE73" i="228"/>
  <c r="AE69" i="228"/>
  <c r="AE65" i="228"/>
  <c r="AE60" i="228"/>
  <c r="AG93" i="228"/>
  <c r="AJ61" i="228"/>
  <c r="AI55" i="228"/>
  <c r="AI51" i="228"/>
  <c r="AI47" i="228"/>
  <c r="AI42" i="228"/>
  <c r="AI38" i="228"/>
  <c r="AK83" i="228"/>
  <c r="AI61" i="228"/>
  <c r="AF87" i="228"/>
  <c r="AB64" i="228"/>
  <c r="Z56" i="228"/>
  <c r="AF53" i="228"/>
  <c r="AN50" i="228"/>
  <c r="Z48" i="228"/>
  <c r="AF45" i="228"/>
  <c r="AN41" i="228"/>
  <c r="Z39" i="228"/>
  <c r="AF36" i="228"/>
  <c r="AN33" i="228"/>
  <c r="Z30" i="228"/>
  <c r="AM77" i="228"/>
  <c r="AM65" i="228"/>
  <c r="AI58" i="228"/>
  <c r="AJ54" i="228"/>
  <c r="AJ50" i="228"/>
  <c r="AJ46" i="228"/>
  <c r="AJ41" i="228"/>
  <c r="AJ37" i="228"/>
  <c r="Z109" i="228"/>
  <c r="Z118" i="228"/>
  <c r="AN93" i="228"/>
  <c r="AK96" i="228"/>
  <c r="AG103" i="228"/>
  <c r="Z88" i="228"/>
  <c r="AF83" i="228"/>
  <c r="AK84" i="228"/>
  <c r="AG73" i="228"/>
  <c r="AG69" i="228"/>
  <c r="AG65" i="228"/>
  <c r="AG99" i="228"/>
  <c r="AD91" i="228"/>
  <c r="AC91" i="228" s="1"/>
  <c r="AG80" i="228"/>
  <c r="AN77" i="228"/>
  <c r="Z75" i="228"/>
  <c r="AF72" i="228"/>
  <c r="AN69" i="228"/>
  <c r="Z67" i="228"/>
  <c r="AF64" i="228"/>
  <c r="AN60" i="228"/>
  <c r="Z58" i="228"/>
  <c r="AG98" i="228"/>
  <c r="AB86" i="228"/>
  <c r="AD59" i="228"/>
  <c r="AC59" i="228" s="1"/>
  <c r="AB54" i="228"/>
  <c r="AB50" i="228"/>
  <c r="AB46" i="228"/>
  <c r="AB41" i="228"/>
  <c r="AB37" i="228"/>
  <c r="AM71" i="228"/>
  <c r="AM59" i="228"/>
  <c r="AK59" i="228"/>
  <c r="AG55" i="228"/>
  <c r="AG51" i="228"/>
  <c r="AG47" i="228"/>
  <c r="AG42" i="228"/>
  <c r="AM72" i="228"/>
  <c r="AJ59" i="228"/>
  <c r="Z55" i="228"/>
  <c r="AF52" i="228"/>
  <c r="AN49" i="228"/>
  <c r="Z47" i="228"/>
  <c r="AF44" i="228"/>
  <c r="AN40" i="228"/>
  <c r="Z38" i="228"/>
  <c r="AF35" i="228"/>
  <c r="AN31" i="228"/>
  <c r="AG57" i="228"/>
  <c r="AE53" i="228"/>
  <c r="AE49" i="228"/>
  <c r="AD62" i="228"/>
  <c r="AC62" i="228" s="1"/>
  <c r="AG74" i="228"/>
  <c r="AN91" i="228"/>
  <c r="AF75" i="228"/>
  <c r="AN64" i="228"/>
  <c r="AE72" i="228"/>
  <c r="AE82" i="228"/>
  <c r="AI46" i="228"/>
  <c r="AI60" i="228"/>
  <c r="AN52" i="228"/>
  <c r="Z41" i="228"/>
  <c r="Z33" i="228"/>
  <c r="AE44" i="228"/>
  <c r="AM50" i="228"/>
  <c r="AM40" i="228"/>
  <c r="AB66" i="228"/>
  <c r="AJ53" i="228"/>
  <c r="AJ44" i="228"/>
  <c r="AJ34" i="228"/>
  <c r="AJ29" i="228"/>
  <c r="AK39" i="228"/>
  <c r="AE16" i="228"/>
  <c r="AK51" i="228"/>
  <c r="AK27" i="228"/>
  <c r="AK23" i="228"/>
  <c r="AG59" i="228"/>
  <c r="AG30" i="228"/>
  <c r="AK52" i="228"/>
  <c r="AB31" i="228"/>
  <c r="AB27" i="228"/>
  <c r="AB23" i="228"/>
  <c r="AD56" i="228"/>
  <c r="AC56" i="228" s="1"/>
  <c r="AB18" i="228"/>
  <c r="AD30" i="228"/>
  <c r="AC30" i="228" s="1"/>
  <c r="AB61" i="228"/>
  <c r="AG36" i="228"/>
  <c r="Z29" i="228"/>
  <c r="AF26" i="228"/>
  <c r="AN23" i="228"/>
  <c r="Z21" i="228"/>
  <c r="AI9" i="228"/>
  <c r="Z17" i="228"/>
  <c r="AJ68" i="228"/>
  <c r="AG70" i="228"/>
  <c r="Z87" i="228"/>
  <c r="Z73" i="228"/>
  <c r="AF61" i="228"/>
  <c r="AG87" i="228"/>
  <c r="AB42" i="228"/>
  <c r="AG56" i="228"/>
  <c r="AN80" i="228"/>
  <c r="AF50" i="228"/>
  <c r="AN38" i="228"/>
  <c r="AN30" i="228"/>
  <c r="AE54" i="228"/>
  <c r="AE48" i="228"/>
  <c r="AE38" i="228"/>
  <c r="AM73" i="228"/>
  <c r="AM54" i="228"/>
  <c r="AM45" i="228"/>
  <c r="AM35" i="228"/>
  <c r="AI64" i="228"/>
  <c r="AM57" i="228"/>
  <c r="AJ48" i="228"/>
  <c r="AJ38" i="228"/>
  <c r="AN85" i="228"/>
  <c r="AK37" i="228"/>
  <c r="AM28" i="228"/>
  <c r="AM24" i="228"/>
  <c r="AK47" i="228"/>
  <c r="AD34" i="228"/>
  <c r="AC34" i="228" s="1"/>
  <c r="AD27" i="228"/>
  <c r="AC27" i="228" s="1"/>
  <c r="AD23" i="228"/>
  <c r="AC23" i="228" s="1"/>
  <c r="AD55" i="228"/>
  <c r="AC55" i="228" s="1"/>
  <c r="AI35" i="228"/>
  <c r="AK29" i="228"/>
  <c r="AJ25" i="228"/>
  <c r="AJ21" i="228"/>
  <c r="AK48" i="228"/>
  <c r="AI26" i="228"/>
  <c r="AI22" i="228"/>
  <c r="AD52" i="228"/>
  <c r="AC52" i="228" s="1"/>
  <c r="AI17" i="228"/>
  <c r="AG29" i="228"/>
  <c r="AG25" i="228"/>
  <c r="AG21" i="228"/>
  <c r="AD57" i="228"/>
  <c r="AC57" i="228" s="1"/>
  <c r="AD35" i="228"/>
  <c r="AC35" i="228" s="1"/>
  <c r="AN28" i="228"/>
  <c r="Z26" i="228"/>
  <c r="AF23" i="228"/>
  <c r="AG19" i="228"/>
  <c r="AG15" i="228"/>
  <c r="AI10" i="228"/>
  <c r="AN17" i="228"/>
  <c r="AD94" i="228"/>
  <c r="AC94" i="228" s="1"/>
  <c r="AN72" i="228"/>
  <c r="Z61" i="228"/>
  <c r="AK86" i="228"/>
  <c r="AE68" i="228"/>
  <c r="AM60" i="228"/>
  <c r="AI41" i="228"/>
  <c r="AM76" i="228"/>
  <c r="Z50" i="228"/>
  <c r="AF38" i="228"/>
  <c r="AN29" i="228"/>
  <c r="AE42" i="228"/>
  <c r="AE37" i="228"/>
  <c r="AM69" i="228"/>
  <c r="AK58" i="228"/>
  <c r="AM49" i="228"/>
  <c r="AM39" i="228"/>
  <c r="AF137" i="228"/>
  <c r="AJ62" i="228"/>
  <c r="AJ52" i="228"/>
  <c r="AJ42" i="228"/>
  <c r="AJ33" i="228"/>
  <c r="AD54" i="228"/>
  <c r="AC54" i="228" s="1"/>
  <c r="AE19" i="228"/>
  <c r="AE15" i="228"/>
  <c r="AG33" i="228"/>
  <c r="AK26" i="228"/>
  <c r="AK22" i="228"/>
  <c r="AD51" i="228"/>
  <c r="AC51" i="228" s="1"/>
  <c r="AM34" i="228"/>
  <c r="AK44" i="228"/>
  <c r="AE30" i="228"/>
  <c r="AB26" i="228"/>
  <c r="AB22" i="228"/>
  <c r="AD48" i="228"/>
  <c r="AC48" i="228" s="1"/>
  <c r="AD33" i="228"/>
  <c r="AC33" i="228" s="1"/>
  <c r="AB17" i="228"/>
  <c r="AE35" i="228"/>
  <c r="AD53" i="228"/>
  <c r="AC53" i="228" s="1"/>
  <c r="AG34" i="228"/>
  <c r="AF28" i="228"/>
  <c r="AN25" i="228"/>
  <c r="Z23" i="228"/>
  <c r="AB10" i="228"/>
  <c r="Z11" i="228"/>
  <c r="AM121" i="228"/>
  <c r="AM107" i="228"/>
  <c r="AB93" i="228"/>
  <c r="AG66" i="228"/>
  <c r="AG82" i="228"/>
  <c r="AF70" i="228"/>
  <c r="AN58" i="228"/>
  <c r="AF82" i="228"/>
  <c r="AB55" i="228"/>
  <c r="AB38" i="228"/>
  <c r="AG52" i="228"/>
  <c r="AN47" i="228"/>
  <c r="Z37" i="228"/>
  <c r="AJ126" i="228"/>
  <c r="AG60" i="228"/>
  <c r="AE47" i="228"/>
  <c r="AE41" i="228"/>
  <c r="AB58" i="228"/>
  <c r="AM53" i="228"/>
  <c r="AM44" i="228"/>
  <c r="AM38" i="228"/>
  <c r="Z89" i="228"/>
  <c r="AJ56" i="228"/>
  <c r="AJ47" i="228"/>
  <c r="AD50" i="228"/>
  <c r="AC50" i="228" s="1"/>
  <c r="AM27" i="228"/>
  <c r="AM23" i="228"/>
  <c r="AD40" i="228"/>
  <c r="AC40" i="228" s="1"/>
  <c r="AD26" i="228"/>
  <c r="AC26" i="228" s="1"/>
  <c r="AD22" i="228"/>
  <c r="AC22" i="228" s="1"/>
  <c r="AD47" i="228"/>
  <c r="AC47" i="228" s="1"/>
  <c r="AB34" i="228"/>
  <c r="AJ28" i="228"/>
  <c r="AJ24" i="228"/>
  <c r="AK19" i="228"/>
  <c r="AD39" i="228"/>
  <c r="AC39" i="228" s="1"/>
  <c r="AI29" i="228"/>
  <c r="AI25" i="228"/>
  <c r="AI21" i="228"/>
  <c r="AD44" i="228"/>
  <c r="AC44" i="228" s="1"/>
  <c r="AK31" i="228"/>
  <c r="AI16" i="228"/>
  <c r="AM33" i="228"/>
  <c r="AG28" i="228"/>
  <c r="AG24" i="228"/>
  <c r="AJ10" i="228"/>
  <c r="AD49" i="228"/>
  <c r="AC49" i="228" s="1"/>
  <c r="AK33" i="228"/>
  <c r="Z28" i="228"/>
  <c r="AF25" i="228"/>
  <c r="AN22" i="228"/>
  <c r="AG18" i="228"/>
  <c r="AG14" i="228"/>
  <c r="AK9" i="228"/>
  <c r="AJ11" i="228"/>
  <c r="AE24" i="228"/>
  <c r="AH95" i="228"/>
  <c r="AI98" i="228"/>
  <c r="AG88" i="228"/>
  <c r="Z70" i="228"/>
  <c r="AF58" i="228"/>
  <c r="AF80" i="228"/>
  <c r="AE64" i="228"/>
  <c r="AI54" i="228"/>
  <c r="AI37" i="228"/>
  <c r="AG61" i="228"/>
  <c r="AF47" i="228"/>
  <c r="Z36" i="228"/>
  <c r="AG84" i="228"/>
  <c r="AM58" i="228"/>
  <c r="AE52" i="228"/>
  <c r="AE46" i="228"/>
  <c r="AE36" i="228"/>
  <c r="AB65" i="228"/>
  <c r="AM48" i="228"/>
  <c r="AM42" i="228"/>
  <c r="AD85" i="228"/>
  <c r="AC85" i="228" s="1"/>
  <c r="AM61" i="228"/>
  <c r="AJ51" i="228"/>
  <c r="AJ36" i="228"/>
  <c r="AJ31" i="228"/>
  <c r="AD46" i="228"/>
  <c r="AC46" i="228" s="1"/>
  <c r="AE31" i="228"/>
  <c r="AE18" i="228"/>
  <c r="AE14" i="228"/>
  <c r="AM29" i="228"/>
  <c r="AK25" i="228"/>
  <c r="AK21" i="228"/>
  <c r="AD19" i="228"/>
  <c r="AC19" i="228" s="1"/>
  <c r="AD37" i="228"/>
  <c r="AC37" i="228" s="1"/>
  <c r="AB29" i="228"/>
  <c r="AB25" i="228"/>
  <c r="AB21" i="228"/>
  <c r="AK38" i="228"/>
  <c r="AB16" i="228"/>
  <c r="AB33" i="228"/>
  <c r="AD45" i="228"/>
  <c r="AC45" i="228" s="1"/>
  <c r="AM30" i="228"/>
  <c r="AN27" i="228"/>
  <c r="Z25" i="228"/>
  <c r="AF22" i="228"/>
  <c r="AF12" i="228"/>
  <c r="AE28" i="228"/>
  <c r="AM85" i="228"/>
  <c r="AF78" i="228"/>
  <c r="AN67" i="228"/>
  <c r="AB100" i="228"/>
  <c r="AB51" i="228"/>
  <c r="AM79" i="228"/>
  <c r="AK91" i="228"/>
  <c r="AG48" i="228"/>
  <c r="AN55" i="228"/>
  <c r="Z45" i="228"/>
  <c r="AN35" i="228"/>
  <c r="AE80" i="228"/>
  <c r="AE40" i="228"/>
  <c r="AM64" i="228"/>
  <c r="AM52" i="228"/>
  <c r="AM47" i="228"/>
  <c r="AM37" i="228"/>
  <c r="AM78" i="228"/>
  <c r="AB60" i="228"/>
  <c r="AJ55" i="228"/>
  <c r="AJ40" i="228"/>
  <c r="AD42" i="228"/>
  <c r="AC42" i="228" s="1"/>
  <c r="AI30" i="228"/>
  <c r="AM26" i="228"/>
  <c r="AM22" i="228"/>
  <c r="AD29" i="228"/>
  <c r="AC29" i="228" s="1"/>
  <c r="AD25" i="228"/>
  <c r="AC25" i="228" s="1"/>
  <c r="AD21" i="228"/>
  <c r="AC21" i="228" s="1"/>
  <c r="AG39" i="228"/>
  <c r="AE33" i="228"/>
  <c r="AJ27" i="228"/>
  <c r="AJ23" i="228"/>
  <c r="AK34" i="228"/>
  <c r="AI28" i="228"/>
  <c r="AI24" i="228"/>
  <c r="AK36" i="228"/>
  <c r="AI19" i="228"/>
  <c r="AK53" i="228"/>
  <c r="AI31" i="228"/>
  <c r="AG27" i="228"/>
  <c r="AG23" i="228"/>
  <c r="AM9" i="228"/>
  <c r="AK41" i="228"/>
  <c r="AB30" i="228"/>
  <c r="AF27" i="228"/>
  <c r="AN24" i="228"/>
  <c r="Z22" i="228"/>
  <c r="AG17" i="228"/>
  <c r="AG12" i="228"/>
  <c r="AB8" i="228"/>
  <c r="AF14" i="228"/>
  <c r="AD36" i="228"/>
  <c r="AC36" i="228" s="1"/>
  <c r="AD103" i="228"/>
  <c r="AC103" i="228" s="1"/>
  <c r="AD67" i="228"/>
  <c r="AC67" i="228" s="1"/>
  <c r="AN75" i="228"/>
  <c r="Z65" i="228"/>
  <c r="Z92" i="228"/>
  <c r="AJ86" i="228"/>
  <c r="AB47" i="228"/>
  <c r="AJ60" i="228"/>
  <c r="AG62" i="228"/>
  <c r="AG44" i="228"/>
  <c r="Z53" i="228"/>
  <c r="AF41" i="228"/>
  <c r="AF33" i="228"/>
  <c r="AE56" i="228"/>
  <c r="AE39" i="228"/>
  <c r="AG92" i="228"/>
  <c r="AB62" i="228"/>
  <c r="AM55" i="228"/>
  <c r="AM46" i="228"/>
  <c r="AM36" i="228"/>
  <c r="AM70" i="228"/>
  <c r="AJ49" i="228"/>
  <c r="AJ39" i="228"/>
  <c r="AG40" i="228"/>
  <c r="AM25" i="228"/>
  <c r="AM21" i="228"/>
  <c r="AK55" i="228"/>
  <c r="AD28" i="228"/>
  <c r="AC28" i="228" s="1"/>
  <c r="AD24" i="228"/>
  <c r="AC24" i="228" s="1"/>
  <c r="AG37" i="228"/>
  <c r="AD31" i="228"/>
  <c r="AC31" i="228" s="1"/>
  <c r="AJ26" i="228"/>
  <c r="AJ22" i="228"/>
  <c r="AK56" i="228"/>
  <c r="AM31" i="228"/>
  <c r="AI27" i="228"/>
  <c r="AI23" i="228"/>
  <c r="AI34" i="228"/>
  <c r="AI18" i="228"/>
  <c r="AK45" i="228"/>
  <c r="AG26" i="228"/>
  <c r="AG22" i="228"/>
  <c r="AF29" i="228"/>
  <c r="AN26" i="228"/>
  <c r="Z24" i="228"/>
  <c r="AF21" i="228"/>
  <c r="AG16" i="228"/>
  <c r="AG11" i="228"/>
  <c r="AJ16" i="228"/>
  <c r="AK50" i="228"/>
  <c r="AN21" i="228"/>
  <c r="AB28" i="228"/>
  <c r="AK24" i="228"/>
  <c r="AD41" i="228"/>
  <c r="AC41" i="228" s="1"/>
  <c r="AM74" i="228"/>
  <c r="Z78" i="228"/>
  <c r="AF15" i="228"/>
  <c r="AF24" i="228"/>
  <c r="AK28" i="228"/>
  <c r="AJ30" i="228"/>
  <c r="AE45" i="228"/>
  <c r="AB83" i="228"/>
  <c r="Z27" i="228"/>
  <c r="AK49" i="228"/>
  <c r="AK35" i="228"/>
  <c r="AJ35" i="228"/>
  <c r="AM41" i="228"/>
  <c r="AE50" i="228"/>
  <c r="AM75" i="228"/>
  <c r="AJ87" i="228"/>
  <c r="AB19" i="228"/>
  <c r="AI50" i="228"/>
  <c r="AM80" i="228"/>
  <c r="AI8" i="228"/>
  <c r="AG38" i="228"/>
  <c r="AE17" i="228"/>
  <c r="AJ45" i="228"/>
  <c r="AM51" i="228"/>
  <c r="AE59" i="228"/>
  <c r="AF124" i="228"/>
  <c r="AG35" i="228"/>
  <c r="AM56" i="228"/>
  <c r="AF34" i="228"/>
  <c r="AE76" i="228"/>
  <c r="AL24" i="228"/>
  <c r="AA24" i="228" s="1"/>
  <c r="AL42" i="228"/>
  <c r="AA42" i="228" s="1"/>
  <c r="AL21" i="228"/>
  <c r="AA21" i="228" s="1"/>
  <c r="AL26" i="228"/>
  <c r="AA26" i="228" s="1"/>
  <c r="AL48" i="228"/>
  <c r="AA48" i="228" s="1"/>
  <c r="AL11" i="228"/>
  <c r="AA11" i="228" s="1"/>
  <c r="AL106" i="228"/>
  <c r="AA106" i="228" s="1"/>
  <c r="AL130" i="228"/>
  <c r="AA130" i="228" s="1"/>
  <c r="AL98" i="228"/>
  <c r="AA98" i="228" s="1"/>
  <c r="AL87" i="228"/>
  <c r="AA87" i="228" s="1"/>
  <c r="AL111" i="228"/>
  <c r="AA111" i="228" s="1"/>
  <c r="AL135" i="228"/>
  <c r="AA135" i="228" s="1"/>
  <c r="AL68" i="228"/>
  <c r="AA68" i="228" s="1"/>
  <c r="AL84" i="228"/>
  <c r="AA84" i="228" s="1"/>
  <c r="AL99" i="228"/>
  <c r="AA99" i="228" s="1"/>
  <c r="AL25" i="228"/>
  <c r="AA25" i="228" s="1"/>
  <c r="AL33" i="228"/>
  <c r="AA33" i="228" s="1"/>
  <c r="AL51" i="228"/>
  <c r="AA51" i="228" s="1"/>
  <c r="AL17" i="228"/>
  <c r="AA17" i="228" s="1"/>
  <c r="AL15" i="228"/>
  <c r="AA15" i="228" s="1"/>
  <c r="AL54" i="228"/>
  <c r="AA54" i="228" s="1"/>
  <c r="AL97" i="228"/>
  <c r="AA97" i="228" s="1"/>
  <c r="AL121" i="228"/>
  <c r="AA121" i="228" s="1"/>
  <c r="AL65" i="228"/>
  <c r="AA65" i="228" s="1"/>
  <c r="AL78" i="228"/>
  <c r="AA78" i="228" s="1"/>
  <c r="AL102" i="228"/>
  <c r="AA102" i="228" s="1"/>
  <c r="AL126" i="228"/>
  <c r="AA126" i="228" s="1"/>
  <c r="AL115" i="228"/>
  <c r="AA115" i="228" s="1"/>
  <c r="AL75" i="228"/>
  <c r="AA75" i="228" s="1"/>
  <c r="AL91" i="228"/>
  <c r="AA91" i="228" s="1"/>
  <c r="AH23" i="228"/>
  <c r="AH39" i="228"/>
  <c r="AH57" i="228"/>
  <c r="AH75" i="228"/>
  <c r="AH93" i="228"/>
  <c r="AH111" i="228"/>
  <c r="AH127" i="228"/>
  <c r="AH12" i="228"/>
  <c r="AH30" i="228"/>
  <c r="AH48" i="228"/>
  <c r="AH64" i="228"/>
  <c r="AH80" i="228"/>
  <c r="AH96" i="228"/>
  <c r="AH112" i="228"/>
  <c r="AH128" i="228"/>
  <c r="AH11" i="228"/>
  <c r="AJ7" i="228"/>
  <c r="AM16" i="228"/>
  <c r="AD38" i="228"/>
  <c r="AC38" i="228" s="1"/>
  <c r="AL55" i="228"/>
  <c r="AA55" i="228" s="1"/>
  <c r="AL9" i="228"/>
  <c r="AA9" i="228" s="1"/>
  <c r="AL16" i="228"/>
  <c r="AA16" i="228" s="1"/>
  <c r="AL34" i="228"/>
  <c r="AA34" i="228" s="1"/>
  <c r="AL57" i="228"/>
  <c r="AA57" i="228" s="1"/>
  <c r="AL61" i="228"/>
  <c r="AA61" i="228" s="1"/>
  <c r="AL45" i="228"/>
  <c r="AA45" i="228" s="1"/>
  <c r="AL89" i="228"/>
  <c r="AA89" i="228" s="1"/>
  <c r="AL113" i="228"/>
  <c r="AA113" i="228" s="1"/>
  <c r="AL137" i="228"/>
  <c r="AA137" i="228" s="1"/>
  <c r="AL70" i="228"/>
  <c r="AA70" i="228" s="1"/>
  <c r="AL94" i="228"/>
  <c r="AA94" i="228" s="1"/>
  <c r="AL118" i="228"/>
  <c r="AA118" i="228" s="1"/>
  <c r="AL134" i="228"/>
  <c r="AA134" i="228" s="1"/>
  <c r="AL67" i="228"/>
  <c r="AA67" i="228" s="1"/>
  <c r="AL83" i="228"/>
  <c r="AA83" i="228" s="1"/>
  <c r="AL46" i="228"/>
  <c r="AA46" i="228" s="1"/>
  <c r="AL49" i="228"/>
  <c r="AA49" i="228" s="1"/>
  <c r="AL8" i="228"/>
  <c r="AA8" i="228" s="1"/>
  <c r="AL56" i="228"/>
  <c r="AA56" i="228" s="1"/>
  <c r="AL23" i="228"/>
  <c r="AA23" i="228" s="1"/>
  <c r="AL44" i="228"/>
  <c r="AA44" i="228" s="1"/>
  <c r="AL28" i="228"/>
  <c r="AA28" i="228" s="1"/>
  <c r="AL80" i="228"/>
  <c r="AA80" i="228" s="1"/>
  <c r="AL104" i="228"/>
  <c r="AA104" i="228" s="1"/>
  <c r="AL128" i="228"/>
  <c r="AA128" i="228" s="1"/>
  <c r="AL90" i="228"/>
  <c r="AA90" i="228" s="1"/>
  <c r="AL86" i="228"/>
  <c r="AA86" i="228" s="1"/>
  <c r="AL110" i="228"/>
  <c r="AA110" i="228" s="1"/>
  <c r="AL125" i="228"/>
  <c r="AA125" i="228" s="1"/>
  <c r="AL123" i="228"/>
  <c r="AA123" i="228" s="1"/>
  <c r="AL74" i="228"/>
  <c r="AA74" i="228" s="1"/>
  <c r="AH27" i="228"/>
  <c r="AH45" i="228"/>
  <c r="AH61" i="228"/>
  <c r="AH79" i="228"/>
  <c r="AH97" i="228"/>
  <c r="AH115" i="228"/>
  <c r="AH133" i="228"/>
  <c r="AH16" i="228"/>
  <c r="AH36" i="228"/>
  <c r="AH52" i="228"/>
  <c r="AH68" i="228"/>
  <c r="AH84" i="228"/>
  <c r="AH100" i="228"/>
  <c r="AH116" i="228"/>
  <c r="AH132" i="228"/>
  <c r="AH17" i="228"/>
  <c r="AJ9" i="228"/>
  <c r="AK54" i="228"/>
  <c r="AJ18" i="228"/>
  <c r="AJ8" i="228"/>
  <c r="AL37" i="228"/>
  <c r="AA37" i="228" s="1"/>
  <c r="AL47" i="228"/>
  <c r="AA47" i="228" s="1"/>
  <c r="AL10" i="228"/>
  <c r="AA10" i="228" s="1"/>
  <c r="AL31" i="228"/>
  <c r="AA31" i="228" s="1"/>
  <c r="AL14" i="228"/>
  <c r="AA14" i="228" s="1"/>
  <c r="AL19" i="228"/>
  <c r="AA19" i="228" s="1"/>
  <c r="AL58" i="228"/>
  <c r="AA58" i="228" s="1"/>
  <c r="AL139" i="228"/>
  <c r="AA139" i="228" s="1"/>
  <c r="AL72" i="228"/>
  <c r="AA72" i="228" s="1"/>
  <c r="AL96" i="228"/>
  <c r="AA96" i="228" s="1"/>
  <c r="AL120" i="228"/>
  <c r="AA120" i="228" s="1"/>
  <c r="AL73" i="228"/>
  <c r="AA73" i="228" s="1"/>
  <c r="AL77" i="228"/>
  <c r="AA77" i="228" s="1"/>
  <c r="AL101" i="228"/>
  <c r="AA101" i="228" s="1"/>
  <c r="AL117" i="228"/>
  <c r="AA117" i="228" s="1"/>
  <c r="AL133" i="228"/>
  <c r="AA133" i="228" s="1"/>
  <c r="AL66" i="228"/>
  <c r="AA66" i="228" s="1"/>
  <c r="AL41" i="228"/>
  <c r="AA41" i="228" s="1"/>
  <c r="AL59" i="228"/>
  <c r="AA59" i="228" s="1"/>
  <c r="AL30" i="228"/>
  <c r="AA30" i="228" s="1"/>
  <c r="AL35" i="228"/>
  <c r="AA35" i="228" s="1"/>
  <c r="AL18" i="228"/>
  <c r="AA18" i="228" s="1"/>
  <c r="AL36" i="228"/>
  <c r="AA36" i="228" s="1"/>
  <c r="AL114" i="228"/>
  <c r="AA114" i="228" s="1"/>
  <c r="AL138" i="228"/>
  <c r="AA138" i="228" s="1"/>
  <c r="AL71" i="228"/>
  <c r="AA71" i="228" s="1"/>
  <c r="AL95" i="228"/>
  <c r="AA95" i="228" s="1"/>
  <c r="AL119" i="228"/>
  <c r="AA119" i="228" s="1"/>
  <c r="AL107" i="228"/>
  <c r="AA107" i="228" s="1"/>
  <c r="AL76" i="228"/>
  <c r="AA76" i="228" s="1"/>
  <c r="AL92" i="228"/>
  <c r="AA92" i="228" s="1"/>
  <c r="AL108" i="228"/>
  <c r="AA108" i="228" s="1"/>
  <c r="AH35" i="228"/>
  <c r="AH53" i="228"/>
  <c r="AH71" i="228"/>
  <c r="AH89" i="228"/>
  <c r="AH107" i="228"/>
  <c r="AH123" i="228"/>
  <c r="AH8" i="228"/>
  <c r="AH26" i="228"/>
  <c r="AH44" i="228"/>
  <c r="AH60" i="228"/>
  <c r="AH76" i="228"/>
  <c r="AH92" i="228"/>
  <c r="AH108" i="228"/>
  <c r="AH124" i="228"/>
  <c r="AH7" i="228"/>
  <c r="AK8" i="228"/>
  <c r="AJ14" i="228"/>
  <c r="AG31" i="228"/>
  <c r="AI14" i="228"/>
  <c r="AK14" i="228"/>
  <c r="AL50" i="228"/>
  <c r="AA50" i="228" s="1"/>
  <c r="D95" i="14"/>
  <c r="C87" i="14"/>
  <c r="C44" i="14"/>
  <c r="D29" i="14" s="1"/>
  <c r="C19" i="14"/>
  <c r="D18" i="14" s="1"/>
  <c r="B4" i="80"/>
  <c r="B11" i="80"/>
  <c r="B10" i="80" s="1"/>
  <c r="M12" i="80"/>
  <c r="CX105" i="234"/>
  <c r="CY105" i="234" s="1"/>
  <c r="CX118" i="234"/>
  <c r="CY118" i="234" s="1"/>
  <c r="CX55" i="234"/>
  <c r="CY55" i="234" s="1"/>
  <c r="CX91" i="234"/>
  <c r="CY91" i="234" s="1"/>
  <c r="CX49" i="234"/>
  <c r="CY49" i="234" s="1"/>
  <c r="CX122" i="234"/>
  <c r="CY122" i="234" s="1"/>
  <c r="CX138" i="234"/>
  <c r="CY138" i="234" s="1"/>
  <c r="CX29" i="234"/>
  <c r="CY29" i="234" s="1"/>
  <c r="P5" i="237"/>
  <c r="CX133" i="234"/>
  <c r="CY133" i="234" s="1"/>
  <c r="CX72" i="234"/>
  <c r="CY72" i="234" s="1"/>
  <c r="CX24" i="234"/>
  <c r="CY24" i="234" s="1"/>
  <c r="CX35" i="234"/>
  <c r="CY35" i="234" s="1"/>
  <c r="CX27" i="234"/>
  <c r="CY27" i="234" s="1"/>
  <c r="CX99" i="234"/>
  <c r="CY99" i="234" s="1"/>
  <c r="CX45" i="234"/>
  <c r="CY45" i="234" s="1"/>
  <c r="CX135" i="234"/>
  <c r="CY135" i="234" s="1"/>
  <c r="CX137" i="234"/>
  <c r="CY137" i="234" s="1"/>
  <c r="CU19" i="234"/>
  <c r="CV19" i="234" s="1"/>
  <c r="CW19" i="234" s="1"/>
  <c r="F4" i="114"/>
  <c r="CX95" i="234"/>
  <c r="CY95" i="234" s="1"/>
  <c r="BZ119" i="235"/>
  <c r="CA119" i="235" s="1"/>
  <c r="BZ34" i="235"/>
  <c r="CA34" i="235" s="1"/>
  <c r="BZ10" i="235"/>
  <c r="CA10" i="235" s="1"/>
  <c r="BZ103" i="235"/>
  <c r="CA103" i="235" s="1"/>
  <c r="BZ121" i="235"/>
  <c r="CA121" i="235" s="1"/>
  <c r="BZ113" i="235"/>
  <c r="CA113" i="235" s="1"/>
  <c r="BZ18" i="235"/>
  <c r="CA18" i="235" s="1"/>
  <c r="BZ120" i="235"/>
  <c r="CA120" i="235" s="1"/>
  <c r="BZ29" i="235"/>
  <c r="CA29" i="235" s="1"/>
  <c r="CX11" i="234"/>
  <c r="CY11" i="234" s="1"/>
  <c r="CX126" i="234"/>
  <c r="CY126" i="234" s="1"/>
  <c r="CX65" i="234"/>
  <c r="CY65" i="234" s="1"/>
  <c r="CX97" i="234"/>
  <c r="CY97" i="234" s="1"/>
  <c r="CX64" i="234"/>
  <c r="CY64" i="234" s="1"/>
  <c r="CX21" i="234"/>
  <c r="CY21" i="234" s="1"/>
  <c r="BZ77" i="235"/>
  <c r="CA77" i="235" s="1"/>
  <c r="CX38" i="234"/>
  <c r="CY38" i="234" s="1"/>
  <c r="BZ102" i="235"/>
  <c r="CA102" i="235" s="1"/>
  <c r="BZ94" i="235"/>
  <c r="CA94" i="235" s="1"/>
  <c r="BZ16" i="235"/>
  <c r="CA16" i="235" s="1"/>
  <c r="BZ44" i="235"/>
  <c r="CA44" i="235" s="1"/>
  <c r="CX127" i="234"/>
  <c r="CY127" i="234" s="1"/>
  <c r="CX73" i="234"/>
  <c r="CY73" i="234" s="1"/>
  <c r="BZ72" i="235"/>
  <c r="CA72" i="235" s="1"/>
  <c r="C19" i="114"/>
  <c r="I24" i="114"/>
  <c r="K24" i="114"/>
  <c r="G24" i="114"/>
  <c r="I50" i="114"/>
  <c r="G50" i="114"/>
  <c r="K50" i="114"/>
  <c r="G92" i="114"/>
  <c r="I92" i="114"/>
  <c r="C128" i="114"/>
  <c r="G134" i="114"/>
  <c r="I134" i="114"/>
  <c r="K134" i="114"/>
  <c r="CX53" i="234"/>
  <c r="CY53" i="234" s="1"/>
  <c r="BZ25" i="235"/>
  <c r="CA25" i="235" s="1"/>
  <c r="BZ45" i="235"/>
  <c r="CA45" i="235" s="1"/>
  <c r="BZ50" i="235"/>
  <c r="CA50" i="235" s="1"/>
  <c r="BZ64" i="235"/>
  <c r="CA64" i="235" s="1"/>
  <c r="BZ117" i="235"/>
  <c r="CA117" i="235" s="1"/>
  <c r="BZ127" i="235"/>
  <c r="CA127" i="235" s="1"/>
  <c r="BZ130" i="235"/>
  <c r="CA130" i="235" s="1"/>
  <c r="BZ136" i="235"/>
  <c r="CA136" i="235" s="1"/>
  <c r="I7" i="114"/>
  <c r="K7" i="114"/>
  <c r="K43" i="114"/>
  <c r="I43" i="114"/>
  <c r="C42" i="114"/>
  <c r="I93" i="114"/>
  <c r="G93" i="114"/>
  <c r="K93" i="114"/>
  <c r="CX16" i="234"/>
  <c r="CY16" i="234" s="1"/>
  <c r="CX17" i="234"/>
  <c r="CY17" i="234" s="1"/>
  <c r="CX87" i="234"/>
  <c r="CY87" i="234" s="1"/>
  <c r="CX36" i="234"/>
  <c r="CY36" i="234" s="1"/>
  <c r="BZ55" i="235"/>
  <c r="CA55" i="235" s="1"/>
  <c r="BZ84" i="235"/>
  <c r="CA84" i="235" s="1"/>
  <c r="K6" i="114"/>
  <c r="I6" i="114"/>
  <c r="C5" i="114"/>
  <c r="K84" i="114"/>
  <c r="C80" i="114"/>
  <c r="I84" i="114"/>
  <c r="G84" i="114"/>
  <c r="I117" i="114"/>
  <c r="K117" i="114"/>
  <c r="CX93" i="234"/>
  <c r="CY93" i="234" s="1"/>
  <c r="BZ67" i="235"/>
  <c r="CA67" i="235" s="1"/>
  <c r="BZ35" i="235"/>
  <c r="CA35" i="235" s="1"/>
  <c r="BZ69" i="235"/>
  <c r="CA69" i="235" s="1"/>
  <c r="K118" i="114"/>
  <c r="G118" i="114"/>
  <c r="CX107" i="234"/>
  <c r="CY107" i="234" s="1"/>
  <c r="CX34" i="234"/>
  <c r="CY34" i="234" s="1"/>
  <c r="G41" i="114"/>
  <c r="G25" i="114"/>
  <c r="BZ91" i="235"/>
  <c r="CA91" i="235" s="1"/>
  <c r="BZ14" i="235"/>
  <c r="CA14" i="235" s="1"/>
  <c r="C12" i="114"/>
  <c r="K15" i="114"/>
  <c r="G15" i="114"/>
  <c r="I33" i="114"/>
  <c r="C31" i="114"/>
  <c r="K33" i="114"/>
  <c r="G75" i="114"/>
  <c r="K75" i="114"/>
  <c r="I125" i="114"/>
  <c r="G125" i="114"/>
  <c r="BZ134" i="235"/>
  <c r="CA134" i="235" s="1"/>
  <c r="I16" i="114"/>
  <c r="K16" i="114"/>
  <c r="K34" i="114"/>
  <c r="G34" i="114"/>
  <c r="K51" i="114"/>
  <c r="I51" i="114"/>
  <c r="I76" i="114"/>
  <c r="G76" i="114"/>
  <c r="I101" i="114"/>
  <c r="K101" i="114"/>
  <c r="G101" i="114"/>
  <c r="K126" i="114"/>
  <c r="I126" i="114"/>
  <c r="CX101" i="234"/>
  <c r="CY101" i="234" s="1"/>
  <c r="CX113" i="234"/>
  <c r="CY113" i="234" s="1"/>
  <c r="G135" i="114"/>
  <c r="G117" i="114"/>
  <c r="BZ33" i="235"/>
  <c r="CA33" i="235" s="1"/>
  <c r="BZ22" i="235"/>
  <c r="CA22" i="235" s="1"/>
  <c r="CX131" i="234"/>
  <c r="CY131" i="234" s="1"/>
  <c r="G43" i="114"/>
  <c r="K58" i="114"/>
  <c r="C62" i="114"/>
  <c r="K67" i="114"/>
  <c r="I67" i="114"/>
  <c r="I100" i="114"/>
  <c r="G100" i="114"/>
  <c r="K100" i="114"/>
  <c r="G109" i="114"/>
  <c r="C104" i="114"/>
  <c r="I109" i="114"/>
  <c r="CU31" i="234"/>
  <c r="CV31" i="234" s="1"/>
  <c r="CW31" i="234" s="1"/>
  <c r="G6" i="114"/>
  <c r="CX10" i="234"/>
  <c r="CY10" i="234" s="1"/>
  <c r="BW5" i="235"/>
  <c r="BX5" i="235" s="1"/>
  <c r="BY5" i="235" s="1"/>
  <c r="BZ8" i="235"/>
  <c r="CA8" i="235" s="1"/>
  <c r="J5" i="114"/>
  <c r="K8" i="114"/>
  <c r="K59" i="114"/>
  <c r="G59" i="114"/>
  <c r="I59" i="114"/>
  <c r="I68" i="114"/>
  <c r="G68" i="114"/>
  <c r="G85" i="114"/>
  <c r="E85" i="114"/>
  <c r="K85" i="114"/>
  <c r="I85" i="114"/>
  <c r="G110" i="114"/>
  <c r="K110" i="114"/>
  <c r="I110" i="114"/>
  <c r="CX58" i="234"/>
  <c r="CY58" i="234" s="1"/>
  <c r="CX30" i="234"/>
  <c r="CY30" i="234" s="1"/>
  <c r="G7" i="114"/>
  <c r="CX22" i="234"/>
  <c r="CY22" i="234" s="1"/>
  <c r="BZ58" i="235"/>
  <c r="CA58" i="235" s="1"/>
  <c r="I75" i="114"/>
  <c r="I135" i="114"/>
  <c r="I34" i="114"/>
  <c r="CX120" i="234"/>
  <c r="CY120" i="234" s="1"/>
  <c r="CX110" i="234"/>
  <c r="CY110" i="234" s="1"/>
  <c r="G33" i="114"/>
  <c r="K125" i="114"/>
  <c r="BZ111" i="235"/>
  <c r="CA111" i="235" s="1"/>
  <c r="I58" i="114"/>
  <c r="I41" i="114"/>
  <c r="CX98" i="234"/>
  <c r="CY98" i="234" s="1"/>
  <c r="E16" i="114"/>
  <c r="CX57" i="234"/>
  <c r="CY57" i="234" s="1"/>
  <c r="CX14" i="234"/>
  <c r="CY14" i="234" s="1"/>
  <c r="BZ13" i="235"/>
  <c r="CA13" i="235" s="1"/>
  <c r="BZ49" i="235"/>
  <c r="CA49" i="235" s="1"/>
  <c r="BZ9" i="235"/>
  <c r="CA9" i="235" s="1"/>
  <c r="BZ81" i="235"/>
  <c r="CA81" i="235" s="1"/>
  <c r="CU80" i="234"/>
  <c r="CV80" i="234" s="1"/>
  <c r="CW80" i="234" s="1"/>
  <c r="BZ63" i="235"/>
  <c r="CA63" i="235" s="1"/>
  <c r="BZ7" i="235"/>
  <c r="CA7" i="235" s="1"/>
  <c r="N68" i="114"/>
  <c r="E92" i="114"/>
  <c r="CX102" i="234"/>
  <c r="CY102" i="234" s="1"/>
  <c r="CX6" i="234"/>
  <c r="CY6" i="234" s="1"/>
  <c r="CX114" i="234"/>
  <c r="CY114" i="234" s="1"/>
  <c r="BZ108" i="235"/>
  <c r="CA108" i="235" s="1"/>
  <c r="BZ21" i="235"/>
  <c r="CA21" i="235" s="1"/>
  <c r="BZ85" i="235"/>
  <c r="CA85" i="235" s="1"/>
  <c r="CX18" i="234"/>
  <c r="CY18" i="234" s="1"/>
  <c r="E6" i="114"/>
  <c r="E101" i="114"/>
  <c r="CU12" i="234"/>
  <c r="CV12" i="234" s="1"/>
  <c r="CW12" i="234" s="1"/>
  <c r="CX89" i="234"/>
  <c r="CY89" i="234" s="1"/>
  <c r="BZ27" i="235"/>
  <c r="CA27" i="235" s="1"/>
  <c r="E84" i="114"/>
  <c r="E81" i="114"/>
  <c r="L113" i="114"/>
  <c r="N113" i="114" s="1"/>
  <c r="EE6" i="39"/>
  <c r="EF6" i="39" s="1"/>
  <c r="EG6" i="39" s="1"/>
  <c r="E129" i="114"/>
  <c r="L129" i="114"/>
  <c r="M129" i="114" s="1"/>
  <c r="EE75" i="39"/>
  <c r="EF75" i="39" s="1"/>
  <c r="EG75" i="39" s="1"/>
  <c r="EH58" i="39"/>
  <c r="EI58" i="39" s="1"/>
  <c r="E51" i="114"/>
  <c r="L9" i="114"/>
  <c r="M9" i="114" s="1"/>
  <c r="EE51" i="39"/>
  <c r="EF51" i="39" s="1"/>
  <c r="EG51" i="39" s="1"/>
  <c r="E9" i="114"/>
  <c r="L53" i="114"/>
  <c r="M53" i="114" s="1"/>
  <c r="L134" i="114"/>
  <c r="M134" i="114" s="1"/>
  <c r="E137" i="114"/>
  <c r="E134" i="114"/>
  <c r="L79" i="114"/>
  <c r="N79" i="114" s="1"/>
  <c r="L101" i="114"/>
  <c r="M101" i="114" s="1"/>
  <c r="E103" i="114"/>
  <c r="L74" i="114"/>
  <c r="M74" i="114" s="1"/>
  <c r="L35" i="114"/>
  <c r="M35" i="114" s="1"/>
  <c r="L28" i="114"/>
  <c r="M28" i="114" s="1"/>
  <c r="E79" i="114"/>
  <c r="EE133" i="39"/>
  <c r="EF133" i="39" s="1"/>
  <c r="EG133" i="39" s="1"/>
  <c r="E138" i="114"/>
  <c r="E82" i="114"/>
  <c r="E115" i="114"/>
  <c r="L138" i="114"/>
  <c r="N138" i="114" s="1"/>
  <c r="L115" i="114"/>
  <c r="M115" i="114" s="1"/>
  <c r="EE81" i="39"/>
  <c r="EF81" i="39" s="1"/>
  <c r="EG81" i="39" s="1"/>
  <c r="L91" i="114"/>
  <c r="N91" i="114" s="1"/>
  <c r="EE127" i="39"/>
  <c r="EF127" i="39" s="1"/>
  <c r="EG127" i="39" s="1"/>
  <c r="L88" i="114"/>
  <c r="N88" i="114" s="1"/>
  <c r="E17" i="114"/>
  <c r="EE101" i="39"/>
  <c r="EF101" i="39" s="1"/>
  <c r="EG101" i="39" s="1"/>
  <c r="EE55" i="39"/>
  <c r="EF55" i="39" s="1"/>
  <c r="EG55" i="39" s="1"/>
  <c r="E113" i="114"/>
  <c r="E102" i="114"/>
  <c r="D12" i="114"/>
  <c r="AG6" i="222" s="1"/>
  <c r="L102" i="114"/>
  <c r="N102" i="114" s="1"/>
  <c r="D80" i="114"/>
  <c r="E112" i="114"/>
  <c r="E88" i="114"/>
  <c r="E133" i="114"/>
  <c r="D128" i="114"/>
  <c r="R4" i="237" s="1"/>
  <c r="E91" i="114"/>
  <c r="E13" i="114"/>
  <c r="L59" i="114"/>
  <c r="M59" i="114" s="1"/>
  <c r="E59" i="114"/>
  <c r="L13" i="114"/>
  <c r="M13" i="114" s="1"/>
  <c r="L57" i="114"/>
  <c r="N57" i="114" s="1"/>
  <c r="EH36" i="39"/>
  <c r="EI36" i="39" s="1"/>
  <c r="L137" i="114"/>
  <c r="M137" i="114" s="1"/>
  <c r="L83" i="114"/>
  <c r="N83" i="114" s="1"/>
  <c r="E53" i="114"/>
  <c r="D104" i="114"/>
  <c r="L118" i="114"/>
  <c r="N118" i="114" s="1"/>
  <c r="E75" i="114"/>
  <c r="L95" i="114"/>
  <c r="L90" i="114"/>
  <c r="E18" i="114"/>
  <c r="L85" i="114"/>
  <c r="M85" i="114" s="1"/>
  <c r="L131" i="114"/>
  <c r="M131" i="114" s="1"/>
  <c r="L58" i="114"/>
  <c r="N58" i="114" s="1"/>
  <c r="E68" i="114"/>
  <c r="EE26" i="39"/>
  <c r="EF26" i="39" s="1"/>
  <c r="EG26" i="39" s="1"/>
  <c r="E36" i="114"/>
  <c r="E131" i="114"/>
  <c r="E29" i="114"/>
  <c r="EE68" i="39"/>
  <c r="EF68" i="39" s="1"/>
  <c r="EG68" i="39" s="1"/>
  <c r="E26" i="114"/>
  <c r="L65" i="114"/>
  <c r="N65" i="114" s="1"/>
  <c r="E65" i="114"/>
  <c r="E46" i="114"/>
  <c r="L107" i="114"/>
  <c r="M107" i="114" s="1"/>
  <c r="L63" i="114"/>
  <c r="N63" i="114" s="1"/>
  <c r="E118" i="114"/>
  <c r="EE95" i="39"/>
  <c r="EF95" i="39" s="1"/>
  <c r="EG95" i="39" s="1"/>
  <c r="L46" i="114"/>
  <c r="M46" i="114" s="1"/>
  <c r="E63" i="114"/>
  <c r="E90" i="114"/>
  <c r="E97" i="114"/>
  <c r="D62" i="114"/>
  <c r="L29" i="114"/>
  <c r="M29" i="114" s="1"/>
  <c r="L6" i="114"/>
  <c r="M6" i="114" s="1"/>
  <c r="L15" i="114"/>
  <c r="N15" i="114" s="1"/>
  <c r="L97" i="114"/>
  <c r="N97" i="114" s="1"/>
  <c r="E37" i="114"/>
  <c r="EH71" i="39"/>
  <c r="EI71" i="39" s="1"/>
  <c r="EE37" i="39"/>
  <c r="EF37" i="39" s="1"/>
  <c r="EG37" i="39" s="1"/>
  <c r="L54" i="114"/>
  <c r="N54" i="114" s="1"/>
  <c r="L10" i="114"/>
  <c r="M10" i="114" s="1"/>
  <c r="E54" i="114"/>
  <c r="E10" i="114"/>
  <c r="EE100" i="39"/>
  <c r="EF100" i="39" s="1"/>
  <c r="EG100" i="39" s="1"/>
  <c r="EH137" i="39"/>
  <c r="EI137" i="39" s="1"/>
  <c r="E7" i="114"/>
  <c r="L93" i="114"/>
  <c r="L21" i="114"/>
  <c r="M21" i="114" s="1"/>
  <c r="EE61" i="39"/>
  <c r="EF61" i="39" s="1"/>
  <c r="EG61" i="39" s="1"/>
  <c r="E105" i="114"/>
  <c r="L7" i="114"/>
  <c r="M7" i="114" s="1"/>
  <c r="EE105" i="39"/>
  <c r="EF105" i="39" s="1"/>
  <c r="EG105" i="39" s="1"/>
  <c r="E21" i="114"/>
  <c r="L105" i="114"/>
  <c r="N105" i="114" s="1"/>
  <c r="E126" i="114"/>
  <c r="E110" i="114"/>
  <c r="L76" i="114"/>
  <c r="N76" i="114" s="1"/>
  <c r="L110" i="114"/>
  <c r="M110" i="114" s="1"/>
  <c r="L86" i="114"/>
  <c r="D31" i="114"/>
  <c r="AG8" i="222" s="1"/>
  <c r="L126" i="114"/>
  <c r="M126" i="114" s="1"/>
  <c r="E49" i="114"/>
  <c r="E93" i="114"/>
  <c r="E100" i="114"/>
  <c r="E76" i="114"/>
  <c r="EH121" i="39"/>
  <c r="EI121" i="39" s="1"/>
  <c r="L103" i="114"/>
  <c r="E109" i="114"/>
  <c r="E119" i="114"/>
  <c r="E67" i="114"/>
  <c r="E28" i="114"/>
  <c r="L136" i="114"/>
  <c r="M136" i="114" s="1"/>
  <c r="L55" i="114"/>
  <c r="E33" i="114"/>
  <c r="L106" i="114"/>
  <c r="N106" i="114" s="1"/>
  <c r="L116" i="114"/>
  <c r="L109" i="114"/>
  <c r="L119" i="114"/>
  <c r="L14" i="114"/>
  <c r="M14" i="114" s="1"/>
  <c r="E14" i="114"/>
  <c r="E40" i="114"/>
  <c r="E45" i="114"/>
  <c r="EH28" i="39"/>
  <c r="EI28" i="39" s="1"/>
  <c r="L94" i="114"/>
  <c r="E136" i="114"/>
  <c r="E94" i="114"/>
  <c r="E50" i="114"/>
  <c r="EE35" i="39"/>
  <c r="EF35" i="39" s="1"/>
  <c r="EG35" i="39" s="1"/>
  <c r="L45" i="114"/>
  <c r="M45" i="114" s="1"/>
  <c r="E25" i="114"/>
  <c r="L50" i="114"/>
  <c r="L67" i="114"/>
  <c r="E116" i="114"/>
  <c r="L8" i="114"/>
  <c r="M8" i="114" s="1"/>
  <c r="EH119" i="39"/>
  <c r="EI119" i="39" s="1"/>
  <c r="EH32" i="39"/>
  <c r="EI32" i="39" s="1"/>
  <c r="EH113" i="39"/>
  <c r="EI113" i="39" s="1"/>
  <c r="L112" i="114"/>
  <c r="L34" i="114"/>
  <c r="N34" i="114" s="1"/>
  <c r="E57" i="114"/>
  <c r="L72" i="114"/>
  <c r="EE25" i="39"/>
  <c r="EF25" i="39" s="1"/>
  <c r="EG25" i="39" s="1"/>
  <c r="E132" i="114"/>
  <c r="L39" i="114"/>
  <c r="L69" i="114"/>
  <c r="M69" i="114" s="1"/>
  <c r="E135" i="114"/>
  <c r="E89" i="114"/>
  <c r="L44" i="114"/>
  <c r="E39" i="114"/>
  <c r="EH109" i="39"/>
  <c r="EI109" i="39" s="1"/>
  <c r="EE72" i="39"/>
  <c r="EF72" i="39" s="1"/>
  <c r="EG72" i="39" s="1"/>
  <c r="L77" i="114"/>
  <c r="E34" i="114"/>
  <c r="D5" i="114"/>
  <c r="EE84" i="39"/>
  <c r="EF84" i="39" s="1"/>
  <c r="EG84" i="39" s="1"/>
  <c r="EE135" i="39"/>
  <c r="EF135" i="39" s="1"/>
  <c r="EG135" i="39" s="1"/>
  <c r="L64" i="114"/>
  <c r="E77" i="114"/>
  <c r="L127" i="114"/>
  <c r="M127" i="114" s="1"/>
  <c r="EE44" i="39"/>
  <c r="EF44" i="39" s="1"/>
  <c r="EG44" i="39" s="1"/>
  <c r="EE18" i="39"/>
  <c r="EF18" i="39" s="1"/>
  <c r="EG18" i="39" s="1"/>
  <c r="L132" i="114"/>
  <c r="M132" i="114" s="1"/>
  <c r="E64" i="114"/>
  <c r="L96" i="114"/>
  <c r="E96" i="114"/>
  <c r="E61" i="114"/>
  <c r="L32" i="114"/>
  <c r="E124" i="114"/>
  <c r="E32" i="114"/>
  <c r="EH65" i="39"/>
  <c r="EI65" i="39" s="1"/>
  <c r="E15" i="114"/>
  <c r="L124" i="114"/>
  <c r="EH97" i="39"/>
  <c r="EI97" i="39" s="1"/>
  <c r="EH45" i="39"/>
  <c r="EI45" i="39" s="1"/>
  <c r="EH21" i="39"/>
  <c r="EI21" i="39" s="1"/>
  <c r="EH54" i="39"/>
  <c r="EI54" i="39" s="1"/>
  <c r="EH82" i="39"/>
  <c r="EI82" i="39" s="1"/>
  <c r="EH34" i="39"/>
  <c r="EI34" i="39" s="1"/>
  <c r="EH76" i="39"/>
  <c r="EI76" i="39" s="1"/>
  <c r="EH126" i="39"/>
  <c r="EI126" i="39" s="1"/>
  <c r="L130" i="114"/>
  <c r="E41" i="114"/>
  <c r="L38" i="114"/>
  <c r="EH9" i="39"/>
  <c r="EI9" i="39" s="1"/>
  <c r="E52" i="114"/>
  <c r="EE52" i="39"/>
  <c r="EF52" i="39" s="1"/>
  <c r="EG52" i="39" s="1"/>
  <c r="L41" i="114"/>
  <c r="L73" i="114"/>
  <c r="E98" i="114"/>
  <c r="E30" i="114"/>
  <c r="E20" i="114"/>
  <c r="EH59" i="39"/>
  <c r="EI59" i="39" s="1"/>
  <c r="E130" i="114"/>
  <c r="L108" i="114"/>
  <c r="L98" i="114"/>
  <c r="E73" i="114"/>
  <c r="D19" i="114"/>
  <c r="F4" i="237" s="1"/>
  <c r="EH10" i="39"/>
  <c r="EI10" i="39" s="1"/>
  <c r="EE20" i="39"/>
  <c r="EF20" i="39" s="1"/>
  <c r="EG20" i="39" s="1"/>
  <c r="EH111" i="39"/>
  <c r="EI111" i="39" s="1"/>
  <c r="L82" i="114"/>
  <c r="E38" i="114"/>
  <c r="EE30" i="39"/>
  <c r="EF30" i="39" s="1"/>
  <c r="EG30" i="39" s="1"/>
  <c r="EE92" i="39"/>
  <c r="EF92" i="39" s="1"/>
  <c r="EG92" i="39" s="1"/>
  <c r="EH47" i="39"/>
  <c r="EI47" i="39" s="1"/>
  <c r="EH22" i="39"/>
  <c r="EI22" i="39" s="1"/>
  <c r="EH15" i="39"/>
  <c r="EI15" i="39" s="1"/>
  <c r="EH102" i="39"/>
  <c r="EI102" i="39" s="1"/>
  <c r="EE43" i="39"/>
  <c r="EF43" i="39" s="1"/>
  <c r="EG43" i="39" s="1"/>
  <c r="L43" i="114"/>
  <c r="E78" i="114"/>
  <c r="L78" i="114"/>
  <c r="E87" i="114"/>
  <c r="L87" i="114"/>
  <c r="EH115" i="39"/>
  <c r="EI115" i="39" s="1"/>
  <c r="EH87" i="39"/>
  <c r="EI87" i="39" s="1"/>
  <c r="EH46" i="39"/>
  <c r="EI46" i="39" s="1"/>
  <c r="EE16" i="39"/>
  <c r="EF16" i="39" s="1"/>
  <c r="EG16" i="39" s="1"/>
  <c r="L23" i="114"/>
  <c r="EE23" i="39"/>
  <c r="EF23" i="39" s="1"/>
  <c r="EG23" i="39" s="1"/>
  <c r="E23" i="114"/>
  <c r="L27" i="114"/>
  <c r="EE27" i="39"/>
  <c r="EF27" i="39" s="1"/>
  <c r="EG27" i="39" s="1"/>
  <c r="EE33" i="39"/>
  <c r="EF33" i="39" s="1"/>
  <c r="EG33" i="39" s="1"/>
  <c r="EE74" i="39"/>
  <c r="EF74" i="39" s="1"/>
  <c r="EG74" i="39" s="1"/>
  <c r="EE106" i="39"/>
  <c r="EF106" i="39" s="1"/>
  <c r="EG106" i="39" s="1"/>
  <c r="E121" i="114"/>
  <c r="L121" i="114"/>
  <c r="EH7" i="39"/>
  <c r="EI7" i="39" s="1"/>
  <c r="E47" i="114"/>
  <c r="L47" i="114"/>
  <c r="EH98" i="39"/>
  <c r="EI98" i="39" s="1"/>
  <c r="L111" i="114"/>
  <c r="E69" i="114"/>
  <c r="L84" i="114"/>
  <c r="EE8" i="39"/>
  <c r="EF8" i="39" s="1"/>
  <c r="EG8" i="39" s="1"/>
  <c r="L11" i="114"/>
  <c r="E108" i="114"/>
  <c r="EE89" i="39"/>
  <c r="EF89" i="39" s="1"/>
  <c r="EG89" i="39" s="1"/>
  <c r="EH50" i="39"/>
  <c r="EI50" i="39" s="1"/>
  <c r="E107" i="114"/>
  <c r="EH14" i="39"/>
  <c r="EI14" i="39" s="1"/>
  <c r="EH39" i="39"/>
  <c r="EI39" i="39" s="1"/>
  <c r="EE49" i="39"/>
  <c r="EF49" i="39" s="1"/>
  <c r="EG49" i="39" s="1"/>
  <c r="EE60" i="39"/>
  <c r="EF60" i="39" s="1"/>
  <c r="EG60" i="39" s="1"/>
  <c r="E60" i="114"/>
  <c r="L60" i="114"/>
  <c r="L71" i="114"/>
  <c r="E71" i="114"/>
  <c r="EE86" i="39"/>
  <c r="EF86" i="39" s="1"/>
  <c r="EG86" i="39" s="1"/>
  <c r="EE114" i="39"/>
  <c r="EF114" i="39" s="1"/>
  <c r="EG114" i="39" s="1"/>
  <c r="L114" i="114"/>
  <c r="L117" i="114"/>
  <c r="E117" i="114"/>
  <c r="EH122" i="39"/>
  <c r="EI122" i="39" s="1"/>
  <c r="EH13" i="39"/>
  <c r="EI13" i="39" s="1"/>
  <c r="E66" i="114"/>
  <c r="L40" i="114"/>
  <c r="EH129" i="39"/>
  <c r="EI129" i="39" s="1"/>
  <c r="L22" i="114"/>
  <c r="E22" i="114"/>
  <c r="EH29" i="39"/>
  <c r="EI29" i="39" s="1"/>
  <c r="E83" i="114"/>
  <c r="EE83" i="39"/>
  <c r="EF83" i="39" s="1"/>
  <c r="EG83" i="39" s="1"/>
  <c r="EH94" i="39"/>
  <c r="EI94" i="39" s="1"/>
  <c r="EE120" i="39"/>
  <c r="EF120" i="39" s="1"/>
  <c r="EG120" i="39" s="1"/>
  <c r="L120" i="114"/>
  <c r="L16" i="114"/>
  <c r="EE11" i="39"/>
  <c r="EF11" i="39" s="1"/>
  <c r="EG11" i="39" s="1"/>
  <c r="E58" i="114"/>
  <c r="E111" i="114"/>
  <c r="EE123" i="39"/>
  <c r="EF123" i="39" s="1"/>
  <c r="EG123" i="39" s="1"/>
  <c r="EH107" i="39"/>
  <c r="EI107" i="39" s="1"/>
  <c r="EH118" i="39"/>
  <c r="EI118" i="39" s="1"/>
  <c r="EH103" i="39"/>
  <c r="EI103" i="39" s="1"/>
  <c r="EH79" i="39"/>
  <c r="EI79" i="39" s="1"/>
  <c r="EH88" i="39"/>
  <c r="EI88" i="39" s="1"/>
  <c r="EH96" i="39"/>
  <c r="EI96" i="39" s="1"/>
  <c r="E122" i="114"/>
  <c r="L122" i="114"/>
  <c r="E125" i="114"/>
  <c r="L125" i="114"/>
  <c r="EH130" i="39"/>
  <c r="EI130" i="39" s="1"/>
  <c r="EH132" i="39"/>
  <c r="EI132" i="39" s="1"/>
  <c r="D42" i="114"/>
  <c r="L66" i="114"/>
  <c r="E43" i="114"/>
  <c r="E56" i="114"/>
  <c r="EH125" i="39"/>
  <c r="EI125" i="39" s="1"/>
  <c r="E24" i="114"/>
  <c r="EE24" i="39"/>
  <c r="EF24" i="39" s="1"/>
  <c r="EG24" i="39" s="1"/>
  <c r="EE70" i="39"/>
  <c r="EF70" i="39" s="1"/>
  <c r="EG70" i="39" s="1"/>
  <c r="E70" i="114"/>
  <c r="EH85" i="39"/>
  <c r="EI85" i="39" s="1"/>
  <c r="EH93" i="39"/>
  <c r="EI93" i="39" s="1"/>
  <c r="L36" i="114"/>
  <c r="EH77" i="39"/>
  <c r="EI77" i="39" s="1"/>
  <c r="EH91" i="39"/>
  <c r="EI91" i="39" s="1"/>
  <c r="EH63" i="39"/>
  <c r="EI63" i="39" s="1"/>
  <c r="L92" i="114"/>
  <c r="L123" i="114"/>
  <c r="EE17" i="39"/>
  <c r="EF17" i="39" s="1"/>
  <c r="EG17" i="39" s="1"/>
  <c r="EE48" i="39"/>
  <c r="EF48" i="39" s="1"/>
  <c r="EG48" i="39" s="1"/>
  <c r="L48" i="114"/>
  <c r="E48" i="114"/>
  <c r="EE56" i="39"/>
  <c r="EF56" i="39" s="1"/>
  <c r="EG56" i="39" s="1"/>
  <c r="EE78" i="39"/>
  <c r="EF78" i="39" s="1"/>
  <c r="EG78" i="39" s="1"/>
  <c r="EE99" i="39"/>
  <c r="EF99" i="39" s="1"/>
  <c r="EG99" i="39" s="1"/>
  <c r="E99" i="114"/>
  <c r="L99" i="114"/>
  <c r="EH38" i="39"/>
  <c r="EI38" i="39" s="1"/>
  <c r="EH134" i="39"/>
  <c r="EI134" i="39" s="1"/>
  <c r="BZ20" i="235"/>
  <c r="CA20" i="235" s="1"/>
  <c r="BZ124" i="235"/>
  <c r="CA124" i="235" s="1"/>
  <c r="BZ30" i="235"/>
  <c r="CA30" i="235" s="1"/>
  <c r="BZ40" i="235"/>
  <c r="CA40" i="235" s="1"/>
  <c r="BZ99" i="235"/>
  <c r="CA99" i="235" s="1"/>
  <c r="BZ70" i="235"/>
  <c r="CA70" i="235" s="1"/>
  <c r="BW12" i="235"/>
  <c r="BX12" i="235" s="1"/>
  <c r="BY12" i="235" s="1"/>
  <c r="BZ11" i="235"/>
  <c r="CA11" i="235" s="1"/>
  <c r="BZ88" i="235"/>
  <c r="CA88" i="235" s="1"/>
  <c r="BZ118" i="235"/>
  <c r="CA118" i="235" s="1"/>
  <c r="BZ74" i="235"/>
  <c r="CA74" i="235" s="1"/>
  <c r="BZ17" i="235"/>
  <c r="CA17" i="235" s="1"/>
  <c r="CX20" i="234"/>
  <c r="CY20" i="234" s="1"/>
  <c r="CU5" i="234"/>
  <c r="CV5" i="234" s="1"/>
  <c r="CW5" i="234" s="1"/>
  <c r="CU42" i="234"/>
  <c r="CV42" i="234" s="1"/>
  <c r="CW42" i="234" s="1"/>
  <c r="CU128" i="234"/>
  <c r="CV128" i="234" s="1"/>
  <c r="CW128" i="234" s="1"/>
  <c r="CX33" i="234"/>
  <c r="CY33" i="234" s="1"/>
  <c r="CX75" i="234"/>
  <c r="CY75" i="234" s="1"/>
  <c r="CX54" i="234"/>
  <c r="CY54" i="234" s="1"/>
  <c r="CX56" i="234"/>
  <c r="CY56" i="234" s="1"/>
  <c r="CX51" i="234"/>
  <c r="CY51" i="234" s="1"/>
  <c r="CX82" i="234"/>
  <c r="CY82" i="234" s="1"/>
  <c r="CX84" i="234"/>
  <c r="CY84" i="234" s="1"/>
  <c r="CX47" i="234"/>
  <c r="CY47" i="234" s="1"/>
  <c r="CX94" i="234"/>
  <c r="CY94" i="234" s="1"/>
  <c r="CU104" i="234"/>
  <c r="CV104" i="234" s="1"/>
  <c r="CW104" i="234" s="1"/>
  <c r="CX117" i="234"/>
  <c r="CY117" i="234" s="1"/>
  <c r="CX129" i="234"/>
  <c r="CY129" i="234" s="1"/>
  <c r="CX28" i="234"/>
  <c r="CY28" i="234" s="1"/>
  <c r="CX68" i="234"/>
  <c r="CY68" i="234" s="1"/>
  <c r="CX92" i="234"/>
  <c r="CY92" i="234" s="1"/>
  <c r="CU62" i="234"/>
  <c r="CV62" i="234" s="1"/>
  <c r="CW62" i="234" s="1"/>
  <c r="CX50" i="234"/>
  <c r="CY50" i="234" s="1"/>
  <c r="CX9" i="234"/>
  <c r="CY9" i="234" s="1"/>
  <c r="CX134" i="234"/>
  <c r="CY134" i="234" s="1"/>
  <c r="CX61" i="234"/>
  <c r="CY61" i="234" s="1"/>
  <c r="CX123" i="234"/>
  <c r="CY123" i="234" s="1"/>
  <c r="EH73" i="39"/>
  <c r="EI73" i="39" s="1"/>
  <c r="EH41" i="39"/>
  <c r="EI41" i="39" s="1"/>
  <c r="EH131" i="39"/>
  <c r="EI131" i="39" s="1"/>
  <c r="EH57" i="39"/>
  <c r="EI57" i="39" s="1"/>
  <c r="EH110" i="39"/>
  <c r="EI110" i="39" s="1"/>
  <c r="EH53" i="39"/>
  <c r="EI53" i="39" s="1"/>
  <c r="EH69" i="39"/>
  <c r="EI69" i="39" s="1"/>
  <c r="EH66" i="39"/>
  <c r="EI66" i="39" s="1"/>
  <c r="EH112" i="39"/>
  <c r="EI112" i="39" s="1"/>
  <c r="EH40" i="39"/>
  <c r="EI40" i="39" s="1"/>
  <c r="Z5" i="218" l="1"/>
  <c r="D42" i="236"/>
  <c r="D41" i="236"/>
  <c r="C23" i="236"/>
  <c r="D66" i="192"/>
  <c r="J66" i="192"/>
  <c r="D18" i="192"/>
  <c r="J18" i="192"/>
  <c r="X116" i="192"/>
  <c r="J116" i="192"/>
  <c r="F32" i="192"/>
  <c r="J32" i="192"/>
  <c r="D94" i="192"/>
  <c r="J94" i="192"/>
  <c r="V115" i="192"/>
  <c r="J115" i="192"/>
  <c r="X75" i="192"/>
  <c r="J75" i="192"/>
  <c r="H19" i="192"/>
  <c r="J19" i="192"/>
  <c r="D78" i="192"/>
  <c r="J78" i="192"/>
  <c r="O89" i="225"/>
  <c r="I125" i="225"/>
  <c r="K125" i="225"/>
  <c r="G89" i="225"/>
  <c r="M89" i="225"/>
  <c r="E125" i="225"/>
  <c r="G125" i="225"/>
  <c r="M125" i="225"/>
  <c r="O54" i="193"/>
  <c r="J28" i="192"/>
  <c r="J125" i="192"/>
  <c r="J93" i="192"/>
  <c r="L28" i="192"/>
  <c r="D103" i="192"/>
  <c r="D26" i="192"/>
  <c r="L103" i="192"/>
  <c r="D124" i="192"/>
  <c r="J24" i="192"/>
  <c r="J117" i="192"/>
  <c r="J71" i="192"/>
  <c r="J89" i="192"/>
  <c r="L127" i="192"/>
  <c r="X124" i="192"/>
  <c r="D28" i="192"/>
  <c r="F49" i="192"/>
  <c r="V63" i="192"/>
  <c r="D67" i="192"/>
  <c r="V103" i="192"/>
  <c r="V67" i="192"/>
  <c r="L26" i="192"/>
  <c r="F124" i="192"/>
  <c r="V35" i="192"/>
  <c r="V49" i="192"/>
  <c r="H41" i="192"/>
  <c r="F75" i="192"/>
  <c r="F35" i="192"/>
  <c r="J63" i="192"/>
  <c r="J16" i="192"/>
  <c r="J81" i="192"/>
  <c r="J64" i="192"/>
  <c r="J49" i="192"/>
  <c r="J67" i="192"/>
  <c r="V127" i="192"/>
  <c r="X127" i="192"/>
  <c r="X28" i="192"/>
  <c r="H101" i="192"/>
  <c r="D101" i="192"/>
  <c r="F67" i="192"/>
  <c r="L97" i="192"/>
  <c r="H26" i="192"/>
  <c r="H124" i="192"/>
  <c r="H105" i="192"/>
  <c r="H49" i="192"/>
  <c r="X41" i="192"/>
  <c r="L75" i="192"/>
  <c r="D35" i="192"/>
  <c r="J59" i="192"/>
  <c r="J77" i="192"/>
  <c r="J103" i="192"/>
  <c r="J10" i="192"/>
  <c r="J97" i="192"/>
  <c r="D127" i="192"/>
  <c r="V101" i="192"/>
  <c r="X67" i="192"/>
  <c r="F97" i="192"/>
  <c r="X101" i="192"/>
  <c r="D109" i="192"/>
  <c r="X97" i="192"/>
  <c r="D49" i="192"/>
  <c r="H97" i="192"/>
  <c r="J127" i="192"/>
  <c r="J55" i="192"/>
  <c r="J99" i="192"/>
  <c r="J56" i="192"/>
  <c r="J26" i="192"/>
  <c r="V124" i="192"/>
  <c r="H127" i="192"/>
  <c r="L124" i="192"/>
  <c r="F101" i="192"/>
  <c r="D97" i="192"/>
  <c r="F109" i="192"/>
  <c r="V26" i="192"/>
  <c r="L49" i="192"/>
  <c r="F63" i="192"/>
  <c r="J41" i="192"/>
  <c r="J51" i="192"/>
  <c r="J109" i="192"/>
  <c r="J39" i="192"/>
  <c r="J88" i="192"/>
  <c r="J40" i="192"/>
  <c r="J105" i="192"/>
  <c r="J31" i="192"/>
  <c r="J23" i="192"/>
  <c r="F28" i="192"/>
  <c r="H99" i="192"/>
  <c r="X26" i="192"/>
  <c r="J120" i="192"/>
  <c r="J42" i="192"/>
  <c r="J27" i="192"/>
  <c r="G7" i="192"/>
  <c r="K7" i="192"/>
  <c r="AS43" i="228"/>
  <c r="N20" i="114"/>
  <c r="I89" i="225"/>
  <c r="E107" i="225"/>
  <c r="I107" i="225"/>
  <c r="K89" i="225"/>
  <c r="O107" i="225"/>
  <c r="M107" i="225"/>
  <c r="K107" i="225"/>
  <c r="L5" i="225"/>
  <c r="I132" i="225"/>
  <c r="E132" i="225"/>
  <c r="I88" i="193"/>
  <c r="AH36" i="192"/>
  <c r="AN36" i="192"/>
  <c r="AJ36" i="192"/>
  <c r="AF36" i="192"/>
  <c r="AL36" i="192"/>
  <c r="AD36" i="192"/>
  <c r="AH131" i="192"/>
  <c r="AN131" i="192"/>
  <c r="AJ131" i="192"/>
  <c r="AD131" i="192"/>
  <c r="AF131" i="192"/>
  <c r="AL131" i="192"/>
  <c r="AL9" i="192"/>
  <c r="AN9" i="192"/>
  <c r="AJ9" i="192"/>
  <c r="AD9" i="192"/>
  <c r="AH9" i="192"/>
  <c r="AF9" i="192"/>
  <c r="AF112" i="192"/>
  <c r="AL112" i="192"/>
  <c r="AH112" i="192"/>
  <c r="AN112" i="192"/>
  <c r="AD112" i="192"/>
  <c r="AJ112" i="192"/>
  <c r="AF32" i="192"/>
  <c r="AL32" i="192"/>
  <c r="AH32" i="192"/>
  <c r="AN32" i="192"/>
  <c r="AD32" i="192"/>
  <c r="AJ32" i="192"/>
  <c r="AN109" i="192"/>
  <c r="AJ109" i="192"/>
  <c r="AL109" i="192"/>
  <c r="AF109" i="192"/>
  <c r="AH109" i="192"/>
  <c r="AD109" i="192"/>
  <c r="AL74" i="192"/>
  <c r="AH74" i="192"/>
  <c r="AN74" i="192"/>
  <c r="AJ74" i="192"/>
  <c r="AD74" i="192"/>
  <c r="AF74" i="192"/>
  <c r="AH35" i="192"/>
  <c r="AN35" i="192"/>
  <c r="AJ35" i="192"/>
  <c r="AD35" i="192"/>
  <c r="AL35" i="192"/>
  <c r="AF35" i="192"/>
  <c r="AB35" i="192"/>
  <c r="AF128" i="192"/>
  <c r="AL128" i="192"/>
  <c r="AH128" i="192"/>
  <c r="AN128" i="192"/>
  <c r="AD128" i="192"/>
  <c r="AJ128" i="192"/>
  <c r="AF24" i="192"/>
  <c r="AL24" i="192"/>
  <c r="AH24" i="192"/>
  <c r="AN24" i="192"/>
  <c r="AD24" i="192"/>
  <c r="AJ24" i="192"/>
  <c r="AN141" i="192"/>
  <c r="AJ141" i="192"/>
  <c r="AL141" i="192"/>
  <c r="AD141" i="192"/>
  <c r="AH141" i="192"/>
  <c r="AF141" i="192"/>
  <c r="AN37" i="192"/>
  <c r="AJ37" i="192"/>
  <c r="AL37" i="192"/>
  <c r="AF37" i="192"/>
  <c r="AD37" i="192"/>
  <c r="AH37" i="192"/>
  <c r="AL66" i="192"/>
  <c r="AH66" i="192"/>
  <c r="AN66" i="192"/>
  <c r="AJ66" i="192"/>
  <c r="AF66" i="192"/>
  <c r="AD66" i="192"/>
  <c r="AJ70" i="192"/>
  <c r="AL70" i="192"/>
  <c r="AF70" i="192"/>
  <c r="AH70" i="192"/>
  <c r="AD70" i="192"/>
  <c r="AN70" i="192"/>
  <c r="AB70" i="192"/>
  <c r="AH100" i="192"/>
  <c r="AN100" i="192"/>
  <c r="AJ100" i="192"/>
  <c r="AF100" i="192"/>
  <c r="AL100" i="192"/>
  <c r="AD100" i="192"/>
  <c r="AF96" i="192"/>
  <c r="AL96" i="192"/>
  <c r="AH96" i="192"/>
  <c r="AN96" i="192"/>
  <c r="AD96" i="192"/>
  <c r="AJ96" i="192"/>
  <c r="AF88" i="192"/>
  <c r="AL88" i="192"/>
  <c r="AH88" i="192"/>
  <c r="AN88" i="192"/>
  <c r="AD88" i="192"/>
  <c r="AJ88" i="192"/>
  <c r="AH116" i="192"/>
  <c r="AN116" i="192"/>
  <c r="AJ116" i="192"/>
  <c r="AF116" i="192"/>
  <c r="AL116" i="192"/>
  <c r="AD116" i="192"/>
  <c r="AN61" i="192"/>
  <c r="AJ61" i="192"/>
  <c r="AL61" i="192"/>
  <c r="AH61" i="192"/>
  <c r="AF61" i="192"/>
  <c r="AD61" i="192"/>
  <c r="Z70" i="192"/>
  <c r="AL138" i="192"/>
  <c r="AH138" i="192"/>
  <c r="AN138" i="192"/>
  <c r="AJ138" i="192"/>
  <c r="AD138" i="192"/>
  <c r="AF138" i="192"/>
  <c r="AF137" i="192"/>
  <c r="AL137" i="192"/>
  <c r="AH137" i="192"/>
  <c r="AN137" i="192"/>
  <c r="AJ137" i="192"/>
  <c r="AD137" i="192"/>
  <c r="AL17" i="192"/>
  <c r="AN17" i="192"/>
  <c r="AJ17" i="192"/>
  <c r="AH17" i="192"/>
  <c r="AF17" i="192"/>
  <c r="AD17" i="192"/>
  <c r="AL121" i="192"/>
  <c r="AH121" i="192"/>
  <c r="AN121" i="192"/>
  <c r="AD121" i="192"/>
  <c r="AF121" i="192"/>
  <c r="AJ121" i="192"/>
  <c r="AL113" i="192"/>
  <c r="AH113" i="192"/>
  <c r="AN113" i="192"/>
  <c r="AJ113" i="192"/>
  <c r="AD113" i="192"/>
  <c r="AF113" i="192"/>
  <c r="AH99" i="192"/>
  <c r="AN99" i="192"/>
  <c r="AJ99" i="192"/>
  <c r="AD99" i="192"/>
  <c r="AL99" i="192"/>
  <c r="AF99" i="192"/>
  <c r="AJ39" i="192"/>
  <c r="AF39" i="192"/>
  <c r="AL39" i="192"/>
  <c r="AH39" i="192"/>
  <c r="AN39" i="192"/>
  <c r="AD39" i="192"/>
  <c r="AH60" i="192"/>
  <c r="AN60" i="192"/>
  <c r="AJ60" i="192"/>
  <c r="AF60" i="192"/>
  <c r="AL60" i="192"/>
  <c r="AD60" i="192"/>
  <c r="AF40" i="192"/>
  <c r="AL40" i="192"/>
  <c r="AH40" i="192"/>
  <c r="AN40" i="192"/>
  <c r="AJ40" i="192"/>
  <c r="AD40" i="192"/>
  <c r="AH84" i="192"/>
  <c r="AN84" i="192"/>
  <c r="AJ84" i="192"/>
  <c r="AF84" i="192"/>
  <c r="AL84" i="192"/>
  <c r="AD84" i="192"/>
  <c r="AF80" i="192"/>
  <c r="AL80" i="192"/>
  <c r="AH80" i="192"/>
  <c r="AN80" i="192"/>
  <c r="AD80" i="192"/>
  <c r="AJ80" i="192"/>
  <c r="AN125" i="192"/>
  <c r="AJ125" i="192"/>
  <c r="AL125" i="192"/>
  <c r="AF125" i="192"/>
  <c r="AD125" i="192"/>
  <c r="AH125" i="192"/>
  <c r="AF136" i="192"/>
  <c r="AL136" i="192"/>
  <c r="AH136" i="192"/>
  <c r="AN136" i="192"/>
  <c r="AJ136" i="192"/>
  <c r="AD136" i="192"/>
  <c r="AH132" i="192"/>
  <c r="AN132" i="192"/>
  <c r="AD132" i="192"/>
  <c r="AJ132" i="192"/>
  <c r="AF132" i="192"/>
  <c r="AL132" i="192"/>
  <c r="AB12" i="192"/>
  <c r="AH12" i="192"/>
  <c r="AN12" i="192"/>
  <c r="AJ12" i="192"/>
  <c r="AF12" i="192"/>
  <c r="AL12" i="192"/>
  <c r="AD12" i="192"/>
  <c r="AH76" i="192"/>
  <c r="AN76" i="192"/>
  <c r="AJ76" i="192"/>
  <c r="AF76" i="192"/>
  <c r="AL76" i="192"/>
  <c r="AD76" i="192"/>
  <c r="AH44" i="192"/>
  <c r="AN44" i="192"/>
  <c r="AJ44" i="192"/>
  <c r="AF44" i="192"/>
  <c r="AL44" i="192"/>
  <c r="AD44" i="192"/>
  <c r="AF56" i="192"/>
  <c r="AL56" i="192"/>
  <c r="AH56" i="192"/>
  <c r="AN56" i="192"/>
  <c r="AD56" i="192"/>
  <c r="AJ56" i="192"/>
  <c r="AH107" i="192"/>
  <c r="AN107" i="192"/>
  <c r="AJ107" i="192"/>
  <c r="AD107" i="192"/>
  <c r="AL107" i="192"/>
  <c r="AF107" i="192"/>
  <c r="AB72" i="192"/>
  <c r="AF72" i="192"/>
  <c r="AL72" i="192"/>
  <c r="AH72" i="192"/>
  <c r="AN72" i="192"/>
  <c r="AJ72" i="192"/>
  <c r="AD72" i="192"/>
  <c r="AN117" i="192"/>
  <c r="AJ117" i="192"/>
  <c r="AL117" i="192"/>
  <c r="AF117" i="192"/>
  <c r="AD117" i="192"/>
  <c r="AH117" i="192"/>
  <c r="AF64" i="192"/>
  <c r="AL64" i="192"/>
  <c r="AH64" i="192"/>
  <c r="AN64" i="192"/>
  <c r="AD64" i="192"/>
  <c r="AJ64" i="192"/>
  <c r="AL25" i="192"/>
  <c r="AN25" i="192"/>
  <c r="AD25" i="192"/>
  <c r="AH25" i="192"/>
  <c r="AF25" i="192"/>
  <c r="AJ25" i="192"/>
  <c r="AB69" i="192"/>
  <c r="AN69" i="192"/>
  <c r="AJ69" i="192"/>
  <c r="AL69" i="192"/>
  <c r="AF69" i="192"/>
  <c r="AH69" i="192"/>
  <c r="AD69" i="192"/>
  <c r="AN29" i="192"/>
  <c r="AJ29" i="192"/>
  <c r="AL29" i="192"/>
  <c r="AF29" i="192"/>
  <c r="AH29" i="192"/>
  <c r="AD29" i="192"/>
  <c r="AF16" i="192"/>
  <c r="AL16" i="192"/>
  <c r="AN16" i="192"/>
  <c r="AD16" i="192"/>
  <c r="AH16" i="192"/>
  <c r="AJ16" i="192"/>
  <c r="AF48" i="192"/>
  <c r="AL48" i="192"/>
  <c r="AH48" i="192"/>
  <c r="AN48" i="192"/>
  <c r="AD48" i="192"/>
  <c r="AJ48" i="192"/>
  <c r="AH28" i="192"/>
  <c r="AN28" i="192"/>
  <c r="AJ28" i="192"/>
  <c r="AF28" i="192"/>
  <c r="AL28" i="192"/>
  <c r="AD28" i="192"/>
  <c r="AN53" i="192"/>
  <c r="AJ53" i="192"/>
  <c r="AL53" i="192"/>
  <c r="AH53" i="192"/>
  <c r="AF53" i="192"/>
  <c r="AD53" i="192"/>
  <c r="AN133" i="192"/>
  <c r="AJ133" i="192"/>
  <c r="AL133" i="192"/>
  <c r="AH133" i="192"/>
  <c r="AF133" i="192"/>
  <c r="AD133" i="192"/>
  <c r="Z101" i="192"/>
  <c r="AN101" i="192"/>
  <c r="AJ101" i="192"/>
  <c r="AL101" i="192"/>
  <c r="AH101" i="192"/>
  <c r="AF101" i="192"/>
  <c r="AD101" i="192"/>
  <c r="AB92" i="192"/>
  <c r="AH92" i="192"/>
  <c r="AN92" i="192"/>
  <c r="AJ92" i="192"/>
  <c r="AF92" i="192"/>
  <c r="AL92" i="192"/>
  <c r="AD92" i="192"/>
  <c r="AL10" i="192"/>
  <c r="AH10" i="192"/>
  <c r="AN10" i="192"/>
  <c r="AJ10" i="192"/>
  <c r="AF10" i="192"/>
  <c r="AD10" i="192"/>
  <c r="AH52" i="192"/>
  <c r="AN52" i="192"/>
  <c r="AJ52" i="192"/>
  <c r="AF52" i="192"/>
  <c r="AL52" i="192"/>
  <c r="AD52" i="192"/>
  <c r="AL82" i="192"/>
  <c r="AH82" i="192"/>
  <c r="AN82" i="192"/>
  <c r="AJ82" i="192"/>
  <c r="AD82" i="192"/>
  <c r="AF82" i="192"/>
  <c r="AH108" i="192"/>
  <c r="AN108" i="192"/>
  <c r="AJ108" i="192"/>
  <c r="AF108" i="192"/>
  <c r="AL108" i="192"/>
  <c r="AD108" i="192"/>
  <c r="AF120" i="192"/>
  <c r="AL120" i="192"/>
  <c r="AH120" i="192"/>
  <c r="AN120" i="192"/>
  <c r="AD120" i="192"/>
  <c r="AJ120" i="192"/>
  <c r="AB124" i="192"/>
  <c r="AH124" i="192"/>
  <c r="AN124" i="192"/>
  <c r="AJ124" i="192"/>
  <c r="AF124" i="192"/>
  <c r="AL124" i="192"/>
  <c r="AD124" i="192"/>
  <c r="AJ135" i="192"/>
  <c r="AF135" i="192"/>
  <c r="AL135" i="192"/>
  <c r="AH135" i="192"/>
  <c r="AN135" i="192"/>
  <c r="AD135" i="192"/>
  <c r="AN85" i="192"/>
  <c r="AJ85" i="192"/>
  <c r="AL85" i="192"/>
  <c r="AH85" i="192"/>
  <c r="AD85" i="192"/>
  <c r="AF85" i="192"/>
  <c r="Z121" i="192"/>
  <c r="AJ95" i="192"/>
  <c r="AF95" i="192"/>
  <c r="AL95" i="192"/>
  <c r="AH95" i="192"/>
  <c r="AN95" i="192"/>
  <c r="AD95" i="192"/>
  <c r="AH91" i="192"/>
  <c r="AN91" i="192"/>
  <c r="AJ91" i="192"/>
  <c r="AD91" i="192"/>
  <c r="AF91" i="192"/>
  <c r="AL91" i="192"/>
  <c r="AL129" i="192"/>
  <c r="AH129" i="192"/>
  <c r="AN129" i="192"/>
  <c r="AD129" i="192"/>
  <c r="AJ129" i="192"/>
  <c r="AF129" i="192"/>
  <c r="Z120" i="192"/>
  <c r="D77" i="192"/>
  <c r="D89" i="192"/>
  <c r="Z29" i="192"/>
  <c r="AB29" i="192"/>
  <c r="AB136" i="192"/>
  <c r="Z136" i="192"/>
  <c r="AB120" i="192"/>
  <c r="V77" i="192"/>
  <c r="D59" i="192"/>
  <c r="V24" i="192"/>
  <c r="D115" i="192"/>
  <c r="H75" i="192"/>
  <c r="P45" i="192"/>
  <c r="AB101" i="192"/>
  <c r="X115" i="192"/>
  <c r="H73" i="192"/>
  <c r="F59" i="192"/>
  <c r="F89" i="192"/>
  <c r="P65" i="192"/>
  <c r="AB85" i="192"/>
  <c r="Z85" i="192"/>
  <c r="V64" i="192"/>
  <c r="F73" i="192"/>
  <c r="Z125" i="192"/>
  <c r="Z135" i="192"/>
  <c r="AB135" i="192"/>
  <c r="H89" i="192"/>
  <c r="L73" i="192"/>
  <c r="L77" i="192"/>
  <c r="D27" i="192"/>
  <c r="AB138" i="192"/>
  <c r="Z138" i="192"/>
  <c r="Z37" i="192"/>
  <c r="AB37" i="192"/>
  <c r="P22" i="192"/>
  <c r="X89" i="192"/>
  <c r="H77" i="192"/>
  <c r="D40" i="192"/>
  <c r="H27" i="192"/>
  <c r="F77" i="192"/>
  <c r="AB61" i="192"/>
  <c r="Z61" i="192"/>
  <c r="L16" i="192"/>
  <c r="D105" i="192"/>
  <c r="F16" i="192"/>
  <c r="L99" i="192"/>
  <c r="X59" i="192"/>
  <c r="X105" i="192"/>
  <c r="AO15" i="192"/>
  <c r="L15" i="192" s="1"/>
  <c r="F27" i="192"/>
  <c r="V59" i="192"/>
  <c r="F105" i="192"/>
  <c r="X16" i="192"/>
  <c r="X39" i="192"/>
  <c r="D39" i="192"/>
  <c r="V16" i="192"/>
  <c r="D99" i="192"/>
  <c r="X99" i="192"/>
  <c r="L59" i="192"/>
  <c r="L27" i="192"/>
  <c r="N83" i="192"/>
  <c r="I7" i="192"/>
  <c r="E7" i="192"/>
  <c r="AS63" i="228"/>
  <c r="AS32" i="228"/>
  <c r="AS4" i="228"/>
  <c r="AS6" i="228"/>
  <c r="AS13" i="228"/>
  <c r="AS20" i="228"/>
  <c r="AS129" i="228"/>
  <c r="AS105" i="228"/>
  <c r="AS81" i="228"/>
  <c r="N37" i="114"/>
  <c r="D5" i="225"/>
  <c r="E85" i="225"/>
  <c r="O121" i="225"/>
  <c r="G85" i="225"/>
  <c r="K49" i="225"/>
  <c r="G121" i="225"/>
  <c r="M85" i="225"/>
  <c r="E29" i="225"/>
  <c r="H5" i="225"/>
  <c r="K121" i="225"/>
  <c r="E121" i="225"/>
  <c r="I85" i="225"/>
  <c r="M121" i="225"/>
  <c r="I55" i="193"/>
  <c r="K125" i="193"/>
  <c r="AG7" i="192"/>
  <c r="T107" i="192"/>
  <c r="AB80" i="192"/>
  <c r="R107" i="192"/>
  <c r="Z80" i="192"/>
  <c r="AO83" i="192"/>
  <c r="H83" i="192" s="1"/>
  <c r="O7" i="192"/>
  <c r="N131" i="192"/>
  <c r="AR81" i="228"/>
  <c r="AR13" i="228"/>
  <c r="AU14" i="228"/>
  <c r="AR63" i="228"/>
  <c r="AR105" i="228"/>
  <c r="AR43" i="228"/>
  <c r="AU44" i="228"/>
  <c r="AR6" i="228"/>
  <c r="AR4" i="228"/>
  <c r="AR20" i="228"/>
  <c r="AR32" i="228"/>
  <c r="AR129" i="228"/>
  <c r="AW52" i="186"/>
  <c r="AW60" i="186"/>
  <c r="AW84" i="186"/>
  <c r="BM84" i="186" s="1"/>
  <c r="AW99" i="186"/>
  <c r="BM99" i="186" s="1"/>
  <c r="AW27" i="186"/>
  <c r="BZ79" i="235"/>
  <c r="CA79" i="235" s="1"/>
  <c r="M49" i="225"/>
  <c r="E102" i="225"/>
  <c r="K127" i="225"/>
  <c r="K54" i="225"/>
  <c r="I49" i="225"/>
  <c r="M102" i="225"/>
  <c r="I102" i="225"/>
  <c r="G49" i="225"/>
  <c r="M132" i="225"/>
  <c r="K102" i="225"/>
  <c r="I34" i="225"/>
  <c r="O132" i="225"/>
  <c r="O49" i="225"/>
  <c r="I127" i="225"/>
  <c r="G132" i="225"/>
  <c r="K47" i="225"/>
  <c r="K112" i="225"/>
  <c r="E127" i="225"/>
  <c r="X40" i="192"/>
  <c r="AB133" i="192"/>
  <c r="L67" i="192"/>
  <c r="N34" i="192"/>
  <c r="H40" i="192"/>
  <c r="AO107" i="192"/>
  <c r="J107" i="192" s="1"/>
  <c r="U7" i="192"/>
  <c r="V40" i="192"/>
  <c r="P83" i="192"/>
  <c r="V31" i="192"/>
  <c r="H31" i="192"/>
  <c r="L31" i="192"/>
  <c r="X31" i="192"/>
  <c r="L40" i="192"/>
  <c r="N15" i="192"/>
  <c r="AM7" i="192"/>
  <c r="J7" i="192" s="1"/>
  <c r="AC7" i="192"/>
  <c r="BZ131" i="235"/>
  <c r="CA131" i="235" s="1"/>
  <c r="BW19" i="235"/>
  <c r="BX19" i="235" s="1"/>
  <c r="BY19" i="235" s="1"/>
  <c r="M95" i="193"/>
  <c r="I71" i="193"/>
  <c r="O71" i="193"/>
  <c r="K71" i="193"/>
  <c r="G71" i="193"/>
  <c r="M7" i="192"/>
  <c r="P7" i="192" s="1"/>
  <c r="N8" i="192"/>
  <c r="P15" i="192"/>
  <c r="P8" i="192"/>
  <c r="P107" i="192"/>
  <c r="N107" i="192"/>
  <c r="N65" i="192"/>
  <c r="P34" i="192"/>
  <c r="N45" i="192"/>
  <c r="C7" i="192"/>
  <c r="D64" i="192"/>
  <c r="F64" i="192"/>
  <c r="L82" i="192"/>
  <c r="V82" i="192"/>
  <c r="F82" i="192"/>
  <c r="D82" i="192"/>
  <c r="H82" i="192"/>
  <c r="H90" i="192"/>
  <c r="V90" i="192"/>
  <c r="D90" i="192"/>
  <c r="L90" i="192"/>
  <c r="F90" i="192"/>
  <c r="X82" i="192"/>
  <c r="AO34" i="192"/>
  <c r="V34" i="192" s="1"/>
  <c r="X32" i="192"/>
  <c r="L64" i="192"/>
  <c r="X42" i="192"/>
  <c r="W7" i="192"/>
  <c r="D113" i="192"/>
  <c r="X113" i="192"/>
  <c r="F113" i="192"/>
  <c r="H113" i="192"/>
  <c r="L113" i="192"/>
  <c r="L32" i="192"/>
  <c r="H86" i="192"/>
  <c r="H71" i="192"/>
  <c r="V113" i="192"/>
  <c r="V32" i="192"/>
  <c r="AO22" i="192"/>
  <c r="J22" i="192" s="1"/>
  <c r="AO65" i="192"/>
  <c r="H64" i="192"/>
  <c r="V99" i="192"/>
  <c r="F39" i="192"/>
  <c r="X112" i="192"/>
  <c r="H112" i="192"/>
  <c r="F112" i="192"/>
  <c r="V112" i="192"/>
  <c r="D112" i="192"/>
  <c r="L112" i="192"/>
  <c r="V73" i="192"/>
  <c r="X73" i="192"/>
  <c r="X90" i="192"/>
  <c r="AC13" i="228"/>
  <c r="AQ129" i="228"/>
  <c r="AQ13" i="228"/>
  <c r="AQ63" i="228"/>
  <c r="AQ32" i="228"/>
  <c r="AQ4" i="228"/>
  <c r="AQ6" i="228"/>
  <c r="AQ81" i="228"/>
  <c r="AQ43" i="228"/>
  <c r="AQ20" i="228"/>
  <c r="AQ105" i="228"/>
  <c r="AO4" i="228"/>
  <c r="AO6" i="228"/>
  <c r="AP129" i="228"/>
  <c r="AO63" i="228"/>
  <c r="AP43" i="228"/>
  <c r="AP13" i="228"/>
  <c r="AO129" i="228"/>
  <c r="AP32" i="228"/>
  <c r="AP105" i="228"/>
  <c r="AO81" i="228"/>
  <c r="AO43" i="228"/>
  <c r="AP20" i="228"/>
  <c r="AO32" i="228"/>
  <c r="AP81" i="228"/>
  <c r="AP63" i="228"/>
  <c r="AO20" i="228"/>
  <c r="AO13" i="228"/>
  <c r="AP4" i="228"/>
  <c r="AP6" i="228"/>
  <c r="AO105" i="228"/>
  <c r="BZ129" i="235"/>
  <c r="CA129" i="235" s="1"/>
  <c r="M52" i="114"/>
  <c r="M61" i="114"/>
  <c r="M18" i="114"/>
  <c r="M89" i="114"/>
  <c r="N26" i="114"/>
  <c r="BZ95" i="235"/>
  <c r="CA95" i="235" s="1"/>
  <c r="O47" i="225"/>
  <c r="M29" i="225"/>
  <c r="O29" i="225"/>
  <c r="C6" i="225"/>
  <c r="E47" i="225"/>
  <c r="K85" i="225"/>
  <c r="M127" i="225"/>
  <c r="O127" i="225"/>
  <c r="O19" i="225"/>
  <c r="E34" i="225"/>
  <c r="G98" i="225"/>
  <c r="M98" i="225"/>
  <c r="O98" i="225"/>
  <c r="I98" i="225"/>
  <c r="E98" i="225"/>
  <c r="E113" i="225"/>
  <c r="O113" i="225"/>
  <c r="K113" i="225"/>
  <c r="G113" i="225"/>
  <c r="M113" i="225"/>
  <c r="I113" i="225"/>
  <c r="E123" i="225"/>
  <c r="G123" i="225"/>
  <c r="I123" i="225"/>
  <c r="O123" i="225"/>
  <c r="M123" i="225"/>
  <c r="E112" i="225"/>
  <c r="G112" i="225"/>
  <c r="M112" i="225"/>
  <c r="I112" i="225"/>
  <c r="K119" i="225"/>
  <c r="I119" i="225"/>
  <c r="E119" i="225"/>
  <c r="G119" i="225"/>
  <c r="O119" i="225"/>
  <c r="M119" i="225"/>
  <c r="G64" i="225"/>
  <c r="M25" i="225"/>
  <c r="E25" i="225"/>
  <c r="I25" i="225"/>
  <c r="O25" i="225"/>
  <c r="G25" i="225"/>
  <c r="K25" i="225"/>
  <c r="C63" i="225"/>
  <c r="K123" i="225"/>
  <c r="M90" i="225"/>
  <c r="O90" i="225"/>
  <c r="G90" i="225"/>
  <c r="E90" i="225"/>
  <c r="I90" i="225"/>
  <c r="K98" i="225"/>
  <c r="K111" i="225"/>
  <c r="I111" i="225"/>
  <c r="M115" i="225"/>
  <c r="E115" i="225"/>
  <c r="I115" i="225"/>
  <c r="O115" i="225"/>
  <c r="G115" i="225"/>
  <c r="M86" i="225"/>
  <c r="I86" i="225"/>
  <c r="G86" i="225"/>
  <c r="E86" i="225"/>
  <c r="O86" i="225"/>
  <c r="E38" i="225"/>
  <c r="K38" i="225"/>
  <c r="O38" i="225"/>
  <c r="I38" i="225"/>
  <c r="M38" i="225"/>
  <c r="I116" i="225"/>
  <c r="K116" i="225"/>
  <c r="M116" i="225"/>
  <c r="E116" i="225"/>
  <c r="G116" i="225"/>
  <c r="G66" i="225"/>
  <c r="O111" i="225"/>
  <c r="M34" i="225"/>
  <c r="K34" i="225"/>
  <c r="O34" i="225"/>
  <c r="M72" i="225"/>
  <c r="I72" i="225"/>
  <c r="O72" i="225"/>
  <c r="K72" i="225"/>
  <c r="E72" i="225"/>
  <c r="E111" i="225"/>
  <c r="K94" i="225"/>
  <c r="E94" i="225"/>
  <c r="G94" i="225"/>
  <c r="O94" i="225"/>
  <c r="I94" i="225"/>
  <c r="M94" i="225"/>
  <c r="I47" i="225"/>
  <c r="M47" i="225"/>
  <c r="O136" i="225"/>
  <c r="G136" i="225"/>
  <c r="I136" i="225"/>
  <c r="M136" i="225"/>
  <c r="E136" i="225"/>
  <c r="O50" i="193"/>
  <c r="G117" i="193"/>
  <c r="K54" i="193"/>
  <c r="K10" i="193"/>
  <c r="E54" i="193"/>
  <c r="E50" i="193"/>
  <c r="E10" i="193"/>
  <c r="G10" i="193"/>
  <c r="O10" i="193"/>
  <c r="M10" i="193"/>
  <c r="AP83" i="192"/>
  <c r="Z25" i="192"/>
  <c r="R83" i="192"/>
  <c r="AA7" i="192"/>
  <c r="F100" i="192"/>
  <c r="D100" i="192"/>
  <c r="H100" i="192"/>
  <c r="V100" i="192"/>
  <c r="L100" i="192"/>
  <c r="V88" i="192"/>
  <c r="F88" i="192"/>
  <c r="H88" i="192"/>
  <c r="L88" i="192"/>
  <c r="F132" i="192"/>
  <c r="D132" i="192"/>
  <c r="X132" i="192"/>
  <c r="L132" i="192"/>
  <c r="AO131" i="192"/>
  <c r="J131" i="192" s="1"/>
  <c r="F81" i="192"/>
  <c r="H81" i="192"/>
  <c r="D81" i="192"/>
  <c r="L81" i="192"/>
  <c r="X81" i="192"/>
  <c r="F66" i="192"/>
  <c r="V66" i="192"/>
  <c r="H66" i="192"/>
  <c r="L66" i="192"/>
  <c r="X66" i="192"/>
  <c r="H39" i="192"/>
  <c r="L39" i="192"/>
  <c r="H132" i="192"/>
  <c r="D51" i="192"/>
  <c r="L51" i="192"/>
  <c r="F51" i="192"/>
  <c r="X51" i="192"/>
  <c r="H51" i="192"/>
  <c r="H10" i="192"/>
  <c r="L10" i="192"/>
  <c r="V10" i="192"/>
  <c r="AO8" i="192"/>
  <c r="J8" i="192" s="1"/>
  <c r="X10" i="192"/>
  <c r="F10" i="192"/>
  <c r="F117" i="192"/>
  <c r="X117" i="192"/>
  <c r="L117" i="192"/>
  <c r="D117" i="192"/>
  <c r="H48" i="192"/>
  <c r="L48" i="192"/>
  <c r="D48" i="192"/>
  <c r="X48" i="192"/>
  <c r="F48" i="192"/>
  <c r="X128" i="192"/>
  <c r="L128" i="192"/>
  <c r="D128" i="192"/>
  <c r="F128" i="192"/>
  <c r="H128" i="192"/>
  <c r="L50" i="192"/>
  <c r="H50" i="192"/>
  <c r="V50" i="192"/>
  <c r="F50" i="192"/>
  <c r="D50" i="192"/>
  <c r="X18" i="192"/>
  <c r="H18" i="192"/>
  <c r="L18" i="192"/>
  <c r="V18" i="192"/>
  <c r="F18" i="192"/>
  <c r="X8" i="192"/>
  <c r="L70" i="192"/>
  <c r="D70" i="192"/>
  <c r="H70" i="192"/>
  <c r="V70" i="192"/>
  <c r="F70" i="192"/>
  <c r="V117" i="192"/>
  <c r="F125" i="192"/>
  <c r="D125" i="192"/>
  <c r="L125" i="192"/>
  <c r="H125" i="192"/>
  <c r="X125" i="192"/>
  <c r="V128" i="192"/>
  <c r="X50" i="192"/>
  <c r="X70" i="192"/>
  <c r="L93" i="192"/>
  <c r="H93" i="192"/>
  <c r="D93" i="192"/>
  <c r="V93" i="192"/>
  <c r="F93" i="192"/>
  <c r="D23" i="192"/>
  <c r="F23" i="192"/>
  <c r="L23" i="192"/>
  <c r="V23" i="192"/>
  <c r="H23" i="192"/>
  <c r="V42" i="192"/>
  <c r="L42" i="192"/>
  <c r="F42" i="192"/>
  <c r="H42" i="192"/>
  <c r="D55" i="192"/>
  <c r="L55" i="192"/>
  <c r="H55" i="192"/>
  <c r="F55" i="192"/>
  <c r="V55" i="192"/>
  <c r="X71" i="192"/>
  <c r="F71" i="192"/>
  <c r="L71" i="192"/>
  <c r="D71" i="192"/>
  <c r="L56" i="192"/>
  <c r="D56" i="192"/>
  <c r="H56" i="192"/>
  <c r="X56" i="192"/>
  <c r="F56" i="192"/>
  <c r="H108" i="192"/>
  <c r="L108" i="192"/>
  <c r="V108" i="192"/>
  <c r="D108" i="192"/>
  <c r="F108" i="192"/>
  <c r="L120" i="192"/>
  <c r="H120" i="192"/>
  <c r="D120" i="192"/>
  <c r="X120" i="192"/>
  <c r="F120" i="192"/>
  <c r="D86" i="192"/>
  <c r="X86" i="192"/>
  <c r="L86" i="192"/>
  <c r="F86" i="192"/>
  <c r="H47" i="192"/>
  <c r="L47" i="192"/>
  <c r="D47" i="192"/>
  <c r="F47" i="192"/>
  <c r="AO45" i="192"/>
  <c r="X45" i="192" s="1"/>
  <c r="V47" i="192"/>
  <c r="X24" i="192"/>
  <c r="L24" i="192"/>
  <c r="F24" i="192"/>
  <c r="D24" i="192"/>
  <c r="X108" i="192"/>
  <c r="X100" i="192"/>
  <c r="X88" i="192"/>
  <c r="V132" i="192"/>
  <c r="X47" i="192"/>
  <c r="F116" i="192"/>
  <c r="L116" i="192"/>
  <c r="H116" i="192"/>
  <c r="D116" i="192"/>
  <c r="V116" i="192"/>
  <c r="V86" i="192"/>
  <c r="V48" i="192"/>
  <c r="AW108" i="186"/>
  <c r="AW26" i="186"/>
  <c r="AU104" i="228"/>
  <c r="BZ73" i="235"/>
  <c r="CA73" i="235" s="1"/>
  <c r="BZ112" i="235"/>
  <c r="CA112" i="235" s="1"/>
  <c r="BZ53" i="235"/>
  <c r="CA53" i="235" s="1"/>
  <c r="BZ78" i="235"/>
  <c r="CA78" i="235" s="1"/>
  <c r="BZ138" i="235"/>
  <c r="CA138" i="235" s="1"/>
  <c r="D14" i="14"/>
  <c r="EH133" i="39"/>
  <c r="EI133" i="39" s="1"/>
  <c r="EH20" i="39"/>
  <c r="EI20" i="39" s="1"/>
  <c r="EH49" i="39"/>
  <c r="EI49" i="39" s="1"/>
  <c r="EH55" i="39"/>
  <c r="EI55" i="39" s="1"/>
  <c r="EH101" i="39"/>
  <c r="EI101" i="39" s="1"/>
  <c r="EH105" i="39"/>
  <c r="EI105" i="39" s="1"/>
  <c r="EH100" i="39"/>
  <c r="EI100" i="39" s="1"/>
  <c r="M75" i="114"/>
  <c r="BZ122" i="235"/>
  <c r="CA122" i="235" s="1"/>
  <c r="BW62" i="235"/>
  <c r="BX62" i="235" s="1"/>
  <c r="BY62" i="235" s="1"/>
  <c r="BW104" i="235"/>
  <c r="BX104" i="235" s="1"/>
  <c r="BY104" i="235" s="1"/>
  <c r="M51" i="114"/>
  <c r="BC6" i="222"/>
  <c r="BZ89" i="235"/>
  <c r="CA89" i="235" s="1"/>
  <c r="E132" i="222"/>
  <c r="E40" i="222"/>
  <c r="N56" i="114"/>
  <c r="M49" i="114"/>
  <c r="BZ47" i="235"/>
  <c r="CA47" i="235" s="1"/>
  <c r="BZ115" i="235"/>
  <c r="CA115" i="235" s="1"/>
  <c r="N17" i="114"/>
  <c r="BZ61" i="235"/>
  <c r="CA61" i="235" s="1"/>
  <c r="M24" i="114"/>
  <c r="L62" i="114"/>
  <c r="N62" i="114" s="1"/>
  <c r="E119" i="222"/>
  <c r="BW128" i="235"/>
  <c r="BX128" i="235" s="1"/>
  <c r="BY128" i="235" s="1"/>
  <c r="BW80" i="235"/>
  <c r="BX80" i="235" s="1"/>
  <c r="BY80" i="235" s="1"/>
  <c r="BZ32" i="235"/>
  <c r="CA32" i="235" s="1"/>
  <c r="N70" i="114"/>
  <c r="N81" i="114"/>
  <c r="BC10" i="222"/>
  <c r="BZ28" i="235"/>
  <c r="CA28" i="235" s="1"/>
  <c r="E93" i="222"/>
  <c r="N33" i="114"/>
  <c r="BZ39" i="235"/>
  <c r="CA39" i="235" s="1"/>
  <c r="BZ37" i="235"/>
  <c r="CA37" i="235" s="1"/>
  <c r="BW31" i="235"/>
  <c r="BX31" i="235" s="1"/>
  <c r="BY31" i="235" s="1"/>
  <c r="N30" i="114"/>
  <c r="N135" i="114"/>
  <c r="BZ86" i="235"/>
  <c r="CA86" i="235" s="1"/>
  <c r="N100" i="114"/>
  <c r="E80" i="222"/>
  <c r="M133" i="114"/>
  <c r="E104" i="114"/>
  <c r="Q4" i="237" s="1"/>
  <c r="BC7" i="222"/>
  <c r="BC12" i="222"/>
  <c r="E106" i="222"/>
  <c r="BZ96" i="235"/>
  <c r="CA96" i="235" s="1"/>
  <c r="E66" i="222"/>
  <c r="BC11" i="222"/>
  <c r="BZ57" i="235"/>
  <c r="CA57" i="235" s="1"/>
  <c r="BC9" i="222"/>
  <c r="E53" i="222"/>
  <c r="BC13" i="222"/>
  <c r="E71" i="193"/>
  <c r="M125" i="193"/>
  <c r="M50" i="193"/>
  <c r="K55" i="193"/>
  <c r="E55" i="193"/>
  <c r="K88" i="193"/>
  <c r="G50" i="193"/>
  <c r="G55" i="193"/>
  <c r="G88" i="193"/>
  <c r="I50" i="193"/>
  <c r="I25" i="193"/>
  <c r="I125" i="193"/>
  <c r="E88" i="193"/>
  <c r="G125" i="193"/>
  <c r="M88" i="193"/>
  <c r="M25" i="193"/>
  <c r="O125" i="193"/>
  <c r="G133" i="193"/>
  <c r="M96" i="193"/>
  <c r="G19" i="193"/>
  <c r="C129" i="225"/>
  <c r="K124" i="225"/>
  <c r="O124" i="225"/>
  <c r="M124" i="225"/>
  <c r="E124" i="225"/>
  <c r="I124" i="225"/>
  <c r="G124" i="225"/>
  <c r="M110" i="225"/>
  <c r="K110" i="225"/>
  <c r="E110" i="225"/>
  <c r="G110" i="225"/>
  <c r="I110" i="225"/>
  <c r="E106" i="225"/>
  <c r="G106" i="225"/>
  <c r="M106" i="225"/>
  <c r="K106" i="225"/>
  <c r="P105" i="225"/>
  <c r="G105" i="225" s="1"/>
  <c r="I106" i="225"/>
  <c r="O106" i="225"/>
  <c r="K101" i="225"/>
  <c r="M101" i="225"/>
  <c r="E101" i="225"/>
  <c r="G101" i="225"/>
  <c r="I101" i="225"/>
  <c r="I59" i="225"/>
  <c r="G59" i="225"/>
  <c r="O59" i="225"/>
  <c r="E59" i="225"/>
  <c r="K59" i="225"/>
  <c r="M59" i="225"/>
  <c r="M41" i="225"/>
  <c r="E41" i="225"/>
  <c r="G41" i="225"/>
  <c r="I41" i="225"/>
  <c r="I16" i="225"/>
  <c r="M16" i="225"/>
  <c r="G16" i="225"/>
  <c r="K16" i="225"/>
  <c r="E16" i="225"/>
  <c r="I56" i="225"/>
  <c r="M56" i="225"/>
  <c r="E56" i="225"/>
  <c r="K56" i="225"/>
  <c r="O56" i="225"/>
  <c r="F5" i="225"/>
  <c r="I22" i="225"/>
  <c r="M22" i="225"/>
  <c r="E22" i="225"/>
  <c r="K22" i="225"/>
  <c r="O22" i="225"/>
  <c r="M35" i="225"/>
  <c r="I35" i="225"/>
  <c r="O35" i="225"/>
  <c r="K35" i="225"/>
  <c r="E35" i="225"/>
  <c r="K135" i="225"/>
  <c r="I135" i="225"/>
  <c r="G135" i="225"/>
  <c r="M135" i="225"/>
  <c r="O135" i="225"/>
  <c r="E135" i="225"/>
  <c r="C105" i="225"/>
  <c r="K97" i="225"/>
  <c r="O97" i="225"/>
  <c r="M97" i="225"/>
  <c r="G97" i="225"/>
  <c r="I97" i="225"/>
  <c r="E97" i="225"/>
  <c r="E92" i="225"/>
  <c r="I92" i="225"/>
  <c r="G92" i="225"/>
  <c r="M92" i="225"/>
  <c r="O92" i="225"/>
  <c r="I79" i="225"/>
  <c r="E79" i="225"/>
  <c r="M79" i="225"/>
  <c r="G79" i="225"/>
  <c r="K79" i="225"/>
  <c r="E71" i="225"/>
  <c r="G71" i="225"/>
  <c r="I71" i="225"/>
  <c r="M71" i="225"/>
  <c r="K71" i="225"/>
  <c r="I28" i="225"/>
  <c r="E28" i="225"/>
  <c r="G28" i="225"/>
  <c r="M28" i="225"/>
  <c r="O23" i="225"/>
  <c r="I23" i="225"/>
  <c r="M23" i="225"/>
  <c r="E23" i="225"/>
  <c r="K11" i="225"/>
  <c r="I11" i="225"/>
  <c r="G11" i="225"/>
  <c r="M11" i="225"/>
  <c r="O11" i="225"/>
  <c r="E11" i="225"/>
  <c r="M44" i="225"/>
  <c r="K44" i="225"/>
  <c r="E44" i="225"/>
  <c r="I44" i="225"/>
  <c r="O44" i="225"/>
  <c r="P43" i="225"/>
  <c r="K23" i="225"/>
  <c r="E73" i="225"/>
  <c r="M73" i="225"/>
  <c r="O73" i="225"/>
  <c r="I73" i="225"/>
  <c r="K73" i="225"/>
  <c r="G139" i="225"/>
  <c r="E139" i="225"/>
  <c r="K139" i="225"/>
  <c r="I139" i="225"/>
  <c r="O139" i="225"/>
  <c r="M139" i="225"/>
  <c r="E134" i="225"/>
  <c r="O134" i="225"/>
  <c r="I134" i="225"/>
  <c r="M134" i="225"/>
  <c r="G134" i="225"/>
  <c r="K134" i="225"/>
  <c r="M130" i="225"/>
  <c r="E130" i="225"/>
  <c r="P129" i="225"/>
  <c r="G129" i="225" s="1"/>
  <c r="G130" i="225"/>
  <c r="I130" i="225"/>
  <c r="O130" i="225"/>
  <c r="K130" i="225"/>
  <c r="O105" i="225"/>
  <c r="K96" i="225"/>
  <c r="I96" i="225"/>
  <c r="O96" i="225"/>
  <c r="M96" i="225"/>
  <c r="G96" i="225"/>
  <c r="E96" i="225"/>
  <c r="E84" i="225"/>
  <c r="I84" i="225"/>
  <c r="O84" i="225"/>
  <c r="M84" i="225"/>
  <c r="G84" i="225"/>
  <c r="O78" i="225"/>
  <c r="I78" i="225"/>
  <c r="G78" i="225"/>
  <c r="M78" i="225"/>
  <c r="E78" i="225"/>
  <c r="E54" i="225"/>
  <c r="G54" i="225"/>
  <c r="M54" i="225"/>
  <c r="I54" i="225"/>
  <c r="G33" i="225"/>
  <c r="P32" i="225"/>
  <c r="M33" i="225"/>
  <c r="I33" i="225"/>
  <c r="E33" i="225"/>
  <c r="G21" i="225"/>
  <c r="K21" i="225"/>
  <c r="I21" i="225"/>
  <c r="M21" i="225"/>
  <c r="P20" i="225"/>
  <c r="K20" i="225" s="1"/>
  <c r="E21" i="225"/>
  <c r="O21" i="225"/>
  <c r="M15" i="225"/>
  <c r="I15" i="225"/>
  <c r="E15" i="225"/>
  <c r="G15" i="225"/>
  <c r="K15" i="225"/>
  <c r="I10" i="225"/>
  <c r="E10" i="225"/>
  <c r="G10" i="225"/>
  <c r="M10" i="225"/>
  <c r="J5" i="225"/>
  <c r="M45" i="225"/>
  <c r="E45" i="225"/>
  <c r="O45" i="225"/>
  <c r="G45" i="225"/>
  <c r="I45" i="225"/>
  <c r="K77" i="225"/>
  <c r="I77" i="225"/>
  <c r="O77" i="225"/>
  <c r="E77" i="225"/>
  <c r="M77" i="225"/>
  <c r="O48" i="225"/>
  <c r="E48" i="225"/>
  <c r="M48" i="225"/>
  <c r="K48" i="225"/>
  <c r="I48" i="225"/>
  <c r="E8" i="225"/>
  <c r="K8" i="225"/>
  <c r="O8" i="225"/>
  <c r="I8" i="225"/>
  <c r="M8" i="225"/>
  <c r="C20" i="225"/>
  <c r="M46" i="225"/>
  <c r="G46" i="225"/>
  <c r="I46" i="225"/>
  <c r="K46" i="225"/>
  <c r="E46" i="225"/>
  <c r="K128" i="225"/>
  <c r="M128" i="225"/>
  <c r="O128" i="225"/>
  <c r="G128" i="225"/>
  <c r="I128" i="225"/>
  <c r="E128" i="225"/>
  <c r="M122" i="225"/>
  <c r="E122" i="225"/>
  <c r="I122" i="225"/>
  <c r="K122" i="225"/>
  <c r="G122" i="225"/>
  <c r="O122" i="225"/>
  <c r="G118" i="225"/>
  <c r="E118" i="225"/>
  <c r="M118" i="225"/>
  <c r="I118" i="225"/>
  <c r="K118" i="225"/>
  <c r="O109" i="225"/>
  <c r="M109" i="225"/>
  <c r="G109" i="225"/>
  <c r="E109" i="225"/>
  <c r="I109" i="225"/>
  <c r="K109" i="225"/>
  <c r="E76" i="225"/>
  <c r="K76" i="225"/>
  <c r="M76" i="225"/>
  <c r="I76" i="225"/>
  <c r="G76" i="225"/>
  <c r="O76" i="225"/>
  <c r="E70" i="225"/>
  <c r="O70" i="225"/>
  <c r="G70" i="225"/>
  <c r="I70" i="225"/>
  <c r="M70" i="225"/>
  <c r="I58" i="225"/>
  <c r="E58" i="225"/>
  <c r="M58" i="225"/>
  <c r="G58" i="225"/>
  <c r="K58" i="225"/>
  <c r="C32" i="225"/>
  <c r="O27" i="225"/>
  <c r="I27" i="225"/>
  <c r="M27" i="225"/>
  <c r="E27" i="225"/>
  <c r="G27" i="225"/>
  <c r="K69" i="225"/>
  <c r="O69" i="225"/>
  <c r="M69" i="225"/>
  <c r="E69" i="225"/>
  <c r="I69" i="225"/>
  <c r="M26" i="225"/>
  <c r="I26" i="225"/>
  <c r="E26" i="225"/>
  <c r="K26" i="225"/>
  <c r="O26" i="225"/>
  <c r="O71" i="225"/>
  <c r="M39" i="225"/>
  <c r="K39" i="225"/>
  <c r="O39" i="225"/>
  <c r="I39" i="225"/>
  <c r="E39" i="225"/>
  <c r="I133" i="225"/>
  <c r="E133" i="225"/>
  <c r="O133" i="225"/>
  <c r="K133" i="225"/>
  <c r="M133" i="225"/>
  <c r="G133" i="225"/>
  <c r="O104" i="225"/>
  <c r="M104" i="225"/>
  <c r="G104" i="225"/>
  <c r="I104" i="225"/>
  <c r="E104" i="225"/>
  <c r="G100" i="225"/>
  <c r="M100" i="225"/>
  <c r="E100" i="225"/>
  <c r="O100" i="225"/>
  <c r="K100" i="225"/>
  <c r="I100" i="225"/>
  <c r="E95" i="225"/>
  <c r="M95" i="225"/>
  <c r="O95" i="225"/>
  <c r="K95" i="225"/>
  <c r="I95" i="225"/>
  <c r="G95" i="225"/>
  <c r="G91" i="225"/>
  <c r="O91" i="225"/>
  <c r="E91" i="225"/>
  <c r="M91" i="225"/>
  <c r="I91" i="225"/>
  <c r="K91" i="225"/>
  <c r="I83" i="225"/>
  <c r="M83" i="225"/>
  <c r="E83" i="225"/>
  <c r="G83" i="225"/>
  <c r="O83" i="225"/>
  <c r="K83" i="225"/>
  <c r="I53" i="225"/>
  <c r="M53" i="225"/>
  <c r="E53" i="225"/>
  <c r="G53" i="225"/>
  <c r="O53" i="225"/>
  <c r="G37" i="225"/>
  <c r="I37" i="225"/>
  <c r="E37" i="225"/>
  <c r="M37" i="225"/>
  <c r="K37" i="225"/>
  <c r="I19" i="225"/>
  <c r="G19" i="225"/>
  <c r="M19" i="225"/>
  <c r="E19" i="225"/>
  <c r="M14" i="225"/>
  <c r="I14" i="225"/>
  <c r="P13" i="225"/>
  <c r="K13" i="225" s="1"/>
  <c r="E14" i="225"/>
  <c r="O14" i="225"/>
  <c r="G14" i="225"/>
  <c r="M65" i="225"/>
  <c r="K65" i="225"/>
  <c r="E65" i="225"/>
  <c r="P63" i="225"/>
  <c r="G63" i="225" s="1"/>
  <c r="I65" i="225"/>
  <c r="O65" i="225"/>
  <c r="M30" i="225"/>
  <c r="K30" i="225"/>
  <c r="E30" i="225"/>
  <c r="I30" i="225"/>
  <c r="O30" i="225"/>
  <c r="O12" i="225"/>
  <c r="E12" i="225"/>
  <c r="M12" i="225"/>
  <c r="I12" i="225"/>
  <c r="K12" i="225"/>
  <c r="K70" i="225"/>
  <c r="O41" i="225"/>
  <c r="G39" i="225"/>
  <c r="K45" i="225"/>
  <c r="G131" i="225"/>
  <c r="K131" i="225"/>
  <c r="I131" i="225"/>
  <c r="E131" i="225"/>
  <c r="M131" i="225"/>
  <c r="I114" i="225"/>
  <c r="E114" i="225"/>
  <c r="G114" i="225"/>
  <c r="M114" i="225"/>
  <c r="K114" i="225"/>
  <c r="I108" i="225"/>
  <c r="O108" i="225"/>
  <c r="E108" i="225"/>
  <c r="K108" i="225"/>
  <c r="M108" i="225"/>
  <c r="O99" i="225"/>
  <c r="I99" i="225"/>
  <c r="E99" i="225"/>
  <c r="K99" i="225"/>
  <c r="M99" i="225"/>
  <c r="G88" i="225"/>
  <c r="I88" i="225"/>
  <c r="M88" i="225"/>
  <c r="E88" i="225"/>
  <c r="O88" i="225"/>
  <c r="E68" i="225"/>
  <c r="O68" i="225"/>
  <c r="K68" i="225"/>
  <c r="M68" i="225"/>
  <c r="G68" i="225"/>
  <c r="I68" i="225"/>
  <c r="E57" i="225"/>
  <c r="O57" i="225"/>
  <c r="I57" i="225"/>
  <c r="M57" i="225"/>
  <c r="K51" i="225"/>
  <c r="E51" i="225"/>
  <c r="M51" i="225"/>
  <c r="G51" i="225"/>
  <c r="O51" i="225"/>
  <c r="I51" i="225"/>
  <c r="O36" i="225"/>
  <c r="G36" i="225"/>
  <c r="I36" i="225"/>
  <c r="E36" i="225"/>
  <c r="M36" i="225"/>
  <c r="E31" i="225"/>
  <c r="O31" i="225"/>
  <c r="M31" i="225"/>
  <c r="I31" i="225"/>
  <c r="M24" i="225"/>
  <c r="G24" i="225"/>
  <c r="I24" i="225"/>
  <c r="E24" i="225"/>
  <c r="K24" i="225"/>
  <c r="C13" i="225"/>
  <c r="G9" i="225"/>
  <c r="E9" i="225"/>
  <c r="I9" i="225"/>
  <c r="M9" i="225"/>
  <c r="O9" i="225"/>
  <c r="O24" i="225"/>
  <c r="M40" i="225"/>
  <c r="I40" i="225"/>
  <c r="E40" i="225"/>
  <c r="O40" i="225"/>
  <c r="G40" i="225"/>
  <c r="G12" i="225"/>
  <c r="O67" i="225"/>
  <c r="I82" i="225"/>
  <c r="O82" i="225"/>
  <c r="E82" i="225"/>
  <c r="P81" i="225"/>
  <c r="G81" i="225" s="1"/>
  <c r="M82" i="225"/>
  <c r="K82" i="225"/>
  <c r="E62" i="225"/>
  <c r="I62" i="225"/>
  <c r="G62" i="225"/>
  <c r="M62" i="225"/>
  <c r="O10" i="225"/>
  <c r="I137" i="225"/>
  <c r="O137" i="225"/>
  <c r="E137" i="225"/>
  <c r="M137" i="225"/>
  <c r="K137" i="225"/>
  <c r="G137" i="225"/>
  <c r="K126" i="225"/>
  <c r="G126" i="225"/>
  <c r="E126" i="225"/>
  <c r="M126" i="225"/>
  <c r="O126" i="225"/>
  <c r="I126" i="225"/>
  <c r="O103" i="225"/>
  <c r="E103" i="225"/>
  <c r="I103" i="225"/>
  <c r="M103" i="225"/>
  <c r="K103" i="225"/>
  <c r="G103" i="225"/>
  <c r="K88" i="225"/>
  <c r="M74" i="225"/>
  <c r="I74" i="225"/>
  <c r="G74" i="225"/>
  <c r="O74" i="225"/>
  <c r="E74" i="225"/>
  <c r="G57" i="225"/>
  <c r="G42" i="225"/>
  <c r="E42" i="225"/>
  <c r="K42" i="225"/>
  <c r="M42" i="225"/>
  <c r="I42" i="225"/>
  <c r="G31" i="225"/>
  <c r="M7" i="225"/>
  <c r="K7" i="225"/>
  <c r="P6" i="225"/>
  <c r="E7" i="225"/>
  <c r="G7" i="225"/>
  <c r="O7" i="225"/>
  <c r="I7" i="225"/>
  <c r="G26" i="225"/>
  <c r="G44" i="225"/>
  <c r="O66" i="225"/>
  <c r="E66" i="225"/>
  <c r="I66" i="225"/>
  <c r="M66" i="225"/>
  <c r="O28" i="225"/>
  <c r="K57" i="225"/>
  <c r="C81" i="225"/>
  <c r="O62" i="225"/>
  <c r="O33" i="225"/>
  <c r="O79" i="225"/>
  <c r="K31" i="225"/>
  <c r="G35" i="225"/>
  <c r="O131" i="225"/>
  <c r="O120" i="225"/>
  <c r="I120" i="225"/>
  <c r="E120" i="225"/>
  <c r="G120" i="225"/>
  <c r="K120" i="225"/>
  <c r="M120" i="225"/>
  <c r="G99" i="225"/>
  <c r="E93" i="225"/>
  <c r="M93" i="225"/>
  <c r="G93" i="225"/>
  <c r="O93" i="225"/>
  <c r="I93" i="225"/>
  <c r="K93" i="225"/>
  <c r="K87" i="225"/>
  <c r="M87" i="225"/>
  <c r="E87" i="225"/>
  <c r="I87" i="225"/>
  <c r="G87" i="225"/>
  <c r="O87" i="225"/>
  <c r="K80" i="225"/>
  <c r="G80" i="225"/>
  <c r="I80" i="225"/>
  <c r="M80" i="225"/>
  <c r="O80" i="225"/>
  <c r="E80" i="225"/>
  <c r="E67" i="225"/>
  <c r="M67" i="225"/>
  <c r="G67" i="225"/>
  <c r="I67" i="225"/>
  <c r="M61" i="225"/>
  <c r="E61" i="225"/>
  <c r="G61" i="225"/>
  <c r="O61" i="225"/>
  <c r="I61" i="225"/>
  <c r="I55" i="225"/>
  <c r="K55" i="225"/>
  <c r="M55" i="225"/>
  <c r="E55" i="225"/>
  <c r="O55" i="225"/>
  <c r="G55" i="225"/>
  <c r="I50" i="225"/>
  <c r="G50" i="225"/>
  <c r="E50" i="225"/>
  <c r="K50" i="225"/>
  <c r="M50" i="225"/>
  <c r="G23" i="225"/>
  <c r="M18" i="225"/>
  <c r="I18" i="225"/>
  <c r="E18" i="225"/>
  <c r="G18" i="225"/>
  <c r="O18" i="225"/>
  <c r="N5" i="225"/>
  <c r="E75" i="225"/>
  <c r="I75" i="225"/>
  <c r="M75" i="225"/>
  <c r="K75" i="225"/>
  <c r="G75" i="225"/>
  <c r="I60" i="225"/>
  <c r="O60" i="225"/>
  <c r="M60" i="225"/>
  <c r="E60" i="225"/>
  <c r="K60" i="225"/>
  <c r="C43" i="225"/>
  <c r="O17" i="225"/>
  <c r="I17" i="225"/>
  <c r="M17" i="225"/>
  <c r="E17" i="225"/>
  <c r="K17" i="225"/>
  <c r="O52" i="225"/>
  <c r="I52" i="225"/>
  <c r="E52" i="225"/>
  <c r="K52" i="225"/>
  <c r="M52" i="225"/>
  <c r="O58" i="225"/>
  <c r="K27" i="225"/>
  <c r="K61" i="225"/>
  <c r="G22" i="225"/>
  <c r="I117" i="193"/>
  <c r="E96" i="193"/>
  <c r="O14" i="193"/>
  <c r="I96" i="193"/>
  <c r="O95" i="193"/>
  <c r="E19" i="193"/>
  <c r="I130" i="193"/>
  <c r="K96" i="193"/>
  <c r="M19" i="193"/>
  <c r="E25" i="193"/>
  <c r="O96" i="193"/>
  <c r="I95" i="193"/>
  <c r="G25" i="193"/>
  <c r="K19" i="193"/>
  <c r="M14" i="193"/>
  <c r="M133" i="193"/>
  <c r="K117" i="193"/>
  <c r="K95" i="193"/>
  <c r="E117" i="193"/>
  <c r="O19" i="193"/>
  <c r="K77" i="193"/>
  <c r="E14" i="193"/>
  <c r="G54" i="193"/>
  <c r="G77" i="193"/>
  <c r="I77" i="193"/>
  <c r="N5" i="193"/>
  <c r="I54" i="193"/>
  <c r="O133" i="193"/>
  <c r="M77" i="193"/>
  <c r="E77" i="193"/>
  <c r="O117" i="193"/>
  <c r="J5" i="193"/>
  <c r="F5" i="193"/>
  <c r="E133" i="193"/>
  <c r="M130" i="193"/>
  <c r="G130" i="193"/>
  <c r="M24" i="193"/>
  <c r="K24" i="193"/>
  <c r="G24" i="193"/>
  <c r="E24" i="193"/>
  <c r="I24" i="193"/>
  <c r="G48" i="193"/>
  <c r="K48" i="193"/>
  <c r="M58" i="193"/>
  <c r="I58" i="193"/>
  <c r="K58" i="193"/>
  <c r="E58" i="193"/>
  <c r="O58" i="193"/>
  <c r="G58" i="193"/>
  <c r="I48" i="193"/>
  <c r="C6" i="193"/>
  <c r="G14" i="193"/>
  <c r="I15" i="193"/>
  <c r="E15" i="193"/>
  <c r="G15" i="193"/>
  <c r="K15" i="193"/>
  <c r="M15" i="193"/>
  <c r="E48" i="193"/>
  <c r="E33" i="193"/>
  <c r="K33" i="193"/>
  <c r="M33" i="193"/>
  <c r="G33" i="193"/>
  <c r="I33" i="193"/>
  <c r="M84" i="193"/>
  <c r="E84" i="193"/>
  <c r="I84" i="193"/>
  <c r="K84" i="193"/>
  <c r="G84" i="193"/>
  <c r="I100" i="193"/>
  <c r="M100" i="193"/>
  <c r="G100" i="193"/>
  <c r="K100" i="193"/>
  <c r="E100" i="193"/>
  <c r="O24" i="193"/>
  <c r="I92" i="193"/>
  <c r="K92" i="193"/>
  <c r="E92" i="193"/>
  <c r="G92" i="193"/>
  <c r="M92" i="193"/>
  <c r="G121" i="193"/>
  <c r="K121" i="193"/>
  <c r="E121" i="193"/>
  <c r="I121" i="193"/>
  <c r="M121" i="193"/>
  <c r="K41" i="193"/>
  <c r="M41" i="193"/>
  <c r="E41" i="193"/>
  <c r="G41" i="193"/>
  <c r="I41" i="193"/>
  <c r="O92" i="193"/>
  <c r="C129" i="193"/>
  <c r="E37" i="193"/>
  <c r="M37" i="193"/>
  <c r="I37" i="193"/>
  <c r="G37" i="193"/>
  <c r="K37" i="193"/>
  <c r="I28" i="193"/>
  <c r="G28" i="193"/>
  <c r="E28" i="193"/>
  <c r="M28" i="193"/>
  <c r="K28" i="193"/>
  <c r="O46" i="193"/>
  <c r="I46" i="193"/>
  <c r="G46" i="193"/>
  <c r="E46" i="193"/>
  <c r="M46" i="193"/>
  <c r="K46" i="193"/>
  <c r="M67" i="193"/>
  <c r="K67" i="193"/>
  <c r="E67" i="193"/>
  <c r="G67" i="193"/>
  <c r="I67" i="193"/>
  <c r="K25" i="193"/>
  <c r="O48" i="193"/>
  <c r="C13" i="193"/>
  <c r="I14" i="193"/>
  <c r="O100" i="193"/>
  <c r="E109" i="193"/>
  <c r="I109" i="193"/>
  <c r="K109" i="193"/>
  <c r="M109" i="193"/>
  <c r="G109" i="193"/>
  <c r="I113" i="193"/>
  <c r="M113" i="193"/>
  <c r="E113" i="193"/>
  <c r="G113" i="193"/>
  <c r="O113" i="193"/>
  <c r="K113" i="193"/>
  <c r="O33" i="193"/>
  <c r="M48" i="193"/>
  <c r="I133" i="193"/>
  <c r="M55" i="193"/>
  <c r="K130" i="193"/>
  <c r="O84" i="193"/>
  <c r="O37" i="193"/>
  <c r="E79" i="193"/>
  <c r="G79" i="193"/>
  <c r="M79" i="193"/>
  <c r="I79" i="193"/>
  <c r="K79" i="193"/>
  <c r="G62" i="193"/>
  <c r="E62" i="193"/>
  <c r="K62" i="193"/>
  <c r="M62" i="193"/>
  <c r="I62" i="193"/>
  <c r="M75" i="193"/>
  <c r="E75" i="193"/>
  <c r="K75" i="193"/>
  <c r="I75" i="193"/>
  <c r="G75" i="193"/>
  <c r="O28" i="193"/>
  <c r="G95" i="193"/>
  <c r="P13" i="193"/>
  <c r="O13" i="193" s="1"/>
  <c r="E130" i="193"/>
  <c r="O15" i="193"/>
  <c r="K104" i="193"/>
  <c r="M104" i="193"/>
  <c r="G104" i="193"/>
  <c r="I104" i="193"/>
  <c r="E104" i="193"/>
  <c r="K138" i="193"/>
  <c r="I138" i="193"/>
  <c r="M138" i="193"/>
  <c r="G138" i="193"/>
  <c r="E138" i="193"/>
  <c r="I18" i="193"/>
  <c r="O18" i="193"/>
  <c r="K18" i="193"/>
  <c r="E18" i="193"/>
  <c r="G18" i="193"/>
  <c r="M52" i="193"/>
  <c r="O52" i="193"/>
  <c r="K52" i="193"/>
  <c r="G52" i="193"/>
  <c r="E52" i="193"/>
  <c r="K102" i="193"/>
  <c r="M102" i="193"/>
  <c r="G102" i="193"/>
  <c r="E102" i="193"/>
  <c r="O102" i="193"/>
  <c r="E74" i="193"/>
  <c r="M74" i="193"/>
  <c r="K74" i="193"/>
  <c r="I74" i="193"/>
  <c r="O74" i="193"/>
  <c r="G74" i="193"/>
  <c r="M22" i="193"/>
  <c r="O22" i="193"/>
  <c r="K22" i="193"/>
  <c r="G22" i="193"/>
  <c r="E22" i="193"/>
  <c r="H5" i="193"/>
  <c r="M80" i="193"/>
  <c r="O80" i="193"/>
  <c r="I80" i="193"/>
  <c r="G80" i="193"/>
  <c r="K80" i="193"/>
  <c r="K57" i="193"/>
  <c r="G57" i="193"/>
  <c r="O57" i="193"/>
  <c r="E57" i="193"/>
  <c r="I57" i="193"/>
  <c r="G34" i="193"/>
  <c r="P32" i="193"/>
  <c r="I32" i="193" s="1"/>
  <c r="K34" i="193"/>
  <c r="O34" i="193"/>
  <c r="I34" i="193"/>
  <c r="M34" i="193"/>
  <c r="E34" i="193"/>
  <c r="M136" i="193"/>
  <c r="G136" i="193"/>
  <c r="K136" i="193"/>
  <c r="E136" i="193"/>
  <c r="O136" i="193"/>
  <c r="G91" i="193"/>
  <c r="O91" i="193"/>
  <c r="K91" i="193"/>
  <c r="E91" i="193"/>
  <c r="I91" i="193"/>
  <c r="O72" i="193"/>
  <c r="M72" i="193"/>
  <c r="K72" i="193"/>
  <c r="G72" i="193"/>
  <c r="I72" i="193"/>
  <c r="M119" i="193"/>
  <c r="O119" i="193"/>
  <c r="G119" i="193"/>
  <c r="E119" i="193"/>
  <c r="K119" i="193"/>
  <c r="O76" i="193"/>
  <c r="I76" i="193"/>
  <c r="K76" i="193"/>
  <c r="G76" i="193"/>
  <c r="M76" i="193"/>
  <c r="K11" i="193"/>
  <c r="G11" i="193"/>
  <c r="O11" i="193"/>
  <c r="M11" i="193"/>
  <c r="I11" i="193"/>
  <c r="C20" i="193"/>
  <c r="K65" i="193"/>
  <c r="E65" i="193"/>
  <c r="O65" i="193"/>
  <c r="M65" i="193"/>
  <c r="G65" i="193"/>
  <c r="M107" i="193"/>
  <c r="O107" i="193"/>
  <c r="E107" i="193"/>
  <c r="K107" i="193"/>
  <c r="G107" i="193"/>
  <c r="O7" i="193"/>
  <c r="M7" i="193"/>
  <c r="I7" i="193"/>
  <c r="G7" i="193"/>
  <c r="P6" i="193"/>
  <c r="E6" i="193" s="1"/>
  <c r="K7" i="193"/>
  <c r="E7" i="193"/>
  <c r="E35" i="193"/>
  <c r="M35" i="193"/>
  <c r="O35" i="193"/>
  <c r="K35" i="193"/>
  <c r="G35" i="193"/>
  <c r="G89" i="193"/>
  <c r="O89" i="193"/>
  <c r="I89" i="193"/>
  <c r="K89" i="193"/>
  <c r="M89" i="193"/>
  <c r="G21" i="193"/>
  <c r="K21" i="193"/>
  <c r="O21" i="193"/>
  <c r="I21" i="193"/>
  <c r="M21" i="193"/>
  <c r="P20" i="193"/>
  <c r="E20" i="193" s="1"/>
  <c r="G93" i="193"/>
  <c r="K93" i="193"/>
  <c r="I93" i="193"/>
  <c r="O93" i="193"/>
  <c r="M93" i="193"/>
  <c r="C43" i="193"/>
  <c r="C105" i="193"/>
  <c r="I45" i="193"/>
  <c r="K45" i="193"/>
  <c r="O45" i="193"/>
  <c r="G45" i="193"/>
  <c r="E45" i="193"/>
  <c r="O86" i="193"/>
  <c r="M86" i="193"/>
  <c r="K86" i="193"/>
  <c r="E86" i="193"/>
  <c r="G86" i="193"/>
  <c r="E26" i="193"/>
  <c r="G26" i="193"/>
  <c r="M26" i="193"/>
  <c r="K26" i="193"/>
  <c r="O26" i="193"/>
  <c r="M45" i="193"/>
  <c r="O87" i="193"/>
  <c r="K87" i="193"/>
  <c r="G87" i="193"/>
  <c r="E87" i="193"/>
  <c r="I87" i="193"/>
  <c r="G83" i="193"/>
  <c r="K83" i="193"/>
  <c r="O83" i="193"/>
  <c r="E83" i="193"/>
  <c r="I83" i="193"/>
  <c r="M64" i="193"/>
  <c r="O64" i="193"/>
  <c r="G64" i="193"/>
  <c r="E64" i="193"/>
  <c r="K64" i="193"/>
  <c r="I64" i="193"/>
  <c r="P63" i="193"/>
  <c r="E63" i="193" s="1"/>
  <c r="K47" i="193"/>
  <c r="G47" i="193"/>
  <c r="I47" i="193"/>
  <c r="M47" i="193"/>
  <c r="O47" i="193"/>
  <c r="D5" i="193"/>
  <c r="G137" i="193"/>
  <c r="E137" i="193"/>
  <c r="I137" i="193"/>
  <c r="O137" i="193"/>
  <c r="K137" i="193"/>
  <c r="K126" i="193"/>
  <c r="I126" i="193"/>
  <c r="G126" i="193"/>
  <c r="M126" i="193"/>
  <c r="O126" i="193"/>
  <c r="E128" i="193"/>
  <c r="G128" i="193"/>
  <c r="K128" i="193"/>
  <c r="I128" i="193"/>
  <c r="O128" i="193"/>
  <c r="K135" i="193"/>
  <c r="M135" i="193"/>
  <c r="O135" i="193"/>
  <c r="I135" i="193"/>
  <c r="G135" i="193"/>
  <c r="G70" i="193"/>
  <c r="I70" i="193"/>
  <c r="E70" i="193"/>
  <c r="O70" i="193"/>
  <c r="K70" i="193"/>
  <c r="I38" i="193"/>
  <c r="K38" i="193"/>
  <c r="O38" i="193"/>
  <c r="G38" i="193"/>
  <c r="M38" i="193"/>
  <c r="K127" i="193"/>
  <c r="O127" i="193"/>
  <c r="G127" i="193"/>
  <c r="M127" i="193"/>
  <c r="E127" i="193"/>
  <c r="I23" i="193"/>
  <c r="G23" i="193"/>
  <c r="O23" i="193"/>
  <c r="K23" i="193"/>
  <c r="E23" i="193"/>
  <c r="I108" i="193"/>
  <c r="O108" i="193"/>
  <c r="G108" i="193"/>
  <c r="K108" i="193"/>
  <c r="E108" i="193"/>
  <c r="O112" i="193"/>
  <c r="E112" i="193"/>
  <c r="G112" i="193"/>
  <c r="K112" i="193"/>
  <c r="I112" i="193"/>
  <c r="C63" i="193"/>
  <c r="G39" i="193"/>
  <c r="O39" i="193"/>
  <c r="K39" i="193"/>
  <c r="M39" i="193"/>
  <c r="E39" i="193"/>
  <c r="K78" i="193"/>
  <c r="G78" i="193"/>
  <c r="E78" i="193"/>
  <c r="O78" i="193"/>
  <c r="I78" i="193"/>
  <c r="K116" i="193"/>
  <c r="G116" i="193"/>
  <c r="I116" i="193"/>
  <c r="O116" i="193"/>
  <c r="E116" i="193"/>
  <c r="I101" i="193"/>
  <c r="O101" i="193"/>
  <c r="M101" i="193"/>
  <c r="G101" i="193"/>
  <c r="K101" i="193"/>
  <c r="G44" i="193"/>
  <c r="E44" i="193"/>
  <c r="P43" i="193"/>
  <c r="E43" i="193" s="1"/>
  <c r="O44" i="193"/>
  <c r="K44" i="193"/>
  <c r="M44" i="193"/>
  <c r="E93" i="193"/>
  <c r="E40" i="193"/>
  <c r="G40" i="193"/>
  <c r="I40" i="193"/>
  <c r="O40" i="193"/>
  <c r="K40" i="193"/>
  <c r="M60" i="193"/>
  <c r="K60" i="193"/>
  <c r="G60" i="193"/>
  <c r="E60" i="193"/>
  <c r="O60" i="193"/>
  <c r="G36" i="193"/>
  <c r="K36" i="193"/>
  <c r="I36" i="193"/>
  <c r="O36" i="193"/>
  <c r="E36" i="193"/>
  <c r="M36" i="193"/>
  <c r="O16" i="193"/>
  <c r="I16" i="193"/>
  <c r="M16" i="193"/>
  <c r="G16" i="193"/>
  <c r="K16" i="193"/>
  <c r="I110" i="193"/>
  <c r="K110" i="193"/>
  <c r="G110" i="193"/>
  <c r="M110" i="193"/>
  <c r="O110" i="193"/>
  <c r="M139" i="193"/>
  <c r="K139" i="193"/>
  <c r="G139" i="193"/>
  <c r="O139" i="193"/>
  <c r="I139" i="193"/>
  <c r="I118" i="193"/>
  <c r="G118" i="193"/>
  <c r="K118" i="193"/>
  <c r="O118" i="193"/>
  <c r="M118" i="193"/>
  <c r="G56" i="193"/>
  <c r="K56" i="193"/>
  <c r="E56" i="193"/>
  <c r="M56" i="193"/>
  <c r="O56" i="193"/>
  <c r="M78" i="193"/>
  <c r="I49" i="193"/>
  <c r="G49" i="193"/>
  <c r="E49" i="193"/>
  <c r="O49" i="193"/>
  <c r="K49" i="193"/>
  <c r="M17" i="193"/>
  <c r="E17" i="193"/>
  <c r="K17" i="193"/>
  <c r="G17" i="193"/>
  <c r="O17" i="193"/>
  <c r="G123" i="193"/>
  <c r="E123" i="193"/>
  <c r="K123" i="193"/>
  <c r="O123" i="193"/>
  <c r="M123" i="193"/>
  <c r="M68" i="193"/>
  <c r="I68" i="193"/>
  <c r="K68" i="193"/>
  <c r="G68" i="193"/>
  <c r="O68" i="193"/>
  <c r="G30" i="193"/>
  <c r="E30" i="193"/>
  <c r="M30" i="193"/>
  <c r="K30" i="193"/>
  <c r="O30" i="193"/>
  <c r="C32" i="193"/>
  <c r="M29" i="193"/>
  <c r="K29" i="193"/>
  <c r="O29" i="193"/>
  <c r="G29" i="193"/>
  <c r="I29" i="193"/>
  <c r="K114" i="193"/>
  <c r="G114" i="193"/>
  <c r="M114" i="193"/>
  <c r="I114" i="193"/>
  <c r="O114" i="193"/>
  <c r="I124" i="193"/>
  <c r="O124" i="193"/>
  <c r="G124" i="193"/>
  <c r="K124" i="193"/>
  <c r="E124" i="193"/>
  <c r="G99" i="193"/>
  <c r="E99" i="193"/>
  <c r="O99" i="193"/>
  <c r="K99" i="193"/>
  <c r="M99" i="193"/>
  <c r="I99" i="193"/>
  <c r="M12" i="193"/>
  <c r="E12" i="193"/>
  <c r="G12" i="193"/>
  <c r="O12" i="193"/>
  <c r="K12" i="193"/>
  <c r="I97" i="193"/>
  <c r="M97" i="193"/>
  <c r="O97" i="193"/>
  <c r="K97" i="193"/>
  <c r="G97" i="193"/>
  <c r="G42" i="193"/>
  <c r="K42" i="193"/>
  <c r="I42" i="193"/>
  <c r="M42" i="193"/>
  <c r="O42" i="193"/>
  <c r="I123" i="193"/>
  <c r="E68" i="193"/>
  <c r="G85" i="193"/>
  <c r="I85" i="193"/>
  <c r="M85" i="193"/>
  <c r="O85" i="193"/>
  <c r="K85" i="193"/>
  <c r="E85" i="193"/>
  <c r="O103" i="193"/>
  <c r="K103" i="193"/>
  <c r="E103" i="193"/>
  <c r="I103" i="193"/>
  <c r="G103" i="193"/>
  <c r="O31" i="193"/>
  <c r="I31" i="193"/>
  <c r="E31" i="193"/>
  <c r="G31" i="193"/>
  <c r="K31" i="193"/>
  <c r="E120" i="193"/>
  <c r="G120" i="193"/>
  <c r="O120" i="193"/>
  <c r="K120" i="193"/>
  <c r="I120" i="193"/>
  <c r="M94" i="193"/>
  <c r="O94" i="193"/>
  <c r="E94" i="193"/>
  <c r="K94" i="193"/>
  <c r="G94" i="193"/>
  <c r="G59" i="193"/>
  <c r="O59" i="193"/>
  <c r="I59" i="193"/>
  <c r="K59" i="193"/>
  <c r="M59" i="193"/>
  <c r="E59" i="193"/>
  <c r="K69" i="193"/>
  <c r="O69" i="193"/>
  <c r="M69" i="193"/>
  <c r="E69" i="193"/>
  <c r="G69" i="193"/>
  <c r="K106" i="193"/>
  <c r="O106" i="193"/>
  <c r="M106" i="193"/>
  <c r="P105" i="193"/>
  <c r="E105" i="193" s="1"/>
  <c r="G106" i="193"/>
  <c r="I106" i="193"/>
  <c r="O98" i="193"/>
  <c r="M98" i="193"/>
  <c r="E98" i="193"/>
  <c r="G98" i="193"/>
  <c r="K98" i="193"/>
  <c r="K61" i="193"/>
  <c r="E61" i="193"/>
  <c r="O61" i="193"/>
  <c r="I61" i="193"/>
  <c r="G61" i="193"/>
  <c r="G9" i="193"/>
  <c r="E9" i="193"/>
  <c r="K9" i="193"/>
  <c r="O9" i="193"/>
  <c r="M9" i="193"/>
  <c r="I9" i="193"/>
  <c r="O82" i="193"/>
  <c r="M82" i="193"/>
  <c r="K82" i="193"/>
  <c r="G82" i="193"/>
  <c r="P81" i="193"/>
  <c r="I81" i="193" s="1"/>
  <c r="E82" i="193"/>
  <c r="O53" i="193"/>
  <c r="E53" i="193"/>
  <c r="I53" i="193"/>
  <c r="K53" i="193"/>
  <c r="G53" i="193"/>
  <c r="I27" i="193"/>
  <c r="E27" i="193"/>
  <c r="K27" i="193"/>
  <c r="O27" i="193"/>
  <c r="G27" i="193"/>
  <c r="K8" i="193"/>
  <c r="O8" i="193"/>
  <c r="G8" i="193"/>
  <c r="M8" i="193"/>
  <c r="E8" i="193"/>
  <c r="M51" i="193"/>
  <c r="O51" i="193"/>
  <c r="I51" i="193"/>
  <c r="K51" i="193"/>
  <c r="G51" i="193"/>
  <c r="K131" i="193"/>
  <c r="M131" i="193"/>
  <c r="O131" i="193"/>
  <c r="G131" i="193"/>
  <c r="P129" i="193"/>
  <c r="E129" i="193" s="1"/>
  <c r="I131" i="193"/>
  <c r="G66" i="193"/>
  <c r="E66" i="193"/>
  <c r="O66" i="193"/>
  <c r="I66" i="193"/>
  <c r="K66" i="193"/>
  <c r="M103" i="193"/>
  <c r="M31" i="193"/>
  <c r="E21" i="193"/>
  <c r="M40" i="193"/>
  <c r="E73" i="193"/>
  <c r="G73" i="193"/>
  <c r="M73" i="193"/>
  <c r="K73" i="193"/>
  <c r="O73" i="193"/>
  <c r="K111" i="193"/>
  <c r="M111" i="193"/>
  <c r="E111" i="193"/>
  <c r="O111" i="193"/>
  <c r="G111" i="193"/>
  <c r="M87" i="193"/>
  <c r="I60" i="193"/>
  <c r="L5" i="193"/>
  <c r="E114" i="193"/>
  <c r="C81" i="193"/>
  <c r="O132" i="193"/>
  <c r="M132" i="193"/>
  <c r="G132" i="193"/>
  <c r="K132" i="193"/>
  <c r="E132" i="193"/>
  <c r="K122" i="193"/>
  <c r="M122" i="193"/>
  <c r="G122" i="193"/>
  <c r="I122" i="193"/>
  <c r="O122" i="193"/>
  <c r="K115" i="193"/>
  <c r="G115" i="193"/>
  <c r="E115" i="193"/>
  <c r="M115" i="193"/>
  <c r="O115" i="193"/>
  <c r="K90" i="193"/>
  <c r="E90" i="193"/>
  <c r="O90" i="193"/>
  <c r="G90" i="193"/>
  <c r="M90" i="193"/>
  <c r="M83" i="193"/>
  <c r="M18" i="193"/>
  <c r="Y7" i="192"/>
  <c r="BZ52" i="235"/>
  <c r="CA52" i="235" s="1"/>
  <c r="BW42" i="235"/>
  <c r="BX42" i="235" s="1"/>
  <c r="BY42" i="235" s="1"/>
  <c r="M25" i="114"/>
  <c r="BC8" i="222"/>
  <c r="B6" i="237"/>
  <c r="H4" i="114"/>
  <c r="BZ133" i="235"/>
  <c r="CA133" i="235" s="1"/>
  <c r="BZ59" i="235"/>
  <c r="CA59" i="235" s="1"/>
  <c r="E80" i="114"/>
  <c r="O4" i="237" s="1"/>
  <c r="Z100" i="192"/>
  <c r="AB100" i="192"/>
  <c r="T22" i="192"/>
  <c r="AP22" i="192"/>
  <c r="R22" i="192"/>
  <c r="Z16" i="192"/>
  <c r="AB16" i="192"/>
  <c r="Z60" i="192"/>
  <c r="AB60" i="192"/>
  <c r="AP34" i="192"/>
  <c r="T34" i="192"/>
  <c r="R34" i="192"/>
  <c r="R65" i="192"/>
  <c r="AB76" i="192"/>
  <c r="Z76" i="192"/>
  <c r="Z44" i="192"/>
  <c r="AB44" i="192"/>
  <c r="Z108" i="192"/>
  <c r="AB108" i="192"/>
  <c r="AB56" i="192"/>
  <c r="Z56" i="192"/>
  <c r="AB40" i="192"/>
  <c r="Z40" i="192"/>
  <c r="Z64" i="192"/>
  <c r="AB64" i="192"/>
  <c r="Z48" i="192"/>
  <c r="AB48" i="192"/>
  <c r="R45" i="192"/>
  <c r="AP45" i="192"/>
  <c r="T45" i="192"/>
  <c r="Z28" i="192"/>
  <c r="AB28" i="192"/>
  <c r="Z96" i="192"/>
  <c r="AB96" i="192"/>
  <c r="AB131" i="192"/>
  <c r="Z131" i="192"/>
  <c r="Z84" i="192"/>
  <c r="AB84" i="192"/>
  <c r="S7" i="192"/>
  <c r="T8" i="192"/>
  <c r="R8" i="192"/>
  <c r="AP8" i="192"/>
  <c r="AP15" i="192"/>
  <c r="R15" i="192"/>
  <c r="AB107" i="192"/>
  <c r="Z107" i="192"/>
  <c r="Q7" i="192"/>
  <c r="AB128" i="192"/>
  <c r="Z128" i="192"/>
  <c r="Z36" i="192"/>
  <c r="AB36" i="192"/>
  <c r="AP65" i="192"/>
  <c r="V83" i="192"/>
  <c r="F83" i="192"/>
  <c r="L83" i="192"/>
  <c r="D83" i="192"/>
  <c r="X83" i="192"/>
  <c r="H107" i="192"/>
  <c r="X107" i="192"/>
  <c r="F107" i="192"/>
  <c r="V107" i="192"/>
  <c r="L107" i="192"/>
  <c r="D107" i="192"/>
  <c r="H65" i="192"/>
  <c r="D65" i="192"/>
  <c r="V65" i="192"/>
  <c r="V22" i="192"/>
  <c r="L34" i="192"/>
  <c r="D34" i="192"/>
  <c r="F34" i="192"/>
  <c r="H34" i="192"/>
  <c r="X34" i="192"/>
  <c r="AC6" i="228"/>
  <c r="AW59" i="186"/>
  <c r="AW56" i="186"/>
  <c r="AW107" i="186"/>
  <c r="AW91" i="186"/>
  <c r="BM91" i="186" s="1"/>
  <c r="AW123" i="186"/>
  <c r="AW112" i="186"/>
  <c r="AW109" i="186"/>
  <c r="AW97" i="186"/>
  <c r="BM97" i="186" s="1"/>
  <c r="AW101" i="186"/>
  <c r="BM101" i="186" s="1"/>
  <c r="AW76" i="186"/>
  <c r="AW51" i="186"/>
  <c r="AW42" i="186"/>
  <c r="AW85" i="186"/>
  <c r="BM85" i="186" s="1"/>
  <c r="AW138" i="186"/>
  <c r="AW127" i="186"/>
  <c r="AW133" i="186"/>
  <c r="AW66" i="186"/>
  <c r="AW88" i="186"/>
  <c r="BM88" i="186" s="1"/>
  <c r="AW75" i="186"/>
  <c r="AW57" i="186"/>
  <c r="AW78" i="186"/>
  <c r="AW44" i="186"/>
  <c r="AW12" i="186"/>
  <c r="AW10" i="186"/>
  <c r="AW18" i="186"/>
  <c r="AW24" i="186"/>
  <c r="AW31" i="186"/>
  <c r="AW16" i="186"/>
  <c r="AW45" i="186"/>
  <c r="AW29" i="186"/>
  <c r="AW14" i="186"/>
  <c r="AW132" i="186"/>
  <c r="AW83" i="186"/>
  <c r="BM83" i="186" s="1"/>
  <c r="AW87" i="186"/>
  <c r="BM87" i="186" s="1"/>
  <c r="AW110" i="186"/>
  <c r="AW50" i="186"/>
  <c r="AW71" i="186"/>
  <c r="AW28" i="186"/>
  <c r="AW46" i="186"/>
  <c r="AW120" i="186"/>
  <c r="AW117" i="186"/>
  <c r="AW116" i="186"/>
  <c r="AW131" i="186"/>
  <c r="AW122" i="186"/>
  <c r="AW113" i="186"/>
  <c r="AW111" i="186"/>
  <c r="AW92" i="186"/>
  <c r="BM92" i="186" s="1"/>
  <c r="AW98" i="186"/>
  <c r="BM98" i="186" s="1"/>
  <c r="AW94" i="186"/>
  <c r="BM94" i="186" s="1"/>
  <c r="AW80" i="186"/>
  <c r="AW55" i="186"/>
  <c r="AW62" i="186"/>
  <c r="AW77" i="186"/>
  <c r="AW11" i="186"/>
  <c r="AW41" i="186"/>
  <c r="AW30" i="186"/>
  <c r="AW79" i="186"/>
  <c r="AW115" i="186"/>
  <c r="AW135" i="186"/>
  <c r="AW126" i="186"/>
  <c r="AW89" i="186"/>
  <c r="BM89" i="186" s="1"/>
  <c r="AW96" i="186"/>
  <c r="BM96" i="186" s="1"/>
  <c r="AW93" i="186"/>
  <c r="BM93" i="186" s="1"/>
  <c r="AW68" i="186"/>
  <c r="AW74" i="186"/>
  <c r="AW35" i="186"/>
  <c r="AW48" i="186"/>
  <c r="AW17" i="186"/>
  <c r="AW39" i="186"/>
  <c r="AW53" i="186"/>
  <c r="AW137" i="186"/>
  <c r="AW128" i="186"/>
  <c r="AW125" i="186"/>
  <c r="AW82" i="186"/>
  <c r="BM82" i="186" s="1"/>
  <c r="AW95" i="186"/>
  <c r="BM95" i="186" s="1"/>
  <c r="AW118" i="186"/>
  <c r="AW58" i="186"/>
  <c r="AW65" i="186"/>
  <c r="AW64" i="186"/>
  <c r="AW86" i="186"/>
  <c r="BM86" i="186" s="1"/>
  <c r="AW61" i="186"/>
  <c r="AW34" i="186"/>
  <c r="AW25" i="186"/>
  <c r="AW8" i="186"/>
  <c r="AW54" i="186"/>
  <c r="AW37" i="186"/>
  <c r="AW124" i="186"/>
  <c r="AW139" i="186"/>
  <c r="AW130" i="186"/>
  <c r="AW121" i="186"/>
  <c r="AW119" i="186"/>
  <c r="AW100" i="186"/>
  <c r="BM100" i="186" s="1"/>
  <c r="AW106" i="186"/>
  <c r="AW102" i="186"/>
  <c r="BM102" i="186" s="1"/>
  <c r="AW67" i="186"/>
  <c r="AW70" i="186"/>
  <c r="AW36" i="186"/>
  <c r="AW19" i="186"/>
  <c r="AW49" i="186"/>
  <c r="AW23" i="186"/>
  <c r="AW22" i="186"/>
  <c r="AW38" i="186"/>
  <c r="AW21" i="186"/>
  <c r="AW104" i="186"/>
  <c r="BM104" i="186" s="1"/>
  <c r="AW7" i="186"/>
  <c r="AW114" i="186"/>
  <c r="AW136" i="186"/>
  <c r="AW134" i="186"/>
  <c r="AW90" i="186"/>
  <c r="BM90" i="186" s="1"/>
  <c r="AW103" i="186"/>
  <c r="BM103" i="186" s="1"/>
  <c r="AW73" i="186"/>
  <c r="AW72" i="186"/>
  <c r="AW47" i="186"/>
  <c r="AW69" i="186"/>
  <c r="AW33" i="186"/>
  <c r="AW40" i="186"/>
  <c r="AW9" i="186"/>
  <c r="AW15" i="186"/>
  <c r="AS129" i="186"/>
  <c r="D14" i="236"/>
  <c r="D17" i="236"/>
  <c r="D10" i="236"/>
  <c r="D19" i="236"/>
  <c r="D15" i="236"/>
  <c r="D32" i="236"/>
  <c r="D4" i="236"/>
  <c r="D7" i="236"/>
  <c r="D11" i="236"/>
  <c r="D36" i="236"/>
  <c r="D30" i="236"/>
  <c r="D49" i="236"/>
  <c r="D46" i="236"/>
  <c r="D34" i="236"/>
  <c r="D33" i="236"/>
  <c r="D38" i="236"/>
  <c r="D50" i="236"/>
  <c r="D31" i="236"/>
  <c r="D45" i="236"/>
  <c r="D37" i="236"/>
  <c r="D51" i="236"/>
  <c r="D47" i="236"/>
  <c r="D53" i="236"/>
  <c r="D40" i="236"/>
  <c r="D48" i="236"/>
  <c r="D35" i="236"/>
  <c r="D44" i="236"/>
  <c r="D54" i="236"/>
  <c r="D39" i="236"/>
  <c r="D29" i="236"/>
  <c r="AD129" i="186"/>
  <c r="AF32" i="186"/>
  <c r="AB6" i="186"/>
  <c r="AN20" i="186"/>
  <c r="AV6" i="186"/>
  <c r="AR6" i="186"/>
  <c r="AT6" i="186"/>
  <c r="AL63" i="186"/>
  <c r="AS6" i="186"/>
  <c r="AJ6" i="186"/>
  <c r="AE32" i="186"/>
  <c r="AE6" i="186"/>
  <c r="AF6" i="186"/>
  <c r="AE20" i="186"/>
  <c r="AJ63" i="186"/>
  <c r="AS81" i="186"/>
  <c r="AQ6" i="186"/>
  <c r="AG20" i="186"/>
  <c r="AG32" i="186"/>
  <c r="AN6" i="186"/>
  <c r="AO4" i="186"/>
  <c r="AR43" i="186"/>
  <c r="AM32" i="186"/>
  <c r="AO6" i="186"/>
  <c r="AU6" i="186"/>
  <c r="AR32" i="186"/>
  <c r="AU43" i="186"/>
  <c r="AH43" i="186"/>
  <c r="AT20" i="186"/>
  <c r="AL32" i="186"/>
  <c r="AD63" i="186"/>
  <c r="AH20" i="186"/>
  <c r="AU81" i="186"/>
  <c r="AF81" i="186"/>
  <c r="AH81" i="186"/>
  <c r="AC20" i="186"/>
  <c r="AR13" i="186"/>
  <c r="AB81" i="186"/>
  <c r="AH63" i="186"/>
  <c r="AK81" i="186"/>
  <c r="AI32" i="186"/>
  <c r="AS20" i="186"/>
  <c r="AI13" i="186"/>
  <c r="AG13" i="186"/>
  <c r="AT63" i="186"/>
  <c r="AV43" i="186"/>
  <c r="AK20" i="186"/>
  <c r="AQ20" i="186"/>
  <c r="AJ20" i="186"/>
  <c r="AC43" i="186"/>
  <c r="AN81" i="186"/>
  <c r="AV81" i="186"/>
  <c r="AO63" i="186"/>
  <c r="AT43" i="186"/>
  <c r="AC81" i="186"/>
  <c r="AF63" i="186"/>
  <c r="AI81" i="186"/>
  <c r="AP81" i="186"/>
  <c r="AC63" i="186"/>
  <c r="AR63" i="186"/>
  <c r="AL20" i="186"/>
  <c r="AK63" i="186"/>
  <c r="AB4" i="186"/>
  <c r="AV105" i="186"/>
  <c r="AE4" i="186"/>
  <c r="AD20" i="186"/>
  <c r="AM6" i="186"/>
  <c r="AV13" i="186"/>
  <c r="AF20" i="186"/>
  <c r="AS13" i="186"/>
  <c r="AH32" i="186"/>
  <c r="AK43" i="186"/>
  <c r="AU63" i="186"/>
  <c r="AM63" i="186"/>
  <c r="AQ63" i="186"/>
  <c r="AU13" i="186"/>
  <c r="AP43" i="186"/>
  <c r="AB63" i="186"/>
  <c r="AJ43" i="186"/>
  <c r="AP32" i="186"/>
  <c r="AJ129" i="186"/>
  <c r="AL13" i="186"/>
  <c r="AB43" i="186"/>
  <c r="AF129" i="186"/>
  <c r="AV129" i="186"/>
  <c r="AT129" i="186"/>
  <c r="AT4" i="186"/>
  <c r="AP105" i="186"/>
  <c r="AL6" i="186"/>
  <c r="AR20" i="186"/>
  <c r="AU20" i="186"/>
  <c r="AD32" i="186"/>
  <c r="AQ32" i="186"/>
  <c r="AO20" i="186"/>
  <c r="AI43" i="186"/>
  <c r="AD43" i="186"/>
  <c r="AO81" i="186"/>
  <c r="AF43" i="186"/>
  <c r="AS43" i="186"/>
  <c r="AE63" i="186"/>
  <c r="AM81" i="186"/>
  <c r="AV63" i="186"/>
  <c r="AJ81" i="186"/>
  <c r="AN32" i="186"/>
  <c r="AO32" i="186"/>
  <c r="AS32" i="186"/>
  <c r="AP6" i="186"/>
  <c r="AI20" i="186"/>
  <c r="AM20" i="186"/>
  <c r="AV20" i="186"/>
  <c r="AJ32" i="186"/>
  <c r="AE13" i="186"/>
  <c r="AQ13" i="186"/>
  <c r="AK32" i="186"/>
  <c r="AV32" i="186"/>
  <c r="AO43" i="186"/>
  <c r="AG43" i="186"/>
  <c r="AL43" i="186"/>
  <c r="AE81" i="186"/>
  <c r="AB13" i="186"/>
  <c r="AR129" i="186"/>
  <c r="AG105" i="186"/>
  <c r="AB20" i="186"/>
  <c r="AP20" i="186"/>
  <c r="AC32" i="186"/>
  <c r="AH13" i="186"/>
  <c r="AD13" i="186"/>
  <c r="AP13" i="186"/>
  <c r="AO13" i="186"/>
  <c r="AK13" i="186"/>
  <c r="AN43" i="186"/>
  <c r="AE43" i="186"/>
  <c r="AM43" i="186"/>
  <c r="AN63" i="186"/>
  <c r="AS63" i="186"/>
  <c r="AP63" i="186"/>
  <c r="AS4" i="186"/>
  <c r="AG6" i="186"/>
  <c r="AB32" i="186"/>
  <c r="AQ43" i="186"/>
  <c r="AM13" i="186"/>
  <c r="AU32" i="186"/>
  <c r="AC13" i="186"/>
  <c r="AL81" i="186"/>
  <c r="AJ13" i="186"/>
  <c r="AT13" i="186"/>
  <c r="AN13" i="186"/>
  <c r="AT32" i="186"/>
  <c r="AG81" i="186"/>
  <c r="AG63" i="186"/>
  <c r="AQ81" i="186"/>
  <c r="AD81" i="186"/>
  <c r="AI63" i="186"/>
  <c r="AF13" i="186"/>
  <c r="AT81" i="186"/>
  <c r="AR81" i="186"/>
  <c r="AF4" i="186"/>
  <c r="AV4" i="186"/>
  <c r="AE129" i="186"/>
  <c r="AK6" i="186"/>
  <c r="AK4" i="186"/>
  <c r="AP129" i="186"/>
  <c r="AK129" i="186"/>
  <c r="AQ105" i="186"/>
  <c r="AI129" i="186"/>
  <c r="AR105" i="186"/>
  <c r="AL105" i="186"/>
  <c r="AJ105" i="186"/>
  <c r="AF105" i="186"/>
  <c r="AQ129" i="186"/>
  <c r="AL129" i="186"/>
  <c r="AL4" i="186"/>
  <c r="AT105" i="186"/>
  <c r="AS105" i="186"/>
  <c r="AK105" i="186"/>
  <c r="AI6" i="186"/>
  <c r="AI4" i="186"/>
  <c r="AN105" i="186"/>
  <c r="AN4" i="186"/>
  <c r="AR4" i="186"/>
  <c r="AO105" i="186"/>
  <c r="AM105" i="186"/>
  <c r="AM4" i="186"/>
  <c r="AG4" i="186"/>
  <c r="AH6" i="186"/>
  <c r="AH4" i="186"/>
  <c r="AO129" i="186"/>
  <c r="AH129" i="186"/>
  <c r="AG129" i="186"/>
  <c r="AC4" i="186"/>
  <c r="AC6" i="186"/>
  <c r="AB129" i="186"/>
  <c r="AU105" i="186"/>
  <c r="AH105" i="186"/>
  <c r="AQ4" i="186"/>
  <c r="AD105" i="186"/>
  <c r="AB105" i="186"/>
  <c r="AU129" i="186"/>
  <c r="AN129" i="186"/>
  <c r="AC129" i="186"/>
  <c r="AU4" i="186"/>
  <c r="AJ4" i="186"/>
  <c r="AC105" i="186"/>
  <c r="AM129" i="186"/>
  <c r="AE105" i="186"/>
  <c r="AD6" i="186"/>
  <c r="AD4" i="186"/>
  <c r="AI105" i="186"/>
  <c r="AP4" i="186"/>
  <c r="AK13" i="228"/>
  <c r="AI13" i="228"/>
  <c r="AF81" i="228"/>
  <c r="AJ13" i="228"/>
  <c r="AI63" i="228"/>
  <c r="AH43" i="228"/>
  <c r="AU78" i="228"/>
  <c r="AN20" i="228"/>
  <c r="AJ129" i="228"/>
  <c r="AD129" i="228"/>
  <c r="AE32" i="228"/>
  <c r="AE63" i="228"/>
  <c r="AM32" i="228"/>
  <c r="AC32" i="228"/>
  <c r="AF43" i="228"/>
  <c r="AD43" i="228"/>
  <c r="AU37" i="228"/>
  <c r="AC43" i="228"/>
  <c r="AU55" i="228"/>
  <c r="AU67" i="228"/>
  <c r="AU39" i="228"/>
  <c r="AU74" i="228"/>
  <c r="AM105" i="228"/>
  <c r="AU97" i="228"/>
  <c r="AB105" i="228"/>
  <c r="AN105" i="228"/>
  <c r="AD63" i="228"/>
  <c r="AM81" i="228"/>
  <c r="AU126" i="228"/>
  <c r="AU83" i="228"/>
  <c r="AU101" i="228"/>
  <c r="Z81" i="228"/>
  <c r="AB81" i="228"/>
  <c r="AU117" i="228"/>
  <c r="AF129" i="228"/>
  <c r="AB129" i="228"/>
  <c r="AU10" i="228"/>
  <c r="AH129" i="228"/>
  <c r="AN43" i="228"/>
  <c r="AT20" i="228"/>
  <c r="AL13" i="228"/>
  <c r="AU25" i="228"/>
  <c r="AB32" i="228"/>
  <c r="AG13" i="228"/>
  <c r="AI20" i="228"/>
  <c r="AU11" i="228"/>
  <c r="Z4" i="228"/>
  <c r="Z6" i="228"/>
  <c r="AD32" i="228"/>
  <c r="AU29" i="228"/>
  <c r="AU76" i="228"/>
  <c r="AU34" i="228"/>
  <c r="AU116" i="228"/>
  <c r="AU40" i="228"/>
  <c r="Z43" i="228"/>
  <c r="AI81" i="228"/>
  <c r="AU114" i="228"/>
  <c r="AL63" i="228"/>
  <c r="AU119" i="228"/>
  <c r="AU94" i="228"/>
  <c r="AU115" i="228"/>
  <c r="AD105" i="228"/>
  <c r="AU86" i="228"/>
  <c r="AU96" i="228"/>
  <c r="AA81" i="228"/>
  <c r="AU93" i="228"/>
  <c r="AH13" i="228"/>
  <c r="AJ105" i="228"/>
  <c r="AE20" i="228"/>
  <c r="AA63" i="228"/>
  <c r="AL105" i="228"/>
  <c r="AT63" i="228"/>
  <c r="AT4" i="228"/>
  <c r="AT6" i="228"/>
  <c r="AH63" i="228"/>
  <c r="AL32" i="228"/>
  <c r="AM20" i="228"/>
  <c r="AF32" i="228"/>
  <c r="AU17" i="228"/>
  <c r="AJ43" i="228"/>
  <c r="AE81" i="228"/>
  <c r="AU38" i="228"/>
  <c r="AU138" i="228"/>
  <c r="AU71" i="228"/>
  <c r="AU46" i="228"/>
  <c r="AU100" i="228"/>
  <c r="AU77" i="228"/>
  <c r="AU80" i="228"/>
  <c r="AF105" i="228"/>
  <c r="AU135" i="228"/>
  <c r="AU99" i="228"/>
  <c r="AU121" i="228"/>
  <c r="AU111" i="228"/>
  <c r="AU12" i="228"/>
  <c r="AA32" i="228"/>
  <c r="AD13" i="228"/>
  <c r="AU16" i="228"/>
  <c r="AC129" i="228"/>
  <c r="AG129" i="228"/>
  <c r="AE6" i="228"/>
  <c r="AE4" i="228"/>
  <c r="AM6" i="228"/>
  <c r="AM4" i="228"/>
  <c r="AU112" i="228"/>
  <c r="AF4" i="228"/>
  <c r="AF6" i="228"/>
  <c r="AU15" i="228"/>
  <c r="AT81" i="228"/>
  <c r="AT32" i="228"/>
  <c r="AH4" i="228"/>
  <c r="AH6" i="228"/>
  <c r="AL43" i="228"/>
  <c r="AL129" i="228"/>
  <c r="AU92" i="228"/>
  <c r="AF13" i="228"/>
  <c r="AE13" i="228"/>
  <c r="AU89" i="228"/>
  <c r="AG81" i="228"/>
  <c r="AA20" i="228"/>
  <c r="AU50" i="228"/>
  <c r="AU61" i="228"/>
  <c r="AG20" i="228"/>
  <c r="Z32" i="228"/>
  <c r="AU75" i="228"/>
  <c r="AU48" i="228"/>
  <c r="AU59" i="228"/>
  <c r="AK81" i="228"/>
  <c r="AU123" i="228"/>
  <c r="Z105" i="228"/>
  <c r="AB13" i="228"/>
  <c r="AU98" i="228"/>
  <c r="AU85" i="228"/>
  <c r="AU131" i="228"/>
  <c r="AU110" i="228"/>
  <c r="AD81" i="228"/>
  <c r="AN81" i="228"/>
  <c r="AE105" i="228"/>
  <c r="Z129" i="228"/>
  <c r="AM13" i="228"/>
  <c r="AL6" i="228"/>
  <c r="AL4" i="228"/>
  <c r="AU136" i="228"/>
  <c r="AN13" i="228"/>
  <c r="AN6" i="228"/>
  <c r="AN4" i="228"/>
  <c r="AU137" i="228"/>
  <c r="AU120" i="228"/>
  <c r="AJ4" i="228"/>
  <c r="AJ6" i="228"/>
  <c r="AU73" i="228"/>
  <c r="AU42" i="228"/>
  <c r="AI43" i="228"/>
  <c r="AU60" i="228"/>
  <c r="AU52" i="228"/>
  <c r="Z63" i="228"/>
  <c r="AU91" i="228"/>
  <c r="AJ81" i="228"/>
  <c r="AG105" i="228"/>
  <c r="AK63" i="228"/>
  <c r="AL81" i="228"/>
  <c r="AC105" i="228"/>
  <c r="AU124" i="228"/>
  <c r="AU8" i="228"/>
  <c r="AU132" i="228"/>
  <c r="AA129" i="228"/>
  <c r="AU18" i="228"/>
  <c r="AU19" i="228"/>
  <c r="AH105" i="228"/>
  <c r="AH20" i="228"/>
  <c r="AU118" i="228"/>
  <c r="AU49" i="228"/>
  <c r="AT105" i="228"/>
  <c r="AU27" i="228"/>
  <c r="AF20" i="228"/>
  <c r="AG43" i="228"/>
  <c r="AM63" i="228"/>
  <c r="AU45" i="228"/>
  <c r="AU36" i="228"/>
  <c r="AU28" i="228"/>
  <c r="AM43" i="228"/>
  <c r="AU23" i="228"/>
  <c r="AU87" i="228"/>
  <c r="AN63" i="228"/>
  <c r="AU47" i="228"/>
  <c r="AU58" i="228"/>
  <c r="AU109" i="228"/>
  <c r="AU30" i="228"/>
  <c r="AC63" i="228"/>
  <c r="AU113" i="228"/>
  <c r="AU79" i="228"/>
  <c r="AU54" i="228"/>
  <c r="AU66" i="228"/>
  <c r="AI6" i="228"/>
  <c r="AI4" i="228"/>
  <c r="AU90" i="228"/>
  <c r="AU128" i="228"/>
  <c r="AU134" i="228"/>
  <c r="AU108" i="228"/>
  <c r="AA105" i="228"/>
  <c r="Z13" i="228"/>
  <c r="AI32" i="228"/>
  <c r="AH32" i="228"/>
  <c r="AH81" i="228"/>
  <c r="AJ63" i="228"/>
  <c r="AU53" i="228"/>
  <c r="AU41" i="228"/>
  <c r="AT43" i="228"/>
  <c r="AU24" i="228"/>
  <c r="AD20" i="228"/>
  <c r="AA13" i="228"/>
  <c r="AB20" i="228"/>
  <c r="AK32" i="228"/>
  <c r="AK43" i="228"/>
  <c r="AG32" i="228"/>
  <c r="AJ32" i="228"/>
  <c r="AU26" i="228"/>
  <c r="Z20" i="228"/>
  <c r="AA43" i="228"/>
  <c r="AU88" i="228"/>
  <c r="AN32" i="228"/>
  <c r="AU56" i="228"/>
  <c r="AU68" i="228"/>
  <c r="AU31" i="228"/>
  <c r="AU35" i="228"/>
  <c r="AU125" i="228"/>
  <c r="AI105" i="228"/>
  <c r="AN129" i="228"/>
  <c r="AC81" i="228"/>
  <c r="AK105" i="228"/>
  <c r="AU127" i="228"/>
  <c r="AT13" i="228"/>
  <c r="AU107" i="228"/>
  <c r="AU95" i="228"/>
  <c r="AC4" i="228"/>
  <c r="AU139" i="228"/>
  <c r="AU122" i="228"/>
  <c r="AU9" i="228"/>
  <c r="AT129" i="228"/>
  <c r="AU7" i="228"/>
  <c r="AA6" i="228"/>
  <c r="AA4" i="228"/>
  <c r="AK6" i="228"/>
  <c r="AK4" i="228"/>
  <c r="AI129" i="228"/>
  <c r="AU65" i="228"/>
  <c r="AL20" i="228"/>
  <c r="AU22" i="228"/>
  <c r="AK20" i="228"/>
  <c r="AU70" i="228"/>
  <c r="AC20" i="228"/>
  <c r="AJ20" i="228"/>
  <c r="AE43" i="228"/>
  <c r="AF63" i="228"/>
  <c r="AB63" i="228"/>
  <c r="AU51" i="228"/>
  <c r="AB43" i="228"/>
  <c r="AU62" i="228"/>
  <c r="AU84" i="228"/>
  <c r="AU57" i="228"/>
  <c r="AU69" i="228"/>
  <c r="AG63" i="228"/>
  <c r="AU72" i="228"/>
  <c r="AU133" i="228"/>
  <c r="AU103" i="228"/>
  <c r="AM129" i="228"/>
  <c r="AU102" i="228"/>
  <c r="AB4" i="228"/>
  <c r="AB6" i="228"/>
  <c r="AE129" i="228"/>
  <c r="AG6" i="228"/>
  <c r="AG4" i="228"/>
  <c r="AK129" i="228"/>
  <c r="AD4" i="228"/>
  <c r="AD6" i="228"/>
  <c r="D8" i="14"/>
  <c r="D13" i="14"/>
  <c r="D12" i="14"/>
  <c r="D17" i="14"/>
  <c r="D7" i="14"/>
  <c r="D5" i="14"/>
  <c r="D16" i="14"/>
  <c r="D9" i="14"/>
  <c r="D3" i="14"/>
  <c r="D15" i="14"/>
  <c r="D11" i="14"/>
  <c r="D10" i="14"/>
  <c r="D6" i="14"/>
  <c r="D4" i="14"/>
  <c r="D38" i="14"/>
  <c r="D34" i="14"/>
  <c r="D25" i="14"/>
  <c r="D32" i="14"/>
  <c r="D26" i="14"/>
  <c r="D31" i="14"/>
  <c r="D35" i="14"/>
  <c r="D33" i="14"/>
  <c r="D27" i="14"/>
  <c r="D40" i="14"/>
  <c r="D28" i="14"/>
  <c r="D37" i="14"/>
  <c r="D41" i="14"/>
  <c r="D39" i="14"/>
  <c r="D36" i="14"/>
  <c r="D43" i="14"/>
  <c r="D30" i="14"/>
  <c r="D42" i="14"/>
  <c r="CX80" i="234"/>
  <c r="CY80" i="234" s="1"/>
  <c r="M113" i="114"/>
  <c r="CX19" i="234"/>
  <c r="CY19" i="234" s="1"/>
  <c r="CX12" i="234"/>
  <c r="CY12" i="234" s="1"/>
  <c r="K30" i="80"/>
  <c r="R7" i="80"/>
  <c r="K31" i="114"/>
  <c r="I7" i="237" s="1"/>
  <c r="I31" i="114"/>
  <c r="I6" i="237" s="1"/>
  <c r="L8" i="222"/>
  <c r="AH8" i="222" s="1"/>
  <c r="B66" i="222"/>
  <c r="G31" i="114"/>
  <c r="I5" i="237" s="1"/>
  <c r="G80" i="114"/>
  <c r="O5" i="237" s="1"/>
  <c r="L11" i="222"/>
  <c r="B106" i="222"/>
  <c r="I80" i="114"/>
  <c r="O6" i="237" s="1"/>
  <c r="K80" i="114"/>
  <c r="O7" i="237" s="1"/>
  <c r="L10" i="222"/>
  <c r="B93" i="222"/>
  <c r="K62" i="114"/>
  <c r="M7" i="237" s="1"/>
  <c r="I62" i="114"/>
  <c r="M6" i="237" s="1"/>
  <c r="G62" i="114"/>
  <c r="M5" i="237" s="1"/>
  <c r="I5" i="114"/>
  <c r="C6" i="237" s="1"/>
  <c r="L5" i="222"/>
  <c r="B27" i="222"/>
  <c r="G5" i="114"/>
  <c r="C5" i="237" s="1"/>
  <c r="BC5" i="222"/>
  <c r="B7" i="237"/>
  <c r="E27" i="222"/>
  <c r="J4" i="114"/>
  <c r="K5" i="114"/>
  <c r="C7" i="237" s="1"/>
  <c r="CX31" i="234"/>
  <c r="CY31" i="234" s="1"/>
  <c r="BZ5" i="235"/>
  <c r="CA5" i="235" s="1"/>
  <c r="K104" i="114"/>
  <c r="Q7" i="237" s="1"/>
  <c r="I104" i="114"/>
  <c r="Q6" i="237" s="1"/>
  <c r="G104" i="114"/>
  <c r="Q5" i="237" s="1"/>
  <c r="L12" i="222"/>
  <c r="B119" i="222"/>
  <c r="G12" i="114"/>
  <c r="E5" i="237" s="1"/>
  <c r="L6" i="222"/>
  <c r="B40" i="222"/>
  <c r="K12" i="114"/>
  <c r="E7" i="237" s="1"/>
  <c r="I12" i="114"/>
  <c r="E6" i="237" s="1"/>
  <c r="L13" i="222"/>
  <c r="B132" i="222"/>
  <c r="K128" i="114"/>
  <c r="S7" i="237" s="1"/>
  <c r="C4" i="114"/>
  <c r="I128" i="114"/>
  <c r="S6" i="237" s="1"/>
  <c r="G128" i="114"/>
  <c r="S5" i="237" s="1"/>
  <c r="I19" i="114"/>
  <c r="G6" i="237" s="1"/>
  <c r="K19" i="114"/>
  <c r="G7" i="237" s="1"/>
  <c r="L7" i="222"/>
  <c r="B53" i="222"/>
  <c r="G19" i="114"/>
  <c r="G5" i="237" s="1"/>
  <c r="L9" i="222"/>
  <c r="B80" i="222"/>
  <c r="I42" i="114"/>
  <c r="K6" i="237" s="1"/>
  <c r="K42" i="114"/>
  <c r="K7" i="237" s="1"/>
  <c r="G42" i="114"/>
  <c r="K5" i="237" s="1"/>
  <c r="EH6" i="39"/>
  <c r="EI6" i="39" s="1"/>
  <c r="EH75" i="39"/>
  <c r="EI75" i="39" s="1"/>
  <c r="N129" i="114"/>
  <c r="EH51" i="39"/>
  <c r="EI51" i="39" s="1"/>
  <c r="N101" i="114"/>
  <c r="N9" i="114"/>
  <c r="N53" i="114"/>
  <c r="N13" i="114"/>
  <c r="N134" i="114"/>
  <c r="N35" i="114"/>
  <c r="N115" i="114"/>
  <c r="M88" i="114"/>
  <c r="M138" i="114"/>
  <c r="N74" i="114"/>
  <c r="N28" i="114"/>
  <c r="EH81" i="39"/>
  <c r="EI81" i="39" s="1"/>
  <c r="AG11" i="222"/>
  <c r="M79" i="114"/>
  <c r="EH127" i="39"/>
  <c r="EI127" i="39" s="1"/>
  <c r="N59" i="114"/>
  <c r="EH26" i="39"/>
  <c r="EI26" i="39" s="1"/>
  <c r="C106" i="222"/>
  <c r="EH18" i="39"/>
  <c r="EI18" i="39" s="1"/>
  <c r="N4" i="237"/>
  <c r="EE80" i="39"/>
  <c r="EF80" i="39" s="1"/>
  <c r="EG80" i="39" s="1"/>
  <c r="N29" i="114"/>
  <c r="N46" i="114"/>
  <c r="M91" i="114"/>
  <c r="M76" i="114"/>
  <c r="EE12" i="39"/>
  <c r="EF12" i="39" s="1"/>
  <c r="EG12" i="39" s="1"/>
  <c r="M102" i="114"/>
  <c r="C40" i="222"/>
  <c r="N10" i="114"/>
  <c r="N6" i="114"/>
  <c r="L12" i="114"/>
  <c r="N12" i="114" s="1"/>
  <c r="D4" i="237"/>
  <c r="E12" i="114"/>
  <c r="E4" i="237" s="1"/>
  <c r="EE128" i="39"/>
  <c r="EF128" i="39" s="1"/>
  <c r="EG128" i="39" s="1"/>
  <c r="E128" i="114"/>
  <c r="S4" i="237" s="1"/>
  <c r="L128" i="114"/>
  <c r="M128" i="114" s="1"/>
  <c r="AG13" i="222"/>
  <c r="M83" i="114"/>
  <c r="C132" i="222"/>
  <c r="EH37" i="39"/>
  <c r="EI37" i="39" s="1"/>
  <c r="M57" i="114"/>
  <c r="L80" i="114"/>
  <c r="M80" i="114" s="1"/>
  <c r="BW11" i="222" s="1"/>
  <c r="C119" i="222"/>
  <c r="EH68" i="39"/>
  <c r="EI68" i="39" s="1"/>
  <c r="M15" i="114"/>
  <c r="N85" i="114"/>
  <c r="N137" i="114"/>
  <c r="M118" i="114"/>
  <c r="EH44" i="39"/>
  <c r="EI44" i="39" s="1"/>
  <c r="M54" i="114"/>
  <c r="M65" i="114"/>
  <c r="EH95" i="39"/>
  <c r="EI95" i="39" s="1"/>
  <c r="N132" i="114"/>
  <c r="N7" i="114"/>
  <c r="EH61" i="39"/>
  <c r="EI61" i="39" s="1"/>
  <c r="C93" i="222"/>
  <c r="M97" i="114"/>
  <c r="M58" i="114"/>
  <c r="EE62" i="39"/>
  <c r="EF62" i="39" s="1"/>
  <c r="EG62" i="39" s="1"/>
  <c r="M63" i="114"/>
  <c r="N131" i="114"/>
  <c r="E62" i="114"/>
  <c r="M4" i="237" s="1"/>
  <c r="AG10" i="222"/>
  <c r="L4" i="237"/>
  <c r="EH72" i="39"/>
  <c r="EI72" i="39" s="1"/>
  <c r="P4" i="237"/>
  <c r="N107" i="114"/>
  <c r="AG12" i="222"/>
  <c r="EE104" i="39"/>
  <c r="EF104" i="39" s="1"/>
  <c r="EG104" i="39" s="1"/>
  <c r="M34" i="114"/>
  <c r="L104" i="114"/>
  <c r="N104" i="114" s="1"/>
  <c r="N90" i="114"/>
  <c r="M90" i="114"/>
  <c r="N95" i="114"/>
  <c r="M95" i="114"/>
  <c r="EE31" i="39"/>
  <c r="EF31" i="39" s="1"/>
  <c r="EG31" i="39" s="1"/>
  <c r="L31" i="114"/>
  <c r="H8" i="237" s="1"/>
  <c r="H4" i="237"/>
  <c r="C66" i="222"/>
  <c r="E31" i="114"/>
  <c r="I4" i="237" s="1"/>
  <c r="EH25" i="39"/>
  <c r="EI25" i="39" s="1"/>
  <c r="EH30" i="39"/>
  <c r="EI30" i="39" s="1"/>
  <c r="N14" i="114"/>
  <c r="N8" i="114"/>
  <c r="M105" i="114"/>
  <c r="N126" i="114"/>
  <c r="N127" i="114"/>
  <c r="M106" i="114"/>
  <c r="N110" i="114"/>
  <c r="M93" i="114"/>
  <c r="N93" i="114"/>
  <c r="EH35" i="39"/>
  <c r="EI35" i="39" s="1"/>
  <c r="N21" i="114"/>
  <c r="M86" i="114"/>
  <c r="N86" i="114"/>
  <c r="M116" i="114"/>
  <c r="N116" i="114"/>
  <c r="N136" i="114"/>
  <c r="E19" i="114"/>
  <c r="G4" i="237" s="1"/>
  <c r="EH92" i="39"/>
  <c r="EI92" i="39" s="1"/>
  <c r="M119" i="114"/>
  <c r="N119" i="114"/>
  <c r="M67" i="114"/>
  <c r="N67" i="114"/>
  <c r="M94" i="114"/>
  <c r="N94" i="114"/>
  <c r="N45" i="114"/>
  <c r="EH84" i="39"/>
  <c r="EI84" i="39" s="1"/>
  <c r="N69" i="114"/>
  <c r="M50" i="114"/>
  <c r="N50" i="114"/>
  <c r="M103" i="114"/>
  <c r="N103" i="114"/>
  <c r="M109" i="114"/>
  <c r="N109" i="114"/>
  <c r="M55" i="114"/>
  <c r="N55" i="114"/>
  <c r="M72" i="114"/>
  <c r="N72" i="114"/>
  <c r="M39" i="114"/>
  <c r="N39" i="114"/>
  <c r="M64" i="114"/>
  <c r="N64" i="114"/>
  <c r="N112" i="114"/>
  <c r="M112" i="114"/>
  <c r="M77" i="114"/>
  <c r="N77" i="114"/>
  <c r="M32" i="114"/>
  <c r="N32" i="114"/>
  <c r="EH135" i="39"/>
  <c r="EI135" i="39" s="1"/>
  <c r="N44" i="114"/>
  <c r="M44" i="114"/>
  <c r="M124" i="114"/>
  <c r="N124" i="114"/>
  <c r="EE5" i="39"/>
  <c r="EF5" i="39" s="1"/>
  <c r="EG5" i="39" s="1"/>
  <c r="L5" i="114"/>
  <c r="C27" i="222"/>
  <c r="AG5" i="222"/>
  <c r="B4" i="237"/>
  <c r="E5" i="114"/>
  <c r="C4" i="237" s="1"/>
  <c r="M96" i="114"/>
  <c r="N96" i="114"/>
  <c r="N82" i="114"/>
  <c r="M82" i="114"/>
  <c r="M98" i="114"/>
  <c r="N98" i="114"/>
  <c r="M108" i="114"/>
  <c r="N108" i="114"/>
  <c r="M73" i="114"/>
  <c r="N73" i="114"/>
  <c r="N38" i="114"/>
  <c r="M38" i="114"/>
  <c r="M41" i="114"/>
  <c r="N41" i="114"/>
  <c r="N130" i="114"/>
  <c r="M130" i="114"/>
  <c r="EE19" i="39"/>
  <c r="EF19" i="39" s="1"/>
  <c r="EG19" i="39" s="1"/>
  <c r="AG7" i="222"/>
  <c r="C53" i="222"/>
  <c r="L19" i="114"/>
  <c r="EH52" i="39"/>
  <c r="EI52" i="39" s="1"/>
  <c r="EH70" i="39"/>
  <c r="EI70" i="39" s="1"/>
  <c r="M99" i="114"/>
  <c r="N99" i="114"/>
  <c r="EH83" i="39"/>
  <c r="EI83" i="39" s="1"/>
  <c r="EH16" i="39"/>
  <c r="EI16" i="39" s="1"/>
  <c r="M48" i="114"/>
  <c r="N48" i="114"/>
  <c r="M71" i="114"/>
  <c r="N71" i="114"/>
  <c r="EH74" i="39"/>
  <c r="EI74" i="39" s="1"/>
  <c r="M78" i="114"/>
  <c r="N78" i="114"/>
  <c r="EH99" i="39"/>
  <c r="EI99" i="39" s="1"/>
  <c r="EH48" i="39"/>
  <c r="EI48" i="39" s="1"/>
  <c r="EH11" i="39"/>
  <c r="EI11" i="39" s="1"/>
  <c r="M120" i="114"/>
  <c r="N120" i="114"/>
  <c r="M60" i="114"/>
  <c r="N60" i="114"/>
  <c r="EH33" i="39"/>
  <c r="EI33" i="39" s="1"/>
  <c r="EH78" i="39"/>
  <c r="EI78" i="39" s="1"/>
  <c r="EH24" i="39"/>
  <c r="EI24" i="39" s="1"/>
  <c r="N66" i="114"/>
  <c r="M66" i="114"/>
  <c r="M125" i="114"/>
  <c r="N125" i="114"/>
  <c r="EH120" i="39"/>
  <c r="EI120" i="39" s="1"/>
  <c r="EH27" i="39"/>
  <c r="EI27" i="39" s="1"/>
  <c r="J4" i="237"/>
  <c r="L42" i="114"/>
  <c r="AG9" i="222"/>
  <c r="E42" i="114"/>
  <c r="K4" i="237" s="1"/>
  <c r="D4" i="114"/>
  <c r="C80" i="222"/>
  <c r="EE42" i="39"/>
  <c r="EF42" i="39" s="1"/>
  <c r="EG42" i="39" s="1"/>
  <c r="N117" i="114"/>
  <c r="M117" i="114"/>
  <c r="EH60" i="39"/>
  <c r="EI60" i="39" s="1"/>
  <c r="EH89" i="39"/>
  <c r="EI89" i="39" s="1"/>
  <c r="N84" i="114"/>
  <c r="M84" i="114"/>
  <c r="M121" i="114"/>
  <c r="N121" i="114"/>
  <c r="M27" i="114"/>
  <c r="N27" i="114"/>
  <c r="M87" i="114"/>
  <c r="N87" i="114"/>
  <c r="EH17" i="39"/>
  <c r="EI17" i="39" s="1"/>
  <c r="M36" i="114"/>
  <c r="N36" i="114"/>
  <c r="N122" i="114"/>
  <c r="M122" i="114"/>
  <c r="EH123" i="39"/>
  <c r="EI123" i="39" s="1"/>
  <c r="M22" i="114"/>
  <c r="N22" i="114"/>
  <c r="M40" i="114"/>
  <c r="N40" i="114"/>
  <c r="N114" i="114"/>
  <c r="M114" i="114"/>
  <c r="M47" i="114"/>
  <c r="N47" i="114"/>
  <c r="M43" i="114"/>
  <c r="N43" i="114"/>
  <c r="N123" i="114"/>
  <c r="M123" i="114"/>
  <c r="EH114" i="39"/>
  <c r="EI114" i="39" s="1"/>
  <c r="M11" i="114"/>
  <c r="N11" i="114"/>
  <c r="M111" i="114"/>
  <c r="N111" i="114"/>
  <c r="EH106" i="39"/>
  <c r="EI106" i="39" s="1"/>
  <c r="EH23" i="39"/>
  <c r="EI23" i="39" s="1"/>
  <c r="EH43" i="39"/>
  <c r="EI43" i="39" s="1"/>
  <c r="EH56" i="39"/>
  <c r="EI56" i="39" s="1"/>
  <c r="M92" i="114"/>
  <c r="N92" i="114"/>
  <c r="N16" i="114"/>
  <c r="M16" i="114"/>
  <c r="EH86" i="39"/>
  <c r="EI86" i="39" s="1"/>
  <c r="EH8" i="39"/>
  <c r="EI8" i="39" s="1"/>
  <c r="M23" i="114"/>
  <c r="N23" i="114"/>
  <c r="BZ12" i="235"/>
  <c r="CA12" i="235" s="1"/>
  <c r="CU4" i="234"/>
  <c r="CV4" i="234" s="1"/>
  <c r="CW4" i="234" s="1"/>
  <c r="CX128" i="234"/>
  <c r="CY128" i="234" s="1"/>
  <c r="CX5" i="234"/>
  <c r="CY5" i="234" s="1"/>
  <c r="CX104" i="234"/>
  <c r="CY104" i="234" s="1"/>
  <c r="CX42" i="234"/>
  <c r="CY42" i="234" s="1"/>
  <c r="CX62" i="234"/>
  <c r="CY62" i="234" s="1"/>
  <c r="L65" i="192" l="1"/>
  <c r="J65" i="192"/>
  <c r="D13" i="236"/>
  <c r="D9" i="236"/>
  <c r="D6" i="236"/>
  <c r="D3" i="236"/>
  <c r="D16" i="236"/>
  <c r="D12" i="236"/>
  <c r="D18" i="236"/>
  <c r="D21" i="236"/>
  <c r="D20" i="236"/>
  <c r="D5" i="236"/>
  <c r="J15" i="192"/>
  <c r="J45" i="192"/>
  <c r="F8" i="192"/>
  <c r="J34" i="192"/>
  <c r="J83" i="192"/>
  <c r="AN45" i="192"/>
  <c r="AJ45" i="192"/>
  <c r="AL45" i="192"/>
  <c r="AF45" i="192"/>
  <c r="AH45" i="192"/>
  <c r="AD45" i="192"/>
  <c r="Z83" i="192"/>
  <c r="AH83" i="192"/>
  <c r="AN83" i="192"/>
  <c r="AJ83" i="192"/>
  <c r="AF83" i="192"/>
  <c r="AD83" i="192"/>
  <c r="AL83" i="192"/>
  <c r="AL65" i="192"/>
  <c r="AN65" i="192"/>
  <c r="AD65" i="192"/>
  <c r="AJ65" i="192"/>
  <c r="AF65" i="192"/>
  <c r="AH65" i="192"/>
  <c r="AJ22" i="192"/>
  <c r="AL22" i="192"/>
  <c r="AN22" i="192"/>
  <c r="AD22" i="192"/>
  <c r="AH22" i="192"/>
  <c r="AF22" i="192"/>
  <c r="AJ15" i="192"/>
  <c r="AF15" i="192"/>
  <c r="AL15" i="192"/>
  <c r="AH15" i="192"/>
  <c r="AD15" i="192"/>
  <c r="AN15" i="192"/>
  <c r="AF8" i="192"/>
  <c r="AL8" i="192"/>
  <c r="AJ8" i="192"/>
  <c r="AL34" i="192"/>
  <c r="AH34" i="192"/>
  <c r="AN34" i="192"/>
  <c r="AJ34" i="192"/>
  <c r="AD34" i="192"/>
  <c r="AF34" i="192"/>
  <c r="T7" i="192"/>
  <c r="F15" i="192"/>
  <c r="D15" i="192"/>
  <c r="X15" i="192"/>
  <c r="AO7" i="192"/>
  <c r="L7" i="192" s="1"/>
  <c r="V15" i="192"/>
  <c r="H15" i="192"/>
  <c r="AS5" i="228"/>
  <c r="AU82" i="228"/>
  <c r="AU81" i="228" s="1"/>
  <c r="BZ19" i="235"/>
  <c r="CA19" i="235" s="1"/>
  <c r="BZ62" i="235"/>
  <c r="CA62" i="235" s="1"/>
  <c r="AB83" i="192"/>
  <c r="H22" i="192"/>
  <c r="F65" i="192"/>
  <c r="F22" i="192"/>
  <c r="X65" i="192"/>
  <c r="D22" i="192"/>
  <c r="L22" i="192"/>
  <c r="X22" i="192"/>
  <c r="N7" i="192"/>
  <c r="AU64" i="228"/>
  <c r="AU63" i="228" s="1"/>
  <c r="AU21" i="228"/>
  <c r="AU20" i="228" s="1"/>
  <c r="AU106" i="228"/>
  <c r="AU105" i="228" s="1"/>
  <c r="AU33" i="228"/>
  <c r="AU32" i="228" s="1"/>
  <c r="AU130" i="228"/>
  <c r="AU129" i="228" s="1"/>
  <c r="AR5" i="228"/>
  <c r="G106" i="222"/>
  <c r="H106" i="222" s="1"/>
  <c r="I106" i="222" s="1"/>
  <c r="V45" i="192"/>
  <c r="AQ5" i="228"/>
  <c r="AP5" i="228"/>
  <c r="AO5" i="228"/>
  <c r="BZ128" i="235"/>
  <c r="CA128" i="235" s="1"/>
  <c r="BZ42" i="235"/>
  <c r="CA42" i="235" s="1"/>
  <c r="F132" i="222"/>
  <c r="G132" i="222"/>
  <c r="H132" i="222" s="1"/>
  <c r="I132" i="222" s="1"/>
  <c r="F40" i="222"/>
  <c r="O13" i="225"/>
  <c r="C5" i="225"/>
  <c r="R7" i="192"/>
  <c r="F80" i="222"/>
  <c r="L8" i="237"/>
  <c r="M62" i="114"/>
  <c r="BW10" i="222" s="1"/>
  <c r="L131" i="192"/>
  <c r="X131" i="192"/>
  <c r="D131" i="192"/>
  <c r="F131" i="192"/>
  <c r="V131" i="192"/>
  <c r="H131" i="192"/>
  <c r="H45" i="192"/>
  <c r="L45" i="192"/>
  <c r="F45" i="192"/>
  <c r="D45" i="192"/>
  <c r="H8" i="192"/>
  <c r="D8" i="192"/>
  <c r="L8" i="192"/>
  <c r="V8" i="192"/>
  <c r="BZ104" i="235"/>
  <c r="CA104" i="235" s="1"/>
  <c r="BD6" i="222"/>
  <c r="BD10" i="222"/>
  <c r="G93" i="222"/>
  <c r="H93" i="222" s="1"/>
  <c r="I93" i="222" s="1"/>
  <c r="F119" i="222"/>
  <c r="EH104" i="39"/>
  <c r="EI104" i="39" s="1"/>
  <c r="EH31" i="39"/>
  <c r="EI31" i="39" s="1"/>
  <c r="EH62" i="39"/>
  <c r="EI62" i="39" s="1"/>
  <c r="EH80" i="39"/>
  <c r="EI80" i="39" s="1"/>
  <c r="F106" i="222"/>
  <c r="AH6" i="222"/>
  <c r="BD12" i="222"/>
  <c r="BD9" i="222"/>
  <c r="F93" i="222"/>
  <c r="G119" i="222"/>
  <c r="H119" i="222" s="1"/>
  <c r="I119" i="222" s="1"/>
  <c r="AH5" i="222"/>
  <c r="BW4" i="235"/>
  <c r="BX4" i="235" s="1"/>
  <c r="BY4" i="235" s="1"/>
  <c r="BZ31" i="235"/>
  <c r="CA31" i="235" s="1"/>
  <c r="BZ80" i="235"/>
  <c r="CA80" i="235" s="1"/>
  <c r="AH13" i="222"/>
  <c r="F66" i="222"/>
  <c r="AH10" i="222"/>
  <c r="BD11" i="222"/>
  <c r="F53" i="222"/>
  <c r="BD8" i="222"/>
  <c r="BZ8" i="222" s="1"/>
  <c r="BD7" i="222"/>
  <c r="BD13" i="222"/>
  <c r="AH11" i="222"/>
  <c r="M13" i="193"/>
  <c r="M63" i="193"/>
  <c r="M6" i="225"/>
  <c r="E6" i="225"/>
  <c r="I6" i="225"/>
  <c r="P5" i="225"/>
  <c r="I63" i="225"/>
  <c r="E63" i="225"/>
  <c r="M63" i="225"/>
  <c r="M32" i="225"/>
  <c r="E32" i="225"/>
  <c r="I32" i="225"/>
  <c r="E43" i="225"/>
  <c r="I43" i="225"/>
  <c r="M43" i="225"/>
  <c r="G43" i="225"/>
  <c r="M20" i="225"/>
  <c r="I20" i="225"/>
  <c r="E20" i="225"/>
  <c r="G32" i="225"/>
  <c r="G13" i="225"/>
  <c r="O63" i="225"/>
  <c r="M81" i="225"/>
  <c r="E81" i="225"/>
  <c r="O81" i="225"/>
  <c r="I81" i="225"/>
  <c r="K81" i="225"/>
  <c r="O20" i="225"/>
  <c r="O32" i="225"/>
  <c r="K6" i="225"/>
  <c r="E129" i="225"/>
  <c r="O129" i="225"/>
  <c r="M129" i="225"/>
  <c r="I129" i="225"/>
  <c r="K129" i="225"/>
  <c r="K32" i="225"/>
  <c r="O43" i="225"/>
  <c r="E105" i="225"/>
  <c r="I105" i="225"/>
  <c r="K105" i="225"/>
  <c r="M105" i="225"/>
  <c r="O6" i="225"/>
  <c r="K63" i="225"/>
  <c r="I13" i="225"/>
  <c r="M13" i="225"/>
  <c r="E13" i="225"/>
  <c r="K43" i="225"/>
  <c r="G6" i="225"/>
  <c r="G20" i="225"/>
  <c r="E13" i="193"/>
  <c r="G13" i="193"/>
  <c r="K13" i="193"/>
  <c r="M6" i="193"/>
  <c r="I13" i="193"/>
  <c r="I63" i="193"/>
  <c r="C5" i="193"/>
  <c r="I20" i="193"/>
  <c r="M81" i="193"/>
  <c r="M20" i="193"/>
  <c r="E32" i="193"/>
  <c r="I43" i="193"/>
  <c r="G6" i="193"/>
  <c r="P5" i="193"/>
  <c r="M5" i="193" s="1"/>
  <c r="O6" i="193"/>
  <c r="K6" i="193"/>
  <c r="O129" i="193"/>
  <c r="K129" i="193"/>
  <c r="G129" i="193"/>
  <c r="G43" i="193"/>
  <c r="O43" i="193"/>
  <c r="K43" i="193"/>
  <c r="O105" i="193"/>
  <c r="K105" i="193"/>
  <c r="G105" i="193"/>
  <c r="O81" i="193"/>
  <c r="K81" i="193"/>
  <c r="G81" i="193"/>
  <c r="M129" i="193"/>
  <c r="I129" i="193"/>
  <c r="E81" i="193"/>
  <c r="G63" i="193"/>
  <c r="O63" i="193"/>
  <c r="K63" i="193"/>
  <c r="M105" i="193"/>
  <c r="K20" i="193"/>
  <c r="G20" i="193"/>
  <c r="O20" i="193"/>
  <c r="I105" i="193"/>
  <c r="G32" i="193"/>
  <c r="O32" i="193"/>
  <c r="M32" i="193"/>
  <c r="K32" i="193"/>
  <c r="M43" i="193"/>
  <c r="I6" i="193"/>
  <c r="C65" i="236"/>
  <c r="C53" i="14"/>
  <c r="F27" i="222"/>
  <c r="Z45" i="192"/>
  <c r="AB45" i="192"/>
  <c r="AB34" i="192"/>
  <c r="Z34" i="192"/>
  <c r="AB22" i="192"/>
  <c r="Z22" i="192"/>
  <c r="Z65" i="192"/>
  <c r="AB65" i="192"/>
  <c r="AB15" i="192"/>
  <c r="Z15" i="192"/>
  <c r="AB8" i="192"/>
  <c r="AH8" i="192"/>
  <c r="AP7" i="192"/>
  <c r="AN8" i="192"/>
  <c r="Z8" i="192"/>
  <c r="AD8" i="192"/>
  <c r="D7" i="192"/>
  <c r="H7" i="192"/>
  <c r="F7" i="192"/>
  <c r="X7" i="192"/>
  <c r="V7" i="192"/>
  <c r="AC5" i="228"/>
  <c r="AW6" i="186"/>
  <c r="AW129" i="186"/>
  <c r="AW20" i="186"/>
  <c r="AW63" i="186"/>
  <c r="AW13" i="186"/>
  <c r="AW43" i="186"/>
  <c r="AW105" i="186"/>
  <c r="AW32" i="186"/>
  <c r="AW81" i="186"/>
  <c r="D55" i="236"/>
  <c r="D43" i="236"/>
  <c r="AT5" i="186"/>
  <c r="AJ5" i="186"/>
  <c r="AE5" i="186"/>
  <c r="AF5" i="186"/>
  <c r="AL5" i="186"/>
  <c r="AS5" i="186"/>
  <c r="AG5" i="186"/>
  <c r="AM5" i="186"/>
  <c r="AU5" i="186"/>
  <c r="AO5" i="186"/>
  <c r="AQ5" i="186"/>
  <c r="AP5" i="186"/>
  <c r="AV5" i="186"/>
  <c r="AR5" i="186"/>
  <c r="AD5" i="186"/>
  <c r="AN5" i="186"/>
  <c r="AC5" i="186"/>
  <c r="AH5" i="186"/>
  <c r="AI5" i="186"/>
  <c r="AK5" i="186"/>
  <c r="AB5" i="186"/>
  <c r="AD5" i="228"/>
  <c r="AU6" i="228"/>
  <c r="AG5" i="228"/>
  <c r="AM5" i="228"/>
  <c r="AB5" i="228"/>
  <c r="AL5" i="228"/>
  <c r="AF5" i="228"/>
  <c r="AE5" i="228"/>
  <c r="AU43" i="228"/>
  <c r="AK5" i="228"/>
  <c r="Z5" i="228"/>
  <c r="AA5" i="228"/>
  <c r="AU13" i="228"/>
  <c r="AN5" i="228"/>
  <c r="AH5" i="228"/>
  <c r="AI5" i="228"/>
  <c r="AJ5" i="228"/>
  <c r="AT5" i="228"/>
  <c r="D19" i="14"/>
  <c r="D44" i="14"/>
  <c r="D40" i="222"/>
  <c r="AH9" i="222"/>
  <c r="I4" i="114"/>
  <c r="AF33" i="114" s="1"/>
  <c r="L4" i="222"/>
  <c r="R14" i="80"/>
  <c r="G4" i="114"/>
  <c r="AF32" i="114" s="1"/>
  <c r="D66" i="222"/>
  <c r="AH12" i="222"/>
  <c r="P2" i="114"/>
  <c r="R9" i="80"/>
  <c r="U31" i="16"/>
  <c r="U30" i="16" s="1"/>
  <c r="K4" i="114"/>
  <c r="AF34" i="114" s="1"/>
  <c r="L30" i="80"/>
  <c r="BC4" i="222"/>
  <c r="BD5" i="222"/>
  <c r="AH7" i="222"/>
  <c r="D106" i="222"/>
  <c r="EH12" i="39"/>
  <c r="EI12" i="39" s="1"/>
  <c r="G40" i="222"/>
  <c r="H40" i="222" s="1"/>
  <c r="I40" i="222" s="1"/>
  <c r="R8" i="237"/>
  <c r="M12" i="114"/>
  <c r="D8" i="237"/>
  <c r="N128" i="114"/>
  <c r="D132" i="222"/>
  <c r="N80" i="114"/>
  <c r="O8" i="237"/>
  <c r="EH128" i="39"/>
  <c r="EI128" i="39" s="1"/>
  <c r="N8" i="237"/>
  <c r="D119" i="222"/>
  <c r="M31" i="114"/>
  <c r="I8" i="237" s="1"/>
  <c r="D93" i="222"/>
  <c r="N31" i="114"/>
  <c r="G66" i="222"/>
  <c r="H66" i="222" s="1"/>
  <c r="I66" i="222" s="1"/>
  <c r="M104" i="114"/>
  <c r="P8" i="237"/>
  <c r="EH5" i="39"/>
  <c r="EI5" i="39" s="1"/>
  <c r="D27" i="222"/>
  <c r="G27" i="222"/>
  <c r="H27" i="222" s="1"/>
  <c r="I27" i="222" s="1"/>
  <c r="N5" i="114"/>
  <c r="M5" i="114"/>
  <c r="B8" i="237"/>
  <c r="F8" i="237"/>
  <c r="N19" i="114"/>
  <c r="M19" i="114"/>
  <c r="G53" i="222"/>
  <c r="H53" i="222" s="1"/>
  <c r="I53" i="222" s="1"/>
  <c r="D53" i="222"/>
  <c r="EH19" i="39"/>
  <c r="EI19" i="39" s="1"/>
  <c r="J8" i="237"/>
  <c r="N42" i="114"/>
  <c r="M42" i="114"/>
  <c r="EH42" i="39"/>
  <c r="EI42" i="39" s="1"/>
  <c r="D80" i="222"/>
  <c r="G80" i="222"/>
  <c r="H80" i="222" s="1"/>
  <c r="I80" i="222" s="1"/>
  <c r="AG4" i="222"/>
  <c r="R5" i="80"/>
  <c r="X15" i="14"/>
  <c r="Y10" i="14" s="1"/>
  <c r="L4" i="114"/>
  <c r="E4" i="114"/>
  <c r="U29" i="16"/>
  <c r="EE4" i="39"/>
  <c r="J30" i="80"/>
  <c r="BW13" i="222"/>
  <c r="S8" i="237"/>
  <c r="CX4" i="234"/>
  <c r="CY4" i="234" s="1"/>
  <c r="D8" i="236" l="1"/>
  <c r="D22" i="236"/>
  <c r="EH4" i="39"/>
  <c r="EI4" i="39" s="1"/>
  <c r="EF4" i="39"/>
  <c r="EG4" i="39" s="1"/>
  <c r="AF7" i="192"/>
  <c r="AL7" i="192"/>
  <c r="AJ7" i="192"/>
  <c r="AH7" i="192"/>
  <c r="AU5" i="228"/>
  <c r="BZ11" i="222"/>
  <c r="BZ4" i="235"/>
  <c r="CA4" i="235" s="1"/>
  <c r="BZ6" i="222"/>
  <c r="M8" i="237"/>
  <c r="BZ12" i="222"/>
  <c r="BZ10" i="222"/>
  <c r="BZ9" i="222"/>
  <c r="BZ5" i="222"/>
  <c r="BZ7" i="222"/>
  <c r="BZ13" i="222"/>
  <c r="AH4" i="222"/>
  <c r="BD4" i="222"/>
  <c r="E5" i="225"/>
  <c r="M5" i="225"/>
  <c r="I5" i="225"/>
  <c r="K5" i="225"/>
  <c r="G5" i="225"/>
  <c r="O5" i="225"/>
  <c r="I5" i="193"/>
  <c r="E5" i="193"/>
  <c r="O5" i="193"/>
  <c r="K5" i="193"/>
  <c r="G5" i="193"/>
  <c r="C56" i="14"/>
  <c r="C68" i="236"/>
  <c r="D65" i="236" s="1"/>
  <c r="AD7" i="192"/>
  <c r="AB7" i="192"/>
  <c r="Z7" i="192"/>
  <c r="AN7" i="192"/>
  <c r="AW5" i="186"/>
  <c r="R8" i="80"/>
  <c r="N21" i="80"/>
  <c r="N20" i="80"/>
  <c r="N19" i="80"/>
  <c r="N23" i="80"/>
  <c r="N22" i="80"/>
  <c r="R6" i="80"/>
  <c r="H19" i="80" s="1"/>
  <c r="BW6" i="222"/>
  <c r="E8" i="237"/>
  <c r="BW8" i="222"/>
  <c r="BW12" i="222"/>
  <c r="Q8" i="237"/>
  <c r="BW5" i="222"/>
  <c r="C8" i="237"/>
  <c r="G8" i="237"/>
  <c r="BW7" i="222"/>
  <c r="M4" i="114"/>
  <c r="AF31" i="114"/>
  <c r="AF35" i="114" s="1"/>
  <c r="M30" i="80"/>
  <c r="N4" i="114"/>
  <c r="Y9" i="14"/>
  <c r="Y12" i="14"/>
  <c r="Y13" i="14"/>
  <c r="Y3" i="14"/>
  <c r="Y5" i="14"/>
  <c r="Y6" i="14"/>
  <c r="Y8" i="14"/>
  <c r="Y7" i="14"/>
  <c r="Y11" i="14"/>
  <c r="Y14" i="14"/>
  <c r="Y4" i="14"/>
  <c r="BW9" i="222"/>
  <c r="K8" i="237"/>
  <c r="R13" i="80"/>
  <c r="R4" i="80"/>
  <c r="H18" i="80" s="1"/>
  <c r="P1" i="16"/>
  <c r="U28" i="16"/>
  <c r="U35" i="16"/>
  <c r="U34" i="16" s="1"/>
  <c r="U33" i="16"/>
  <c r="U32" i="16" s="1"/>
  <c r="BZ4" i="222" l="1"/>
  <c r="D50" i="14"/>
  <c r="D54" i="14"/>
  <c r="D55" i="14"/>
  <c r="D52" i="14"/>
  <c r="D56" i="14"/>
  <c r="D51" i="14"/>
  <c r="D67" i="236"/>
  <c r="D62" i="236"/>
  <c r="D68" i="236"/>
  <c r="D63" i="236"/>
  <c r="D66" i="236"/>
  <c r="D64" i="236"/>
  <c r="D53" i="14"/>
  <c r="H20" i="80"/>
  <c r="BW4" i="222"/>
  <c r="N30" i="80"/>
  <c r="R12" i="80"/>
  <c r="R11" i="80"/>
  <c r="R10" i="80" s="1"/>
</calcChain>
</file>

<file path=xl/sharedStrings.xml><?xml version="1.0" encoding="utf-8"?>
<sst xmlns="http://schemas.openxmlformats.org/spreadsheetml/2006/main" count="39900" uniqueCount="1266">
  <si>
    <t>Municipio</t>
  </si>
  <si>
    <t>Nombre Municipio</t>
  </si>
  <si>
    <t>Total</t>
  </si>
  <si>
    <t>cod</t>
  </si>
  <si>
    <t>Cod_mpio</t>
  </si>
  <si>
    <t>05001</t>
  </si>
  <si>
    <t>Medellín</t>
  </si>
  <si>
    <t>05002</t>
  </si>
  <si>
    <t>Abejorral</t>
  </si>
  <si>
    <t>05004</t>
  </si>
  <si>
    <t>Abriaquí</t>
  </si>
  <si>
    <t>05021</t>
  </si>
  <si>
    <t>Alejandría</t>
  </si>
  <si>
    <t>05030</t>
  </si>
  <si>
    <t>Amagá</t>
  </si>
  <si>
    <t>05031</t>
  </si>
  <si>
    <t>Amalfi</t>
  </si>
  <si>
    <t>05034</t>
  </si>
  <si>
    <t>Andes</t>
  </si>
  <si>
    <t>05036</t>
  </si>
  <si>
    <t>Angelópolis</t>
  </si>
  <si>
    <t>05038</t>
  </si>
  <si>
    <t>Angostura</t>
  </si>
  <si>
    <t>05040</t>
  </si>
  <si>
    <t>Anorí</t>
  </si>
  <si>
    <t>05042</t>
  </si>
  <si>
    <t>Santafé de Antioquia</t>
  </si>
  <si>
    <t>Santa Fé de Antioquia</t>
  </si>
  <si>
    <t>05044</t>
  </si>
  <si>
    <t>Anza</t>
  </si>
  <si>
    <t>Anzá</t>
  </si>
  <si>
    <t>05045</t>
  </si>
  <si>
    <t>Apartadó</t>
  </si>
  <si>
    <t>05051</t>
  </si>
  <si>
    <t>Arboletes  (3)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</si>
  <si>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</si>
  <si>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</si>
  <si>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</si>
  <si>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</si>
  <si>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</si>
  <si>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</si>
  <si>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</si>
  <si>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</si>
  <si>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</si>
  <si>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</si>
  <si>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</si>
  <si>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</si>
  <si>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</si>
  <si>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</si>
  <si>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</si>
  <si>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</si>
  <si>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</si>
  <si>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</si>
  <si>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</si>
  <si>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</si>
  <si>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</si>
  <si>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</si>
  <si>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</si>
  <si>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</si>
  <si>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</si>
  <si>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</si>
  <si>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</si>
  <si>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</si>
  <si>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</si>
  <si>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</si>
  <si>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</si>
  <si>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</si>
  <si>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</si>
  <si>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</si>
  <si>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</si>
  <si>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</si>
  <si>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</si>
  <si>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</si>
  <si>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</si>
  <si>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</si>
  <si>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</si>
  <si>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</si>
  <si>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</si>
  <si>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</si>
  <si>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</si>
  <si>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</si>
  <si>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</si>
  <si>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</si>
  <si>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  (3)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</si>
  <si>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</si>
  <si>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</si>
  <si>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</si>
  <si>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</si>
  <si>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</si>
  <si>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</si>
  <si>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</si>
  <si>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</si>
  <si>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</si>
  <si>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</si>
  <si>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</si>
  <si>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Donmatías</t>
  </si>
  <si>
    <t>05240</t>
  </si>
  <si>
    <t>Ebéjico</t>
  </si>
  <si>
    <t>05250</t>
  </si>
  <si>
    <t>El Bagre</t>
  </si>
  <si>
    <t>05264</t>
  </si>
  <si>
    <t>Entrerrios</t>
  </si>
  <si>
    <t>Entrerríos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</si>
  <si>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</si>
  <si>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</si>
  <si>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</si>
  <si>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</si>
  <si>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</si>
  <si>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</si>
  <si>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</si>
  <si>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</si>
  <si>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</si>
  <si>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</si>
  <si>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</si>
  <si>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</si>
  <si>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</si>
  <si>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</si>
  <si>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</si>
  <si>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</si>
  <si>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</si>
  <si>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</si>
  <si>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</si>
  <si>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Guatapé</t>
  </si>
  <si>
    <t>05347</t>
  </si>
  <si>
    <t>Heliconia</t>
  </si>
  <si>
    <t>05353</t>
  </si>
  <si>
    <t>Hispania</t>
  </si>
  <si>
    <t>05360</t>
  </si>
  <si>
    <t>Itagui</t>
  </si>
  <si>
    <t>Itagüí</t>
  </si>
  <si>
    <t>05361</t>
  </si>
  <si>
    <t>Ituango</t>
  </si>
  <si>
    <t>05364</t>
  </si>
  <si>
    <t>Jardín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</si>
  <si>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</si>
  <si>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</si>
  <si>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</si>
  <si>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</si>
  <si>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</si>
  <si>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</si>
  <si>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</si>
  <si>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</si>
  <si>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</si>
  <si>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</si>
  <si>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</si>
  <si>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</si>
  <si>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</si>
  <si>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</si>
  <si>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</si>
  <si>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</si>
  <si>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</si>
  <si>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</si>
  <si>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</si>
  <si>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Murindó</t>
  </si>
  <si>
    <t>05480</t>
  </si>
  <si>
    <t>Mutatá</t>
  </si>
  <si>
    <t>05483</t>
  </si>
  <si>
    <t>Nariño</t>
  </si>
  <si>
    <t>05490</t>
  </si>
  <si>
    <t>Necoclí</t>
  </si>
  <si>
    <t>05495</t>
  </si>
  <si>
    <t>Nechí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</si>
  <si>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</si>
  <si>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</si>
  <si>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</si>
  <si>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</si>
  <si>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</si>
  <si>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</si>
  <si>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</si>
  <si>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</si>
  <si>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</si>
  <si>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Berrío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</si>
  <si>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</si>
  <si>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</si>
  <si>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</si>
  <si>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</si>
  <si>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</si>
  <si>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</si>
  <si>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</si>
  <si>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</si>
  <si>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</si>
  <si>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</si>
  <si>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</si>
  <si>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</si>
  <si>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</si>
  <si>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</si>
  <si>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</si>
  <si>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</si>
  <si>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</si>
  <si>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</si>
  <si>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</si>
  <si>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</si>
  <si>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</si>
  <si>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</si>
  <si>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</si>
  <si>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</si>
  <si>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</si>
  <si>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</si>
  <si>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</si>
  <si>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</si>
  <si>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</si>
  <si>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</si>
  <si>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</si>
  <si>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</si>
  <si>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San Pedro de Los Milagros</t>
  </si>
  <si>
    <t>05665</t>
  </si>
  <si>
    <t>San Pedro de Uraba</t>
  </si>
  <si>
    <t>San Pedro de Urabá</t>
  </si>
  <si>
    <t>05667</t>
  </si>
  <si>
    <t>San Rafael</t>
  </si>
  <si>
    <t>05670</t>
  </si>
  <si>
    <t>San Roque</t>
  </si>
  <si>
    <t>05674</t>
  </si>
  <si>
    <t>San Vicente</t>
  </si>
  <si>
    <t>San Vicente Ferrer</t>
  </si>
  <si>
    <t>05679</t>
  </si>
  <si>
    <t>Santa Bárbara (3)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</si>
  <si>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</si>
  <si>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</si>
  <si>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</si>
  <si>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</si>
  <si>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</si>
  <si>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</si>
  <si>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</si>
  <si>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</si>
  <si>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</si>
  <si>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</si>
  <si>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</si>
  <si>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Sonsón</t>
  </si>
  <si>
    <t>05761</t>
  </si>
  <si>
    <t>Sopetrán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</si>
  <si>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</si>
  <si>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</si>
  <si>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</si>
  <si>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</si>
  <si>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</si>
  <si>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</si>
  <si>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</si>
  <si>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</si>
  <si>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</si>
  <si>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</si>
  <si>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</si>
  <si>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</si>
  <si>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</si>
  <si>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</si>
  <si>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</si>
  <si>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</si>
  <si>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</si>
  <si>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</si>
  <si>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</si>
  <si>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  (3)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</si>
  <si>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</si>
  <si>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</si>
  <si>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</si>
  <si>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</si>
  <si>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</si>
  <si>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</si>
  <si>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</si>
  <si>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</si>
  <si>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Yalí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</si>
  <si>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</si>
  <si>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</si>
  <si>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</si>
  <si>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</si>
  <si>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</si>
  <si>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</si>
  <si>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</si>
  <si>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</si>
  <si>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 xml:space="preserve">FECHA DE CORTE: </t>
  </si>
  <si>
    <t>Diciembre 2020</t>
  </si>
  <si>
    <t>COBERTURA POBLACIÓN ACTIVA AFILIADA AL SGSSS EN EL DEPARTAMENTO DE ANTIOQUIA, POR SUBREGIÓN, MUNICIPIO Y RÉGIMEN. 
Según Población Proyectada DANE 2020.</t>
  </si>
  <si>
    <t>COD 
MPIO</t>
  </si>
  <si>
    <t>MUNICIPIO</t>
  </si>
  <si>
    <t>Población proyectada</t>
  </si>
  <si>
    <t>REGIMEN SUBSIDIADO</t>
  </si>
  <si>
    <t>REGIMEN CONTRIBUTIVO</t>
  </si>
  <si>
    <r>
      <t xml:space="preserve">REGIMEN EXCEPCIÓN
</t>
    </r>
    <r>
      <rPr>
        <b/>
        <sz val="8"/>
        <color theme="1"/>
        <rFont val="Calibri"/>
        <family val="2"/>
        <scheme val="minor"/>
      </rPr>
      <t>(Magisterio, Ecopetrol, 
UdeA, Unal)</t>
    </r>
  </si>
  <si>
    <t>FUERZA PÚBLICA
(Militares y Policia)</t>
  </si>
  <si>
    <t xml:space="preserve">Total afiliados  al SGSSS </t>
  </si>
  <si>
    <t>Población diferencia</t>
  </si>
  <si>
    <t xml:space="preserve"> DANE 2020</t>
  </si>
  <si>
    <t xml:space="preserve">Total Afiliados </t>
  </si>
  <si>
    <t xml:space="preserve">%  de cobertura </t>
  </si>
  <si>
    <t>% de Cobertura
RS+RC+RE</t>
  </si>
  <si>
    <t xml:space="preserve"> </t>
  </si>
  <si>
    <t>TOTAL DEPARTAMENTO</t>
  </si>
  <si>
    <t>R. excepción</t>
  </si>
  <si>
    <t>Ejercito y policia</t>
  </si>
  <si>
    <t>Ejercito</t>
  </si>
  <si>
    <t>Policia</t>
  </si>
  <si>
    <t>MAGDALENA MEDIO</t>
  </si>
  <si>
    <t>Campo20</t>
  </si>
  <si>
    <t>CuentaDeCampo6</t>
  </si>
  <si>
    <t>Campo9</t>
  </si>
  <si>
    <t>CuentaDeCampo2</t>
  </si>
  <si>
    <t>MEDELLIN</t>
  </si>
  <si>
    <t>CARACOLI</t>
  </si>
  <si>
    <t>ABEJORRAL</t>
  </si>
  <si>
    <t>MACEO</t>
  </si>
  <si>
    <t>ABRIAQUI</t>
  </si>
  <si>
    <t>PUERTO BERRIO</t>
  </si>
  <si>
    <t>ALEJANDRIA</t>
  </si>
  <si>
    <t>PUERTO NARE</t>
  </si>
  <si>
    <t>AMAGA</t>
  </si>
  <si>
    <t>PUERTO TRIUNFO</t>
  </si>
  <si>
    <t>AMALFI</t>
  </si>
  <si>
    <t>YONDO</t>
  </si>
  <si>
    <t>ANDES</t>
  </si>
  <si>
    <t>BAJO CAUCA</t>
  </si>
  <si>
    <t>ANGELOPOLIS</t>
  </si>
  <si>
    <t>CACERES</t>
  </si>
  <si>
    <t>ANGOSTURA</t>
  </si>
  <si>
    <t>CAUCASIA</t>
  </si>
  <si>
    <t>ANORI</t>
  </si>
  <si>
    <t>EL BAGRE</t>
  </si>
  <si>
    <t>ANZA</t>
  </si>
  <si>
    <t>NECHI</t>
  </si>
  <si>
    <t>APARTADO</t>
  </si>
  <si>
    <t>TARAZA</t>
  </si>
  <si>
    <t>ARBOLETES</t>
  </si>
  <si>
    <t>ZARAGOZA</t>
  </si>
  <si>
    <t>ARGELIA</t>
  </si>
  <si>
    <t>URABA</t>
  </si>
  <si>
    <t>ARMENIA</t>
  </si>
  <si>
    <t>BARBOSA</t>
  </si>
  <si>
    <t>BELLO</t>
  </si>
  <si>
    <t>CAREPA</t>
  </si>
  <si>
    <t>BELMIRA</t>
  </si>
  <si>
    <t>CHIGORODO</t>
  </si>
  <si>
    <t>BETANIA</t>
  </si>
  <si>
    <t>MURINDO</t>
  </si>
  <si>
    <t>BETULIA</t>
  </si>
  <si>
    <t>MUTATA</t>
  </si>
  <si>
    <t>BRICEÑO</t>
  </si>
  <si>
    <t>NECOCLI</t>
  </si>
  <si>
    <t>BURITICA</t>
  </si>
  <si>
    <t>SAN JUAN DE URABA</t>
  </si>
  <si>
    <t>SAN PEDRO DE URABA</t>
  </si>
  <si>
    <t>CAICEDO</t>
  </si>
  <si>
    <t>TURBO</t>
  </si>
  <si>
    <t>CALDAS</t>
  </si>
  <si>
    <t>VIGIA DEL FUERTE</t>
  </si>
  <si>
    <t>CAMPAMENTO</t>
  </si>
  <si>
    <t>NORDESTE</t>
  </si>
  <si>
    <t>CAÑASGORDAS</t>
  </si>
  <si>
    <t>R. Subsidiado</t>
  </si>
  <si>
    <t>R. Contributivo</t>
  </si>
  <si>
    <t>CARAMANTA</t>
  </si>
  <si>
    <t>R. Excepción</t>
  </si>
  <si>
    <t>CISNEROS</t>
  </si>
  <si>
    <t>R. Especial (Policia y Ejercito)</t>
  </si>
  <si>
    <t>REMEDIOS</t>
  </si>
  <si>
    <t>CAROLINA</t>
  </si>
  <si>
    <t>P. Sin afiliación</t>
  </si>
  <si>
    <t>SAN ROQUE</t>
  </si>
  <si>
    <t>SANTO DOMINGO</t>
  </si>
  <si>
    <t>SEGOVIA</t>
  </si>
  <si>
    <t>VEGACHI</t>
  </si>
  <si>
    <t>CIUDAD BOLIVAR</t>
  </si>
  <si>
    <t>YALI</t>
  </si>
  <si>
    <t>COCORNA</t>
  </si>
  <si>
    <t>YOLOMBO</t>
  </si>
  <si>
    <t>CONCEPCION</t>
  </si>
  <si>
    <t>OCCIDENTE</t>
  </si>
  <si>
    <t>CONCORDIA</t>
  </si>
  <si>
    <t>COPACABANA</t>
  </si>
  <si>
    <t>SANTAFE DE ANTIOQUIA</t>
  </si>
  <si>
    <t>DABEIBA</t>
  </si>
  <si>
    <t>DONMATIAS</t>
  </si>
  <si>
    <t>EBEJICO</t>
  </si>
  <si>
    <t>EL CARMEN DE VIBORAL</t>
  </si>
  <si>
    <t>EL SANTUARIO</t>
  </si>
  <si>
    <t>ENVIGADO</t>
  </si>
  <si>
    <t>ENTRERRIOS</t>
  </si>
  <si>
    <t>FRONTINO</t>
  </si>
  <si>
    <t>FREDONIA</t>
  </si>
  <si>
    <t>GIRALDO</t>
  </si>
  <si>
    <t>HELICONIA</t>
  </si>
  <si>
    <t>LIBORINA</t>
  </si>
  <si>
    <t>GIRARDOTA</t>
  </si>
  <si>
    <t>OLAYA</t>
  </si>
  <si>
    <t>GOMEZ PLATA</t>
  </si>
  <si>
    <t>PEQUE</t>
  </si>
  <si>
    <t>GRANADA</t>
  </si>
  <si>
    <t>SABANALARGA</t>
  </si>
  <si>
    <t>GUADALUPE</t>
  </si>
  <si>
    <t>SAN JERONIMO</t>
  </si>
  <si>
    <t>GUARNE</t>
  </si>
  <si>
    <t>SOPETRAN</t>
  </si>
  <si>
    <t>GUATAPE</t>
  </si>
  <si>
    <t>URAMITA</t>
  </si>
  <si>
    <t>NORTE</t>
  </si>
  <si>
    <t>HISPANIA</t>
  </si>
  <si>
    <t>ITAGUI</t>
  </si>
  <si>
    <t>ITUANGO</t>
  </si>
  <si>
    <t>JARDIN</t>
  </si>
  <si>
    <t>JERICO</t>
  </si>
  <si>
    <t>LA CEJA</t>
  </si>
  <si>
    <t>DON MATIAS</t>
  </si>
  <si>
    <t>LA ESTRELLA</t>
  </si>
  <si>
    <t>LA PINTADA</t>
  </si>
  <si>
    <t xml:space="preserve">GOMEZ PLATA </t>
  </si>
  <si>
    <t>LA UNION</t>
  </si>
  <si>
    <t>SAN ANDRES DE CUERQUIA</t>
  </si>
  <si>
    <t>MARINILLA</t>
  </si>
  <si>
    <t>SAN JOSE DE LA MONTAÑA</t>
  </si>
  <si>
    <t>MONTEBELLO</t>
  </si>
  <si>
    <t>SAN PEDRO DE LOS MILAGROS</t>
  </si>
  <si>
    <t>SANTA ROSA DE OSOS</t>
  </si>
  <si>
    <t>NARIÑO</t>
  </si>
  <si>
    <t>TOLEDO</t>
  </si>
  <si>
    <t>VALDIVIA</t>
  </si>
  <si>
    <t>YARUMAL</t>
  </si>
  <si>
    <t>ORIENTE</t>
  </si>
  <si>
    <t>PEÑOL</t>
  </si>
  <si>
    <t>PUEBLORRICO</t>
  </si>
  <si>
    <t>RETIRO</t>
  </si>
  <si>
    <t>RIONEGRO</t>
  </si>
  <si>
    <t>SABANETA</t>
  </si>
  <si>
    <t>SALGAR</t>
  </si>
  <si>
    <t>SAN CARLOS</t>
  </si>
  <si>
    <t>EL PEÑOL</t>
  </si>
  <si>
    <t>SAN FRANCISCO</t>
  </si>
  <si>
    <t>EL RETIRO</t>
  </si>
  <si>
    <t>SAN LUIS</t>
  </si>
  <si>
    <t>SAN RAFAEL</t>
  </si>
  <si>
    <t>SAN VICENTE</t>
  </si>
  <si>
    <t>SONSON</t>
  </si>
  <si>
    <t>SAN VICENTE FERRER</t>
  </si>
  <si>
    <t>SUROESTE</t>
  </si>
  <si>
    <t>SANTA BARBARA</t>
  </si>
  <si>
    <t>SANTA FE DE ANTIOQUIA</t>
  </si>
  <si>
    <t>TAMESIS</t>
  </si>
  <si>
    <t>TARSO</t>
  </si>
  <si>
    <t>TITIRIBI</t>
  </si>
  <si>
    <t>URRAO</t>
  </si>
  <si>
    <t>VALPARAISO</t>
  </si>
  <si>
    <t>VENECIA</t>
  </si>
  <si>
    <t xml:space="preserve">VALLE ABURRA </t>
  </si>
  <si>
    <t>ITAGÜI</t>
  </si>
  <si>
    <t>Fuentes:</t>
  </si>
  <si>
    <t>SISPRO-BODEGA DE DATOS DICIEMBRE 2020</t>
  </si>
  <si>
    <t>PROYECCIÓN DANE 2020</t>
  </si>
  <si>
    <t>Realizado por:</t>
  </si>
  <si>
    <t>Julio César Fabra Arrieta</t>
  </si>
  <si>
    <t>PORCENTAJE DE LA POBLACION ANTIOQUEÑA AFILIADA AL SISTEMA GENERAL DE SEGURIDAD SOCIAL EN SALUD, POR REGÍMENES SEGÚN ADRES .   2015 - 2020.</t>
  </si>
  <si>
    <t xml:space="preserve"> FECHA DE CORTE:</t>
  </si>
  <si>
    <t xml:space="preserve"> CRITERIOS</t>
  </si>
  <si>
    <t>2004</t>
  </si>
  <si>
    <t>2005</t>
  </si>
  <si>
    <t>2006</t>
  </si>
  <si>
    <t>2007</t>
  </si>
  <si>
    <t>2008</t>
  </si>
  <si>
    <t>2010</t>
  </si>
  <si>
    <t>% De afiliados al Regimen Subsidiado</t>
  </si>
  <si>
    <t>Nº Afiliados Régimen Subsidiado</t>
  </si>
  <si>
    <t>% De afiliados al Régimen Contributivo</t>
  </si>
  <si>
    <t>Nº Afiliados Régimen Contributivo</t>
  </si>
  <si>
    <t>% De afiliados al Régimen Excepción</t>
  </si>
  <si>
    <t>Nº Afiliados Régimen Excepción</t>
  </si>
  <si>
    <t>% PNA el SGSSS</t>
  </si>
  <si>
    <t>Nº PNA al SGSSS</t>
  </si>
  <si>
    <t>% Total Cobertura en el SGSSS</t>
  </si>
  <si>
    <t>Nº Afiliados SGSSS</t>
  </si>
  <si>
    <t xml:space="preserve">DANE </t>
  </si>
  <si>
    <t>Cobertura de afiliados al SGSSS por mes en Antioquia, año 2020</t>
  </si>
  <si>
    <t>Régimen Subsidiado</t>
  </si>
  <si>
    <t>MES</t>
  </si>
  <si>
    <t>Subsidiado</t>
  </si>
  <si>
    <t>Contributivo</t>
  </si>
  <si>
    <t>Excepción</t>
  </si>
  <si>
    <t>% Cobertura</t>
  </si>
  <si>
    <t>Régimen Contributivo</t>
  </si>
  <si>
    <t>Enero</t>
  </si>
  <si>
    <t>PNA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</si>
  <si>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</si>
  <si>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</si>
  <si>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</si>
  <si>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</si>
  <si>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</si>
  <si>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</si>
  <si>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</si>
  <si>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</si>
  <si>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</si>
  <si>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</si>
  <si>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</si>
  <si>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Nota: El Régimen de Excepción incluye las fuerzas militares y policia</t>
  </si>
  <si>
    <t>Fuente: CUBO BDUA ADRES, información de la Fuerza Pública (Policia y Ejercito). 2020</t>
  </si>
  <si>
    <t>Fuente: CUBO BDUA ADRES, información de la Fuerza Pública (Policia y Ejercito). 2015-2020</t>
  </si>
  <si>
    <t>VALLE ABURRA</t>
  </si>
  <si>
    <t>Número de Afiliados</t>
  </si>
  <si>
    <t>% Afiliados</t>
  </si>
  <si>
    <t>Fuerza Pública</t>
  </si>
  <si>
    <t>Total Cobertura</t>
  </si>
  <si>
    <t>AFILIADOS A RÉGIMEN SUBSIDIADO- REGIMEN CONTRIBUTIVO- POBLACION SIN ASEGURAR EN DEPARTAMENTO DE ANTIOQUIA, 2010-2020</t>
  </si>
  <si>
    <t>PROYECCIÓN DANE</t>
  </si>
  <si>
    <t>SUBSIDIADO 2010 - 2020</t>
  </si>
  <si>
    <t>Contributivo 2010 - 2019</t>
  </si>
  <si>
    <t>Población sin afiliar Según proyección DANE 2010 - 2019</t>
  </si>
  <si>
    <t>%</t>
  </si>
  <si>
    <t>TOTAL ANTIOQUIA</t>
  </si>
  <si>
    <t>Total MAGDALENA MEDIO</t>
  </si>
  <si>
    <t>Total BAJO CAUCA</t>
  </si>
  <si>
    <t>Total URABA</t>
  </si>
  <si>
    <t>Total NORDESTE</t>
  </si>
  <si>
    <t>Total OCCIDENTE</t>
  </si>
  <si>
    <t>Total NORTE</t>
  </si>
  <si>
    <t>Total ORIENTE</t>
  </si>
  <si>
    <t>Total SUROESTE</t>
  </si>
  <si>
    <t>Total VALLE  DE ABURRA</t>
  </si>
  <si>
    <t>Regional  Magdalena Medio</t>
  </si>
  <si>
    <t>DANE</t>
  </si>
  <si>
    <t>subsidiado</t>
  </si>
  <si>
    <t>Total AfilIados</t>
  </si>
  <si>
    <t>Cobertura total</t>
  </si>
  <si>
    <t>Sin Cobertura</t>
  </si>
  <si>
    <t>Regional  Bajo Cauca</t>
  </si>
  <si>
    <t>Uraba</t>
  </si>
  <si>
    <t>Regional Nordeste</t>
  </si>
  <si>
    <t>Occidente</t>
  </si>
  <si>
    <t>Norte</t>
  </si>
  <si>
    <t>Oriente</t>
  </si>
  <si>
    <t>Suroeste</t>
  </si>
  <si>
    <t>Valle de aburra</t>
  </si>
  <si>
    <t>Total afiliados por EPS al Régimen Subsidiado</t>
  </si>
  <si>
    <t>Total afiliados por EPS en Antioquia</t>
  </si>
  <si>
    <t>CODIGO Ministerio</t>
  </si>
  <si>
    <t>NOMBRE EPS-S</t>
  </si>
  <si>
    <t>NRO. AFILIADOS</t>
  </si>
  <si>
    <t>% afiliados</t>
  </si>
  <si>
    <t>NOMBRE EPS</t>
  </si>
  <si>
    <t>EPSS40</t>
  </si>
  <si>
    <t>Savia Salud</t>
  </si>
  <si>
    <t>1. SURA.</t>
  </si>
  <si>
    <t>ESS024</t>
  </si>
  <si>
    <t>Coosalud</t>
  </si>
  <si>
    <t>2. Savia Salud</t>
  </si>
  <si>
    <t>EPSS37</t>
  </si>
  <si>
    <t>La Nueva EPS</t>
  </si>
  <si>
    <t>3. La Nueva EPS</t>
  </si>
  <si>
    <t>EPSS10</t>
  </si>
  <si>
    <t>SURA.</t>
  </si>
  <si>
    <t xml:space="preserve">4. Salud Total </t>
  </si>
  <si>
    <t>EPSS16</t>
  </si>
  <si>
    <t>Coomeva S.A.</t>
  </si>
  <si>
    <t>5. Coosalud</t>
  </si>
  <si>
    <t>EPSS02</t>
  </si>
  <si>
    <t xml:space="preserve">Salud Total </t>
  </si>
  <si>
    <t>6. Coomeva</t>
  </si>
  <si>
    <t>ESS091</t>
  </si>
  <si>
    <t>Ecoopsos</t>
  </si>
  <si>
    <t>7. Sanitas S.A.</t>
  </si>
  <si>
    <t>EPSI03</t>
  </si>
  <si>
    <t>AIC</t>
  </si>
  <si>
    <t>8. Ecoopsos</t>
  </si>
  <si>
    <t>EPSS05</t>
  </si>
  <si>
    <t>Sanitas S.A.</t>
  </si>
  <si>
    <t>9. AIC</t>
  </si>
  <si>
    <t>EPSS08</t>
  </si>
  <si>
    <t>Compensar EPS</t>
  </si>
  <si>
    <t>10. Compensar EPS</t>
  </si>
  <si>
    <t>EPSS18</t>
  </si>
  <si>
    <t xml:space="preserve">Servicio Occidental </t>
  </si>
  <si>
    <t>11. SOS</t>
  </si>
  <si>
    <t>CCF055</t>
  </si>
  <si>
    <t>CAJACOPI ATLANTICO</t>
  </si>
  <si>
    <t>12. MEDIMAS</t>
  </si>
  <si>
    <t>EPSS44</t>
  </si>
  <si>
    <t>MEDIMAS</t>
  </si>
  <si>
    <t>CCF102</t>
  </si>
  <si>
    <t>COMFACHOCO</t>
  </si>
  <si>
    <t>EPSI04</t>
  </si>
  <si>
    <t>ANASWAYUU</t>
  </si>
  <si>
    <t>EPSS33</t>
  </si>
  <si>
    <t>SALUDVIDA S.A. E.P.S</t>
  </si>
  <si>
    <t>Total Afiliado Régimen Subsidiado</t>
  </si>
  <si>
    <t xml:space="preserve">Total Afiliados por EPS Régimen Contributivo, </t>
  </si>
  <si>
    <t>N° DE AFILIADOS</t>
  </si>
  <si>
    <t>EPS010</t>
  </si>
  <si>
    <t>EPS037</t>
  </si>
  <si>
    <t>EPS002</t>
  </si>
  <si>
    <t>EPS016</t>
  </si>
  <si>
    <t>EPS005</t>
  </si>
  <si>
    <t>EPS040</t>
  </si>
  <si>
    <t>EPS042</t>
  </si>
  <si>
    <t>EAS016</t>
  </si>
  <si>
    <t>EPM</t>
  </si>
  <si>
    <t>EPS008</t>
  </si>
  <si>
    <t xml:space="preserve">COMPENSAR E.P.S. </t>
  </si>
  <si>
    <t>EAS027</t>
  </si>
  <si>
    <t>Fondo Ferrocarriles Nal</t>
  </si>
  <si>
    <t>EPS017</t>
  </si>
  <si>
    <t xml:space="preserve">Famisanar </t>
  </si>
  <si>
    <t>EPS018</t>
  </si>
  <si>
    <t>ESSC91</t>
  </si>
  <si>
    <t>EPS044</t>
  </si>
  <si>
    <t>EPSIC3</t>
  </si>
  <si>
    <t>CCFC55</t>
  </si>
  <si>
    <t>CAJACOPI ATLANTICO -CM</t>
  </si>
  <si>
    <t>EPS048</t>
  </si>
  <si>
    <t xml:space="preserve">MUTUALSER </t>
  </si>
  <si>
    <t>ESSC33</t>
  </si>
  <si>
    <t>COMPARTA</t>
  </si>
  <si>
    <t>EPS001</t>
  </si>
  <si>
    <t>ALIANSALUD E.P.S.</t>
  </si>
  <si>
    <t xml:space="preserve">Total Afiliados por EPS Régimen Excepción, </t>
  </si>
  <si>
    <t>RES004</t>
  </si>
  <si>
    <t>Magisterio</t>
  </si>
  <si>
    <t>POL001</t>
  </si>
  <si>
    <t>Policia Nacional</t>
  </si>
  <si>
    <t>FMS001</t>
  </si>
  <si>
    <t>Ejercito Nacional</t>
  </si>
  <si>
    <t>RES011</t>
  </si>
  <si>
    <t>Universidad de Antioquia</t>
  </si>
  <si>
    <t>RES008</t>
  </si>
  <si>
    <t>Universidad Nacional</t>
  </si>
  <si>
    <t>RES002</t>
  </si>
  <si>
    <t>Ecopetrol</t>
  </si>
  <si>
    <t>Total Afiliados</t>
  </si>
  <si>
    <t>Campo17</t>
  </si>
  <si>
    <t>Campo2</t>
  </si>
  <si>
    <t>EPS041</t>
  </si>
  <si>
    <t>ESSC24</t>
  </si>
  <si>
    <t>EPSS41</t>
  </si>
  <si>
    <t>EPSS42</t>
  </si>
  <si>
    <t>Código</t>
  </si>
  <si>
    <t>EPS Subsidiado</t>
  </si>
  <si>
    <t>Asociación Indígena del Cauca</t>
  </si>
  <si>
    <t>Total afiliados</t>
  </si>
  <si>
    <t>ESS207</t>
  </si>
  <si>
    <t xml:space="preserve">ASOCIACIÓN MUTUAL SER </t>
  </si>
  <si>
    <t>EPSS17</t>
  </si>
  <si>
    <t>FAMISANAR</t>
  </si>
  <si>
    <t>ESS062</t>
  </si>
  <si>
    <t>ASMET  SALUD</t>
  </si>
  <si>
    <t>Total Afiliados Movilidad</t>
  </si>
  <si>
    <t>TOTAL AFILIADOS RÉGIMEN SUBSIDIADO</t>
  </si>
  <si>
    <t>EPS Contributivo</t>
  </si>
  <si>
    <t>COOSALUD</t>
  </si>
  <si>
    <t>NUEVA EPS S.A. -CM</t>
  </si>
  <si>
    <t>Compensar</t>
  </si>
  <si>
    <t>EPS023</t>
  </si>
  <si>
    <t xml:space="preserve">Cruz Blanca </t>
  </si>
  <si>
    <t>EPS033</t>
  </si>
  <si>
    <t>SALUDVIDA S.A. E.P.S.</t>
  </si>
  <si>
    <t>EPSC25</t>
  </si>
  <si>
    <t>CAPRESOCA</t>
  </si>
  <si>
    <t>EPSC34</t>
  </si>
  <si>
    <t>Capital Salud</t>
  </si>
  <si>
    <t>ESSC62</t>
  </si>
  <si>
    <t>Asmet Salud</t>
  </si>
  <si>
    <t>RES001</t>
  </si>
  <si>
    <t>RES003</t>
  </si>
  <si>
    <t>AFILIADOS POR MUNICIPIO AL RÉGIMEN SUBSIDIADO EN ANTIOQUIA, DICIEMBRE 2020</t>
  </si>
  <si>
    <t>SUBREGIÓN</t>
  </si>
  <si>
    <t>COD-MPIO</t>
  </si>
  <si>
    <t>SURA.
Subsidiada</t>
  </si>
  <si>
    <t>La nueva EPS
Subsidiada</t>
  </si>
  <si>
    <t>Nueva EPS</t>
  </si>
  <si>
    <t>Coomeva S.A.
Subsidiado</t>
  </si>
  <si>
    <t xml:space="preserve">Salud Total
Subsidiado </t>
  </si>
  <si>
    <t>Sanitas S.A.
Subsidiado</t>
  </si>
  <si>
    <t>Servicio Occidental 
Subsidiado</t>
  </si>
  <si>
    <t>Coosalud CM</t>
  </si>
  <si>
    <t xml:space="preserve">ASMET  SALUD </t>
  </si>
  <si>
    <t>ANASWAYUU eps</t>
  </si>
  <si>
    <t>Medimas</t>
  </si>
  <si>
    <t>COMFAGUAJIRA</t>
  </si>
  <si>
    <t>TOTAL AFILIADOS</t>
  </si>
  <si>
    <t>CCF023</t>
  </si>
  <si>
    <t>Participacion EPS municipios</t>
  </si>
  <si>
    <t>Total Afiliados en Antioquia</t>
  </si>
  <si>
    <t>EPS022</t>
  </si>
  <si>
    <t>EPSS34</t>
  </si>
  <si>
    <t>Magdalena Medio</t>
  </si>
  <si>
    <t>Concatenar</t>
  </si>
  <si>
    <t>Cod_sub</t>
  </si>
  <si>
    <t>1</t>
  </si>
  <si>
    <t xml:space="preserve"> Bajo Cauca</t>
  </si>
  <si>
    <t>Bajo Cauca</t>
  </si>
  <si>
    <t>Urabá</t>
  </si>
  <si>
    <t>2</t>
  </si>
  <si>
    <t>Nordeste</t>
  </si>
  <si>
    <t>3</t>
  </si>
  <si>
    <t>4</t>
  </si>
  <si>
    <t>Valle de Aburra</t>
  </si>
  <si>
    <t>Valle de aburrá</t>
  </si>
  <si>
    <t>5</t>
  </si>
  <si>
    <t>6</t>
  </si>
  <si>
    <t>7</t>
  </si>
  <si>
    <t>8</t>
  </si>
  <si>
    <t>9</t>
  </si>
  <si>
    <t>AFILIADOS POR MUNICIPIO AL RÉGIMEN CONTRIBUTIVO EN ANTIOQUIA, NOVIEMBRE 2020</t>
  </si>
  <si>
    <t>Participacion de EPS en  municipios</t>
  </si>
  <si>
    <t>Total  Afiliados  en Antioquia</t>
  </si>
  <si>
    <t>NÚMERO DE USUARIOS SUSPENDIDOS EN EL RÉGIMEN CONTRIBUTIVO, POR EPS, MUNICIPIO Y SUBREGIÓN</t>
  </si>
  <si>
    <t>FECHA DE CORTE:</t>
  </si>
  <si>
    <t>SUSPENDIDOS CONTRIBUTIVO DICIEMBRE 2016</t>
  </si>
  <si>
    <t>Total Usuarios Suspendidos
Diciembre</t>
  </si>
  <si>
    <t>SUSPENDIDOS CONTRIBUTIVO DICIEMBRE 2017</t>
  </si>
  <si>
    <t>SUSPENDIDOS CONTRIBUTIVO JULIO 2018</t>
  </si>
  <si>
    <t xml:space="preserve">SURA.
</t>
  </si>
  <si>
    <t xml:space="preserve">Cafesalud EPS
</t>
  </si>
  <si>
    <t xml:space="preserve">Salud Total
</t>
  </si>
  <si>
    <t xml:space="preserve">Coomeva SA
</t>
  </si>
  <si>
    <t xml:space="preserve">Cruz Blanca 
</t>
  </si>
  <si>
    <t xml:space="preserve">Sanitas S.A.
</t>
  </si>
  <si>
    <t>SAVIA SALUD</t>
  </si>
  <si>
    <t>Famisanar</t>
  </si>
  <si>
    <t xml:space="preserve">EPM
</t>
  </si>
  <si>
    <t>EPS003</t>
  </si>
  <si>
    <t>Total Magdalena Medio</t>
  </si>
  <si>
    <t>ESSC02</t>
  </si>
  <si>
    <t>Total  Bajo Cauca</t>
  </si>
  <si>
    <t>Total Uraba</t>
  </si>
  <si>
    <t>Total Nordeste</t>
  </si>
  <si>
    <t>Total Occidente</t>
  </si>
  <si>
    <t>Total Norte</t>
  </si>
  <si>
    <t>Total Oriente</t>
  </si>
  <si>
    <t>Total Suroeste</t>
  </si>
  <si>
    <t>Total Valle de Aburra</t>
  </si>
  <si>
    <t>PROYECCIÓN DANE 2017</t>
  </si>
  <si>
    <t>AFILIADOS AL RÉGIMEN SUBSIDIADO AL DEPARTAMENTO DE ANTIOQUIA BDUA . FECHA DE CORTE: 2010-2020</t>
  </si>
  <si>
    <t>Mes actual vs Mes anterior</t>
  </si>
  <si>
    <t>2020 vs 2019</t>
  </si>
  <si>
    <t>CONVENCIONES</t>
  </si>
  <si>
    <t>COD_MPIO</t>
  </si>
  <si>
    <t>REGIÓN</t>
  </si>
  <si>
    <t>AFILIADOS AL REGIMEN SUBSIDIADO 2010</t>
  </si>
  <si>
    <t>AFILIADOS AL REGIMEN SUBSIDIADO 2011</t>
  </si>
  <si>
    <t>AFILIADOS AL REGIMEN SUBSIDIADO 2012</t>
  </si>
  <si>
    <t>AFILIADOS AL REGIMEN SUBSIDIADO  2013</t>
  </si>
  <si>
    <t>AFILIADOS AL REGIMEN SUBSIDIADO  2014</t>
  </si>
  <si>
    <t>AFILIADOS AL REGIMEN SUBSIDIADO  2015</t>
  </si>
  <si>
    <t>AFILIADOS AL REGIMEN SUBSIDIADO 2016</t>
  </si>
  <si>
    <t>AFILIADOS AL REGIMEN SUBSIDIADO 2017</t>
  </si>
  <si>
    <t>AFILIADOS AL REGIMEN SUBSIDIADO 2018</t>
  </si>
  <si>
    <t>AFILIADOS 2019</t>
  </si>
  <si>
    <t>AFILIADOS 2020</t>
  </si>
  <si>
    <t>Diferencia en Valor absoluto
(Diciembre 2020 menos Noviembre 2020)</t>
  </si>
  <si>
    <t>% Variación</t>
  </si>
  <si>
    <t>Diferencia en valor absoluto
(2020 menos 2019)</t>
  </si>
  <si>
    <t>Disminución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</si>
  <si>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</si>
  <si>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</si>
  <si>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</si>
  <si>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</si>
  <si>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</si>
  <si>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</si>
  <si>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</si>
  <si>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</si>
  <si>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</si>
  <si>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OCTUBRE </t>
  </si>
  <si>
    <t xml:space="preserve">NOVIEMBRE </t>
  </si>
  <si>
    <t xml:space="preserve">DICIEMBRE </t>
  </si>
  <si>
    <t>ABRIL</t>
  </si>
  <si>
    <t>Igual</t>
  </si>
  <si>
    <t>Aumento</t>
  </si>
  <si>
    <t>CONVENCIONES % VARIACIÓN</t>
  </si>
  <si>
    <t>&gt; 0,5%</t>
  </si>
  <si>
    <t>&lt;0,1% y ≥0,01%</t>
  </si>
  <si>
    <t>&lt; 0,01%</t>
  </si>
  <si>
    <t>URABÁ</t>
  </si>
  <si>
    <t>VALLE  DE ABURRA</t>
  </si>
  <si>
    <t>VALLE DE ABURRÁ</t>
  </si>
  <si>
    <t>AFILIADOS AL RÉGIMEN CONTRIBUTIVO AL DEPARTAMENTO DE ANTIOQUIA BDUA . FECHA DE CORTE: 2013-2020</t>
  </si>
  <si>
    <t>AFILIADOS A RÉGIMEN SUBSIDIADO AL DEPARTAMENTO DE ANTIOQUIA SEGÚN BASE DE DATOS UNICA DE AFILIADOS DEL FOSYGA - BDUA . FECHA DE CORTE: 2013-2019</t>
  </si>
  <si>
    <t>AFILIADOS AL REGIMEN CONTRIBUTIVO 2013</t>
  </si>
  <si>
    <t>AFILIADOS AL REGIMEN CONTRIBUTIVO 2014</t>
  </si>
  <si>
    <t>AFILIADOS AL REGIMEN CONTRIBUTIVO 2015</t>
  </si>
  <si>
    <t>AFILIADOS AL REGIMEN CONTRIBUTIVO 2016</t>
  </si>
  <si>
    <t>AFILIADOS AL REGIMEN CONTRIBUTIVO 2017</t>
  </si>
  <si>
    <t>AFILIADOS AL REGIMEN CONTRIBUTIVO 2018</t>
  </si>
  <si>
    <t>AFILIADOS AL RÉGIMEN EXCEPCIÓN AL DEPARTAMENTO DE ANTIOQUIA BDUA . FECHA DE CORTE: 2015-2020</t>
  </si>
  <si>
    <t>AFILIADOS A RÉGIMEN SUBSIDIADO AL DEPARTAMENTO DE ANTIOQUIA SEGÚN BASE DE DATOS UNICA DE AFILIADOS DEL FOSYGA - BDUA . FECHA DE CORTE: 2015-2019</t>
  </si>
  <si>
    <t xml:space="preserve">
</t>
  </si>
  <si>
    <t>AFILIADOS AL REGIMEN EXCEPCIÓN 2015</t>
  </si>
  <si>
    <t>AFILIADOS AL REGIMEN EXCEPCIÓN  2016</t>
  </si>
  <si>
    <t>AFILIADOS AL REGIMEN  EXCEPCIÓN 2017</t>
  </si>
  <si>
    <t>AFILIADOS AL REGIMEN EXCEPCIÓN  2018</t>
  </si>
  <si>
    <t>&lt;0,1% y &gt;0,5%</t>
  </si>
  <si>
    <t>&lt; 0,1%</t>
  </si>
  <si>
    <t>Fuente: Base  de Datos de Regimen Subsidiado y Contributivo 2006-2019, Poblacion Proyectada DANE 2006 -2020.</t>
  </si>
  <si>
    <t>% Cobertura en el SGSSS</t>
  </si>
  <si>
    <t xml:space="preserve">  POBLACIÓN AFILIADA AL SGSSS * DE SALUD, POR NIVEL, GENERO, ZONA Y TIPO DE AFILIADO</t>
  </si>
  <si>
    <t>EN LOS MUNICIPIOS DE ANTIOQUIA</t>
  </si>
  <si>
    <t>COD MPIO</t>
  </si>
  <si>
    <t>SUBREGIONES Y MUNICIPIOS</t>
  </si>
  <si>
    <t>POBLACIÓN SEGÚN NIVEL SISBEN EN R. SUBSIDIADO</t>
  </si>
  <si>
    <t>GENERO  EN R. SUBSIDIADO</t>
  </si>
  <si>
    <t>GENERO EN R. CONTRIBUTIVO</t>
  </si>
  <si>
    <t>ZONA EN R.SUBSIDIADO</t>
  </si>
  <si>
    <t>ZONA EN R.CONTRIBUTIVO</t>
  </si>
  <si>
    <t>TIPO  DE AFILIACIÓN EN R. CONTRIBUTIVO</t>
  </si>
  <si>
    <t>TOTAL PERSONAS AFILIADAS 
R. SUBSIDIADOS</t>
  </si>
  <si>
    <t>TOTAL PERSONAS AFILIADAS 
R. CONTRIBUTIVO</t>
  </si>
  <si>
    <t>Sin SISBEN</t>
  </si>
  <si>
    <t>Masculino</t>
  </si>
  <si>
    <t>Femenino</t>
  </si>
  <si>
    <t>Urbana</t>
  </si>
  <si>
    <t>Rural</t>
  </si>
  <si>
    <t>Cotizante Masculino</t>
  </si>
  <si>
    <t>Cotizante Femenino</t>
  </si>
  <si>
    <t>Beneficiario Masculino</t>
  </si>
  <si>
    <t>Beneficiario Femenino</t>
  </si>
  <si>
    <t>Adicional Masculino</t>
  </si>
  <si>
    <t>Adicional Femenino</t>
  </si>
  <si>
    <t>TOTAL DEPTO.</t>
  </si>
  <si>
    <t>sin sisben</t>
  </si>
  <si>
    <t>M</t>
  </si>
  <si>
    <t>F</t>
  </si>
  <si>
    <t>U</t>
  </si>
  <si>
    <t>R</t>
  </si>
  <si>
    <t>C</t>
  </si>
  <si>
    <t>B</t>
  </si>
  <si>
    <t>A</t>
  </si>
  <si>
    <t>Vigia del Fuerte</t>
  </si>
  <si>
    <t>Santa Fe de Antioquia</t>
  </si>
  <si>
    <t xml:space="preserve">Briceño </t>
  </si>
  <si>
    <t>Carolina del Príncipe</t>
  </si>
  <si>
    <t>San Andrés de C.</t>
  </si>
  <si>
    <t>San José de la M.</t>
  </si>
  <si>
    <t>San Pedro de los M.</t>
  </si>
  <si>
    <t xml:space="preserve">Argelia </t>
  </si>
  <si>
    <t xml:space="preserve">Granada </t>
  </si>
  <si>
    <t>La Ceja del Tambo</t>
  </si>
  <si>
    <t xml:space="preserve">La Unión </t>
  </si>
  <si>
    <t>El Peñol</t>
  </si>
  <si>
    <t>El Retiro</t>
  </si>
  <si>
    <t xml:space="preserve">Rionegro </t>
  </si>
  <si>
    <t xml:space="preserve">San Carlos </t>
  </si>
  <si>
    <t xml:space="preserve">San Luis </t>
  </si>
  <si>
    <t>Ciudad Bolivar</t>
  </si>
  <si>
    <t xml:space="preserve">Santa Bárbara </t>
  </si>
  <si>
    <t xml:space="preserve">Caldas </t>
  </si>
  <si>
    <t>Itaguí</t>
  </si>
  <si>
    <t>Campo11</t>
  </si>
  <si>
    <t>Suma de CuentaDeCampo6</t>
  </si>
  <si>
    <t>Etiquetas de columna</t>
  </si>
  <si>
    <t>N+C</t>
  </si>
  <si>
    <t>1+A</t>
  </si>
  <si>
    <t>2+B</t>
  </si>
  <si>
    <t>O+""</t>
  </si>
  <si>
    <t>Suma de CuentaDeCampo2</t>
  </si>
  <si>
    <t>Etiquetas de fila</t>
  </si>
  <si>
    <t>Total general</t>
  </si>
  <si>
    <t>(en blanco)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</si>
  <si>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</si>
  <si>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</si>
  <si>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</si>
  <si>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</si>
  <si>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</si>
  <si>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</si>
  <si>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</si>
  <si>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</si>
  <si>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</si>
  <si>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</si>
  <si>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</si>
  <si>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</si>
  <si>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</si>
  <si>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25</t>
  </si>
  <si>
    <t>27</t>
  </si>
  <si>
    <t>29</t>
  </si>
  <si>
    <t>30</t>
  </si>
  <si>
    <t>31</t>
  </si>
  <si>
    <t>32</t>
  </si>
  <si>
    <t>001</t>
  </si>
  <si>
    <t>002</t>
  </si>
  <si>
    <t>142</t>
  </si>
  <si>
    <t>004</t>
  </si>
  <si>
    <t>425</t>
  </si>
  <si>
    <t>021</t>
  </si>
  <si>
    <t>579</t>
  </si>
  <si>
    <t>030</t>
  </si>
  <si>
    <t>585</t>
  </si>
  <si>
    <t>031</t>
  </si>
  <si>
    <t>591</t>
  </si>
  <si>
    <t>034</t>
  </si>
  <si>
    <t>893</t>
  </si>
  <si>
    <t>036</t>
  </si>
  <si>
    <t>038</t>
  </si>
  <si>
    <t>120</t>
  </si>
  <si>
    <t>040</t>
  </si>
  <si>
    <t>154</t>
  </si>
  <si>
    <t>042</t>
  </si>
  <si>
    <t>250</t>
  </si>
  <si>
    <t>044</t>
  </si>
  <si>
    <t>495</t>
  </si>
  <si>
    <t>045</t>
  </si>
  <si>
    <t>790</t>
  </si>
  <si>
    <t>051</t>
  </si>
  <si>
    <t>895</t>
  </si>
  <si>
    <t>055</t>
  </si>
  <si>
    <t>059</t>
  </si>
  <si>
    <t>079</t>
  </si>
  <si>
    <t>086</t>
  </si>
  <si>
    <t>147</t>
  </si>
  <si>
    <t>088</t>
  </si>
  <si>
    <t>172</t>
  </si>
  <si>
    <t>091</t>
  </si>
  <si>
    <t>475</t>
  </si>
  <si>
    <t>093</t>
  </si>
  <si>
    <t>480</t>
  </si>
  <si>
    <t>101</t>
  </si>
  <si>
    <t>490</t>
  </si>
  <si>
    <t>107</t>
  </si>
  <si>
    <t>659</t>
  </si>
  <si>
    <t>113</t>
  </si>
  <si>
    <t>665</t>
  </si>
  <si>
    <t>837</t>
  </si>
  <si>
    <t>125</t>
  </si>
  <si>
    <t>873</t>
  </si>
  <si>
    <t>129</t>
  </si>
  <si>
    <t>134</t>
  </si>
  <si>
    <t>138</t>
  </si>
  <si>
    <t>190</t>
  </si>
  <si>
    <t>145</t>
  </si>
  <si>
    <t>604</t>
  </si>
  <si>
    <t>670</t>
  </si>
  <si>
    <t>148</t>
  </si>
  <si>
    <t>690</t>
  </si>
  <si>
    <t>150</t>
  </si>
  <si>
    <t>736</t>
  </si>
  <si>
    <t>858</t>
  </si>
  <si>
    <t>885</t>
  </si>
  <si>
    <t>890</t>
  </si>
  <si>
    <t>197</t>
  </si>
  <si>
    <t>206</t>
  </si>
  <si>
    <t>209</t>
  </si>
  <si>
    <t>212</t>
  </si>
  <si>
    <t>234</t>
  </si>
  <si>
    <t>237</t>
  </si>
  <si>
    <t>240</t>
  </si>
  <si>
    <t>264</t>
  </si>
  <si>
    <t>266</t>
  </si>
  <si>
    <t>282</t>
  </si>
  <si>
    <t>284</t>
  </si>
  <si>
    <t>306</t>
  </si>
  <si>
    <t>347</t>
  </si>
  <si>
    <t>308</t>
  </si>
  <si>
    <t>411</t>
  </si>
  <si>
    <t>310</t>
  </si>
  <si>
    <t>501</t>
  </si>
  <si>
    <t>313</t>
  </si>
  <si>
    <t>543</t>
  </si>
  <si>
    <t>315</t>
  </si>
  <si>
    <t>628</t>
  </si>
  <si>
    <t>318</t>
  </si>
  <si>
    <t>656</t>
  </si>
  <si>
    <t>321</t>
  </si>
  <si>
    <t>761</t>
  </si>
  <si>
    <t>842</t>
  </si>
  <si>
    <t>353</t>
  </si>
  <si>
    <t>360</t>
  </si>
  <si>
    <t>361</t>
  </si>
  <si>
    <t>364</t>
  </si>
  <si>
    <t>368</t>
  </si>
  <si>
    <t>376</t>
  </si>
  <si>
    <t>380</t>
  </si>
  <si>
    <t>390</t>
  </si>
  <si>
    <t>400</t>
  </si>
  <si>
    <t>440</t>
  </si>
  <si>
    <t>647</t>
  </si>
  <si>
    <t>467</t>
  </si>
  <si>
    <t>658</t>
  </si>
  <si>
    <t>664</t>
  </si>
  <si>
    <t>686</t>
  </si>
  <si>
    <t>483</t>
  </si>
  <si>
    <t>819</t>
  </si>
  <si>
    <t>854</t>
  </si>
  <si>
    <t>887</t>
  </si>
  <si>
    <t>541</t>
  </si>
  <si>
    <t>576</t>
  </si>
  <si>
    <t>607</t>
  </si>
  <si>
    <t>615</t>
  </si>
  <si>
    <t>631</t>
  </si>
  <si>
    <t>642</t>
  </si>
  <si>
    <t>649</t>
  </si>
  <si>
    <t>652</t>
  </si>
  <si>
    <t>660</t>
  </si>
  <si>
    <t>667</t>
  </si>
  <si>
    <t>674</t>
  </si>
  <si>
    <t>697</t>
  </si>
  <si>
    <t>756</t>
  </si>
  <si>
    <t>679</t>
  </si>
  <si>
    <t>789</t>
  </si>
  <si>
    <t>792</t>
  </si>
  <si>
    <t>809</t>
  </si>
  <si>
    <t>847</t>
  </si>
  <si>
    <t>856</t>
  </si>
  <si>
    <t>861</t>
  </si>
  <si>
    <t>Campo16</t>
  </si>
  <si>
    <t>Campo12</t>
  </si>
  <si>
    <t>Campo21</t>
  </si>
  <si>
    <t>Campo15</t>
  </si>
  <si>
    <t>Expr1</t>
  </si>
  <si>
    <t/>
  </si>
  <si>
    <t>N</t>
  </si>
  <si>
    <t>O</t>
  </si>
  <si>
    <t>POBLACIÓN AFILIADA AL RÉGIMEN SUBSIDIADO POR GRUPOS DE EDAD Y MUNICIPIOS.
ANTIOQUIA 
Población Afiliada al Régimen Subsidiado según BDUA</t>
  </si>
  <si>
    <t>TOTAL</t>
  </si>
  <si>
    <t>GRUPOS DE EDAD (EN AÑOS)</t>
  </si>
  <si>
    <t>TOTAL PERSONAS AFILIADAS</t>
  </si>
  <si>
    <t>&lt; de 1</t>
  </si>
  <si>
    <t xml:space="preserve"> 1 - 4</t>
  </si>
  <si>
    <t xml:space="preserve"> 5 - 14</t>
  </si>
  <si>
    <t>15 - 44</t>
  </si>
  <si>
    <t>45 - 59</t>
  </si>
  <si>
    <t>60 y más</t>
  </si>
  <si>
    <t>3-4</t>
  </si>
  <si>
    <t>5-6-7</t>
  </si>
  <si>
    <t>8-9-10-11-12</t>
  </si>
  <si>
    <t>cod_mpio</t>
  </si>
  <si>
    <t>POBLACIÓN AFILIADA AL RÉGIMEN CONTRIBUTIVO* POR GRUPOS DE EDAD Y MUNICIPIOS.
ANTIOQUIA 
Población Afiliada al Régimen Contributivo BDUA</t>
  </si>
  <si>
    <t>SECRETARIA SECCIONAL  DE SALUD Y PROTECCIÓN SOCIAL DE ANTIOQUIA-DIRECCIÓN DE ATENCIÓN A LAS PERSONAS-</t>
  </si>
  <si>
    <t>DISTRIBUCIÓN DE AFILIADOS AL RÉGIMEN SUBSIDIADO POR TIPO DE POBLACIÓN EN ANTIOQUIA
Población Afiliada al Régimen Subsidiado según BDUA</t>
  </si>
  <si>
    <t>Habitante de la calle</t>
  </si>
  <si>
    <t>Población infantil a cargo del ICBF</t>
  </si>
  <si>
    <t>Madres Comunitarias</t>
  </si>
  <si>
    <t>Creador o gestor Cultural</t>
  </si>
  <si>
    <t>Población Sisbenizada</t>
  </si>
  <si>
    <t>Menor desvinculado del conflicto armado</t>
  </si>
  <si>
    <t>Población discapacitada</t>
  </si>
  <si>
    <t>Población desmovilizada</t>
  </si>
  <si>
    <t>Población Víctima</t>
  </si>
  <si>
    <t>Población infantil vulnerable diferente del ICBF</t>
  </si>
  <si>
    <t>Programa de protección de testigos</t>
  </si>
  <si>
    <t>Población en centros Psiquiatricos</t>
  </si>
  <si>
    <t>Población rural migratoria</t>
  </si>
  <si>
    <t>Población reclusa</t>
  </si>
  <si>
    <t>Población rural no  migratoria</t>
  </si>
  <si>
    <t>Adulto mayor en centro de protección</t>
  </si>
  <si>
    <t>Comunidades Indígenas</t>
  </si>
  <si>
    <t>ROM
Gitanos</t>
  </si>
  <si>
    <t>Afrocolombianos</t>
  </si>
  <si>
    <t>Población Inpec</t>
  </si>
  <si>
    <t>Personas que dejen de ser madres comunitarias</t>
  </si>
  <si>
    <t>Colombianos Deportados de Venezuela</t>
  </si>
  <si>
    <t>Jovenes adolescentes a cargo del ICBF - R. Penal</t>
  </si>
  <si>
    <t>Recien Nacidos  y menores de edad de padres de no Afiliados</t>
  </si>
  <si>
    <t>Personas con discapacidad de escasos recursos y en condiciones de recursos y en abandono</t>
  </si>
  <si>
    <t>Venezolanos con PEP</t>
  </si>
  <si>
    <t>Afilado de oficio sin encuesta SISBEN</t>
  </si>
  <si>
    <t>Personas detenidas sin condena o medida de aseguramiento en centros de detención transitoria</t>
  </si>
  <si>
    <t>Población sin 
caracterización</t>
  </si>
  <si>
    <t>Total población Régimen Subsidiado</t>
  </si>
  <si>
    <t>COBERTURA AFILIACIÓN AL SGSSS A NIVEL NACIONAL, POR DEPARTAMENTOS SEGÚN RÉGIMEN DE SALUD,
ACTIVOS, SUSPENDIDOS</t>
  </si>
  <si>
    <t>CONTRIBUTIVO</t>
  </si>
  <si>
    <t>SUBSIDIADO</t>
  </si>
  <si>
    <t>EXCEPCION</t>
  </si>
  <si>
    <t>Sin afiliar</t>
  </si>
  <si>
    <t>Departamento</t>
  </si>
  <si>
    <t>Proyección DANE 2020</t>
  </si>
  <si>
    <t>Total Colombia</t>
  </si>
  <si>
    <t>AMAZONAS</t>
  </si>
  <si>
    <t>Amazonas</t>
  </si>
  <si>
    <t>ANTIOQUIA</t>
  </si>
  <si>
    <t>Antioquia (3)</t>
  </si>
  <si>
    <t>ARAUCA</t>
  </si>
  <si>
    <t>Arauca (3)</t>
  </si>
  <si>
    <t>ATLANTICO</t>
  </si>
  <si>
    <t>Atlántico</t>
  </si>
  <si>
    <t>BOGOTA D.C.</t>
  </si>
  <si>
    <t>Bogotá, D.C.</t>
  </si>
  <si>
    <t>BOLIVAR</t>
  </si>
  <si>
    <t>Bolívar (1) (3)</t>
  </si>
  <si>
    <t>BOYACA</t>
  </si>
  <si>
    <t>Boyacá (3)</t>
  </si>
  <si>
    <t>Caldas (3)</t>
  </si>
  <si>
    <t>CAQUETA</t>
  </si>
  <si>
    <t>Caquetá (3)</t>
  </si>
  <si>
    <t>CASANARE</t>
  </si>
  <si>
    <t>Casanare</t>
  </si>
  <si>
    <t>CAUCA</t>
  </si>
  <si>
    <t>Cauca (1) (3)</t>
  </si>
  <si>
    <t>CESAR</t>
  </si>
  <si>
    <t>Cesar (3)</t>
  </si>
  <si>
    <t>CHOCO</t>
  </si>
  <si>
    <t>Chocó (2) (3)</t>
  </si>
  <si>
    <t>CORDOBA</t>
  </si>
  <si>
    <t>Córdoba (1) (3) (5)</t>
  </si>
  <si>
    <t>CUNDINAMARCA</t>
  </si>
  <si>
    <t>Cundinamarca (3)</t>
  </si>
  <si>
    <t>GUAINIA</t>
  </si>
  <si>
    <t>Guainía</t>
  </si>
  <si>
    <t>GUAVIARE</t>
  </si>
  <si>
    <t>Guaviare</t>
  </si>
  <si>
    <t>HUILA</t>
  </si>
  <si>
    <t>Huila</t>
  </si>
  <si>
    <t>INPEC</t>
  </si>
  <si>
    <t>LA GUAJIRA</t>
  </si>
  <si>
    <t>La Guajira (3)</t>
  </si>
  <si>
    <t>MAGDALENA</t>
  </si>
  <si>
    <t>Magdalena (3)</t>
  </si>
  <si>
    <t>META</t>
  </si>
  <si>
    <t>Meta (3)</t>
  </si>
  <si>
    <t>NARINO</t>
  </si>
  <si>
    <t>Nariño (3)</t>
  </si>
  <si>
    <t>NO APLICA</t>
  </si>
  <si>
    <t>NORTE DE SANTANDER</t>
  </si>
  <si>
    <t>Norte De Santander (3)</t>
  </si>
  <si>
    <t>PUTUMAYO</t>
  </si>
  <si>
    <t>Putumayo (3)</t>
  </si>
  <si>
    <t>QUINDIO</t>
  </si>
  <si>
    <t>Quindio</t>
  </si>
  <si>
    <t>RISARALDA</t>
  </si>
  <si>
    <t>Risaralda</t>
  </si>
  <si>
    <t>SAN ANDRES</t>
  </si>
  <si>
    <t>San Andrés</t>
  </si>
  <si>
    <t>SANTANDER</t>
  </si>
  <si>
    <t>Santander (3)</t>
  </si>
  <si>
    <t>SUCRE</t>
  </si>
  <si>
    <t>Sucre (3)</t>
  </si>
  <si>
    <t>TOLIMA</t>
  </si>
  <si>
    <t>Tolima (3)</t>
  </si>
  <si>
    <t>VALLE</t>
  </si>
  <si>
    <t>Valle Del Cauca</t>
  </si>
  <si>
    <t>VAUPES</t>
  </si>
  <si>
    <t>Vaupés</t>
  </si>
  <si>
    <t>VICHADA</t>
  </si>
  <si>
    <t>Vichada</t>
  </si>
  <si>
    <t>NACIONAL</t>
  </si>
  <si>
    <t>cod mpio</t>
  </si>
  <si>
    <t>cod depto</t>
  </si>
  <si>
    <t>nom depto</t>
  </si>
  <si>
    <t>region</t>
  </si>
  <si>
    <t>municipio con tilde</t>
  </si>
  <si>
    <t>mpio sin tilde</t>
  </si>
  <si>
    <t>05</t>
  </si>
  <si>
    <t>Antioquia</t>
  </si>
  <si>
    <t>Abriaqui</t>
  </si>
  <si>
    <t>Alejandria</t>
  </si>
  <si>
    <t>Amaga</t>
  </si>
  <si>
    <t>Angelopolis</t>
  </si>
  <si>
    <t>Anori</t>
  </si>
  <si>
    <t>Apartado</t>
  </si>
  <si>
    <t>Buritica</t>
  </si>
  <si>
    <t>Caceres</t>
  </si>
  <si>
    <t>Caracoli</t>
  </si>
  <si>
    <t>Chigorodo</t>
  </si>
  <si>
    <t>Cocorna</t>
  </si>
  <si>
    <t>Concepcion</t>
  </si>
  <si>
    <t>norte</t>
  </si>
  <si>
    <t>Donmatias</t>
  </si>
  <si>
    <t>Ebejico</t>
  </si>
  <si>
    <t>Gomez Plata</t>
  </si>
  <si>
    <t>Guatape</t>
  </si>
  <si>
    <t>Jardin</t>
  </si>
  <si>
    <t>Jerico</t>
  </si>
  <si>
    <t>La Union</t>
  </si>
  <si>
    <t>Medellin</t>
  </si>
  <si>
    <t>Murindo</t>
  </si>
  <si>
    <t>Mutata</t>
  </si>
  <si>
    <t>Nechi</t>
  </si>
  <si>
    <t>Necocli</t>
  </si>
  <si>
    <t>Puerto Berrio</t>
  </si>
  <si>
    <t>San Andrés de Cuerquia</t>
  </si>
  <si>
    <t>San Andres de Cuerquia</t>
  </si>
  <si>
    <t>San Jeronimo</t>
  </si>
  <si>
    <t>San Jose de La Montaña</t>
  </si>
  <si>
    <t>San Juan de Uraba</t>
  </si>
  <si>
    <t>San Pedro de los Milagros</t>
  </si>
  <si>
    <t>Santa Barbara</t>
  </si>
  <si>
    <t>Santafe de Antioquia</t>
  </si>
  <si>
    <t>Sopetran</t>
  </si>
  <si>
    <t>Tamesis</t>
  </si>
  <si>
    <t>Taraza</t>
  </si>
  <si>
    <t>Titiribi</t>
  </si>
  <si>
    <t>Valparaiso</t>
  </si>
  <si>
    <t>Vegachi</t>
  </si>
  <si>
    <t>Yali</t>
  </si>
  <si>
    <t>Yolombo</t>
  </si>
  <si>
    <t>Yondo</t>
  </si>
  <si>
    <t>EPS CONTRIBUTIVAS HABILITADAS PARA OPERAR EN SUBSIDIADAS</t>
  </si>
  <si>
    <t>EPS SUBSIDIADAS INICIALES</t>
  </si>
  <si>
    <t>COD</t>
  </si>
  <si>
    <t>ENTIDAD</t>
  </si>
  <si>
    <t>CODIGO EPS-S</t>
  </si>
  <si>
    <t>EPSS01</t>
  </si>
  <si>
    <t>CCF002</t>
  </si>
  <si>
    <t xml:space="preserve">SALUD TOTAL S.A. </t>
  </si>
  <si>
    <t>EPSM03</t>
  </si>
  <si>
    <t>CAFESALUD EPS S.A.</t>
  </si>
  <si>
    <t>EPS020</t>
  </si>
  <si>
    <t>Caprecom</t>
  </si>
  <si>
    <t>EPS SANITAS</t>
  </si>
  <si>
    <t>ESS002</t>
  </si>
  <si>
    <t>Emdisalud</t>
  </si>
  <si>
    <t>COMPENSAR EPS</t>
  </si>
  <si>
    <t>EPS Y MEDICINA PREPAGADA SURAMERICANA S.A</t>
  </si>
  <si>
    <t>EPSS12</t>
  </si>
  <si>
    <t xml:space="preserve">COMFENALCO VALLE </t>
  </si>
  <si>
    <t>COOMEVA EPS S.A.</t>
  </si>
  <si>
    <t>FAMISANAR E.P.S. LTDA - CAFAM COLSUBSIDIO</t>
  </si>
  <si>
    <t>SERVICIO OCCIDENTAL DE SALUD</t>
  </si>
  <si>
    <t>EPSS23</t>
  </si>
  <si>
    <t>CRUZ BLANCA EPS</t>
  </si>
  <si>
    <t>EPSM33</t>
  </si>
  <si>
    <t>SALUDVIDA S.A. EPS</t>
  </si>
  <si>
    <t>NUEVA EPS S.A.</t>
  </si>
  <si>
    <t>EPSS39</t>
  </si>
  <si>
    <t>GOLDEN GROUP S.A. EPS</t>
  </si>
  <si>
    <t>EPS SUBSIDIADAS HABILITADAS PARA OPERAR COMO CONTRIBUTIVAS</t>
  </si>
  <si>
    <t>EPS CONTRIBUTIVAS INICIALES</t>
  </si>
  <si>
    <t>CODIGO SNS</t>
  </si>
  <si>
    <t>CCFC02</t>
  </si>
  <si>
    <t>CAJA DE COMPENSACION FAMILIAR DE ANTIOQUIA  COMFAMA - SAVIA SALUD EPSS</t>
  </si>
  <si>
    <t>CCFC07</t>
  </si>
  <si>
    <t>CAJA DE COMPENSACIÓN FAMILIAR  DE CARTAGENA "COMFAMILIAR CARTAGENA"</t>
  </si>
  <si>
    <t>CCFC09</t>
  </si>
  <si>
    <t>CAJA DE COMPENSACIÓN FAMILIAR DE BOYACÁ  COMFABOY</t>
  </si>
  <si>
    <t>EPS013</t>
  </si>
  <si>
    <t>EPS Saludcoop</t>
  </si>
  <si>
    <t>CCFC15</t>
  </si>
  <si>
    <t>CAJA DE COMPENSACION FAMILIAR DE CORDOBA  COMFACOR</t>
  </si>
  <si>
    <t>CCFC18</t>
  </si>
  <si>
    <t>CAJA DE COMPENSACION FAMILIAR CAFAM</t>
  </si>
  <si>
    <t>CCFC23</t>
  </si>
  <si>
    <t>CAJA DE COMPENSACIÓN FAMILIAR DE LA GUAJIRA</t>
  </si>
  <si>
    <t xml:space="preserve">Cafesalud </t>
  </si>
  <si>
    <t>CCFC24</t>
  </si>
  <si>
    <t>CAJA DE COMPENSACIÓN FAMILIAR DEL HUILA "COMFAMILIAR"</t>
  </si>
  <si>
    <t>CCFC27</t>
  </si>
  <si>
    <t>CAJA DE COMPENSACIÓN FAMILIAR DE NARIÑO "COMFAMILIAR NARIÑO"</t>
  </si>
  <si>
    <t>F. Médico Preventiva</t>
  </si>
  <si>
    <t>CCFC33</t>
  </si>
  <si>
    <t>CAJA DE COMPENSACIÓN FAMILIAR DE SUCRE</t>
  </si>
  <si>
    <t>CCFC53</t>
  </si>
  <si>
    <t>CAJA DE COMPENSACIÓN FAMILIAR DE CUNDINAMARCA COMFACUNDI</t>
  </si>
  <si>
    <t>Aliansalud S.A.</t>
  </si>
  <si>
    <t>CAJA DE COMPENSACION FAMILIAR  CAJACOPI ATLANTICO</t>
  </si>
  <si>
    <t>CCFC10</t>
  </si>
  <si>
    <t>COLSUBSIDIO</t>
  </si>
  <si>
    <t>CCFC20</t>
  </si>
  <si>
    <t>CAJA DE COMPENSACIÓN FAMILIAR DEL CHOCÓ COMFACHOCO</t>
  </si>
  <si>
    <t>EPSC22</t>
  </si>
  <si>
    <t>A.R.S. CONVIDA</t>
  </si>
  <si>
    <t>CAJA DE PREVISION SOCIAL Y SEGURIDAD DEL CASANARE - CAPRESOCA - E.P.S.</t>
  </si>
  <si>
    <t>EPSIC1</t>
  </si>
  <si>
    <t>ASOCIACIÓN INDÍGENA DEL CESAR Y LA GUAJIRA DUSAKAWI</t>
  </si>
  <si>
    <t>EPSIC2</t>
  </si>
  <si>
    <t>MANEXKA EPSI</t>
  </si>
  <si>
    <t>ASOCIACIÓN INDÍGENA DEL CAUCA</t>
  </si>
  <si>
    <t>SaludVida S.A.</t>
  </si>
  <si>
    <t>EPSIC4</t>
  </si>
  <si>
    <t>COMPENSAR</t>
  </si>
  <si>
    <t>EPSIC5</t>
  </si>
  <si>
    <t>MALLAMAS</t>
  </si>
  <si>
    <t>EPSIC6</t>
  </si>
  <si>
    <t>PIJAOS SALUD EPSI</t>
  </si>
  <si>
    <t>EPSC03</t>
  </si>
  <si>
    <t>CAFESALUD  E.P.S.  S.A.</t>
  </si>
  <si>
    <t>EPSC33</t>
  </si>
  <si>
    <t>SALUDVIDA S.A .E.P.S</t>
  </si>
  <si>
    <t>CAPITAL SALUD EPS</t>
  </si>
  <si>
    <t>EMDISALUD E.S.S.</t>
  </si>
  <si>
    <t>COOPERATIVA DE SALUD Y DESARROLLO INTEGRAL ZONA SUR ORIENTAL DE CARTAGENA LTDA. COOSALUD E.S.S.</t>
  </si>
  <si>
    <t>ASOCIACIÓN MUTUAL LA ESPERANZA ASMET  SALUD</t>
  </si>
  <si>
    <t>ESSC76</t>
  </si>
  <si>
    <t>ASOCIACIÓN MUTUAL BARRIOS UNIDOS DE QUIBDÓ E.S.S.</t>
  </si>
  <si>
    <t>ECOOPSOS EMPRES SOLIDARIA DE SALUD</t>
  </si>
  <si>
    <t>ESSC18</t>
  </si>
  <si>
    <t>ASOCIACIÓN MUTUAL EMPRESA SOLIDARIA DE SALUD DE NARIÑO E.S.S. EMSSANAR E.S.S.</t>
  </si>
  <si>
    <t>COOPERATIVA DE SALUD COMUNITARIA-COMPARTA</t>
  </si>
  <si>
    <t>ESSC07</t>
  </si>
  <si>
    <t>ASOCIACIÓN MUTUAL SER EMPRESA SOLIDARIA DE SALUD 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</si>
</sst>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&quot;$&quot;* #,##0.00_-;\-&quot;$&quot;* #,##0.00_-;_-&quot;$&quot;* &quot;-&quot;??_-;_-@_-"/>
    <numFmt numFmtId="168" formatCode="_ * #,##0.00_ ;_ * \-#,##0.00_ ;_ * &quot;-&quot;??_ ;_ @_ "/>
    <numFmt numFmtId="169" formatCode="_ [$€-2]\ * #,##0.00_ ;_ [$€-2]\ * \-#,##0.00_ ;_ [$€-2]\ * &quot;-&quot;??_ "/>
    <numFmt numFmtId="170" formatCode="_-* #,##0_-;\-* #,##0_-;_-* &quot;-&quot;??_-;_-@_-"/>
    <numFmt numFmtId="171" formatCode="0.0"/>
    <numFmt numFmtId="172" formatCode="_-* #.##0.00_-;\-* #.##0.00_-;_-* &quot;-&quot;??_-;_-@_-"/>
    <numFmt numFmtId="173" formatCode="#.##"/>
    <numFmt numFmtId="174" formatCode="#.#"/>
    <numFmt numFmtId="175" formatCode="_-* #,##0.00\ _€_-;\-* #,##0.00\ _€_-;_-* &quot;-&quot;??\ _€_-;_-@_-"/>
    <numFmt numFmtId="176" formatCode="#."/>
    <numFmt numFmtId="177" formatCode="_-[$€-2]* #,##0.00_-;\-[$€-2]* #,##0.00_-;_-[$€-2]* &quot;-&quot;??_-"/>
    <numFmt numFmtId="178" formatCode="[$-10409]#,##0;\(#,##0\)"/>
    <numFmt numFmtId="179" formatCode="0.0_);\(0.0\)"/>
    <numFmt numFmtId="180" formatCode="#,##0.0"/>
    <numFmt numFmtId="181" formatCode="&quot;$&quot;\ #.##0.00"/>
    <numFmt numFmtId="182" formatCode="[$-10409]#,##0;\-#,##0"/>
    <numFmt numFmtId="183" formatCode="0.0%"/>
    <numFmt numFmtId="184" formatCode="#,###"/>
    <numFmt numFmtId="185" formatCode="_(* #,##0_);_(* \(#,##0\);_(* &quot;-&quot;??_);_(@_)"/>
  </numFmts>
  <fonts count="16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18"/>
      <name val="Arial"/>
      <family val="2"/>
    </font>
    <font>
      <sz val="8"/>
      <name val="Verdan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  <font>
      <sz val="12"/>
      <color theme="0"/>
      <name val="Arial"/>
      <family val="2"/>
    </font>
    <font>
      <b/>
      <sz val="7"/>
      <color theme="0"/>
      <name val="Arial"/>
      <family val="2"/>
    </font>
    <font>
      <b/>
      <sz val="11"/>
      <color theme="0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sz val="6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9"/>
      <color theme="0"/>
      <name val="Arial"/>
      <family val="2"/>
    </font>
    <font>
      <b/>
      <i/>
      <sz val="11"/>
      <name val="Futura Md BT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i/>
      <sz val="12"/>
      <name val="Futura Md BT"/>
      <family val="2"/>
    </font>
    <font>
      <b/>
      <sz val="14"/>
      <name val="Arial Narrow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7"/>
      <name val="Arial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8"/>
      <name val="Tahoma"/>
      <family val="2"/>
    </font>
    <font>
      <sz val="8"/>
      <name val="Tahoma"/>
      <family val="2"/>
    </font>
    <font>
      <sz val="11"/>
      <color rgb="FF1F497D"/>
      <name val="Calibri"/>
      <family val="2"/>
    </font>
    <font>
      <b/>
      <sz val="10"/>
      <color rgb="FF484848"/>
      <name val="Tahoma"/>
      <family val="2"/>
    </font>
    <font>
      <b/>
      <sz val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color indexed="18"/>
      <name val="Arial"/>
      <family val="2"/>
    </font>
    <font>
      <sz val="10"/>
      <color indexed="8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Segoe UI"/>
      <family val="2"/>
      <charset val="204"/>
    </font>
    <font>
      <sz val="9"/>
      <name val="Segoe UI"/>
      <family val="2"/>
      <charset val="204"/>
    </font>
    <font>
      <sz val="16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color theme="0"/>
      <name val="Arial"/>
      <family val="2"/>
    </font>
    <font>
      <b/>
      <sz val="11"/>
      <color rgb="FF006100"/>
      <name val="Calibri"/>
      <family val="2"/>
      <scheme val="minor"/>
    </font>
    <font>
      <b/>
      <sz val="16"/>
      <color indexed="56"/>
      <name val="Cambria"/>
      <family val="2"/>
    </font>
    <font>
      <b/>
      <sz val="14"/>
      <color indexed="56"/>
      <name val="Cambria"/>
      <family val="2"/>
    </font>
    <font>
      <b/>
      <sz val="12"/>
      <color indexed="56"/>
      <name val="Cambria"/>
      <family val="2"/>
    </font>
    <font>
      <b/>
      <sz val="11"/>
      <color indexed="56"/>
      <name val="Cambria"/>
      <family val="2"/>
    </font>
    <font>
      <b/>
      <sz val="11"/>
      <color rgb="FF9C6500"/>
      <name val="Calibri"/>
      <family val="2"/>
      <scheme val="minor"/>
    </font>
    <font>
      <b/>
      <sz val="16"/>
      <color indexed="62"/>
      <name val="Cambria"/>
      <family val="2"/>
    </font>
    <font>
      <b/>
      <sz val="14"/>
      <color indexed="62"/>
      <name val="Cambria"/>
      <family val="2"/>
    </font>
    <font>
      <sz val="10"/>
      <color indexed="8"/>
      <name val="Arial"/>
      <family val="2"/>
    </font>
    <font>
      <b/>
      <sz val="10"/>
      <color indexed="56"/>
      <name val="Cambria"/>
      <family val="2"/>
    </font>
    <font>
      <b/>
      <sz val="9"/>
      <color indexed="56"/>
      <name val="Cambria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mbria"/>
      <family val="2"/>
    </font>
    <font>
      <b/>
      <sz val="9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Cambria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6100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FF3399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9900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00B050"/>
        <bgColor theme="4" tint="0.79998168889431442"/>
      </patternFill>
    </fill>
    <fill>
      <gradientFill degree="90">
        <stop position="0">
          <color rgb="FF66FF33"/>
        </stop>
        <stop position="1">
          <color rgb="FF00CC00"/>
        </stop>
      </gradientFill>
    </fill>
    <fill>
      <gradientFill degree="90"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rgb="FF00CC00"/>
        </stop>
        <stop position="1">
          <color rgb="FF009900"/>
        </stop>
      </gradientFill>
    </fill>
    <fill>
      <gradientFill degree="270">
        <stop position="0">
          <color rgb="FF009900"/>
        </stop>
        <stop position="1">
          <color rgb="FF00CC0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rgb="FF00B0F0"/>
        </stop>
      </gradientFill>
    </fill>
    <fill>
      <gradientFill degree="90">
        <stop position="0">
          <color rgb="FF00CCFF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rgb="FF00CC00"/>
        </stop>
      </gradientFill>
    </fill>
    <fill>
      <gradientFill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theme="8" tint="0.80001220740379042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theme="4" tint="0.79998168889431442"/>
        <bgColor indexed="64"/>
      </patternFill>
    </fill>
    <fill>
      <gradientFill degree="90">
        <stop position="0">
          <color theme="0"/>
        </stop>
        <stop position="1">
          <color rgb="FF66FF33"/>
        </stop>
      </gradient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81">
    <xf numFmtId="0" fontId="0" fillId="0" borderId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0" fontId="27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25" fillId="0" borderId="0"/>
    <xf numFmtId="0" fontId="35" fillId="0" borderId="0"/>
    <xf numFmtId="0" fontId="26" fillId="0" borderId="0"/>
    <xf numFmtId="0" fontId="28" fillId="0" borderId="0"/>
    <xf numFmtId="0" fontId="24" fillId="0" borderId="0"/>
    <xf numFmtId="0" fontId="28" fillId="0" borderId="0"/>
    <xf numFmtId="0" fontId="23" fillId="0" borderId="0"/>
    <xf numFmtId="0" fontId="22" fillId="0" borderId="0"/>
    <xf numFmtId="0" fontId="21" fillId="0" borderId="0"/>
    <xf numFmtId="0" fontId="51" fillId="0" borderId="0"/>
    <xf numFmtId="0" fontId="20" fillId="0" borderId="0"/>
    <xf numFmtId="172" fontId="26" fillId="0" borderId="0" applyFont="0" applyFill="0" applyBorder="0" applyAlignment="0" applyProtection="0"/>
    <xf numFmtId="0" fontId="27" fillId="0" borderId="0"/>
    <xf numFmtId="0" fontId="20" fillId="0" borderId="0"/>
    <xf numFmtId="0" fontId="19" fillId="0" borderId="0"/>
    <xf numFmtId="0" fontId="18" fillId="0" borderId="0"/>
    <xf numFmtId="0" fontId="54" fillId="0" borderId="0"/>
    <xf numFmtId="168" fontId="2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17" fillId="0" borderId="0"/>
    <xf numFmtId="0" fontId="16" fillId="0" borderId="0"/>
    <xf numFmtId="0" fontId="15" fillId="0" borderId="0"/>
    <xf numFmtId="0" fontId="61" fillId="0" borderId="0"/>
    <xf numFmtId="3" fontId="66" fillId="0" borderId="13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2" borderId="0" applyNumberFormat="0" applyBorder="0" applyAlignment="0" applyProtection="0"/>
    <xf numFmtId="0" fontId="36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18" borderId="0" applyNumberFormat="0" applyBorder="0" applyAlignment="0" applyProtection="0"/>
    <xf numFmtId="0" fontId="36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20" borderId="0" applyNumberFormat="0" applyBorder="0" applyAlignment="0" applyProtection="0"/>
    <xf numFmtId="0" fontId="36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22" borderId="0" applyNumberFormat="0" applyBorder="0" applyAlignment="0" applyProtection="0"/>
    <xf numFmtId="0" fontId="36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24" borderId="0" applyNumberFormat="0" applyBorder="0" applyAlignment="0" applyProtection="0"/>
    <xf numFmtId="0" fontId="36" fillId="34" borderId="0" applyNumberFormat="0" applyBorder="0" applyAlignment="0" applyProtection="0"/>
    <xf numFmtId="0" fontId="15" fillId="26" borderId="0" applyNumberFormat="0" applyBorder="0" applyAlignment="0" applyProtection="0"/>
    <xf numFmtId="0" fontId="36" fillId="33" borderId="0" applyNumberFormat="0" applyBorder="0" applyAlignment="0" applyProtection="0"/>
    <xf numFmtId="0" fontId="15" fillId="39" borderId="0" applyNumberFormat="0" applyBorder="0" applyAlignment="0" applyProtection="0"/>
    <xf numFmtId="0" fontId="15" fillId="28" borderId="0" applyNumberFormat="0" applyBorder="0" applyAlignment="0" applyProtection="0"/>
    <xf numFmtId="0" fontId="36" fillId="34" borderId="0" applyNumberFormat="0" applyBorder="0" applyAlignment="0" applyProtection="0"/>
    <xf numFmtId="0" fontId="36" fillId="31" borderId="0" applyNumberFormat="0" applyBorder="0" applyAlignment="0" applyProtection="0"/>
    <xf numFmtId="0" fontId="36" fillId="40" borderId="0" applyNumberFormat="0" applyBorder="0" applyAlignment="0" applyProtection="0"/>
    <xf numFmtId="0" fontId="36" fillId="36" borderId="0" applyNumberFormat="0" applyBorder="0" applyAlignment="0" applyProtection="0"/>
    <xf numFmtId="0" fontId="36" fillId="34" borderId="0" applyNumberFormat="0" applyBorder="0" applyAlignment="0" applyProtection="0"/>
    <xf numFmtId="0" fontId="36" fillId="32" borderId="0" applyNumberFormat="0" applyBorder="0" applyAlignment="0" applyProtection="0"/>
    <xf numFmtId="0" fontId="36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19" borderId="0" applyNumberFormat="0" applyBorder="0" applyAlignment="0" applyProtection="0"/>
    <xf numFmtId="0" fontId="36" fillId="31" borderId="0" applyNumberFormat="0" applyBorder="0" applyAlignment="0" applyProtection="0"/>
    <xf numFmtId="0" fontId="15" fillId="21" borderId="0" applyNumberFormat="0" applyBorder="0" applyAlignment="0" applyProtection="0"/>
    <xf numFmtId="0" fontId="36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23" borderId="0" applyNumberFormat="0" applyBorder="0" applyAlignment="0" applyProtection="0"/>
    <xf numFmtId="0" fontId="36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25" borderId="0" applyNumberFormat="0" applyBorder="0" applyAlignment="0" applyProtection="0"/>
    <xf numFmtId="0" fontId="36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27" borderId="0" applyNumberFormat="0" applyBorder="0" applyAlignment="0" applyProtection="0"/>
    <xf numFmtId="0" fontId="36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29" borderId="0" applyNumberFormat="0" applyBorder="0" applyAlignment="0" applyProtection="0"/>
    <xf numFmtId="0" fontId="67" fillId="34" borderId="0" applyNumberFormat="0" applyBorder="0" applyAlignment="0" applyProtection="0"/>
    <xf numFmtId="0" fontId="67" fillId="43" borderId="0" applyNumberFormat="0" applyBorder="0" applyAlignment="0" applyProtection="0"/>
    <xf numFmtId="0" fontId="67" fillId="42" borderId="0" applyNumberFormat="0" applyBorder="0" applyAlignment="0" applyProtection="0"/>
    <xf numFmtId="0" fontId="67" fillId="36" borderId="0" applyNumberFormat="0" applyBorder="0" applyAlignment="0" applyProtection="0"/>
    <xf numFmtId="0" fontId="67" fillId="34" borderId="0" applyNumberFormat="0" applyBorder="0" applyAlignment="0" applyProtection="0"/>
    <xf numFmtId="0" fontId="67" fillId="31" borderId="0" applyNumberFormat="0" applyBorder="0" applyAlignment="0" applyProtection="0"/>
    <xf numFmtId="0" fontId="67" fillId="44" borderId="0" applyNumberFormat="0" applyBorder="0" applyAlignment="0" applyProtection="0"/>
    <xf numFmtId="0" fontId="67" fillId="31" borderId="0" applyNumberFormat="0" applyBorder="0" applyAlignment="0" applyProtection="0"/>
    <xf numFmtId="0" fontId="67" fillId="41" borderId="0" applyNumberFormat="0" applyBorder="0" applyAlignment="0" applyProtection="0"/>
    <xf numFmtId="0" fontId="6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67" fillId="48" borderId="0" applyNumberFormat="0" applyBorder="0" applyAlignment="0" applyProtection="0"/>
    <xf numFmtId="0" fontId="67" fillId="43" borderId="0" applyNumberFormat="0" applyBorder="0" applyAlignment="0" applyProtection="0"/>
    <xf numFmtId="0" fontId="67" fillId="42" borderId="0" applyNumberFormat="0" applyBorder="0" applyAlignment="0" applyProtection="0"/>
    <xf numFmtId="0" fontId="67" fillId="49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8" fillId="38" borderId="0" applyNumberFormat="0" applyBorder="0" applyAlignment="0" applyProtection="0"/>
    <xf numFmtId="0" fontId="69" fillId="37" borderId="0" applyNumberFormat="0" applyBorder="0" applyAlignment="0" applyProtection="0"/>
    <xf numFmtId="0" fontId="70" fillId="51" borderId="51" applyNumberFormat="0" applyAlignment="0" applyProtection="0"/>
    <xf numFmtId="0" fontId="71" fillId="39" borderId="51" applyNumberFormat="0" applyAlignment="0" applyProtection="0"/>
    <xf numFmtId="0" fontId="72" fillId="52" borderId="52" applyNumberFormat="0" applyAlignment="0" applyProtection="0"/>
    <xf numFmtId="0" fontId="73" fillId="0" borderId="53" applyNumberFormat="0" applyFill="0" applyAlignment="0" applyProtection="0"/>
    <xf numFmtId="0" fontId="72" fillId="52" borderId="52" applyNumberFormat="0" applyAlignment="0" applyProtection="0"/>
    <xf numFmtId="0" fontId="74" fillId="0" borderId="0" applyNumberFormat="0" applyFill="0" applyBorder="0" applyAlignment="0" applyProtection="0"/>
    <xf numFmtId="0" fontId="67" fillId="53" borderId="0" applyNumberFormat="0" applyBorder="0" applyAlignment="0" applyProtection="0"/>
    <xf numFmtId="0" fontId="67" fillId="50" borderId="0" applyNumberFormat="0" applyBorder="0" applyAlignment="0" applyProtection="0"/>
    <xf numFmtId="0" fontId="67" fillId="54" borderId="0" applyNumberFormat="0" applyBorder="0" applyAlignment="0" applyProtection="0"/>
    <xf numFmtId="0" fontId="6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3" borderId="0" applyNumberFormat="0" applyBorder="0" applyAlignment="0" applyProtection="0"/>
    <xf numFmtId="0" fontId="75" fillId="33" borderId="51" applyNumberFormat="0" applyAlignment="0" applyProtection="0"/>
    <xf numFmtId="169" fontId="26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69" fillId="34" borderId="0" applyNumberFormat="0" applyBorder="0" applyAlignment="0" applyProtection="0"/>
    <xf numFmtId="0" fontId="77" fillId="0" borderId="54" applyNumberFormat="0" applyFill="0" applyAlignment="0" applyProtection="0"/>
    <xf numFmtId="0" fontId="78" fillId="0" borderId="55" applyNumberFormat="0" applyFill="0" applyAlignment="0" applyProtection="0"/>
    <xf numFmtId="0" fontId="79" fillId="0" borderId="56" applyNumberFormat="0" applyFill="0" applyAlignment="0" applyProtection="0"/>
    <xf numFmtId="0" fontId="79" fillId="0" borderId="0" applyNumberFormat="0" applyFill="0" applyBorder="0" applyAlignment="0" applyProtection="0"/>
    <xf numFmtId="0" fontId="68" fillId="36" borderId="0" applyNumberFormat="0" applyBorder="0" applyAlignment="0" applyProtection="0"/>
    <xf numFmtId="0" fontId="75" fillId="40" borderId="51" applyNumberFormat="0" applyAlignment="0" applyProtection="0"/>
    <xf numFmtId="0" fontId="80" fillId="0" borderId="57" applyNumberFormat="0" applyFill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81" fillId="40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15" fillId="0" borderId="0"/>
    <xf numFmtId="0" fontId="36" fillId="0" borderId="0"/>
    <xf numFmtId="0" fontId="15" fillId="0" borderId="0"/>
    <xf numFmtId="0" fontId="26" fillId="0" borderId="0"/>
    <xf numFmtId="0" fontId="26" fillId="0" borderId="0"/>
    <xf numFmtId="0" fontId="36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82" fillId="0" borderId="0"/>
    <xf numFmtId="0" fontId="26" fillId="0" borderId="0"/>
    <xf numFmtId="0" fontId="15" fillId="0" borderId="0"/>
    <xf numFmtId="0" fontId="8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5" fillId="0" borderId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26" fillId="32" borderId="11" applyNumberFormat="0" applyFont="0" applyAlignment="0" applyProtection="0"/>
    <xf numFmtId="0" fontId="15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15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15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26" fillId="32" borderId="11" applyNumberFormat="0" applyFont="0" applyAlignment="0" applyProtection="0"/>
    <xf numFmtId="0" fontId="83" fillId="51" borderId="58" applyNumberFormat="0" applyAlignment="0" applyProtection="0"/>
    <xf numFmtId="9" fontId="26" fillId="0" borderId="0" applyFont="0" applyFill="0" applyBorder="0" applyAlignment="0" applyProtection="0"/>
    <xf numFmtId="0" fontId="83" fillId="39" borderId="58" applyNumberFormat="0" applyAlignment="0" applyProtection="0"/>
    <xf numFmtId="0" fontId="80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59" applyNumberFormat="0" applyFill="0" applyAlignment="0" applyProtection="0"/>
    <xf numFmtId="0" fontId="86" fillId="0" borderId="60" applyNumberFormat="0" applyFill="0" applyAlignment="0" applyProtection="0"/>
    <xf numFmtId="0" fontId="74" fillId="0" borderId="61" applyNumberFormat="0" applyFill="0" applyAlignment="0" applyProtection="0"/>
    <xf numFmtId="0" fontId="87" fillId="0" borderId="0" applyNumberFormat="0" applyFill="0" applyBorder="0" applyAlignment="0" applyProtection="0"/>
    <xf numFmtId="0" fontId="88" fillId="0" borderId="62" applyNumberFormat="0" applyFill="0" applyAlignment="0" applyProtection="0"/>
    <xf numFmtId="0" fontId="80" fillId="0" borderId="0" applyNumberFormat="0" applyFill="0" applyBorder="0" applyAlignment="0" applyProtection="0"/>
    <xf numFmtId="0" fontId="26" fillId="0" borderId="0"/>
    <xf numFmtId="0" fontId="15" fillId="0" borderId="0"/>
    <xf numFmtId="0" fontId="28" fillId="0" borderId="0"/>
    <xf numFmtId="0" fontId="14" fillId="0" borderId="0"/>
    <xf numFmtId="0" fontId="27" fillId="0" borderId="0" applyFill="0" applyBorder="0" applyAlignment="0" applyProtection="0"/>
    <xf numFmtId="0" fontId="28" fillId="0" borderId="0"/>
    <xf numFmtId="0" fontId="13" fillId="0" borderId="0"/>
    <xf numFmtId="0" fontId="96" fillId="0" borderId="0"/>
    <xf numFmtId="0" fontId="12" fillId="0" borderId="0"/>
    <xf numFmtId="0" fontId="11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98" fillId="0" borderId="0" applyFont="0" applyFill="0" applyBorder="0" applyAlignment="0" applyProtection="0"/>
    <xf numFmtId="176" fontId="99" fillId="0" borderId="0">
      <protection locked="0"/>
    </xf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34" borderId="0" applyNumberFormat="0" applyBorder="0" applyAlignment="0" applyProtection="0"/>
    <xf numFmtId="0" fontId="36" fillId="33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41" borderId="0" applyNumberFormat="0" applyBorder="0" applyAlignment="0" applyProtection="0"/>
    <xf numFmtId="0" fontId="36" fillId="38" borderId="0" applyNumberFormat="0" applyBorder="0" applyAlignment="0" applyProtection="0"/>
    <xf numFmtId="0" fontId="36" fillId="30" borderId="0" applyNumberFormat="0" applyBorder="0" applyAlignment="0" applyProtection="0"/>
    <xf numFmtId="0" fontId="36" fillId="42" borderId="0" applyNumberFormat="0" applyBorder="0" applyAlignment="0" applyProtection="0"/>
    <xf numFmtId="169" fontId="100" fillId="0" borderId="0" applyFont="0" applyFill="0" applyBorder="0" applyAlignment="0" applyProtection="0"/>
    <xf numFmtId="177" fontId="26" fillId="0" borderId="0" applyFont="0" applyFill="0" applyBorder="0" applyAlignment="0" applyProtection="0"/>
    <xf numFmtId="169" fontId="100" fillId="0" borderId="0" applyFont="0" applyFill="0" applyBorder="0" applyAlignment="0" applyProtection="0"/>
    <xf numFmtId="175" fontId="3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" fillId="0" borderId="0"/>
    <xf numFmtId="0" fontId="28" fillId="0" borderId="0"/>
    <xf numFmtId="0" fontId="8" fillId="0" borderId="0"/>
    <xf numFmtId="0" fontId="7" fillId="0" borderId="0"/>
    <xf numFmtId="0" fontId="28" fillId="0" borderId="0"/>
    <xf numFmtId="0" fontId="106" fillId="0" borderId="0"/>
    <xf numFmtId="0" fontId="6" fillId="0" borderId="0"/>
    <xf numFmtId="0" fontId="108" fillId="0" borderId="0"/>
    <xf numFmtId="0" fontId="5" fillId="0" borderId="0"/>
    <xf numFmtId="0" fontId="26" fillId="0" borderId="0"/>
    <xf numFmtId="0" fontId="109" fillId="0" borderId="0"/>
    <xf numFmtId="0" fontId="28" fillId="0" borderId="0"/>
    <xf numFmtId="0" fontId="4" fillId="0" borderId="0"/>
    <xf numFmtId="0" fontId="4" fillId="0" borderId="0"/>
    <xf numFmtId="0" fontId="111" fillId="0" borderId="0"/>
    <xf numFmtId="0" fontId="112" fillId="0" borderId="0"/>
    <xf numFmtId="0" fontId="112" fillId="0" borderId="0"/>
    <xf numFmtId="0" fontId="114" fillId="0" borderId="0"/>
    <xf numFmtId="9" fontId="1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117" fillId="0" borderId="0"/>
    <xf numFmtId="166" fontId="119" fillId="0" borderId="0" applyFont="0" applyFill="0" applyBorder="0" applyAlignment="0" applyProtection="0"/>
    <xf numFmtId="0" fontId="120" fillId="0" borderId="0"/>
    <xf numFmtId="0" fontId="121" fillId="0" borderId="0"/>
    <xf numFmtId="0" fontId="121" fillId="0" borderId="0"/>
    <xf numFmtId="0" fontId="122" fillId="0" borderId="0"/>
    <xf numFmtId="0" fontId="123" fillId="0" borderId="0"/>
    <xf numFmtId="0" fontId="124" fillId="0" borderId="0"/>
    <xf numFmtId="41" fontId="125" fillId="0" borderId="0" applyFont="0" applyFill="0" applyBorder="0" applyAlignment="0" applyProtection="0"/>
    <xf numFmtId="0" fontId="124" fillId="0" borderId="0"/>
    <xf numFmtId="0" fontId="126" fillId="0" borderId="0"/>
    <xf numFmtId="0" fontId="126" fillId="0" borderId="0"/>
    <xf numFmtId="0" fontId="126" fillId="0" borderId="0"/>
    <xf numFmtId="0" fontId="127" fillId="0" borderId="0"/>
    <xf numFmtId="166" fontId="2" fillId="0" borderId="0" applyFont="0" applyFill="0" applyBorder="0" applyAlignment="0" applyProtection="0"/>
    <xf numFmtId="0" fontId="2" fillId="0" borderId="0"/>
    <xf numFmtId="0" fontId="135" fillId="68" borderId="0" applyNumberFormat="0" applyBorder="0" applyAlignment="0" applyProtection="0"/>
    <xf numFmtId="0" fontId="136" fillId="69" borderId="0" applyNumberFormat="0" applyBorder="0" applyAlignment="0" applyProtection="0"/>
    <xf numFmtId="0" fontId="137" fillId="70" borderId="87" applyNumberFormat="0" applyAlignment="0" applyProtection="0"/>
    <xf numFmtId="0" fontId="138" fillId="70" borderId="86" applyNumberFormat="0" applyAlignment="0" applyProtection="0"/>
    <xf numFmtId="0" fontId="148" fillId="0" borderId="0"/>
    <xf numFmtId="0" fontId="151" fillId="0" borderId="0"/>
    <xf numFmtId="0" fontId="152" fillId="0" borderId="0"/>
    <xf numFmtId="0" fontId="152" fillId="0" borderId="0"/>
    <xf numFmtId="0" fontId="152" fillId="0" borderId="0"/>
    <xf numFmtId="0" fontId="164" fillId="0" borderId="0"/>
    <xf numFmtId="0" fontId="28" fillId="0" borderId="0"/>
    <xf numFmtId="0" fontId="166" fillId="0" borderId="0"/>
    <xf numFmtId="0" fontId="166" fillId="0" borderId="0"/>
    <xf numFmtId="0" fontId="166" fillId="0" borderId="0"/>
    <xf numFmtId="0" fontId="166" fillId="0" borderId="0"/>
  </cellStyleXfs>
  <cellXfs count="1051">
    <xf numFmtId="0" fontId="0" fillId="0" borderId="0" xfId="0"/>
    <xf numFmtId="0" fontId="0" fillId="0" borderId="1" xfId="0" applyBorder="1"/>
    <xf numFmtId="0" fontId="29" fillId="0" borderId="0" xfId="0" applyFont="1"/>
    <xf numFmtId="0" fontId="30" fillId="0" borderId="0" xfId="0" applyFont="1"/>
    <xf numFmtId="3" fontId="0" fillId="0" borderId="1" xfId="0" applyNumberFormat="1" applyBorder="1"/>
    <xf numFmtId="0" fontId="29" fillId="0" borderId="0" xfId="0" applyFont="1" applyAlignment="1">
      <alignment horizontal="centerContinuous" wrapText="1"/>
    </xf>
    <xf numFmtId="3" fontId="0" fillId="0" borderId="0" xfId="0" applyNumberFormat="1"/>
    <xf numFmtId="0" fontId="26" fillId="0" borderId="0" xfId="0" applyFont="1"/>
    <xf numFmtId="0" fontId="0" fillId="0" borderId="0" xfId="0" applyAlignment="1">
      <alignment horizontal="centerContinuous" wrapText="1"/>
    </xf>
    <xf numFmtId="1" fontId="0" fillId="0" borderId="0" xfId="0" applyNumberFormat="1"/>
    <xf numFmtId="0" fontId="0" fillId="0" borderId="0" xfId="0" applyAlignment="1">
      <alignment horizontal="left"/>
    </xf>
    <xf numFmtId="0" fontId="26" fillId="0" borderId="0" xfId="0" applyFont="1" applyAlignment="1">
      <alignment horizontal="centerContinuous" wrapText="1"/>
    </xf>
    <xf numFmtId="170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36" fillId="0" borderId="0" xfId="17" applyFont="1" applyAlignment="1">
      <alignment wrapText="1"/>
    </xf>
    <xf numFmtId="0" fontId="36" fillId="0" borderId="0" xfId="17" applyFont="1" applyAlignment="1">
      <alignment horizontal="right" wrapText="1"/>
    </xf>
    <xf numFmtId="0" fontId="36" fillId="0" borderId="1" xfId="15" applyFont="1" applyBorder="1" applyAlignment="1">
      <alignment wrapText="1"/>
    </xf>
    <xf numFmtId="3" fontId="40" fillId="0" borderId="0" xfId="0" applyNumberFormat="1" applyFont="1"/>
    <xf numFmtId="0" fontId="39" fillId="8" borderId="1" xfId="0" applyFont="1" applyFill="1" applyBorder="1" applyAlignment="1">
      <alignment horizontal="center" vertical="center"/>
    </xf>
    <xf numFmtId="1" fontId="39" fillId="8" borderId="1" xfId="0" applyNumberFormat="1" applyFont="1" applyFill="1" applyBorder="1" applyAlignment="1">
      <alignment vertical="center" wrapText="1" shrinkToFit="1"/>
    </xf>
    <xf numFmtId="0" fontId="45" fillId="0" borderId="1" xfId="0" applyFont="1" applyBorder="1" applyAlignment="1">
      <alignment vertical="center" wrapText="1"/>
    </xf>
    <xf numFmtId="1" fontId="40" fillId="0" borderId="0" xfId="0" applyNumberFormat="1" applyFont="1"/>
    <xf numFmtId="0" fontId="41" fillId="0" borderId="0" xfId="0" applyFont="1"/>
    <xf numFmtId="0" fontId="0" fillId="0" borderId="0" xfId="0" applyAlignment="1">
      <alignment vertical="center"/>
    </xf>
    <xf numFmtId="0" fontId="0" fillId="0" borderId="0" xfId="0" pivotButton="1"/>
    <xf numFmtId="0" fontId="26" fillId="0" borderId="0" xfId="0" applyFont="1" applyAlignment="1">
      <alignment wrapText="1"/>
    </xf>
    <xf numFmtId="3" fontId="30" fillId="0" borderId="1" xfId="0" applyNumberFormat="1" applyFont="1" applyBorder="1"/>
    <xf numFmtId="2" fontId="45" fillId="0" borderId="1" xfId="0" applyNumberFormat="1" applyFont="1" applyBorder="1" applyAlignment="1">
      <alignment horizontal="center" vertical="center" wrapText="1"/>
    </xf>
    <xf numFmtId="0" fontId="41" fillId="4" borderId="1" xfId="15" applyFont="1" applyFill="1" applyBorder="1" applyAlignment="1">
      <alignment wrapText="1"/>
    </xf>
    <xf numFmtId="0" fontId="40" fillId="4" borderId="5" xfId="0" applyFont="1" applyFill="1" applyBorder="1"/>
    <xf numFmtId="0" fontId="0" fillId="0" borderId="15" xfId="0" applyBorder="1"/>
    <xf numFmtId="0" fontId="16" fillId="0" borderId="0" xfId="40"/>
    <xf numFmtId="0" fontId="16" fillId="0" borderId="1" xfId="40" applyBorder="1"/>
    <xf numFmtId="0" fontId="46" fillId="8" borderId="1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3" fontId="58" fillId="10" borderId="1" xfId="40" applyNumberFormat="1" applyFont="1" applyFill="1" applyBorder="1" applyAlignment="1">
      <alignment horizontal="center"/>
    </xf>
    <xf numFmtId="3" fontId="16" fillId="0" borderId="1" xfId="40" applyNumberFormat="1" applyBorder="1" applyAlignment="1">
      <alignment horizontal="center"/>
    </xf>
    <xf numFmtId="3" fontId="57" fillId="10" borderId="1" xfId="40" applyNumberFormat="1" applyFont="1" applyFill="1" applyBorder="1" applyAlignment="1">
      <alignment horizontal="center"/>
    </xf>
    <xf numFmtId="0" fontId="16" fillId="0" borderId="5" xfId="40" applyBorder="1" applyAlignment="1">
      <alignment horizontal="left"/>
    </xf>
    <xf numFmtId="2" fontId="42" fillId="8" borderId="5" xfId="40" applyNumberFormat="1" applyFont="1" applyFill="1" applyBorder="1" applyAlignment="1">
      <alignment horizontal="center" vertical="center" wrapText="1"/>
    </xf>
    <xf numFmtId="3" fontId="57" fillId="10" borderId="15" xfId="40" applyNumberFormat="1" applyFont="1" applyFill="1" applyBorder="1" applyAlignment="1">
      <alignment horizontal="center"/>
    </xf>
    <xf numFmtId="3" fontId="58" fillId="10" borderId="15" xfId="40" applyNumberFormat="1" applyFont="1" applyFill="1" applyBorder="1" applyAlignment="1">
      <alignment horizontal="center"/>
    </xf>
    <xf numFmtId="3" fontId="16" fillId="0" borderId="15" xfId="40" applyNumberFormat="1" applyBorder="1" applyAlignment="1">
      <alignment horizontal="center"/>
    </xf>
    <xf numFmtId="3" fontId="16" fillId="0" borderId="27" xfId="40" applyNumberFormat="1" applyBorder="1" applyAlignment="1">
      <alignment horizontal="center"/>
    </xf>
    <xf numFmtId="3" fontId="16" fillId="0" borderId="22" xfId="40" applyNumberFormat="1" applyBorder="1" applyAlignment="1">
      <alignment horizontal="center"/>
    </xf>
    <xf numFmtId="0" fontId="41" fillId="4" borderId="1" xfId="15" applyFont="1" applyFill="1" applyBorder="1" applyAlignment="1">
      <alignment vertical="center" wrapText="1"/>
    </xf>
    <xf numFmtId="3" fontId="40" fillId="4" borderId="15" xfId="0" applyNumberFormat="1" applyFont="1" applyFill="1" applyBorder="1" applyAlignment="1">
      <alignment horizontal="center" vertical="center"/>
    </xf>
    <xf numFmtId="3" fontId="40" fillId="4" borderId="1" xfId="0" applyNumberFormat="1" applyFont="1" applyFill="1" applyBorder="1" applyAlignment="1">
      <alignment horizontal="center" vertical="center"/>
    </xf>
    <xf numFmtId="0" fontId="44" fillId="4" borderId="1" xfId="15" applyFont="1" applyFill="1" applyBorder="1" applyAlignment="1">
      <alignment vertical="center" wrapText="1"/>
    </xf>
    <xf numFmtId="0" fontId="40" fillId="4" borderId="5" xfId="0" applyFont="1" applyFill="1" applyBorder="1" applyAlignment="1">
      <alignment vertical="center"/>
    </xf>
    <xf numFmtId="3" fontId="40" fillId="4" borderId="15" xfId="0" applyNumberFormat="1" applyFont="1" applyFill="1" applyBorder="1" applyAlignment="1">
      <alignment vertical="center"/>
    </xf>
    <xf numFmtId="3" fontId="40" fillId="4" borderId="1" xfId="0" applyNumberFormat="1" applyFont="1" applyFill="1" applyBorder="1" applyAlignment="1">
      <alignment vertical="center"/>
    </xf>
    <xf numFmtId="3" fontId="40" fillId="4" borderId="26" xfId="0" applyNumberFormat="1" applyFont="1" applyFill="1" applyBorder="1" applyAlignment="1">
      <alignment vertical="center"/>
    </xf>
    <xf numFmtId="3" fontId="40" fillId="4" borderId="1" xfId="13" applyNumberFormat="1" applyFont="1" applyFill="1" applyBorder="1" applyAlignment="1">
      <alignment horizontal="right" vertical="center" wrapText="1"/>
    </xf>
    <xf numFmtId="3" fontId="40" fillId="4" borderId="5" xfId="0" applyNumberFormat="1" applyFont="1" applyFill="1" applyBorder="1" applyAlignment="1">
      <alignment vertical="center"/>
    </xf>
    <xf numFmtId="0" fontId="36" fillId="0" borderId="1" xfId="15" applyFont="1" applyBorder="1" applyAlignment="1">
      <alignment vertical="center" wrapText="1"/>
    </xf>
    <xf numFmtId="3" fontId="44" fillId="4" borderId="1" xfId="15" applyNumberFormat="1" applyFont="1" applyFill="1" applyBorder="1" applyAlignment="1">
      <alignment vertical="center" wrapText="1"/>
    </xf>
    <xf numFmtId="0" fontId="50" fillId="9" borderId="9" xfId="0" applyFont="1" applyFill="1" applyBorder="1" applyAlignment="1">
      <alignment horizontal="center" vertical="center"/>
    </xf>
    <xf numFmtId="49" fontId="27" fillId="0" borderId="0" xfId="0" applyNumberFormat="1" applyFont="1" applyAlignment="1">
      <alignment vertical="center" wrapText="1"/>
    </xf>
    <xf numFmtId="3" fontId="40" fillId="4" borderId="5" xfId="0" applyNumberFormat="1" applyFont="1" applyFill="1" applyBorder="1" applyAlignment="1">
      <alignment horizontal="center" vertical="center"/>
    </xf>
    <xf numFmtId="17" fontId="27" fillId="0" borderId="0" xfId="0" applyNumberFormat="1" applyFont="1" applyAlignment="1">
      <alignment vertical="center" wrapText="1"/>
    </xf>
    <xf numFmtId="0" fontId="59" fillId="0" borderId="0" xfId="14" applyFont="1"/>
    <xf numFmtId="0" fontId="60" fillId="0" borderId="0" xfId="41" applyFont="1" applyAlignment="1">
      <alignment vertical="center"/>
    </xf>
    <xf numFmtId="0" fontId="62" fillId="0" borderId="0" xfId="42" applyFont="1"/>
    <xf numFmtId="0" fontId="63" fillId="0" borderId="0" xfId="42" applyFont="1"/>
    <xf numFmtId="0" fontId="26" fillId="0" borderId="0" xfId="14"/>
    <xf numFmtId="0" fontId="26" fillId="0" borderId="0" xfId="316"/>
    <xf numFmtId="0" fontId="36" fillId="0" borderId="11" xfId="570" applyFont="1" applyBorder="1" applyAlignment="1">
      <alignment wrapText="1"/>
    </xf>
    <xf numFmtId="0" fontId="36" fillId="0" borderId="11" xfId="570" applyFont="1" applyBorder="1" applyAlignment="1">
      <alignment horizontal="right" wrapText="1"/>
    </xf>
    <xf numFmtId="0" fontId="64" fillId="8" borderId="1" xfId="14" applyFont="1" applyFill="1" applyBorder="1" applyAlignment="1">
      <alignment vertical="center"/>
    </xf>
    <xf numFmtId="3" fontId="89" fillId="55" borderId="1" xfId="568" applyNumberFormat="1" applyFont="1" applyFill="1" applyBorder="1" applyAlignment="1">
      <alignment horizontal="center" vertical="center"/>
    </xf>
    <xf numFmtId="3" fontId="39" fillId="8" borderId="1" xfId="316" applyNumberFormat="1" applyFont="1" applyFill="1" applyBorder="1"/>
    <xf numFmtId="3" fontId="39" fillId="8" borderId="1" xfId="316" applyNumberFormat="1" applyFont="1" applyFill="1" applyBorder="1" applyAlignment="1">
      <alignment horizontal="center"/>
    </xf>
    <xf numFmtId="0" fontId="40" fillId="0" borderId="0" xfId="316" applyFont="1"/>
    <xf numFmtId="3" fontId="89" fillId="55" borderId="2" xfId="568" applyNumberFormat="1" applyFont="1" applyFill="1" applyBorder="1" applyAlignment="1">
      <alignment horizontal="center" wrapText="1"/>
    </xf>
    <xf numFmtId="0" fontId="93" fillId="0" borderId="0" xfId="40" applyFont="1"/>
    <xf numFmtId="3" fontId="39" fillId="8" borderId="49" xfId="14" applyNumberFormat="1" applyFont="1" applyFill="1" applyBorder="1" applyAlignment="1">
      <alignment horizontal="center"/>
    </xf>
    <xf numFmtId="0" fontId="59" fillId="56" borderId="0" xfId="14" applyFont="1" applyFill="1"/>
    <xf numFmtId="0" fontId="26" fillId="0" borderId="0" xfId="316" applyAlignment="1">
      <alignment horizontal="center" vertical="center"/>
    </xf>
    <xf numFmtId="49" fontId="26" fillId="0" borderId="0" xfId="316" applyNumberFormat="1" applyAlignment="1">
      <alignment horizontal="center" vertical="center"/>
    </xf>
    <xf numFmtId="171" fontId="89" fillId="55" borderId="1" xfId="568" applyNumberFormat="1" applyFont="1" applyFill="1" applyBorder="1" applyAlignment="1">
      <alignment horizontal="center" vertical="center"/>
    </xf>
    <xf numFmtId="171" fontId="39" fillId="8" borderId="1" xfId="316" applyNumberFormat="1" applyFont="1" applyFill="1" applyBorder="1" applyAlignment="1">
      <alignment horizontal="center"/>
    </xf>
    <xf numFmtId="171" fontId="39" fillId="8" borderId="4" xfId="316" applyNumberFormat="1" applyFont="1" applyFill="1" applyBorder="1" applyAlignment="1">
      <alignment horizontal="center"/>
    </xf>
    <xf numFmtId="0" fontId="14" fillId="0" borderId="0" xfId="571"/>
    <xf numFmtId="49" fontId="14" fillId="0" borderId="0" xfId="571" applyNumberFormat="1"/>
    <xf numFmtId="0" fontId="14" fillId="3" borderId="1" xfId="571" applyFill="1" applyBorder="1"/>
    <xf numFmtId="0" fontId="66" fillId="3" borderId="1" xfId="572" quotePrefix="1" applyFont="1" applyFill="1" applyBorder="1"/>
    <xf numFmtId="49" fontId="66" fillId="3" borderId="1" xfId="572" quotePrefix="1" applyNumberFormat="1" applyFont="1" applyFill="1" applyBorder="1"/>
    <xf numFmtId="3" fontId="66" fillId="3" borderId="1" xfId="572" quotePrefix="1" applyNumberFormat="1" applyFont="1" applyFill="1" applyBorder="1"/>
    <xf numFmtId="1" fontId="26" fillId="3" borderId="1" xfId="571" applyNumberFormat="1" applyFont="1" applyFill="1" applyBorder="1" applyAlignment="1" applyProtection="1">
      <alignment vertical="center"/>
      <protection locked="0"/>
    </xf>
    <xf numFmtId="0" fontId="14" fillId="0" borderId="1" xfId="571" applyBorder="1"/>
    <xf numFmtId="49" fontId="14" fillId="0" borderId="1" xfId="571" applyNumberFormat="1" applyBorder="1"/>
    <xf numFmtId="3" fontId="39" fillId="8" borderId="50" xfId="14" applyNumberFormat="1" applyFont="1" applyFill="1" applyBorder="1" applyAlignment="1">
      <alignment horizontal="center" vertical="center"/>
    </xf>
    <xf numFmtId="0" fontId="16" fillId="58" borderId="0" xfId="40" applyFill="1"/>
    <xf numFmtId="2" fontId="42" fillId="8" borderId="1" xfId="40" applyNumberFormat="1" applyFont="1" applyFill="1" applyBorder="1" applyAlignment="1">
      <alignment horizontal="center" vertical="center" wrapText="1"/>
    </xf>
    <xf numFmtId="3" fontId="58" fillId="10" borderId="1" xfId="40" applyNumberFormat="1" applyFont="1" applyFill="1" applyBorder="1" applyAlignment="1">
      <alignment horizontal="right" vertical="center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 wrapText="1"/>
    </xf>
    <xf numFmtId="2" fontId="26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left" vertical="center" wrapText="1"/>
    </xf>
    <xf numFmtId="0" fontId="101" fillId="0" borderId="66" xfId="0" applyFont="1" applyBorder="1" applyAlignment="1">
      <alignment vertical="center"/>
    </xf>
    <xf numFmtId="0" fontId="101" fillId="0" borderId="64" xfId="0" applyFont="1" applyBorder="1" applyAlignment="1">
      <alignment vertical="center" wrapText="1"/>
    </xf>
    <xf numFmtId="0" fontId="102" fillId="0" borderId="42" xfId="0" applyFont="1" applyBorder="1" applyAlignment="1">
      <alignment vertical="center"/>
    </xf>
    <xf numFmtId="0" fontId="102" fillId="0" borderId="67" xfId="0" applyFont="1" applyBorder="1" applyAlignment="1">
      <alignment vertical="center" wrapText="1"/>
    </xf>
    <xf numFmtId="0" fontId="103" fillId="0" borderId="0" xfId="0" applyFont="1" applyAlignment="1">
      <alignment vertical="center"/>
    </xf>
    <xf numFmtId="0" fontId="101" fillId="0" borderId="42" xfId="0" applyFont="1" applyBorder="1" applyAlignment="1">
      <alignment vertical="center"/>
    </xf>
    <xf numFmtId="0" fontId="101" fillId="0" borderId="67" xfId="0" applyFont="1" applyBorder="1" applyAlignment="1">
      <alignment vertical="center" wrapText="1"/>
    </xf>
    <xf numFmtId="0" fontId="104" fillId="0" borderId="0" xfId="0" applyFont="1"/>
    <xf numFmtId="0" fontId="66" fillId="0" borderId="4" xfId="14" applyFont="1" applyBorder="1"/>
    <xf numFmtId="3" fontId="32" fillId="0" borderId="32" xfId="14" applyNumberFormat="1" applyFont="1" applyBorder="1" applyAlignment="1">
      <alignment horizontal="right"/>
    </xf>
    <xf numFmtId="0" fontId="29" fillId="0" borderId="0" xfId="0" applyFon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36" fillId="0" borderId="1" xfId="627" applyFont="1" applyBorder="1" applyAlignment="1">
      <alignment wrapText="1"/>
    </xf>
    <xf numFmtId="0" fontId="36" fillId="0" borderId="1" xfId="575" applyFont="1" applyBorder="1" applyAlignment="1">
      <alignment wrapText="1"/>
    </xf>
    <xf numFmtId="3" fontId="29" fillId="0" borderId="1" xfId="0" applyNumberFormat="1" applyFont="1" applyBorder="1" applyAlignment="1">
      <alignment horizontal="center" vertical="center"/>
    </xf>
    <xf numFmtId="3" fontId="29" fillId="0" borderId="12" xfId="0" applyNumberFormat="1" applyFont="1" applyBorder="1" applyAlignment="1">
      <alignment horizontal="center" vertical="center"/>
    </xf>
    <xf numFmtId="0" fontId="39" fillId="8" borderId="5" xfId="0" applyFont="1" applyFill="1" applyBorder="1" applyAlignment="1">
      <alignment horizontal="center" vertical="center"/>
    </xf>
    <xf numFmtId="3" fontId="29" fillId="0" borderId="1" xfId="0" applyNumberFormat="1" applyFont="1" applyBorder="1" applyAlignment="1">
      <alignment vertical="center"/>
    </xf>
    <xf numFmtId="3" fontId="29" fillId="0" borderId="15" xfId="0" applyNumberFormat="1" applyFont="1" applyBorder="1" applyAlignment="1">
      <alignment horizontal="center" vertical="center"/>
    </xf>
    <xf numFmtId="0" fontId="39" fillId="8" borderId="5" xfId="0" applyFont="1" applyFill="1" applyBorder="1" applyAlignment="1">
      <alignment horizontal="center" vertical="center" wrapText="1"/>
    </xf>
    <xf numFmtId="0" fontId="88" fillId="63" borderId="1" xfId="630" applyFont="1" applyFill="1" applyBorder="1" applyAlignment="1">
      <alignment horizontal="center" vertical="center"/>
    </xf>
    <xf numFmtId="0" fontId="53" fillId="60" borderId="1" xfId="0" applyFont="1" applyFill="1" applyBorder="1" applyAlignment="1">
      <alignment horizontal="center" vertical="center"/>
    </xf>
    <xf numFmtId="0" fontId="36" fillId="0" borderId="70" xfId="630" applyFont="1" applyBorder="1" applyAlignment="1">
      <alignment wrapText="1"/>
    </xf>
    <xf numFmtId="0" fontId="36" fillId="0" borderId="11" xfId="630" applyFont="1" applyBorder="1" applyAlignment="1">
      <alignment wrapText="1"/>
    </xf>
    <xf numFmtId="0" fontId="40" fillId="0" borderId="0" xfId="0" applyFont="1"/>
    <xf numFmtId="2" fontId="46" fillId="61" borderId="1" xfId="0" applyNumberFormat="1" applyFont="1" applyFill="1" applyBorder="1" applyAlignment="1">
      <alignment horizontal="center" vertical="center" wrapText="1"/>
    </xf>
    <xf numFmtId="3" fontId="50" fillId="61" borderId="1" xfId="0" applyNumberFormat="1" applyFont="1" applyFill="1" applyBorder="1" applyAlignment="1">
      <alignment vertical="center"/>
    </xf>
    <xf numFmtId="0" fontId="39" fillId="61" borderId="17" xfId="0" applyFont="1" applyFill="1" applyBorder="1" applyAlignment="1">
      <alignment horizontal="centerContinuous" vertical="center" wrapText="1"/>
    </xf>
    <xf numFmtId="0" fontId="39" fillId="61" borderId="12" xfId="0" applyFont="1" applyFill="1" applyBorder="1" applyAlignment="1">
      <alignment horizontal="centerContinuous" vertical="center" wrapText="1"/>
    </xf>
    <xf numFmtId="0" fontId="53" fillId="11" borderId="71" xfId="0" applyFont="1" applyFill="1" applyBorder="1" applyAlignment="1">
      <alignment horizontal="left"/>
    </xf>
    <xf numFmtId="0" fontId="53" fillId="11" borderId="71" xfId="0" applyFont="1" applyFill="1" applyBorder="1"/>
    <xf numFmtId="3" fontId="40" fillId="4" borderId="12" xfId="0" applyNumberFormat="1" applyFont="1" applyFill="1" applyBorder="1" applyAlignment="1">
      <alignment vertical="center"/>
    </xf>
    <xf numFmtId="0" fontId="106" fillId="0" borderId="0" xfId="631"/>
    <xf numFmtId="0" fontId="26" fillId="3" borderId="0" xfId="631" applyFont="1" applyFill="1"/>
    <xf numFmtId="0" fontId="106" fillId="0" borderId="0" xfId="631" applyAlignment="1">
      <alignment horizontal="centerContinuous" readingOrder="1"/>
    </xf>
    <xf numFmtId="0" fontId="44" fillId="8" borderId="5" xfId="15" applyFont="1" applyFill="1" applyBorder="1" applyAlignment="1">
      <alignment vertical="center" wrapText="1"/>
    </xf>
    <xf numFmtId="171" fontId="40" fillId="0" borderId="0" xfId="0" applyNumberFormat="1" applyFont="1"/>
    <xf numFmtId="10" fontId="40" fillId="0" borderId="0" xfId="0" applyNumberFormat="1" applyFont="1"/>
    <xf numFmtId="2" fontId="42" fillId="8" borderId="17" xfId="40" applyNumberFormat="1" applyFont="1" applyFill="1" applyBorder="1" applyAlignment="1">
      <alignment vertical="top"/>
    </xf>
    <xf numFmtId="2" fontId="42" fillId="8" borderId="12" xfId="40" applyNumberFormat="1" applyFont="1" applyFill="1" applyBorder="1" applyAlignment="1">
      <alignment vertical="center"/>
    </xf>
    <xf numFmtId="0" fontId="44" fillId="4" borderId="1" xfId="15" applyFont="1" applyFill="1" applyBorder="1" applyAlignment="1">
      <alignment horizontal="left" vertical="center" wrapText="1"/>
    </xf>
    <xf numFmtId="0" fontId="29" fillId="0" borderId="0" xfId="0" applyFont="1" applyAlignment="1">
      <alignment wrapText="1"/>
    </xf>
    <xf numFmtId="0" fontId="26" fillId="3" borderId="0" xfId="631" applyFont="1" applyFill="1" applyAlignment="1">
      <alignment horizontal="centerContinuous" vertical="center" wrapText="1"/>
    </xf>
    <xf numFmtId="4" fontId="26" fillId="3" borderId="0" xfId="631" applyNumberFormat="1" applyFont="1" applyFill="1"/>
    <xf numFmtId="0" fontId="39" fillId="3" borderId="0" xfId="0" applyFont="1" applyFill="1" applyAlignment="1">
      <alignment horizontal="center" vertical="center"/>
    </xf>
    <xf numFmtId="3" fontId="58" fillId="10" borderId="26" xfId="40" applyNumberFormat="1" applyFont="1" applyFill="1" applyBorder="1" applyAlignment="1">
      <alignment horizontal="center"/>
    </xf>
    <xf numFmtId="3" fontId="16" fillId="0" borderId="26" xfId="40" applyNumberFormat="1" applyBorder="1" applyAlignment="1">
      <alignment horizontal="center"/>
    </xf>
    <xf numFmtId="3" fontId="57" fillId="10" borderId="26" xfId="40" applyNumberFormat="1" applyFont="1" applyFill="1" applyBorder="1" applyAlignment="1">
      <alignment horizontal="center"/>
    </xf>
    <xf numFmtId="3" fontId="16" fillId="0" borderId="28" xfId="40" applyNumberFormat="1" applyBorder="1" applyAlignment="1">
      <alignment horizontal="center"/>
    </xf>
    <xf numFmtId="0" fontId="60" fillId="13" borderId="15" xfId="40" applyFont="1" applyFill="1" applyBorder="1" applyAlignment="1">
      <alignment horizontal="center" vertical="center" wrapText="1"/>
    </xf>
    <xf numFmtId="0" fontId="60" fillId="13" borderId="1" xfId="40" applyFont="1" applyFill="1" applyBorder="1" applyAlignment="1">
      <alignment horizontal="center" vertical="center" wrapText="1"/>
    </xf>
    <xf numFmtId="0" fontId="60" fillId="13" borderId="26" xfId="4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55" fillId="3" borderId="0" xfId="631" applyFont="1" applyFill="1" applyAlignment="1">
      <alignment vertical="center"/>
    </xf>
    <xf numFmtId="3" fontId="26" fillId="3" borderId="0" xfId="631" applyNumberFormat="1" applyFont="1" applyFill="1" applyAlignment="1">
      <alignment horizontal="center" vertical="center"/>
    </xf>
    <xf numFmtId="3" fontId="26" fillId="3" borderId="0" xfId="631" applyNumberFormat="1" applyFont="1" applyFill="1"/>
    <xf numFmtId="2" fontId="26" fillId="3" borderId="0" xfId="631" applyNumberFormat="1" applyFont="1" applyFill="1"/>
    <xf numFmtId="3" fontId="59" fillId="0" borderId="0" xfId="14" applyNumberFormat="1" applyFont="1"/>
    <xf numFmtId="0" fontId="60" fillId="13" borderId="5" xfId="40" applyFont="1" applyFill="1" applyBorder="1" applyAlignment="1">
      <alignment horizontal="center" vertical="center" wrapText="1"/>
    </xf>
    <xf numFmtId="0" fontId="0" fillId="6" borderId="0" xfId="0" applyFill="1"/>
    <xf numFmtId="0" fontId="48" fillId="0" borderId="0" xfId="0" applyFont="1" applyAlignment="1">
      <alignment wrapText="1"/>
    </xf>
    <xf numFmtId="2" fontId="42" fillId="61" borderId="13" xfId="40" applyNumberFormat="1" applyFont="1" applyFill="1" applyBorder="1" applyAlignment="1">
      <alignment vertical="top"/>
    </xf>
    <xf numFmtId="0" fontId="26" fillId="0" borderId="2" xfId="40" applyFont="1" applyBorder="1" applyAlignment="1">
      <alignment horizontal="center" vertical="center" wrapText="1"/>
    </xf>
    <xf numFmtId="0" fontId="26" fillId="0" borderId="8" xfId="40" applyFont="1" applyBorder="1" applyAlignment="1">
      <alignment horizontal="center" vertical="center" wrapText="1"/>
    </xf>
    <xf numFmtId="0" fontId="26" fillId="0" borderId="9" xfId="40" applyFont="1" applyBorder="1" applyAlignment="1">
      <alignment horizontal="center" vertical="center" wrapText="1"/>
    </xf>
    <xf numFmtId="3" fontId="57" fillId="62" borderId="40" xfId="40" applyNumberFormat="1" applyFont="1" applyFill="1" applyBorder="1" applyAlignment="1">
      <alignment horizontal="center"/>
    </xf>
    <xf numFmtId="3" fontId="57" fillId="62" borderId="3" xfId="40" applyNumberFormat="1" applyFont="1" applyFill="1" applyBorder="1" applyAlignment="1">
      <alignment horizontal="center"/>
    </xf>
    <xf numFmtId="3" fontId="57" fillId="62" borderId="47" xfId="40" applyNumberFormat="1" applyFont="1" applyFill="1" applyBorder="1" applyAlignment="1">
      <alignment horizontal="center"/>
    </xf>
    <xf numFmtId="17" fontId="29" fillId="0" borderId="6" xfId="0" applyNumberFormat="1" applyFont="1" applyBorder="1" applyAlignment="1">
      <alignment horizontal="center" wrapText="1"/>
    </xf>
    <xf numFmtId="0" fontId="36" fillId="0" borderId="11" xfId="637" applyFont="1" applyBorder="1" applyAlignment="1">
      <alignment wrapText="1"/>
    </xf>
    <xf numFmtId="0" fontId="36" fillId="0" borderId="11" xfId="637" applyFont="1" applyBorder="1" applyAlignment="1">
      <alignment horizontal="right" wrapText="1"/>
    </xf>
    <xf numFmtId="3" fontId="58" fillId="10" borderId="77" xfId="40" applyNumberFormat="1" applyFont="1" applyFill="1" applyBorder="1" applyAlignment="1">
      <alignment horizontal="right"/>
    </xf>
    <xf numFmtId="3" fontId="16" fillId="0" borderId="77" xfId="40" applyNumberFormat="1" applyBorder="1" applyAlignment="1">
      <alignment horizontal="right"/>
    </xf>
    <xf numFmtId="3" fontId="16" fillId="0" borderId="37" xfId="40" applyNumberFormat="1" applyBorder="1" applyAlignment="1">
      <alignment horizontal="right"/>
    </xf>
    <xf numFmtId="49" fontId="39" fillId="0" borderId="0" xfId="0" applyNumberFormat="1" applyFont="1"/>
    <xf numFmtId="0" fontId="39" fillId="0" borderId="0" xfId="0" applyFont="1"/>
    <xf numFmtId="2" fontId="42" fillId="61" borderId="79" xfId="40" applyNumberFormat="1" applyFont="1" applyFill="1" applyBorder="1" applyAlignment="1">
      <alignment vertical="top"/>
    </xf>
    <xf numFmtId="2" fontId="42" fillId="61" borderId="76" xfId="40" applyNumberFormat="1" applyFont="1" applyFill="1" applyBorder="1" applyAlignment="1">
      <alignment vertical="top"/>
    </xf>
    <xf numFmtId="2" fontId="42" fillId="8" borderId="69" xfId="40" applyNumberFormat="1" applyFont="1" applyFill="1" applyBorder="1" applyAlignment="1">
      <alignment vertical="top"/>
    </xf>
    <xf numFmtId="2" fontId="42" fillId="8" borderId="21" xfId="40" applyNumberFormat="1" applyFont="1" applyFill="1" applyBorder="1" applyAlignment="1">
      <alignment vertical="top"/>
    </xf>
    <xf numFmtId="0" fontId="16" fillId="0" borderId="26" xfId="40" applyBorder="1" applyAlignment="1">
      <alignment horizontal="left"/>
    </xf>
    <xf numFmtId="2" fontId="42" fillId="8" borderId="69" xfId="40" applyNumberFormat="1" applyFont="1" applyFill="1" applyBorder="1" applyAlignment="1">
      <alignment vertical="center"/>
    </xf>
    <xf numFmtId="2" fontId="42" fillId="8" borderId="26" xfId="40" applyNumberFormat="1" applyFont="1" applyFill="1" applyBorder="1" applyAlignment="1">
      <alignment horizontal="center" vertical="center" wrapText="1"/>
    </xf>
    <xf numFmtId="1" fontId="26" fillId="0" borderId="15" xfId="0" applyNumberFormat="1" applyFont="1" applyBorder="1" applyAlignment="1">
      <alignment wrapText="1" shrinkToFit="1"/>
    </xf>
    <xf numFmtId="0" fontId="38" fillId="0" borderId="15" xfId="14" applyFont="1" applyBorder="1"/>
    <xf numFmtId="0" fontId="26" fillId="0" borderId="15" xfId="0" applyFont="1" applyBorder="1" applyAlignment="1">
      <alignment vertical="center"/>
    </xf>
    <xf numFmtId="0" fontId="0" fillId="0" borderId="15" xfId="0" applyBorder="1" applyAlignment="1">
      <alignment horizontal="left"/>
    </xf>
    <xf numFmtId="1" fontId="26" fillId="2" borderId="15" xfId="6" applyNumberFormat="1" applyFont="1" applyFill="1" applyBorder="1" applyAlignment="1">
      <alignment horizontal="left" wrapText="1" shrinkToFit="1"/>
    </xf>
    <xf numFmtId="0" fontId="26" fillId="0" borderId="15" xfId="0" applyFont="1" applyBorder="1"/>
    <xf numFmtId="1" fontId="26" fillId="0" borderId="15" xfId="8" applyNumberFormat="1" applyBorder="1"/>
    <xf numFmtId="0" fontId="16" fillId="0" borderId="22" xfId="40" applyBorder="1"/>
    <xf numFmtId="0" fontId="16" fillId="0" borderId="28" xfId="40" applyBorder="1" applyAlignment="1">
      <alignment horizontal="left"/>
    </xf>
    <xf numFmtId="3" fontId="39" fillId="8" borderId="42" xfId="14" applyNumberFormat="1" applyFont="1" applyFill="1" applyBorder="1" applyAlignment="1">
      <alignment horizontal="center" vertical="center"/>
    </xf>
    <xf numFmtId="1" fontId="39" fillId="8" borderId="69" xfId="0" applyNumberFormat="1" applyFont="1" applyFill="1" applyBorder="1" applyAlignment="1">
      <alignment vertical="center" wrapText="1" shrinkToFit="1"/>
    </xf>
    <xf numFmtId="3" fontId="39" fillId="8" borderId="1" xfId="14" applyNumberFormat="1" applyFont="1" applyFill="1" applyBorder="1" applyAlignment="1">
      <alignment vertical="center"/>
    </xf>
    <xf numFmtId="171" fontId="39" fillId="8" borderId="1" xfId="14" applyNumberFormat="1" applyFont="1" applyFill="1" applyBorder="1" applyAlignment="1">
      <alignment horizontal="center" vertical="center"/>
    </xf>
    <xf numFmtId="174" fontId="39" fillId="8" borderId="1" xfId="14" applyNumberFormat="1" applyFont="1" applyFill="1" applyBorder="1" applyAlignment="1">
      <alignment horizontal="center" vertical="center"/>
    </xf>
    <xf numFmtId="3" fontId="39" fillId="8" borderId="1" xfId="14" applyNumberFormat="1" applyFont="1" applyFill="1" applyBorder="1" applyAlignment="1">
      <alignment horizontal="center" vertical="center"/>
    </xf>
    <xf numFmtId="3" fontId="39" fillId="8" borderId="1" xfId="14" applyNumberFormat="1" applyFont="1" applyFill="1" applyBorder="1" applyAlignment="1">
      <alignment horizontal="right" vertical="center"/>
    </xf>
    <xf numFmtId="171" fontId="39" fillId="8" borderId="1" xfId="14" applyNumberFormat="1" applyFont="1" applyFill="1" applyBorder="1" applyAlignment="1">
      <alignment horizontal="right" vertical="center"/>
    </xf>
    <xf numFmtId="174" fontId="39" fillId="8" borderId="1" xfId="14" applyNumberFormat="1" applyFont="1" applyFill="1" applyBorder="1" applyAlignment="1">
      <alignment horizontal="right" vertical="center"/>
    </xf>
    <xf numFmtId="173" fontId="39" fillId="8" borderId="1" xfId="14" applyNumberFormat="1" applyFont="1" applyFill="1" applyBorder="1" applyAlignment="1">
      <alignment horizontal="center" vertical="center"/>
    </xf>
    <xf numFmtId="3" fontId="39" fillId="8" borderId="80" xfId="14" applyNumberFormat="1" applyFont="1" applyFill="1" applyBorder="1" applyAlignment="1">
      <alignment vertical="center"/>
    </xf>
    <xf numFmtId="171" fontId="39" fillId="8" borderId="50" xfId="14" applyNumberFormat="1" applyFont="1" applyFill="1" applyBorder="1" applyAlignment="1">
      <alignment horizontal="center" vertical="center"/>
    </xf>
    <xf numFmtId="3" fontId="39" fillId="8" borderId="50" xfId="14" applyNumberFormat="1" applyFont="1" applyFill="1" applyBorder="1" applyAlignment="1">
      <alignment vertical="center"/>
    </xf>
    <xf numFmtId="174" fontId="39" fillId="8" borderId="50" xfId="14" applyNumberFormat="1" applyFont="1" applyFill="1" applyBorder="1" applyAlignment="1">
      <alignment horizontal="center" vertical="center"/>
    </xf>
    <xf numFmtId="174" fontId="39" fillId="8" borderId="81" xfId="14" applyNumberFormat="1" applyFont="1" applyFill="1" applyBorder="1" applyAlignment="1">
      <alignment horizontal="center" vertical="center"/>
    </xf>
    <xf numFmtId="171" fontId="39" fillId="8" borderId="81" xfId="14" applyNumberFormat="1" applyFont="1" applyFill="1" applyBorder="1" applyAlignment="1">
      <alignment horizontal="center" vertical="center"/>
    </xf>
    <xf numFmtId="0" fontId="64" fillId="8" borderId="5" xfId="14" applyFont="1" applyFill="1" applyBorder="1" applyAlignment="1">
      <alignment vertical="center"/>
    </xf>
    <xf numFmtId="0" fontId="64" fillId="8" borderId="5" xfId="14" applyFont="1" applyFill="1" applyBorder="1" applyAlignment="1">
      <alignment horizontal="left" vertical="center"/>
    </xf>
    <xf numFmtId="3" fontId="39" fillId="8" borderId="15" xfId="14" applyNumberFormat="1" applyFont="1" applyFill="1" applyBorder="1" applyAlignment="1">
      <alignment vertical="center"/>
    </xf>
    <xf numFmtId="180" fontId="39" fillId="8" borderId="26" xfId="14" applyNumberFormat="1" applyFont="1" applyFill="1" applyBorder="1" applyAlignment="1">
      <alignment horizontal="center" vertical="center"/>
    </xf>
    <xf numFmtId="3" fontId="39" fillId="8" borderId="15" xfId="14" applyNumberFormat="1" applyFont="1" applyFill="1" applyBorder="1" applyAlignment="1">
      <alignment horizontal="right" vertical="center"/>
    </xf>
    <xf numFmtId="180" fontId="39" fillId="8" borderId="26" xfId="14" applyNumberFormat="1" applyFont="1" applyFill="1" applyBorder="1" applyAlignment="1">
      <alignment horizontal="right" vertical="center"/>
    </xf>
    <xf numFmtId="174" fontId="39" fillId="8" borderId="26" xfId="14" applyNumberFormat="1" applyFont="1" applyFill="1" applyBorder="1" applyAlignment="1">
      <alignment horizontal="center" vertical="center"/>
    </xf>
    <xf numFmtId="174" fontId="39" fillId="8" borderId="26" xfId="14" applyNumberFormat="1" applyFont="1" applyFill="1" applyBorder="1" applyAlignment="1">
      <alignment horizontal="right" vertical="center"/>
    </xf>
    <xf numFmtId="171" fontId="39" fillId="8" borderId="26" xfId="14" applyNumberFormat="1" applyFont="1" applyFill="1" applyBorder="1" applyAlignment="1">
      <alignment horizontal="center" vertical="center"/>
    </xf>
    <xf numFmtId="171" fontId="39" fillId="8" borderId="26" xfId="14" applyNumberFormat="1" applyFont="1" applyFill="1" applyBorder="1" applyAlignment="1">
      <alignment horizontal="right" vertical="center"/>
    </xf>
    <xf numFmtId="3" fontId="39" fillId="8" borderId="77" xfId="14" applyNumberFormat="1" applyFont="1" applyFill="1" applyBorder="1" applyAlignment="1">
      <alignment horizontal="center" vertical="center"/>
    </xf>
    <xf numFmtId="3" fontId="39" fillId="8" borderId="77" xfId="14" applyNumberFormat="1" applyFont="1" applyFill="1" applyBorder="1" applyAlignment="1">
      <alignment horizontal="right" vertical="center"/>
    </xf>
    <xf numFmtId="3" fontId="57" fillId="62" borderId="78" xfId="40" applyNumberFormat="1" applyFont="1" applyFill="1" applyBorder="1" applyAlignment="1">
      <alignment horizontal="center"/>
    </xf>
    <xf numFmtId="0" fontId="26" fillId="0" borderId="27" xfId="40" applyFont="1" applyBorder="1" applyAlignment="1">
      <alignment horizontal="center" vertical="center" wrapText="1"/>
    </xf>
    <xf numFmtId="0" fontId="26" fillId="0" borderId="22" xfId="40" applyFont="1" applyBorder="1" applyAlignment="1">
      <alignment horizontal="center" vertical="center" wrapText="1"/>
    </xf>
    <xf numFmtId="0" fontId="26" fillId="0" borderId="28" xfId="40" applyFont="1" applyBorder="1" applyAlignment="1">
      <alignment horizontal="center" vertical="center" wrapText="1"/>
    </xf>
    <xf numFmtId="0" fontId="26" fillId="0" borderId="41" xfId="4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1" fillId="0" borderId="13" xfId="14" applyFont="1" applyBorder="1" applyAlignment="1">
      <alignment vertical="center" wrapText="1"/>
    </xf>
    <xf numFmtId="0" fontId="91" fillId="0" borderId="13" xfId="14" applyFont="1" applyBorder="1" applyAlignment="1">
      <alignment vertical="center"/>
    </xf>
    <xf numFmtId="17" fontId="29" fillId="3" borderId="0" xfId="0" applyNumberFormat="1" applyFont="1" applyFill="1" applyAlignment="1">
      <alignment wrapText="1"/>
    </xf>
    <xf numFmtId="0" fontId="59" fillId="3" borderId="0" xfId="14" applyFont="1" applyFill="1"/>
    <xf numFmtId="0" fontId="59" fillId="3" borderId="0" xfId="14" applyFont="1" applyFill="1" applyAlignment="1">
      <alignment horizontal="center" vertical="center" wrapText="1"/>
    </xf>
    <xf numFmtId="0" fontId="26" fillId="0" borderId="9" xfId="40" applyFont="1" applyBorder="1" applyAlignment="1">
      <alignment horizontal="center" vertical="center"/>
    </xf>
    <xf numFmtId="0" fontId="26" fillId="0" borderId="2" xfId="40" applyFont="1" applyBorder="1" applyAlignment="1">
      <alignment horizontal="center" vertical="center"/>
    </xf>
    <xf numFmtId="0" fontId="26" fillId="0" borderId="10" xfId="40" applyFont="1" applyBorder="1" applyAlignment="1">
      <alignment horizontal="center" vertical="center"/>
    </xf>
    <xf numFmtId="0" fontId="36" fillId="0" borderId="11" xfId="637" applyFont="1" applyBorder="1"/>
    <xf numFmtId="0" fontId="36" fillId="0" borderId="11" xfId="637" applyFont="1" applyBorder="1" applyAlignment="1">
      <alignment horizontal="right"/>
    </xf>
    <xf numFmtId="0" fontId="113" fillId="0" borderId="0" xfId="0" applyFont="1"/>
    <xf numFmtId="0" fontId="92" fillId="0" borderId="1" xfId="627" applyFont="1" applyBorder="1" applyAlignment="1">
      <alignment wrapText="1"/>
    </xf>
    <xf numFmtId="3" fontId="29" fillId="0" borderId="0" xfId="0" applyNumberFormat="1" applyFont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4" fillId="61" borderId="17" xfId="0" applyFont="1" applyFill="1" applyBorder="1" applyAlignment="1">
      <alignment horizontal="centerContinuous" vertical="center" wrapText="1"/>
    </xf>
    <xf numFmtId="1" fontId="113" fillId="0" borderId="0" xfId="0" applyNumberFormat="1" applyFont="1"/>
    <xf numFmtId="0" fontId="26" fillId="15" borderId="1" xfId="0" applyFont="1" applyFill="1" applyBorder="1"/>
    <xf numFmtId="1" fontId="26" fillId="15" borderId="1" xfId="0" applyNumberFormat="1" applyFont="1" applyFill="1" applyBorder="1" applyAlignment="1">
      <alignment vertical="center" shrinkToFit="1"/>
    </xf>
    <xf numFmtId="0" fontId="0" fillId="15" borderId="1" xfId="0" applyFill="1" applyBorder="1"/>
    <xf numFmtId="0" fontId="27" fillId="15" borderId="1" xfId="0" applyFont="1" applyFill="1" applyBorder="1" applyAlignment="1">
      <alignment vertical="center"/>
    </xf>
    <xf numFmtId="0" fontId="33" fillId="15" borderId="1" xfId="0" applyFont="1" applyFill="1" applyBorder="1" applyAlignment="1">
      <alignment vertical="center"/>
    </xf>
    <xf numFmtId="0" fontId="53" fillId="11" borderId="0" xfId="0" applyFont="1" applyFill="1"/>
    <xf numFmtId="0" fontId="36" fillId="0" borderId="11" xfId="649" applyFont="1" applyBorder="1" applyAlignment="1">
      <alignment wrapText="1"/>
    </xf>
    <xf numFmtId="0" fontId="36" fillId="0" borderId="11" xfId="649" applyFont="1" applyBorder="1" applyAlignment="1">
      <alignment horizontal="right" wrapText="1"/>
    </xf>
    <xf numFmtId="1" fontId="66" fillId="15" borderId="1" xfId="0" applyNumberFormat="1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39" fillId="4" borderId="12" xfId="0" applyFont="1" applyFill="1" applyBorder="1" applyAlignment="1">
      <alignment horizontal="centerContinuous" vertical="center" wrapText="1"/>
    </xf>
    <xf numFmtId="2" fontId="46" fillId="4" borderId="1" xfId="0" applyNumberFormat="1" applyFont="1" applyFill="1" applyBorder="1" applyAlignment="1">
      <alignment horizontal="center" vertical="center" wrapText="1"/>
    </xf>
    <xf numFmtId="0" fontId="39" fillId="4" borderId="5" xfId="0" applyFont="1" applyFill="1" applyBorder="1" applyAlignment="1">
      <alignment horizontal="centerContinuous" vertical="center" wrapText="1"/>
    </xf>
    <xf numFmtId="3" fontId="50" fillId="4" borderId="1" xfId="0" applyNumberFormat="1" applyFont="1" applyFill="1" applyBorder="1" applyAlignment="1">
      <alignment vertical="center"/>
    </xf>
    <xf numFmtId="0" fontId="39" fillId="8" borderId="5" xfId="0" applyFont="1" applyFill="1" applyBorder="1" applyAlignment="1">
      <alignment vertical="center" wrapText="1"/>
    </xf>
    <xf numFmtId="0" fontId="0" fillId="0" borderId="1" xfId="0" pivotButton="1" applyBorder="1"/>
    <xf numFmtId="0" fontId="0" fillId="0" borderId="1" xfId="0" applyBorder="1" applyAlignment="1">
      <alignment horizontal="left" indent="1"/>
    </xf>
    <xf numFmtId="0" fontId="39" fillId="8" borderId="69" xfId="0" applyFont="1" applyFill="1" applyBorder="1" applyAlignment="1">
      <alignment horizontal="center" vertical="center"/>
    </xf>
    <xf numFmtId="0" fontId="47" fillId="3" borderId="0" xfId="0" applyFont="1" applyFill="1" applyAlignment="1">
      <alignment vertical="center"/>
    </xf>
    <xf numFmtId="3" fontId="29" fillId="0" borderId="26" xfId="0" applyNumberFormat="1" applyFont="1" applyBorder="1" applyAlignment="1">
      <alignment horizontal="center" vertical="center"/>
    </xf>
    <xf numFmtId="3" fontId="40" fillId="4" borderId="26" xfId="0" applyNumberFormat="1" applyFont="1" applyFill="1" applyBorder="1" applyAlignment="1">
      <alignment horizontal="center" vertical="center"/>
    </xf>
    <xf numFmtId="0" fontId="39" fillId="4" borderId="17" xfId="0" applyFont="1" applyFill="1" applyBorder="1" applyAlignment="1">
      <alignment horizontal="center" vertical="center" wrapText="1"/>
    </xf>
    <xf numFmtId="0" fontId="39" fillId="4" borderId="12" xfId="0" applyFont="1" applyFill="1" applyBorder="1" applyAlignment="1">
      <alignment horizontal="center" vertical="center" wrapText="1"/>
    </xf>
    <xf numFmtId="3" fontId="50" fillId="4" borderId="1" xfId="0" applyNumberFormat="1" applyFont="1" applyFill="1" applyBorder="1" applyAlignment="1">
      <alignment horizontal="center" vertical="center"/>
    </xf>
    <xf numFmtId="180" fontId="39" fillId="8" borderId="1" xfId="14" applyNumberFormat="1" applyFont="1" applyFill="1" applyBorder="1" applyAlignment="1">
      <alignment horizontal="center" vertical="center"/>
    </xf>
    <xf numFmtId="0" fontId="36" fillId="0" borderId="70" xfId="570" applyFont="1" applyBorder="1" applyAlignment="1">
      <alignment wrapText="1"/>
    </xf>
    <xf numFmtId="0" fontId="95" fillId="0" borderId="1" xfId="14" applyFont="1" applyBorder="1" applyAlignment="1">
      <alignment horizontal="center" vertical="center"/>
    </xf>
    <xf numFmtId="0" fontId="26" fillId="15" borderId="1" xfId="0" applyFont="1" applyFill="1" applyBorder="1" applyAlignment="1">
      <alignment vertical="center"/>
    </xf>
    <xf numFmtId="0" fontId="0" fillId="15" borderId="1" xfId="0" applyFill="1" applyBorder="1" applyAlignment="1">
      <alignment vertical="center"/>
    </xf>
    <xf numFmtId="10" fontId="26" fillId="0" borderId="1" xfId="644" applyNumberFormat="1" applyFont="1" applyFill="1" applyBorder="1" applyAlignment="1">
      <alignment horizontal="center" vertical="center"/>
    </xf>
    <xf numFmtId="0" fontId="36" fillId="0" borderId="0" xfId="627" applyFont="1" applyAlignment="1">
      <alignment wrapText="1"/>
    </xf>
    <xf numFmtId="0" fontId="36" fillId="0" borderId="0" xfId="627" applyFont="1" applyAlignment="1">
      <alignment horizontal="right" wrapText="1"/>
    </xf>
    <xf numFmtId="0" fontId="26" fillId="0" borderId="0" xfId="0" applyFont="1" applyAlignment="1">
      <alignment vertical="center"/>
    </xf>
    <xf numFmtId="0" fontId="36" fillId="0" borderId="0" xfId="637" applyFont="1" applyAlignment="1">
      <alignment horizontal="right" wrapText="1"/>
    </xf>
    <xf numFmtId="0" fontId="36" fillId="0" borderId="0" xfId="637" applyFont="1" applyAlignment="1">
      <alignment horizontal="right"/>
    </xf>
    <xf numFmtId="0" fontId="59" fillId="6" borderId="0" xfId="14" applyFont="1" applyFill="1"/>
    <xf numFmtId="0" fontId="36" fillId="5" borderId="82" xfId="627" applyFont="1" applyFill="1" applyBorder="1" applyAlignment="1">
      <alignment horizontal="center"/>
    </xf>
    <xf numFmtId="3" fontId="0" fillId="13" borderId="1" xfId="0" applyNumberFormat="1" applyFill="1" applyBorder="1"/>
    <xf numFmtId="3" fontId="50" fillId="61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83" fontId="39" fillId="61" borderId="1" xfId="644" applyNumberFormat="1" applyFont="1" applyFill="1" applyBorder="1" applyAlignment="1">
      <alignment horizontal="center" vertical="center"/>
    </xf>
    <xf numFmtId="183" fontId="39" fillId="61" borderId="18" xfId="644" applyNumberFormat="1" applyFont="1" applyFill="1" applyBorder="1" applyAlignment="1">
      <alignment horizontal="center" vertical="center"/>
    </xf>
    <xf numFmtId="0" fontId="40" fillId="0" borderId="29" xfId="0" applyFont="1" applyBorder="1"/>
    <xf numFmtId="10" fontId="40" fillId="0" borderId="31" xfId="0" applyNumberFormat="1" applyFont="1" applyBorder="1"/>
    <xf numFmtId="0" fontId="40" fillId="0" borderId="33" xfId="0" applyFont="1" applyBorder="1"/>
    <xf numFmtId="10" fontId="40" fillId="0" borderId="38" xfId="0" applyNumberFormat="1" applyFont="1" applyBorder="1"/>
    <xf numFmtId="0" fontId="40" fillId="0" borderId="39" xfId="0" applyFont="1" applyBorder="1"/>
    <xf numFmtId="10" fontId="40" fillId="0" borderId="67" xfId="0" applyNumberFormat="1" applyFont="1" applyBorder="1"/>
    <xf numFmtId="0" fontId="31" fillId="66" borderId="1" xfId="0" applyFont="1" applyFill="1" applyBorder="1" applyAlignment="1">
      <alignment horizontal="center"/>
    </xf>
    <xf numFmtId="0" fontId="36" fillId="5" borderId="0" xfId="573" applyFont="1" applyFill="1" applyAlignment="1">
      <alignment horizontal="center"/>
    </xf>
    <xf numFmtId="0" fontId="36" fillId="0" borderId="0" xfId="573" applyFont="1" applyAlignment="1">
      <alignment horizontal="right" wrapText="1"/>
    </xf>
    <xf numFmtId="0" fontId="88" fillId="0" borderId="1" xfId="575" applyFont="1" applyBorder="1" applyAlignment="1">
      <alignment wrapText="1"/>
    </xf>
    <xf numFmtId="3" fontId="39" fillId="8" borderId="1" xfId="14" applyNumberFormat="1" applyFont="1" applyFill="1" applyBorder="1" applyAlignment="1">
      <alignment horizontal="center"/>
    </xf>
    <xf numFmtId="0" fontId="38" fillId="0" borderId="0" xfId="14" applyFont="1"/>
    <xf numFmtId="0" fontId="36" fillId="0" borderId="83" xfId="660" applyFont="1" applyBorder="1" applyAlignment="1">
      <alignment horizontal="right" wrapText="1"/>
    </xf>
    <xf numFmtId="171" fontId="129" fillId="0" borderId="63" xfId="578" applyNumberFormat="1" applyFont="1" applyFill="1" applyBorder="1" applyAlignment="1"/>
    <xf numFmtId="3" fontId="129" fillId="0" borderId="14" xfId="578" applyNumberFormat="1" applyFont="1" applyFill="1" applyBorder="1" applyAlignment="1">
      <alignment horizontal="center" vertical="center"/>
    </xf>
    <xf numFmtId="3" fontId="129" fillId="0" borderId="63" xfId="578" applyNumberFormat="1" applyFont="1" applyFill="1" applyBorder="1" applyAlignment="1">
      <alignment horizontal="center" vertical="center"/>
    </xf>
    <xf numFmtId="171" fontId="129" fillId="59" borderId="84" xfId="578" applyNumberFormat="1" applyFont="1" applyFill="1" applyBorder="1" applyAlignment="1"/>
    <xf numFmtId="3" fontId="129" fillId="59" borderId="0" xfId="578" applyNumberFormat="1" applyFont="1" applyFill="1" applyBorder="1" applyAlignment="1">
      <alignment horizontal="center" vertical="center"/>
    </xf>
    <xf numFmtId="3" fontId="129" fillId="59" borderId="84" xfId="578" applyNumberFormat="1" applyFont="1" applyFill="1" applyBorder="1" applyAlignment="1">
      <alignment horizontal="center" vertical="center"/>
    </xf>
    <xf numFmtId="171" fontId="129" fillId="0" borderId="84" xfId="578" applyNumberFormat="1" applyFont="1" applyFill="1" applyBorder="1" applyAlignment="1"/>
    <xf numFmtId="3" fontId="129" fillId="0" borderId="0" xfId="578" applyNumberFormat="1" applyFont="1" applyFill="1" applyBorder="1" applyAlignment="1">
      <alignment horizontal="center" vertical="center"/>
    </xf>
    <xf numFmtId="3" fontId="129" fillId="0" borderId="84" xfId="578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1" fontId="130" fillId="15" borderId="1" xfId="0" applyNumberFormat="1" applyFont="1" applyFill="1" applyBorder="1" applyAlignment="1">
      <alignment vertical="center" shrinkToFit="1"/>
    </xf>
    <xf numFmtId="0" fontId="39" fillId="3" borderId="33" xfId="0" applyFont="1" applyFill="1" applyBorder="1" applyAlignment="1">
      <alignment horizontal="left" vertical="center" wrapText="1" shrinkToFit="1"/>
    </xf>
    <xf numFmtId="3" fontId="39" fillId="3" borderId="33" xfId="0" applyNumberFormat="1" applyFont="1" applyFill="1" applyBorder="1" applyAlignment="1">
      <alignment horizontal="left" vertical="center" wrapText="1" shrinkToFit="1"/>
    </xf>
    <xf numFmtId="0" fontId="39" fillId="3" borderId="33" xfId="0" applyFont="1" applyFill="1" applyBorder="1" applyAlignment="1">
      <alignment horizontal="left" vertical="center"/>
    </xf>
    <xf numFmtId="3" fontId="39" fillId="3" borderId="33" xfId="0" applyNumberFormat="1" applyFont="1" applyFill="1" applyBorder="1" applyAlignment="1">
      <alignment horizontal="left" vertical="center"/>
    </xf>
    <xf numFmtId="0" fontId="39" fillId="3" borderId="39" xfId="0" applyFont="1" applyFill="1" applyBorder="1" applyAlignment="1">
      <alignment horizontal="center" vertical="center"/>
    </xf>
    <xf numFmtId="0" fontId="28" fillId="0" borderId="0" xfId="0" applyFont="1" applyAlignment="1" applyProtection="1">
      <alignment vertical="top" wrapText="1" readingOrder="1"/>
      <protection locked="0"/>
    </xf>
    <xf numFmtId="0" fontId="113" fillId="0" borderId="0" xfId="0" applyFont="1" applyAlignment="1" applyProtection="1">
      <alignment vertical="top" wrapText="1"/>
      <protection locked="0"/>
    </xf>
    <xf numFmtId="0" fontId="113" fillId="0" borderId="0" xfId="0" applyFont="1" applyAlignment="1" applyProtection="1">
      <alignment vertical="top" wrapText="1" readingOrder="1"/>
      <protection locked="0"/>
    </xf>
    <xf numFmtId="182" fontId="131" fillId="0" borderId="0" xfId="0" applyNumberFormat="1" applyFont="1" applyAlignment="1" applyProtection="1">
      <alignment vertical="top" wrapText="1" readingOrder="1"/>
      <protection locked="0"/>
    </xf>
    <xf numFmtId="171" fontId="40" fillId="0" borderId="31" xfId="0" applyNumberFormat="1" applyFont="1" applyBorder="1" applyAlignment="1" applyProtection="1">
      <alignment vertical="top" wrapText="1" readingOrder="1"/>
      <protection locked="0"/>
    </xf>
    <xf numFmtId="171" fontId="40" fillId="0" borderId="38" xfId="0" applyNumberFormat="1" applyFont="1" applyBorder="1" applyAlignment="1" applyProtection="1">
      <alignment vertical="top" wrapText="1" readingOrder="1"/>
      <protection locked="0"/>
    </xf>
    <xf numFmtId="171" fontId="40" fillId="0" borderId="67" xfId="0" applyNumberFormat="1" applyFont="1" applyBorder="1" applyAlignment="1" applyProtection="1">
      <alignment vertical="top" wrapText="1" readingOrder="1"/>
      <protection locked="0"/>
    </xf>
    <xf numFmtId="0" fontId="0" fillId="3" borderId="0" xfId="0" applyFill="1" applyAlignment="1">
      <alignment horizontal="centerContinuous" readingOrder="1"/>
    </xf>
    <xf numFmtId="0" fontId="27" fillId="0" borderId="0" xfId="0" applyFont="1"/>
    <xf numFmtId="0" fontId="133" fillId="13" borderId="1" xfId="0" applyFont="1" applyFill="1" applyBorder="1" applyAlignment="1">
      <alignment vertical="center" wrapText="1"/>
    </xf>
    <xf numFmtId="0" fontId="134" fillId="0" borderId="1" xfId="0" applyFont="1" applyBorder="1" applyAlignment="1">
      <alignment vertical="center" wrapText="1"/>
    </xf>
    <xf numFmtId="3" fontId="66" fillId="0" borderId="1" xfId="0" applyNumberFormat="1" applyFont="1" applyBorder="1"/>
    <xf numFmtId="10" fontId="66" fillId="0" borderId="1" xfId="644" applyNumberFormat="1" applyFont="1" applyFill="1" applyBorder="1" applyAlignment="1">
      <alignment horizontal="center" vertical="center"/>
    </xf>
    <xf numFmtId="3" fontId="50" fillId="67" borderId="1" xfId="4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/>
    </xf>
    <xf numFmtId="0" fontId="33" fillId="13" borderId="24" xfId="0" applyFont="1" applyFill="1" applyBorder="1" applyAlignment="1">
      <alignment horizontal="left" vertical="center" wrapText="1" shrinkToFit="1"/>
    </xf>
    <xf numFmtId="10" fontId="33" fillId="13" borderId="36" xfId="10" applyNumberFormat="1" applyFont="1" applyFill="1" applyBorder="1" applyAlignment="1">
      <alignment horizontal="center" vertical="center"/>
    </xf>
    <xf numFmtId="3" fontId="33" fillId="13" borderId="43" xfId="0" applyNumberFormat="1" applyFont="1" applyFill="1" applyBorder="1" applyAlignment="1">
      <alignment horizontal="left" vertical="center" wrapText="1" shrinkToFit="1"/>
    </xf>
    <xf numFmtId="3" fontId="27" fillId="13" borderId="37" xfId="0" applyNumberFormat="1" applyFont="1" applyFill="1" applyBorder="1" applyAlignment="1">
      <alignment horizontal="center" vertical="center" wrapText="1" shrinkToFit="1"/>
    </xf>
    <xf numFmtId="3" fontId="27" fillId="13" borderId="37" xfId="10" applyNumberFormat="1" applyFont="1" applyFill="1" applyBorder="1" applyAlignment="1">
      <alignment horizontal="center" vertical="center"/>
    </xf>
    <xf numFmtId="0" fontId="33" fillId="14" borderId="24" xfId="0" applyFont="1" applyFill="1" applyBorder="1" applyAlignment="1">
      <alignment horizontal="left" vertical="center" wrapText="1" shrinkToFit="1"/>
    </xf>
    <xf numFmtId="10" fontId="33" fillId="14" borderId="36" xfId="10" applyNumberFormat="1" applyFont="1" applyFill="1" applyBorder="1" applyAlignment="1">
      <alignment horizontal="center" vertical="center"/>
    </xf>
    <xf numFmtId="0" fontId="33" fillId="14" borderId="46" xfId="0" applyFont="1" applyFill="1" applyBorder="1" applyAlignment="1">
      <alignment horizontal="left" vertical="center" wrapText="1" shrinkToFit="1"/>
    </xf>
    <xf numFmtId="3" fontId="27" fillId="14" borderId="45" xfId="8" applyNumberFormat="1" applyFont="1" applyFill="1" applyBorder="1" applyAlignment="1">
      <alignment horizontal="center" vertical="center"/>
    </xf>
    <xf numFmtId="0" fontId="27" fillId="14" borderId="45" xfId="0" applyFont="1" applyFill="1" applyBorder="1" applyAlignment="1">
      <alignment horizontal="center" vertical="center" wrapText="1" shrinkToFit="1"/>
    </xf>
    <xf numFmtId="3" fontId="27" fillId="14" borderId="45" xfId="7" applyNumberFormat="1" applyFont="1" applyFill="1" applyBorder="1" applyAlignment="1">
      <alignment horizontal="center" vertical="center"/>
    </xf>
    <xf numFmtId="3" fontId="27" fillId="14" borderId="45" xfId="10" applyNumberFormat="1" applyFont="1" applyFill="1" applyBorder="1" applyAlignment="1">
      <alignment horizontal="center" vertical="center"/>
    </xf>
    <xf numFmtId="0" fontId="33" fillId="65" borderId="24" xfId="0" applyFont="1" applyFill="1" applyBorder="1" applyAlignment="1">
      <alignment horizontal="left" vertical="center" wrapText="1" shrinkToFit="1"/>
    </xf>
    <xf numFmtId="10" fontId="33" fillId="65" borderId="36" xfId="10" applyNumberFormat="1" applyFont="1" applyFill="1" applyBorder="1" applyAlignment="1">
      <alignment horizontal="center" vertical="center"/>
    </xf>
    <xf numFmtId="0" fontId="33" fillId="65" borderId="46" xfId="0" applyFont="1" applyFill="1" applyBorder="1" applyAlignment="1">
      <alignment horizontal="left" vertical="center" wrapText="1" shrinkToFit="1"/>
    </xf>
    <xf numFmtId="3" fontId="27" fillId="65" borderId="45" xfId="8" applyNumberFormat="1" applyFont="1" applyFill="1" applyBorder="1" applyAlignment="1">
      <alignment horizontal="center" vertical="center"/>
    </xf>
    <xf numFmtId="0" fontId="27" fillId="65" borderId="45" xfId="0" applyFont="1" applyFill="1" applyBorder="1" applyAlignment="1">
      <alignment horizontal="center" vertical="center" wrapText="1" shrinkToFit="1"/>
    </xf>
    <xf numFmtId="3" fontId="27" fillId="65" borderId="45" xfId="7" applyNumberFormat="1" applyFont="1" applyFill="1" applyBorder="1" applyAlignment="1">
      <alignment horizontal="center" vertical="center"/>
    </xf>
    <xf numFmtId="3" fontId="27" fillId="65" borderId="45" xfId="10" applyNumberFormat="1" applyFont="1" applyFill="1" applyBorder="1" applyAlignment="1">
      <alignment horizontal="center" vertical="center"/>
    </xf>
    <xf numFmtId="0" fontId="33" fillId="57" borderId="24" xfId="0" applyFont="1" applyFill="1" applyBorder="1" applyAlignment="1">
      <alignment horizontal="left" vertical="center"/>
    </xf>
    <xf numFmtId="10" fontId="27" fillId="57" borderId="36" xfId="0" applyNumberFormat="1" applyFont="1" applyFill="1" applyBorder="1" applyAlignment="1">
      <alignment horizontal="center" vertical="center"/>
    </xf>
    <xf numFmtId="3" fontId="33" fillId="57" borderId="43" xfId="0" applyNumberFormat="1" applyFont="1" applyFill="1" applyBorder="1" applyAlignment="1">
      <alignment horizontal="left" vertical="center"/>
    </xf>
    <xf numFmtId="3" fontId="27" fillId="57" borderId="37" xfId="0" applyNumberFormat="1" applyFont="1" applyFill="1" applyBorder="1" applyAlignment="1">
      <alignment horizontal="center" vertical="center"/>
    </xf>
    <xf numFmtId="0" fontId="33" fillId="16" borderId="24" xfId="0" applyFont="1" applyFill="1" applyBorder="1" applyAlignment="1">
      <alignment horizontal="left" vertical="center"/>
    </xf>
    <xf numFmtId="10" fontId="33" fillId="16" borderId="36" xfId="0" applyNumberFormat="1" applyFont="1" applyFill="1" applyBorder="1" applyAlignment="1">
      <alignment horizontal="center" vertical="center"/>
    </xf>
    <xf numFmtId="3" fontId="33" fillId="16" borderId="43" xfId="0" applyNumberFormat="1" applyFont="1" applyFill="1" applyBorder="1" applyAlignment="1">
      <alignment horizontal="left" vertical="center"/>
    </xf>
    <xf numFmtId="3" fontId="27" fillId="16" borderId="37" xfId="0" applyNumberFormat="1" applyFont="1" applyFill="1" applyBorder="1" applyAlignment="1">
      <alignment horizontal="center" vertical="center"/>
    </xf>
    <xf numFmtId="3" fontId="27" fillId="16" borderId="37" xfId="10" applyNumberFormat="1" applyFont="1" applyFill="1" applyBorder="1" applyAlignment="1">
      <alignment horizontal="center" vertical="center"/>
    </xf>
    <xf numFmtId="0" fontId="139" fillId="9" borderId="2" xfId="0" applyFont="1" applyFill="1" applyBorder="1" applyAlignment="1">
      <alignment horizontal="center" vertical="center"/>
    </xf>
    <xf numFmtId="0" fontId="139" fillId="9" borderId="10" xfId="0" applyFont="1" applyFill="1" applyBorder="1" applyAlignment="1">
      <alignment horizontal="center" vertical="center"/>
    </xf>
    <xf numFmtId="0" fontId="135" fillId="68" borderId="15" xfId="666" applyBorder="1" applyAlignment="1">
      <alignment horizontal="center" vertical="center"/>
    </xf>
    <xf numFmtId="0" fontId="135" fillId="68" borderId="1" xfId="666" applyBorder="1" applyAlignment="1">
      <alignment horizontal="center" vertical="center"/>
    </xf>
    <xf numFmtId="0" fontId="135" fillId="68" borderId="26" xfId="666" applyBorder="1" applyAlignment="1">
      <alignment horizontal="center" vertical="center"/>
    </xf>
    <xf numFmtId="3" fontId="136" fillId="69" borderId="15" xfId="667" applyNumberFormat="1" applyBorder="1"/>
    <xf numFmtId="171" fontId="136" fillId="69" borderId="1" xfId="667" applyNumberFormat="1" applyBorder="1" applyAlignment="1">
      <alignment horizontal="center"/>
    </xf>
    <xf numFmtId="3" fontId="136" fillId="69" borderId="1" xfId="667" applyNumberFormat="1" applyBorder="1"/>
    <xf numFmtId="180" fontId="136" fillId="69" borderId="1" xfId="667" applyNumberFormat="1" applyBorder="1" applyAlignment="1">
      <alignment horizontal="center"/>
    </xf>
    <xf numFmtId="180" fontId="136" fillId="69" borderId="26" xfId="667" applyNumberFormat="1" applyBorder="1" applyAlignment="1">
      <alignment horizontal="center"/>
    </xf>
    <xf numFmtId="174" fontId="136" fillId="69" borderId="1" xfId="667" applyNumberFormat="1" applyBorder="1" applyAlignment="1">
      <alignment horizontal="center"/>
    </xf>
    <xf numFmtId="3" fontId="136" fillId="69" borderId="1" xfId="667" applyNumberFormat="1" applyBorder="1" applyAlignment="1">
      <alignment horizontal="right"/>
    </xf>
    <xf numFmtId="174" fontId="136" fillId="69" borderId="26" xfId="667" applyNumberFormat="1" applyBorder="1" applyAlignment="1">
      <alignment horizontal="center"/>
    </xf>
    <xf numFmtId="3" fontId="136" fillId="69" borderId="15" xfId="667" applyNumberFormat="1" applyBorder="1" applyAlignment="1">
      <alignment horizontal="right"/>
    </xf>
    <xf numFmtId="171" fontId="136" fillId="69" borderId="26" xfId="667" applyNumberFormat="1" applyBorder="1" applyAlignment="1">
      <alignment horizontal="center"/>
    </xf>
    <xf numFmtId="3" fontId="136" fillId="69" borderId="77" xfId="667" applyNumberFormat="1" applyBorder="1" applyAlignment="1">
      <alignment horizontal="center"/>
    </xf>
    <xf numFmtId="174" fontId="136" fillId="69" borderId="2" xfId="667" applyNumberFormat="1" applyBorder="1" applyAlignment="1">
      <alignment horizontal="center"/>
    </xf>
    <xf numFmtId="3" fontId="136" fillId="69" borderId="2" xfId="667" applyNumberFormat="1" applyBorder="1" applyAlignment="1">
      <alignment horizontal="right"/>
    </xf>
    <xf numFmtId="174" fontId="136" fillId="69" borderId="10" xfId="667" applyNumberFormat="1" applyBorder="1" applyAlignment="1">
      <alignment horizontal="center"/>
    </xf>
    <xf numFmtId="3" fontId="136" fillId="69" borderId="9" xfId="667" applyNumberFormat="1" applyBorder="1" applyAlignment="1">
      <alignment horizontal="right"/>
    </xf>
    <xf numFmtId="171" fontId="136" fillId="69" borderId="10" xfId="667" applyNumberFormat="1" applyBorder="1" applyAlignment="1">
      <alignment horizontal="center"/>
    </xf>
    <xf numFmtId="171" fontId="136" fillId="69" borderId="2" xfId="667" applyNumberFormat="1" applyBorder="1" applyAlignment="1">
      <alignment horizontal="center"/>
    </xf>
    <xf numFmtId="3" fontId="136" fillId="69" borderId="45" xfId="667" applyNumberFormat="1" applyBorder="1" applyAlignment="1">
      <alignment horizontal="center"/>
    </xf>
    <xf numFmtId="174" fontId="136" fillId="69" borderId="3" xfId="667" applyNumberFormat="1" applyBorder="1" applyAlignment="1">
      <alignment horizontal="center"/>
    </xf>
    <xf numFmtId="3" fontId="136" fillId="69" borderId="3" xfId="667" applyNumberFormat="1" applyBorder="1" applyAlignment="1">
      <alignment horizontal="right"/>
    </xf>
    <xf numFmtId="174" fontId="136" fillId="69" borderId="47" xfId="667" applyNumberFormat="1" applyBorder="1" applyAlignment="1">
      <alignment horizontal="center"/>
    </xf>
    <xf numFmtId="3" fontId="136" fillId="69" borderId="40" xfId="667" applyNumberFormat="1" applyBorder="1" applyAlignment="1">
      <alignment horizontal="right"/>
    </xf>
    <xf numFmtId="171" fontId="136" fillId="69" borderId="47" xfId="667" applyNumberFormat="1" applyBorder="1" applyAlignment="1">
      <alignment horizontal="center"/>
    </xf>
    <xf numFmtId="171" fontId="136" fillId="69" borderId="3" xfId="667" applyNumberFormat="1" applyBorder="1" applyAlignment="1">
      <alignment horizontal="center"/>
    </xf>
    <xf numFmtId="3" fontId="136" fillId="69" borderId="78" xfId="667" applyNumberFormat="1" applyBorder="1" applyAlignment="1">
      <alignment horizontal="center"/>
    </xf>
    <xf numFmtId="3" fontId="136" fillId="69" borderId="27" xfId="667" applyNumberFormat="1" applyBorder="1"/>
    <xf numFmtId="171" fontId="136" fillId="69" borderId="22" xfId="667" applyNumberFormat="1" applyBorder="1" applyAlignment="1">
      <alignment horizontal="center"/>
    </xf>
    <xf numFmtId="3" fontId="136" fillId="69" borderId="22" xfId="667" applyNumberFormat="1" applyBorder="1"/>
    <xf numFmtId="180" fontId="136" fillId="69" borderId="22" xfId="667" applyNumberFormat="1" applyBorder="1" applyAlignment="1">
      <alignment horizontal="center"/>
    </xf>
    <xf numFmtId="180" fontId="136" fillId="69" borderId="28" xfId="667" applyNumberFormat="1" applyBorder="1" applyAlignment="1">
      <alignment horizontal="center"/>
    </xf>
    <xf numFmtId="174" fontId="136" fillId="69" borderId="22" xfId="667" applyNumberFormat="1" applyBorder="1" applyAlignment="1">
      <alignment horizontal="center"/>
    </xf>
    <xf numFmtId="3" fontId="136" fillId="69" borderId="22" xfId="667" applyNumberFormat="1" applyBorder="1" applyAlignment="1">
      <alignment horizontal="right"/>
    </xf>
    <xf numFmtId="174" fontId="136" fillId="69" borderId="28" xfId="667" applyNumberFormat="1" applyBorder="1" applyAlignment="1">
      <alignment horizontal="center"/>
    </xf>
    <xf numFmtId="3" fontId="136" fillId="69" borderId="27" xfId="667" applyNumberFormat="1" applyBorder="1" applyAlignment="1">
      <alignment horizontal="right"/>
    </xf>
    <xf numFmtId="171" fontId="136" fillId="69" borderId="28" xfId="667" applyNumberFormat="1" applyBorder="1" applyAlignment="1">
      <alignment horizontal="center"/>
    </xf>
    <xf numFmtId="3" fontId="136" fillId="69" borderId="37" xfId="667" applyNumberFormat="1" applyBorder="1" applyAlignment="1">
      <alignment horizontal="center"/>
    </xf>
    <xf numFmtId="0" fontId="135" fillId="68" borderId="15" xfId="666" applyBorder="1"/>
    <xf numFmtId="0" fontId="135" fillId="68" borderId="5" xfId="666" applyBorder="1"/>
    <xf numFmtId="0" fontId="135" fillId="68" borderId="8" xfId="666" applyBorder="1"/>
    <xf numFmtId="0" fontId="135" fillId="68" borderId="19" xfId="666" applyBorder="1"/>
    <xf numFmtId="0" fontId="135" fillId="68" borderId="5" xfId="666" applyBorder="1" applyAlignment="1">
      <alignment vertical="center"/>
    </xf>
    <xf numFmtId="0" fontId="135" fillId="68" borderId="40" xfId="666" applyBorder="1"/>
    <xf numFmtId="3" fontId="136" fillId="69" borderId="5" xfId="667" applyNumberFormat="1" applyBorder="1" applyAlignment="1">
      <alignment horizontal="center" vertical="center"/>
    </xf>
    <xf numFmtId="3" fontId="136" fillId="69" borderId="15" xfId="667" applyNumberFormat="1" applyBorder="1" applyAlignment="1">
      <alignment horizontal="center" vertical="center"/>
    </xf>
    <xf numFmtId="3" fontId="136" fillId="69" borderId="27" xfId="667" applyNumberFormat="1" applyBorder="1" applyAlignment="1">
      <alignment horizontal="center" vertical="center"/>
    </xf>
    <xf numFmtId="0" fontId="135" fillId="68" borderId="1" xfId="666" applyBorder="1"/>
    <xf numFmtId="1" fontId="135" fillId="68" borderId="1" xfId="666" applyNumberFormat="1" applyBorder="1" applyAlignment="1">
      <alignment wrapText="1" shrinkToFit="1"/>
    </xf>
    <xf numFmtId="3" fontId="136" fillId="69" borderId="26" xfId="667" applyNumberFormat="1" applyBorder="1" applyAlignment="1">
      <alignment horizontal="center" vertical="center"/>
    </xf>
    <xf numFmtId="3" fontId="136" fillId="69" borderId="28" xfId="667" applyNumberFormat="1" applyBorder="1" applyAlignment="1">
      <alignment horizontal="center" vertical="center"/>
    </xf>
    <xf numFmtId="185" fontId="136" fillId="69" borderId="1" xfId="667" applyNumberFormat="1" applyBorder="1"/>
    <xf numFmtId="2" fontId="136" fillId="69" borderId="1" xfId="667" applyNumberFormat="1" applyBorder="1" applyAlignment="1">
      <alignment horizontal="center"/>
    </xf>
    <xf numFmtId="0" fontId="140" fillId="68" borderId="1" xfId="666" applyFont="1" applyBorder="1" applyAlignment="1">
      <alignment vertical="center" wrapText="1"/>
    </xf>
    <xf numFmtId="0" fontId="140" fillId="68" borderId="1" xfId="666" applyFont="1" applyBorder="1" applyAlignment="1">
      <alignment horizontal="center" vertical="center" wrapText="1"/>
    </xf>
    <xf numFmtId="0" fontId="135" fillId="68" borderId="1" xfId="666" applyBorder="1" applyAlignment="1">
      <alignment vertical="center"/>
    </xf>
    <xf numFmtId="0" fontId="135" fillId="68" borderId="1" xfId="666" applyBorder="1" applyAlignment="1">
      <alignment horizontal="left"/>
    </xf>
    <xf numFmtId="3" fontId="136" fillId="69" borderId="1" xfId="667" applyNumberFormat="1" applyBorder="1" applyAlignment="1">
      <alignment horizontal="center"/>
    </xf>
    <xf numFmtId="41" fontId="136" fillId="69" borderId="1" xfId="667" applyNumberFormat="1" applyBorder="1" applyAlignment="1">
      <alignment horizontal="center" vertical="center"/>
    </xf>
    <xf numFmtId="0" fontId="136" fillId="69" borderId="1" xfId="667" applyNumberFormat="1" applyBorder="1" applyAlignment="1">
      <alignment horizontal="center" vertical="center"/>
    </xf>
    <xf numFmtId="3" fontId="136" fillId="69" borderId="1" xfId="667" applyNumberFormat="1" applyBorder="1" applyAlignment="1">
      <alignment horizontal="right" vertical="center"/>
    </xf>
    <xf numFmtId="41" fontId="136" fillId="69" borderId="1" xfId="667" applyNumberFormat="1" applyBorder="1" applyAlignment="1">
      <alignment vertical="center"/>
    </xf>
    <xf numFmtId="0" fontId="136" fillId="69" borderId="1" xfId="667" applyNumberFormat="1" applyBorder="1" applyAlignment="1">
      <alignment vertical="center"/>
    </xf>
    <xf numFmtId="0" fontId="135" fillId="68" borderId="1" xfId="666" applyNumberFormat="1" applyBorder="1" applyAlignment="1">
      <alignment horizontal="left"/>
    </xf>
    <xf numFmtId="1" fontId="135" fillId="68" borderId="1" xfId="666" applyNumberFormat="1" applyBorder="1" applyAlignment="1">
      <alignment horizontal="left" wrapText="1" shrinkToFit="1"/>
    </xf>
    <xf numFmtId="1" fontId="135" fillId="68" borderId="1" xfId="666" applyNumberFormat="1" applyBorder="1"/>
    <xf numFmtId="1" fontId="135" fillId="68" borderId="1" xfId="666" applyNumberFormat="1" applyBorder="1" applyAlignment="1">
      <alignment horizontal="left"/>
    </xf>
    <xf numFmtId="0" fontId="87" fillId="0" borderId="0" xfId="565" applyAlignment="1">
      <alignment horizontal="left"/>
    </xf>
    <xf numFmtId="17" fontId="135" fillId="68" borderId="1" xfId="666" applyNumberFormat="1" applyBorder="1"/>
    <xf numFmtId="183" fontId="136" fillId="69" borderId="1" xfId="667" applyNumberFormat="1" applyBorder="1" applyAlignment="1">
      <alignment horizontal="center"/>
    </xf>
    <xf numFmtId="0" fontId="135" fillId="68" borderId="5" xfId="666" applyBorder="1" applyAlignment="1">
      <alignment vertical="center" wrapText="1"/>
    </xf>
    <xf numFmtId="3" fontId="135" fillId="68" borderId="5" xfId="666" applyNumberFormat="1" applyBorder="1" applyAlignment="1">
      <alignment vertical="center" wrapText="1"/>
    </xf>
    <xf numFmtId="3" fontId="136" fillId="69" borderId="1" xfId="667" applyNumberFormat="1" applyBorder="1" applyAlignment="1">
      <alignment horizontal="center" vertical="center"/>
    </xf>
    <xf numFmtId="3" fontId="136" fillId="69" borderId="1" xfId="667" applyNumberFormat="1" applyBorder="1" applyAlignment="1">
      <alignment horizontal="center" vertical="center" wrapText="1" shrinkToFit="1"/>
    </xf>
    <xf numFmtId="3" fontId="136" fillId="69" borderId="5" xfId="667" applyNumberFormat="1" applyBorder="1" applyAlignment="1">
      <alignment horizontal="center" vertical="center" wrapText="1" shrinkToFit="1"/>
    </xf>
    <xf numFmtId="3" fontId="136" fillId="69" borderId="22" xfId="667" applyNumberFormat="1" applyBorder="1" applyAlignment="1">
      <alignment horizontal="center" vertical="center"/>
    </xf>
    <xf numFmtId="3" fontId="136" fillId="69" borderId="41" xfId="667" applyNumberFormat="1" applyBorder="1" applyAlignment="1">
      <alignment horizontal="center" vertical="center"/>
    </xf>
    <xf numFmtId="4" fontId="136" fillId="69" borderId="1" xfId="667" applyNumberFormat="1" applyBorder="1" applyAlignment="1">
      <alignment horizontal="center" vertical="center"/>
    </xf>
    <xf numFmtId="4" fontId="136" fillId="69" borderId="5" xfId="667" applyNumberFormat="1" applyBorder="1" applyAlignment="1">
      <alignment horizontal="center" vertical="center"/>
    </xf>
    <xf numFmtId="4" fontId="136" fillId="69" borderId="26" xfId="667" applyNumberFormat="1" applyBorder="1" applyAlignment="1">
      <alignment horizontal="center" vertical="center"/>
    </xf>
    <xf numFmtId="4" fontId="136" fillId="69" borderId="1" xfId="667" applyNumberFormat="1" applyBorder="1" applyAlignment="1">
      <alignment horizontal="center" vertical="center" wrapText="1" shrinkToFit="1"/>
    </xf>
    <xf numFmtId="4" fontId="136" fillId="69" borderId="22" xfId="667" applyNumberFormat="1" applyBorder="1" applyAlignment="1">
      <alignment horizontal="center" vertical="center"/>
    </xf>
    <xf numFmtId="4" fontId="136" fillId="69" borderId="41" xfId="667" applyNumberFormat="1" applyBorder="1" applyAlignment="1">
      <alignment horizontal="center" vertical="center"/>
    </xf>
    <xf numFmtId="4" fontId="136" fillId="69" borderId="28" xfId="667" applyNumberFormat="1" applyBorder="1" applyAlignment="1">
      <alignment horizontal="center" vertical="center"/>
    </xf>
    <xf numFmtId="4" fontId="136" fillId="69" borderId="22" xfId="667" applyNumberFormat="1" applyBorder="1" applyAlignment="1">
      <alignment horizontal="center" vertical="center" wrapText="1" shrinkToFit="1"/>
    </xf>
    <xf numFmtId="3" fontId="136" fillId="69" borderId="22" xfId="667" applyNumberFormat="1" applyBorder="1" applyAlignment="1">
      <alignment horizontal="center" vertical="center" wrapText="1" shrinkToFit="1"/>
    </xf>
    <xf numFmtId="0" fontId="87" fillId="8" borderId="6" xfId="565" applyFill="1" applyBorder="1" applyAlignment="1">
      <alignment horizontal="centerContinuous" vertical="center"/>
    </xf>
    <xf numFmtId="0" fontId="87" fillId="8" borderId="34" xfId="565" applyFill="1" applyBorder="1" applyAlignment="1">
      <alignment horizontal="centerContinuous" vertical="center"/>
    </xf>
    <xf numFmtId="0" fontId="87" fillId="8" borderId="7" xfId="565" applyFill="1" applyBorder="1" applyAlignment="1">
      <alignment horizontal="centerContinuous" vertical="center"/>
    </xf>
    <xf numFmtId="0" fontId="87" fillId="8" borderId="30" xfId="565" applyFill="1" applyBorder="1" applyAlignment="1">
      <alignment horizontal="centerContinuous" vertical="center"/>
    </xf>
    <xf numFmtId="0" fontId="135" fillId="68" borderId="5" xfId="666" applyBorder="1" applyAlignment="1">
      <alignment horizontal="center" vertical="center"/>
    </xf>
    <xf numFmtId="0" fontId="135" fillId="68" borderId="40" xfId="666" applyBorder="1" applyAlignment="1">
      <alignment horizontal="center" vertical="center"/>
    </xf>
    <xf numFmtId="0" fontId="135" fillId="68" borderId="3" xfId="666" applyBorder="1" applyAlignment="1">
      <alignment horizontal="center" vertical="center"/>
    </xf>
    <xf numFmtId="0" fontId="135" fillId="68" borderId="19" xfId="666" applyBorder="1" applyAlignment="1">
      <alignment horizontal="center" vertical="center"/>
    </xf>
    <xf numFmtId="0" fontId="140" fillId="68" borderId="5" xfId="666" applyFont="1" applyBorder="1" applyAlignment="1">
      <alignment vertical="center" wrapText="1"/>
    </xf>
    <xf numFmtId="0" fontId="140" fillId="68" borderId="1" xfId="666" applyFont="1" applyBorder="1" applyAlignment="1">
      <alignment horizontal="centerContinuous" vertical="center"/>
    </xf>
    <xf numFmtId="0" fontId="140" fillId="68" borderId="1" xfId="666" applyFont="1" applyBorder="1" applyAlignment="1">
      <alignment horizontal="centerContinuous" vertical="center" wrapText="1"/>
    </xf>
    <xf numFmtId="0" fontId="135" fillId="68" borderId="1" xfId="666" applyBorder="1" applyAlignment="1">
      <alignment vertical="center" wrapText="1"/>
    </xf>
    <xf numFmtId="0" fontId="135" fillId="68" borderId="1" xfId="666" applyBorder="1" applyAlignment="1">
      <alignment horizontal="centerContinuous" vertical="center"/>
    </xf>
    <xf numFmtId="0" fontId="135" fillId="68" borderId="1" xfId="666" applyBorder="1" applyAlignment="1">
      <alignment horizontal="centerContinuous" vertical="center" wrapText="1"/>
    </xf>
    <xf numFmtId="0" fontId="135" fillId="68" borderId="1" xfId="666" applyBorder="1" applyAlignment="1">
      <alignment horizontal="center" vertical="center" wrapText="1"/>
    </xf>
    <xf numFmtId="0" fontId="140" fillId="68" borderId="1" xfId="666" applyFont="1" applyBorder="1" applyAlignment="1">
      <alignment horizontal="center" vertical="center"/>
    </xf>
    <xf numFmtId="0" fontId="29" fillId="15" borderId="1" xfId="0" applyFont="1" applyFill="1" applyBorder="1"/>
    <xf numFmtId="4" fontId="136" fillId="69" borderId="1" xfId="667" applyNumberFormat="1" applyBorder="1"/>
    <xf numFmtId="2" fontId="136" fillId="69" borderId="1" xfId="667" applyNumberFormat="1" applyBorder="1"/>
    <xf numFmtId="173" fontId="136" fillId="69" borderId="1" xfId="667" applyNumberFormat="1" applyBorder="1"/>
    <xf numFmtId="0" fontId="135" fillId="68" borderId="5" xfId="666" applyBorder="1" applyAlignment="1">
      <alignment horizontal="center"/>
    </xf>
    <xf numFmtId="3" fontId="136" fillId="69" borderId="15" xfId="667" applyNumberFormat="1" applyBorder="1" applyAlignment="1">
      <alignment vertical="center"/>
    </xf>
    <xf numFmtId="3" fontId="136" fillId="69" borderId="1" xfId="667" applyNumberFormat="1" applyBorder="1" applyAlignment="1">
      <alignment vertical="center"/>
    </xf>
    <xf numFmtId="3" fontId="136" fillId="69" borderId="26" xfId="667" applyNumberFormat="1" applyBorder="1" applyAlignment="1">
      <alignment vertical="center"/>
    </xf>
    <xf numFmtId="3" fontId="136" fillId="69" borderId="1" xfId="667" applyNumberFormat="1" applyBorder="1" applyAlignment="1">
      <alignment horizontal="right" vertical="center" wrapText="1"/>
    </xf>
    <xf numFmtId="3" fontId="136" fillId="69" borderId="5" xfId="667" applyNumberFormat="1" applyBorder="1" applyAlignment="1">
      <alignment vertical="center"/>
    </xf>
    <xf numFmtId="3" fontId="136" fillId="69" borderId="12" xfId="667" applyNumberFormat="1" applyBorder="1" applyAlignment="1">
      <alignment vertical="center"/>
    </xf>
    <xf numFmtId="3" fontId="136" fillId="69" borderId="27" xfId="667" applyNumberFormat="1" applyBorder="1" applyAlignment="1">
      <alignment vertical="center"/>
    </xf>
    <xf numFmtId="3" fontId="136" fillId="69" borderId="22" xfId="667" applyNumberFormat="1" applyBorder="1" applyAlignment="1">
      <alignment vertical="center"/>
    </xf>
    <xf numFmtId="3" fontId="136" fillId="69" borderId="28" xfId="667" applyNumberFormat="1" applyBorder="1" applyAlignment="1">
      <alignment vertical="center"/>
    </xf>
    <xf numFmtId="3" fontId="136" fillId="69" borderId="22" xfId="667" applyNumberFormat="1" applyBorder="1" applyAlignment="1">
      <alignment horizontal="right" vertical="center" wrapText="1"/>
    </xf>
    <xf numFmtId="3" fontId="136" fillId="69" borderId="41" xfId="667" applyNumberFormat="1" applyBorder="1" applyAlignment="1">
      <alignment vertical="center"/>
    </xf>
    <xf numFmtId="3" fontId="136" fillId="69" borderId="23" xfId="667" applyNumberFormat="1" applyBorder="1" applyAlignment="1">
      <alignment vertical="center"/>
    </xf>
    <xf numFmtId="3" fontId="136" fillId="69" borderId="22" xfId="667" applyNumberFormat="1" applyBorder="1" applyAlignment="1">
      <alignment horizontal="center"/>
    </xf>
    <xf numFmtId="0" fontId="135" fillId="68" borderId="15" xfId="666" applyBorder="1" applyAlignment="1">
      <alignment horizontal="center" vertical="center" wrapText="1"/>
    </xf>
    <xf numFmtId="0" fontId="135" fillId="68" borderId="26" xfId="666" applyBorder="1" applyAlignment="1">
      <alignment horizontal="center" vertical="center" wrapText="1"/>
    </xf>
    <xf numFmtId="0" fontId="135" fillId="68" borderId="5" xfId="666" applyBorder="1" applyAlignment="1">
      <alignment horizontal="center" vertical="center" wrapText="1"/>
    </xf>
    <xf numFmtId="0" fontId="135" fillId="68" borderId="1" xfId="666" applyBorder="1" applyAlignment="1">
      <alignment horizontal="center" wrapText="1"/>
    </xf>
    <xf numFmtId="0" fontId="137" fillId="70" borderId="1" xfId="668" applyBorder="1"/>
    <xf numFmtId="0" fontId="26" fillId="0" borderId="8" xfId="40" applyFont="1" applyBorder="1" applyAlignment="1">
      <alignment horizontal="center" vertical="center"/>
    </xf>
    <xf numFmtId="0" fontId="137" fillId="70" borderId="15" xfId="668" applyBorder="1"/>
    <xf numFmtId="0" fontId="137" fillId="70" borderId="27" xfId="668" applyBorder="1"/>
    <xf numFmtId="0" fontId="137" fillId="70" borderId="22" xfId="668" applyBorder="1"/>
    <xf numFmtId="3" fontId="36" fillId="0" borderId="0" xfId="627" applyNumberFormat="1" applyFont="1" applyAlignment="1">
      <alignment wrapText="1"/>
    </xf>
    <xf numFmtId="0" fontId="147" fillId="0" borderId="0" xfId="561" applyFont="1" applyAlignment="1">
      <alignment vertical="center"/>
    </xf>
    <xf numFmtId="3" fontId="64" fillId="8" borderId="15" xfId="631" applyNumberFormat="1" applyFont="1" applyFill="1" applyBorder="1" applyAlignment="1">
      <alignment horizontal="center" vertical="center"/>
    </xf>
    <xf numFmtId="3" fontId="64" fillId="8" borderId="1" xfId="631" applyNumberFormat="1" applyFont="1" applyFill="1" applyBorder="1" applyAlignment="1">
      <alignment horizontal="center" vertical="center"/>
    </xf>
    <xf numFmtId="3" fontId="64" fillId="8" borderId="5" xfId="631" applyNumberFormat="1" applyFont="1" applyFill="1" applyBorder="1" applyAlignment="1">
      <alignment horizontal="center" vertical="center"/>
    </xf>
    <xf numFmtId="3" fontId="64" fillId="8" borderId="15" xfId="631" applyNumberFormat="1" applyFont="1" applyFill="1" applyBorder="1" applyAlignment="1">
      <alignment vertical="center"/>
    </xf>
    <xf numFmtId="4" fontId="64" fillId="8" borderId="1" xfId="631" applyNumberFormat="1" applyFont="1" applyFill="1" applyBorder="1" applyAlignment="1">
      <alignment horizontal="center" vertical="center"/>
    </xf>
    <xf numFmtId="3" fontId="64" fillId="8" borderId="1" xfId="631" applyNumberFormat="1" applyFont="1" applyFill="1" applyBorder="1" applyAlignment="1">
      <alignment vertical="center"/>
    </xf>
    <xf numFmtId="4" fontId="64" fillId="8" borderId="5" xfId="631" applyNumberFormat="1" applyFont="1" applyFill="1" applyBorder="1" applyAlignment="1">
      <alignment horizontal="center" vertical="center"/>
    </xf>
    <xf numFmtId="4" fontId="64" fillId="8" borderId="26" xfId="631" applyNumberFormat="1" applyFont="1" applyFill="1" applyBorder="1" applyAlignment="1">
      <alignment horizontal="center" vertical="center"/>
    </xf>
    <xf numFmtId="0" fontId="106" fillId="0" borderId="0" xfId="631" applyAlignment="1">
      <alignment horizontal="center" readingOrder="1"/>
    </xf>
    <xf numFmtId="0" fontId="49" fillId="3" borderId="30" xfId="0" applyFont="1" applyFill="1" applyBorder="1" applyAlignment="1">
      <alignment horizontal="center" vertical="center"/>
    </xf>
    <xf numFmtId="0" fontId="49" fillId="3" borderId="31" xfId="0" applyFont="1" applyFill="1" applyBorder="1" applyAlignment="1">
      <alignment horizontal="center" vertical="center"/>
    </xf>
    <xf numFmtId="10" fontId="49" fillId="3" borderId="0" xfId="10" applyNumberFormat="1" applyFont="1" applyFill="1" applyBorder="1" applyAlignment="1">
      <alignment horizontal="center" vertical="center"/>
    </xf>
    <xf numFmtId="10" fontId="49" fillId="3" borderId="38" xfId="10" applyNumberFormat="1" applyFont="1" applyFill="1" applyBorder="1" applyAlignment="1">
      <alignment horizontal="center" vertical="center"/>
    </xf>
    <xf numFmtId="3" fontId="107" fillId="3" borderId="0" xfId="0" applyNumberFormat="1" applyFont="1" applyFill="1" applyAlignment="1">
      <alignment horizontal="center" vertical="center" wrapText="1" shrinkToFit="1"/>
    </xf>
    <xf numFmtId="3" fontId="107" fillId="3" borderId="0" xfId="10" applyNumberFormat="1" applyFont="1" applyFill="1" applyBorder="1" applyAlignment="1">
      <alignment horizontal="center" vertical="center"/>
    </xf>
    <xf numFmtId="3" fontId="107" fillId="3" borderId="0" xfId="0" applyNumberFormat="1" applyFont="1" applyFill="1" applyAlignment="1">
      <alignment horizontal="center" vertical="center"/>
    </xf>
    <xf numFmtId="3" fontId="107" fillId="3" borderId="38" xfId="0" applyNumberFormat="1" applyFont="1" applyFill="1" applyBorder="1" applyAlignment="1">
      <alignment horizontal="center" vertical="center"/>
    </xf>
    <xf numFmtId="3" fontId="107" fillId="3" borderId="0" xfId="8" applyNumberFormat="1" applyFont="1" applyFill="1" applyAlignment="1">
      <alignment horizontal="center" vertical="center"/>
    </xf>
    <xf numFmtId="0" fontId="107" fillId="3" borderId="0" xfId="0" applyFont="1" applyFill="1" applyAlignment="1">
      <alignment horizontal="center" vertical="center" wrapText="1" shrinkToFit="1"/>
    </xf>
    <xf numFmtId="3" fontId="107" fillId="3" borderId="0" xfId="7" applyNumberFormat="1" applyFont="1" applyFill="1" applyAlignment="1">
      <alignment horizontal="center" vertical="center"/>
    </xf>
    <xf numFmtId="10" fontId="107" fillId="3" borderId="0" xfId="0" applyNumberFormat="1" applyFont="1" applyFill="1" applyAlignment="1">
      <alignment horizontal="center" vertical="center"/>
    </xf>
    <xf numFmtId="10" fontId="107" fillId="3" borderId="38" xfId="0" applyNumberFormat="1" applyFont="1" applyFill="1" applyBorder="1" applyAlignment="1">
      <alignment horizontal="center" vertical="center"/>
    </xf>
    <xf numFmtId="10" fontId="107" fillId="3" borderId="0" xfId="10" applyNumberFormat="1" applyFont="1" applyFill="1" applyBorder="1" applyAlignment="1">
      <alignment horizontal="center" vertical="center"/>
    </xf>
    <xf numFmtId="10" fontId="107" fillId="3" borderId="38" xfId="10" applyNumberFormat="1" applyFont="1" applyFill="1" applyBorder="1" applyAlignment="1">
      <alignment horizontal="center" vertical="center"/>
    </xf>
    <xf numFmtId="3" fontId="107" fillId="3" borderId="38" xfId="10" applyNumberFormat="1" applyFont="1" applyFill="1" applyBorder="1" applyAlignment="1">
      <alignment horizontal="center" vertical="center"/>
    </xf>
    <xf numFmtId="3" fontId="49" fillId="3" borderId="85" xfId="0" applyNumberFormat="1" applyFont="1" applyFill="1" applyBorder="1" applyAlignment="1">
      <alignment horizontal="center" vertical="center"/>
    </xf>
    <xf numFmtId="3" fontId="49" fillId="3" borderId="85" xfId="7" applyNumberFormat="1" applyFont="1" applyFill="1" applyBorder="1" applyAlignment="1">
      <alignment horizontal="center" vertical="center"/>
    </xf>
    <xf numFmtId="3" fontId="49" fillId="3" borderId="85" xfId="10" applyNumberFormat="1" applyFont="1" applyFill="1" applyBorder="1" applyAlignment="1">
      <alignment horizontal="center" vertical="center"/>
    </xf>
    <xf numFmtId="3" fontId="49" fillId="3" borderId="67" xfId="0" applyNumberFormat="1" applyFont="1" applyFill="1" applyBorder="1" applyAlignment="1">
      <alignment horizontal="center" vertical="center"/>
    </xf>
    <xf numFmtId="17" fontId="135" fillId="68" borderId="0" xfId="666" applyNumberFormat="1" applyBorder="1"/>
    <xf numFmtId="0" fontId="39" fillId="3" borderId="33" xfId="0" applyFont="1" applyFill="1" applyBorder="1"/>
    <xf numFmtId="0" fontId="49" fillId="3" borderId="0" xfId="0" applyFont="1" applyFill="1" applyAlignment="1">
      <alignment horizontal="center" vertical="center"/>
    </xf>
    <xf numFmtId="49" fontId="49" fillId="3" borderId="0" xfId="0" applyNumberFormat="1" applyFont="1" applyFill="1" applyAlignment="1">
      <alignment horizontal="center" vertical="center"/>
    </xf>
    <xf numFmtId="1" fontId="49" fillId="3" borderId="0" xfId="0" applyNumberFormat="1" applyFont="1" applyFill="1" applyAlignment="1">
      <alignment horizontal="center" vertical="center"/>
    </xf>
    <xf numFmtId="0" fontId="74" fillId="0" borderId="0" xfId="564" applyBorder="1" applyAlignment="1">
      <alignment vertical="center"/>
    </xf>
    <xf numFmtId="17" fontId="39" fillId="0" borderId="0" xfId="0" applyNumberFormat="1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0" fontId="33" fillId="0" borderId="33" xfId="0" applyFont="1" applyBorder="1"/>
    <xf numFmtId="0" fontId="33" fillId="0" borderId="75" xfId="0" applyFont="1" applyBorder="1" applyAlignment="1">
      <alignment horizontal="center" vertical="center"/>
    </xf>
    <xf numFmtId="49" fontId="33" fillId="0" borderId="75" xfId="0" applyNumberFormat="1" applyFont="1" applyBorder="1" applyAlignment="1">
      <alignment horizontal="center" vertical="center"/>
    </xf>
    <xf numFmtId="1" fontId="33" fillId="0" borderId="75" xfId="0" applyNumberFormat="1" applyFont="1" applyBorder="1" applyAlignment="1">
      <alignment horizontal="center" vertical="center"/>
    </xf>
    <xf numFmtId="0" fontId="33" fillId="7" borderId="33" xfId="0" applyFont="1" applyFill="1" applyBorder="1" applyAlignment="1">
      <alignment horizontal="center" vertical="center"/>
    </xf>
    <xf numFmtId="3" fontId="94" fillId="7" borderId="75" xfId="0" applyNumberFormat="1" applyFont="1" applyFill="1" applyBorder="1" applyAlignment="1">
      <alignment horizontal="center" vertical="center"/>
    </xf>
    <xf numFmtId="3" fontId="94" fillId="7" borderId="75" xfId="7" applyNumberFormat="1" applyFont="1" applyFill="1" applyBorder="1" applyAlignment="1">
      <alignment horizontal="center" vertical="center"/>
    </xf>
    <xf numFmtId="3" fontId="94" fillId="7" borderId="75" xfId="10" applyNumberFormat="1" applyFont="1" applyFill="1" applyBorder="1" applyAlignment="1">
      <alignment horizontal="center" vertical="center"/>
    </xf>
    <xf numFmtId="0" fontId="146" fillId="0" borderId="0" xfId="561" applyFont="1" applyBorder="1" applyAlignment="1">
      <alignment horizontal="centerContinuous" vertical="center" wrapText="1"/>
    </xf>
    <xf numFmtId="0" fontId="29" fillId="0" borderId="0" xfId="0" applyFont="1" applyAlignment="1">
      <alignment vertical="center"/>
    </xf>
    <xf numFmtId="17" fontId="84" fillId="0" borderId="0" xfId="561" applyNumberFormat="1" applyBorder="1" applyAlignment="1">
      <alignment vertical="center"/>
    </xf>
    <xf numFmtId="0" fontId="36" fillId="5" borderId="16" xfId="627" applyFont="1" applyFill="1" applyBorder="1" applyAlignment="1">
      <alignment horizontal="center"/>
    </xf>
    <xf numFmtId="0" fontId="36" fillId="0" borderId="11" xfId="627" applyFont="1" applyBorder="1" applyAlignment="1">
      <alignment wrapText="1"/>
    </xf>
    <xf numFmtId="0" fontId="36" fillId="0" borderId="11" xfId="627" applyFont="1" applyBorder="1" applyAlignment="1">
      <alignment horizontal="right" wrapText="1"/>
    </xf>
    <xf numFmtId="0" fontId="36" fillId="5" borderId="1" xfId="627" applyFont="1" applyFill="1" applyBorder="1" applyAlignment="1">
      <alignment horizontal="center"/>
    </xf>
    <xf numFmtId="3" fontId="16" fillId="0" borderId="0" xfId="40" applyNumberFormat="1"/>
    <xf numFmtId="0" fontId="137" fillId="70" borderId="5" xfId="668" applyBorder="1" applyAlignment="1">
      <alignment horizontal="center"/>
    </xf>
    <xf numFmtId="2" fontId="42" fillId="8" borderId="5" xfId="40" applyNumberFormat="1" applyFont="1" applyFill="1" applyBorder="1" applyAlignment="1">
      <alignment horizontal="center" vertical="center"/>
    </xf>
    <xf numFmtId="0" fontId="137" fillId="70" borderId="41" xfId="668" applyBorder="1" applyAlignment="1">
      <alignment horizontal="center"/>
    </xf>
    <xf numFmtId="41" fontId="0" fillId="0" borderId="0" xfId="658" applyFont="1"/>
    <xf numFmtId="0" fontId="36" fillId="56" borderId="11" xfId="627" applyFont="1" applyFill="1" applyBorder="1" applyAlignment="1">
      <alignment wrapText="1"/>
    </xf>
    <xf numFmtId="0" fontId="36" fillId="56" borderId="1" xfId="627" applyFont="1" applyFill="1" applyBorder="1" applyAlignment="1">
      <alignment wrapText="1"/>
    </xf>
    <xf numFmtId="0" fontId="59" fillId="0" borderId="1" xfId="14" applyFont="1" applyBorder="1"/>
    <xf numFmtId="0" fontId="59" fillId="4" borderId="1" xfId="14" applyFont="1" applyFill="1" applyBorder="1" applyAlignment="1">
      <alignment horizontal="center" vertical="center"/>
    </xf>
    <xf numFmtId="0" fontId="59" fillId="0" borderId="1" xfId="14" applyFont="1" applyBorder="1" applyAlignment="1">
      <alignment horizontal="center" vertical="center"/>
    </xf>
    <xf numFmtId="0" fontId="59" fillId="0" borderId="1" xfId="14" applyFont="1" applyBorder="1" applyAlignment="1">
      <alignment horizontal="center"/>
    </xf>
    <xf numFmtId="184" fontId="0" fillId="0" borderId="1" xfId="0" applyNumberFormat="1" applyBorder="1"/>
    <xf numFmtId="0" fontId="138" fillId="70" borderId="86" xfId="669"/>
    <xf numFmtId="0" fontId="137" fillId="70" borderId="87" xfId="668"/>
    <xf numFmtId="3" fontId="0" fillId="13" borderId="0" xfId="0" applyNumberFormat="1" applyFill="1"/>
    <xf numFmtId="0" fontId="138" fillId="70" borderId="2" xfId="669" applyBorder="1" applyAlignment="1">
      <alignment horizontal="center" vertical="center" wrapText="1"/>
    </xf>
    <xf numFmtId="0" fontId="138" fillId="70" borderId="2" xfId="669" applyBorder="1" applyAlignment="1">
      <alignment vertical="center" wrapText="1"/>
    </xf>
    <xf numFmtId="2" fontId="56" fillId="9" borderId="1" xfId="40" applyNumberFormat="1" applyFont="1" applyFill="1" applyBorder="1" applyAlignment="1">
      <alignment horizontal="center" vertical="center" wrapText="1"/>
    </xf>
    <xf numFmtId="3" fontId="52" fillId="71" borderId="1" xfId="40" applyNumberFormat="1" applyFont="1" applyFill="1" applyBorder="1" applyAlignment="1">
      <alignment horizontal="center" vertical="center" wrapText="1"/>
    </xf>
    <xf numFmtId="3" fontId="1" fillId="71" borderId="1" xfId="40" applyNumberFormat="1" applyFont="1" applyFill="1" applyBorder="1" applyAlignment="1">
      <alignment horizontal="right" vertical="center"/>
    </xf>
    <xf numFmtId="1" fontId="135" fillId="68" borderId="2" xfId="666" applyNumberFormat="1" applyBorder="1" applyAlignment="1">
      <alignment wrapText="1" shrinkToFit="1"/>
    </xf>
    <xf numFmtId="0" fontId="135" fillId="68" borderId="2" xfId="666" applyBorder="1"/>
    <xf numFmtId="0" fontId="135" fillId="68" borderId="2" xfId="666" applyNumberFormat="1" applyBorder="1" applyAlignment="1">
      <alignment horizontal="left"/>
    </xf>
    <xf numFmtId="41" fontId="136" fillId="69" borderId="2" xfId="667" applyNumberFormat="1" applyBorder="1" applyAlignment="1">
      <alignment horizontal="center" vertical="center"/>
    </xf>
    <xf numFmtId="0" fontId="136" fillId="69" borderId="2" xfId="667" applyNumberFormat="1" applyBorder="1" applyAlignment="1">
      <alignment horizontal="center" vertical="center"/>
    </xf>
    <xf numFmtId="3" fontId="136" fillId="69" borderId="2" xfId="667" applyNumberFormat="1" applyBorder="1" applyAlignment="1">
      <alignment horizontal="right" vertical="center"/>
    </xf>
    <xf numFmtId="41" fontId="136" fillId="69" borderId="2" xfId="667" applyNumberFormat="1" applyBorder="1" applyAlignment="1">
      <alignment vertical="center"/>
    </xf>
    <xf numFmtId="0" fontId="136" fillId="69" borderId="2" xfId="667" applyNumberFormat="1" applyBorder="1" applyAlignment="1">
      <alignment vertical="center"/>
    </xf>
    <xf numFmtId="1" fontId="135" fillId="68" borderId="2" xfId="666" applyNumberFormat="1" applyBorder="1" applyAlignment="1">
      <alignment horizontal="left"/>
    </xf>
    <xf numFmtId="1" fontId="135" fillId="68" borderId="3" xfId="666" applyNumberFormat="1" applyBorder="1" applyAlignment="1">
      <alignment wrapText="1" shrinkToFit="1"/>
    </xf>
    <xf numFmtId="0" fontId="135" fillId="68" borderId="3" xfId="666" applyBorder="1"/>
    <xf numFmtId="0" fontId="135" fillId="68" borderId="3" xfId="666" applyNumberFormat="1" applyBorder="1" applyAlignment="1">
      <alignment horizontal="left"/>
    </xf>
    <xf numFmtId="41" fontId="136" fillId="69" borderId="3" xfId="667" applyNumberFormat="1" applyBorder="1" applyAlignment="1">
      <alignment horizontal="center" vertical="center"/>
    </xf>
    <xf numFmtId="0" fontId="136" fillId="69" borderId="3" xfId="667" applyNumberFormat="1" applyBorder="1" applyAlignment="1">
      <alignment horizontal="center" vertical="center"/>
    </xf>
    <xf numFmtId="3" fontId="136" fillId="69" borderId="3" xfId="667" applyNumberFormat="1" applyBorder="1" applyAlignment="1">
      <alignment horizontal="right" vertical="center"/>
    </xf>
    <xf numFmtId="41" fontId="136" fillId="69" borderId="3" xfId="667" applyNumberFormat="1" applyBorder="1" applyAlignment="1">
      <alignment vertical="center"/>
    </xf>
    <xf numFmtId="0" fontId="136" fillId="69" borderId="3" xfId="667" applyNumberFormat="1" applyBorder="1" applyAlignment="1">
      <alignment vertical="center"/>
    </xf>
    <xf numFmtId="3" fontId="50" fillId="72" borderId="92" xfId="40" applyNumberFormat="1" applyFont="1" applyFill="1" applyBorder="1" applyAlignment="1">
      <alignment horizontal="center" vertical="center" wrapText="1"/>
    </xf>
    <xf numFmtId="3" fontId="50" fillId="72" borderId="93" xfId="40" applyNumberFormat="1" applyFont="1" applyFill="1" applyBorder="1" applyAlignment="1">
      <alignment horizontal="center" vertical="center" wrapText="1"/>
    </xf>
    <xf numFmtId="3" fontId="39" fillId="75" borderId="77" xfId="0" applyNumberFormat="1" applyFont="1" applyFill="1" applyBorder="1" applyAlignment="1">
      <alignment horizontal="center" vertical="center"/>
    </xf>
    <xf numFmtId="3" fontId="39" fillId="75" borderId="15" xfId="0" applyNumberFormat="1" applyFont="1" applyFill="1" applyBorder="1" applyAlignment="1">
      <alignment horizontal="center" vertical="center"/>
    </xf>
    <xf numFmtId="2" fontId="39" fillId="75" borderId="26" xfId="0" applyNumberFormat="1" applyFont="1" applyFill="1" applyBorder="1" applyAlignment="1">
      <alignment horizontal="center" vertical="center" wrapText="1" shrinkToFit="1"/>
    </xf>
    <xf numFmtId="2" fontId="40" fillId="75" borderId="26" xfId="0" applyNumberFormat="1" applyFont="1" applyFill="1" applyBorder="1" applyAlignment="1">
      <alignment horizontal="center" vertical="center" wrapText="1" shrinkToFit="1"/>
    </xf>
    <xf numFmtId="185" fontId="39" fillId="75" borderId="77" xfId="651" applyNumberFormat="1" applyFont="1" applyFill="1" applyBorder="1" applyAlignment="1">
      <alignment horizontal="center" vertical="center" wrapText="1" shrinkToFit="1"/>
    </xf>
    <xf numFmtId="43" fontId="39" fillId="75" borderId="26" xfId="9" applyFont="1" applyFill="1" applyBorder="1" applyAlignment="1">
      <alignment horizontal="center" vertical="center"/>
    </xf>
    <xf numFmtId="0" fontId="140" fillId="73" borderId="1" xfId="666" applyFont="1" applyFill="1" applyBorder="1"/>
    <xf numFmtId="185" fontId="140" fillId="73" borderId="1" xfId="666" applyNumberFormat="1" applyFont="1" applyFill="1" applyBorder="1" applyAlignment="1">
      <alignment horizontal="center"/>
    </xf>
    <xf numFmtId="2" fontId="140" fillId="73" borderId="1" xfId="666" applyNumberFormat="1" applyFont="1" applyFill="1" applyBorder="1" applyAlignment="1">
      <alignment horizontal="center"/>
    </xf>
    <xf numFmtId="0" fontId="146" fillId="73" borderId="0" xfId="561" applyFont="1" applyFill="1" applyAlignment="1">
      <alignment vertical="center"/>
    </xf>
    <xf numFmtId="0" fontId="46" fillId="73" borderId="1" xfId="0" applyFont="1" applyFill="1" applyBorder="1" applyAlignment="1">
      <alignment horizontal="center" vertical="center" wrapText="1"/>
    </xf>
    <xf numFmtId="0" fontId="39" fillId="73" borderId="1" xfId="0" applyFont="1" applyFill="1" applyBorder="1" applyAlignment="1">
      <alignment horizontal="center" vertical="center"/>
    </xf>
    <xf numFmtId="0" fontId="39" fillId="73" borderId="1" xfId="0" applyFont="1" applyFill="1" applyBorder="1" applyAlignment="1">
      <alignment horizontal="center" vertical="center" wrapText="1"/>
    </xf>
    <xf numFmtId="3" fontId="53" fillId="72" borderId="1" xfId="40" applyNumberFormat="1" applyFont="1" applyFill="1" applyBorder="1" applyAlignment="1">
      <alignment horizontal="center" vertical="center"/>
    </xf>
    <xf numFmtId="0" fontId="153" fillId="74" borderId="36" xfId="666" applyFont="1" applyFill="1" applyBorder="1" applyAlignment="1">
      <alignment horizontal="center" vertical="center" wrapText="1"/>
    </xf>
    <xf numFmtId="1" fontId="137" fillId="70" borderId="94" xfId="668" applyNumberFormat="1" applyBorder="1" applyAlignment="1">
      <alignment wrapText="1" shrinkToFit="1"/>
    </xf>
    <xf numFmtId="0" fontId="137" fillId="70" borderId="94" xfId="668" applyBorder="1"/>
    <xf numFmtId="1" fontId="39" fillId="75" borderId="77" xfId="0" applyNumberFormat="1" applyFont="1" applyFill="1" applyBorder="1" applyAlignment="1">
      <alignment vertical="center" wrapText="1" shrinkToFit="1"/>
    </xf>
    <xf numFmtId="0" fontId="137" fillId="70" borderId="94" xfId="668" applyBorder="1" applyAlignment="1">
      <alignment vertical="center"/>
    </xf>
    <xf numFmtId="0" fontId="137" fillId="70" borderId="94" xfId="668" applyBorder="1" applyAlignment="1">
      <alignment horizontal="left"/>
    </xf>
    <xf numFmtId="1" fontId="137" fillId="70" borderId="94" xfId="668" applyNumberFormat="1" applyBorder="1" applyAlignment="1">
      <alignment horizontal="left" wrapText="1" shrinkToFit="1"/>
    </xf>
    <xf numFmtId="1" fontId="137" fillId="70" borderId="94" xfId="668" applyNumberFormat="1" applyBorder="1"/>
    <xf numFmtId="1" fontId="137" fillId="70" borderId="95" xfId="668" applyNumberFormat="1" applyBorder="1" applyAlignment="1">
      <alignment wrapText="1" shrinkToFit="1"/>
    </xf>
    <xf numFmtId="0" fontId="137" fillId="70" borderId="95" xfId="668" applyBorder="1"/>
    <xf numFmtId="1" fontId="39" fillId="75" borderId="78" xfId="0" applyNumberFormat="1" applyFont="1" applyFill="1" applyBorder="1" applyAlignment="1">
      <alignment vertical="center" wrapText="1" shrinkToFit="1"/>
    </xf>
    <xf numFmtId="1" fontId="39" fillId="75" borderId="78" xfId="0" applyNumberFormat="1" applyFont="1" applyFill="1" applyBorder="1" applyAlignment="1">
      <alignment horizontal="left" vertical="center" wrapText="1" shrinkToFit="1"/>
    </xf>
    <xf numFmtId="3" fontId="39" fillId="75" borderId="78" xfId="0" applyNumberFormat="1" applyFont="1" applyFill="1" applyBorder="1" applyAlignment="1">
      <alignment horizontal="center" vertical="center"/>
    </xf>
    <xf numFmtId="3" fontId="39" fillId="75" borderId="40" xfId="0" applyNumberFormat="1" applyFont="1" applyFill="1" applyBorder="1" applyAlignment="1">
      <alignment horizontal="center" vertical="center"/>
    </xf>
    <xf numFmtId="2" fontId="39" fillId="75" borderId="47" xfId="0" applyNumberFormat="1" applyFont="1" applyFill="1" applyBorder="1" applyAlignment="1">
      <alignment horizontal="center" vertical="center" wrapText="1" shrinkToFit="1"/>
    </xf>
    <xf numFmtId="2" fontId="40" fillId="75" borderId="47" xfId="0" applyNumberFormat="1" applyFont="1" applyFill="1" applyBorder="1" applyAlignment="1">
      <alignment horizontal="center" vertical="center" wrapText="1" shrinkToFit="1"/>
    </xf>
    <xf numFmtId="185" fontId="39" fillId="75" borderId="78" xfId="651" applyNumberFormat="1" applyFont="1" applyFill="1" applyBorder="1" applyAlignment="1">
      <alignment horizontal="center" vertical="center" wrapText="1" shrinkToFit="1"/>
    </xf>
    <xf numFmtId="1" fontId="39" fillId="72" borderId="66" xfId="0" applyNumberFormat="1" applyFont="1" applyFill="1" applyBorder="1" applyAlignment="1">
      <alignment vertical="center" wrapText="1" shrinkToFit="1"/>
    </xf>
    <xf numFmtId="1" fontId="49" fillId="72" borderId="66" xfId="0" applyNumberFormat="1" applyFont="1" applyFill="1" applyBorder="1" applyAlignment="1">
      <alignment horizontal="center" vertical="center" wrapText="1" shrinkToFit="1"/>
    </xf>
    <xf numFmtId="3" fontId="49" fillId="72" borderId="66" xfId="0" applyNumberFormat="1" applyFont="1" applyFill="1" applyBorder="1" applyAlignment="1">
      <alignment horizontal="center" vertical="center"/>
    </xf>
    <xf numFmtId="3" fontId="49" fillId="72" borderId="89" xfId="0" applyNumberFormat="1" applyFont="1" applyFill="1" applyBorder="1" applyAlignment="1">
      <alignment horizontal="center" vertical="center"/>
    </xf>
    <xf numFmtId="10" fontId="49" fillId="72" borderId="90" xfId="9" applyNumberFormat="1" applyFont="1" applyFill="1" applyBorder="1" applyAlignment="1">
      <alignment horizontal="center" vertical="center"/>
    </xf>
    <xf numFmtId="10" fontId="49" fillId="72" borderId="90" xfId="0" applyNumberFormat="1" applyFont="1" applyFill="1" applyBorder="1" applyAlignment="1">
      <alignment horizontal="center" vertical="center" wrapText="1" shrinkToFit="1"/>
    </xf>
    <xf numFmtId="0" fontId="16" fillId="0" borderId="12" xfId="40" applyBorder="1"/>
    <xf numFmtId="0" fontId="155" fillId="73" borderId="91" xfId="666" applyFont="1" applyFill="1" applyBorder="1" applyAlignment="1">
      <alignment horizontal="center" vertical="center" wrapText="1"/>
    </xf>
    <xf numFmtId="0" fontId="155" fillId="73" borderId="92" xfId="666" applyFont="1" applyFill="1" applyBorder="1" applyAlignment="1">
      <alignment horizontal="center" vertical="center" wrapText="1"/>
    </xf>
    <xf numFmtId="0" fontId="60" fillId="73" borderId="93" xfId="666" applyFont="1" applyFill="1" applyBorder="1" applyAlignment="1">
      <alignment horizontal="center" vertical="center" wrapText="1"/>
    </xf>
    <xf numFmtId="0" fontId="58" fillId="74" borderId="89" xfId="666" applyFont="1" applyFill="1" applyBorder="1" applyAlignment="1">
      <alignment horizontal="center" vertical="center" wrapText="1"/>
    </xf>
    <xf numFmtId="0" fontId="58" fillId="74" borderId="49" xfId="666" applyFont="1" applyFill="1" applyBorder="1" applyAlignment="1">
      <alignment horizontal="center" vertical="center" wrapText="1"/>
    </xf>
    <xf numFmtId="0" fontId="58" fillId="74" borderId="49" xfId="666" applyFont="1" applyFill="1" applyBorder="1" applyAlignment="1">
      <alignment horizontal="center" wrapText="1"/>
    </xf>
    <xf numFmtId="0" fontId="155" fillId="73" borderId="90" xfId="666" applyFont="1" applyFill="1" applyBorder="1" applyAlignment="1">
      <alignment horizontal="center" vertical="center" wrapText="1"/>
    </xf>
    <xf numFmtId="3" fontId="58" fillId="10" borderId="3" xfId="40" applyNumberFormat="1" applyFont="1" applyFill="1" applyBorder="1" applyAlignment="1">
      <alignment horizontal="center"/>
    </xf>
    <xf numFmtId="3" fontId="53" fillId="72" borderId="89" xfId="40" applyNumberFormat="1" applyFont="1" applyFill="1" applyBorder="1" applyAlignment="1">
      <alignment horizontal="center" vertical="center"/>
    </xf>
    <xf numFmtId="3" fontId="53" fillId="72" borderId="49" xfId="40" applyNumberFormat="1" applyFont="1" applyFill="1" applyBorder="1" applyAlignment="1">
      <alignment horizontal="center" vertical="center"/>
    </xf>
    <xf numFmtId="3" fontId="53" fillId="72" borderId="64" xfId="40" applyNumberFormat="1" applyFont="1" applyFill="1" applyBorder="1" applyAlignment="1">
      <alignment horizontal="center" vertical="center"/>
    </xf>
    <xf numFmtId="3" fontId="58" fillId="74" borderId="3" xfId="40" applyNumberFormat="1" applyFont="1" applyFill="1" applyBorder="1" applyAlignment="1">
      <alignment horizontal="center"/>
    </xf>
    <xf numFmtId="2" fontId="42" fillId="8" borderId="13" xfId="40" applyNumberFormat="1" applyFont="1" applyFill="1" applyBorder="1" applyAlignment="1">
      <alignment vertical="top"/>
    </xf>
    <xf numFmtId="2" fontId="56" fillId="72" borderId="66" xfId="40" applyNumberFormat="1" applyFont="1" applyFill="1" applyBorder="1" applyAlignment="1">
      <alignment horizontal="center" vertical="center"/>
    </xf>
    <xf numFmtId="2" fontId="56" fillId="72" borderId="73" xfId="40" applyNumberFormat="1" applyFont="1" applyFill="1" applyBorder="1" applyAlignment="1">
      <alignment horizontal="center" vertical="center"/>
    </xf>
    <xf numFmtId="0" fontId="155" fillId="73" borderId="89" xfId="666" applyFont="1" applyFill="1" applyBorder="1" applyAlignment="1">
      <alignment horizontal="center" vertical="center" wrapText="1"/>
    </xf>
    <xf numFmtId="0" fontId="155" fillId="73" borderId="49" xfId="666" applyFont="1" applyFill="1" applyBorder="1" applyAlignment="1">
      <alignment horizontal="center" vertical="center" wrapText="1"/>
    </xf>
    <xf numFmtId="0" fontId="60" fillId="73" borderId="90" xfId="666" applyFont="1" applyFill="1" applyBorder="1" applyAlignment="1">
      <alignment horizontal="center" vertical="center" wrapText="1"/>
    </xf>
    <xf numFmtId="2" fontId="56" fillId="12" borderId="8" xfId="40" applyNumberFormat="1" applyFont="1" applyFill="1" applyBorder="1" applyAlignment="1">
      <alignment horizontal="centerContinuous" vertical="top"/>
    </xf>
    <xf numFmtId="2" fontId="42" fillId="61" borderId="1" xfId="40" applyNumberFormat="1" applyFont="1" applyFill="1" applyBorder="1" applyAlignment="1">
      <alignment vertical="top"/>
    </xf>
    <xf numFmtId="2" fontId="56" fillId="12" borderId="63" xfId="40" applyNumberFormat="1" applyFont="1" applyFill="1" applyBorder="1" applyAlignment="1">
      <alignment horizontal="centerContinuous" vertical="top"/>
    </xf>
    <xf numFmtId="2" fontId="56" fillId="72" borderId="3" xfId="40" applyNumberFormat="1" applyFont="1" applyFill="1" applyBorder="1" applyAlignment="1">
      <alignment horizontal="center" vertical="center"/>
    </xf>
    <xf numFmtId="2" fontId="56" fillId="12" borderId="85" xfId="40" applyNumberFormat="1" applyFont="1" applyFill="1" applyBorder="1" applyAlignment="1">
      <alignment horizontal="centerContinuous" vertical="top"/>
    </xf>
    <xf numFmtId="0" fontId="156" fillId="72" borderId="1" xfId="15" applyFont="1" applyFill="1" applyBorder="1" applyAlignment="1">
      <alignment vertical="center" wrapText="1"/>
    </xf>
    <xf numFmtId="0" fontId="107" fillId="72" borderId="1" xfId="0" applyFont="1" applyFill="1" applyBorder="1" applyAlignment="1">
      <alignment vertical="center"/>
    </xf>
    <xf numFmtId="41" fontId="157" fillId="72" borderId="1" xfId="658" applyFont="1" applyFill="1" applyBorder="1" applyAlignment="1">
      <alignment horizontal="center" vertical="center"/>
    </xf>
    <xf numFmtId="0" fontId="140" fillId="76" borderId="15" xfId="666" applyFont="1" applyFill="1" applyBorder="1" applyAlignment="1">
      <alignment horizontal="center" vertical="center"/>
    </xf>
    <xf numFmtId="0" fontId="140" fillId="76" borderId="1" xfId="666" applyFont="1" applyFill="1" applyBorder="1" applyAlignment="1">
      <alignment horizontal="center" vertical="center"/>
    </xf>
    <xf numFmtId="17" fontId="140" fillId="76" borderId="1" xfId="666" applyNumberFormat="1" applyFont="1" applyFill="1" applyBorder="1" applyAlignment="1">
      <alignment horizontal="center" vertical="center" wrapText="1" shrinkToFit="1"/>
    </xf>
    <xf numFmtId="17" fontId="140" fillId="76" borderId="26" xfId="666" applyNumberFormat="1" applyFont="1" applyFill="1" applyBorder="1" applyAlignment="1">
      <alignment horizontal="center" vertical="center" wrapText="1" shrinkToFit="1"/>
    </xf>
    <xf numFmtId="0" fontId="140" fillId="76" borderId="26" xfId="666" applyFont="1" applyFill="1" applyBorder="1" applyAlignment="1">
      <alignment horizontal="center" vertical="center"/>
    </xf>
    <xf numFmtId="0" fontId="140" fillId="76" borderId="5" xfId="666" applyFont="1" applyFill="1" applyBorder="1" applyAlignment="1">
      <alignment horizontal="center" vertical="center"/>
    </xf>
    <xf numFmtId="0" fontId="143" fillId="76" borderId="91" xfId="565" applyFont="1" applyFill="1" applyBorder="1" applyAlignment="1">
      <alignment horizontal="center" vertical="center"/>
    </xf>
    <xf numFmtId="0" fontId="143" fillId="76" borderId="92" xfId="565" applyFont="1" applyFill="1" applyBorder="1" applyAlignment="1">
      <alignment horizontal="center" vertical="center"/>
    </xf>
    <xf numFmtId="0" fontId="110" fillId="76" borderId="31" xfId="40" applyFont="1" applyFill="1" applyBorder="1" applyAlignment="1">
      <alignment vertical="center"/>
    </xf>
    <xf numFmtId="0" fontId="143" fillId="76" borderId="96" xfId="565" applyFont="1" applyFill="1" applyBorder="1" applyAlignment="1">
      <alignment horizontal="center" vertical="center"/>
    </xf>
    <xf numFmtId="0" fontId="143" fillId="76" borderId="4" xfId="565" applyFont="1" applyFill="1" applyBorder="1" applyAlignment="1">
      <alignment horizontal="center" vertical="center"/>
    </xf>
    <xf numFmtId="0" fontId="158" fillId="77" borderId="42" xfId="666" applyFont="1" applyFill="1" applyBorder="1" applyAlignment="1">
      <alignment horizontal="center" vertical="center" wrapText="1"/>
    </xf>
    <xf numFmtId="0" fontId="158" fillId="77" borderId="80" xfId="666" applyFont="1" applyFill="1" applyBorder="1" applyAlignment="1">
      <alignment horizontal="center" vertical="center" wrapText="1"/>
    </xf>
    <xf numFmtId="0" fontId="158" fillId="77" borderId="81" xfId="666" applyFont="1" applyFill="1" applyBorder="1" applyAlignment="1">
      <alignment horizontal="center" vertical="center" wrapText="1"/>
    </xf>
    <xf numFmtId="185" fontId="53" fillId="78" borderId="77" xfId="667" applyNumberFormat="1" applyFont="1" applyFill="1" applyBorder="1" applyAlignment="1">
      <alignment horizontal="center" vertical="center"/>
    </xf>
    <xf numFmtId="2" fontId="53" fillId="76" borderId="26" xfId="667" applyNumberFormat="1" applyFont="1" applyFill="1" applyBorder="1" applyAlignment="1">
      <alignment horizontal="center" vertical="center"/>
    </xf>
    <xf numFmtId="3" fontId="53" fillId="76" borderId="15" xfId="667" applyNumberFormat="1" applyFont="1" applyFill="1" applyBorder="1" applyAlignment="1">
      <alignment horizontal="center" vertical="center"/>
    </xf>
    <xf numFmtId="3" fontId="53" fillId="76" borderId="27" xfId="667" applyNumberFormat="1" applyFont="1" applyFill="1" applyBorder="1" applyAlignment="1">
      <alignment horizontal="center" vertical="center"/>
    </xf>
    <xf numFmtId="2" fontId="53" fillId="76" borderId="28" xfId="667" applyNumberFormat="1" applyFont="1" applyFill="1" applyBorder="1" applyAlignment="1">
      <alignment horizontal="center" vertical="center"/>
    </xf>
    <xf numFmtId="185" fontId="53" fillId="78" borderId="37" xfId="667" applyNumberFormat="1" applyFont="1" applyFill="1" applyBorder="1" applyAlignment="1">
      <alignment horizontal="center" vertical="center"/>
    </xf>
    <xf numFmtId="3" fontId="1" fillId="76" borderId="74" xfId="667" applyNumberFormat="1" applyFont="1" applyFill="1" applyBorder="1" applyAlignment="1">
      <alignment horizontal="center"/>
    </xf>
    <xf numFmtId="3" fontId="159" fillId="13" borderId="77" xfId="667" applyNumberFormat="1" applyFont="1" applyFill="1" applyBorder="1" applyAlignment="1">
      <alignment horizontal="center" vertical="center"/>
    </xf>
    <xf numFmtId="3" fontId="159" fillId="13" borderId="15" xfId="667" applyNumberFormat="1" applyFont="1" applyFill="1" applyBorder="1" applyAlignment="1">
      <alignment horizontal="center" vertical="center"/>
    </xf>
    <xf numFmtId="43" fontId="159" fillId="13" borderId="26" xfId="667" applyNumberFormat="1" applyFont="1" applyFill="1" applyBorder="1" applyAlignment="1">
      <alignment horizontal="center" vertical="center"/>
    </xf>
    <xf numFmtId="170" fontId="159" fillId="13" borderId="15" xfId="667" applyNumberFormat="1" applyFont="1" applyFill="1" applyBorder="1" applyAlignment="1">
      <alignment horizontal="center" vertical="center"/>
    </xf>
    <xf numFmtId="10" fontId="159" fillId="13" borderId="26" xfId="667" applyNumberFormat="1" applyFont="1" applyFill="1" applyBorder="1" applyAlignment="1">
      <alignment horizontal="center" vertical="center" wrapText="1" shrinkToFit="1"/>
    </xf>
    <xf numFmtId="3" fontId="159" fillId="13" borderId="37" xfId="667" applyNumberFormat="1" applyFont="1" applyFill="1" applyBorder="1" applyAlignment="1">
      <alignment horizontal="center" vertical="center"/>
    </xf>
    <xf numFmtId="3" fontId="159" fillId="13" borderId="27" xfId="667" applyNumberFormat="1" applyFont="1" applyFill="1" applyBorder="1" applyAlignment="1">
      <alignment horizontal="center" vertical="center"/>
    </xf>
    <xf numFmtId="43" fontId="159" fillId="13" borderId="28" xfId="667" applyNumberFormat="1" applyFont="1" applyFill="1" applyBorder="1" applyAlignment="1">
      <alignment horizontal="center" vertical="center"/>
    </xf>
    <xf numFmtId="170" fontId="159" fillId="13" borderId="27" xfId="667" applyNumberFormat="1" applyFont="1" applyFill="1" applyBorder="1" applyAlignment="1">
      <alignment horizontal="center" vertical="center"/>
    </xf>
    <xf numFmtId="10" fontId="159" fillId="13" borderId="28" xfId="667" applyNumberFormat="1" applyFont="1" applyFill="1" applyBorder="1" applyAlignment="1">
      <alignment horizontal="center" vertical="center" wrapText="1" shrinkToFit="1"/>
    </xf>
    <xf numFmtId="3" fontId="53" fillId="13" borderId="15" xfId="667" applyNumberFormat="1" applyFont="1" applyFill="1" applyBorder="1" applyAlignment="1">
      <alignment horizontal="center"/>
    </xf>
    <xf numFmtId="3" fontId="53" fillId="13" borderId="1" xfId="667" applyNumberFormat="1" applyFont="1" applyFill="1" applyBorder="1" applyAlignment="1">
      <alignment horizontal="center"/>
    </xf>
    <xf numFmtId="3" fontId="53" fillId="13" borderId="27" xfId="667" applyNumberFormat="1" applyFont="1" applyFill="1" applyBorder="1" applyAlignment="1">
      <alignment horizontal="center"/>
    </xf>
    <xf numFmtId="3" fontId="53" fillId="13" borderId="22" xfId="667" applyNumberFormat="1" applyFont="1" applyFill="1" applyBorder="1" applyAlignment="1">
      <alignment horizontal="center"/>
    </xf>
    <xf numFmtId="0" fontId="150" fillId="76" borderId="96" xfId="565" applyFont="1" applyFill="1" applyBorder="1" applyAlignment="1">
      <alignment horizontal="center" vertical="center" wrapText="1"/>
    </xf>
    <xf numFmtId="3" fontId="53" fillId="76" borderId="21" xfId="667" applyNumberFormat="1" applyFont="1" applyFill="1" applyBorder="1"/>
    <xf numFmtId="2" fontId="160" fillId="74" borderId="78" xfId="40" applyNumberFormat="1" applyFont="1" applyFill="1" applyBorder="1" applyAlignment="1">
      <alignment vertical="top"/>
    </xf>
    <xf numFmtId="3" fontId="53" fillId="74" borderId="40" xfId="40" applyNumberFormat="1" applyFont="1" applyFill="1" applyBorder="1" applyAlignment="1">
      <alignment horizontal="center"/>
    </xf>
    <xf numFmtId="3" fontId="53" fillId="74" borderId="3" xfId="40" applyNumberFormat="1" applyFont="1" applyFill="1" applyBorder="1" applyAlignment="1">
      <alignment horizontal="center"/>
    </xf>
    <xf numFmtId="3" fontId="53" fillId="74" borderId="76" xfId="40" applyNumberFormat="1" applyFont="1" applyFill="1" applyBorder="1"/>
    <xf numFmtId="2" fontId="160" fillId="74" borderId="77" xfId="40" applyNumberFormat="1" applyFont="1" applyFill="1" applyBorder="1" applyAlignment="1">
      <alignment vertical="center"/>
    </xf>
    <xf numFmtId="3" fontId="53" fillId="74" borderId="15" xfId="40" applyNumberFormat="1" applyFont="1" applyFill="1" applyBorder="1" applyAlignment="1">
      <alignment horizontal="center"/>
    </xf>
    <xf numFmtId="3" fontId="53" fillId="74" borderId="1" xfId="40" applyNumberFormat="1" applyFont="1" applyFill="1" applyBorder="1" applyAlignment="1">
      <alignment horizontal="center"/>
    </xf>
    <xf numFmtId="3" fontId="53" fillId="74" borderId="21" xfId="40" applyNumberFormat="1" applyFont="1" applyFill="1" applyBorder="1"/>
    <xf numFmtId="3" fontId="53" fillId="76" borderId="21" xfId="667" applyNumberFormat="1" applyFont="1" applyFill="1" applyBorder="1" applyAlignment="1">
      <alignment horizontal="right"/>
    </xf>
    <xf numFmtId="0" fontId="140" fillId="76" borderId="26" xfId="666" applyFont="1" applyFill="1" applyBorder="1" applyAlignment="1">
      <alignment horizontal="center" vertical="center" wrapText="1"/>
    </xf>
    <xf numFmtId="0" fontId="140" fillId="76" borderId="15" xfId="666" applyFont="1" applyFill="1" applyBorder="1" applyAlignment="1">
      <alignment horizontal="center" vertical="center" wrapText="1"/>
    </xf>
    <xf numFmtId="0" fontId="105" fillId="73" borderId="1" xfId="15" applyFont="1" applyFill="1" applyBorder="1" applyAlignment="1">
      <alignment horizontal="center" vertical="center" wrapText="1"/>
    </xf>
    <xf numFmtId="0" fontId="29" fillId="73" borderId="1" xfId="0" applyFont="1" applyFill="1" applyBorder="1"/>
    <xf numFmtId="0" fontId="29" fillId="73" borderId="5" xfId="0" applyFont="1" applyFill="1" applyBorder="1"/>
    <xf numFmtId="41" fontId="144" fillId="73" borderId="1" xfId="658" applyFont="1" applyFill="1" applyBorder="1" applyAlignment="1">
      <alignment horizontal="center" vertical="center"/>
    </xf>
    <xf numFmtId="41" fontId="144" fillId="73" borderId="5" xfId="658" applyFont="1" applyFill="1" applyBorder="1" applyAlignment="1">
      <alignment horizontal="center" vertical="center"/>
    </xf>
    <xf numFmtId="41" fontId="144" fillId="73" borderId="15" xfId="658" applyFont="1" applyFill="1" applyBorder="1" applyAlignment="1">
      <alignment horizontal="center" vertical="center"/>
    </xf>
    <xf numFmtId="41" fontId="144" fillId="73" borderId="26" xfId="658" applyFont="1" applyFill="1" applyBorder="1" applyAlignment="1">
      <alignment horizontal="center" vertical="center"/>
    </xf>
    <xf numFmtId="3" fontId="29" fillId="73" borderId="15" xfId="0" applyNumberFormat="1" applyFont="1" applyFill="1" applyBorder="1" applyAlignment="1">
      <alignment horizontal="center" vertical="center"/>
    </xf>
    <xf numFmtId="3" fontId="29" fillId="73" borderId="1" xfId="0" applyNumberFormat="1" applyFont="1" applyFill="1" applyBorder="1" applyAlignment="1">
      <alignment horizontal="center" vertical="center"/>
    </xf>
    <xf numFmtId="3" fontId="29" fillId="73" borderId="26" xfId="0" applyNumberFormat="1" applyFont="1" applyFill="1" applyBorder="1" applyAlignment="1">
      <alignment horizontal="center" vertical="center"/>
    </xf>
    <xf numFmtId="3" fontId="29" fillId="73" borderId="5" xfId="0" applyNumberFormat="1" applyFont="1" applyFill="1" applyBorder="1" applyAlignment="1">
      <alignment horizontal="center" vertical="center"/>
    </xf>
    <xf numFmtId="0" fontId="65" fillId="80" borderId="32" xfId="14" applyFont="1" applyFill="1" applyBorder="1"/>
    <xf numFmtId="17" fontId="65" fillId="80" borderId="19" xfId="14" applyNumberFormat="1" applyFont="1" applyFill="1" applyBorder="1" applyAlignment="1">
      <alignment vertical="center"/>
    </xf>
    <xf numFmtId="0" fontId="64" fillId="73" borderId="1" xfId="14" applyFont="1" applyFill="1" applyBorder="1" applyAlignment="1">
      <alignment vertical="center"/>
    </xf>
    <xf numFmtId="0" fontId="64" fillId="73" borderId="5" xfId="14" applyFont="1" applyFill="1" applyBorder="1" applyAlignment="1">
      <alignment vertical="center"/>
    </xf>
    <xf numFmtId="3" fontId="39" fillId="73" borderId="15" xfId="14" applyNumberFormat="1" applyFont="1" applyFill="1" applyBorder="1" applyAlignment="1">
      <alignment vertical="center"/>
    </xf>
    <xf numFmtId="171" fontId="39" fillId="73" borderId="1" xfId="14" applyNumberFormat="1" applyFont="1" applyFill="1" applyBorder="1" applyAlignment="1">
      <alignment horizontal="center" vertical="center"/>
    </xf>
    <xf numFmtId="3" fontId="39" fillId="73" borderId="1" xfId="14" applyNumberFormat="1" applyFont="1" applyFill="1" applyBorder="1" applyAlignment="1">
      <alignment vertical="center"/>
    </xf>
    <xf numFmtId="3" fontId="39" fillId="73" borderId="1" xfId="14" applyNumberFormat="1" applyFont="1" applyFill="1" applyBorder="1" applyAlignment="1">
      <alignment horizontal="center" vertical="center"/>
    </xf>
    <xf numFmtId="180" fontId="39" fillId="73" borderId="1" xfId="14" applyNumberFormat="1" applyFont="1" applyFill="1" applyBorder="1" applyAlignment="1">
      <alignment horizontal="center" vertical="center"/>
    </xf>
    <xf numFmtId="180" fontId="39" fillId="73" borderId="26" xfId="14" applyNumberFormat="1" applyFont="1" applyFill="1" applyBorder="1" applyAlignment="1">
      <alignment horizontal="center" vertical="center"/>
    </xf>
    <xf numFmtId="174" fontId="39" fillId="73" borderId="1" xfId="14" applyNumberFormat="1" applyFont="1" applyFill="1" applyBorder="1" applyAlignment="1">
      <alignment horizontal="center" vertical="center"/>
    </xf>
    <xf numFmtId="174" fontId="39" fillId="73" borderId="26" xfId="14" applyNumberFormat="1" applyFont="1" applyFill="1" applyBorder="1" applyAlignment="1">
      <alignment horizontal="center" vertical="center"/>
    </xf>
    <xf numFmtId="171" fontId="39" fillId="73" borderId="26" xfId="14" applyNumberFormat="1" applyFont="1" applyFill="1" applyBorder="1" applyAlignment="1">
      <alignment horizontal="center" vertical="center"/>
    </xf>
    <xf numFmtId="3" fontId="57" fillId="73" borderId="77" xfId="40" applyNumberFormat="1" applyFont="1" applyFill="1" applyBorder="1" applyAlignment="1">
      <alignment horizontal="center" vertical="center"/>
    </xf>
    <xf numFmtId="0" fontId="135" fillId="76" borderId="15" xfId="666" applyFill="1" applyBorder="1" applyAlignment="1">
      <alignment horizontal="center" vertical="center"/>
    </xf>
    <xf numFmtId="0" fontId="135" fillId="76" borderId="1" xfId="666" applyFill="1" applyBorder="1" applyAlignment="1">
      <alignment horizontal="center" vertical="center"/>
    </xf>
    <xf numFmtId="0" fontId="135" fillId="76" borderId="1" xfId="666" applyFill="1" applyBorder="1" applyAlignment="1">
      <alignment horizontal="center" vertical="center" wrapText="1"/>
    </xf>
    <xf numFmtId="0" fontId="135" fillId="76" borderId="26" xfId="666" applyFill="1" applyBorder="1" applyAlignment="1">
      <alignment horizontal="center" vertical="center"/>
    </xf>
    <xf numFmtId="0" fontId="135" fillId="76" borderId="2" xfId="666" applyFill="1" applyBorder="1" applyAlignment="1">
      <alignment horizontal="center" vertical="center"/>
    </xf>
    <xf numFmtId="0" fontId="135" fillId="76" borderId="10" xfId="666" applyFill="1" applyBorder="1" applyAlignment="1">
      <alignment horizontal="center" vertical="center"/>
    </xf>
    <xf numFmtId="0" fontId="135" fillId="76" borderId="9" xfId="666" applyFill="1" applyBorder="1" applyAlignment="1">
      <alignment horizontal="center" vertical="center"/>
    </xf>
    <xf numFmtId="3" fontId="140" fillId="76" borderId="2" xfId="666" applyNumberFormat="1" applyFont="1" applyFill="1" applyBorder="1" applyAlignment="1">
      <alignment horizontal="center" vertical="center" wrapText="1"/>
    </xf>
    <xf numFmtId="0" fontId="110" fillId="73" borderId="1" xfId="14" applyFont="1" applyFill="1" applyBorder="1" applyAlignment="1">
      <alignment horizontal="center" vertical="center"/>
    </xf>
    <xf numFmtId="3" fontId="110" fillId="73" borderId="1" xfId="568" applyNumberFormat="1" applyFont="1" applyFill="1" applyBorder="1" applyAlignment="1">
      <alignment horizontal="center" vertical="center"/>
    </xf>
    <xf numFmtId="171" fontId="110" fillId="73" borderId="1" xfId="568" applyNumberFormat="1" applyFont="1" applyFill="1" applyBorder="1" applyAlignment="1">
      <alignment horizontal="center" vertical="center"/>
    </xf>
    <xf numFmtId="173" fontId="110" fillId="73" borderId="1" xfId="568" applyNumberFormat="1" applyFont="1" applyFill="1" applyBorder="1" applyAlignment="1">
      <alignment horizontal="center" vertical="center"/>
    </xf>
    <xf numFmtId="174" fontId="110" fillId="73" borderId="1" xfId="568" applyNumberFormat="1" applyFont="1" applyFill="1" applyBorder="1" applyAlignment="1">
      <alignment horizontal="center" vertical="center"/>
    </xf>
    <xf numFmtId="174" fontId="110" fillId="73" borderId="5" xfId="568" applyNumberFormat="1" applyFont="1" applyFill="1" applyBorder="1" applyAlignment="1">
      <alignment horizontal="center" vertical="center"/>
    </xf>
    <xf numFmtId="0" fontId="85" fillId="76" borderId="1" xfId="562" applyFill="1" applyBorder="1" applyAlignment="1" applyProtection="1">
      <alignment horizontal="center" vertical="center" wrapText="1" readingOrder="1"/>
      <protection locked="0"/>
    </xf>
    <xf numFmtId="0" fontId="140" fillId="73" borderId="88" xfId="666" applyFont="1" applyFill="1" applyBorder="1" applyAlignment="1" applyProtection="1">
      <alignment horizontal="center" vertical="center" wrapText="1" readingOrder="1"/>
      <protection locked="0"/>
    </xf>
    <xf numFmtId="37" fontId="140" fillId="73" borderId="88" xfId="666" applyNumberFormat="1" applyFont="1" applyFill="1" applyBorder="1" applyAlignment="1" applyProtection="1">
      <alignment horizontal="center" vertical="center" wrapText="1" readingOrder="1"/>
      <protection locked="0"/>
    </xf>
    <xf numFmtId="171" fontId="140" fillId="73" borderId="88" xfId="666" applyNumberFormat="1" applyFont="1" applyFill="1" applyBorder="1" applyAlignment="1" applyProtection="1">
      <alignment horizontal="center" vertical="center" wrapText="1" readingOrder="1"/>
      <protection locked="0"/>
    </xf>
    <xf numFmtId="178" fontId="140" fillId="73" borderId="88" xfId="666" applyNumberFormat="1" applyFont="1" applyFill="1" applyBorder="1" applyAlignment="1" applyProtection="1">
      <alignment horizontal="center" vertical="center" wrapText="1" readingOrder="1"/>
      <protection locked="0"/>
    </xf>
    <xf numFmtId="178" fontId="53" fillId="76" borderId="68" xfId="667" applyNumberFormat="1" applyFont="1" applyFill="1" applyBorder="1" applyAlignment="1" applyProtection="1">
      <alignment vertical="top" wrapText="1" readingOrder="1"/>
      <protection locked="0"/>
    </xf>
    <xf numFmtId="179" fontId="53" fillId="76" borderId="68" xfId="667" applyNumberFormat="1" applyFont="1" applyFill="1" applyBorder="1" applyAlignment="1" applyProtection="1">
      <alignment horizontal="center" vertical="top" wrapText="1" readingOrder="1"/>
      <protection locked="0"/>
    </xf>
    <xf numFmtId="178" fontId="145" fillId="81" borderId="68" xfId="667" applyNumberFormat="1" applyFont="1" applyFill="1" applyBorder="1" applyAlignment="1" applyProtection="1">
      <alignment vertical="top" wrapText="1" readingOrder="1"/>
      <protection locked="0"/>
    </xf>
    <xf numFmtId="2" fontId="49" fillId="79" borderId="1" xfId="40" applyNumberFormat="1" applyFont="1" applyFill="1" applyBorder="1" applyAlignment="1">
      <alignment horizontal="center" vertical="center"/>
    </xf>
    <xf numFmtId="2" fontId="49" fillId="79" borderId="1" xfId="40" applyNumberFormat="1" applyFont="1" applyFill="1" applyBorder="1" applyAlignment="1">
      <alignment horizontal="center" vertical="center" wrapText="1"/>
    </xf>
    <xf numFmtId="0" fontId="153" fillId="79" borderId="3" xfId="666" applyFont="1" applyFill="1" applyBorder="1" applyAlignment="1">
      <alignment horizontal="center" vertical="center" wrapText="1"/>
    </xf>
    <xf numFmtId="0" fontId="154" fillId="79" borderId="3" xfId="666" applyFont="1" applyFill="1" applyBorder="1" applyAlignment="1">
      <alignment horizontal="center" vertical="center" wrapText="1"/>
    </xf>
    <xf numFmtId="0" fontId="141" fillId="72" borderId="2" xfId="565" applyFont="1" applyFill="1" applyBorder="1" applyAlignment="1">
      <alignment horizontal="center" vertical="center" wrapText="1"/>
    </xf>
    <xf numFmtId="49" fontId="142" fillId="72" borderId="2" xfId="565" applyNumberFormat="1" applyFont="1" applyFill="1" applyBorder="1" applyAlignment="1">
      <alignment horizontal="center" vertical="center" wrapText="1"/>
    </xf>
    <xf numFmtId="0" fontId="140" fillId="84" borderId="68" xfId="666" applyFont="1" applyFill="1" applyBorder="1" applyAlignment="1" applyProtection="1">
      <alignment vertical="top" wrapText="1" readingOrder="1"/>
      <protection locked="0"/>
    </xf>
    <xf numFmtId="178" fontId="93" fillId="83" borderId="68" xfId="667" applyNumberFormat="1" applyFont="1" applyFill="1" applyBorder="1" applyAlignment="1" applyProtection="1">
      <alignment vertical="top" wrapText="1" readingOrder="1"/>
      <protection locked="0"/>
    </xf>
    <xf numFmtId="179" fontId="93" fillId="83" borderId="68" xfId="667" applyNumberFormat="1" applyFont="1" applyFill="1" applyBorder="1" applyAlignment="1" applyProtection="1">
      <alignment horizontal="center" vertical="top" wrapText="1" readingOrder="1"/>
      <protection locked="0"/>
    </xf>
    <xf numFmtId="0" fontId="93" fillId="83" borderId="68" xfId="667" applyFont="1" applyFill="1" applyBorder="1" applyAlignment="1" applyProtection="1">
      <alignment vertical="top" wrapText="1" readingOrder="1"/>
      <protection locked="0"/>
    </xf>
    <xf numFmtId="0" fontId="91" fillId="73" borderId="13" xfId="14" applyFont="1" applyFill="1" applyBorder="1" applyAlignment="1">
      <alignment vertical="center"/>
    </xf>
    <xf numFmtId="14" fontId="161" fillId="73" borderId="1" xfId="565" applyNumberFormat="1" applyFont="1" applyFill="1" applyBorder="1" applyAlignment="1">
      <alignment horizontal="center" vertical="center" wrapText="1"/>
    </xf>
    <xf numFmtId="0" fontId="74" fillId="0" borderId="1" xfId="564" applyFill="1" applyBorder="1" applyAlignment="1">
      <alignment horizontal="center" vertical="center"/>
    </xf>
    <xf numFmtId="0" fontId="26" fillId="0" borderId="40" xfId="0" applyFont="1" applyBorder="1"/>
    <xf numFmtId="0" fontId="26" fillId="0" borderId="3" xfId="0" applyFont="1" applyBorder="1"/>
    <xf numFmtId="41" fontId="26" fillId="0" borderId="3" xfId="658" applyFont="1" applyFill="1" applyBorder="1"/>
    <xf numFmtId="41" fontId="26" fillId="0" borderId="19" xfId="658" applyFont="1" applyFill="1" applyBorder="1"/>
    <xf numFmtId="41" fontId="26" fillId="0" borderId="47" xfId="658" applyFont="1" applyFill="1" applyBorder="1"/>
    <xf numFmtId="0" fontId="26" fillId="0" borderId="1" xfId="0" applyFont="1" applyBorder="1"/>
    <xf numFmtId="41" fontId="26" fillId="0" borderId="1" xfId="658" applyFont="1" applyFill="1" applyBorder="1"/>
    <xf numFmtId="41" fontId="26" fillId="0" borderId="5" xfId="658" applyFont="1" applyFill="1" applyBorder="1"/>
    <xf numFmtId="0" fontId="0" fillId="0" borderId="6" xfId="0" applyBorder="1"/>
    <xf numFmtId="0" fontId="0" fillId="0" borderId="34" xfId="0" applyBorder="1"/>
    <xf numFmtId="41" fontId="26" fillId="0" borderId="34" xfId="658" applyFont="1" applyFill="1" applyBorder="1"/>
    <xf numFmtId="41" fontId="26" fillId="0" borderId="7" xfId="658" applyFont="1" applyFill="1" applyBorder="1"/>
    <xf numFmtId="41" fontId="26" fillId="0" borderId="35" xfId="658" applyFont="1" applyFill="1" applyBorder="1"/>
    <xf numFmtId="41" fontId="26" fillId="0" borderId="26" xfId="658" applyFont="1" applyFill="1" applyBorder="1"/>
    <xf numFmtId="0" fontId="0" fillId="0" borderId="27" xfId="0" applyBorder="1"/>
    <xf numFmtId="0" fontId="0" fillId="0" borderId="22" xfId="0" applyBorder="1"/>
    <xf numFmtId="41" fontId="26" fillId="0" borderId="22" xfId="658" applyFont="1" applyFill="1" applyBorder="1"/>
    <xf numFmtId="41" fontId="26" fillId="0" borderId="41" xfId="658" applyFont="1" applyFill="1" applyBorder="1"/>
    <xf numFmtId="41" fontId="26" fillId="0" borderId="28" xfId="658" applyFont="1" applyFill="1" applyBorder="1"/>
    <xf numFmtId="0" fontId="0" fillId="0" borderId="40" xfId="0" applyBorder="1"/>
    <xf numFmtId="0" fontId="0" fillId="0" borderId="3" xfId="0" applyBorder="1"/>
    <xf numFmtId="0" fontId="93" fillId="73" borderId="1" xfId="666" applyFont="1" applyFill="1" applyBorder="1" applyAlignment="1">
      <alignment vertical="center"/>
    </xf>
    <xf numFmtId="0" fontId="93" fillId="73" borderId="1" xfId="666" applyFont="1" applyFill="1" applyBorder="1" applyAlignment="1">
      <alignment vertical="center" wrapText="1"/>
    </xf>
    <xf numFmtId="3" fontId="52" fillId="73" borderId="1" xfId="0" applyNumberFormat="1" applyFont="1" applyFill="1" applyBorder="1" applyAlignment="1">
      <alignment vertical="center"/>
    </xf>
    <xf numFmtId="3" fontId="52" fillId="73" borderId="1" xfId="0" applyNumberFormat="1" applyFont="1" applyFill="1" applyBorder="1" applyAlignment="1">
      <alignment horizontal="center" vertical="center"/>
    </xf>
    <xf numFmtId="3" fontId="136" fillId="83" borderId="1" xfId="667" applyNumberFormat="1" applyFill="1" applyBorder="1"/>
    <xf numFmtId="2" fontId="136" fillId="83" borderId="1" xfId="667" applyNumberFormat="1" applyFill="1" applyBorder="1" applyAlignment="1">
      <alignment horizontal="center" vertical="center" wrapText="1"/>
    </xf>
    <xf numFmtId="3" fontId="136" fillId="83" borderId="0" xfId="667" applyNumberFormat="1" applyFill="1"/>
    <xf numFmtId="0" fontId="163" fillId="73" borderId="1" xfId="666" applyFont="1" applyFill="1" applyBorder="1" applyAlignment="1">
      <alignment vertical="center"/>
    </xf>
    <xf numFmtId="0" fontId="163" fillId="73" borderId="1" xfId="666" applyFont="1" applyFill="1" applyBorder="1" applyAlignment="1">
      <alignment wrapText="1"/>
    </xf>
    <xf numFmtId="0" fontId="163" fillId="73" borderId="1" xfId="666" applyFont="1" applyFill="1" applyBorder="1" applyAlignment="1">
      <alignment horizontal="left"/>
    </xf>
    <xf numFmtId="0" fontId="163" fillId="70" borderId="94" xfId="668" applyFont="1" applyBorder="1"/>
    <xf numFmtId="3" fontId="36" fillId="0" borderId="0" xfId="637" applyNumberFormat="1" applyFont="1" applyAlignment="1">
      <alignment horizontal="right" wrapText="1"/>
    </xf>
    <xf numFmtId="0" fontId="36" fillId="5" borderId="16" xfId="676" applyFont="1" applyFill="1" applyBorder="1" applyAlignment="1">
      <alignment horizontal="center"/>
    </xf>
    <xf numFmtId="0" fontId="36" fillId="0" borderId="11" xfId="676" applyFont="1" applyBorder="1" applyAlignment="1">
      <alignment wrapText="1"/>
    </xf>
    <xf numFmtId="0" fontId="36" fillId="0" borderId="11" xfId="676" applyFont="1" applyBorder="1" applyAlignment="1">
      <alignment horizontal="right" wrapText="1"/>
    </xf>
    <xf numFmtId="0" fontId="165" fillId="5" borderId="16" xfId="677" applyFont="1" applyFill="1" applyBorder="1" applyAlignment="1">
      <alignment horizontal="center"/>
    </xf>
    <xf numFmtId="0" fontId="165" fillId="0" borderId="11" xfId="677" applyFont="1" applyBorder="1" applyAlignment="1">
      <alignment wrapText="1"/>
    </xf>
    <xf numFmtId="0" fontId="165" fillId="0" borderId="11" xfId="677" applyFont="1" applyBorder="1" applyAlignment="1">
      <alignment horizontal="right" wrapText="1"/>
    </xf>
    <xf numFmtId="0" fontId="165" fillId="5" borderId="16" xfId="678" applyFont="1" applyFill="1" applyBorder="1" applyAlignment="1">
      <alignment horizontal="center"/>
    </xf>
    <xf numFmtId="0" fontId="165" fillId="0" borderId="11" xfId="678" applyFont="1" applyBorder="1" applyAlignment="1">
      <alignment wrapText="1"/>
    </xf>
    <xf numFmtId="0" fontId="165" fillId="0" borderId="11" xfId="678" applyFont="1" applyBorder="1" applyAlignment="1">
      <alignment horizontal="right" wrapText="1"/>
    </xf>
    <xf numFmtId="3" fontId="57" fillId="73" borderId="21" xfId="40" applyNumberFormat="1" applyFont="1" applyFill="1" applyBorder="1" applyAlignment="1">
      <alignment horizontal="center" vertical="center"/>
    </xf>
    <xf numFmtId="3" fontId="39" fillId="8" borderId="67" xfId="14" applyNumberFormat="1" applyFont="1" applyFill="1" applyBorder="1" applyAlignment="1">
      <alignment horizontal="center" vertical="center"/>
    </xf>
    <xf numFmtId="3" fontId="136" fillId="69" borderId="21" xfId="667" applyNumberFormat="1" applyBorder="1" applyAlignment="1">
      <alignment horizontal="center"/>
    </xf>
    <xf numFmtId="3" fontId="136" fillId="69" borderId="97" xfId="667" applyNumberFormat="1" applyBorder="1" applyAlignment="1">
      <alignment horizontal="center"/>
    </xf>
    <xf numFmtId="3" fontId="39" fillId="8" borderId="21" xfId="14" applyNumberFormat="1" applyFont="1" applyFill="1" applyBorder="1" applyAlignment="1">
      <alignment horizontal="center" vertical="center"/>
    </xf>
    <xf numFmtId="3" fontId="136" fillId="69" borderId="76" xfId="667" applyNumberFormat="1" applyBorder="1" applyAlignment="1">
      <alignment horizontal="center"/>
    </xf>
    <xf numFmtId="3" fontId="39" fillId="8" borderId="21" xfId="14" applyNumberFormat="1" applyFont="1" applyFill="1" applyBorder="1" applyAlignment="1">
      <alignment horizontal="right" vertical="center"/>
    </xf>
    <xf numFmtId="3" fontId="136" fillId="69" borderId="74" xfId="667" applyNumberFormat="1" applyBorder="1" applyAlignment="1">
      <alignment horizontal="center"/>
    </xf>
    <xf numFmtId="0" fontId="167" fillId="76" borderId="1" xfId="666" applyFont="1" applyFill="1" applyBorder="1" applyAlignment="1">
      <alignment horizontal="center" vertical="center" wrapText="1"/>
    </xf>
    <xf numFmtId="0" fontId="167" fillId="76" borderId="15" xfId="666" applyFont="1" applyFill="1" applyBorder="1" applyAlignment="1">
      <alignment horizontal="center" vertical="center" wrapText="1"/>
    </xf>
    <xf numFmtId="0" fontId="165" fillId="5" borderId="16" xfId="679" applyFont="1" applyFill="1" applyBorder="1" applyAlignment="1">
      <alignment horizontal="center"/>
    </xf>
    <xf numFmtId="0" fontId="165" fillId="0" borderId="11" xfId="679" applyFont="1" applyBorder="1" applyAlignment="1">
      <alignment wrapText="1"/>
    </xf>
    <xf numFmtId="0" fontId="165" fillId="0" borderId="11" xfId="679" applyFont="1" applyBorder="1" applyAlignment="1">
      <alignment horizontal="right" wrapText="1"/>
    </xf>
    <xf numFmtId="3" fontId="60" fillId="73" borderId="1" xfId="40" applyNumberFormat="1" applyFont="1" applyFill="1" applyBorder="1" applyAlignment="1">
      <alignment horizontal="center" vertical="center"/>
    </xf>
    <xf numFmtId="0" fontId="149" fillId="0" borderId="1" xfId="565" applyFont="1" applyBorder="1" applyAlignment="1">
      <alignment horizontal="center" vertical="center" wrapText="1"/>
    </xf>
    <xf numFmtId="0" fontId="30" fillId="79" borderId="2" xfId="40" applyFont="1" applyFill="1" applyBorder="1" applyAlignment="1">
      <alignment vertical="center" wrapText="1"/>
    </xf>
    <xf numFmtId="10" fontId="97" fillId="72" borderId="90" xfId="0" applyNumberFormat="1" applyFont="1" applyFill="1" applyBorder="1" applyAlignment="1">
      <alignment horizontal="center" vertical="center" wrapText="1" shrinkToFit="1"/>
    </xf>
    <xf numFmtId="0" fontId="165" fillId="5" borderId="16" xfId="680" applyFont="1" applyFill="1" applyBorder="1" applyAlignment="1">
      <alignment horizontal="center"/>
    </xf>
    <xf numFmtId="0" fontId="165" fillId="0" borderId="11" xfId="680" applyFont="1" applyBorder="1" applyAlignment="1">
      <alignment horizontal="right" wrapText="1"/>
    </xf>
    <xf numFmtId="0" fontId="165" fillId="0" borderId="11" xfId="680" applyFont="1" applyBorder="1" applyAlignment="1">
      <alignment wrapText="1"/>
    </xf>
    <xf numFmtId="0" fontId="128" fillId="0" borderId="17" xfId="0" applyFont="1" applyBorder="1" applyAlignment="1">
      <alignment horizontal="center" vertical="center"/>
    </xf>
    <xf numFmtId="0" fontId="128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39" fillId="8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0" fillId="0" borderId="0" xfId="0" applyAlignment="1" applyProtection="1">
      <alignment vertical="top" wrapText="1"/>
      <protection locked="0"/>
    </xf>
    <xf numFmtId="17" fontId="0" fillId="0" borderId="0" xfId="0" applyNumberFormat="1" applyAlignment="1">
      <alignment horizontal="center" vertical="center"/>
    </xf>
    <xf numFmtId="3" fontId="53" fillId="71" borderId="5" xfId="40" applyNumberFormat="1" applyFont="1" applyFill="1" applyBorder="1" applyAlignment="1">
      <alignment horizontal="right" vertical="center"/>
    </xf>
    <xf numFmtId="3" fontId="1" fillId="71" borderId="5" xfId="40" applyNumberFormat="1" applyFont="1" applyFill="1" applyBorder="1" applyAlignment="1">
      <alignment horizontal="right" vertical="center"/>
    </xf>
    <xf numFmtId="0" fontId="36" fillId="0" borderId="11" xfId="653" applyFont="1" applyBorder="1" applyAlignment="1">
      <alignment wrapText="1"/>
    </xf>
    <xf numFmtId="0" fontId="36" fillId="0" borderId="11" xfId="675" applyFont="1" applyBorder="1" applyAlignment="1">
      <alignment wrapText="1"/>
    </xf>
    <xf numFmtId="0" fontId="36" fillId="0" borderId="11" xfId="675" applyFont="1" applyBorder="1" applyAlignment="1">
      <alignment horizontal="right" wrapText="1"/>
    </xf>
    <xf numFmtId="0" fontId="36" fillId="0" borderId="0" xfId="655" applyFont="1" applyAlignment="1">
      <alignment wrapText="1"/>
    </xf>
    <xf numFmtId="0" fontId="36" fillId="0" borderId="0" xfId="655" applyFont="1" applyAlignment="1">
      <alignment horizontal="right" wrapText="1"/>
    </xf>
    <xf numFmtId="185" fontId="36" fillId="13" borderId="1" xfId="651" applyNumberFormat="1" applyFont="1" applyFill="1" applyBorder="1" applyAlignment="1">
      <alignment wrapText="1"/>
    </xf>
    <xf numFmtId="0" fontId="36" fillId="0" borderId="11" xfId="663" applyFont="1" applyBorder="1" applyAlignment="1">
      <alignment wrapText="1"/>
    </xf>
    <xf numFmtId="0" fontId="36" fillId="0" borderId="11" xfId="663" applyFont="1" applyBorder="1" applyAlignment="1">
      <alignment horizontal="right" wrapText="1"/>
    </xf>
    <xf numFmtId="0" fontId="36" fillId="0" borderId="0" xfId="656" applyFont="1" applyAlignment="1">
      <alignment wrapText="1"/>
    </xf>
    <xf numFmtId="0" fontId="36" fillId="0" borderId="11" xfId="661" applyFont="1" applyBorder="1" applyAlignment="1">
      <alignment wrapText="1"/>
    </xf>
    <xf numFmtId="0" fontId="36" fillId="0" borderId="11" xfId="661" applyFont="1" applyBorder="1" applyAlignment="1">
      <alignment horizontal="right" wrapText="1"/>
    </xf>
    <xf numFmtId="0" fontId="1" fillId="0" borderId="0" xfId="40" applyFont="1"/>
    <xf numFmtId="0" fontId="1" fillId="0" borderId="12" xfId="40" applyFont="1" applyBorder="1"/>
    <xf numFmtId="0" fontId="36" fillId="0" borderId="11" xfId="672" applyFont="1" applyBorder="1" applyAlignment="1">
      <alignment wrapText="1"/>
    </xf>
    <xf numFmtId="0" fontId="36" fillId="0" borderId="11" xfId="672" applyFont="1" applyBorder="1" applyAlignment="1">
      <alignment horizontal="right" wrapText="1"/>
    </xf>
    <xf numFmtId="0" fontId="36" fillId="0" borderId="11" xfId="670" applyFont="1" applyBorder="1" applyAlignment="1">
      <alignment wrapText="1"/>
    </xf>
    <xf numFmtId="0" fontId="36" fillId="0" borderId="11" xfId="670" applyFont="1" applyBorder="1" applyAlignment="1">
      <alignment horizontal="right" wrapText="1"/>
    </xf>
    <xf numFmtId="0" fontId="36" fillId="0" borderId="11" xfId="643" applyFont="1" applyBorder="1" applyAlignment="1">
      <alignment wrapText="1"/>
    </xf>
    <xf numFmtId="0" fontId="36" fillId="0" borderId="11" xfId="643" applyFont="1" applyBorder="1" applyAlignment="1">
      <alignment horizontal="right" wrapText="1"/>
    </xf>
    <xf numFmtId="0" fontId="36" fillId="0" borderId="11" xfId="641" applyFont="1" applyBorder="1" applyAlignment="1">
      <alignment wrapText="1"/>
    </xf>
    <xf numFmtId="0" fontId="36" fillId="0" borderId="11" xfId="641" applyFont="1" applyBorder="1" applyAlignment="1">
      <alignment horizontal="right" wrapText="1"/>
    </xf>
    <xf numFmtId="0" fontId="36" fillId="0" borderId="11" xfId="640" applyFont="1" applyBorder="1" applyAlignment="1">
      <alignment wrapText="1"/>
    </xf>
    <xf numFmtId="0" fontId="36" fillId="0" borderId="11" xfId="640" applyFont="1" applyBorder="1" applyAlignment="1">
      <alignment horizontal="right" wrapText="1"/>
    </xf>
    <xf numFmtId="0" fontId="36" fillId="0" borderId="11" xfId="633" applyFont="1" applyBorder="1" applyAlignment="1">
      <alignment wrapText="1"/>
    </xf>
    <xf numFmtId="0" fontId="36" fillId="0" borderId="11" xfId="633" applyFont="1" applyBorder="1" applyAlignment="1">
      <alignment horizontal="right" wrapText="1"/>
    </xf>
    <xf numFmtId="0" fontId="36" fillId="0" borderId="0" xfId="659" applyFont="1" applyAlignment="1">
      <alignment horizontal="right" wrapText="1"/>
    </xf>
    <xf numFmtId="0" fontId="1" fillId="0" borderId="0" xfId="40" applyFont="1" applyAlignment="1">
      <alignment horizontal="left"/>
    </xf>
    <xf numFmtId="0" fontId="36" fillId="0" borderId="11" xfId="673" applyFont="1" applyBorder="1" applyAlignment="1">
      <alignment wrapText="1"/>
    </xf>
    <xf numFmtId="0" fontId="36" fillId="0" borderId="11" xfId="673" applyFont="1" applyBorder="1" applyAlignment="1">
      <alignment horizontal="right" wrapText="1"/>
    </xf>
    <xf numFmtId="0" fontId="36" fillId="0" borderId="11" xfId="659" applyFont="1" applyBorder="1" applyAlignment="1">
      <alignment wrapText="1"/>
    </xf>
    <xf numFmtId="0" fontId="36" fillId="0" borderId="11" xfId="659" applyFont="1" applyBorder="1" applyAlignment="1">
      <alignment horizontal="right" wrapText="1"/>
    </xf>
    <xf numFmtId="0" fontId="36" fillId="5" borderId="16" xfId="654" applyFont="1" applyFill="1" applyBorder="1" applyAlignment="1">
      <alignment horizontal="center"/>
    </xf>
    <xf numFmtId="0" fontId="1" fillId="0" borderId="1" xfId="40" applyFont="1" applyBorder="1"/>
    <xf numFmtId="0" fontId="36" fillId="0" borderId="11" xfId="654" applyFont="1" applyBorder="1" applyAlignment="1">
      <alignment wrapText="1"/>
    </xf>
    <xf numFmtId="0" fontId="36" fillId="0" borderId="11" xfId="654" applyFont="1" applyBorder="1" applyAlignment="1">
      <alignment horizontal="right" wrapText="1"/>
    </xf>
    <xf numFmtId="1" fontId="26" fillId="0" borderId="27" xfId="0" applyNumberFormat="1" applyFont="1" applyBorder="1" applyAlignment="1">
      <alignment wrapText="1" shrinkToFit="1"/>
    </xf>
    <xf numFmtId="0" fontId="36" fillId="0" borderId="11" xfId="652" applyFont="1" applyBorder="1" applyAlignment="1">
      <alignment wrapText="1"/>
    </xf>
    <xf numFmtId="0" fontId="36" fillId="0" borderId="11" xfId="652" applyFont="1" applyBorder="1" applyAlignment="1">
      <alignment horizontal="right" wrapText="1"/>
    </xf>
    <xf numFmtId="0" fontId="36" fillId="0" borderId="11" xfId="650" applyFont="1" applyBorder="1" applyAlignment="1">
      <alignment wrapText="1"/>
    </xf>
    <xf numFmtId="0" fontId="36" fillId="0" borderId="11" xfId="650" applyFont="1" applyBorder="1" applyAlignment="1">
      <alignment horizontal="right" wrapText="1"/>
    </xf>
    <xf numFmtId="0" fontId="36" fillId="0" borderId="11" xfId="642" applyFont="1" applyBorder="1" applyAlignment="1">
      <alignment wrapText="1"/>
    </xf>
    <xf numFmtId="0" fontId="36" fillId="0" borderId="11" xfId="642" applyFont="1" applyBorder="1" applyAlignment="1">
      <alignment horizontal="right" wrapText="1"/>
    </xf>
    <xf numFmtId="0" fontId="36" fillId="0" borderId="11" xfId="636" applyFont="1" applyBorder="1" applyAlignment="1">
      <alignment wrapText="1"/>
    </xf>
    <xf numFmtId="0" fontId="36" fillId="0" borderId="11" xfId="636" applyFont="1" applyBorder="1" applyAlignment="1">
      <alignment horizontal="right" wrapText="1"/>
    </xf>
    <xf numFmtId="0" fontId="36" fillId="0" borderId="1" xfId="657" applyFont="1" applyBorder="1" applyAlignment="1">
      <alignment wrapText="1"/>
    </xf>
    <xf numFmtId="1" fontId="36" fillId="0" borderId="1" xfId="657" applyNumberFormat="1" applyFont="1" applyBorder="1" applyAlignment="1">
      <alignment horizontal="right" wrapText="1"/>
    </xf>
    <xf numFmtId="0" fontId="36" fillId="0" borderId="0" xfId="662" applyFont="1" applyAlignment="1">
      <alignment horizontal="right" wrapText="1"/>
    </xf>
    <xf numFmtId="0" fontId="36" fillId="0" borderId="11" xfId="674" applyFont="1" applyBorder="1" applyAlignment="1">
      <alignment horizontal="right" wrapText="1"/>
    </xf>
    <xf numFmtId="0" fontId="36" fillId="0" borderId="11" xfId="674" applyFont="1" applyBorder="1" applyAlignment="1">
      <alignment wrapText="1"/>
    </xf>
    <xf numFmtId="0" fontId="36" fillId="0" borderId="11" xfId="671" applyFont="1" applyBorder="1" applyAlignment="1">
      <alignment horizontal="right" wrapText="1"/>
    </xf>
    <xf numFmtId="0" fontId="128" fillId="0" borderId="14" xfId="0" applyFont="1" applyBorder="1" applyAlignment="1">
      <alignment horizontal="center" vertical="center"/>
    </xf>
    <xf numFmtId="0" fontId="128" fillId="0" borderId="13" xfId="0" applyFont="1" applyBorder="1" applyAlignment="1">
      <alignment horizontal="center" vertical="center"/>
    </xf>
    <xf numFmtId="0" fontId="128" fillId="0" borderId="63" xfId="0" applyFont="1" applyBorder="1" applyAlignment="1">
      <alignment horizontal="center" vertical="center" wrapText="1"/>
    </xf>
    <xf numFmtId="0" fontId="128" fillId="0" borderId="18" xfId="0" applyFont="1" applyBorder="1" applyAlignment="1">
      <alignment horizontal="center" vertical="center" wrapText="1"/>
    </xf>
    <xf numFmtId="0" fontId="128" fillId="0" borderId="17" xfId="0" applyFont="1" applyBorder="1" applyAlignment="1">
      <alignment horizontal="center" vertical="center"/>
    </xf>
    <xf numFmtId="0" fontId="128" fillId="0" borderId="12" xfId="0" applyFont="1" applyBorder="1" applyAlignment="1">
      <alignment horizontal="center" vertical="center"/>
    </xf>
    <xf numFmtId="0" fontId="143" fillId="72" borderId="2" xfId="565" applyFont="1" applyFill="1" applyBorder="1" applyAlignment="1">
      <alignment horizontal="center" vertical="center" wrapText="1"/>
    </xf>
    <xf numFmtId="0" fontId="153" fillId="73" borderId="44" xfId="666" applyFont="1" applyFill="1" applyBorder="1" applyAlignment="1">
      <alignment horizontal="center" vertical="center" wrapText="1"/>
    </xf>
    <xf numFmtId="0" fontId="153" fillId="73" borderId="42" xfId="666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53" fillId="74" borderId="6" xfId="666" applyFont="1" applyFill="1" applyBorder="1" applyAlignment="1">
      <alignment horizontal="center" vertical="center" wrapText="1"/>
    </xf>
    <xf numFmtId="0" fontId="153" fillId="74" borderId="35" xfId="666" applyFont="1" applyFill="1" applyBorder="1" applyAlignment="1">
      <alignment horizontal="center" vertical="center" wrapText="1"/>
    </xf>
    <xf numFmtId="0" fontId="153" fillId="82" borderId="44" xfId="666" applyFont="1" applyFill="1" applyBorder="1" applyAlignment="1">
      <alignment horizontal="center" vertical="center" wrapText="1"/>
    </xf>
    <xf numFmtId="0" fontId="153" fillId="82" borderId="42" xfId="666" applyFont="1" applyFill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64" fillId="9" borderId="24" xfId="0" applyFont="1" applyFill="1" applyBorder="1" applyAlignment="1">
      <alignment horizontal="center" vertical="center"/>
    </xf>
    <xf numFmtId="0" fontId="64" fillId="9" borderId="25" xfId="0" applyFont="1" applyFill="1" applyBorder="1" applyAlignment="1">
      <alignment horizontal="center" vertical="center"/>
    </xf>
    <xf numFmtId="0" fontId="64" fillId="9" borderId="20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141" fillId="72" borderId="0" xfId="565" applyFont="1" applyFill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140" fillId="73" borderId="1" xfId="666" applyFont="1" applyFill="1" applyBorder="1" applyAlignment="1">
      <alignment horizontal="center"/>
    </xf>
    <xf numFmtId="0" fontId="87" fillId="8" borderId="6" xfId="565" applyFill="1" applyBorder="1" applyAlignment="1">
      <alignment horizontal="center" vertical="center"/>
    </xf>
    <xf numFmtId="0" fontId="87" fillId="8" borderId="34" xfId="565" applyFill="1" applyBorder="1" applyAlignment="1">
      <alignment horizontal="center" vertical="center"/>
    </xf>
    <xf numFmtId="0" fontId="87" fillId="8" borderId="35" xfId="565" applyFill="1" applyBorder="1" applyAlignment="1">
      <alignment horizontal="center" vertical="center"/>
    </xf>
    <xf numFmtId="0" fontId="87" fillId="8" borderId="24" xfId="565" applyFill="1" applyBorder="1" applyAlignment="1">
      <alignment horizontal="center" vertical="center"/>
    </xf>
    <xf numFmtId="0" fontId="87" fillId="8" borderId="25" xfId="565" applyFill="1" applyBorder="1" applyAlignment="1">
      <alignment horizontal="center" vertical="center"/>
    </xf>
    <xf numFmtId="1" fontId="84" fillId="15" borderId="1" xfId="561" applyNumberFormat="1" applyFill="1" applyBorder="1" applyAlignment="1">
      <alignment horizontal="center" vertical="center" shrinkToFit="1"/>
    </xf>
    <xf numFmtId="0" fontId="85" fillId="15" borderId="1" xfId="562" applyFill="1" applyBorder="1" applyAlignment="1">
      <alignment horizontal="center" vertical="center"/>
    </xf>
    <xf numFmtId="0" fontId="31" fillId="0" borderId="5" xfId="631" applyFont="1" applyBorder="1" applyAlignment="1">
      <alignment horizontal="center" vertical="center"/>
    </xf>
    <xf numFmtId="181" fontId="87" fillId="8" borderId="29" xfId="565" applyNumberFormat="1" applyFill="1" applyBorder="1" applyAlignment="1">
      <alignment horizontal="center" vertical="center" wrapText="1" shrinkToFit="1"/>
    </xf>
    <xf numFmtId="181" fontId="87" fillId="8" borderId="30" xfId="565" applyNumberFormat="1" applyFill="1" applyBorder="1" applyAlignment="1">
      <alignment horizontal="center" vertical="center" wrapText="1" shrinkToFit="1"/>
    </xf>
    <xf numFmtId="181" fontId="87" fillId="8" borderId="31" xfId="565" applyNumberFormat="1" applyFill="1" applyBorder="1" applyAlignment="1">
      <alignment horizontal="center" vertical="center" wrapText="1" shrinkToFit="1"/>
    </xf>
    <xf numFmtId="0" fontId="49" fillId="73" borderId="1" xfId="0" applyFont="1" applyFill="1" applyBorder="1" applyAlignment="1">
      <alignment horizontal="center" vertical="center"/>
    </xf>
    <xf numFmtId="0" fontId="52" fillId="15" borderId="5" xfId="0" applyFont="1" applyFill="1" applyBorder="1" applyAlignment="1">
      <alignment horizontal="center" vertical="center"/>
    </xf>
    <xf numFmtId="0" fontId="52" fillId="15" borderId="17" xfId="0" applyFont="1" applyFill="1" applyBorder="1" applyAlignment="1">
      <alignment horizontal="center" vertical="center"/>
    </xf>
    <xf numFmtId="0" fontId="52" fillId="15" borderId="12" xfId="0" applyFont="1" applyFill="1" applyBorder="1" applyAlignment="1">
      <alignment horizontal="center" vertical="center"/>
    </xf>
    <xf numFmtId="0" fontId="141" fillId="72" borderId="1" xfId="565" applyFont="1" applyFill="1" applyBorder="1" applyAlignment="1">
      <alignment horizontal="center" vertical="center"/>
    </xf>
    <xf numFmtId="3" fontId="32" fillId="13" borderId="5" xfId="0" applyNumberFormat="1" applyFont="1" applyFill="1" applyBorder="1" applyAlignment="1">
      <alignment horizontal="center" vertical="center"/>
    </xf>
    <xf numFmtId="3" fontId="32" fillId="13" borderId="12" xfId="0" applyNumberFormat="1" applyFont="1" applyFill="1" applyBorder="1" applyAlignment="1">
      <alignment horizontal="center" vertical="center"/>
    </xf>
    <xf numFmtId="0" fontId="52" fillId="15" borderId="1" xfId="0" applyFont="1" applyFill="1" applyBorder="1" applyAlignment="1">
      <alignment horizontal="center" vertical="center"/>
    </xf>
    <xf numFmtId="0" fontId="39" fillId="8" borderId="8" xfId="0" applyFont="1" applyFill="1" applyBorder="1" applyAlignment="1">
      <alignment horizontal="center" vertical="center"/>
    </xf>
    <xf numFmtId="0" fontId="39" fillId="8" borderId="63" xfId="0" applyFont="1" applyFill="1" applyBorder="1" applyAlignment="1">
      <alignment horizontal="center" vertical="center"/>
    </xf>
    <xf numFmtId="3" fontId="50" fillId="8" borderId="5" xfId="0" applyNumberFormat="1" applyFont="1" applyFill="1" applyBorder="1" applyAlignment="1">
      <alignment horizontal="center" vertical="center"/>
    </xf>
    <xf numFmtId="3" fontId="50" fillId="8" borderId="12" xfId="0" applyNumberFormat="1" applyFont="1" applyFill="1" applyBorder="1" applyAlignment="1">
      <alignment horizontal="center" vertical="center"/>
    </xf>
    <xf numFmtId="0" fontId="39" fillId="8" borderId="1" xfId="0" applyFont="1" applyFill="1" applyBorder="1" applyAlignment="1">
      <alignment horizontal="center" vertical="center" wrapText="1"/>
    </xf>
    <xf numFmtId="2" fontId="132" fillId="0" borderId="6" xfId="40" applyNumberFormat="1" applyFont="1" applyBorder="1" applyAlignment="1">
      <alignment horizontal="center" vertical="center"/>
    </xf>
    <xf numFmtId="2" fontId="132" fillId="0" borderId="27" xfId="40" applyNumberFormat="1" applyFont="1" applyBorder="1" applyAlignment="1">
      <alignment horizontal="center" vertical="center"/>
    </xf>
    <xf numFmtId="2" fontId="56" fillId="0" borderId="65" xfId="40" applyNumberFormat="1" applyFont="1" applyBorder="1" applyAlignment="1">
      <alignment horizontal="center" vertical="center"/>
    </xf>
    <xf numFmtId="2" fontId="56" fillId="0" borderId="23" xfId="40" applyNumberFormat="1" applyFont="1" applyBorder="1" applyAlignment="1">
      <alignment horizontal="center" vertical="center"/>
    </xf>
    <xf numFmtId="2" fontId="56" fillId="0" borderId="7" xfId="40" applyNumberFormat="1" applyFont="1" applyBorder="1" applyAlignment="1">
      <alignment horizontal="center" vertical="center" wrapText="1"/>
    </xf>
    <xf numFmtId="2" fontId="56" fillId="0" borderId="41" xfId="40" applyNumberFormat="1" applyFont="1" applyBorder="1" applyAlignment="1">
      <alignment horizontal="center" vertical="center" wrapText="1"/>
    </xf>
    <xf numFmtId="17" fontId="146" fillId="73" borderId="29" xfId="561" applyNumberFormat="1" applyFont="1" applyFill="1" applyBorder="1" applyAlignment="1">
      <alignment horizontal="center" vertical="center" wrapText="1"/>
    </xf>
    <xf numFmtId="17" fontId="146" fillId="73" borderId="30" xfId="561" applyNumberFormat="1" applyFont="1" applyFill="1" applyBorder="1" applyAlignment="1">
      <alignment horizontal="center" vertical="center" wrapText="1"/>
    </xf>
    <xf numFmtId="17" fontId="146" fillId="73" borderId="31" xfId="561" applyNumberFormat="1" applyFont="1" applyFill="1" applyBorder="1" applyAlignment="1">
      <alignment horizontal="center" vertical="center" wrapText="1"/>
    </xf>
    <xf numFmtId="1" fontId="118" fillId="15" borderId="1" xfId="0" applyNumberFormat="1" applyFont="1" applyFill="1" applyBorder="1" applyAlignment="1">
      <alignment horizontal="center" vertical="center" shrinkToFit="1"/>
    </xf>
    <xf numFmtId="1" fontId="26" fillId="15" borderId="1" xfId="0" applyNumberFormat="1" applyFont="1" applyFill="1" applyBorder="1" applyAlignment="1">
      <alignment horizontal="center" vertical="center" shrinkToFit="1"/>
    </xf>
    <xf numFmtId="0" fontId="33" fillId="15" borderId="1" xfId="0" applyFont="1" applyFill="1" applyBorder="1" applyAlignment="1">
      <alignment horizontal="center" vertical="center"/>
    </xf>
    <xf numFmtId="17" fontId="146" fillId="73" borderId="72" xfId="561" applyNumberFormat="1" applyFont="1" applyFill="1" applyBorder="1" applyAlignment="1">
      <alignment horizontal="center" vertical="center" wrapText="1"/>
    </xf>
    <xf numFmtId="17" fontId="146" fillId="73" borderId="73" xfId="561" applyNumberFormat="1" applyFont="1" applyFill="1" applyBorder="1" applyAlignment="1">
      <alignment horizontal="center" vertical="center" wrapText="1"/>
    </xf>
    <xf numFmtId="2" fontId="74" fillId="0" borderId="5" xfId="564" applyNumberFormat="1" applyFill="1" applyBorder="1" applyAlignment="1">
      <alignment horizontal="center" vertical="center"/>
    </xf>
    <xf numFmtId="2" fontId="56" fillId="0" borderId="1" xfId="40" applyNumberFormat="1" applyFont="1" applyBorder="1" applyAlignment="1">
      <alignment horizontal="center" vertical="center"/>
    </xf>
    <xf numFmtId="2" fontId="56" fillId="0" borderId="15" xfId="40" applyNumberFormat="1" applyFont="1" applyBorder="1" applyAlignment="1">
      <alignment horizontal="right" vertical="center"/>
    </xf>
    <xf numFmtId="2" fontId="56" fillId="0" borderId="9" xfId="40" applyNumberFormat="1" applyFont="1" applyBorder="1" applyAlignment="1">
      <alignment horizontal="right" vertical="center"/>
    </xf>
    <xf numFmtId="1" fontId="26" fillId="15" borderId="5" xfId="0" applyNumberFormat="1" applyFont="1" applyFill="1" applyBorder="1" applyAlignment="1">
      <alignment horizontal="center" vertical="center" shrinkToFit="1"/>
    </xf>
    <xf numFmtId="1" fontId="26" fillId="15" borderId="12" xfId="0" applyNumberFormat="1" applyFont="1" applyFill="1" applyBorder="1" applyAlignment="1">
      <alignment horizontal="center" vertical="center" shrinkToFit="1"/>
    </xf>
    <xf numFmtId="1" fontId="26" fillId="15" borderId="8" xfId="0" applyNumberFormat="1" applyFont="1" applyFill="1" applyBorder="1" applyAlignment="1">
      <alignment horizontal="center" vertical="center" shrinkToFit="1"/>
    </xf>
    <xf numFmtId="1" fontId="26" fillId="15" borderId="14" xfId="0" applyNumberFormat="1" applyFont="1" applyFill="1" applyBorder="1" applyAlignment="1">
      <alignment horizontal="center" vertical="center" shrinkToFit="1"/>
    </xf>
    <xf numFmtId="0" fontId="33" fillId="15" borderId="32" xfId="0" applyFont="1" applyFill="1" applyBorder="1" applyAlignment="1">
      <alignment horizontal="center" vertical="center"/>
    </xf>
    <xf numFmtId="0" fontId="33" fillId="15" borderId="0" xfId="0" applyFont="1" applyFill="1" applyAlignment="1">
      <alignment horizontal="center" vertical="center"/>
    </xf>
    <xf numFmtId="17" fontId="29" fillId="0" borderId="0" xfId="0" applyNumberFormat="1" applyFont="1" applyAlignment="1">
      <alignment horizontal="center" vertical="center" wrapText="1"/>
    </xf>
    <xf numFmtId="17" fontId="29" fillId="0" borderId="0" xfId="0" applyNumberFormat="1" applyFont="1" applyAlignment="1">
      <alignment horizontal="center" wrapText="1"/>
    </xf>
    <xf numFmtId="17" fontId="32" fillId="3" borderId="5" xfId="0" applyNumberFormat="1" applyFont="1" applyFill="1" applyBorder="1" applyAlignment="1">
      <alignment horizontal="center" vertical="center" wrapText="1"/>
    </xf>
    <xf numFmtId="17" fontId="32" fillId="3" borderId="17" xfId="0" applyNumberFormat="1" applyFont="1" applyFill="1" applyBorder="1" applyAlignment="1">
      <alignment horizontal="center" vertical="center" wrapText="1"/>
    </xf>
    <xf numFmtId="0" fontId="53" fillId="0" borderId="6" xfId="40" applyFont="1" applyBorder="1" applyAlignment="1">
      <alignment horizontal="center"/>
    </xf>
    <xf numFmtId="0" fontId="53" fillId="0" borderId="34" xfId="40" applyFont="1" applyBorder="1" applyAlignment="1">
      <alignment horizontal="center"/>
    </xf>
    <xf numFmtId="0" fontId="53" fillId="0" borderId="7" xfId="40" applyFont="1" applyBorder="1" applyAlignment="1">
      <alignment horizontal="center"/>
    </xf>
    <xf numFmtId="0" fontId="53" fillId="0" borderId="35" xfId="40" applyFont="1" applyBorder="1" applyAlignment="1">
      <alignment horizontal="center"/>
    </xf>
    <xf numFmtId="0" fontId="64" fillId="64" borderId="44" xfId="40" applyFont="1" applyFill="1" applyBorder="1" applyAlignment="1">
      <alignment horizontal="center" vertical="center" wrapText="1"/>
    </xf>
    <xf numFmtId="0" fontId="64" fillId="64" borderId="75" xfId="40" applyFont="1" applyFill="1" applyBorder="1" applyAlignment="1">
      <alignment horizontal="center" vertical="center" wrapText="1"/>
    </xf>
    <xf numFmtId="0" fontId="64" fillId="64" borderId="42" xfId="40" applyFont="1" applyFill="1" applyBorder="1" applyAlignment="1">
      <alignment horizontal="center" vertical="center" wrapText="1"/>
    </xf>
    <xf numFmtId="2" fontId="56" fillId="0" borderId="15" xfId="40" applyNumberFormat="1" applyFont="1" applyBorder="1" applyAlignment="1">
      <alignment horizontal="center" vertical="center"/>
    </xf>
    <xf numFmtId="2" fontId="56" fillId="0" borderId="27" xfId="40" applyNumberFormat="1" applyFont="1" applyBorder="1" applyAlignment="1">
      <alignment horizontal="center" vertical="center"/>
    </xf>
    <xf numFmtId="2" fontId="56" fillId="0" borderId="22" xfId="40" applyNumberFormat="1" applyFont="1" applyBorder="1" applyAlignment="1">
      <alignment horizontal="center" vertical="center"/>
    </xf>
    <xf numFmtId="2" fontId="56" fillId="0" borderId="26" xfId="40" applyNumberFormat="1" applyFont="1" applyBorder="1" applyAlignment="1">
      <alignment horizontal="center" vertical="center" wrapText="1"/>
    </xf>
    <xf numFmtId="2" fontId="56" fillId="0" borderId="28" xfId="40" applyNumberFormat="1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/>
    </xf>
    <xf numFmtId="0" fontId="66" fillId="0" borderId="12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17" fontId="140" fillId="68" borderId="1" xfId="666" applyNumberFormat="1" applyFont="1" applyBorder="1" applyAlignment="1">
      <alignment horizontal="center" vertical="center" wrapText="1" shrinkToFit="1"/>
    </xf>
    <xf numFmtId="0" fontId="2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140" fillId="68" borderId="12" xfId="666" applyNumberFormat="1" applyFont="1" applyBorder="1" applyAlignment="1">
      <alignment horizontal="center" vertical="center" wrapText="1" shrinkToFit="1"/>
    </xf>
    <xf numFmtId="1" fontId="87" fillId="15" borderId="1" xfId="565" applyNumberFormat="1" applyFill="1" applyBorder="1" applyAlignment="1">
      <alignment horizontal="center" vertical="center" shrinkToFit="1"/>
    </xf>
    <xf numFmtId="0" fontId="50" fillId="3" borderId="1" xfId="0" applyFont="1" applyFill="1" applyBorder="1" applyAlignment="1">
      <alignment horizontal="center" vertical="center"/>
    </xf>
    <xf numFmtId="0" fontId="53" fillId="74" borderId="6" xfId="666" applyFont="1" applyFill="1" applyBorder="1" applyAlignment="1">
      <alignment horizontal="center" vertical="center" wrapText="1" shrinkToFit="1"/>
    </xf>
    <xf numFmtId="0" fontId="53" fillId="74" borderId="34" xfId="666" applyFont="1" applyFill="1" applyBorder="1" applyAlignment="1">
      <alignment horizontal="center" vertical="center" wrapText="1" shrinkToFit="1"/>
    </xf>
    <xf numFmtId="0" fontId="53" fillId="74" borderId="35" xfId="666" applyFont="1" applyFill="1" applyBorder="1" applyAlignment="1">
      <alignment horizontal="center" vertical="center" wrapText="1" shrinkToFit="1"/>
    </xf>
    <xf numFmtId="0" fontId="142" fillId="73" borderId="5" xfId="565" applyFont="1" applyFill="1" applyBorder="1" applyAlignment="1">
      <alignment horizontal="center" vertical="center"/>
    </xf>
    <xf numFmtId="0" fontId="50" fillId="8" borderId="1" xfId="0" applyFont="1" applyFill="1" applyBorder="1" applyAlignment="1">
      <alignment horizontal="center" vertical="center"/>
    </xf>
    <xf numFmtId="0" fontId="147" fillId="0" borderId="13" xfId="561" applyFont="1" applyBorder="1" applyAlignment="1">
      <alignment horizontal="left" vertical="center" readingOrder="1"/>
    </xf>
    <xf numFmtId="0" fontId="147" fillId="0" borderId="0" xfId="561" applyFont="1" applyBorder="1" applyAlignment="1">
      <alignment horizontal="left" vertical="center" readingOrder="1"/>
    </xf>
    <xf numFmtId="0" fontId="53" fillId="74" borderId="7" xfId="666" applyFont="1" applyFill="1" applyBorder="1" applyAlignment="1">
      <alignment horizontal="center" vertical="center" wrapText="1" shrinkToFit="1"/>
    </xf>
    <xf numFmtId="0" fontId="33" fillId="0" borderId="5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74" fillId="15" borderId="61" xfId="564" applyFill="1" applyAlignment="1">
      <alignment horizontal="center" vertical="center"/>
    </xf>
    <xf numFmtId="17" fontId="116" fillId="15" borderId="12" xfId="0" applyNumberFormat="1" applyFont="1" applyFill="1" applyBorder="1" applyAlignment="1">
      <alignment horizontal="center" vertical="center" wrapText="1" shrinkToFit="1"/>
    </xf>
    <xf numFmtId="17" fontId="37" fillId="15" borderId="12" xfId="0" applyNumberFormat="1" applyFont="1" applyFill="1" applyBorder="1" applyAlignment="1">
      <alignment horizontal="center" vertical="center" wrapText="1" shrinkToFit="1"/>
    </xf>
    <xf numFmtId="17" fontId="37" fillId="15" borderId="1" xfId="0" applyNumberFormat="1" applyFont="1" applyFill="1" applyBorder="1" applyAlignment="1">
      <alignment horizontal="center" vertical="center" wrapText="1" shrinkToFit="1"/>
    </xf>
    <xf numFmtId="17" fontId="37" fillId="0" borderId="1" xfId="0" applyNumberFormat="1" applyFont="1" applyBorder="1" applyAlignment="1">
      <alignment horizontal="center" vertical="center" wrapText="1" shrinkToFit="1"/>
    </xf>
    <xf numFmtId="0" fontId="142" fillId="8" borderId="5" xfId="565" applyFont="1" applyFill="1" applyBorder="1" applyAlignment="1">
      <alignment horizontal="center" vertical="center"/>
    </xf>
    <xf numFmtId="0" fontId="162" fillId="74" borderId="6" xfId="666" applyFont="1" applyFill="1" applyBorder="1" applyAlignment="1">
      <alignment horizontal="center" vertical="center" wrapText="1" shrinkToFit="1"/>
    </xf>
    <xf numFmtId="0" fontId="162" fillId="74" borderId="34" xfId="666" applyFont="1" applyFill="1" applyBorder="1" applyAlignment="1">
      <alignment horizontal="center" vertical="center" wrapText="1" shrinkToFit="1"/>
    </xf>
    <xf numFmtId="0" fontId="162" fillId="74" borderId="35" xfId="666" applyFont="1" applyFill="1" applyBorder="1" applyAlignment="1">
      <alignment horizontal="center" vertical="center" wrapText="1" shrinkToFit="1"/>
    </xf>
    <xf numFmtId="0" fontId="26" fillId="0" borderId="0" xfId="0" applyFont="1" applyAlignment="1">
      <alignment horizontal="center" vertical="center" wrapText="1"/>
    </xf>
    <xf numFmtId="0" fontId="59" fillId="0" borderId="5" xfId="14" applyFont="1" applyBorder="1" applyAlignment="1">
      <alignment horizontal="center"/>
    </xf>
    <xf numFmtId="0" fontId="59" fillId="0" borderId="12" xfId="14" applyFont="1" applyBorder="1" applyAlignment="1">
      <alignment horizontal="center"/>
    </xf>
    <xf numFmtId="0" fontId="135" fillId="68" borderId="75" xfId="666" applyBorder="1" applyAlignment="1">
      <alignment horizontal="center" vertical="center" wrapText="1"/>
    </xf>
    <xf numFmtId="0" fontId="135" fillId="68" borderId="19" xfId="666" applyBorder="1" applyAlignment="1">
      <alignment horizontal="center" vertical="center" wrapText="1"/>
    </xf>
    <xf numFmtId="0" fontId="135" fillId="68" borderId="8" xfId="666" applyBorder="1" applyAlignment="1">
      <alignment horizontal="center" vertical="center" wrapText="1"/>
    </xf>
    <xf numFmtId="0" fontId="135" fillId="68" borderId="6" xfId="666" applyBorder="1" applyAlignment="1">
      <alignment horizontal="center" vertical="center" wrapText="1"/>
    </xf>
    <xf numFmtId="0" fontId="135" fillId="68" borderId="34" xfId="666" applyBorder="1" applyAlignment="1">
      <alignment horizontal="center" vertical="center" wrapText="1"/>
    </xf>
    <xf numFmtId="0" fontId="135" fillId="68" borderId="35" xfId="666" applyBorder="1" applyAlignment="1">
      <alignment horizontal="center" vertical="center" wrapText="1"/>
    </xf>
    <xf numFmtId="3" fontId="135" fillId="68" borderId="63" xfId="666" applyNumberFormat="1" applyBorder="1" applyAlignment="1">
      <alignment horizontal="center" vertical="center" wrapText="1"/>
    </xf>
    <xf numFmtId="3" fontId="135" fillId="68" borderId="84" xfId="666" applyNumberFormat="1" applyBorder="1" applyAlignment="1">
      <alignment horizontal="center" vertical="center" wrapText="1"/>
    </xf>
    <xf numFmtId="0" fontId="135" fillId="68" borderId="24" xfId="666" applyBorder="1" applyAlignment="1">
      <alignment horizontal="center" vertical="center" wrapText="1"/>
    </xf>
    <xf numFmtId="0" fontId="135" fillId="68" borderId="25" xfId="666" applyBorder="1" applyAlignment="1">
      <alignment horizontal="center" vertical="center" wrapText="1"/>
    </xf>
    <xf numFmtId="0" fontId="135" fillId="68" borderId="20" xfId="666" applyBorder="1" applyAlignment="1">
      <alignment horizontal="center" vertical="center" wrapText="1"/>
    </xf>
    <xf numFmtId="0" fontId="135" fillId="68" borderId="38" xfId="666" applyBorder="1" applyAlignment="1">
      <alignment horizontal="center" vertical="center" wrapText="1"/>
    </xf>
    <xf numFmtId="0" fontId="87" fillId="80" borderId="0" xfId="565" applyFill="1" applyBorder="1" applyAlignment="1">
      <alignment horizontal="center"/>
    </xf>
    <xf numFmtId="0" fontId="87" fillId="80" borderId="84" xfId="565" applyFill="1" applyBorder="1" applyAlignment="1">
      <alignment horizontal="center"/>
    </xf>
    <xf numFmtId="0" fontId="142" fillId="80" borderId="0" xfId="565" applyFont="1" applyFill="1" applyBorder="1" applyAlignment="1">
      <alignment horizontal="center"/>
    </xf>
    <xf numFmtId="0" fontId="142" fillId="80" borderId="84" xfId="565" applyFont="1" applyFill="1" applyBorder="1" applyAlignment="1">
      <alignment horizontal="center"/>
    </xf>
    <xf numFmtId="17" fontId="87" fillId="80" borderId="0" xfId="565" applyNumberFormat="1" applyFill="1" applyBorder="1" applyAlignment="1">
      <alignment horizontal="center" vertical="center"/>
    </xf>
    <xf numFmtId="17" fontId="87" fillId="80" borderId="13" xfId="565" applyNumberFormat="1" applyFill="1" applyBorder="1" applyAlignment="1">
      <alignment horizontal="center" vertical="center"/>
    </xf>
    <xf numFmtId="17" fontId="87" fillId="80" borderId="18" xfId="565" applyNumberFormat="1" applyFill="1" applyBorder="1" applyAlignment="1">
      <alignment horizontal="center" vertical="center"/>
    </xf>
    <xf numFmtId="0" fontId="90" fillId="80" borderId="8" xfId="14" applyFont="1" applyFill="1" applyBorder="1" applyAlignment="1">
      <alignment horizontal="center"/>
    </xf>
    <xf numFmtId="0" fontId="90" fillId="80" borderId="14" xfId="14" applyFont="1" applyFill="1" applyBorder="1" applyAlignment="1">
      <alignment horizontal="center"/>
    </xf>
    <xf numFmtId="0" fontId="90" fillId="80" borderId="63" xfId="14" applyFont="1" applyFill="1" applyBorder="1" applyAlignment="1">
      <alignment horizontal="center"/>
    </xf>
    <xf numFmtId="0" fontId="141" fillId="73" borderId="1" xfId="565" applyFont="1" applyFill="1" applyBorder="1" applyAlignment="1">
      <alignment horizontal="center" vertical="center" wrapText="1"/>
    </xf>
    <xf numFmtId="3" fontId="43" fillId="8" borderId="1" xfId="0" applyNumberFormat="1" applyFont="1" applyFill="1" applyBorder="1" applyAlignment="1">
      <alignment horizontal="center" vertical="center" wrapText="1"/>
    </xf>
    <xf numFmtId="0" fontId="135" fillId="68" borderId="1" xfId="666" applyBorder="1" applyAlignment="1">
      <alignment horizontal="center" vertical="center" wrapText="1"/>
    </xf>
    <xf numFmtId="3" fontId="140" fillId="76" borderId="8" xfId="666" applyNumberFormat="1" applyFont="1" applyFill="1" applyBorder="1" applyAlignment="1" applyProtection="1">
      <alignment horizontal="center" vertical="center"/>
    </xf>
    <xf numFmtId="3" fontId="140" fillId="76" borderId="14" xfId="666" applyNumberFormat="1" applyFont="1" applyFill="1" applyBorder="1" applyAlignment="1" applyProtection="1">
      <alignment horizontal="center" vertical="center"/>
    </xf>
    <xf numFmtId="3" fontId="140" fillId="76" borderId="63" xfId="666" applyNumberFormat="1" applyFont="1" applyFill="1" applyBorder="1" applyAlignment="1" applyProtection="1">
      <alignment horizontal="center" vertical="center"/>
    </xf>
    <xf numFmtId="3" fontId="140" fillId="76" borderId="19" xfId="666" applyNumberFormat="1" applyFont="1" applyFill="1" applyBorder="1" applyAlignment="1" applyProtection="1">
      <alignment horizontal="center" vertical="center"/>
    </xf>
    <xf numFmtId="3" fontId="140" fillId="76" borderId="13" xfId="666" applyNumberFormat="1" applyFont="1" applyFill="1" applyBorder="1" applyAlignment="1" applyProtection="1">
      <alignment horizontal="center" vertical="center"/>
    </xf>
    <xf numFmtId="3" fontId="140" fillId="76" borderId="18" xfId="666" applyNumberFormat="1" applyFont="1" applyFill="1" applyBorder="1" applyAlignment="1" applyProtection="1">
      <alignment horizontal="center" vertical="center"/>
    </xf>
    <xf numFmtId="0" fontId="140" fillId="76" borderId="2" xfId="666" applyFont="1" applyFill="1" applyBorder="1" applyAlignment="1">
      <alignment horizontal="center" vertical="center"/>
    </xf>
    <xf numFmtId="0" fontId="140" fillId="76" borderId="4" xfId="666" applyFont="1" applyFill="1" applyBorder="1" applyAlignment="1">
      <alignment horizontal="center" vertical="center"/>
    </xf>
    <xf numFmtId="0" fontId="140" fillId="76" borderId="1" xfId="666" applyFont="1" applyFill="1" applyBorder="1" applyAlignment="1">
      <alignment horizontal="center" vertical="center" wrapText="1"/>
    </xf>
    <xf numFmtId="0" fontId="141" fillId="73" borderId="13" xfId="565" applyFont="1" applyFill="1" applyBorder="1" applyAlignment="1">
      <alignment horizontal="center" vertical="center" wrapText="1"/>
    </xf>
    <xf numFmtId="0" fontId="140" fillId="68" borderId="2" xfId="666" applyFont="1" applyBorder="1" applyAlignment="1">
      <alignment horizontal="center" vertical="center" wrapText="1"/>
    </xf>
    <xf numFmtId="0" fontId="140" fillId="68" borderId="4" xfId="666" applyFont="1" applyBorder="1" applyAlignment="1">
      <alignment horizontal="center" vertical="center" wrapText="1"/>
    </xf>
    <xf numFmtId="0" fontId="140" fillId="68" borderId="3" xfId="666" applyFont="1" applyBorder="1" applyAlignment="1">
      <alignment horizontal="center" vertical="center" wrapText="1"/>
    </xf>
    <xf numFmtId="2" fontId="42" fillId="8" borderId="1" xfId="40" applyNumberFormat="1" applyFont="1" applyFill="1" applyBorder="1" applyAlignment="1">
      <alignment horizontal="left" vertical="center"/>
    </xf>
    <xf numFmtId="17" fontId="87" fillId="73" borderId="1" xfId="565" applyNumberFormat="1" applyFill="1" applyBorder="1" applyAlignment="1">
      <alignment horizontal="center" vertical="center" wrapText="1"/>
    </xf>
    <xf numFmtId="17" fontId="143" fillId="73" borderId="0" xfId="565" applyNumberFormat="1" applyFont="1" applyFill="1" applyBorder="1" applyAlignment="1">
      <alignment horizontal="center" vertical="center" wrapText="1"/>
    </xf>
    <xf numFmtId="17" fontId="143" fillId="73" borderId="13" xfId="565" applyNumberFormat="1" applyFont="1" applyFill="1" applyBorder="1" applyAlignment="1">
      <alignment horizontal="center" vertical="center" wrapText="1"/>
    </xf>
    <xf numFmtId="17" fontId="86" fillId="76" borderId="1" xfId="563" applyNumberFormat="1" applyFill="1" applyBorder="1" applyAlignment="1">
      <alignment horizontal="center" vertical="center" wrapText="1"/>
    </xf>
    <xf numFmtId="0" fontId="50" fillId="72" borderId="91" xfId="40" applyFont="1" applyFill="1" applyBorder="1" applyAlignment="1">
      <alignment horizontal="left" vertical="center" wrapText="1"/>
    </xf>
    <xf numFmtId="0" fontId="50" fillId="72" borderId="92" xfId="40" applyFont="1" applyFill="1" applyBorder="1" applyAlignment="1">
      <alignment horizontal="left" vertical="center" wrapText="1"/>
    </xf>
    <xf numFmtId="2" fontId="56" fillId="9" borderId="1" xfId="40" applyNumberFormat="1" applyFont="1" applyFill="1" applyBorder="1" applyAlignment="1">
      <alignment horizontal="left" vertical="center"/>
    </xf>
    <xf numFmtId="0" fontId="0" fillId="0" borderId="0" xfId="0" applyAlignment="1" applyProtection="1">
      <alignment vertical="top" wrapText="1"/>
      <protection locked="0"/>
    </xf>
    <xf numFmtId="0" fontId="0" fillId="0" borderId="0" xfId="0"/>
    <xf numFmtId="0" fontId="141" fillId="79" borderId="0" xfId="565" applyFont="1" applyFill="1" applyAlignment="1" applyProtection="1">
      <alignment horizontal="center" vertical="center" wrapText="1" readingOrder="1"/>
      <protection locked="0"/>
    </xf>
    <xf numFmtId="1" fontId="26" fillId="15" borderId="1" xfId="0" quotePrefix="1" applyNumberFormat="1" applyFont="1" applyFill="1" applyBorder="1" applyAlignment="1">
      <alignment horizontal="center" vertical="center" shrinkToFit="1"/>
    </xf>
    <xf numFmtId="0" fontId="29" fillId="60" borderId="1" xfId="0" applyFont="1" applyFill="1" applyBorder="1" applyAlignment="1">
      <alignment horizontal="center" vertical="center"/>
    </xf>
  </cellXfs>
  <cellStyles count="681">
    <cellStyle name="#.##0,00" xfId="43" xr:uid="{00000000-0005-0000-0000-000000000000}"/>
    <cellStyle name="_CONTRATACION_ANTIOQUIA_14122009" xfId="1" xr:uid="{00000000-0005-0000-0000-000001000000}"/>
    <cellStyle name="_Estadistica_28042010" xfId="2" xr:uid="{00000000-0005-0000-0000-000002000000}"/>
    <cellStyle name="_ESTADISTICAS DE AGOSTO DE 2009" xfId="3" xr:uid="{00000000-0005-0000-0000-000003000000}"/>
    <cellStyle name="‡" xfId="581" xr:uid="{00000000-0005-0000-0000-000004000000}"/>
    <cellStyle name="20% - Accent1" xfId="44" xr:uid="{00000000-0005-0000-0000-000005000000}"/>
    <cellStyle name="20% - Accent1 2" xfId="582" xr:uid="{00000000-0005-0000-0000-000006000000}"/>
    <cellStyle name="20% - Accent2" xfId="45" xr:uid="{00000000-0005-0000-0000-000007000000}"/>
    <cellStyle name="20% - Accent2 2" xfId="583" xr:uid="{00000000-0005-0000-0000-000008000000}"/>
    <cellStyle name="20% - Accent3" xfId="46" xr:uid="{00000000-0005-0000-0000-000009000000}"/>
    <cellStyle name="20% - Accent3 2" xfId="584" xr:uid="{00000000-0005-0000-0000-00000A000000}"/>
    <cellStyle name="20% - Accent4" xfId="47" xr:uid="{00000000-0005-0000-0000-00000B000000}"/>
    <cellStyle name="20% - Accent4 2" xfId="585" xr:uid="{00000000-0005-0000-0000-00000C000000}"/>
    <cellStyle name="20% - Accent5" xfId="48" xr:uid="{00000000-0005-0000-0000-00000D000000}"/>
    <cellStyle name="20% - Accent5 2" xfId="586" xr:uid="{00000000-0005-0000-0000-00000E000000}"/>
    <cellStyle name="20% - Accent6" xfId="49" xr:uid="{00000000-0005-0000-0000-00000F000000}"/>
    <cellStyle name="20% - Accent6 2" xfId="587" xr:uid="{00000000-0005-0000-0000-000010000000}"/>
    <cellStyle name="20% - Énfasis1 2" xfId="50" xr:uid="{00000000-0005-0000-0000-000011000000}"/>
    <cellStyle name="20% - Énfasis1 3" xfId="51" xr:uid="{00000000-0005-0000-0000-000012000000}"/>
    <cellStyle name="20% - Énfasis1 4" xfId="52" xr:uid="{00000000-0005-0000-0000-000013000000}"/>
    <cellStyle name="20% - Énfasis2 2" xfId="53" xr:uid="{00000000-0005-0000-0000-000014000000}"/>
    <cellStyle name="20% - Énfasis2 3" xfId="54" xr:uid="{00000000-0005-0000-0000-000015000000}"/>
    <cellStyle name="20% - Énfasis2 4" xfId="55" xr:uid="{00000000-0005-0000-0000-000016000000}"/>
    <cellStyle name="20% - Énfasis3 2" xfId="56" xr:uid="{00000000-0005-0000-0000-000017000000}"/>
    <cellStyle name="20% - Énfasis3 3" xfId="57" xr:uid="{00000000-0005-0000-0000-000018000000}"/>
    <cellStyle name="20% - Énfasis3 4" xfId="58" xr:uid="{00000000-0005-0000-0000-000019000000}"/>
    <cellStyle name="20% - Énfasis4 2" xfId="59" xr:uid="{00000000-0005-0000-0000-00001A000000}"/>
    <cellStyle name="20% - Énfasis4 3" xfId="60" xr:uid="{00000000-0005-0000-0000-00001B000000}"/>
    <cellStyle name="20% - Énfasis4 4" xfId="61" xr:uid="{00000000-0005-0000-0000-00001C000000}"/>
    <cellStyle name="20% - Énfasis5 2" xfId="62" xr:uid="{00000000-0005-0000-0000-00001D000000}"/>
    <cellStyle name="20% - Énfasis5 3" xfId="63" xr:uid="{00000000-0005-0000-0000-00001E000000}"/>
    <cellStyle name="20% - Énfasis6 2" xfId="64" xr:uid="{00000000-0005-0000-0000-00001F000000}"/>
    <cellStyle name="20% - Énfasis6 3" xfId="65" xr:uid="{00000000-0005-0000-0000-000020000000}"/>
    <cellStyle name="20% - Énfasis6 4" xfId="66" xr:uid="{00000000-0005-0000-0000-000021000000}"/>
    <cellStyle name="40% - Accent1" xfId="67" xr:uid="{00000000-0005-0000-0000-000022000000}"/>
    <cellStyle name="40% - Accent1 2" xfId="588" xr:uid="{00000000-0005-0000-0000-000023000000}"/>
    <cellStyle name="40% - Accent2" xfId="68" xr:uid="{00000000-0005-0000-0000-000024000000}"/>
    <cellStyle name="40% - Accent2 2" xfId="589" xr:uid="{00000000-0005-0000-0000-000025000000}"/>
    <cellStyle name="40% - Accent3" xfId="69" xr:uid="{00000000-0005-0000-0000-000026000000}"/>
    <cellStyle name="40% - Accent3 2" xfId="590" xr:uid="{00000000-0005-0000-0000-000027000000}"/>
    <cellStyle name="40% - Accent4" xfId="70" xr:uid="{00000000-0005-0000-0000-000028000000}"/>
    <cellStyle name="40% - Accent4 2" xfId="591" xr:uid="{00000000-0005-0000-0000-000029000000}"/>
    <cellStyle name="40% - Accent5" xfId="71" xr:uid="{00000000-0005-0000-0000-00002A000000}"/>
    <cellStyle name="40% - Accent5 2" xfId="592" xr:uid="{00000000-0005-0000-0000-00002B000000}"/>
    <cellStyle name="40% - Accent6" xfId="72" xr:uid="{00000000-0005-0000-0000-00002C000000}"/>
    <cellStyle name="40% - Accent6 2" xfId="593" xr:uid="{00000000-0005-0000-0000-00002D000000}"/>
    <cellStyle name="40% - Énfasis1 2" xfId="73" xr:uid="{00000000-0005-0000-0000-00002E000000}"/>
    <cellStyle name="40% - Énfasis1 3" xfId="74" xr:uid="{00000000-0005-0000-0000-00002F000000}"/>
    <cellStyle name="40% - Énfasis1 4" xfId="75" xr:uid="{00000000-0005-0000-0000-000030000000}"/>
    <cellStyle name="40% - Énfasis2 2" xfId="76" xr:uid="{00000000-0005-0000-0000-000031000000}"/>
    <cellStyle name="40% - Énfasis2 3" xfId="77" xr:uid="{00000000-0005-0000-0000-000032000000}"/>
    <cellStyle name="40% - Énfasis3 2" xfId="78" xr:uid="{00000000-0005-0000-0000-000033000000}"/>
    <cellStyle name="40% - Énfasis3 3" xfId="79" xr:uid="{00000000-0005-0000-0000-000034000000}"/>
    <cellStyle name="40% - Énfasis3 4" xfId="80" xr:uid="{00000000-0005-0000-0000-000035000000}"/>
    <cellStyle name="40% - Énfasis4 2" xfId="81" xr:uid="{00000000-0005-0000-0000-000036000000}"/>
    <cellStyle name="40% - Énfasis4 3" xfId="82" xr:uid="{00000000-0005-0000-0000-000037000000}"/>
    <cellStyle name="40% - Énfasis4 4" xfId="83" xr:uid="{00000000-0005-0000-0000-000038000000}"/>
    <cellStyle name="40% - Énfasis5 2" xfId="84" xr:uid="{00000000-0005-0000-0000-000039000000}"/>
    <cellStyle name="40% - Énfasis5 3" xfId="85" xr:uid="{00000000-0005-0000-0000-00003A000000}"/>
    <cellStyle name="40% - Énfasis5 4" xfId="86" xr:uid="{00000000-0005-0000-0000-00003B000000}"/>
    <cellStyle name="40% - Énfasis6 2" xfId="87" xr:uid="{00000000-0005-0000-0000-00003C000000}"/>
    <cellStyle name="40% - Énfasis6 3" xfId="88" xr:uid="{00000000-0005-0000-0000-00003D000000}"/>
    <cellStyle name="40% - Énfasis6 4" xfId="89" xr:uid="{00000000-0005-0000-0000-00003E000000}"/>
    <cellStyle name="60% - Accent1" xfId="90" xr:uid="{00000000-0005-0000-0000-00003F000000}"/>
    <cellStyle name="60% - Accent2" xfId="91" xr:uid="{00000000-0005-0000-0000-000040000000}"/>
    <cellStyle name="60% - Accent3" xfId="92" xr:uid="{00000000-0005-0000-0000-000041000000}"/>
    <cellStyle name="60% - Accent4" xfId="93" xr:uid="{00000000-0005-0000-0000-000042000000}"/>
    <cellStyle name="60% - Accent5" xfId="94" xr:uid="{00000000-0005-0000-0000-000043000000}"/>
    <cellStyle name="60% - Accent6" xfId="95" xr:uid="{00000000-0005-0000-0000-000044000000}"/>
    <cellStyle name="60% - Énfasis1 2" xfId="96" xr:uid="{00000000-0005-0000-0000-000045000000}"/>
    <cellStyle name="60% - Énfasis2 2" xfId="97" xr:uid="{00000000-0005-0000-0000-000046000000}"/>
    <cellStyle name="60% - Énfasis3 2" xfId="98" xr:uid="{00000000-0005-0000-0000-000047000000}"/>
    <cellStyle name="60% - Énfasis4 2" xfId="99" xr:uid="{00000000-0005-0000-0000-000048000000}"/>
    <cellStyle name="60% - Énfasis5 2" xfId="100" xr:uid="{00000000-0005-0000-0000-000049000000}"/>
    <cellStyle name="60% - Énfasis6 2" xfId="101" xr:uid="{00000000-0005-0000-0000-00004A000000}"/>
    <cellStyle name="Accent1" xfId="102" xr:uid="{00000000-0005-0000-0000-00004B000000}"/>
    <cellStyle name="Accent2" xfId="103" xr:uid="{00000000-0005-0000-0000-00004C000000}"/>
    <cellStyle name="Accent3" xfId="104" xr:uid="{00000000-0005-0000-0000-00004D000000}"/>
    <cellStyle name="Accent4" xfId="105" xr:uid="{00000000-0005-0000-0000-00004E000000}"/>
    <cellStyle name="Accent5" xfId="106" xr:uid="{00000000-0005-0000-0000-00004F000000}"/>
    <cellStyle name="Accent6" xfId="107" xr:uid="{00000000-0005-0000-0000-000050000000}"/>
    <cellStyle name="Bad" xfId="108" xr:uid="{00000000-0005-0000-0000-000051000000}"/>
    <cellStyle name="Buena 2" xfId="109" xr:uid="{00000000-0005-0000-0000-000052000000}"/>
    <cellStyle name="Bueno" xfId="666" builtinId="26"/>
    <cellStyle name="Calculation" xfId="110" xr:uid="{00000000-0005-0000-0000-000054000000}"/>
    <cellStyle name="Cálculo" xfId="669" builtinId="22"/>
    <cellStyle name="Cálculo 2" xfId="111" xr:uid="{00000000-0005-0000-0000-000056000000}"/>
    <cellStyle name="Celda de comprobación 2" xfId="112" xr:uid="{00000000-0005-0000-0000-000057000000}"/>
    <cellStyle name="Celda vinculada 2" xfId="113" xr:uid="{00000000-0005-0000-0000-000058000000}"/>
    <cellStyle name="Check Cell" xfId="114" xr:uid="{00000000-0005-0000-0000-000059000000}"/>
    <cellStyle name="Encabezado 4 2" xfId="115" xr:uid="{00000000-0005-0000-0000-00005A000000}"/>
    <cellStyle name="Énfasis1 2" xfId="116" xr:uid="{00000000-0005-0000-0000-00005B000000}"/>
    <cellStyle name="Énfasis2 2" xfId="117" xr:uid="{00000000-0005-0000-0000-00005C000000}"/>
    <cellStyle name="Énfasis3 2" xfId="118" xr:uid="{00000000-0005-0000-0000-00005D000000}"/>
    <cellStyle name="Énfasis4 2" xfId="119" xr:uid="{00000000-0005-0000-0000-00005E000000}"/>
    <cellStyle name="Énfasis5 2" xfId="120" xr:uid="{00000000-0005-0000-0000-00005F000000}"/>
    <cellStyle name="Énfasis6 2" xfId="121" xr:uid="{00000000-0005-0000-0000-000060000000}"/>
    <cellStyle name="Entrada 2" xfId="122" xr:uid="{00000000-0005-0000-0000-000061000000}"/>
    <cellStyle name="Estilo 1" xfId="4" xr:uid="{00000000-0005-0000-0000-000062000000}"/>
    <cellStyle name="Estilo 1 2" xfId="23" xr:uid="{00000000-0005-0000-0000-000063000000}"/>
    <cellStyle name="Euro" xfId="5" xr:uid="{00000000-0005-0000-0000-000064000000}"/>
    <cellStyle name="Euro 2" xfId="123" xr:uid="{00000000-0005-0000-0000-000065000000}"/>
    <cellStyle name="Euro 2 2" xfId="594" xr:uid="{00000000-0005-0000-0000-000066000000}"/>
    <cellStyle name="Euro 2 3" xfId="595" xr:uid="{00000000-0005-0000-0000-000067000000}"/>
    <cellStyle name="Euro 3" xfId="596" xr:uid="{00000000-0005-0000-0000-000068000000}"/>
    <cellStyle name="Explanatory Text" xfId="124" xr:uid="{00000000-0005-0000-0000-000069000000}"/>
    <cellStyle name="Good" xfId="125" xr:uid="{00000000-0005-0000-0000-00006A000000}"/>
    <cellStyle name="Heading 1" xfId="126" xr:uid="{00000000-0005-0000-0000-00006B000000}"/>
    <cellStyle name="Heading 2" xfId="127" xr:uid="{00000000-0005-0000-0000-00006C000000}"/>
    <cellStyle name="Heading 3" xfId="128" xr:uid="{00000000-0005-0000-0000-00006D000000}"/>
    <cellStyle name="Heading 4" xfId="129" xr:uid="{00000000-0005-0000-0000-00006E000000}"/>
    <cellStyle name="Incorrecto 2" xfId="130" xr:uid="{00000000-0005-0000-0000-00006F000000}"/>
    <cellStyle name="Input" xfId="131" xr:uid="{00000000-0005-0000-0000-000070000000}"/>
    <cellStyle name="Linked Cell" xfId="132" xr:uid="{00000000-0005-0000-0000-000071000000}"/>
    <cellStyle name="Millares" xfId="651" builtinId="3"/>
    <cellStyle name="Millares [0]" xfId="658" builtinId="6"/>
    <cellStyle name="Millares 10" xfId="597" xr:uid="{00000000-0005-0000-0000-000074000000}"/>
    <cellStyle name="Millares 11" xfId="598" xr:uid="{00000000-0005-0000-0000-000075000000}"/>
    <cellStyle name="Millares 12" xfId="664" xr:uid="{00000000-0005-0000-0000-000076000000}"/>
    <cellStyle name="Millares 16" xfId="599" xr:uid="{00000000-0005-0000-0000-000077000000}"/>
    <cellStyle name="Millares 17" xfId="600" xr:uid="{00000000-0005-0000-0000-000078000000}"/>
    <cellStyle name="Millares 18" xfId="601" xr:uid="{00000000-0005-0000-0000-000079000000}"/>
    <cellStyle name="Millares 19" xfId="602" xr:uid="{00000000-0005-0000-0000-00007A000000}"/>
    <cellStyle name="Millares 2" xfId="9" xr:uid="{00000000-0005-0000-0000-00007B000000}"/>
    <cellStyle name="Millares 2 10" xfId="133" xr:uid="{00000000-0005-0000-0000-00007C000000}"/>
    <cellStyle name="Millares 2 11" xfId="134" xr:uid="{00000000-0005-0000-0000-00007D000000}"/>
    <cellStyle name="Millares 2 12" xfId="135" xr:uid="{00000000-0005-0000-0000-00007E000000}"/>
    <cellStyle name="Millares 2 13" xfId="136" xr:uid="{00000000-0005-0000-0000-00007F000000}"/>
    <cellStyle name="Millares 2 14" xfId="137" xr:uid="{00000000-0005-0000-0000-000080000000}"/>
    <cellStyle name="Millares 2 15" xfId="138" xr:uid="{00000000-0005-0000-0000-000081000000}"/>
    <cellStyle name="Millares 2 16" xfId="139" xr:uid="{00000000-0005-0000-0000-000082000000}"/>
    <cellStyle name="Millares 2 17" xfId="140" xr:uid="{00000000-0005-0000-0000-000083000000}"/>
    <cellStyle name="Millares 2 18" xfId="141" xr:uid="{00000000-0005-0000-0000-000084000000}"/>
    <cellStyle name="Millares 2 19" xfId="142" xr:uid="{00000000-0005-0000-0000-000085000000}"/>
    <cellStyle name="Millares 2 2" xfId="143" xr:uid="{00000000-0005-0000-0000-000086000000}"/>
    <cellStyle name="Millares 2 2 2" xfId="603" xr:uid="{00000000-0005-0000-0000-000087000000}"/>
    <cellStyle name="Millares 2 20" xfId="144" xr:uid="{00000000-0005-0000-0000-000088000000}"/>
    <cellStyle name="Millares 2 21" xfId="145" xr:uid="{00000000-0005-0000-0000-000089000000}"/>
    <cellStyle name="Millares 2 22" xfId="146" xr:uid="{00000000-0005-0000-0000-00008A000000}"/>
    <cellStyle name="Millares 2 23" xfId="147" xr:uid="{00000000-0005-0000-0000-00008B000000}"/>
    <cellStyle name="Millares 2 24" xfId="148" xr:uid="{00000000-0005-0000-0000-00008C000000}"/>
    <cellStyle name="Millares 2 25" xfId="149" xr:uid="{00000000-0005-0000-0000-00008D000000}"/>
    <cellStyle name="Millares 2 26" xfId="150" xr:uid="{00000000-0005-0000-0000-00008E000000}"/>
    <cellStyle name="Millares 2 3" xfId="151" xr:uid="{00000000-0005-0000-0000-00008F000000}"/>
    <cellStyle name="Millares 2 4" xfId="152" xr:uid="{00000000-0005-0000-0000-000090000000}"/>
    <cellStyle name="Millares 2 5" xfId="153" xr:uid="{00000000-0005-0000-0000-000091000000}"/>
    <cellStyle name="Millares 2 6" xfId="154" xr:uid="{00000000-0005-0000-0000-000092000000}"/>
    <cellStyle name="Millares 2 7" xfId="155" xr:uid="{00000000-0005-0000-0000-000093000000}"/>
    <cellStyle name="Millares 2 8" xfId="156" xr:uid="{00000000-0005-0000-0000-000094000000}"/>
    <cellStyle name="Millares 2 9" xfId="157" xr:uid="{00000000-0005-0000-0000-000095000000}"/>
    <cellStyle name="Millares 2_COMPARATIVO FACTURACION 2011 CORREGIDO" xfId="158" xr:uid="{00000000-0005-0000-0000-000096000000}"/>
    <cellStyle name="Millares 20" xfId="604" xr:uid="{00000000-0005-0000-0000-000097000000}"/>
    <cellStyle name="Millares 21" xfId="605" xr:uid="{00000000-0005-0000-0000-000098000000}"/>
    <cellStyle name="Millares 22" xfId="606" xr:uid="{00000000-0005-0000-0000-000099000000}"/>
    <cellStyle name="Millares 23" xfId="607" xr:uid="{00000000-0005-0000-0000-00009A000000}"/>
    <cellStyle name="Millares 24" xfId="608" xr:uid="{00000000-0005-0000-0000-00009B000000}"/>
    <cellStyle name="Millares 25" xfId="609" xr:uid="{00000000-0005-0000-0000-00009C000000}"/>
    <cellStyle name="Millares 26" xfId="610" xr:uid="{00000000-0005-0000-0000-00009D000000}"/>
    <cellStyle name="Millares 27" xfId="611" xr:uid="{00000000-0005-0000-0000-00009E000000}"/>
    <cellStyle name="Millares 28" xfId="612" xr:uid="{00000000-0005-0000-0000-00009F000000}"/>
    <cellStyle name="Millares 29" xfId="613" xr:uid="{00000000-0005-0000-0000-0000A0000000}"/>
    <cellStyle name="Millares 3" xfId="11" xr:uid="{00000000-0005-0000-0000-0000A1000000}"/>
    <cellStyle name="Millares 3 10" xfId="159" xr:uid="{00000000-0005-0000-0000-0000A2000000}"/>
    <cellStyle name="Millares 3 11" xfId="160" xr:uid="{00000000-0005-0000-0000-0000A3000000}"/>
    <cellStyle name="Millares 3 12" xfId="161" xr:uid="{00000000-0005-0000-0000-0000A4000000}"/>
    <cellStyle name="Millares 3 13" xfId="162" xr:uid="{00000000-0005-0000-0000-0000A5000000}"/>
    <cellStyle name="Millares 3 14" xfId="163" xr:uid="{00000000-0005-0000-0000-0000A6000000}"/>
    <cellStyle name="Millares 3 15" xfId="164" xr:uid="{00000000-0005-0000-0000-0000A7000000}"/>
    <cellStyle name="Millares 3 16" xfId="165" xr:uid="{00000000-0005-0000-0000-0000A8000000}"/>
    <cellStyle name="Millares 3 17" xfId="166" xr:uid="{00000000-0005-0000-0000-0000A9000000}"/>
    <cellStyle name="Millares 3 18" xfId="167" xr:uid="{00000000-0005-0000-0000-0000AA000000}"/>
    <cellStyle name="Millares 3 19" xfId="168" xr:uid="{00000000-0005-0000-0000-0000AB000000}"/>
    <cellStyle name="Millares 3 2" xfId="29" xr:uid="{00000000-0005-0000-0000-0000AC000000}"/>
    <cellStyle name="Millares 3 20" xfId="169" xr:uid="{00000000-0005-0000-0000-0000AD000000}"/>
    <cellStyle name="Millares 3 21" xfId="170" xr:uid="{00000000-0005-0000-0000-0000AE000000}"/>
    <cellStyle name="Millares 3 22" xfId="171" xr:uid="{00000000-0005-0000-0000-0000AF000000}"/>
    <cellStyle name="Millares 3 23" xfId="172" xr:uid="{00000000-0005-0000-0000-0000B0000000}"/>
    <cellStyle name="Millares 3 24" xfId="173" xr:uid="{00000000-0005-0000-0000-0000B1000000}"/>
    <cellStyle name="Millares 3 25" xfId="174" xr:uid="{00000000-0005-0000-0000-0000B2000000}"/>
    <cellStyle name="Millares 3 26" xfId="175" xr:uid="{00000000-0005-0000-0000-0000B3000000}"/>
    <cellStyle name="Millares 3 3" xfId="176" xr:uid="{00000000-0005-0000-0000-0000B4000000}"/>
    <cellStyle name="Millares 3 4" xfId="177" xr:uid="{00000000-0005-0000-0000-0000B5000000}"/>
    <cellStyle name="Millares 3 5" xfId="178" xr:uid="{00000000-0005-0000-0000-0000B6000000}"/>
    <cellStyle name="Millares 3 6" xfId="179" xr:uid="{00000000-0005-0000-0000-0000B7000000}"/>
    <cellStyle name="Millares 3 7" xfId="180" xr:uid="{00000000-0005-0000-0000-0000B8000000}"/>
    <cellStyle name="Millares 3 8" xfId="181" xr:uid="{00000000-0005-0000-0000-0000B9000000}"/>
    <cellStyle name="Millares 3 9" xfId="182" xr:uid="{00000000-0005-0000-0000-0000BA000000}"/>
    <cellStyle name="Millares 30" xfId="614" xr:uid="{00000000-0005-0000-0000-0000BB000000}"/>
    <cellStyle name="Millares 31" xfId="615" xr:uid="{00000000-0005-0000-0000-0000BC000000}"/>
    <cellStyle name="Millares 4" xfId="183" xr:uid="{00000000-0005-0000-0000-0000BD000000}"/>
    <cellStyle name="Millares 4 10" xfId="184" xr:uid="{00000000-0005-0000-0000-0000BE000000}"/>
    <cellStyle name="Millares 4 11" xfId="185" xr:uid="{00000000-0005-0000-0000-0000BF000000}"/>
    <cellStyle name="Millares 4 12" xfId="186" xr:uid="{00000000-0005-0000-0000-0000C0000000}"/>
    <cellStyle name="Millares 4 13" xfId="187" xr:uid="{00000000-0005-0000-0000-0000C1000000}"/>
    <cellStyle name="Millares 4 14" xfId="188" xr:uid="{00000000-0005-0000-0000-0000C2000000}"/>
    <cellStyle name="Millares 4 15" xfId="189" xr:uid="{00000000-0005-0000-0000-0000C3000000}"/>
    <cellStyle name="Millares 4 16" xfId="190" xr:uid="{00000000-0005-0000-0000-0000C4000000}"/>
    <cellStyle name="Millares 4 17" xfId="191" xr:uid="{00000000-0005-0000-0000-0000C5000000}"/>
    <cellStyle name="Millares 4 18" xfId="192" xr:uid="{00000000-0005-0000-0000-0000C6000000}"/>
    <cellStyle name="Millares 4 19" xfId="193" xr:uid="{00000000-0005-0000-0000-0000C7000000}"/>
    <cellStyle name="Millares 4 2" xfId="194" xr:uid="{00000000-0005-0000-0000-0000C8000000}"/>
    <cellStyle name="Millares 4 20" xfId="195" xr:uid="{00000000-0005-0000-0000-0000C9000000}"/>
    <cellStyle name="Millares 4 21" xfId="196" xr:uid="{00000000-0005-0000-0000-0000CA000000}"/>
    <cellStyle name="Millares 4 22" xfId="197" xr:uid="{00000000-0005-0000-0000-0000CB000000}"/>
    <cellStyle name="Millares 4 23" xfId="198" xr:uid="{00000000-0005-0000-0000-0000CC000000}"/>
    <cellStyle name="Millares 4 24" xfId="199" xr:uid="{00000000-0005-0000-0000-0000CD000000}"/>
    <cellStyle name="Millares 4 25" xfId="200" xr:uid="{00000000-0005-0000-0000-0000CE000000}"/>
    <cellStyle name="Millares 4 26" xfId="201" xr:uid="{00000000-0005-0000-0000-0000CF000000}"/>
    <cellStyle name="Millares 4 3" xfId="202" xr:uid="{00000000-0005-0000-0000-0000D0000000}"/>
    <cellStyle name="Millares 4 4" xfId="203" xr:uid="{00000000-0005-0000-0000-0000D1000000}"/>
    <cellStyle name="Millares 4 5" xfId="204" xr:uid="{00000000-0005-0000-0000-0000D2000000}"/>
    <cellStyle name="Millares 4 6" xfId="205" xr:uid="{00000000-0005-0000-0000-0000D3000000}"/>
    <cellStyle name="Millares 4 7" xfId="206" xr:uid="{00000000-0005-0000-0000-0000D4000000}"/>
    <cellStyle name="Millares 4 8" xfId="207" xr:uid="{00000000-0005-0000-0000-0000D5000000}"/>
    <cellStyle name="Millares 4 9" xfId="208" xr:uid="{00000000-0005-0000-0000-0000D6000000}"/>
    <cellStyle name="Millares 5" xfId="209" xr:uid="{00000000-0005-0000-0000-0000D7000000}"/>
    <cellStyle name="Millares 5 10" xfId="210" xr:uid="{00000000-0005-0000-0000-0000D8000000}"/>
    <cellStyle name="Millares 5 11" xfId="211" xr:uid="{00000000-0005-0000-0000-0000D9000000}"/>
    <cellStyle name="Millares 5 12" xfId="212" xr:uid="{00000000-0005-0000-0000-0000DA000000}"/>
    <cellStyle name="Millares 5 13" xfId="213" xr:uid="{00000000-0005-0000-0000-0000DB000000}"/>
    <cellStyle name="Millares 5 14" xfId="214" xr:uid="{00000000-0005-0000-0000-0000DC000000}"/>
    <cellStyle name="Millares 5 15" xfId="215" xr:uid="{00000000-0005-0000-0000-0000DD000000}"/>
    <cellStyle name="Millares 5 16" xfId="216" xr:uid="{00000000-0005-0000-0000-0000DE000000}"/>
    <cellStyle name="Millares 5 17" xfId="217" xr:uid="{00000000-0005-0000-0000-0000DF000000}"/>
    <cellStyle name="Millares 5 18" xfId="218" xr:uid="{00000000-0005-0000-0000-0000E0000000}"/>
    <cellStyle name="Millares 5 19" xfId="219" xr:uid="{00000000-0005-0000-0000-0000E1000000}"/>
    <cellStyle name="Millares 5 2" xfId="220" xr:uid="{00000000-0005-0000-0000-0000E2000000}"/>
    <cellStyle name="Millares 5 20" xfId="221" xr:uid="{00000000-0005-0000-0000-0000E3000000}"/>
    <cellStyle name="Millares 5 21" xfId="222" xr:uid="{00000000-0005-0000-0000-0000E4000000}"/>
    <cellStyle name="Millares 5 22" xfId="223" xr:uid="{00000000-0005-0000-0000-0000E5000000}"/>
    <cellStyle name="Millares 5 23" xfId="224" xr:uid="{00000000-0005-0000-0000-0000E6000000}"/>
    <cellStyle name="Millares 5 24" xfId="225" xr:uid="{00000000-0005-0000-0000-0000E7000000}"/>
    <cellStyle name="Millares 5 25" xfId="226" xr:uid="{00000000-0005-0000-0000-0000E8000000}"/>
    <cellStyle name="Millares 5 26" xfId="227" xr:uid="{00000000-0005-0000-0000-0000E9000000}"/>
    <cellStyle name="Millares 5 3" xfId="228" xr:uid="{00000000-0005-0000-0000-0000EA000000}"/>
    <cellStyle name="Millares 5 4" xfId="229" xr:uid="{00000000-0005-0000-0000-0000EB000000}"/>
    <cellStyle name="Millares 5 5" xfId="230" xr:uid="{00000000-0005-0000-0000-0000EC000000}"/>
    <cellStyle name="Millares 5 6" xfId="231" xr:uid="{00000000-0005-0000-0000-0000ED000000}"/>
    <cellStyle name="Millares 5 7" xfId="232" xr:uid="{00000000-0005-0000-0000-0000EE000000}"/>
    <cellStyle name="Millares 5 8" xfId="233" xr:uid="{00000000-0005-0000-0000-0000EF000000}"/>
    <cellStyle name="Millares 5 9" xfId="234" xr:uid="{00000000-0005-0000-0000-0000F0000000}"/>
    <cellStyle name="Millares 6" xfId="235" xr:uid="{00000000-0005-0000-0000-0000F1000000}"/>
    <cellStyle name="Millares 6 10" xfId="236" xr:uid="{00000000-0005-0000-0000-0000F2000000}"/>
    <cellStyle name="Millares 6 11" xfId="237" xr:uid="{00000000-0005-0000-0000-0000F3000000}"/>
    <cellStyle name="Millares 6 12" xfId="238" xr:uid="{00000000-0005-0000-0000-0000F4000000}"/>
    <cellStyle name="Millares 6 13" xfId="239" xr:uid="{00000000-0005-0000-0000-0000F5000000}"/>
    <cellStyle name="Millares 6 14" xfId="240" xr:uid="{00000000-0005-0000-0000-0000F6000000}"/>
    <cellStyle name="Millares 6 15" xfId="241" xr:uid="{00000000-0005-0000-0000-0000F7000000}"/>
    <cellStyle name="Millares 6 16" xfId="242" xr:uid="{00000000-0005-0000-0000-0000F8000000}"/>
    <cellStyle name="Millares 6 17" xfId="243" xr:uid="{00000000-0005-0000-0000-0000F9000000}"/>
    <cellStyle name="Millares 6 18" xfId="244" xr:uid="{00000000-0005-0000-0000-0000FA000000}"/>
    <cellStyle name="Millares 6 19" xfId="245" xr:uid="{00000000-0005-0000-0000-0000FB000000}"/>
    <cellStyle name="Millares 6 2" xfId="246" xr:uid="{00000000-0005-0000-0000-0000FC000000}"/>
    <cellStyle name="Millares 6 20" xfId="247" xr:uid="{00000000-0005-0000-0000-0000FD000000}"/>
    <cellStyle name="Millares 6 21" xfId="248" xr:uid="{00000000-0005-0000-0000-0000FE000000}"/>
    <cellStyle name="Millares 6 22" xfId="249" xr:uid="{00000000-0005-0000-0000-0000FF000000}"/>
    <cellStyle name="Millares 6 23" xfId="250" xr:uid="{00000000-0005-0000-0000-000000010000}"/>
    <cellStyle name="Millares 6 24" xfId="251" xr:uid="{00000000-0005-0000-0000-000001010000}"/>
    <cellStyle name="Millares 6 25" xfId="252" xr:uid="{00000000-0005-0000-0000-000002010000}"/>
    <cellStyle name="Millares 6 26" xfId="253" xr:uid="{00000000-0005-0000-0000-000003010000}"/>
    <cellStyle name="Millares 6 3" xfId="254" xr:uid="{00000000-0005-0000-0000-000004010000}"/>
    <cellStyle name="Millares 6 4" xfId="255" xr:uid="{00000000-0005-0000-0000-000005010000}"/>
    <cellStyle name="Millares 6 5" xfId="256" xr:uid="{00000000-0005-0000-0000-000006010000}"/>
    <cellStyle name="Millares 6 6" xfId="257" xr:uid="{00000000-0005-0000-0000-000007010000}"/>
    <cellStyle name="Millares 6 7" xfId="258" xr:uid="{00000000-0005-0000-0000-000008010000}"/>
    <cellStyle name="Millares 6 8" xfId="259" xr:uid="{00000000-0005-0000-0000-000009010000}"/>
    <cellStyle name="Millares 6 9" xfId="260" xr:uid="{00000000-0005-0000-0000-00000A010000}"/>
    <cellStyle name="Millares 7" xfId="616" xr:uid="{00000000-0005-0000-0000-00000B010000}"/>
    <cellStyle name="Millares 8" xfId="261" xr:uid="{00000000-0005-0000-0000-00000C010000}"/>
    <cellStyle name="Millares 8 10" xfId="262" xr:uid="{00000000-0005-0000-0000-00000D010000}"/>
    <cellStyle name="Millares 8 11" xfId="263" xr:uid="{00000000-0005-0000-0000-00000E010000}"/>
    <cellStyle name="Millares 8 12" xfId="264" xr:uid="{00000000-0005-0000-0000-00000F010000}"/>
    <cellStyle name="Millares 8 13" xfId="265" xr:uid="{00000000-0005-0000-0000-000010010000}"/>
    <cellStyle name="Millares 8 14" xfId="266" xr:uid="{00000000-0005-0000-0000-000011010000}"/>
    <cellStyle name="Millares 8 15" xfId="267" xr:uid="{00000000-0005-0000-0000-000012010000}"/>
    <cellStyle name="Millares 8 16" xfId="268" xr:uid="{00000000-0005-0000-0000-000013010000}"/>
    <cellStyle name="Millares 8 17" xfId="269" xr:uid="{00000000-0005-0000-0000-000014010000}"/>
    <cellStyle name="Millares 8 18" xfId="270" xr:uid="{00000000-0005-0000-0000-000015010000}"/>
    <cellStyle name="Millares 8 19" xfId="271" xr:uid="{00000000-0005-0000-0000-000016010000}"/>
    <cellStyle name="Millares 8 2" xfId="272" xr:uid="{00000000-0005-0000-0000-000017010000}"/>
    <cellStyle name="Millares 8 20" xfId="273" xr:uid="{00000000-0005-0000-0000-000018010000}"/>
    <cellStyle name="Millares 8 21" xfId="274" xr:uid="{00000000-0005-0000-0000-000019010000}"/>
    <cellStyle name="Millares 8 22" xfId="275" xr:uid="{00000000-0005-0000-0000-00001A010000}"/>
    <cellStyle name="Millares 8 23" xfId="276" xr:uid="{00000000-0005-0000-0000-00001B010000}"/>
    <cellStyle name="Millares 8 24" xfId="277" xr:uid="{00000000-0005-0000-0000-00001C010000}"/>
    <cellStyle name="Millares 8 25" xfId="278" xr:uid="{00000000-0005-0000-0000-00001D010000}"/>
    <cellStyle name="Millares 8 26" xfId="279" xr:uid="{00000000-0005-0000-0000-00001E010000}"/>
    <cellStyle name="Millares 8 3" xfId="280" xr:uid="{00000000-0005-0000-0000-00001F010000}"/>
    <cellStyle name="Millares 8 4" xfId="281" xr:uid="{00000000-0005-0000-0000-000020010000}"/>
    <cellStyle name="Millares 8 5" xfId="282" xr:uid="{00000000-0005-0000-0000-000021010000}"/>
    <cellStyle name="Millares 8 6" xfId="283" xr:uid="{00000000-0005-0000-0000-000022010000}"/>
    <cellStyle name="Millares 8 7" xfId="284" xr:uid="{00000000-0005-0000-0000-000023010000}"/>
    <cellStyle name="Millares 8 8" xfId="285" xr:uid="{00000000-0005-0000-0000-000024010000}"/>
    <cellStyle name="Millares 8 9" xfId="286" xr:uid="{00000000-0005-0000-0000-000025010000}"/>
    <cellStyle name="Millares 9" xfId="617" xr:uid="{00000000-0005-0000-0000-000026010000}"/>
    <cellStyle name="Moneda 10" xfId="287" xr:uid="{00000000-0005-0000-0000-000027010000}"/>
    <cellStyle name="Moneda 11" xfId="288" xr:uid="{00000000-0005-0000-0000-000028010000}"/>
    <cellStyle name="Moneda 12" xfId="289" xr:uid="{00000000-0005-0000-0000-000029010000}"/>
    <cellStyle name="Moneda 13" xfId="290" xr:uid="{00000000-0005-0000-0000-00002A010000}"/>
    <cellStyle name="Moneda 14" xfId="291" xr:uid="{00000000-0005-0000-0000-00002B010000}"/>
    <cellStyle name="Moneda 15" xfId="292" xr:uid="{00000000-0005-0000-0000-00002C010000}"/>
    <cellStyle name="Moneda 16" xfId="293" xr:uid="{00000000-0005-0000-0000-00002D010000}"/>
    <cellStyle name="Moneda 17" xfId="294" xr:uid="{00000000-0005-0000-0000-00002E010000}"/>
    <cellStyle name="Moneda 18" xfId="295" xr:uid="{00000000-0005-0000-0000-00002F010000}"/>
    <cellStyle name="Moneda 19" xfId="296" xr:uid="{00000000-0005-0000-0000-000030010000}"/>
    <cellStyle name="Moneda 2" xfId="297" xr:uid="{00000000-0005-0000-0000-000031010000}"/>
    <cellStyle name="Moneda 20" xfId="298" xr:uid="{00000000-0005-0000-0000-000032010000}"/>
    <cellStyle name="Moneda 21" xfId="299" xr:uid="{00000000-0005-0000-0000-000033010000}"/>
    <cellStyle name="Moneda 22" xfId="300" xr:uid="{00000000-0005-0000-0000-000034010000}"/>
    <cellStyle name="Moneda 23" xfId="301" xr:uid="{00000000-0005-0000-0000-000035010000}"/>
    <cellStyle name="Moneda 24" xfId="302" xr:uid="{00000000-0005-0000-0000-000036010000}"/>
    <cellStyle name="Moneda 25" xfId="303" xr:uid="{00000000-0005-0000-0000-000037010000}"/>
    <cellStyle name="Moneda 26" xfId="304" xr:uid="{00000000-0005-0000-0000-000038010000}"/>
    <cellStyle name="Moneda 27" xfId="305" xr:uid="{00000000-0005-0000-0000-000039010000}"/>
    <cellStyle name="Moneda 28" xfId="306" xr:uid="{00000000-0005-0000-0000-00003A010000}"/>
    <cellStyle name="Moneda 29" xfId="307" xr:uid="{00000000-0005-0000-0000-00003B010000}"/>
    <cellStyle name="Moneda 3" xfId="308" xr:uid="{00000000-0005-0000-0000-00003C010000}"/>
    <cellStyle name="Moneda 30" xfId="580" xr:uid="{00000000-0005-0000-0000-00003D010000}"/>
    <cellStyle name="Moneda 4" xfId="309" xr:uid="{00000000-0005-0000-0000-00003E010000}"/>
    <cellStyle name="Moneda 5" xfId="310" xr:uid="{00000000-0005-0000-0000-00003F010000}"/>
    <cellStyle name="Moneda 6" xfId="311" xr:uid="{00000000-0005-0000-0000-000040010000}"/>
    <cellStyle name="Moneda 7" xfId="312" xr:uid="{00000000-0005-0000-0000-000041010000}"/>
    <cellStyle name="Moneda 8" xfId="313" xr:uid="{00000000-0005-0000-0000-000042010000}"/>
    <cellStyle name="Moneda 9" xfId="314" xr:uid="{00000000-0005-0000-0000-000043010000}"/>
    <cellStyle name="Neutral" xfId="667" builtinId="28"/>
    <cellStyle name="Neutral 2" xfId="315" xr:uid="{00000000-0005-0000-0000-000045010000}"/>
    <cellStyle name="Normal" xfId="0" builtinId="0"/>
    <cellStyle name="Normal 10" xfId="27" xr:uid="{00000000-0005-0000-0000-000047010000}"/>
    <cellStyle name="Normal 10 2" xfId="316" xr:uid="{00000000-0005-0000-0000-000048010000}"/>
    <cellStyle name="Normal 10 3" xfId="317" xr:uid="{00000000-0005-0000-0000-000049010000}"/>
    <cellStyle name="Normal 10_ABRIL 2011 DEFUNCIONES (15-06-2011)" xfId="318" xr:uid="{00000000-0005-0000-0000-00004A010000}"/>
    <cellStyle name="Normal 11" xfId="39" xr:uid="{00000000-0005-0000-0000-00004B010000}"/>
    <cellStyle name="Normal 11 2" xfId="319" xr:uid="{00000000-0005-0000-0000-00004C010000}"/>
    <cellStyle name="Normal 11_defunciones 2011(13-04-2011)" xfId="320" xr:uid="{00000000-0005-0000-0000-00004D010000}"/>
    <cellStyle name="Normal 12" xfId="40" xr:uid="{00000000-0005-0000-0000-00004E010000}"/>
    <cellStyle name="Normal 12 2" xfId="321" xr:uid="{00000000-0005-0000-0000-00004F010000}"/>
    <cellStyle name="Normal 12 3" xfId="632" xr:uid="{00000000-0005-0000-0000-000050010000}"/>
    <cellStyle name="Normal 12 3 2" xfId="634" xr:uid="{00000000-0005-0000-0000-000051010000}"/>
    <cellStyle name="Normal 12 4" xfId="665" xr:uid="{00000000-0005-0000-0000-000052010000}"/>
    <cellStyle name="Normal 12_defunciones 2011(13-04-2011)" xfId="322" xr:uid="{00000000-0005-0000-0000-000053010000}"/>
    <cellStyle name="Normal 13" xfId="323" xr:uid="{00000000-0005-0000-0000-000054010000}"/>
    <cellStyle name="Normal 13 2" xfId="324" xr:uid="{00000000-0005-0000-0000-000055010000}"/>
    <cellStyle name="Normal 13_ABRIL 2011 DEFUNCIONES (15-06-2011)" xfId="325" xr:uid="{00000000-0005-0000-0000-000056010000}"/>
    <cellStyle name="Normal 14" xfId="326" xr:uid="{00000000-0005-0000-0000-000057010000}"/>
    <cellStyle name="Normal 14 2" xfId="327" xr:uid="{00000000-0005-0000-0000-000058010000}"/>
    <cellStyle name="Normal 14_defunciones 2011(13-04-2011)" xfId="328" xr:uid="{00000000-0005-0000-0000-000059010000}"/>
    <cellStyle name="Normal 15" xfId="329" xr:uid="{00000000-0005-0000-0000-00005A010000}"/>
    <cellStyle name="Normal 15 2" xfId="330" xr:uid="{00000000-0005-0000-0000-00005B010000}"/>
    <cellStyle name="Normal 15_defunciones 2011(13-04-2011)" xfId="331" xr:uid="{00000000-0005-0000-0000-00005C010000}"/>
    <cellStyle name="Normal 16" xfId="332" xr:uid="{00000000-0005-0000-0000-00005D010000}"/>
    <cellStyle name="Normal 16 2" xfId="333" xr:uid="{00000000-0005-0000-0000-00005E010000}"/>
    <cellStyle name="Normal 16_defunciones 2011(13-04-2011)" xfId="334" xr:uid="{00000000-0005-0000-0000-00005F010000}"/>
    <cellStyle name="Normal 17" xfId="335" xr:uid="{00000000-0005-0000-0000-000060010000}"/>
    <cellStyle name="Normal 17 2" xfId="336" xr:uid="{00000000-0005-0000-0000-000061010000}"/>
    <cellStyle name="Normal 17_defunciones 2011(13-04-2011)" xfId="337" xr:uid="{00000000-0005-0000-0000-000062010000}"/>
    <cellStyle name="Normal 18" xfId="338" xr:uid="{00000000-0005-0000-0000-000063010000}"/>
    <cellStyle name="Normal 18 2" xfId="339" xr:uid="{00000000-0005-0000-0000-000064010000}"/>
    <cellStyle name="Normal 18_defunciones 2011(13-04-2011)" xfId="340" xr:uid="{00000000-0005-0000-0000-000065010000}"/>
    <cellStyle name="Normal 19" xfId="341" xr:uid="{00000000-0005-0000-0000-000066010000}"/>
    <cellStyle name="Normal 19 2" xfId="342" xr:uid="{00000000-0005-0000-0000-000067010000}"/>
    <cellStyle name="Normal 19_defunciones 2011(13-04-2011)" xfId="343" xr:uid="{00000000-0005-0000-0000-000068010000}"/>
    <cellStyle name="Normal 2" xfId="12" xr:uid="{00000000-0005-0000-0000-000069010000}"/>
    <cellStyle name="Normal 2 2" xfId="14" xr:uid="{00000000-0005-0000-0000-00006A010000}"/>
    <cellStyle name="Normal 2 2 2" xfId="344" xr:uid="{00000000-0005-0000-0000-00006B010000}"/>
    <cellStyle name="Normal 2 2 3" xfId="345" xr:uid="{00000000-0005-0000-0000-00006C010000}"/>
    <cellStyle name="Normal 2 3" xfId="30" xr:uid="{00000000-0005-0000-0000-00006D010000}"/>
    <cellStyle name="Normal 2 4" xfId="346" xr:uid="{00000000-0005-0000-0000-00006E010000}"/>
    <cellStyle name="Normal 2 4 2" xfId="347" xr:uid="{00000000-0005-0000-0000-00006F010000}"/>
    <cellStyle name="Normal 2 4 3" xfId="348" xr:uid="{00000000-0005-0000-0000-000070010000}"/>
    <cellStyle name="Normal 2 5" xfId="349" xr:uid="{00000000-0005-0000-0000-000071010000}"/>
    <cellStyle name="Normal 2 6" xfId="631" xr:uid="{00000000-0005-0000-0000-000072010000}"/>
    <cellStyle name="Normal 2_ABRIL 2011 DEFUNCIONES (15-06-2011)" xfId="350" xr:uid="{00000000-0005-0000-0000-000073010000}"/>
    <cellStyle name="Normal 20" xfId="351" xr:uid="{00000000-0005-0000-0000-000074010000}"/>
    <cellStyle name="Normal 20 2" xfId="352" xr:uid="{00000000-0005-0000-0000-000075010000}"/>
    <cellStyle name="Normal 20_defunciones 2011(13-04-2011)" xfId="353" xr:uid="{00000000-0005-0000-0000-000076010000}"/>
    <cellStyle name="Normal 21" xfId="354" xr:uid="{00000000-0005-0000-0000-000077010000}"/>
    <cellStyle name="Normal 21 2" xfId="355" xr:uid="{00000000-0005-0000-0000-000078010000}"/>
    <cellStyle name="Normal 21_defunciones 2011(13-04-2011)" xfId="356" xr:uid="{00000000-0005-0000-0000-000079010000}"/>
    <cellStyle name="Normal 22" xfId="357" xr:uid="{00000000-0005-0000-0000-00007A010000}"/>
    <cellStyle name="Normal 22 2" xfId="358" xr:uid="{00000000-0005-0000-0000-00007B010000}"/>
    <cellStyle name="Normal 22_defunciones 2011(13-04-2011)" xfId="359" xr:uid="{00000000-0005-0000-0000-00007C010000}"/>
    <cellStyle name="Normal 23" xfId="360" xr:uid="{00000000-0005-0000-0000-00007D010000}"/>
    <cellStyle name="Normal 23 2" xfId="361" xr:uid="{00000000-0005-0000-0000-00007E010000}"/>
    <cellStyle name="Normal 23_defunciones 2011(13-04-2011)" xfId="362" xr:uid="{00000000-0005-0000-0000-00007F010000}"/>
    <cellStyle name="Normal 24" xfId="363" xr:uid="{00000000-0005-0000-0000-000080010000}"/>
    <cellStyle name="Normal 24 2" xfId="364" xr:uid="{00000000-0005-0000-0000-000081010000}"/>
    <cellStyle name="Normal 24 3" xfId="365" xr:uid="{00000000-0005-0000-0000-000082010000}"/>
    <cellStyle name="Normal 25" xfId="366" xr:uid="{00000000-0005-0000-0000-000083010000}"/>
    <cellStyle name="Normal 25 2" xfId="367" xr:uid="{00000000-0005-0000-0000-000084010000}"/>
    <cellStyle name="Normal 26" xfId="368" xr:uid="{00000000-0005-0000-0000-000085010000}"/>
    <cellStyle name="Normal 26 2" xfId="369" xr:uid="{00000000-0005-0000-0000-000086010000}"/>
    <cellStyle name="Normal 27" xfId="370" xr:uid="{00000000-0005-0000-0000-000087010000}"/>
    <cellStyle name="Normal 27 2" xfId="371" xr:uid="{00000000-0005-0000-0000-000088010000}"/>
    <cellStyle name="Normal 28" xfId="372" xr:uid="{00000000-0005-0000-0000-000089010000}"/>
    <cellStyle name="Normal 28 2" xfId="373" xr:uid="{00000000-0005-0000-0000-00008A010000}"/>
    <cellStyle name="Normal 29" xfId="374" xr:uid="{00000000-0005-0000-0000-00008B010000}"/>
    <cellStyle name="Normal 29 2" xfId="375" xr:uid="{00000000-0005-0000-0000-00008C010000}"/>
    <cellStyle name="Normal 3" xfId="16" xr:uid="{00000000-0005-0000-0000-00008D010000}"/>
    <cellStyle name="Normal 3 2" xfId="31" xr:uid="{00000000-0005-0000-0000-00008E010000}"/>
    <cellStyle name="Normal 30" xfId="376" xr:uid="{00000000-0005-0000-0000-00008F010000}"/>
    <cellStyle name="Normal 31" xfId="377" xr:uid="{00000000-0005-0000-0000-000090010000}"/>
    <cellStyle name="Normal 32" xfId="378" xr:uid="{00000000-0005-0000-0000-000091010000}"/>
    <cellStyle name="Normal 33" xfId="379" xr:uid="{00000000-0005-0000-0000-000092010000}"/>
    <cellStyle name="Normal 34" xfId="380" xr:uid="{00000000-0005-0000-0000-000093010000}"/>
    <cellStyle name="Normal 35" xfId="381" xr:uid="{00000000-0005-0000-0000-000094010000}"/>
    <cellStyle name="Normal 36" xfId="382" xr:uid="{00000000-0005-0000-0000-000095010000}"/>
    <cellStyle name="Normal 37" xfId="383" xr:uid="{00000000-0005-0000-0000-000096010000}"/>
    <cellStyle name="Normal 38" xfId="384" xr:uid="{00000000-0005-0000-0000-000097010000}"/>
    <cellStyle name="Normal 39" xfId="571" xr:uid="{00000000-0005-0000-0000-000098010000}"/>
    <cellStyle name="Normal 4" xfId="18" xr:uid="{00000000-0005-0000-0000-000099010000}"/>
    <cellStyle name="Normal 4 10" xfId="618" xr:uid="{00000000-0005-0000-0000-00009A010000}"/>
    <cellStyle name="Normal 4 2" xfId="32" xr:uid="{00000000-0005-0000-0000-00009B010000}"/>
    <cellStyle name="Normal 4 2 2" xfId="385" xr:uid="{00000000-0005-0000-0000-00009C010000}"/>
    <cellStyle name="Normal 4 3" xfId="386" xr:uid="{00000000-0005-0000-0000-00009D010000}"/>
    <cellStyle name="Normal 4 4" xfId="41" xr:uid="{00000000-0005-0000-0000-00009E010000}"/>
    <cellStyle name="Normal 4 5" xfId="387" xr:uid="{00000000-0005-0000-0000-00009F010000}"/>
    <cellStyle name="Normal 4 6" xfId="619" xr:uid="{00000000-0005-0000-0000-0000A0010000}"/>
    <cellStyle name="Normal 4 7" xfId="620" xr:uid="{00000000-0005-0000-0000-0000A1010000}"/>
    <cellStyle name="Normal 4 8" xfId="621" xr:uid="{00000000-0005-0000-0000-0000A2010000}"/>
    <cellStyle name="Normal 4 9" xfId="622" xr:uid="{00000000-0005-0000-0000-0000A3010000}"/>
    <cellStyle name="Normal 4_defunciones 2011(13-04-2011)" xfId="388" xr:uid="{00000000-0005-0000-0000-0000A4010000}"/>
    <cellStyle name="Normal 40" xfId="635" xr:uid="{00000000-0005-0000-0000-0000A5010000}"/>
    <cellStyle name="Normal 41" xfId="638" xr:uid="{00000000-0005-0000-0000-0000A6010000}"/>
    <cellStyle name="Normal 42" xfId="645" xr:uid="{00000000-0005-0000-0000-0000A7010000}"/>
    <cellStyle name="Normal 43" xfId="646" xr:uid="{00000000-0005-0000-0000-0000A8010000}"/>
    <cellStyle name="Normal 44" xfId="647" xr:uid="{00000000-0005-0000-0000-0000A9010000}"/>
    <cellStyle name="Normal 45" xfId="648" xr:uid="{00000000-0005-0000-0000-0000AA010000}"/>
    <cellStyle name="Normal 5" xfId="19" xr:uid="{00000000-0005-0000-0000-0000AB010000}"/>
    <cellStyle name="Normal 5 2" xfId="33" xr:uid="{00000000-0005-0000-0000-0000AC010000}"/>
    <cellStyle name="Normal 5_defunciones 2011(13-04-2011)" xfId="389" xr:uid="{00000000-0005-0000-0000-0000AD010000}"/>
    <cellStyle name="Normal 6" xfId="20" xr:uid="{00000000-0005-0000-0000-0000AE010000}"/>
    <cellStyle name="Normal 6 2" xfId="34" xr:uid="{00000000-0005-0000-0000-0000AF010000}"/>
    <cellStyle name="Normal 6_defunciones 2011(13-04-2011)" xfId="390" xr:uid="{00000000-0005-0000-0000-0000B0010000}"/>
    <cellStyle name="Normal 7" xfId="21" xr:uid="{00000000-0005-0000-0000-0000B1010000}"/>
    <cellStyle name="Normal 7 2" xfId="24" xr:uid="{00000000-0005-0000-0000-0000B2010000}"/>
    <cellStyle name="Normal 7 3" xfId="25" xr:uid="{00000000-0005-0000-0000-0000B3010000}"/>
    <cellStyle name="Normal 7 3 2" xfId="36" xr:uid="{00000000-0005-0000-0000-0000B4010000}"/>
    <cellStyle name="Normal 7 4" xfId="22" xr:uid="{00000000-0005-0000-0000-0000B5010000}"/>
    <cellStyle name="Normal 7 4 2" xfId="35" xr:uid="{00000000-0005-0000-0000-0000B6010000}"/>
    <cellStyle name="Normal 7 4 3" xfId="569" xr:uid="{00000000-0005-0000-0000-0000B7010000}"/>
    <cellStyle name="Normal 7 4 3 2" xfId="574" xr:uid="{00000000-0005-0000-0000-0000B8010000}"/>
    <cellStyle name="Normal 7 4 3 2 2" xfId="576" xr:uid="{00000000-0005-0000-0000-0000B9010000}"/>
    <cellStyle name="Normal 7 4 3 2 2 2" xfId="577" xr:uid="{00000000-0005-0000-0000-0000BA010000}"/>
    <cellStyle name="Normal 7 4 3 2 2 2 2" xfId="626" xr:uid="{00000000-0005-0000-0000-0000BB010000}"/>
    <cellStyle name="Normal 7 4 3 2 2 2 2 2" xfId="628" xr:uid="{00000000-0005-0000-0000-0000BC010000}"/>
    <cellStyle name="Normal 7 4 3 2 2 2 3" xfId="629" xr:uid="{00000000-0005-0000-0000-0000BD010000}"/>
    <cellStyle name="Normal 7 4 3 2 2 2 3 2" xfId="639" xr:uid="{00000000-0005-0000-0000-0000BE010000}"/>
    <cellStyle name="Normal 7_defunciones 2011(13-04-2011)" xfId="391" xr:uid="{00000000-0005-0000-0000-0000BF010000}"/>
    <cellStyle name="Normal 8" xfId="26" xr:uid="{00000000-0005-0000-0000-0000C0010000}"/>
    <cellStyle name="Normal 8 2" xfId="37" xr:uid="{00000000-0005-0000-0000-0000C1010000}"/>
    <cellStyle name="Normal 8 2 2" xfId="623" xr:uid="{00000000-0005-0000-0000-0000C2010000}"/>
    <cellStyle name="Normal 8_defunciones 2011(13-04-2011)" xfId="392" xr:uid="{00000000-0005-0000-0000-0000C3010000}"/>
    <cellStyle name="Normal 9" xfId="28" xr:uid="{00000000-0005-0000-0000-0000C4010000}"/>
    <cellStyle name="Normal 9 2" xfId="38" xr:uid="{00000000-0005-0000-0000-0000C5010000}"/>
    <cellStyle name="Normal 9_defunciones 2011(13-04-2011)" xfId="393" xr:uid="{00000000-0005-0000-0000-0000C6010000}"/>
    <cellStyle name="Normal_1. Población_Afiliada_Regimen" xfId="675" xr:uid="{00000000-0005-0000-0000-0000C7010000}"/>
    <cellStyle name="Normal_1. Población_Afiliada_Regimen_1" xfId="680" xr:uid="{00000000-0005-0000-0000-0000C8010000}"/>
    <cellStyle name="Normal_1.COBERTURA  DANE" xfId="657" xr:uid="{00000000-0005-0000-0000-0000C9010000}"/>
    <cellStyle name="Normal_1.COBERTURA  DANE_1" xfId="653" xr:uid="{00000000-0005-0000-0000-0000CA010000}"/>
    <cellStyle name="Normal_1.COBERTURA  DANE_2" xfId="660" xr:uid="{00000000-0005-0000-0000-0000CB010000}"/>
    <cellStyle name="Normal_10. NIVEL-ZONA-GENERO" xfId="570" xr:uid="{00000000-0005-0000-0000-0000CC010000}"/>
    <cellStyle name="Normal_2.TOTAL EPS" xfId="661" xr:uid="{00000000-0005-0000-0000-0000CD010000}"/>
    <cellStyle name="Normal_2.TOTAL EPS_1" xfId="575" xr:uid="{00000000-0005-0000-0000-0000CE010000}"/>
    <cellStyle name="Normal_2.TOTAL EPS_2" xfId="627" xr:uid="{00000000-0005-0000-0000-0000CF010000}"/>
    <cellStyle name="Normal_2.TOTAL EPS_3" xfId="663" xr:uid="{00000000-0005-0000-0000-0000D0010000}"/>
    <cellStyle name="Normal_2.TOTAL EPS_5" xfId="656" xr:uid="{00000000-0005-0000-0000-0000D1010000}"/>
    <cellStyle name="Normal_2.TOTAL EPS_8" xfId="655" xr:uid="{00000000-0005-0000-0000-0000D2010000}"/>
    <cellStyle name="Normal_3. Afiliados_ Mpio y EPS_1" xfId="633" xr:uid="{00000000-0005-0000-0000-0000D3010000}"/>
    <cellStyle name="Normal_3. Afiliados_ Mpio y EPS_2" xfId="636" xr:uid="{00000000-0005-0000-0000-0000D4010000}"/>
    <cellStyle name="Normal_3A. Afiliados_ Mpio_RS" xfId="640" xr:uid="{00000000-0005-0000-0000-0000D5010000}"/>
    <cellStyle name="Normal_3A. Afiliados_ Mpio_RS_1" xfId="641" xr:uid="{00000000-0005-0000-0000-0000D6010000}"/>
    <cellStyle name="Normal_3A. Afiliados_ Mpio_RS_2" xfId="643" xr:uid="{00000000-0005-0000-0000-0000D7010000}"/>
    <cellStyle name="Normal_3A. Afiliados_ Mpio_RS_3" xfId="670" xr:uid="{00000000-0005-0000-0000-0000D8010000}"/>
    <cellStyle name="Normal_3A. Afiliados_ Mpio_RS_4" xfId="649" xr:uid="{00000000-0005-0000-0000-0000D9010000}"/>
    <cellStyle name="Normal_3A. Afiliados_ Mpio_RS_5" xfId="672" xr:uid="{00000000-0005-0000-0000-0000DA010000}"/>
    <cellStyle name="Normal_3B. Afiliados_ Mpio_RC" xfId="637" xr:uid="{00000000-0005-0000-0000-0000DB010000}"/>
    <cellStyle name="Normal_3B. Afiliados_ Mpio_RC_1" xfId="659" xr:uid="{00000000-0005-0000-0000-0000DC010000}"/>
    <cellStyle name="Normal_3B. Afiliados_ Mpio_RC_2" xfId="673" xr:uid="{00000000-0005-0000-0000-0000DD010000}"/>
    <cellStyle name="Normal_3C. Afiliados_ Suspendidos_RC" xfId="652" xr:uid="{00000000-0005-0000-0000-0000DE010000}"/>
    <cellStyle name="Normal_3C. Afiliados_ Suspendidos_RC_1" xfId="642" xr:uid="{00000000-0005-0000-0000-0000DF010000}"/>
    <cellStyle name="Normal_3C. Afiliados_ Suspendidos_RC_2" xfId="654" xr:uid="{00000000-0005-0000-0000-0000E0010000}"/>
    <cellStyle name="Normal_3C. Afiliados_ Suspendidos_RC_5" xfId="650" xr:uid="{00000000-0005-0000-0000-0000E1010000}"/>
    <cellStyle name="Normal_5.Gráfico_Afiliados_EPS_Régimen" xfId="676" xr:uid="{00000000-0005-0000-0000-0000E2010000}"/>
    <cellStyle name="Normal_7. Afiliados_ EPS_Mpio_RS" xfId="677" xr:uid="{00000000-0005-0000-0000-0000E3010000}"/>
    <cellStyle name="Normal_8. Afiliados_EPS_Mpio_RC" xfId="678" xr:uid="{00000000-0005-0000-0000-0000E4010000}"/>
    <cellStyle name="Normal_afiliados subsidiado y contributivo 1999-2009" xfId="6" xr:uid="{00000000-0005-0000-0000-0000E5010000}"/>
    <cellStyle name="Normal_Censos 1951-1993" xfId="572" xr:uid="{00000000-0005-0000-0000-0000E6010000}"/>
    <cellStyle name="Normal_DATOS TD" xfId="573" xr:uid="{00000000-0005-0000-0000-0000E7010000}"/>
    <cellStyle name="Normal_DATOS TD_1" xfId="671" xr:uid="{00000000-0005-0000-0000-0000E8010000}"/>
    <cellStyle name="Normal_DATOS TD_2" xfId="662" xr:uid="{00000000-0005-0000-0000-0000E9010000}"/>
    <cellStyle name="Normal_DATOS TD_3" xfId="679" xr:uid="{00000000-0005-0000-0000-0000EA010000}"/>
    <cellStyle name="Normal_DATOS TD_4" xfId="674" xr:uid="{00000000-0005-0000-0000-0000EB010000}"/>
    <cellStyle name="Normal_Hoja1" xfId="13" xr:uid="{00000000-0005-0000-0000-0000EC010000}"/>
    <cellStyle name="Normal_Hoja1 2" xfId="568" xr:uid="{00000000-0005-0000-0000-0000ED010000}"/>
    <cellStyle name="Normal_Hoja1_1" xfId="630" xr:uid="{00000000-0005-0000-0000-0000EE010000}"/>
    <cellStyle name="Normal_Hoja1_3" xfId="15" xr:uid="{00000000-0005-0000-0000-0000EF010000}"/>
    <cellStyle name="Normal_Hoja5" xfId="7" xr:uid="{00000000-0005-0000-0000-0000F0010000}"/>
    <cellStyle name="Normal_INFORME AFILIADOS 2001-2006 ACTUALIZADOS enero 2007" xfId="8" xr:uid="{00000000-0005-0000-0000-0000F1010000}"/>
    <cellStyle name="Normal_rpt_listadosubedadmunicipio 31 12 2010" xfId="42" xr:uid="{00000000-0005-0000-0000-0000F2010000}"/>
    <cellStyle name="Normal_TOTAL EPSS" xfId="17" xr:uid="{00000000-0005-0000-0000-0000F3010000}"/>
    <cellStyle name="Notas 10" xfId="394" xr:uid="{00000000-0005-0000-0000-0000F4010000}"/>
    <cellStyle name="Notas 100" xfId="395" xr:uid="{00000000-0005-0000-0000-0000F5010000}"/>
    <cellStyle name="Notas 101" xfId="396" xr:uid="{00000000-0005-0000-0000-0000F6010000}"/>
    <cellStyle name="Notas 102" xfId="397" xr:uid="{00000000-0005-0000-0000-0000F7010000}"/>
    <cellStyle name="Notas 103" xfId="398" xr:uid="{00000000-0005-0000-0000-0000F8010000}"/>
    <cellStyle name="Notas 104" xfId="399" xr:uid="{00000000-0005-0000-0000-0000F9010000}"/>
    <cellStyle name="Notas 105" xfId="400" xr:uid="{00000000-0005-0000-0000-0000FA010000}"/>
    <cellStyle name="Notas 106" xfId="401" xr:uid="{00000000-0005-0000-0000-0000FB010000}"/>
    <cellStyle name="Notas 107" xfId="402" xr:uid="{00000000-0005-0000-0000-0000FC010000}"/>
    <cellStyle name="Notas 108" xfId="403" xr:uid="{00000000-0005-0000-0000-0000FD010000}"/>
    <cellStyle name="Notas 109" xfId="404" xr:uid="{00000000-0005-0000-0000-0000FE010000}"/>
    <cellStyle name="Notas 11" xfId="405" xr:uid="{00000000-0005-0000-0000-0000FF010000}"/>
    <cellStyle name="Notas 110" xfId="406" xr:uid="{00000000-0005-0000-0000-000000020000}"/>
    <cellStyle name="Notas 111" xfId="407" xr:uid="{00000000-0005-0000-0000-000001020000}"/>
    <cellStyle name="Notas 112" xfId="408" xr:uid="{00000000-0005-0000-0000-000002020000}"/>
    <cellStyle name="Notas 113" xfId="409" xr:uid="{00000000-0005-0000-0000-000003020000}"/>
    <cellStyle name="Notas 114" xfId="410" xr:uid="{00000000-0005-0000-0000-000004020000}"/>
    <cellStyle name="Notas 115" xfId="411" xr:uid="{00000000-0005-0000-0000-000005020000}"/>
    <cellStyle name="Notas 116" xfId="412" xr:uid="{00000000-0005-0000-0000-000006020000}"/>
    <cellStyle name="Notas 117" xfId="413" xr:uid="{00000000-0005-0000-0000-000007020000}"/>
    <cellStyle name="Notas 118" xfId="414" xr:uid="{00000000-0005-0000-0000-000008020000}"/>
    <cellStyle name="Notas 119" xfId="415" xr:uid="{00000000-0005-0000-0000-000009020000}"/>
    <cellStyle name="Notas 12" xfId="416" xr:uid="{00000000-0005-0000-0000-00000A020000}"/>
    <cellStyle name="Notas 120" xfId="417" xr:uid="{00000000-0005-0000-0000-00000B020000}"/>
    <cellStyle name="Notas 121" xfId="418" xr:uid="{00000000-0005-0000-0000-00000C020000}"/>
    <cellStyle name="Notas 122" xfId="419" xr:uid="{00000000-0005-0000-0000-00000D020000}"/>
    <cellStyle name="Notas 123" xfId="420" xr:uid="{00000000-0005-0000-0000-00000E020000}"/>
    <cellStyle name="Notas 124" xfId="421" xr:uid="{00000000-0005-0000-0000-00000F020000}"/>
    <cellStyle name="Notas 125" xfId="422" xr:uid="{00000000-0005-0000-0000-000010020000}"/>
    <cellStyle name="Notas 126" xfId="423" xr:uid="{00000000-0005-0000-0000-000011020000}"/>
    <cellStyle name="Notas 127" xfId="424" xr:uid="{00000000-0005-0000-0000-000012020000}"/>
    <cellStyle name="Notas 128" xfId="425" xr:uid="{00000000-0005-0000-0000-000013020000}"/>
    <cellStyle name="Notas 129" xfId="426" xr:uid="{00000000-0005-0000-0000-000014020000}"/>
    <cellStyle name="Notas 13" xfId="427" xr:uid="{00000000-0005-0000-0000-000015020000}"/>
    <cellStyle name="Notas 130" xfId="428" xr:uid="{00000000-0005-0000-0000-000016020000}"/>
    <cellStyle name="Notas 131" xfId="429" xr:uid="{00000000-0005-0000-0000-000017020000}"/>
    <cellStyle name="Notas 132" xfId="430" xr:uid="{00000000-0005-0000-0000-000018020000}"/>
    <cellStyle name="Notas 133" xfId="431" xr:uid="{00000000-0005-0000-0000-000019020000}"/>
    <cellStyle name="Notas 134" xfId="432" xr:uid="{00000000-0005-0000-0000-00001A020000}"/>
    <cellStyle name="Notas 135" xfId="433" xr:uid="{00000000-0005-0000-0000-00001B020000}"/>
    <cellStyle name="Notas 136" xfId="434" xr:uid="{00000000-0005-0000-0000-00001C020000}"/>
    <cellStyle name="Notas 137" xfId="435" xr:uid="{00000000-0005-0000-0000-00001D020000}"/>
    <cellStyle name="Notas 138" xfId="436" xr:uid="{00000000-0005-0000-0000-00001E020000}"/>
    <cellStyle name="Notas 139" xfId="437" xr:uid="{00000000-0005-0000-0000-00001F020000}"/>
    <cellStyle name="Notas 14" xfId="438" xr:uid="{00000000-0005-0000-0000-000020020000}"/>
    <cellStyle name="Notas 140" xfId="439" xr:uid="{00000000-0005-0000-0000-000021020000}"/>
    <cellStyle name="Notas 141" xfId="440" xr:uid="{00000000-0005-0000-0000-000022020000}"/>
    <cellStyle name="Notas 142" xfId="441" xr:uid="{00000000-0005-0000-0000-000023020000}"/>
    <cellStyle name="Notas 143" xfId="442" xr:uid="{00000000-0005-0000-0000-000024020000}"/>
    <cellStyle name="Notas 144" xfId="443" xr:uid="{00000000-0005-0000-0000-000025020000}"/>
    <cellStyle name="Notas 145" xfId="444" xr:uid="{00000000-0005-0000-0000-000026020000}"/>
    <cellStyle name="Notas 146" xfId="445" xr:uid="{00000000-0005-0000-0000-000027020000}"/>
    <cellStyle name="Notas 147" xfId="446" xr:uid="{00000000-0005-0000-0000-000028020000}"/>
    <cellStyle name="Notas 148" xfId="447" xr:uid="{00000000-0005-0000-0000-000029020000}"/>
    <cellStyle name="Notas 149" xfId="448" xr:uid="{00000000-0005-0000-0000-00002A020000}"/>
    <cellStyle name="Notas 15" xfId="449" xr:uid="{00000000-0005-0000-0000-00002B020000}"/>
    <cellStyle name="Notas 150" xfId="450" xr:uid="{00000000-0005-0000-0000-00002C020000}"/>
    <cellStyle name="Notas 151" xfId="451" xr:uid="{00000000-0005-0000-0000-00002D020000}"/>
    <cellStyle name="Notas 152" xfId="452" xr:uid="{00000000-0005-0000-0000-00002E020000}"/>
    <cellStyle name="Notas 153" xfId="453" xr:uid="{00000000-0005-0000-0000-00002F020000}"/>
    <cellStyle name="Notas 154" xfId="454" xr:uid="{00000000-0005-0000-0000-000030020000}"/>
    <cellStyle name="Notas 155" xfId="455" xr:uid="{00000000-0005-0000-0000-000031020000}"/>
    <cellStyle name="Notas 156" xfId="456" xr:uid="{00000000-0005-0000-0000-000032020000}"/>
    <cellStyle name="Notas 157" xfId="457" xr:uid="{00000000-0005-0000-0000-000033020000}"/>
    <cellStyle name="Notas 158" xfId="458" xr:uid="{00000000-0005-0000-0000-000034020000}"/>
    <cellStyle name="Notas 16" xfId="459" xr:uid="{00000000-0005-0000-0000-000035020000}"/>
    <cellStyle name="Notas 17" xfId="460" xr:uid="{00000000-0005-0000-0000-000036020000}"/>
    <cellStyle name="Notas 18" xfId="461" xr:uid="{00000000-0005-0000-0000-000037020000}"/>
    <cellStyle name="Notas 19" xfId="462" xr:uid="{00000000-0005-0000-0000-000038020000}"/>
    <cellStyle name="Notas 2" xfId="463" xr:uid="{00000000-0005-0000-0000-000039020000}"/>
    <cellStyle name="Notas 2 2" xfId="464" xr:uid="{00000000-0005-0000-0000-00003A020000}"/>
    <cellStyle name="Notas 2 3" xfId="465" xr:uid="{00000000-0005-0000-0000-00003B020000}"/>
    <cellStyle name="Notas 2_ENTREGA 10 primeras Antioquia a 105" xfId="466" xr:uid="{00000000-0005-0000-0000-00003C020000}"/>
    <cellStyle name="Notas 20" xfId="467" xr:uid="{00000000-0005-0000-0000-00003D020000}"/>
    <cellStyle name="Notas 21" xfId="468" xr:uid="{00000000-0005-0000-0000-00003E020000}"/>
    <cellStyle name="Notas 22" xfId="469" xr:uid="{00000000-0005-0000-0000-00003F020000}"/>
    <cellStyle name="Notas 23" xfId="470" xr:uid="{00000000-0005-0000-0000-000040020000}"/>
    <cellStyle name="Notas 24" xfId="471" xr:uid="{00000000-0005-0000-0000-000041020000}"/>
    <cellStyle name="Notas 25" xfId="472" xr:uid="{00000000-0005-0000-0000-000042020000}"/>
    <cellStyle name="Notas 26" xfId="473" xr:uid="{00000000-0005-0000-0000-000043020000}"/>
    <cellStyle name="Notas 27" xfId="474" xr:uid="{00000000-0005-0000-0000-000044020000}"/>
    <cellStyle name="Notas 28" xfId="475" xr:uid="{00000000-0005-0000-0000-000045020000}"/>
    <cellStyle name="Notas 29" xfId="476" xr:uid="{00000000-0005-0000-0000-000046020000}"/>
    <cellStyle name="Notas 3" xfId="477" xr:uid="{00000000-0005-0000-0000-000047020000}"/>
    <cellStyle name="Notas 3 2" xfId="478" xr:uid="{00000000-0005-0000-0000-000048020000}"/>
    <cellStyle name="Notas 30" xfId="479" xr:uid="{00000000-0005-0000-0000-000049020000}"/>
    <cellStyle name="Notas 31" xfId="480" xr:uid="{00000000-0005-0000-0000-00004A020000}"/>
    <cellStyle name="Notas 32" xfId="481" xr:uid="{00000000-0005-0000-0000-00004B020000}"/>
    <cellStyle name="Notas 33" xfId="482" xr:uid="{00000000-0005-0000-0000-00004C020000}"/>
    <cellStyle name="Notas 34" xfId="483" xr:uid="{00000000-0005-0000-0000-00004D020000}"/>
    <cellStyle name="Notas 35" xfId="484" xr:uid="{00000000-0005-0000-0000-00004E020000}"/>
    <cellStyle name="Notas 36" xfId="485" xr:uid="{00000000-0005-0000-0000-00004F020000}"/>
    <cellStyle name="Notas 37" xfId="486" xr:uid="{00000000-0005-0000-0000-000050020000}"/>
    <cellStyle name="Notas 38" xfId="487" xr:uid="{00000000-0005-0000-0000-000051020000}"/>
    <cellStyle name="Notas 39" xfId="488" xr:uid="{00000000-0005-0000-0000-000052020000}"/>
    <cellStyle name="Notas 4" xfId="489" xr:uid="{00000000-0005-0000-0000-000053020000}"/>
    <cellStyle name="Notas 40" xfId="490" xr:uid="{00000000-0005-0000-0000-000054020000}"/>
    <cellStyle name="Notas 41" xfId="491" xr:uid="{00000000-0005-0000-0000-000055020000}"/>
    <cellStyle name="Notas 42" xfId="492" xr:uid="{00000000-0005-0000-0000-000056020000}"/>
    <cellStyle name="Notas 43" xfId="493" xr:uid="{00000000-0005-0000-0000-000057020000}"/>
    <cellStyle name="Notas 44" xfId="494" xr:uid="{00000000-0005-0000-0000-000058020000}"/>
    <cellStyle name="Notas 45" xfId="495" xr:uid="{00000000-0005-0000-0000-000059020000}"/>
    <cellStyle name="Notas 46" xfId="496" xr:uid="{00000000-0005-0000-0000-00005A020000}"/>
    <cellStyle name="Notas 47" xfId="497" xr:uid="{00000000-0005-0000-0000-00005B020000}"/>
    <cellStyle name="Notas 48" xfId="498" xr:uid="{00000000-0005-0000-0000-00005C020000}"/>
    <cellStyle name="Notas 49" xfId="499" xr:uid="{00000000-0005-0000-0000-00005D020000}"/>
    <cellStyle name="Notas 5" xfId="500" xr:uid="{00000000-0005-0000-0000-00005E020000}"/>
    <cellStyle name="Notas 50" xfId="501" xr:uid="{00000000-0005-0000-0000-00005F020000}"/>
    <cellStyle name="Notas 51" xfId="502" xr:uid="{00000000-0005-0000-0000-000060020000}"/>
    <cellStyle name="Notas 52" xfId="503" xr:uid="{00000000-0005-0000-0000-000061020000}"/>
    <cellStyle name="Notas 53" xfId="504" xr:uid="{00000000-0005-0000-0000-000062020000}"/>
    <cellStyle name="Notas 54" xfId="505" xr:uid="{00000000-0005-0000-0000-000063020000}"/>
    <cellStyle name="Notas 55" xfId="506" xr:uid="{00000000-0005-0000-0000-000064020000}"/>
    <cellStyle name="Notas 56" xfId="507" xr:uid="{00000000-0005-0000-0000-000065020000}"/>
    <cellStyle name="Notas 57" xfId="508" xr:uid="{00000000-0005-0000-0000-000066020000}"/>
    <cellStyle name="Notas 58" xfId="509" xr:uid="{00000000-0005-0000-0000-000067020000}"/>
    <cellStyle name="Notas 59" xfId="510" xr:uid="{00000000-0005-0000-0000-000068020000}"/>
    <cellStyle name="Notas 6" xfId="511" xr:uid="{00000000-0005-0000-0000-000069020000}"/>
    <cellStyle name="Notas 60" xfId="512" xr:uid="{00000000-0005-0000-0000-00006A020000}"/>
    <cellStyle name="Notas 61" xfId="513" xr:uid="{00000000-0005-0000-0000-00006B020000}"/>
    <cellStyle name="Notas 62" xfId="514" xr:uid="{00000000-0005-0000-0000-00006C020000}"/>
    <cellStyle name="Notas 63" xfId="515" xr:uid="{00000000-0005-0000-0000-00006D020000}"/>
    <cellStyle name="Notas 64" xfId="516" xr:uid="{00000000-0005-0000-0000-00006E020000}"/>
    <cellStyle name="Notas 65" xfId="517" xr:uid="{00000000-0005-0000-0000-00006F020000}"/>
    <cellStyle name="Notas 66" xfId="518" xr:uid="{00000000-0005-0000-0000-000070020000}"/>
    <cellStyle name="Notas 67" xfId="519" xr:uid="{00000000-0005-0000-0000-000071020000}"/>
    <cellStyle name="Notas 68" xfId="520" xr:uid="{00000000-0005-0000-0000-000072020000}"/>
    <cellStyle name="Notas 69" xfId="521" xr:uid="{00000000-0005-0000-0000-000073020000}"/>
    <cellStyle name="Notas 7" xfId="522" xr:uid="{00000000-0005-0000-0000-000074020000}"/>
    <cellStyle name="Notas 70" xfId="523" xr:uid="{00000000-0005-0000-0000-000075020000}"/>
    <cellStyle name="Notas 71" xfId="524" xr:uid="{00000000-0005-0000-0000-000076020000}"/>
    <cellStyle name="Notas 72" xfId="525" xr:uid="{00000000-0005-0000-0000-000077020000}"/>
    <cellStyle name="Notas 73" xfId="526" xr:uid="{00000000-0005-0000-0000-000078020000}"/>
    <cellStyle name="Notas 74" xfId="527" xr:uid="{00000000-0005-0000-0000-000079020000}"/>
    <cellStyle name="Notas 75" xfId="528" xr:uid="{00000000-0005-0000-0000-00007A020000}"/>
    <cellStyle name="Notas 76" xfId="529" xr:uid="{00000000-0005-0000-0000-00007B020000}"/>
    <cellStyle name="Notas 77" xfId="530" xr:uid="{00000000-0005-0000-0000-00007C020000}"/>
    <cellStyle name="Notas 78" xfId="531" xr:uid="{00000000-0005-0000-0000-00007D020000}"/>
    <cellStyle name="Notas 79" xfId="532" xr:uid="{00000000-0005-0000-0000-00007E020000}"/>
    <cellStyle name="Notas 8" xfId="533" xr:uid="{00000000-0005-0000-0000-00007F020000}"/>
    <cellStyle name="Notas 80" xfId="534" xr:uid="{00000000-0005-0000-0000-000080020000}"/>
    <cellStyle name="Notas 81" xfId="535" xr:uid="{00000000-0005-0000-0000-000081020000}"/>
    <cellStyle name="Notas 82" xfId="536" xr:uid="{00000000-0005-0000-0000-000082020000}"/>
    <cellStyle name="Notas 83" xfId="537" xr:uid="{00000000-0005-0000-0000-000083020000}"/>
    <cellStyle name="Notas 84" xfId="538" xr:uid="{00000000-0005-0000-0000-000084020000}"/>
    <cellStyle name="Notas 85" xfId="539" xr:uid="{00000000-0005-0000-0000-000085020000}"/>
    <cellStyle name="Notas 86" xfId="540" xr:uid="{00000000-0005-0000-0000-000086020000}"/>
    <cellStyle name="Notas 87" xfId="541" xr:uid="{00000000-0005-0000-0000-000087020000}"/>
    <cellStyle name="Notas 88" xfId="542" xr:uid="{00000000-0005-0000-0000-000088020000}"/>
    <cellStyle name="Notas 89" xfId="543" xr:uid="{00000000-0005-0000-0000-000089020000}"/>
    <cellStyle name="Notas 9" xfId="544" xr:uid="{00000000-0005-0000-0000-00008A020000}"/>
    <cellStyle name="Notas 90" xfId="545" xr:uid="{00000000-0005-0000-0000-00008B020000}"/>
    <cellStyle name="Notas 91" xfId="546" xr:uid="{00000000-0005-0000-0000-00008C020000}"/>
    <cellStyle name="Notas 92" xfId="547" xr:uid="{00000000-0005-0000-0000-00008D020000}"/>
    <cellStyle name="Notas 93" xfId="548" xr:uid="{00000000-0005-0000-0000-00008E020000}"/>
    <cellStyle name="Notas 94" xfId="549" xr:uid="{00000000-0005-0000-0000-00008F020000}"/>
    <cellStyle name="Notas 95" xfId="550" xr:uid="{00000000-0005-0000-0000-000090020000}"/>
    <cellStyle name="Notas 96" xfId="551" xr:uid="{00000000-0005-0000-0000-000091020000}"/>
    <cellStyle name="Notas 97" xfId="552" xr:uid="{00000000-0005-0000-0000-000092020000}"/>
    <cellStyle name="Notas 98" xfId="553" xr:uid="{00000000-0005-0000-0000-000093020000}"/>
    <cellStyle name="Notas 99" xfId="554" xr:uid="{00000000-0005-0000-0000-000094020000}"/>
    <cellStyle name="Note" xfId="555" xr:uid="{00000000-0005-0000-0000-000095020000}"/>
    <cellStyle name="Output" xfId="556" xr:uid="{00000000-0005-0000-0000-000096020000}"/>
    <cellStyle name="Porcentaje" xfId="644" builtinId="5"/>
    <cellStyle name="Porcentaje 2" xfId="578" xr:uid="{00000000-0005-0000-0000-000098020000}"/>
    <cellStyle name="Porcentaje 3" xfId="624" xr:uid="{00000000-0005-0000-0000-000099020000}"/>
    <cellStyle name="Porcentual 2" xfId="10" xr:uid="{00000000-0005-0000-0000-00009A020000}"/>
    <cellStyle name="Porcentual 2 2" xfId="579" xr:uid="{00000000-0005-0000-0000-00009B020000}"/>
    <cellStyle name="Porcentual 3" xfId="557" xr:uid="{00000000-0005-0000-0000-00009C020000}"/>
    <cellStyle name="Porcentual 33" xfId="625" xr:uid="{00000000-0005-0000-0000-00009D020000}"/>
    <cellStyle name="Salida" xfId="668" builtinId="21"/>
    <cellStyle name="Salida 2" xfId="558" xr:uid="{00000000-0005-0000-0000-00009F020000}"/>
    <cellStyle name="Texto de advertencia 2" xfId="559" xr:uid="{00000000-0005-0000-0000-0000A0020000}"/>
    <cellStyle name="Texto explicativo 2" xfId="560" xr:uid="{00000000-0005-0000-0000-0000A1020000}"/>
    <cellStyle name="Title" xfId="561" xr:uid="{00000000-0005-0000-0000-0000A2020000}"/>
    <cellStyle name="Título 1 2" xfId="562" xr:uid="{00000000-0005-0000-0000-0000A3020000}"/>
    <cellStyle name="Título 2 2" xfId="563" xr:uid="{00000000-0005-0000-0000-0000A4020000}"/>
    <cellStyle name="Título 3 2" xfId="564" xr:uid="{00000000-0005-0000-0000-0000A5020000}"/>
    <cellStyle name="Título 4" xfId="565" xr:uid="{00000000-0005-0000-0000-0000A6020000}"/>
    <cellStyle name="Total 2" xfId="566" xr:uid="{00000000-0005-0000-0000-0000A7020000}"/>
    <cellStyle name="Warning Text" xfId="567" xr:uid="{00000000-0005-0000-0000-0000A8020000}"/>
  </cellStyles>
  <dxfs count="5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colors>
    <mruColors>
      <color rgb="FF00CC00"/>
      <color rgb="FF66FFFF"/>
      <color rgb="FF009900"/>
      <color rgb="FF66FF33"/>
      <color rgb="FF00CCFF"/>
      <color rgb="FFFB0505"/>
      <color rgb="FFFF9933"/>
      <color rgb="FFFF6600"/>
      <color rgb="FFFF00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9" Type="http://schemas.openxmlformats.org/officeDocument/2006/relationships/externalLink" Target="externalLinks/externalLink1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19.xml"/><Relationship Id="rId47" Type="http://schemas.openxmlformats.org/officeDocument/2006/relationships/pivotCacheDefinition" Target="pivotCache/pivotCacheDefinition5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17.xml"/><Relationship Id="rId45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externalLink" Target="externalLinks/externalLink13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4" Type="http://schemas.openxmlformats.org/officeDocument/2006/relationships/pivotCacheDefinition" Target="pivotCache/pivotCacheDefinition2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43" Type="http://schemas.openxmlformats.org/officeDocument/2006/relationships/pivotCacheDefinition" Target="pivotCache/pivotCacheDefinition1.xml"/><Relationship Id="rId48" Type="http://schemas.openxmlformats.org/officeDocument/2006/relationships/pivotCacheDefinition" Target="pivotCache/pivotCacheDefinition6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15.xml"/><Relationship Id="rId46" Type="http://schemas.openxmlformats.org/officeDocument/2006/relationships/pivotCacheDefinition" Target="pivotCache/pivotCacheDefinition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17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19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21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2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3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4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5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825-4285-92B7-DA9A8C14A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416896"/>
        <c:axId val="138418432"/>
      </c:barChart>
      <c:catAx>
        <c:axId val="13841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38418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84184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38416896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 Occidente  , 2020.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EA7-4CB3-BD92-806D0AA5128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EA7-4CB3-BD92-806D0AA51285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AEA7-4CB3-BD92-806D0AA51285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AEA7-4CB3-BD92-806D0AA51285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7-4CB3-BD92-806D0AA51285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7-4CB3-BD92-806D0AA51285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Gráficos_Cobertura_Subregión'!$A$4:$A$8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'3. Gráficos_Cobertura_Subregión'!$J$4:$J$8</c:f>
              <c:numCache>
                <c:formatCode>_(* #,##0_);_(* \(#,##0\);_(* "-"??_);_(@_)</c:formatCode>
                <c:ptCount val="5"/>
                <c:pt idx="0">
                  <c:v>145061</c:v>
                </c:pt>
                <c:pt idx="1">
                  <c:v>37470</c:v>
                </c:pt>
                <c:pt idx="2">
                  <c:v>4142</c:v>
                </c:pt>
                <c:pt idx="3">
                  <c:v>1678</c:v>
                </c:pt>
                <c:pt idx="4">
                  <c:v>188351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A7-4CB3-BD92-806D0AA51285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'3. Gráficos_Cobertura_Subregión'!$A$4:$A$8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'3. Gráficos_Cobertura_Subregión'!$K$4:$K$8</c:f>
              <c:numCache>
                <c:formatCode>0.00</c:formatCode>
                <c:ptCount val="5"/>
                <c:pt idx="0">
                  <c:v>67.531167658259079</c:v>
                </c:pt>
                <c:pt idx="1">
                  <c:v>17.443646825507667</c:v>
                </c:pt>
                <c:pt idx="2">
                  <c:v>1.9282515385976182</c:v>
                </c:pt>
                <c:pt idx="3">
                  <c:v>0.78116998594080245</c:v>
                </c:pt>
                <c:pt idx="4">
                  <c:v>87.684236008305163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A7-4CB3-BD92-806D0AA512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1907712"/>
        <c:axId val="151913600"/>
        <c:axId val="0"/>
      </c:bar3DChart>
      <c:catAx>
        <c:axId val="1519077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1913600"/>
        <c:crosses val="autoZero"/>
        <c:auto val="1"/>
        <c:lblAlgn val="ctr"/>
        <c:lblOffset val="100"/>
        <c:noMultiLvlLbl val="0"/>
      </c:catAx>
      <c:valAx>
        <c:axId val="1519136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crossAx val="15190771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b="1"/>
            </a:pPr>
            <a:endParaRPr lang="es-CO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Norte  , 2020.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E5CF-4288-BBD3-29FD360AB85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E5CF-4288-BBD3-29FD360AB852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E5CF-4288-BBD3-29FD360AB852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E5CF-4288-BBD3-29FD360AB85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F-4288-BBD3-29FD360AB852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F-4288-BBD3-29FD360AB85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Gráficos_Cobertura_Subregión'!$A$4:$A$8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'3. Gráficos_Cobertura_Subregión'!$L$4:$L$8</c:f>
              <c:numCache>
                <c:formatCode>_(* #,##0_);_(* \(#,##0\);_(* "-"??_);_(@_)</c:formatCode>
                <c:ptCount val="5"/>
                <c:pt idx="0">
                  <c:v>136375</c:v>
                </c:pt>
                <c:pt idx="1">
                  <c:v>88235</c:v>
                </c:pt>
                <c:pt idx="2">
                  <c:v>4128</c:v>
                </c:pt>
                <c:pt idx="3">
                  <c:v>1632</c:v>
                </c:pt>
                <c:pt idx="4">
                  <c:v>230370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CF-4288-BBD3-29FD360AB85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'3. Gráficos_Cobertura_Subregión'!$A$4:$A$8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'3. Gráficos_Cobertura_Subregión'!$M$4:$M$8</c:f>
              <c:numCache>
                <c:formatCode>0.00</c:formatCode>
                <c:ptCount val="5"/>
                <c:pt idx="0">
                  <c:v>54.683646832859509</c:v>
                </c:pt>
                <c:pt idx="1">
                  <c:v>35.380469868358269</c:v>
                </c:pt>
                <c:pt idx="2">
                  <c:v>1.6552454198060058</c:v>
                </c:pt>
                <c:pt idx="3">
                  <c:v>0.65439935201632793</c:v>
                </c:pt>
                <c:pt idx="4">
                  <c:v>92.373761473040105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5CF-4288-BBD3-29FD360AB8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1959808"/>
        <c:axId val="151965696"/>
        <c:axId val="0"/>
      </c:bar3DChart>
      <c:catAx>
        <c:axId val="151959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1965696"/>
        <c:crosses val="autoZero"/>
        <c:auto val="1"/>
        <c:lblAlgn val="ctr"/>
        <c:lblOffset val="100"/>
        <c:noMultiLvlLbl val="0"/>
      </c:catAx>
      <c:valAx>
        <c:axId val="1519656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crossAx val="15195980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b="1"/>
            </a:pPr>
            <a:endParaRPr lang="es-CO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Oriente , 2020.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F3E-4EDC-B325-E882007E7E9F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9F3E-4EDC-B325-E882007E7E9F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9F3E-4EDC-B325-E882007E7E9F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9F3E-4EDC-B325-E882007E7E9F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3E-4EDC-B325-E882007E7E9F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3E-4EDC-B325-E882007E7E9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Gráficos_Cobertura_Subregión'!$A$4:$A$8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'3. Gráficos_Cobertura_Subregión'!$N$4:$N$8</c:f>
              <c:numCache>
                <c:formatCode>_(* #,##0_);_(* \(#,##0\);_(* "-"??_);_(@_)</c:formatCode>
                <c:ptCount val="5"/>
                <c:pt idx="0">
                  <c:v>247032</c:v>
                </c:pt>
                <c:pt idx="1">
                  <c:v>380776</c:v>
                </c:pt>
                <c:pt idx="2">
                  <c:v>8635</c:v>
                </c:pt>
                <c:pt idx="3">
                  <c:v>6502</c:v>
                </c:pt>
                <c:pt idx="4">
                  <c:v>642945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3E-4EDC-B325-E882007E7E9F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'3. Gráficos_Cobertura_Subregión'!$A$4:$A$8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'3. Gráficos_Cobertura_Subregión'!$O$4:$O$8</c:f>
              <c:numCache>
                <c:formatCode>0.00</c:formatCode>
                <c:ptCount val="5"/>
                <c:pt idx="0">
                  <c:v>35.484334331171027</c:v>
                </c:pt>
                <c:pt idx="1">
                  <c:v>54.6956786541257</c:v>
                </c:pt>
                <c:pt idx="2">
                  <c:v>1.240354395178203</c:v>
                </c:pt>
                <c:pt idx="3">
                  <c:v>0.93396459495641881</c:v>
                </c:pt>
                <c:pt idx="4">
                  <c:v>92.354331975431364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3E-4EDC-B325-E882007E7E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2016000"/>
        <c:axId val="152017536"/>
        <c:axId val="0"/>
      </c:bar3DChart>
      <c:catAx>
        <c:axId val="1520160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2017536"/>
        <c:crosses val="autoZero"/>
        <c:auto val="1"/>
        <c:lblAlgn val="ctr"/>
        <c:lblOffset val="100"/>
        <c:noMultiLvlLbl val="0"/>
      </c:catAx>
      <c:valAx>
        <c:axId val="1520175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crossAx val="1520160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b="1"/>
            </a:pPr>
            <a:endParaRPr lang="es-CO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Suroeste , 2020.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D90-45EB-9B43-1A57E7204D17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D90-45EB-9B43-1A57E7204D17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7D90-45EB-9B43-1A57E7204D17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7D90-45EB-9B43-1A57E7204D17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90-45EB-9B43-1A57E7204D17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0-45EB-9B43-1A57E7204D17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90-45EB-9B43-1A57E7204D1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Gráficos_Cobertura_Subregión'!$A$4:$A$8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'3. Gráficos_Cobertura_Subregión'!$P$4:$P$8</c:f>
              <c:numCache>
                <c:formatCode>_(* #,##0_);_(* \(#,##0\);_(* "-"??_);_(@_)</c:formatCode>
                <c:ptCount val="5"/>
                <c:pt idx="0">
                  <c:v>213157</c:v>
                </c:pt>
                <c:pt idx="1">
                  <c:v>86732</c:v>
                </c:pt>
                <c:pt idx="2">
                  <c:v>5992</c:v>
                </c:pt>
                <c:pt idx="3">
                  <c:v>3587</c:v>
                </c:pt>
                <c:pt idx="4">
                  <c:v>309468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90-45EB-9B43-1A57E7204D17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'3. Gráficos_Cobertura_Subregión'!$A$4:$A$8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'3. Gráficos_Cobertura_Subregión'!$Q$4:$Q$8</c:f>
              <c:numCache>
                <c:formatCode>0.00</c:formatCode>
                <c:ptCount val="5"/>
                <c:pt idx="0">
                  <c:v>56.768294956403167</c:v>
                </c:pt>
                <c:pt idx="1">
                  <c:v>23.098597550907357</c:v>
                </c:pt>
                <c:pt idx="2">
                  <c:v>1.5957985117953797</c:v>
                </c:pt>
                <c:pt idx="3">
                  <c:v>0.9552952706625546</c:v>
                </c:pt>
                <c:pt idx="4">
                  <c:v>82.417986289768464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90-45EB-9B43-1A57E7204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2064000"/>
        <c:axId val="152065536"/>
        <c:axId val="0"/>
      </c:bar3DChart>
      <c:catAx>
        <c:axId val="1520640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2065536"/>
        <c:crosses val="autoZero"/>
        <c:auto val="1"/>
        <c:lblAlgn val="ctr"/>
        <c:lblOffset val="100"/>
        <c:noMultiLvlLbl val="0"/>
      </c:catAx>
      <c:valAx>
        <c:axId val="1520655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crossAx val="1520640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b="1"/>
            </a:pPr>
            <a:endParaRPr lang="es-CO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Valle de Aburrá , 2020.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798-4DF5-B9DD-E55E8D38316B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798-4DF5-B9DD-E55E8D38316B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7798-4DF5-B9DD-E55E8D38316B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7798-4DF5-B9DD-E55E8D38316B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98-4DF5-B9DD-E55E8D38316B}"/>
                </c:ext>
              </c:extLst>
            </c:dLbl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743-4BAC-A0D0-2577AC3C7F48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98-4DF5-B9DD-E55E8D38316B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98-4DF5-B9DD-E55E8D38316B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Gráficos_Cobertura_Subregión'!$A$4:$A$8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'3. Gráficos_Cobertura_Subregión'!$R$4:$R$8</c:f>
              <c:numCache>
                <c:formatCode>_(* #,##0_);_(* \(#,##0\);_(* "-"??_);_(@_)</c:formatCode>
                <c:ptCount val="5"/>
                <c:pt idx="0">
                  <c:v>901425</c:v>
                </c:pt>
                <c:pt idx="1">
                  <c:v>3129868</c:v>
                </c:pt>
                <c:pt idx="2">
                  <c:v>62536</c:v>
                </c:pt>
                <c:pt idx="3">
                  <c:v>69856</c:v>
                </c:pt>
                <c:pt idx="4">
                  <c:v>4163685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798-4DF5-B9DD-E55E8D38316B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'3. Gráficos_Cobertura_Subregión'!$A$4:$A$8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'3. Gráficos_Cobertura_Subregión'!$S$4:$S$8</c:f>
              <c:numCache>
                <c:formatCode>0.00</c:formatCode>
                <c:ptCount val="5"/>
                <c:pt idx="0">
                  <c:v>22.406061946792672</c:v>
                </c:pt>
                <c:pt idx="1">
                  <c:v>77.796839774006813</c:v>
                </c:pt>
                <c:pt idx="2">
                  <c:v>1.5544116148372038</c:v>
                </c:pt>
                <c:pt idx="3">
                  <c:v>1.7363595011844011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98-4DF5-B9DD-E55E8D3831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2185472"/>
        <c:axId val="152211840"/>
        <c:axId val="0"/>
      </c:bar3DChart>
      <c:catAx>
        <c:axId val="1521854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2211840"/>
        <c:crosses val="autoZero"/>
        <c:auto val="1"/>
        <c:lblAlgn val="ctr"/>
        <c:lblOffset val="100"/>
        <c:noMultiLvlLbl val="0"/>
      </c:catAx>
      <c:valAx>
        <c:axId val="1522118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crossAx val="15218547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b="1"/>
            </a:pPr>
            <a:endParaRPr lang="es-CO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Magdalena Medio</a:t>
            </a:r>
          </a:p>
        </c:rich>
      </c:tx>
      <c:layout>
        <c:manualLayout>
          <c:xMode val="edge"/>
          <c:yMode val="edge"/>
          <c:x val="0.64318683568809221"/>
          <c:y val="2.026172981661188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'4. Gráficos_Tendencia_Subreg'!$C$16</c:f>
              <c:strCache>
                <c:ptCount val="1"/>
                <c:pt idx="0">
                  <c:v>subsidiado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Gráficos_Tendencia_Subreg'!$A$17:$A$27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Gráficos_Tendencia_Subreg'!$D$17:$D$27</c:f>
              <c:numCache>
                <c:formatCode>#,##0.00</c:formatCode>
                <c:ptCount val="11"/>
                <c:pt idx="0">
                  <c:v>58.550023266635641</c:v>
                </c:pt>
                <c:pt idx="1">
                  <c:v>58.579458448334357</c:v>
                </c:pt>
                <c:pt idx="2">
                  <c:v>56.86200104804756</c:v>
                </c:pt>
                <c:pt idx="3">
                  <c:v>56.993545515245934</c:v>
                </c:pt>
                <c:pt idx="4">
                  <c:v>58.672363722505416</c:v>
                </c:pt>
                <c:pt idx="5">
                  <c:v>55.989002438138712</c:v>
                </c:pt>
                <c:pt idx="6">
                  <c:v>49.615784362167965</c:v>
                </c:pt>
                <c:pt idx="7">
                  <c:v>50.863788750465623</c:v>
                </c:pt>
                <c:pt idx="8">
                  <c:v>61.108965943316086</c:v>
                </c:pt>
                <c:pt idx="9">
                  <c:v>57.685481345089741</c:v>
                </c:pt>
                <c:pt idx="10">
                  <c:v>57.686501798393564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2D8-8FAC-9271BA98E717}"/>
            </c:ext>
          </c:extLst>
        </c:ser>
        <c:ser>
          <c:idx val="1"/>
          <c:order val="1"/>
          <c:tx>
            <c:strRef>
              <c:f>'4. Gráficos_Tendencia_Subreg'!$E$16</c:f>
              <c:strCache>
                <c:ptCount val="1"/>
                <c:pt idx="0">
                  <c:v>Contributivo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Gráficos_Tendencia_Subreg'!$A$17:$A$27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Gráficos_Tendencia_Subreg'!$F$17:$F$27</c:f>
              <c:numCache>
                <c:formatCode>#,##0.00</c:formatCode>
                <c:ptCount val="11"/>
                <c:pt idx="0">
                  <c:v>22.16100511865984</c:v>
                </c:pt>
                <c:pt idx="1">
                  <c:v>24.013959981386694</c:v>
                </c:pt>
                <c:pt idx="2">
                  <c:v>24.110514808189226</c:v>
                </c:pt>
                <c:pt idx="3">
                  <c:v>21.978188292900068</c:v>
                </c:pt>
                <c:pt idx="4">
                  <c:v>24.205760811391773</c:v>
                </c:pt>
                <c:pt idx="5">
                  <c:v>24.382251733499334</c:v>
                </c:pt>
                <c:pt idx="6">
                  <c:v>26.815866146427901</c:v>
                </c:pt>
                <c:pt idx="7">
                  <c:v>25.683539588593185</c:v>
                </c:pt>
                <c:pt idx="8">
                  <c:v>29.230056375009656</c:v>
                </c:pt>
                <c:pt idx="9">
                  <c:v>29.545087840851931</c:v>
                </c:pt>
                <c:pt idx="10">
                  <c:v>29.830969641625821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7-42D8-8FAC-9271BA98E717}"/>
            </c:ext>
          </c:extLst>
        </c:ser>
        <c:ser>
          <c:idx val="2"/>
          <c:order val="2"/>
          <c:tx>
            <c:strRef>
              <c:f>'4. Gráficos_Tendencia_Subreg'!$I$16</c:f>
              <c:strCache>
                <c:ptCount val="1"/>
                <c:pt idx="0">
                  <c:v>Sin Cobertura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Gráficos_Tendencia_Subreg'!$A$17:$A$27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Gráficos_Tendencia_Subreg'!$I$17:$I$27</c:f>
              <c:numCache>
                <c:formatCode>#.##</c:formatCode>
                <c:ptCount val="11"/>
                <c:pt idx="0">
                  <c:v>19.288971614704522</c:v>
                </c:pt>
                <c:pt idx="1">
                  <c:v>17.406581570278945</c:v>
                </c:pt>
                <c:pt idx="2" formatCode="#,##0.00">
                  <c:v>19.027484143763218</c:v>
                </c:pt>
                <c:pt idx="3" formatCode="#,##0.00">
                  <c:v>21.028266191854001</c:v>
                </c:pt>
                <c:pt idx="4" formatCode="#,##0.00">
                  <c:v>17.121875466102807</c:v>
                </c:pt>
                <c:pt idx="5" formatCode="#,##0.00">
                  <c:v>19.628745828361957</c:v>
                </c:pt>
                <c:pt idx="6" formatCode="#,##0.00">
                  <c:v>23.568349491404135</c:v>
                </c:pt>
                <c:pt idx="7" formatCode="#,##0.00">
                  <c:v>23.452671660941192</c:v>
                </c:pt>
                <c:pt idx="8" formatCode="#,##0.00">
                  <c:v>9.6609776816742681</c:v>
                </c:pt>
                <c:pt idx="9" formatCode="#,##0.00">
                  <c:v>12.769430814058339</c:v>
                </c:pt>
                <c:pt idx="10" formatCode="#,##0.00">
                  <c:v>12.482528559980622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7-42D8-8FAC-9271BA98E71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6468992"/>
        <c:axId val="166474880"/>
      </c:lineChart>
      <c:catAx>
        <c:axId val="166468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474880"/>
        <c:crosses val="autoZero"/>
        <c:auto val="1"/>
        <c:lblAlgn val="ctr"/>
        <c:lblOffset val="100"/>
        <c:noMultiLvlLbl val="0"/>
      </c:catAx>
      <c:valAx>
        <c:axId val="16647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468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9451797248748153E-2"/>
          <c:y val="4.0485842865836612E-2"/>
          <c:w val="0.46989058282608293"/>
          <c:h val="6.7186947460292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Bajo Cauca</a:t>
            </a:r>
          </a:p>
        </c:rich>
      </c:tx>
      <c:layout>
        <c:manualLayout>
          <c:xMode val="edge"/>
          <c:yMode val="edge"/>
          <c:x val="0.78813320675341114"/>
          <c:y val="2.106515668105225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'4. Gráficos_Tendencia_Subreg'!$C$16</c:f>
              <c:strCache>
                <c:ptCount val="1"/>
                <c:pt idx="0">
                  <c:v>subsidiado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Gráficos_Tendencia_Subreg'!$A$17:$A$27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Gráficos_Tendencia_Subreg'!$D$30:$D$40</c:f>
              <c:numCache>
                <c:formatCode>#,##0.00</c:formatCode>
                <c:ptCount val="11"/>
                <c:pt idx="0">
                  <c:v>73.013670241505139</c:v>
                </c:pt>
                <c:pt idx="1">
                  <c:v>73.603119225421395</c:v>
                </c:pt>
                <c:pt idx="2">
                  <c:v>72.034479694303741</c:v>
                </c:pt>
                <c:pt idx="3">
                  <c:v>72.554206885988876</c:v>
                </c:pt>
                <c:pt idx="4">
                  <c:v>73.469596460249392</c:v>
                </c:pt>
                <c:pt idx="5">
                  <c:v>73.794015230680372</c:v>
                </c:pt>
                <c:pt idx="6">
                  <c:v>69.913497750810748</c:v>
                </c:pt>
                <c:pt idx="7">
                  <c:v>68.968826444207494</c:v>
                </c:pt>
                <c:pt idx="8">
                  <c:v>88.289412257119409</c:v>
                </c:pt>
                <c:pt idx="9">
                  <c:v>84.776369852272367</c:v>
                </c:pt>
                <c:pt idx="10">
                  <c:v>84.813130237869444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A9-4987-BE0F-58603144A953}"/>
            </c:ext>
          </c:extLst>
        </c:ser>
        <c:ser>
          <c:idx val="1"/>
          <c:order val="1"/>
          <c:tx>
            <c:strRef>
              <c:f>'4. Gráficos_Tendencia_Subreg'!$E$16</c:f>
              <c:strCache>
                <c:ptCount val="1"/>
                <c:pt idx="0">
                  <c:v>Contributivo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Gráficos_Tendencia_Subreg'!$A$17:$A$27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Gráficos_Tendencia_Subreg'!$F$30:$F$40</c:f>
              <c:numCache>
                <c:formatCode>#,##0.00</c:formatCode>
                <c:ptCount val="11"/>
                <c:pt idx="0">
                  <c:v>14.131343858013039</c:v>
                </c:pt>
                <c:pt idx="1">
                  <c:v>15.736690572936327</c:v>
                </c:pt>
                <c:pt idx="2">
                  <c:v>16.320981071714211</c:v>
                </c:pt>
                <c:pt idx="3">
                  <c:v>14.806164042620587</c:v>
                </c:pt>
                <c:pt idx="4">
                  <c:v>16.327713274746554</c:v>
                </c:pt>
                <c:pt idx="5">
                  <c:v>15.275751434762142</c:v>
                </c:pt>
                <c:pt idx="6">
                  <c:v>16.29321843289047</c:v>
                </c:pt>
                <c:pt idx="7">
                  <c:v>16.147839177068306</c:v>
                </c:pt>
                <c:pt idx="8">
                  <c:v>20.531560392150549</c:v>
                </c:pt>
                <c:pt idx="9">
                  <c:v>18.336182291503309</c:v>
                </c:pt>
                <c:pt idx="10">
                  <c:v>18.09859291230379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A9-4987-BE0F-58603144A953}"/>
            </c:ext>
          </c:extLst>
        </c:ser>
        <c:ser>
          <c:idx val="2"/>
          <c:order val="2"/>
          <c:tx>
            <c:strRef>
              <c:f>'4. Gráficos_Tendencia_Subreg'!$I$16</c:f>
              <c:strCache>
                <c:ptCount val="1"/>
                <c:pt idx="0">
                  <c:v>Sin Cobertura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Gráficos_Tendencia_Subreg'!$A$17:$A$27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Gráficos_Tendencia_Subreg'!$I$30:$I$40</c:f>
              <c:numCache>
                <c:formatCode>#,##0.00</c:formatCode>
                <c:ptCount val="11"/>
                <c:pt idx="0">
                  <c:v>12.854985900481822</c:v>
                </c:pt>
                <c:pt idx="1">
                  <c:v>10.66019020164228</c:v>
                </c:pt>
                <c:pt idx="2">
                  <c:v>11.644539233982044</c:v>
                </c:pt>
                <c:pt idx="3">
                  <c:v>12.639629071390544</c:v>
                </c:pt>
                <c:pt idx="4">
                  <c:v>10.202690265004051</c:v>
                </c:pt>
                <c:pt idx="5">
                  <c:v>10.930233334557485</c:v>
                </c:pt>
                <c:pt idx="6">
                  <c:v>13.793283816298782</c:v>
                </c:pt>
                <c:pt idx="7">
                  <c:v>14.8833343787242</c:v>
                </c:pt>
                <c:pt idx="8">
                  <c:v>-8.8209726492699616</c:v>
                </c:pt>
                <c:pt idx="9">
                  <c:v>-3.1125521437756873</c:v>
                </c:pt>
                <c:pt idx="10">
                  <c:v>-2.9117231501732306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A9-4987-BE0F-58603144A95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7475456"/>
        <c:axId val="167493632"/>
      </c:lineChart>
      <c:catAx>
        <c:axId val="167475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493632"/>
        <c:crosses val="autoZero"/>
        <c:auto val="1"/>
        <c:lblAlgn val="ctr"/>
        <c:lblOffset val="100"/>
        <c:noMultiLvlLbl val="0"/>
      </c:catAx>
      <c:valAx>
        <c:axId val="16749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475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618938590123042"/>
          <c:y val="3.7807194619827816E-2"/>
          <c:w val="0.46989058282608293"/>
          <c:h val="6.28106255857888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Urabá</a:t>
            </a:r>
          </a:p>
        </c:rich>
      </c:tx>
      <c:layout>
        <c:manualLayout>
          <c:xMode val="edge"/>
          <c:yMode val="edge"/>
          <c:x val="0.76933623722566591"/>
          <c:y val="1.8119226161397963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'4. Gráficos_Tendencia_Subreg'!$C$16</c:f>
              <c:strCache>
                <c:ptCount val="1"/>
                <c:pt idx="0">
                  <c:v>subsidiado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Gráficos_Tendencia_Subreg'!$A$56:$A$66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Gráficos_Tendencia_Subreg'!$D$43:$D$53</c:f>
              <c:numCache>
                <c:formatCode>#,##0.00</c:formatCode>
                <c:ptCount val="11"/>
                <c:pt idx="0">
                  <c:v>56.082706611427824</c:v>
                </c:pt>
                <c:pt idx="1">
                  <c:v>58.855630224718539</c:v>
                </c:pt>
                <c:pt idx="2">
                  <c:v>56.929406102356403</c:v>
                </c:pt>
                <c:pt idx="3">
                  <c:v>57.007614144338383</c:v>
                </c:pt>
                <c:pt idx="4">
                  <c:v>58.049826294081861</c:v>
                </c:pt>
                <c:pt idx="5">
                  <c:v>55.240525068788628</c:v>
                </c:pt>
                <c:pt idx="6">
                  <c:v>50.967833507797664</c:v>
                </c:pt>
                <c:pt idx="7">
                  <c:v>49.868832787447289</c:v>
                </c:pt>
                <c:pt idx="8">
                  <c:v>72.298178511460577</c:v>
                </c:pt>
                <c:pt idx="9">
                  <c:v>70.051300194586943</c:v>
                </c:pt>
                <c:pt idx="10">
                  <c:v>71.163748515382551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CD-45BD-A085-64259FB67D85}"/>
            </c:ext>
          </c:extLst>
        </c:ser>
        <c:ser>
          <c:idx val="1"/>
          <c:order val="1"/>
          <c:tx>
            <c:strRef>
              <c:f>'4. Gráficos_Tendencia_Subreg'!$E$16</c:f>
              <c:strCache>
                <c:ptCount val="1"/>
                <c:pt idx="0">
                  <c:v>Contributivo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Gráficos_Tendencia_Subreg'!$A$56:$A$66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Gráficos_Tendencia_Subreg'!$F$43:$F$53</c:f>
              <c:numCache>
                <c:formatCode>#,##0.00</c:formatCode>
                <c:ptCount val="11"/>
                <c:pt idx="0">
                  <c:v>30.218795453135449</c:v>
                </c:pt>
                <c:pt idx="1">
                  <c:v>30.954662328441341</c:v>
                </c:pt>
                <c:pt idx="2">
                  <c:v>29.825356963948362</c:v>
                </c:pt>
                <c:pt idx="3">
                  <c:v>26.846441971474487</c:v>
                </c:pt>
                <c:pt idx="4">
                  <c:v>28.480769440204867</c:v>
                </c:pt>
                <c:pt idx="5">
                  <c:v>28.494416517763693</c:v>
                </c:pt>
                <c:pt idx="6">
                  <c:v>29.599205152316237</c:v>
                </c:pt>
                <c:pt idx="7">
                  <c:v>29.128113904005552</c:v>
                </c:pt>
                <c:pt idx="8">
                  <c:v>41.545652876212962</c:v>
                </c:pt>
                <c:pt idx="9">
                  <c:v>42.475550276717797</c:v>
                </c:pt>
                <c:pt idx="10">
                  <c:v>43.340485038887401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CD-45BD-A085-64259FB67D85}"/>
            </c:ext>
          </c:extLst>
        </c:ser>
        <c:ser>
          <c:idx val="2"/>
          <c:order val="2"/>
          <c:tx>
            <c:strRef>
              <c:f>'4. Gráficos_Tendencia_Subreg'!$I$16</c:f>
              <c:strCache>
                <c:ptCount val="1"/>
                <c:pt idx="0">
                  <c:v>Sin Cobertura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Gráficos_Tendencia_Subreg'!$A$56:$A$66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Gráficos_Tendencia_Subreg'!$I$43:$I$53</c:f>
              <c:numCache>
                <c:formatCode>#,##0.00</c:formatCode>
                <c:ptCount val="11"/>
                <c:pt idx="0">
                  <c:v>13.698497935436734</c:v>
                </c:pt>
                <c:pt idx="1">
                  <c:v>10.189707446840117</c:v>
                </c:pt>
                <c:pt idx="2">
                  <c:v>13.245236933695239</c:v>
                </c:pt>
                <c:pt idx="3">
                  <c:v>16.145943884187133</c:v>
                </c:pt>
                <c:pt idx="4">
                  <c:v>13.46940426571328</c:v>
                </c:pt>
                <c:pt idx="5">
                  <c:v>16.265058413447676</c:v>
                </c:pt>
                <c:pt idx="6">
                  <c:v>19.432961339886106</c:v>
                </c:pt>
                <c:pt idx="7">
                  <c:v>21.003053308547152</c:v>
                </c:pt>
                <c:pt idx="8">
                  <c:v>-13.843831387673532</c:v>
                </c:pt>
                <c:pt idx="9">
                  <c:v>-12.526850471304755</c:v>
                </c:pt>
                <c:pt idx="10">
                  <c:v>-14.504233554269945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CD-45BD-A085-64259FB67D8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6646912"/>
        <c:axId val="166648448"/>
      </c:lineChart>
      <c:catAx>
        <c:axId val="166646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648448"/>
        <c:crosses val="autoZero"/>
        <c:auto val="1"/>
        <c:lblAlgn val="ctr"/>
        <c:lblOffset val="100"/>
        <c:noMultiLvlLbl val="0"/>
      </c:catAx>
      <c:valAx>
        <c:axId val="16664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646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7276856350402984E-2"/>
          <c:y val="2.9161598308168061E-2"/>
          <c:w val="0.46989058282608293"/>
          <c:h val="6.05928836992323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Nordeste</a:t>
            </a:r>
          </a:p>
        </c:rich>
      </c:tx>
      <c:layout>
        <c:manualLayout>
          <c:xMode val="edge"/>
          <c:yMode val="edge"/>
          <c:x val="0.7458951248115262"/>
          <c:y val="1.721364860344579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'4. Gráficos_Tendencia_Subreg'!$C$16</c:f>
              <c:strCache>
                <c:ptCount val="1"/>
                <c:pt idx="0">
                  <c:v>subsidiado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Gráficos_Tendencia_Subreg'!$A$56:$A$66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Gráficos_Tendencia_Subreg'!$D$56:$D$66</c:f>
              <c:numCache>
                <c:formatCode>#,##0.00</c:formatCode>
                <c:ptCount val="11"/>
                <c:pt idx="0">
                  <c:v>66.992476583575836</c:v>
                </c:pt>
                <c:pt idx="1">
                  <c:v>68.644678492239464</c:v>
                </c:pt>
                <c:pt idx="2">
                  <c:v>69.599085256914179</c:v>
                </c:pt>
                <c:pt idx="3">
                  <c:v>70.727891230633361</c:v>
                </c:pt>
                <c:pt idx="4">
                  <c:v>71.171010449947829</c:v>
                </c:pt>
                <c:pt idx="5">
                  <c:v>70.471871079803151</c:v>
                </c:pt>
                <c:pt idx="6">
                  <c:v>66.326872279474685</c:v>
                </c:pt>
                <c:pt idx="7">
                  <c:v>68.189394374807335</c:v>
                </c:pt>
                <c:pt idx="8">
                  <c:v>66.297734429938544</c:v>
                </c:pt>
                <c:pt idx="9">
                  <c:v>64.950460280432438</c:v>
                </c:pt>
                <c:pt idx="10">
                  <c:v>65.325408764704434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78-45E3-8D76-F520B64A8B91}"/>
            </c:ext>
          </c:extLst>
        </c:ser>
        <c:ser>
          <c:idx val="1"/>
          <c:order val="1"/>
          <c:tx>
            <c:strRef>
              <c:f>'4. Gráficos_Tendencia_Subreg'!$E$16</c:f>
              <c:strCache>
                <c:ptCount val="1"/>
                <c:pt idx="0">
                  <c:v>Contributivo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Gráficos_Tendencia_Subreg'!$A$56:$A$66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Gráficos_Tendencia_Subreg'!$F$56:$F$66</c:f>
              <c:numCache>
                <c:formatCode>#,##0.00</c:formatCode>
                <c:ptCount val="11"/>
                <c:pt idx="0">
                  <c:v>18.723085773649611</c:v>
                </c:pt>
                <c:pt idx="1">
                  <c:v>22.098848867019285</c:v>
                </c:pt>
                <c:pt idx="2">
                  <c:v>23.040091474308582</c:v>
                </c:pt>
                <c:pt idx="3">
                  <c:v>19.565620332108551</c:v>
                </c:pt>
                <c:pt idx="4">
                  <c:v>21.062618595825427</c:v>
                </c:pt>
                <c:pt idx="5">
                  <c:v>20.827302261249962</c:v>
                </c:pt>
                <c:pt idx="6">
                  <c:v>23.227904949695194</c:v>
                </c:pt>
                <c:pt idx="7">
                  <c:v>21.923412526320739</c:v>
                </c:pt>
                <c:pt idx="8">
                  <c:v>21.75782961853222</c:v>
                </c:pt>
                <c:pt idx="9">
                  <c:v>21.622394461584772</c:v>
                </c:pt>
                <c:pt idx="10">
                  <c:v>22.365039828355819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78-45E3-8D76-F520B64A8B91}"/>
            </c:ext>
          </c:extLst>
        </c:ser>
        <c:ser>
          <c:idx val="2"/>
          <c:order val="2"/>
          <c:tx>
            <c:strRef>
              <c:f>'4. Gráficos_Tendencia_Subreg'!$I$16</c:f>
              <c:strCache>
                <c:ptCount val="1"/>
                <c:pt idx="0">
                  <c:v>Sin Cobertura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Gráficos_Tendencia_Subreg'!$A$56:$A$66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Gráficos_Tendencia_Subreg'!$I$56:$I$66</c:f>
              <c:numCache>
                <c:formatCode>#,##0.00</c:formatCode>
                <c:ptCount val="11"/>
                <c:pt idx="0">
                  <c:v>14.284437642774549</c:v>
                </c:pt>
                <c:pt idx="1">
                  <c:v>9.2564726407412508</c:v>
                </c:pt>
                <c:pt idx="2">
                  <c:v>7.3608232687772386</c:v>
                </c:pt>
                <c:pt idx="3">
                  <c:v>9.7064884372580877</c:v>
                </c:pt>
                <c:pt idx="4">
                  <c:v>7.7663709542267441</c:v>
                </c:pt>
                <c:pt idx="5">
                  <c:v>8.7008266589468803</c:v>
                </c:pt>
                <c:pt idx="6">
                  <c:v>10.445222770830128</c:v>
                </c:pt>
                <c:pt idx="7">
                  <c:v>9.8871930988719328</c:v>
                </c:pt>
                <c:pt idx="8">
                  <c:v>11.944435951529243</c:v>
                </c:pt>
                <c:pt idx="9">
                  <c:v>13.427145257982801</c:v>
                </c:pt>
                <c:pt idx="10">
                  <c:v>12.309551406939761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78-45E3-8D76-F520B64A8B9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6525184"/>
        <c:axId val="166604800"/>
      </c:lineChart>
      <c:catAx>
        <c:axId val="16652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604800"/>
        <c:crosses val="autoZero"/>
        <c:auto val="1"/>
        <c:lblAlgn val="ctr"/>
        <c:lblOffset val="100"/>
        <c:noMultiLvlLbl val="0"/>
      </c:catAx>
      <c:valAx>
        <c:axId val="16660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52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4581820889410085E-2"/>
          <c:y val="2.1271209597263502E-2"/>
          <c:w val="0.46989058282608293"/>
          <c:h val="5.0012694880416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Occidente</a:t>
            </a:r>
          </a:p>
        </c:rich>
      </c:tx>
      <c:layout>
        <c:manualLayout>
          <c:xMode val="edge"/>
          <c:yMode val="edge"/>
          <c:x val="0.77391862535079414"/>
          <c:y val="2.27570217389444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'4. Gráficos_Tendencia_Subreg'!$C$16</c:f>
              <c:strCache>
                <c:ptCount val="1"/>
                <c:pt idx="0">
                  <c:v>subsidiado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Gráficos_Tendencia_Subreg'!$A$56:$A$66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Gráficos_Tendencia_Subreg'!$D$70:$D$80</c:f>
              <c:numCache>
                <c:formatCode>#,##0.00</c:formatCode>
                <c:ptCount val="11"/>
                <c:pt idx="0">
                  <c:v>76.122577390888338</c:v>
                </c:pt>
                <c:pt idx="1">
                  <c:v>74.77350593828973</c:v>
                </c:pt>
                <c:pt idx="2">
                  <c:v>75.005370408300891</c:v>
                </c:pt>
                <c:pt idx="3">
                  <c:v>75.253368248510782</c:v>
                </c:pt>
                <c:pt idx="4">
                  <c:v>74.597929279547259</c:v>
                </c:pt>
                <c:pt idx="5">
                  <c:v>74.462295672355495</c:v>
                </c:pt>
                <c:pt idx="6">
                  <c:v>72.039003011776941</c:v>
                </c:pt>
                <c:pt idx="7">
                  <c:v>73.438712616974513</c:v>
                </c:pt>
                <c:pt idx="8">
                  <c:v>69.632110548911371</c:v>
                </c:pt>
                <c:pt idx="9">
                  <c:v>67.910500972092152</c:v>
                </c:pt>
                <c:pt idx="10">
                  <c:v>67.531167658259079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E0-4659-90FC-A7FE7CF08521}"/>
            </c:ext>
          </c:extLst>
        </c:ser>
        <c:ser>
          <c:idx val="1"/>
          <c:order val="1"/>
          <c:tx>
            <c:strRef>
              <c:f>'4. Gráficos_Tendencia_Subreg'!$E$16</c:f>
              <c:strCache>
                <c:ptCount val="1"/>
                <c:pt idx="0">
                  <c:v>Contributivo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Gráficos_Tendencia_Subreg'!$A$56:$A$66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Gráficos_Tendencia_Subreg'!$F$70:$F$80</c:f>
              <c:numCache>
                <c:formatCode>#,##0.00</c:formatCode>
                <c:ptCount val="11"/>
                <c:pt idx="0">
                  <c:v>14.463632912643067</c:v>
                </c:pt>
                <c:pt idx="1">
                  <c:v>16.31019796883044</c:v>
                </c:pt>
                <c:pt idx="2">
                  <c:v>16.782151260672126</c:v>
                </c:pt>
                <c:pt idx="3">
                  <c:v>15.834266181585576</c:v>
                </c:pt>
                <c:pt idx="4">
                  <c:v>18.9504416903718</c:v>
                </c:pt>
                <c:pt idx="5">
                  <c:v>20.389748104279626</c:v>
                </c:pt>
                <c:pt idx="6">
                  <c:v>23.271730320889326</c:v>
                </c:pt>
                <c:pt idx="7">
                  <c:v>19.927599725619984</c:v>
                </c:pt>
                <c:pt idx="8">
                  <c:v>19.122776755596444</c:v>
                </c:pt>
                <c:pt idx="9">
                  <c:v>19.86442998322012</c:v>
                </c:pt>
                <c:pt idx="10">
                  <c:v>20.153068350046087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E0-4659-90FC-A7FE7CF08521}"/>
            </c:ext>
          </c:extLst>
        </c:ser>
        <c:ser>
          <c:idx val="2"/>
          <c:order val="2"/>
          <c:tx>
            <c:strRef>
              <c:f>'4. Gráficos_Tendencia_Subreg'!$I$16</c:f>
              <c:strCache>
                <c:ptCount val="1"/>
                <c:pt idx="0">
                  <c:v>Sin Cobertura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3389148174659985E-2"/>
                  <c:y val="-9.004369995909557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0-4659-90FC-A7FE7CF08521}"/>
                </c:ext>
              </c:extLst>
            </c:dLbl>
            <c:dLbl>
              <c:idx val="1"/>
              <c:layout>
                <c:manualLayout>
                  <c:x val="-4.7570966356478166E-2"/>
                  <c:y val="-2.61349967576579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E0-4659-90FC-A7FE7CF08521}"/>
                </c:ext>
              </c:extLst>
            </c:dLbl>
            <c:dLbl>
              <c:idx val="2"/>
              <c:layout>
                <c:manualLayout>
                  <c:x val="-5.6298239083750951E-2"/>
                  <c:y val="-3.898296682896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E0-4659-90FC-A7FE7CF08521}"/>
                </c:ext>
              </c:extLst>
            </c:dLbl>
            <c:dLbl>
              <c:idx val="3"/>
              <c:layout>
                <c:manualLayout>
                  <c:x val="-5.338914817465993E-2"/>
                  <c:y val="-3.898296682896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E0-4659-90FC-A7FE7CF085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Gráficos_Tendencia_Subreg'!$A$56:$A$66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Gráficos_Tendencia_Subreg'!$I$70:$I$80</c:f>
              <c:numCache>
                <c:formatCode>#,##0.00</c:formatCode>
                <c:ptCount val="11"/>
                <c:pt idx="0">
                  <c:v>9.4137896964685979</c:v>
                </c:pt>
                <c:pt idx="1">
                  <c:v>8.9162960928798327</c:v>
                </c:pt>
                <c:pt idx="2">
                  <c:v>8.2124783310269862</c:v>
                </c:pt>
                <c:pt idx="3">
                  <c:v>8.9123655699036419</c:v>
                </c:pt>
                <c:pt idx="4">
                  <c:v>6.4516290300809374</c:v>
                </c:pt>
                <c:pt idx="5">
                  <c:v>5.1479562233648721</c:v>
                </c:pt>
                <c:pt idx="6">
                  <c:v>4.689266667333726</c:v>
                </c:pt>
                <c:pt idx="7">
                  <c:v>6.6336876574055026</c:v>
                </c:pt>
                <c:pt idx="8">
                  <c:v>11.245112695492182</c:v>
                </c:pt>
                <c:pt idx="9">
                  <c:v>12.225069044687714</c:v>
                </c:pt>
                <c:pt idx="10">
                  <c:v>12.315763991694823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E0-4659-90FC-A7FE7CF0852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6839808"/>
        <c:axId val="166841344"/>
      </c:lineChart>
      <c:catAx>
        <c:axId val="16683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841344"/>
        <c:crosses val="autoZero"/>
        <c:auto val="1"/>
        <c:lblAlgn val="ctr"/>
        <c:lblOffset val="100"/>
        <c:noMultiLvlLbl val="0"/>
      </c:catAx>
      <c:valAx>
        <c:axId val="16684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839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018493863899114"/>
          <c:y val="2.0120730721567427E-2"/>
          <c:w val="0.43335108649046999"/>
          <c:h val="6.67880802750878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baseline="0">
                <a:effectLst/>
              </a:rPr>
              <a:t>Porcentaje de cobertura al SGSSS </a:t>
            </a:r>
            <a:endParaRPr lang="es-CO">
              <a:effectLst/>
            </a:endParaRPr>
          </a:p>
          <a:p>
            <a:pPr>
              <a:defRPr/>
            </a:pPr>
            <a:r>
              <a:rPr lang="es-CO" sz="1800" b="1" i="0" baseline="0">
                <a:effectLst/>
              </a:rPr>
              <a:t>por régimen, en Antioquia</a:t>
            </a:r>
            <a:endParaRPr lang="es-CO">
              <a:effectLst/>
            </a:endParaRPr>
          </a:p>
        </c:rich>
      </c:tx>
      <c:layout>
        <c:manualLayout>
          <c:xMode val="edge"/>
          <c:yMode val="edge"/>
          <c:x val="0.26406149637148585"/>
          <c:y val="1.2367150511143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4146709811660885"/>
          <c:y val="0.21592241414568308"/>
          <c:w val="0.68243148644647589"/>
          <c:h val="0.78336842228268388"/>
        </c:manualLayout>
      </c:layout>
      <c:pie3DChart>
        <c:varyColors val="1"/>
        <c:ser>
          <c:idx val="0"/>
          <c:order val="0"/>
          <c:spPr>
            <a:ln w="15875">
              <a:solidFill>
                <a:srgbClr val="00CC00"/>
              </a:solidFill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solidFill>
                <a:srgbClr val="FFC000"/>
              </a:solidFill>
              <a:ln w="19050">
                <a:solidFill>
                  <a:srgbClr val="00CC00"/>
                </a:solidFill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 contourW="19050"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8FA3-483B-BED7-0062E9ED5D6A}"/>
              </c:ext>
            </c:extLst>
          </c:dPt>
          <c:dPt>
            <c:idx val="1"/>
            <c:bubble3D val="0"/>
            <c:spPr>
              <a:solidFill>
                <a:srgbClr val="0000CC"/>
              </a:solidFill>
              <a:ln w="19050">
                <a:solidFill>
                  <a:srgbClr val="00CC00"/>
                </a:solidFill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 contourW="19050"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A3-483B-BED7-0062E9ED5D6A}"/>
              </c:ext>
            </c:extLst>
          </c:dPt>
          <c:dPt>
            <c:idx val="2"/>
            <c:bubble3D val="0"/>
            <c:spPr>
              <a:solidFill>
                <a:srgbClr val="00CC00"/>
              </a:solidFill>
              <a:ln w="15875">
                <a:solidFill>
                  <a:schemeClr val="bg1"/>
                </a:solidFill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 contourW="15875"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2-8FA3-483B-BED7-0062E9ED5D6A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 w="15875">
                <a:solidFill>
                  <a:srgbClr val="00CC00"/>
                </a:solidFill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 contourW="15875"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8FA3-483B-BED7-0062E9ED5D6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solidFill>
                  <a:srgbClr val="00CC00"/>
                </a:solidFill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 contourW="19050"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8FA3-483B-BED7-0062E9ED5D6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A3-483B-BED7-0062E9ED5D6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A3-483B-BED7-0062E9ED5D6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A3-483B-BED7-0062E9ED5D6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A3-483B-BED7-0062E9ED5D6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Población_Afiliada_Regimen'!$AE$31:$AE$35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  <c:pt idx="4">
                  <c:v>P. Sin afiliación</c:v>
                </c:pt>
              </c:strCache>
            </c:strRef>
          </c:cat>
          <c:val>
            <c:numRef>
              <c:f>'1. Población_Afiliada_Regimen'!$AF$31:$AF$35</c:f>
              <c:numCache>
                <c:formatCode>0.00%</c:formatCode>
                <c:ptCount val="5"/>
                <c:pt idx="0">
                  <c:v>0.36514461979357238</c:v>
                </c:pt>
                <c:pt idx="1">
                  <c:v>0.60704249901607676</c:v>
                </c:pt>
                <c:pt idx="2">
                  <c:v>1.553718898890291E-2</c:v>
                </c:pt>
                <c:pt idx="3">
                  <c:v>1.5391762355737006E-2</c:v>
                </c:pt>
                <c:pt idx="4">
                  <c:v>-3.1160701542889413E-3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3-483B-BED7-0062E9ED5D6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4.8894408866596807E-3"/>
          <c:y val="0.1746634866338668"/>
          <c:w val="0.24932048321535794"/>
          <c:h val="0.613039476460723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Norte</a:t>
            </a:r>
          </a:p>
        </c:rich>
      </c:tx>
      <c:layout>
        <c:manualLayout>
          <c:xMode val="edge"/>
          <c:yMode val="edge"/>
          <c:x val="0.77573402309246964"/>
          <c:y val="1.5422825458642144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'4. Gráficos_Tendencia_Subreg'!$C$16</c:f>
              <c:strCache>
                <c:ptCount val="1"/>
                <c:pt idx="0">
                  <c:v>subsidiado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Gráficos_Tendencia_Subreg'!$A$56:$A$66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Gráficos_Tendencia_Subreg'!$D$83:$D$93</c:f>
              <c:numCache>
                <c:formatCode>#,##0.00</c:formatCode>
                <c:ptCount val="11"/>
                <c:pt idx="0">
                  <c:v>58.490900663052457</c:v>
                </c:pt>
                <c:pt idx="1">
                  <c:v>59.692023553961839</c:v>
                </c:pt>
                <c:pt idx="2">
                  <c:v>59.465768354304963</c:v>
                </c:pt>
                <c:pt idx="3">
                  <c:v>58.632474603436492</c:v>
                </c:pt>
                <c:pt idx="4">
                  <c:v>57.646055470313804</c:v>
                </c:pt>
                <c:pt idx="5">
                  <c:v>56.003891035563605</c:v>
                </c:pt>
                <c:pt idx="6">
                  <c:v>52.256025951471052</c:v>
                </c:pt>
                <c:pt idx="7">
                  <c:v>52.689501251192951</c:v>
                </c:pt>
                <c:pt idx="8">
                  <c:v>57.170947778030758</c:v>
                </c:pt>
                <c:pt idx="9">
                  <c:v>54.60233882324129</c:v>
                </c:pt>
                <c:pt idx="10">
                  <c:v>54.683646832859509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9-42FC-9300-B267EF584E29}"/>
            </c:ext>
          </c:extLst>
        </c:ser>
        <c:ser>
          <c:idx val="1"/>
          <c:order val="1"/>
          <c:tx>
            <c:strRef>
              <c:f>'4. Gráficos_Tendencia_Subreg'!$E$16</c:f>
              <c:strCache>
                <c:ptCount val="1"/>
                <c:pt idx="0">
                  <c:v>Contributivo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Gráficos_Tendencia_Subreg'!$A$56:$A$66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Gráficos_Tendencia_Subreg'!$F$83:$F$93</c:f>
              <c:numCache>
                <c:formatCode>#,##0.00</c:formatCode>
                <c:ptCount val="11"/>
                <c:pt idx="0">
                  <c:v>27.519297043471251</c:v>
                </c:pt>
                <c:pt idx="1">
                  <c:v>29.210987726475746</c:v>
                </c:pt>
                <c:pt idx="2">
                  <c:v>29.402556227088084</c:v>
                </c:pt>
                <c:pt idx="3">
                  <c:v>28.638995608142615</c:v>
                </c:pt>
                <c:pt idx="4">
                  <c:v>31.097489738537149</c:v>
                </c:pt>
                <c:pt idx="5">
                  <c:v>31.723134290908948</c:v>
                </c:pt>
                <c:pt idx="6">
                  <c:v>33.943483633052935</c:v>
                </c:pt>
                <c:pt idx="7">
                  <c:v>32.843251448453103</c:v>
                </c:pt>
                <c:pt idx="8">
                  <c:v>36.396001076314867</c:v>
                </c:pt>
                <c:pt idx="9">
                  <c:v>37.174636217065654</c:v>
                </c:pt>
                <c:pt idx="10">
                  <c:v>37.690114640180603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C9-42FC-9300-B267EF584E29}"/>
            </c:ext>
          </c:extLst>
        </c:ser>
        <c:ser>
          <c:idx val="2"/>
          <c:order val="2"/>
          <c:tx>
            <c:strRef>
              <c:f>'4. Gráficos_Tendencia_Subreg'!$I$16</c:f>
              <c:strCache>
                <c:ptCount val="1"/>
                <c:pt idx="0">
                  <c:v>Sin Cobertura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Gráficos_Tendencia_Subreg'!$A$56:$A$66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Gráficos_Tendencia_Subreg'!$I$83:$I$93</c:f>
              <c:numCache>
                <c:formatCode>#,##0.00</c:formatCode>
                <c:ptCount val="11"/>
                <c:pt idx="0">
                  <c:v>13.989802293476288</c:v>
                </c:pt>
                <c:pt idx="1">
                  <c:v>11.096988719562418</c:v>
                </c:pt>
                <c:pt idx="2">
                  <c:v>11.13167541860696</c:v>
                </c:pt>
                <c:pt idx="3">
                  <c:v>12.7285297884209</c:v>
                </c:pt>
                <c:pt idx="4">
                  <c:v>11.256454791149054</c:v>
                </c:pt>
                <c:pt idx="5">
                  <c:v>12.272974673527443</c:v>
                </c:pt>
                <c:pt idx="6">
                  <c:v>13.80049041547602</c:v>
                </c:pt>
                <c:pt idx="7">
                  <c:v>14.467247300353947</c:v>
                </c:pt>
                <c:pt idx="8">
                  <c:v>6.4330511456543746</c:v>
                </c:pt>
                <c:pt idx="9">
                  <c:v>8.2230249596930634</c:v>
                </c:pt>
                <c:pt idx="10">
                  <c:v>7.6262385269598951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C9-42FC-9300-B267EF584E2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7609472"/>
        <c:axId val="167611008"/>
      </c:lineChart>
      <c:catAx>
        <c:axId val="16760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611008"/>
        <c:crosses val="autoZero"/>
        <c:auto val="1"/>
        <c:lblAlgn val="ctr"/>
        <c:lblOffset val="100"/>
        <c:noMultiLvlLbl val="0"/>
      </c:catAx>
      <c:valAx>
        <c:axId val="16761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609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6847993135979824E-2"/>
          <c:y val="3.1558195206695304E-2"/>
          <c:w val="0.43652351545296847"/>
          <c:h val="6.65685339323592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Oriente</a:t>
            </a:r>
          </a:p>
        </c:rich>
      </c:tx>
      <c:layout>
        <c:manualLayout>
          <c:xMode val="edge"/>
          <c:yMode val="edge"/>
          <c:x val="0.77767949582893237"/>
          <c:y val="2.540962573843998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'4. Gráficos_Tendencia_Subreg'!$C$16</c:f>
              <c:strCache>
                <c:ptCount val="1"/>
                <c:pt idx="0">
                  <c:v>subsidiado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789823908375092E-2"/>
                  <c:y val="-3.0417643190746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5D-4B72-8C8E-7E3A4E121FE0}"/>
                </c:ext>
              </c:extLst>
            </c:dLbl>
            <c:dLbl>
              <c:idx val="1"/>
              <c:layout>
                <c:manualLayout>
                  <c:x val="-4.8175706891718711E-2"/>
                  <c:y val="5.3811695890235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5D-4B72-8C8E-7E3A4E121FE0}"/>
                </c:ext>
              </c:extLst>
            </c:dLbl>
            <c:dLbl>
              <c:idx val="2"/>
              <c:layout>
                <c:manualLayout>
                  <c:x val="-4.3973801247608621E-2"/>
                  <c:y val="5.5552897659386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D-4B72-8C8E-7E3A4E121FE0}"/>
                </c:ext>
              </c:extLst>
            </c:dLbl>
            <c:dLbl>
              <c:idx val="3"/>
              <c:layout>
                <c:manualLayout>
                  <c:x val="-4.3973801247608579E-2"/>
                  <c:y val="4.7558225761980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5D-4B72-8C8E-7E3A4E121FE0}"/>
                </c:ext>
              </c:extLst>
            </c:dLbl>
            <c:dLbl>
              <c:idx val="4"/>
              <c:layout>
                <c:manualLayout>
                  <c:x val="-4.60790640565166E-2"/>
                  <c:y val="3.5566217915870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5D-4B72-8C8E-7E3A4E121FE0}"/>
                </c:ext>
              </c:extLst>
            </c:dLbl>
            <c:dLbl>
              <c:idx val="5"/>
              <c:layout>
                <c:manualLayout>
                  <c:x val="-4.3973801247608579E-2"/>
                  <c:y val="4.356088981327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5D-4B72-8C8E-7E3A4E121FE0}"/>
                </c:ext>
              </c:extLst>
            </c:dLbl>
            <c:dLbl>
              <c:idx val="6"/>
              <c:layout>
                <c:manualLayout>
                  <c:x val="-4.6079064056516524E-2"/>
                  <c:y val="4.7558225761980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5D-4B72-8C8E-7E3A4E121F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Gráficos_Tendencia_Subreg'!$A$96:$A$106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Gráficos_Tendencia_Subreg'!$D$96:$D$106</c:f>
              <c:numCache>
                <c:formatCode>#,##0.00</c:formatCode>
                <c:ptCount val="11"/>
                <c:pt idx="0">
                  <c:v>41.901138651793509</c:v>
                </c:pt>
                <c:pt idx="1">
                  <c:v>42.550560664837583</c:v>
                </c:pt>
                <c:pt idx="2">
                  <c:v>42.773147749876664</c:v>
                </c:pt>
                <c:pt idx="3">
                  <c:v>42.824781968512852</c:v>
                </c:pt>
                <c:pt idx="4">
                  <c:v>41.815282106989279</c:v>
                </c:pt>
                <c:pt idx="5">
                  <c:v>40.992046047751188</c:v>
                </c:pt>
                <c:pt idx="6">
                  <c:v>38.604368125265275</c:v>
                </c:pt>
                <c:pt idx="7">
                  <c:v>39.895971631682436</c:v>
                </c:pt>
                <c:pt idx="8">
                  <c:v>35.520447895649845</c:v>
                </c:pt>
                <c:pt idx="9">
                  <c:v>34.521790493122481</c:v>
                </c:pt>
                <c:pt idx="10">
                  <c:v>35.484334331171027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5D-4B72-8C8E-7E3A4E121FE0}"/>
            </c:ext>
          </c:extLst>
        </c:ser>
        <c:ser>
          <c:idx val="1"/>
          <c:order val="1"/>
          <c:tx>
            <c:strRef>
              <c:f>'4. Gráficos_Tendencia_Subreg'!$E$16</c:f>
              <c:strCache>
                <c:ptCount val="1"/>
                <c:pt idx="0">
                  <c:v>Contributivo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Gráficos_Tendencia_Subreg'!$A$96:$A$106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Gráficos_Tendencia_Subreg'!$F$96:$F$106</c:f>
              <c:numCache>
                <c:formatCode>#,##0.00</c:formatCode>
                <c:ptCount val="11"/>
                <c:pt idx="0">
                  <c:v>43.176998877385557</c:v>
                </c:pt>
                <c:pt idx="1">
                  <c:v>46.039665710365476</c:v>
                </c:pt>
                <c:pt idx="2">
                  <c:v>47.401380990921552</c:v>
                </c:pt>
                <c:pt idx="3">
                  <c:v>46.618399156625458</c:v>
                </c:pt>
                <c:pt idx="4">
                  <c:v>51.247677793653153</c:v>
                </c:pt>
                <c:pt idx="5">
                  <c:v>53.695702942550206</c:v>
                </c:pt>
                <c:pt idx="6">
                  <c:v>57.189099630279259</c:v>
                </c:pt>
                <c:pt idx="7">
                  <c:v>58.363275801220105</c:v>
                </c:pt>
                <c:pt idx="8">
                  <c:v>53.057766328908471</c:v>
                </c:pt>
                <c:pt idx="9">
                  <c:v>55.528036399363714</c:v>
                </c:pt>
                <c:pt idx="10">
                  <c:v>56.86999764426033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5D-4B72-8C8E-7E3A4E121FE0}"/>
            </c:ext>
          </c:extLst>
        </c:ser>
        <c:ser>
          <c:idx val="2"/>
          <c:order val="2"/>
          <c:tx>
            <c:strRef>
              <c:f>'4. Gráficos_Tendencia_Subreg'!$I$16</c:f>
              <c:strCache>
                <c:ptCount val="1"/>
                <c:pt idx="0">
                  <c:v>Sin Cobertura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3973801247608579E-2"/>
                  <c:y val="-5.1555561710683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5D-4B72-8C8E-7E3A4E121FE0}"/>
                </c:ext>
              </c:extLst>
            </c:dLbl>
            <c:dLbl>
              <c:idx val="1"/>
              <c:layout>
                <c:manualLayout>
                  <c:x val="-4.186853843870067E-2"/>
                  <c:y val="-4.3560889813277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5D-4B72-8C8E-7E3A4E121FE0}"/>
                </c:ext>
              </c:extLst>
            </c:dLbl>
            <c:dLbl>
              <c:idx val="2"/>
              <c:layout>
                <c:manualLayout>
                  <c:x val="-3.863687714266438E-2"/>
                  <c:y val="-4.3560889813277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5D-4B72-8C8E-7E3A4E121FE0}"/>
                </c:ext>
              </c:extLst>
            </c:dLbl>
            <c:dLbl>
              <c:idx val="3"/>
              <c:layout>
                <c:manualLayout>
                  <c:x val="-4.3973801247608579E-2"/>
                  <c:y val="-4.7558225761980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5D-4B72-8C8E-7E3A4E121FE0}"/>
                </c:ext>
              </c:extLst>
            </c:dLbl>
            <c:dLbl>
              <c:idx val="4"/>
              <c:layout>
                <c:manualLayout>
                  <c:x val="-3.6531614333756429E-2"/>
                  <c:y val="-4.7558225761980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5D-4B72-8C8E-7E3A4E121FE0}"/>
                </c:ext>
              </c:extLst>
            </c:dLbl>
            <c:dLbl>
              <c:idx val="5"/>
              <c:layout>
                <c:manualLayout>
                  <c:x val="-3.4426351524848561E-2"/>
                  <c:y val="-4.3560889813277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5D-4B72-8C8E-7E3A4E121FE0}"/>
                </c:ext>
              </c:extLst>
            </c:dLbl>
            <c:dLbl>
              <c:idx val="6"/>
              <c:layout>
                <c:manualLayout>
                  <c:x val="-3.6531614333756429E-2"/>
                  <c:y val="-4.3560889813277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5D-4B72-8C8E-7E3A4E121FE0}"/>
                </c:ext>
              </c:extLst>
            </c:dLbl>
            <c:dLbl>
              <c:idx val="7"/>
              <c:layout>
                <c:manualLayout>
                  <c:x val="-2.8110563098124642E-2"/>
                  <c:y val="-4.6035036519326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5D-4B72-8C8E-7E3A4E121F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Gráficos_Tendencia_Subreg'!$A$96:$A$106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Gráficos_Tendencia_Subreg'!$I$96:$I$106</c:f>
              <c:numCache>
                <c:formatCode>#,##0.00</c:formatCode>
                <c:ptCount val="11"/>
                <c:pt idx="0">
                  <c:v>14.92186247082094</c:v>
                </c:pt>
                <c:pt idx="1">
                  <c:v>11.409773624796941</c:v>
                </c:pt>
                <c:pt idx="2">
                  <c:v>9.8254712592017768</c:v>
                </c:pt>
                <c:pt idx="3">
                  <c:v>10.55681887486169</c:v>
                </c:pt>
                <c:pt idx="4">
                  <c:v>6.9370400993575743</c:v>
                </c:pt>
                <c:pt idx="5">
                  <c:v>5.3122510096985991</c:v>
                </c:pt>
                <c:pt idx="6">
                  <c:v>4.2065322444554738</c:v>
                </c:pt>
                <c:pt idx="7">
                  <c:v>1.7407525670974593</c:v>
                </c:pt>
                <c:pt idx="8">
                  <c:v>11.421785775441691</c:v>
                </c:pt>
                <c:pt idx="9">
                  <c:v>9.9501731075138053</c:v>
                </c:pt>
                <c:pt idx="10">
                  <c:v>7.6456680245686357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F5D-4B72-8C8E-7E3A4E121FE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7098624"/>
        <c:axId val="167112704"/>
      </c:lineChart>
      <c:catAx>
        <c:axId val="16709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112704"/>
        <c:crosses val="autoZero"/>
        <c:auto val="1"/>
        <c:lblAlgn val="ctr"/>
        <c:lblOffset val="100"/>
        <c:noMultiLvlLbl val="0"/>
      </c:catAx>
      <c:valAx>
        <c:axId val="167112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09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7739242179744669E-2"/>
          <c:y val="3.2806798096689065E-2"/>
          <c:w val="0.43974267441395382"/>
          <c:h val="6.15131769667001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Suroeste</a:t>
            </a:r>
          </a:p>
        </c:rich>
      </c:tx>
      <c:layout>
        <c:manualLayout>
          <c:xMode val="edge"/>
          <c:yMode val="edge"/>
          <c:x val="0.79340329114126951"/>
          <c:y val="2.0638112563544624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'4. Gráficos_Tendencia_Subreg'!$C$16</c:f>
              <c:strCache>
                <c:ptCount val="1"/>
                <c:pt idx="0">
                  <c:v>subsidiado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Gráficos_Tendencia_Subreg'!$A$56:$A$66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Gráficos_Tendencia_Subreg'!$D$109:$D$119</c:f>
              <c:numCache>
                <c:formatCode>#,##0.00</c:formatCode>
                <c:ptCount val="11"/>
                <c:pt idx="0">
                  <c:v>57.799798270968481</c:v>
                </c:pt>
                <c:pt idx="1">
                  <c:v>60.813022409209573</c:v>
                </c:pt>
                <c:pt idx="2">
                  <c:v>61.339434563771775</c:v>
                </c:pt>
                <c:pt idx="3">
                  <c:v>61.696447072700323</c:v>
                </c:pt>
                <c:pt idx="4">
                  <c:v>60.973142870795357</c:v>
                </c:pt>
                <c:pt idx="5">
                  <c:v>60.104040661276294</c:v>
                </c:pt>
                <c:pt idx="6">
                  <c:v>56.737957140887929</c:v>
                </c:pt>
                <c:pt idx="7">
                  <c:v>57.503422381447912</c:v>
                </c:pt>
                <c:pt idx="8">
                  <c:v>58.769586943314856</c:v>
                </c:pt>
                <c:pt idx="9">
                  <c:v>58.769586943314856</c:v>
                </c:pt>
                <c:pt idx="10">
                  <c:v>56.768294956403167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7-471F-84CD-AC19C49E54D1}"/>
            </c:ext>
          </c:extLst>
        </c:ser>
        <c:ser>
          <c:idx val="1"/>
          <c:order val="1"/>
          <c:tx>
            <c:strRef>
              <c:f>'4. Gráficos_Tendencia_Subreg'!$E$16</c:f>
              <c:strCache>
                <c:ptCount val="1"/>
                <c:pt idx="0">
                  <c:v>Contributivo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Gráficos_Tendencia_Subreg'!$A$56:$A$66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Gráficos_Tendencia_Subreg'!$F$109:$F$119</c:f>
              <c:numCache>
                <c:formatCode>#,##0.00</c:formatCode>
                <c:ptCount val="11"/>
                <c:pt idx="0">
                  <c:v>20.480709335571294</c:v>
                </c:pt>
                <c:pt idx="1">
                  <c:v>22.154486907160337</c:v>
                </c:pt>
                <c:pt idx="2">
                  <c:v>23.098439506619268</c:v>
                </c:pt>
                <c:pt idx="3">
                  <c:v>21.769184585385553</c:v>
                </c:pt>
                <c:pt idx="4">
                  <c:v>23.202467765870182</c:v>
                </c:pt>
                <c:pt idx="5">
                  <c:v>23.791674624901848</c:v>
                </c:pt>
                <c:pt idx="6">
                  <c:v>25.447465247219249</c:v>
                </c:pt>
                <c:pt idx="7">
                  <c:v>24.932148143440809</c:v>
                </c:pt>
                <c:pt idx="8">
                  <c:v>25.546080969399764</c:v>
                </c:pt>
                <c:pt idx="9">
                  <c:v>25.546080969399764</c:v>
                </c:pt>
                <c:pt idx="10">
                  <c:v>25.649691333365293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7-471F-84CD-AC19C49E54D1}"/>
            </c:ext>
          </c:extLst>
        </c:ser>
        <c:ser>
          <c:idx val="2"/>
          <c:order val="2"/>
          <c:tx>
            <c:strRef>
              <c:f>'4. Gráficos_Tendencia_Subreg'!$I$16</c:f>
              <c:strCache>
                <c:ptCount val="1"/>
                <c:pt idx="0">
                  <c:v>Sin Cobertura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Gráficos_Tendencia_Subreg'!$A$56:$A$66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Gráficos_Tendencia_Subreg'!$I$109:$I$119</c:f>
              <c:numCache>
                <c:formatCode>#,##0.00</c:formatCode>
                <c:ptCount val="11"/>
                <c:pt idx="0">
                  <c:v>21.719492393460229</c:v>
                </c:pt>
                <c:pt idx="1">
                  <c:v>17.032490683630087</c:v>
                </c:pt>
                <c:pt idx="2">
                  <c:v>15.562125929608953</c:v>
                </c:pt>
                <c:pt idx="3">
                  <c:v>16.534368341914131</c:v>
                </c:pt>
                <c:pt idx="4">
                  <c:v>15.824389363334461</c:v>
                </c:pt>
                <c:pt idx="5">
                  <c:v>16.104284713821855</c:v>
                </c:pt>
                <c:pt idx="6">
                  <c:v>17.814577611892815</c:v>
                </c:pt>
                <c:pt idx="7">
                  <c:v>17.564429475111282</c:v>
                </c:pt>
                <c:pt idx="8">
                  <c:v>15.684332087285384</c:v>
                </c:pt>
                <c:pt idx="9">
                  <c:v>15.684332087285384</c:v>
                </c:pt>
                <c:pt idx="10">
                  <c:v>17.582013710231536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7-471F-84CD-AC19C49E54D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7240832"/>
        <c:axId val="167242368"/>
      </c:lineChart>
      <c:catAx>
        <c:axId val="167240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242368"/>
        <c:crosses val="autoZero"/>
        <c:auto val="1"/>
        <c:lblAlgn val="ctr"/>
        <c:lblOffset val="100"/>
        <c:noMultiLvlLbl val="0"/>
      </c:catAx>
      <c:valAx>
        <c:axId val="16724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240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0665482189892843E-2"/>
          <c:y val="1.8172642970049006E-2"/>
          <c:w val="0.44366894774058663"/>
          <c:h val="5.11109160824551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Valle de aburra</a:t>
            </a:r>
          </a:p>
        </c:rich>
      </c:tx>
      <c:layout>
        <c:manualLayout>
          <c:xMode val="edge"/>
          <c:yMode val="edge"/>
          <c:x val="0.71093656499813551"/>
          <c:y val="1.873287559463096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'4. Gráficos_Tendencia_Subreg'!$C$16</c:f>
              <c:strCache>
                <c:ptCount val="1"/>
                <c:pt idx="0">
                  <c:v>subsidiado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Gráficos_Tendencia_Subreg'!$A$56:$A$66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Gráficos_Tendencia_Subreg'!$D$122:$D$132</c:f>
              <c:numCache>
                <c:formatCode>#,##0.00</c:formatCode>
                <c:ptCount val="11"/>
                <c:pt idx="0">
                  <c:v>24.8398687969527</c:v>
                </c:pt>
                <c:pt idx="1">
                  <c:v>23.041495694693957</c:v>
                </c:pt>
                <c:pt idx="2">
                  <c:v>23.112566019826488</c:v>
                </c:pt>
                <c:pt idx="3">
                  <c:v>22.853207618640347</c:v>
                </c:pt>
                <c:pt idx="4">
                  <c:v>22.917731378738594</c:v>
                </c:pt>
                <c:pt idx="5">
                  <c:v>22.703784926114817</c:v>
                </c:pt>
                <c:pt idx="6">
                  <c:v>20.387007475359052</c:v>
                </c:pt>
                <c:pt idx="7">
                  <c:v>21.173743755641375</c:v>
                </c:pt>
                <c:pt idx="8">
                  <c:v>21.35050689162798</c:v>
                </c:pt>
                <c:pt idx="9">
                  <c:v>20.158837172624761</c:v>
                </c:pt>
                <c:pt idx="10">
                  <c:v>22.406061946792672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AE-4E37-AD4D-84C25C653DFD}"/>
            </c:ext>
          </c:extLst>
        </c:ser>
        <c:ser>
          <c:idx val="1"/>
          <c:order val="1"/>
          <c:tx>
            <c:strRef>
              <c:f>'4. Gráficos_Tendencia_Subreg'!$E$16</c:f>
              <c:strCache>
                <c:ptCount val="1"/>
                <c:pt idx="0">
                  <c:v>Contributivo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Gráficos_Tendencia_Subreg'!$A$56:$A$66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Gráficos_Tendencia_Subreg'!$F$122:$F$132</c:f>
              <c:numCache>
                <c:formatCode>#,##0.00</c:formatCode>
                <c:ptCount val="11"/>
                <c:pt idx="0">
                  <c:v>65.423962190949808</c:v>
                </c:pt>
                <c:pt idx="1">
                  <c:v>69.2922512608895</c:v>
                </c:pt>
                <c:pt idx="2">
                  <c:v>69.145715330779979</c:v>
                </c:pt>
                <c:pt idx="3">
                  <c:v>67.631062397330865</c:v>
                </c:pt>
                <c:pt idx="4">
                  <c:v>71.323912680523122</c:v>
                </c:pt>
                <c:pt idx="5">
                  <c:v>73.108509934712899</c:v>
                </c:pt>
                <c:pt idx="6">
                  <c:v>76.365541656091622</c:v>
                </c:pt>
                <c:pt idx="7">
                  <c:v>76.397571289467891</c:v>
                </c:pt>
                <c:pt idx="8">
                  <c:v>79.292506727289364</c:v>
                </c:pt>
                <c:pt idx="9">
                  <c:v>80.668050313134415</c:v>
                </c:pt>
                <c:pt idx="10">
                  <c:v>81.087610890028401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AE-4E37-AD4D-84C25C653DFD}"/>
            </c:ext>
          </c:extLst>
        </c:ser>
        <c:ser>
          <c:idx val="2"/>
          <c:order val="2"/>
          <c:tx>
            <c:strRef>
              <c:f>'4. Gráficos_Tendencia_Subreg'!$I$16</c:f>
              <c:strCache>
                <c:ptCount val="1"/>
                <c:pt idx="0">
                  <c:v>Sin Cobertura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1879914303998222E-2"/>
                  <c:y val="-4.6670166979772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AE-4E37-AD4D-84C25C653DFD}"/>
                </c:ext>
              </c:extLst>
            </c:dLbl>
            <c:dLbl>
              <c:idx val="1"/>
              <c:layout>
                <c:manualLayout>
                  <c:x val="-4.6226204056648422E-2"/>
                  <c:y val="-2.953954021802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AE-4E37-AD4D-84C25C653DFD}"/>
                </c:ext>
              </c:extLst>
            </c:dLbl>
            <c:dLbl>
              <c:idx val="2"/>
              <c:layout>
                <c:manualLayout>
                  <c:x val="-5.1879914303998222E-2"/>
                  <c:y val="-2.953954021802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AE-4E37-AD4D-84C25C653DFD}"/>
                </c:ext>
              </c:extLst>
            </c:dLbl>
            <c:dLbl>
              <c:idx val="3"/>
              <c:layout>
                <c:manualLayout>
                  <c:x val="-5.1879914303998222E-2"/>
                  <c:y val="-2.5256883527587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AE-4E37-AD4D-84C25C653DFD}"/>
                </c:ext>
              </c:extLst>
            </c:dLbl>
            <c:dLbl>
              <c:idx val="4"/>
              <c:layout>
                <c:manualLayout>
                  <c:x val="-5.1879914303998222E-2"/>
                  <c:y val="-3.810485359889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AE-4E37-AD4D-84C25C653DFD}"/>
                </c:ext>
              </c:extLst>
            </c:dLbl>
            <c:dLbl>
              <c:idx val="5"/>
              <c:layout>
                <c:manualLayout>
                  <c:x val="-3.7745638685623764E-2"/>
                  <c:y val="-4.23875102893356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AE-4E37-AD4D-84C25C653DFD}"/>
                </c:ext>
              </c:extLst>
            </c:dLbl>
            <c:dLbl>
              <c:idx val="6"/>
              <c:layout>
                <c:manualLayout>
                  <c:x val="-3.9013332293321504E-2"/>
                  <c:y val="-4.3853053392180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AE-4E37-AD4D-84C25C653DFD}"/>
                </c:ext>
              </c:extLst>
            </c:dLbl>
            <c:dLbl>
              <c:idx val="7"/>
              <c:layout>
                <c:manualLayout>
                  <c:x val="-3.4336005015562859E-2"/>
                  <c:y val="-5.99496379694348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AE-4E37-AD4D-84C25C653DFD}"/>
                </c:ext>
              </c:extLst>
            </c:dLbl>
            <c:dLbl>
              <c:idx val="8"/>
              <c:layout>
                <c:manualLayout>
                  <c:x val="-3.5051169082323766E-2"/>
                  <c:y val="-4.52301583382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AE-4E37-AD4D-84C25C653DFD}"/>
                </c:ext>
              </c:extLst>
            </c:dLbl>
            <c:dLbl>
              <c:idx val="9"/>
              <c:layout>
                <c:manualLayout>
                  <c:x val="-3.8769628966509706E-2"/>
                  <c:y val="-3.356348975779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AE-4E37-AD4D-84C25C653DFD}"/>
                </c:ext>
              </c:extLst>
            </c:dLbl>
            <c:dLbl>
              <c:idx val="10"/>
              <c:layout>
                <c:manualLayout>
                  <c:x val="-2.8771656551919132E-2"/>
                  <c:y val="-2.7730155467545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AE-4E37-AD4D-84C25C653D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Gráficos_Tendencia_Subreg'!$A$56:$A$66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'4. Gráficos_Tendencia_Subreg'!$I$122:$I$132</c:f>
              <c:numCache>
                <c:formatCode>#,##0.00</c:formatCode>
                <c:ptCount val="11"/>
                <c:pt idx="0">
                  <c:v>9.7361690120974913</c:v>
                </c:pt>
                <c:pt idx="1">
                  <c:v>7.6662530444165498</c:v>
                </c:pt>
                <c:pt idx="2">
                  <c:v>7.7417186493935333</c:v>
                </c:pt>
                <c:pt idx="3">
                  <c:v>9.5157299840287806</c:v>
                </c:pt>
                <c:pt idx="4">
                  <c:v>5.7583559407382836</c:v>
                </c:pt>
                <c:pt idx="5">
                  <c:v>4.1877051391722802</c:v>
                </c:pt>
                <c:pt idx="6">
                  <c:v>3.247450868549322</c:v>
                </c:pt>
                <c:pt idx="7">
                  <c:v>2.4286849548907412</c:v>
                </c:pt>
                <c:pt idx="8">
                  <c:v>-0.64301361891733677</c:v>
                </c:pt>
                <c:pt idx="9">
                  <c:v>-0.82688748575915838</c:v>
                </c:pt>
                <c:pt idx="10">
                  <c:v>-3.4936728368210765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3AE-4E37-AD4D-84C25C653DF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7296000"/>
        <c:axId val="167305984"/>
      </c:lineChart>
      <c:catAx>
        <c:axId val="16729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305984"/>
        <c:crosses val="autoZero"/>
        <c:auto val="1"/>
        <c:lblAlgn val="ctr"/>
        <c:lblOffset val="100"/>
        <c:noMultiLvlLbl val="0"/>
      </c:catAx>
      <c:valAx>
        <c:axId val="16730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296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7.0553305275126682E-2"/>
          <c:y val="2.4144876865880911E-2"/>
          <c:w val="0.45553186172356003"/>
          <c:h val="6.67880802750878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Total</a:t>
            </a:r>
            <a:r>
              <a:rPr lang="es-CO" b="1" baseline="0"/>
              <a:t> afiliados por EPS en Antioquia, Subsidiado y Contributivo 2020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v>%</c:v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'5.Gráfico_Afiliados_EPS_Régimen'!$W$3:$W$13</c15:sqref>
                  </c15:fullRef>
                </c:ext>
              </c:extLst>
              <c:f>'5.Gráfico_Afiliados_EPS_Régimen'!$W$3:$W$13</c:f>
              <c:strCache>
                <c:ptCount val="11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3">
                  <c:v>4. Salud Total </c:v>
                </c:pt>
                <c:pt idx="4">
                  <c:v>5. Coosalud</c:v>
                </c:pt>
                <c:pt idx="5">
                  <c:v>6. Coomeva</c:v>
                </c:pt>
                <c:pt idx="6">
                  <c:v>7. Sanitas S.A.</c:v>
                </c:pt>
                <c:pt idx="7">
                  <c:v>8. Ecoopsos</c:v>
                </c:pt>
                <c:pt idx="8">
                  <c:v>9. AIC</c:v>
                </c:pt>
                <c:pt idx="9">
                  <c:v>10. Compensar EPS</c:v>
                </c:pt>
                <c:pt idx="10">
                  <c:v>11. SOS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'5.Gráfico_Afiliados_EPS_Régimen'!$Y$3:$Y$14</c15:sqref>
                  </c15:fullRef>
                </c:ext>
              </c:extLst>
              <c:f>'5.Gráfico_Afiliados_EPS_Régimen'!$Y$3:$Y$13</c:f>
              <c:numCache>
                <c:formatCode>0.00%</c:formatCode>
                <c:ptCount val="11"/>
                <c:pt idx="0">
                  <c:v>0.38487301804852436</c:v>
                </c:pt>
                <c:pt idx="1">
                  <c:v>0.26003648872868307</c:v>
                </c:pt>
                <c:pt idx="2">
                  <c:v>0.13284895169930613</c:v>
                </c:pt>
                <c:pt idx="3">
                  <c:v>7.1298121947348442E-2</c:v>
                </c:pt>
                <c:pt idx="4">
                  <c:v>6.5188410110539746E-2</c:v>
                </c:pt>
                <c:pt idx="5">
                  <c:v>4.9572106696582019E-2</c:v>
                </c:pt>
                <c:pt idx="6">
                  <c:v>1.9148847962908593E-2</c:v>
                </c:pt>
                <c:pt idx="7">
                  <c:v>7.7652247008335729E-3</c:v>
                </c:pt>
                <c:pt idx="8">
                  <c:v>6.6899612063617978E-3</c:v>
                </c:pt>
                <c:pt idx="9">
                  <c:v>7.9155852412776196E-4</c:v>
                </c:pt>
                <c:pt idx="10">
                  <c:v>4.5634114640939961E-5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C7-4E16-8234-CD26DD8A5CFA}"/>
            </c:ext>
          </c:extLst>
        </c:ser>
        <c:ser>
          <c:idx val="0"/>
          <c:order val="1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'5.Gráfico_Afiliados_EPS_Régimen'!$W$3:$W$13</c15:sqref>
                  </c15:fullRef>
                </c:ext>
              </c:extLst>
              <c:f>'5.Gráfico_Afiliados_EPS_Régimen'!$W$3:$W$13</c:f>
              <c:strCache>
                <c:ptCount val="11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3">
                  <c:v>4. Salud Total </c:v>
                </c:pt>
                <c:pt idx="4">
                  <c:v>5. Coosalud</c:v>
                </c:pt>
                <c:pt idx="5">
                  <c:v>6. Coomeva</c:v>
                </c:pt>
                <c:pt idx="6">
                  <c:v>7. Sanitas S.A.</c:v>
                </c:pt>
                <c:pt idx="7">
                  <c:v>8. Ecoopsos</c:v>
                </c:pt>
                <c:pt idx="8">
                  <c:v>9. AIC</c:v>
                </c:pt>
                <c:pt idx="9">
                  <c:v>10. Compensar EPS</c:v>
                </c:pt>
                <c:pt idx="10">
                  <c:v>11. SOS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'5.Gráfico_Afiliados_EPS_Régimen'!$X$3:$X$13</c15:sqref>
                  </c15:fullRef>
                </c:ext>
              </c:extLst>
              <c:f>'5.Gráfico_Afiliados_EPS_Régimen'!$X$3:$X$13</c:f>
              <c:numCache>
                <c:formatCode>#,##0</c:formatCode>
                <c:ptCount val="11"/>
                <c:pt idx="0">
                  <c:v>2487997</c:v>
                </c:pt>
                <c:pt idx="1">
                  <c:v>1680996</c:v>
                </c:pt>
                <c:pt idx="2">
                  <c:v>858797</c:v>
                </c:pt>
                <c:pt idx="3">
                  <c:v>460904</c:v>
                </c:pt>
                <c:pt idx="4">
                  <c:v>421408</c:v>
                </c:pt>
                <c:pt idx="5">
                  <c:v>320457</c:v>
                </c:pt>
                <c:pt idx="6">
                  <c:v>123787</c:v>
                </c:pt>
                <c:pt idx="7">
                  <c:v>50198</c:v>
                </c:pt>
                <c:pt idx="8">
                  <c:v>43247</c:v>
                </c:pt>
                <c:pt idx="9">
                  <c:v>5117</c:v>
                </c:pt>
                <c:pt idx="10">
                  <c:v>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7-4E16-8234-CD26DD8A5CF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3467263"/>
        <c:axId val="123469759"/>
      </c:barChart>
      <c:catAx>
        <c:axId val="1234672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66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3469759"/>
        <c:crossesAt val="0"/>
        <c:auto val="1"/>
        <c:lblAlgn val="ctr"/>
        <c:lblOffset val="100"/>
        <c:noMultiLvlLbl val="0"/>
      </c:catAx>
      <c:valAx>
        <c:axId val="123469759"/>
        <c:scaling>
          <c:orientation val="minMax"/>
        </c:scaling>
        <c:delete val="0"/>
        <c:axPos val="b"/>
        <c:numFmt formatCode="#.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346726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N°</a:t>
            </a:r>
            <a:r>
              <a:rPr lang="es-CO" sz="1200" baseline="0"/>
              <a:t> de afiliados por EPS Subsidiadas en Antioquia, 2020</a:t>
            </a:r>
            <a:endParaRPr lang="es-CO" sz="1200"/>
          </a:p>
        </c:rich>
      </c:tx>
      <c:layout>
        <c:manualLayout>
          <c:xMode val="edge"/>
          <c:yMode val="edge"/>
          <c:x val="0.38166949321643479"/>
          <c:y val="1.297823386675237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spPr>
            <a:gradFill>
              <a:gsLst>
                <a:gs pos="0">
                  <a:srgbClr val="00CC00"/>
                </a:gs>
                <a:gs pos="73000">
                  <a:srgbClr val="009900"/>
                </a:gs>
                <a:gs pos="91000">
                  <a:srgbClr val="0066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CFF-4DC3-B42F-E897D816B31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FCFF-4DC3-B42F-E897D816B31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CFF-4DC3-B42F-E897D816B315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FCFF-4DC3-B42F-E897D816B315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CFF-4DC3-B42F-E897D816B315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FCFF-4DC3-B42F-E897D816B3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'5.Gráfico_Afiliados_EPS_Régimen'!$B$3:$B$12</c:f>
              <c:strCache>
                <c:ptCount val="10"/>
                <c:pt idx="0">
                  <c:v>Savia Salud</c:v>
                </c:pt>
                <c:pt idx="1">
                  <c:v>Coosalud</c:v>
                </c:pt>
                <c:pt idx="2">
                  <c:v>La Nueva EPS</c:v>
                </c:pt>
                <c:pt idx="3">
                  <c:v>SURA.</c:v>
                </c:pt>
                <c:pt idx="4">
                  <c:v>Coomeva S.A.</c:v>
                </c:pt>
                <c:pt idx="5">
                  <c:v>Salud Total </c:v>
                </c:pt>
                <c:pt idx="6">
                  <c:v>Ecoopsos</c:v>
                </c:pt>
                <c:pt idx="7">
                  <c:v>AIC</c:v>
                </c:pt>
                <c:pt idx="8">
                  <c:v>Sanitas S.A.</c:v>
                </c:pt>
                <c:pt idx="9">
                  <c:v>Compensar EPS</c:v>
                </c:pt>
              </c:strCache>
            </c:strRef>
          </c:cat>
          <c:val>
            <c:numRef>
              <c:f>'5.Gráfico_Afiliados_EPS_Régimen'!$C$3:$C$12</c:f>
              <c:numCache>
                <c:formatCode>#,##0</c:formatCode>
                <c:ptCount val="10"/>
                <c:pt idx="0">
                  <c:v>1564553</c:v>
                </c:pt>
                <c:pt idx="1">
                  <c:v>365238</c:v>
                </c:pt>
                <c:pt idx="2">
                  <c:v>152821</c:v>
                </c:pt>
                <c:pt idx="3">
                  <c:v>143190</c:v>
                </c:pt>
                <c:pt idx="4">
                  <c:v>55088</c:v>
                </c:pt>
                <c:pt idx="5">
                  <c:v>50687</c:v>
                </c:pt>
                <c:pt idx="6">
                  <c:v>47422</c:v>
                </c:pt>
                <c:pt idx="7">
                  <c:v>42523</c:v>
                </c:pt>
                <c:pt idx="8">
                  <c:v>4769</c:v>
                </c:pt>
                <c:pt idx="9">
                  <c:v>1648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7-44EF-986C-66EE8ED81FED}"/>
            </c:ext>
          </c:extLst>
        </c:ser>
        <c:ser>
          <c:idx val="1"/>
          <c:order val="1"/>
          <c:tx>
            <c:v>%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'5.Gráfico_Afiliados_EPS_Régimen'!$B$3:$B$12</c:f>
              <c:strCache>
                <c:ptCount val="10"/>
                <c:pt idx="0">
                  <c:v>Savia Salud</c:v>
                </c:pt>
                <c:pt idx="1">
                  <c:v>Coosalud</c:v>
                </c:pt>
                <c:pt idx="2">
                  <c:v>La Nueva EPS</c:v>
                </c:pt>
                <c:pt idx="3">
                  <c:v>SURA.</c:v>
                </c:pt>
                <c:pt idx="4">
                  <c:v>Coomeva S.A.</c:v>
                </c:pt>
                <c:pt idx="5">
                  <c:v>Salud Total </c:v>
                </c:pt>
                <c:pt idx="6">
                  <c:v>Ecoopsos</c:v>
                </c:pt>
                <c:pt idx="7">
                  <c:v>AIC</c:v>
                </c:pt>
                <c:pt idx="8">
                  <c:v>Sanitas S.A.</c:v>
                </c:pt>
                <c:pt idx="9">
                  <c:v>Compensar EPS</c:v>
                </c:pt>
              </c:strCache>
            </c:strRef>
          </c:cat>
          <c:val>
            <c:numRef>
              <c:f>'5.Gráfico_Afiliados_EPS_Régimen'!$D$3:$D$12</c:f>
              <c:numCache>
                <c:formatCode>0.00</c:formatCode>
                <c:ptCount val="10"/>
                <c:pt idx="0">
                  <c:v>64.438118231807096</c:v>
                </c:pt>
                <c:pt idx="1">
                  <c:v>15.042794604432549</c:v>
                </c:pt>
                <c:pt idx="2">
                  <c:v>6.2941285250822387</c:v>
                </c:pt>
                <c:pt idx="3">
                  <c:v>5.8974634605618714</c:v>
                </c:pt>
                <c:pt idx="4">
                  <c:v>2.2688698031666483</c:v>
                </c:pt>
                <c:pt idx="5">
                  <c:v>2.0876089840456706</c:v>
                </c:pt>
                <c:pt idx="6">
                  <c:v>1.9531357792217687</c:v>
                </c:pt>
                <c:pt idx="7">
                  <c:v>1.7513641925656294</c:v>
                </c:pt>
                <c:pt idx="8">
                  <c:v>0.19641737023129804</c:v>
                </c:pt>
                <c:pt idx="9">
                  <c:v>6.7874989754912796E-2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87-44EF-986C-66EE8ED8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2478080"/>
        <c:axId val="152479616"/>
        <c:axId val="0"/>
      </c:bar3DChart>
      <c:catAx>
        <c:axId val="15247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2479616"/>
        <c:crosses val="autoZero"/>
        <c:auto val="1"/>
        <c:lblAlgn val="ctr"/>
        <c:lblOffset val="100"/>
        <c:noMultiLvlLbl val="0"/>
      </c:catAx>
      <c:valAx>
        <c:axId val="15247961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24780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baseline="0">
                <a:effectLst/>
              </a:rPr>
              <a:t>N° de afiliados por EPS Contributivas  en Antioquia, 2020</a:t>
            </a:r>
            <a:endParaRPr lang="es-CO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 sz="1200"/>
          </a:p>
        </c:rich>
      </c:tx>
      <c:layout>
        <c:manualLayout>
          <c:xMode val="edge"/>
          <c:yMode val="edge"/>
          <c:x val="0.33596388799846327"/>
          <c:y val="1.6976124484450471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tx>
            <c:v>N° Afiliados</c:v>
          </c:tx>
          <c:spPr>
            <a:gradFill>
              <a:gsLst>
                <a:gs pos="0">
                  <a:srgbClr val="00CC00"/>
                </a:gs>
                <a:gs pos="73000">
                  <a:srgbClr val="009900"/>
                </a:gs>
                <a:gs pos="91000">
                  <a:srgbClr val="0066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5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A819-4B11-9B40-DB8FE78A60D7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19-4B11-9B40-DB8FE78A60D7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819-4B11-9B40-DB8FE78A60D7}"/>
              </c:ext>
            </c:extLst>
          </c:dPt>
          <c:dLbls>
            <c:dLbl>
              <c:idx val="5"/>
              <c:layout>
                <c:manualLayout>
                  <c:x val="0"/>
                  <c:y val="-8.5790870230162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19-4B11-9B40-DB8FE78A6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'5.Gráfico_Afiliados_EPS_Régimen'!$B$25:$B$35</c:f>
              <c:strCache>
                <c:ptCount val="11"/>
                <c:pt idx="0">
                  <c:v>SURA.</c:v>
                </c:pt>
                <c:pt idx="1">
                  <c:v>La Nueva EPS</c:v>
                </c:pt>
                <c:pt idx="2">
                  <c:v>Salud Total </c:v>
                </c:pt>
                <c:pt idx="3">
                  <c:v>Coomeva S.A.</c:v>
                </c:pt>
                <c:pt idx="4">
                  <c:v>Sanitas S.A.</c:v>
                </c:pt>
                <c:pt idx="5">
                  <c:v>Savia Salud</c:v>
                </c:pt>
                <c:pt idx="6">
                  <c:v>Coosalud</c:v>
                </c:pt>
                <c:pt idx="7">
                  <c:v>EPM</c:v>
                </c:pt>
                <c:pt idx="8">
                  <c:v>COMPENSAR E.P.S. </c:v>
                </c:pt>
                <c:pt idx="9">
                  <c:v>Fondo Ferrocarriles Nal</c:v>
                </c:pt>
                <c:pt idx="10">
                  <c:v>Famisanar </c:v>
                </c:pt>
              </c:strCache>
            </c:strRef>
          </c:cat>
          <c:val>
            <c:numRef>
              <c:f>'5.Gráfico_Afiliados_EPS_Régimen'!$C$25:$C$35</c:f>
              <c:numCache>
                <c:formatCode>#,##0</c:formatCode>
                <c:ptCount val="11"/>
                <c:pt idx="0">
                  <c:v>2344807</c:v>
                </c:pt>
                <c:pt idx="1">
                  <c:v>705976</c:v>
                </c:pt>
                <c:pt idx="2">
                  <c:v>410217</c:v>
                </c:pt>
                <c:pt idx="3">
                  <c:v>265369</c:v>
                </c:pt>
                <c:pt idx="4">
                  <c:v>119018</c:v>
                </c:pt>
                <c:pt idx="5">
                  <c:v>116443</c:v>
                </c:pt>
                <c:pt idx="6">
                  <c:v>56170</c:v>
                </c:pt>
                <c:pt idx="7">
                  <c:v>8613</c:v>
                </c:pt>
                <c:pt idx="8">
                  <c:v>3469</c:v>
                </c:pt>
                <c:pt idx="9">
                  <c:v>2487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F-4282-9639-6124EA7ECA0C}"/>
            </c:ext>
          </c:extLst>
        </c:ser>
        <c:ser>
          <c:idx val="1"/>
          <c:order val="1"/>
          <c:tx>
            <c:v>%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'5.Gráfico_Afiliados_EPS_Régimen'!$B$25:$B$35</c:f>
              <c:strCache>
                <c:ptCount val="11"/>
                <c:pt idx="0">
                  <c:v>SURA.</c:v>
                </c:pt>
                <c:pt idx="1">
                  <c:v>La Nueva EPS</c:v>
                </c:pt>
                <c:pt idx="2">
                  <c:v>Salud Total </c:v>
                </c:pt>
                <c:pt idx="3">
                  <c:v>Coomeva S.A.</c:v>
                </c:pt>
                <c:pt idx="4">
                  <c:v>Sanitas S.A.</c:v>
                </c:pt>
                <c:pt idx="5">
                  <c:v>Savia Salud</c:v>
                </c:pt>
                <c:pt idx="6">
                  <c:v>Coosalud</c:v>
                </c:pt>
                <c:pt idx="7">
                  <c:v>EPM</c:v>
                </c:pt>
                <c:pt idx="8">
                  <c:v>COMPENSAR E.P.S. </c:v>
                </c:pt>
                <c:pt idx="9">
                  <c:v>Fondo Ferrocarriles Nal</c:v>
                </c:pt>
                <c:pt idx="10">
                  <c:v>Famisanar </c:v>
                </c:pt>
              </c:strCache>
            </c:strRef>
          </c:cat>
          <c:val>
            <c:numRef>
              <c:f>'5.Gráfico_Afiliados_EPS_Régimen'!$D$25:$D$35</c:f>
              <c:numCache>
                <c:formatCode>0.00</c:formatCode>
                <c:ptCount val="11"/>
                <c:pt idx="0">
                  <c:v>58.090548942652596</c:v>
                </c:pt>
                <c:pt idx="1">
                  <c:v>17.489939845939606</c:v>
                </c:pt>
                <c:pt idx="2">
                  <c:v>10.162768498903372</c:v>
                </c:pt>
                <c:pt idx="3">
                  <c:v>6.5742855946620677</c:v>
                </c:pt>
                <c:pt idx="4">
                  <c:v>2.9485671759153855</c:v>
                </c:pt>
                <c:pt idx="5">
                  <c:v>2.8847737961074396</c:v>
                </c:pt>
                <c:pt idx="6">
                  <c:v>1.3915627742960492</c:v>
                </c:pt>
                <c:pt idx="7">
                  <c:v>0.21337956515954912</c:v>
                </c:pt>
                <c:pt idx="8">
                  <c:v>8.5941450312141621E-2</c:v>
                </c:pt>
                <c:pt idx="9">
                  <c:v>6.1613256536839502E-2</c:v>
                </c:pt>
                <c:pt idx="10">
                  <c:v>1.9819302464604583E-4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F-4282-9639-6124EA7EC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2575360"/>
        <c:axId val="152589440"/>
        <c:axId val="0"/>
      </c:bar3DChart>
      <c:catAx>
        <c:axId val="15257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2589440"/>
        <c:crosses val="autoZero"/>
        <c:auto val="1"/>
        <c:lblAlgn val="ctr"/>
        <c:lblOffset val="100"/>
        <c:noMultiLvlLbl val="0"/>
      </c:catAx>
      <c:valAx>
        <c:axId val="15258944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25753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 b="1" i="0" baseline="0">
                <a:effectLst/>
              </a:rPr>
              <a:t>N° de afiliados por EPS del Excepción en Antioquia, 2020</a:t>
            </a:r>
            <a:endParaRPr lang="es-CO" sz="1200">
              <a:effectLst/>
            </a:endParaRPr>
          </a:p>
        </c:rich>
      </c:tx>
      <c:layout>
        <c:manualLayout>
          <c:xMode val="edge"/>
          <c:yMode val="edge"/>
          <c:x val="0.35891835797985278"/>
          <c:y val="2.4999991797902955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tx>
            <c:v>N° Afiliados</c:v>
          </c:tx>
          <c:spPr>
            <a:gradFill>
              <a:gsLst>
                <a:gs pos="0">
                  <a:srgbClr val="00CC00"/>
                </a:gs>
                <a:gs pos="73000">
                  <a:srgbClr val="009900"/>
                </a:gs>
                <a:gs pos="91000">
                  <a:srgbClr val="0066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'5.Gráfico_Afiliados_EPS_Régimen'!$B$50:$B$55</c:f>
              <c:strCache>
                <c:ptCount val="6"/>
                <c:pt idx="0">
                  <c:v>Magisterio</c:v>
                </c:pt>
                <c:pt idx="1">
                  <c:v>Policia Nacional</c:v>
                </c:pt>
                <c:pt idx="2">
                  <c:v>Ejercito Nacional</c:v>
                </c:pt>
                <c:pt idx="3">
                  <c:v>Universidad de Antioquia</c:v>
                </c:pt>
                <c:pt idx="4">
                  <c:v>Universidad Nacional</c:v>
                </c:pt>
                <c:pt idx="5">
                  <c:v>Ecopetrol</c:v>
                </c:pt>
              </c:strCache>
            </c:strRef>
          </c:cat>
          <c:val>
            <c:numRef>
              <c:f>'5.Gráfico_Afiliados_EPS_Régimen'!$C$50:$C$55</c:f>
              <c:numCache>
                <c:formatCode>#,##0</c:formatCode>
                <c:ptCount val="6"/>
                <c:pt idx="0">
                  <c:v>90689</c:v>
                </c:pt>
                <c:pt idx="1">
                  <c:v>54507</c:v>
                </c:pt>
                <c:pt idx="2">
                  <c:v>47839</c:v>
                </c:pt>
                <c:pt idx="3">
                  <c:v>7289</c:v>
                </c:pt>
                <c:pt idx="4">
                  <c:v>3420</c:v>
                </c:pt>
                <c:pt idx="5">
                  <c:v>1915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4-4B6E-B995-FF560A363509}"/>
            </c:ext>
          </c:extLst>
        </c:ser>
        <c:ser>
          <c:idx val="1"/>
          <c:order val="1"/>
          <c:tx>
            <c:v>% Afiliados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'5.Gráfico_Afiliados_EPS_Régimen'!$B$50:$B$55</c:f>
              <c:strCache>
                <c:ptCount val="6"/>
                <c:pt idx="0">
                  <c:v>Magisterio</c:v>
                </c:pt>
                <c:pt idx="1">
                  <c:v>Policia Nacional</c:v>
                </c:pt>
                <c:pt idx="2">
                  <c:v>Ejercito Nacional</c:v>
                </c:pt>
                <c:pt idx="3">
                  <c:v>Universidad de Antioquia</c:v>
                </c:pt>
                <c:pt idx="4">
                  <c:v>Universidad Nacional</c:v>
                </c:pt>
                <c:pt idx="5">
                  <c:v>Ecopetrol</c:v>
                </c:pt>
              </c:strCache>
            </c:strRef>
          </c:cat>
          <c:val>
            <c:numRef>
              <c:f>'5.Gráfico_Afiliados_EPS_Régimen'!$D$50:$D$55</c:f>
              <c:numCache>
                <c:formatCode>0.00</c:formatCode>
                <c:ptCount val="6"/>
                <c:pt idx="0">
                  <c:v>44.096781565601312</c:v>
                </c:pt>
                <c:pt idx="1">
                  <c:v>26.503581170772978</c:v>
                </c:pt>
                <c:pt idx="2">
                  <c:v>23.261320924442888</c:v>
                </c:pt>
                <c:pt idx="3">
                  <c:v>3.5442163970455951</c:v>
                </c:pt>
                <c:pt idx="4">
                  <c:v>1.6629469169839393</c:v>
                </c:pt>
                <c:pt idx="5">
                  <c:v>0.93115302515328779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4-4B6E-B995-FF560A363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2750720"/>
        <c:axId val="152752512"/>
        <c:axId val="0"/>
      </c:bar3DChart>
      <c:catAx>
        <c:axId val="15275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2752512"/>
        <c:crosses val="autoZero"/>
        <c:auto val="1"/>
        <c:lblAlgn val="ctr"/>
        <c:lblOffset val="100"/>
        <c:noMultiLvlLbl val="0"/>
      </c:catAx>
      <c:valAx>
        <c:axId val="15275251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27507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Sura</a:t>
            </a:r>
            <a:r>
              <a:rPr lang="es-CO" b="1" baseline="0"/>
              <a:t>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53858384766979"/>
          <c:y val="2.3152673837160836E-2"/>
          <c:w val="0.86099466932488433"/>
          <c:h val="0.840731651805130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'6. Gráficos_Tendencia_EPS'!$P$3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Gráficos_Tendencia_EPS'!$J$24:$N$24</c:f>
              <c:numCache>
                <c:formatCode>_(* #,##0_);_(* \(#,##0\);_(* "-"_);_(@_)</c:formatCode>
                <c:ptCount val="5"/>
                <c:pt idx="0">
                  <c:v>1538148</c:v>
                </c:pt>
                <c:pt idx="1">
                  <c:v>1661527</c:v>
                </c:pt>
                <c:pt idx="2">
                  <c:v>1859924</c:v>
                </c:pt>
                <c:pt idx="3">
                  <c:v>2136885</c:v>
                </c:pt>
                <c:pt idx="4">
                  <c:v>2344807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5-4F91-B2C6-E4B0D5DE2266}"/>
            </c:ext>
          </c:extLst>
        </c:ser>
        <c:ser>
          <c:idx val="0"/>
          <c:order val="1"/>
          <c:tx>
            <c:strRef>
              <c:f>'6. Gráficos_Tendencia_EPS'!$P$2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Gráficos_Tendencia_EPS'!$J$7:$N$7</c:f>
              <c:numCache>
                <c:formatCode>_(* #,##0_);_(* \(#,##0\);_(* "-"_);_(@_)</c:formatCode>
                <c:ptCount val="5"/>
                <c:pt idx="0">
                  <c:v>35489</c:v>
                </c:pt>
                <c:pt idx="1">
                  <c:v>61290</c:v>
                </c:pt>
                <c:pt idx="2">
                  <c:v>76591</c:v>
                </c:pt>
                <c:pt idx="3">
                  <c:v>102327</c:v>
                </c:pt>
                <c:pt idx="4">
                  <c:v>143190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5-4F91-B2C6-E4B0D5DE2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144465920"/>
        <c:axId val="144467456"/>
        <c:axId val="0"/>
      </c:bar3DChart>
      <c:catAx>
        <c:axId val="14446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467456"/>
        <c:crosses val="autoZero"/>
        <c:auto val="1"/>
        <c:lblAlgn val="ctr"/>
        <c:lblOffset val="100"/>
        <c:noMultiLvlLbl val="0"/>
      </c:catAx>
      <c:valAx>
        <c:axId val="144467456"/>
        <c:scaling>
          <c:orientation val="minMax"/>
          <c:max val="2500000"/>
          <c:min val="1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465920"/>
        <c:crosses val="autoZero"/>
        <c:crossBetween val="between"/>
        <c:majorUnit val="100000"/>
        <c:min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19248546563887"/>
          <c:y val="3.9722103915828942E-2"/>
          <c:w val="0.11283828164119798"/>
          <c:h val="9.5260362054626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Savia</a:t>
            </a:r>
            <a:r>
              <a:rPr lang="es-CO" b="1" baseline="0"/>
              <a:t> Salud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solidFill>
            <a:schemeClr val="bg1">
              <a:lumMod val="95000"/>
            </a:schemeClr>
          </a:solidFill>
        </a:ln>
        <a:effectLst/>
        <a:sp3d>
          <a:contourClr>
            <a:schemeClr val="bg1">
              <a:lumMod val="95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0.17890515392134915"/>
          <c:y val="5.5450856608515731E-2"/>
          <c:w val="0.75757824414068597"/>
          <c:h val="0.7997440923223622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'6. Gráficos_Tendencia_EPS'!$P$2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Gráficos_Tendencia_EPS'!$J$2:$N$2</c:f>
              <c:numCache>
                <c:formatCode>_(* #,##0_);_(* \(#,##0\);_(* "-"_);_(@_)</c:formatCode>
                <c:ptCount val="5"/>
                <c:pt idx="0">
                  <c:v>1595688</c:v>
                </c:pt>
                <c:pt idx="1">
                  <c:v>1621346</c:v>
                </c:pt>
                <c:pt idx="2">
                  <c:v>1587741</c:v>
                </c:pt>
                <c:pt idx="3">
                  <c:v>1540314</c:v>
                </c:pt>
                <c:pt idx="4">
                  <c:v>1564553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86-4A72-834E-9A61E5EB6852}"/>
            </c:ext>
          </c:extLst>
        </c:ser>
        <c:ser>
          <c:idx val="1"/>
          <c:order val="1"/>
          <c:tx>
            <c:strRef>
              <c:f>'6. Gráficos_Tendencia_EPS'!$P$3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CC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Gráficos_Tendencia_EPS'!$J$33:$N$33</c:f>
              <c:numCache>
                <c:formatCode>_(* #,##0_);_(* \(#,##0\);_(* "-"_);_(@_)</c:formatCode>
                <c:ptCount val="5"/>
                <c:pt idx="0">
                  <c:v>69569</c:v>
                </c:pt>
                <c:pt idx="1">
                  <c:v>94903</c:v>
                </c:pt>
                <c:pt idx="2">
                  <c:v>110203</c:v>
                </c:pt>
                <c:pt idx="3">
                  <c:v>125908</c:v>
                </c:pt>
                <c:pt idx="4">
                  <c:v>116443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86-4A72-834E-9A61E5EB6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144513664"/>
        <c:axId val="144519552"/>
        <c:axId val="0"/>
      </c:bar3DChart>
      <c:catAx>
        <c:axId val="14451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519552"/>
        <c:crosses val="autoZero"/>
        <c:auto val="1"/>
        <c:lblAlgn val="ctr"/>
        <c:lblOffset val="100"/>
        <c:noMultiLvlLbl val="0"/>
      </c:catAx>
      <c:valAx>
        <c:axId val="144519552"/>
        <c:scaling>
          <c:orientation val="minMax"/>
          <c:max val="2000000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1.7582295609117733E-2"/>
              <c:y val="0.377734930745419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513664"/>
        <c:crosses val="autoZero"/>
        <c:crossBetween val="between"/>
        <c:majorUnit val="100000"/>
        <c:min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Porcentaje de cobertura al SGSSS en Antioquia, por Regímenes y año</a:t>
            </a:r>
          </a:p>
          <a:p>
            <a:pPr>
              <a:defRPr sz="1600" b="1"/>
            </a:pPr>
            <a:r>
              <a:rPr lang="es-CO" sz="1600" b="1"/>
              <a:t>2015 - 2020</a:t>
            </a:r>
          </a:p>
        </c:rich>
      </c:tx>
      <c:layout>
        <c:manualLayout>
          <c:xMode val="edge"/>
          <c:yMode val="edge"/>
          <c:x val="0.13345166125235386"/>
          <c:y val="1.141052187681999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9.1493133984205582E-2"/>
          <c:y val="0.119396805587323"/>
          <c:w val="0.80110472011313949"/>
          <c:h val="0.66526766462145903"/>
        </c:manualLayout>
      </c:layout>
      <c:lineChart>
        <c:grouping val="standard"/>
        <c:varyColors val="0"/>
        <c:ser>
          <c:idx val="0"/>
          <c:order val="0"/>
          <c:tx>
            <c:v>R. Subsidiado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4.0286764114657446E-2"/>
                  <c:y val="-2.2256222659934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 Gráficos_Cobertura_Dpto'!$M$3:$R$3</c:f>
              <c:numCache>
                <c:formatCode>@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 formatCode="0">
                  <c:v>2020</c:v>
                </c:pt>
              </c:numCache>
            </c:numRef>
          </c:cat>
          <c:val>
            <c:numRef>
              <c:f>'2. Gráficos_Cobertura_Dpto'!$M$4:$R$4</c:f>
              <c:numCache>
                <c:formatCode>0.00%</c:formatCode>
                <c:ptCount val="6"/>
                <c:pt idx="0">
                  <c:v>0.36892064633313915</c:v>
                </c:pt>
                <c:pt idx="1">
                  <c:v>0.34306703268334715</c:v>
                </c:pt>
                <c:pt idx="2">
                  <c:v>0.35324925398276574</c:v>
                </c:pt>
                <c:pt idx="3">
                  <c:v>0.36496141313186525</c:v>
                </c:pt>
                <c:pt idx="4">
                  <c:v>0.34967175078157847</c:v>
                </c:pt>
                <c:pt idx="5">
                  <c:v>0.36514461979357238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2F3-4C97-A88C-53FFFF109C9B}"/>
            </c:ext>
          </c:extLst>
        </c:ser>
        <c:ser>
          <c:idx val="1"/>
          <c:order val="1"/>
          <c:tx>
            <c:v>R. Contributivo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3.6903298628879914E-2"/>
                  <c:y val="-3.479049142475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 Gráficos_Cobertura_Dpto'!$M$3:$R$3</c:f>
              <c:numCache>
                <c:formatCode>@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 formatCode="0">
                  <c:v>2020</c:v>
                </c:pt>
              </c:numCache>
            </c:numRef>
          </c:cat>
          <c:val>
            <c:numRef>
              <c:f>'2. Gráficos_Cobertura_Dpto'!$M$6:$R$6</c:f>
              <c:numCache>
                <c:formatCode>0.00%</c:formatCode>
                <c:ptCount val="6"/>
                <c:pt idx="0">
                  <c:v>0.53930711697212286</c:v>
                </c:pt>
                <c:pt idx="1">
                  <c:v>0.56559952268274583</c:v>
                </c:pt>
                <c:pt idx="2">
                  <c:v>0.5593859054080087</c:v>
                </c:pt>
                <c:pt idx="3">
                  <c:v>0.59189099845764903</c:v>
                </c:pt>
                <c:pt idx="4">
                  <c:v>0.60176382238970805</c:v>
                </c:pt>
                <c:pt idx="5">
                  <c:v>0.60704249901607676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2F3-4C97-A88C-53FFFF109C9B}"/>
            </c:ext>
          </c:extLst>
        </c:ser>
        <c:ser>
          <c:idx val="2"/>
          <c:order val="2"/>
          <c:tx>
            <c:v>P. Sin Afiliación</c:v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3.127261245694013E-2"/>
                  <c:y val="-1.06592370672061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E9-4415-A309-65B2D17BC1C5}"/>
                </c:ext>
              </c:extLst>
            </c:dLbl>
            <c:dLbl>
              <c:idx val="4"/>
              <c:layout>
                <c:manualLayout>
                  <c:x val="-3.185989999941307E-2"/>
                  <c:y val="9.682157395191067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F7-4131-9CB9-D67A4EF37A75}"/>
                </c:ext>
              </c:extLst>
            </c:dLbl>
            <c:dLbl>
              <c:idx val="5"/>
              <c:layout>
                <c:manualLayout>
                  <c:x val="-2.8117314763805253E-2"/>
                  <c:y val="9.07944925212596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3D-480C-8C85-C54D94B69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 Gráficos_Cobertura_Dpto'!$M$3:$R$3</c:f>
              <c:numCache>
                <c:formatCode>@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 formatCode="0">
                  <c:v>2020</c:v>
                </c:pt>
              </c:numCache>
            </c:numRef>
          </c:cat>
          <c:val>
            <c:numRef>
              <c:f>'2. Gráficos_Cobertura_Dpto'!$M$10:$R$10</c:f>
              <c:numCache>
                <c:formatCode>0.00%</c:formatCode>
                <c:ptCount val="6"/>
                <c:pt idx="0">
                  <c:v>7.7083635686637189E-2</c:v>
                </c:pt>
                <c:pt idx="1">
                  <c:v>7.5112431687487574E-2</c:v>
                </c:pt>
                <c:pt idx="2">
                  <c:v>5.8939519905738869E-2</c:v>
                </c:pt>
                <c:pt idx="3">
                  <c:v>1.4029743868600812E-2</c:v>
                </c:pt>
                <c:pt idx="4">
                  <c:v>1.6956871280078827E-2</c:v>
                </c:pt>
                <c:pt idx="5">
                  <c:v>-3.1160701542890857E-3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2F3-4C97-A88C-53FFFF109C9B}"/>
            </c:ext>
          </c:extLst>
        </c:ser>
        <c:ser>
          <c:idx val="3"/>
          <c:order val="3"/>
          <c:tx>
            <c:v>R. Excepción</c:v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2.825285335821183E-2"/>
                  <c:y val="-3.7924058615965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F7-4131-9CB9-D67A4EF37A75}"/>
                </c:ext>
              </c:extLst>
            </c:dLbl>
            <c:dLbl>
              <c:idx val="5"/>
              <c:layout>
                <c:manualLayout>
                  <c:x val="-1.400796928051087E-2"/>
                  <c:y val="-5.9859028954407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3D-480C-8C85-C54D94B69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'2. Gráficos_Cobertura_Dpto'!$M$3:$R$3</c:f>
              <c:numCache>
                <c:formatCode>@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 formatCode="0">
                  <c:v>2020</c:v>
                </c:pt>
              </c:numCache>
            </c:numRef>
          </c:cat>
          <c:val>
            <c:numRef>
              <c:f>'2. Gráficos_Cobertura_Dpto'!$M$8:$R$8</c:f>
              <c:numCache>
                <c:formatCode>0.00%</c:formatCode>
                <c:ptCount val="6"/>
                <c:pt idx="0">
                  <c:v>1.4688601008100771E-2</c:v>
                </c:pt>
                <c:pt idx="1">
                  <c:v>1.6221012946419484E-2</c:v>
                </c:pt>
                <c:pt idx="2">
                  <c:v>2.8425320703486617E-2</c:v>
                </c:pt>
                <c:pt idx="3">
                  <c:v>2.9117844541884926E-2</c:v>
                </c:pt>
                <c:pt idx="4">
                  <c:v>3.1607555548634654E-2</c:v>
                </c:pt>
                <c:pt idx="5">
                  <c:v>3.0928951344639917E-2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E6-4CB3-8333-04F402839A1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6258176"/>
        <c:axId val="166259712"/>
      </c:lineChart>
      <c:catAx>
        <c:axId val="16625817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solidFill>
            <a:schemeClr val="bg1">
              <a:lumMod val="95000"/>
            </a:schemeClr>
          </a:solidFill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59712"/>
        <c:crosses val="autoZero"/>
        <c:auto val="1"/>
        <c:lblAlgn val="ctr"/>
        <c:lblOffset val="100"/>
        <c:noMultiLvlLbl val="0"/>
      </c:catAx>
      <c:valAx>
        <c:axId val="1662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Porcentaje</a:t>
                </a:r>
              </a:p>
            </c:rich>
          </c:tx>
          <c:layout>
            <c:manualLayout>
              <c:xMode val="edge"/>
              <c:yMode val="edge"/>
              <c:x val="0"/>
              <c:y val="0.364564881989119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58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3268409718173"/>
          <c:y val="0.91532650679663552"/>
          <c:w val="0.59020181748622558"/>
          <c:h val="5.0392295913952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gradFill flip="none" rotWithShape="1">
      <a:gsLst>
        <a:gs pos="100000">
          <a:srgbClr val="B3FFFF"/>
        </a:gs>
        <a:gs pos="17000">
          <a:srgbClr val="B3FFFF"/>
        </a:gs>
        <a:gs pos="6250">
          <a:srgbClr val="8DFFFF"/>
        </a:gs>
        <a:gs pos="82000">
          <a:srgbClr val="66FFFF"/>
        </a:gs>
        <a:gs pos="66000">
          <a:schemeClr val="bg1"/>
        </a:gs>
        <a:gs pos="49000">
          <a:schemeClr val="accent5">
            <a:lumMod val="40000"/>
            <a:lumOff val="60000"/>
          </a:schemeClr>
        </a:gs>
        <a:gs pos="30000">
          <a:schemeClr val="bg1"/>
        </a:gs>
      </a:gsLst>
      <a:lin ang="27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Coosalud EPS</a:t>
            </a:r>
          </a:p>
        </c:rich>
      </c:tx>
      <c:layout>
        <c:manualLayout>
          <c:xMode val="edge"/>
          <c:yMode val="edge"/>
          <c:x val="0.34916622885580378"/>
          <c:y val="3.8270978329327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1.6647875573257497E-2"/>
          <c:w val="0.85294556766800933"/>
          <c:h val="0.8533360540598016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'6. Gráficos_Tendencia_EPS'!$P$2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Gráficos_Tendencia_EPS'!$J$3:$N$3</c:f>
              <c:numCache>
                <c:formatCode>_(* #,##0_);_(* \(#,##0\);_(* "-"_);_(@_)</c:formatCode>
                <c:ptCount val="5"/>
                <c:pt idx="0">
                  <c:v>327391</c:v>
                </c:pt>
                <c:pt idx="1">
                  <c:v>330430</c:v>
                </c:pt>
                <c:pt idx="2">
                  <c:v>330981</c:v>
                </c:pt>
                <c:pt idx="3">
                  <c:v>350165</c:v>
                </c:pt>
                <c:pt idx="4">
                  <c:v>365234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B-4AD1-8A8F-92892A03903F}"/>
            </c:ext>
          </c:extLst>
        </c:ser>
        <c:ser>
          <c:idx val="1"/>
          <c:order val="1"/>
          <c:tx>
            <c:strRef>
              <c:f>'6. Gráficos_Tendencia_EPS'!$P$3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4.7761185049019148E-3"/>
                  <c:y val="-2.73364130923768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AD1-8A8F-92892A039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Gráficos_Tendencia_EPS'!$J$34:$N$34</c:f>
              <c:numCache>
                <c:formatCode>_(* #,##0_);_(* \(#,##0\);_(* "-"_);_(@_)</c:formatCode>
                <c:ptCount val="5"/>
                <c:pt idx="0">
                  <c:v>8243</c:v>
                </c:pt>
                <c:pt idx="1">
                  <c:v>12669</c:v>
                </c:pt>
                <c:pt idx="2">
                  <c:v>16789</c:v>
                </c:pt>
                <c:pt idx="3">
                  <c:v>21206</c:v>
                </c:pt>
                <c:pt idx="4">
                  <c:v>53726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8B-4AD1-8A8F-92892A039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4595584"/>
        <c:axId val="144597376"/>
        <c:axId val="0"/>
      </c:bar3DChart>
      <c:catAx>
        <c:axId val="14459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597376"/>
        <c:crosses val="autoZero"/>
        <c:auto val="1"/>
        <c:lblAlgn val="ctr"/>
        <c:lblOffset val="100"/>
        <c:noMultiLvlLbl val="0"/>
      </c:catAx>
      <c:valAx>
        <c:axId val="144597376"/>
        <c:scaling>
          <c:orientation val="minMax"/>
          <c:max val="600000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4599280523502703E-2"/>
              <c:y val="0.37997135443942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5955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101994073350889"/>
          <c:y val="4.1212548575945078E-2"/>
          <c:w val="0.28166663720766794"/>
          <c:h val="5.12564202902481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La Nueva</a:t>
            </a:r>
            <a:r>
              <a:rPr lang="es-CO" b="1" baseline="0"/>
              <a:t>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921858940536572"/>
          <c:y val="2.7697340246621318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'6. Gráficos_Tendencia_EPS'!$P$3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Gráficos_Tendencia_EPS'!$J$25:$N$25</c:f>
              <c:numCache>
                <c:formatCode>_(* #,##0_);_(* \(#,##0\);_(* "-"_);_(@_)</c:formatCode>
                <c:ptCount val="5"/>
                <c:pt idx="0">
                  <c:v>440327</c:v>
                </c:pt>
                <c:pt idx="1">
                  <c:v>484830</c:v>
                </c:pt>
                <c:pt idx="2">
                  <c:v>522335</c:v>
                </c:pt>
                <c:pt idx="3">
                  <c:v>602400</c:v>
                </c:pt>
                <c:pt idx="4">
                  <c:v>705540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5-495B-BBAA-B313F423416D}"/>
            </c:ext>
          </c:extLst>
        </c:ser>
        <c:ser>
          <c:idx val="0"/>
          <c:order val="1"/>
          <c:tx>
            <c:strRef>
              <c:f>'6. Gráficos_Tendencia_EPS'!$P$2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1.59203950163396E-2"/>
                  <c:y val="-8.78776503725555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E5-495B-BBAA-B313F4234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Gráficos_Tendencia_EPS'!$J$8:$N$8</c:f>
              <c:numCache>
                <c:formatCode>_(* #,##0_);_(* \(#,##0\);_(* "-"_);_(@_)</c:formatCode>
                <c:ptCount val="5"/>
                <c:pt idx="0">
                  <c:v>25130</c:v>
                </c:pt>
                <c:pt idx="1">
                  <c:v>29503</c:v>
                </c:pt>
                <c:pt idx="2">
                  <c:v>30479</c:v>
                </c:pt>
                <c:pt idx="3">
                  <c:v>82477</c:v>
                </c:pt>
                <c:pt idx="4">
                  <c:v>141039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E5-495B-BBAA-B313F4234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4657024"/>
        <c:axId val="144658816"/>
        <c:axId val="0"/>
      </c:bar3DChart>
      <c:catAx>
        <c:axId val="14465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658816"/>
        <c:crosses val="autoZero"/>
        <c:auto val="1"/>
        <c:lblAlgn val="ctr"/>
        <c:lblOffset val="100"/>
        <c:noMultiLvlLbl val="0"/>
      </c:catAx>
      <c:valAx>
        <c:axId val="144658816"/>
        <c:scaling>
          <c:orientation val="minMax"/>
          <c:max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6570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Salud Total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2.9807561288881443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'6. Gráficos_Tendencia_EPS'!$P$3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Gráficos_Tendencia_EPS'!$J$26:$N$26</c:f>
              <c:numCache>
                <c:formatCode>_(* #,##0_);_(* \(#,##0\);_(* "-"_);_(@_)</c:formatCode>
                <c:ptCount val="5"/>
                <c:pt idx="0">
                  <c:v>267472</c:v>
                </c:pt>
                <c:pt idx="1">
                  <c:v>297318</c:v>
                </c:pt>
                <c:pt idx="2">
                  <c:v>319907</c:v>
                </c:pt>
                <c:pt idx="3">
                  <c:v>372480</c:v>
                </c:pt>
                <c:pt idx="4">
                  <c:v>410217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E-4AB3-AE45-16863D8E1BCD}"/>
            </c:ext>
          </c:extLst>
        </c:ser>
        <c:ser>
          <c:idx val="0"/>
          <c:order val="1"/>
          <c:tx>
            <c:strRef>
              <c:f>'6. Gráficos_Tendencia_EPS'!$P$2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E-4AB3-AE45-16863D8E1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Gráficos_Tendencia_EPS'!$J$11:$N$11</c:f>
              <c:numCache>
                <c:formatCode>_(* #,##0_);_(* \(#,##0\);_(* "-"_);_(@_)</c:formatCode>
                <c:ptCount val="5"/>
                <c:pt idx="0">
                  <c:v>13490</c:v>
                </c:pt>
                <c:pt idx="1">
                  <c:v>21214</c:v>
                </c:pt>
                <c:pt idx="2">
                  <c:v>21274</c:v>
                </c:pt>
                <c:pt idx="3">
                  <c:v>23574</c:v>
                </c:pt>
                <c:pt idx="4">
                  <c:v>50687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EE-4AB3-AE45-16863D8E1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4610304"/>
        <c:axId val="154624384"/>
        <c:axId val="0"/>
      </c:bar3DChart>
      <c:catAx>
        <c:axId val="15461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624384"/>
        <c:crosses val="autoZero"/>
        <c:auto val="1"/>
        <c:lblAlgn val="ctr"/>
        <c:lblOffset val="100"/>
        <c:noMultiLvlLbl val="0"/>
      </c:catAx>
      <c:valAx>
        <c:axId val="15462438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6103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ECOOPSOS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'6. Gráficos_Tendencia_EPS'!$P$2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5-4190-B1A5-8EEEB0B49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Gráficos_Tendencia_EPS'!$J$4:$N$4</c:f>
              <c:numCache>
                <c:formatCode>_(* #,##0_);_(* \(#,##0\);_(* "-"_);_(@_)</c:formatCode>
                <c:ptCount val="5"/>
                <c:pt idx="0">
                  <c:v>47641</c:v>
                </c:pt>
                <c:pt idx="1">
                  <c:v>46284</c:v>
                </c:pt>
                <c:pt idx="2">
                  <c:v>48093</c:v>
                </c:pt>
                <c:pt idx="3">
                  <c:v>48099</c:v>
                </c:pt>
                <c:pt idx="4">
                  <c:v>47422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F5-4190-B1A5-8EEEB0B49FD6}"/>
            </c:ext>
          </c:extLst>
        </c:ser>
        <c:ser>
          <c:idx val="1"/>
          <c:order val="1"/>
          <c:tx>
            <c:strRef>
              <c:f>'6. Gráficos_Tendencia_EPS'!$P$3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Gráficos_Tendencia_EPS'!$J$35:$N$35</c:f>
              <c:numCache>
                <c:formatCode>_(* #,##0_);_(* \(#,##0\);_(* "-"_);_(@_)</c:formatCode>
                <c:ptCount val="5"/>
                <c:pt idx="0">
                  <c:v>239</c:v>
                </c:pt>
                <c:pt idx="1">
                  <c:v>702</c:v>
                </c:pt>
                <c:pt idx="2">
                  <c:v>1104</c:v>
                </c:pt>
                <c:pt idx="3">
                  <c:v>2212</c:v>
                </c:pt>
                <c:pt idx="4">
                  <c:v>2776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F5-4190-B1A5-8EEEB0B49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4671744"/>
        <c:axId val="154673536"/>
        <c:axId val="0"/>
      </c:bar3DChart>
      <c:catAx>
        <c:axId val="15467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673536"/>
        <c:crosses val="autoZero"/>
        <c:auto val="1"/>
        <c:lblAlgn val="ctr"/>
        <c:lblOffset val="100"/>
        <c:noMultiLvlLbl val="0"/>
      </c:catAx>
      <c:valAx>
        <c:axId val="154673536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671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ASOCIACIÓN INDÍGENA DEL CAUCA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354694492007148"/>
          <c:y val="4.8032027873402633E-2"/>
          <c:w val="0.80518438261899017"/>
          <c:h val="0.8145306103006035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'6. Gráficos_Tendencia_EPS'!$P$2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 w="50800">
              <a:solidFill>
                <a:schemeClr val="bg1"/>
              </a:solidFill>
            </a:ln>
            <a:effectLst/>
            <a:sp3d contourW="50800">
              <a:contourClr>
                <a:schemeClr val="bg1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009900"/>
              </a:solidFill>
              <a:ln w="50800">
                <a:solidFill>
                  <a:schemeClr val="bg1"/>
                </a:solidFill>
              </a:ln>
              <a:effectLst/>
              <a:sp3d contourW="50800"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7C-4DEA-B6D0-BD13315C095A}"/>
              </c:ext>
            </c:extLst>
          </c:dPt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7C-4DEA-B6D0-BD13315C0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Gráficos_Tendencia_EPS'!$J$5:$N$5</c:f>
              <c:numCache>
                <c:formatCode>_(* #,##0_);_(* \(#,##0\);_(* "-"_);_(@_)</c:formatCode>
                <c:ptCount val="5"/>
                <c:pt idx="0">
                  <c:v>41068</c:v>
                </c:pt>
                <c:pt idx="1">
                  <c:v>42175</c:v>
                </c:pt>
                <c:pt idx="2">
                  <c:v>42202</c:v>
                </c:pt>
                <c:pt idx="3">
                  <c:v>42432</c:v>
                </c:pt>
                <c:pt idx="4">
                  <c:v>42523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C-4DEA-B6D0-BD13315C095A}"/>
            </c:ext>
          </c:extLst>
        </c:ser>
        <c:ser>
          <c:idx val="1"/>
          <c:order val="1"/>
          <c:tx>
            <c:strRef>
              <c:f>'6. Gráficos_Tendencia_EPS'!$P$3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FF3300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Gráficos_Tendencia_EPS'!$J$36:$N$36</c:f>
              <c:numCache>
                <c:formatCode>_(* #,##0_);_(* \(#,##0\);_(* "-"_);_(@_)</c:formatCode>
                <c:ptCount val="5"/>
                <c:pt idx="0">
                  <c:v>57</c:v>
                </c:pt>
                <c:pt idx="1">
                  <c:v>149</c:v>
                </c:pt>
                <c:pt idx="2">
                  <c:v>218</c:v>
                </c:pt>
                <c:pt idx="3">
                  <c:v>474</c:v>
                </c:pt>
                <c:pt idx="4">
                  <c:v>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7C-4DEA-B6D0-BD13315C0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4745472"/>
        <c:axId val="154751360"/>
        <c:axId val="0"/>
      </c:bar3DChart>
      <c:catAx>
        <c:axId val="15474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751360"/>
        <c:crosses val="autoZero"/>
        <c:auto val="1"/>
        <c:lblAlgn val="ctr"/>
        <c:lblOffset val="100"/>
        <c:noMultiLvlLbl val="0"/>
      </c:catAx>
      <c:valAx>
        <c:axId val="154751360"/>
        <c:scaling>
          <c:orientation val="minMax"/>
          <c:max val="150000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Afilaidos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7454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Coomeva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'6. Gráficos_Tendencia_EPS'!$P$3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Gráficos_Tendencia_EPS'!$J$27:$N$27</c:f>
              <c:numCache>
                <c:formatCode>_(* #,##0_);_(* \(#,##0\);_(* "-"_);_(@_)</c:formatCode>
                <c:ptCount val="5"/>
                <c:pt idx="0">
                  <c:v>640265</c:v>
                </c:pt>
                <c:pt idx="1">
                  <c:v>543593</c:v>
                </c:pt>
                <c:pt idx="2">
                  <c:v>455322</c:v>
                </c:pt>
                <c:pt idx="3">
                  <c:v>340808</c:v>
                </c:pt>
                <c:pt idx="4">
                  <c:v>265369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D-41F0-BF91-1BC669C308F3}"/>
            </c:ext>
          </c:extLst>
        </c:ser>
        <c:ser>
          <c:idx val="0"/>
          <c:order val="1"/>
          <c:tx>
            <c:strRef>
              <c:f>'6. Gráficos_Tendencia_EPS'!$P$2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D-41F0-BF91-1BC669C308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Gráficos_Tendencia_EPS'!$J$10:$N$10</c:f>
              <c:numCache>
                <c:formatCode>_(* #,##0_);_(* \(#,##0\);_(* "-"_);_(@_)</c:formatCode>
                <c:ptCount val="5"/>
                <c:pt idx="0">
                  <c:v>29335</c:v>
                </c:pt>
                <c:pt idx="1">
                  <c:v>31712</c:v>
                </c:pt>
                <c:pt idx="2">
                  <c:v>40402</c:v>
                </c:pt>
                <c:pt idx="3">
                  <c:v>43133</c:v>
                </c:pt>
                <c:pt idx="4">
                  <c:v>55088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3D-41F0-BF91-1BC669C30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3290624"/>
        <c:axId val="153292160"/>
        <c:axId val="0"/>
      </c:bar3DChart>
      <c:catAx>
        <c:axId val="15329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292160"/>
        <c:crosses val="autoZero"/>
        <c:auto val="1"/>
        <c:lblAlgn val="ctr"/>
        <c:lblOffset val="100"/>
        <c:noMultiLvlLbl val="0"/>
      </c:catAx>
      <c:valAx>
        <c:axId val="153292160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2906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Medimás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77082641516959"/>
          <c:y val="4.6828837884626121E-2"/>
          <c:w val="0.84020925165493776"/>
          <c:h val="0.8157339587870665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'6. Gráficos_Tendencia_EPS'!$P$3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920395016339687E-2"/>
                  <c:y val="-5.248226950354620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No Operaba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222870487335826E-2"/>
                      <c:h val="0.1238297872340425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D021-45B8-8712-F0F4CA289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Gráficos_Tendencia_EPS'!$J$28:$N$28</c:f>
              <c:numCache>
                <c:formatCode>_(* #,##0_);_(* \(#,##0\);_(* "-"_);_(@_)</c:formatCode>
                <c:ptCount val="5"/>
                <c:pt idx="0">
                  <c:v>0</c:v>
                </c:pt>
                <c:pt idx="1">
                  <c:v>441945</c:v>
                </c:pt>
                <c:pt idx="2">
                  <c:v>347290</c:v>
                </c:pt>
                <c:pt idx="3">
                  <c:v>217766</c:v>
                </c:pt>
                <c:pt idx="4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4-478C-98D9-200E56AAD525}"/>
            </c:ext>
          </c:extLst>
        </c:ser>
        <c:ser>
          <c:idx val="0"/>
          <c:order val="1"/>
          <c:tx>
            <c:strRef>
              <c:f>'6. Gráficos_Tendencia_EPS'!$P$2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84-478C-98D9-200E56AAD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Gráficos_Tendencia_EPS'!$J$9:$N$9</c:f>
              <c:numCache>
                <c:formatCode>_(* #,##0_);_(* \(#,##0\);_(* "-"_);_(@_)</c:formatCode>
                <c:ptCount val="5"/>
                <c:pt idx="1">
                  <c:v>674</c:v>
                </c:pt>
                <c:pt idx="2">
                  <c:v>69876</c:v>
                </c:pt>
                <c:pt idx="3">
                  <c:v>55443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84-478C-98D9-200E56AAD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3352064"/>
        <c:axId val="153353600"/>
        <c:axId val="0"/>
      </c:bar3DChart>
      <c:catAx>
        <c:axId val="15335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353600"/>
        <c:crosses val="autoZero"/>
        <c:auto val="1"/>
        <c:lblAlgn val="ctr"/>
        <c:lblOffset val="100"/>
        <c:noMultiLvlLbl val="0"/>
      </c:catAx>
      <c:valAx>
        <c:axId val="153353600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2592182534474233E-2"/>
              <c:y val="0.36847864363085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3520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Sanitas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036286591680353"/>
          <c:y val="5.5339476182498466E-2"/>
          <c:w val="0.83861721215330365"/>
          <c:h val="0.8072233204891942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'6. Gráficos_Tendencia_EPS'!$P$3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Gráficos_Tendencia_EPS'!$J$29:$N$29</c:f>
              <c:numCache>
                <c:formatCode>_(* #,##0_);_(* \(#,##0\);_(* "-"_);_(@_)</c:formatCode>
                <c:ptCount val="5"/>
                <c:pt idx="0">
                  <c:v>70152</c:v>
                </c:pt>
                <c:pt idx="1">
                  <c:v>76176</c:v>
                </c:pt>
                <c:pt idx="2">
                  <c:v>83977</c:v>
                </c:pt>
                <c:pt idx="3">
                  <c:v>105850</c:v>
                </c:pt>
                <c:pt idx="4">
                  <c:v>119018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D-44A6-ACAC-A1E9559490F0}"/>
            </c:ext>
          </c:extLst>
        </c:ser>
        <c:ser>
          <c:idx val="0"/>
          <c:order val="1"/>
          <c:tx>
            <c:strRef>
              <c:f>'6. Gráficos_Tendencia_EPS'!$P$2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D-44A6-ACAC-A1E955949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Gráficos_Tendencia_EPS'!$J$1:$N$1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'6. Gráficos_Tendencia_EPS'!$J$12:$N$12</c:f>
              <c:numCache>
                <c:formatCode>_(* #,##0_);_(* \(#,##0\);_(* "-"_);_(@_)</c:formatCode>
                <c:ptCount val="5"/>
                <c:pt idx="0">
                  <c:v>561</c:v>
                </c:pt>
                <c:pt idx="1">
                  <c:v>663</c:v>
                </c:pt>
                <c:pt idx="2">
                  <c:v>888</c:v>
                </c:pt>
                <c:pt idx="3">
                  <c:v>1590</c:v>
                </c:pt>
                <c:pt idx="4">
                  <c:v>4769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AD-44A6-ACAC-A1E955949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3412352"/>
        <c:axId val="153413888"/>
        <c:axId val="0"/>
      </c:bar3DChart>
      <c:catAx>
        <c:axId val="153412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413888"/>
        <c:crosses val="autoZero"/>
        <c:auto val="1"/>
        <c:lblAlgn val="ctr"/>
        <c:lblOffset val="100"/>
        <c:noMultiLvlLbl val="0"/>
      </c:catAx>
      <c:valAx>
        <c:axId val="153413888"/>
        <c:scaling>
          <c:orientation val="minMax"/>
          <c:max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2.1670540838383046E-2"/>
              <c:y val="0.431346774301306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412352"/>
        <c:crosses val="autoZero"/>
        <c:crossBetween val="between"/>
        <c:majorUnit val="1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425375780867175"/>
          <c:y val="1.4158708884793654E-2"/>
          <c:w val="0.23072137315538094"/>
          <c:h val="5.91212375048863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9994729953680233E-2"/>
          <c:y val="3.8420697412823397E-2"/>
          <c:w val="0.89368484804942683"/>
          <c:h val="0.7710296212973378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'9. Tendencia_por mes_RS'!$EP$31</c:f>
              <c:strCache>
                <c:ptCount val="1"/>
                <c:pt idx="0">
                  <c:v>2018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'9. Tendencia_por mes_RS'!$EM$32:$EM$43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'9. Tendencia_por mes_RS'!$EP$32:$EP$43</c:f>
              <c:numCache>
                <c:formatCode>#,##0</c:formatCode>
                <c:ptCount val="12"/>
                <c:pt idx="0">
                  <c:v>2340997</c:v>
                </c:pt>
                <c:pt idx="1">
                  <c:v>2344891</c:v>
                </c:pt>
                <c:pt idx="2">
                  <c:v>2338251</c:v>
                </c:pt>
                <c:pt idx="3">
                  <c:v>2334826</c:v>
                </c:pt>
                <c:pt idx="4">
                  <c:v>2336036</c:v>
                </c:pt>
                <c:pt idx="5">
                  <c:v>2330983</c:v>
                </c:pt>
                <c:pt idx="6">
                  <c:v>2328564</c:v>
                </c:pt>
                <c:pt idx="7">
                  <c:v>2325821</c:v>
                </c:pt>
                <c:pt idx="8">
                  <c:v>2325579</c:v>
                </c:pt>
                <c:pt idx="9">
                  <c:v>2327498</c:v>
                </c:pt>
                <c:pt idx="10">
                  <c:v>2332435</c:v>
                </c:pt>
                <c:pt idx="11">
                  <c:v>2338345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6E-4336-B27C-E767552C8C41}"/>
            </c:ext>
          </c:extLst>
        </c:ser>
        <c:ser>
          <c:idx val="1"/>
          <c:order val="1"/>
          <c:tx>
            <c:strRef>
              <c:f>'9. Tendencia_por mes_RS'!$EQ$31</c:f>
              <c:strCache>
                <c:ptCount val="1"/>
                <c:pt idx="0">
                  <c:v>2019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'9. Tendencia_por mes_RS'!$EM$32:$EM$43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'9. Tendencia_por mes_RS'!$EQ$32:$EQ$43</c:f>
              <c:numCache>
                <c:formatCode>#,##0</c:formatCode>
                <c:ptCount val="12"/>
                <c:pt idx="0">
                  <c:v>2341830</c:v>
                </c:pt>
                <c:pt idx="1">
                  <c:v>2347882</c:v>
                </c:pt>
                <c:pt idx="2">
                  <c:v>2353039</c:v>
                </c:pt>
                <c:pt idx="3">
                  <c:v>2341386</c:v>
                </c:pt>
                <c:pt idx="4">
                  <c:v>2333615</c:v>
                </c:pt>
                <c:pt idx="5">
                  <c:v>2321254</c:v>
                </c:pt>
                <c:pt idx="6">
                  <c:v>2307694</c:v>
                </c:pt>
                <c:pt idx="7">
                  <c:v>2306143</c:v>
                </c:pt>
                <c:pt idx="8">
                  <c:v>2305154</c:v>
                </c:pt>
                <c:pt idx="9">
                  <c:v>2294057</c:v>
                </c:pt>
                <c:pt idx="10">
                  <c:v>2284686</c:v>
                </c:pt>
                <c:pt idx="11">
                  <c:v>2290422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6E-4336-B27C-E767552C8C41}"/>
            </c:ext>
          </c:extLst>
        </c:ser>
        <c:ser>
          <c:idx val="2"/>
          <c:order val="2"/>
          <c:tx>
            <c:strRef>
              <c:f>'9. Tendencia_por mes_RS'!$ER$31</c:f>
              <c:strCache>
                <c:ptCount val="1"/>
                <c:pt idx="0">
                  <c:v>2020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'9. Tendencia_por mes_RS'!$EM$32:$EM$43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'9. Tendencia_por mes_RS'!$ER$32:$ER$43</c:f>
              <c:numCache>
                <c:formatCode>_(* #,##0_);_(* \(#,##0\);_(* "-"_);_(@_)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8-4922-90A6-DC00AA585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6611712"/>
        <c:axId val="156613248"/>
        <c:axId val="0"/>
      </c:bar3DChart>
      <c:catAx>
        <c:axId val="15661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13248"/>
        <c:crosses val="autoZero"/>
        <c:auto val="1"/>
        <c:lblAlgn val="ctr"/>
        <c:lblOffset val="100"/>
        <c:noMultiLvlLbl val="0"/>
      </c:catAx>
      <c:valAx>
        <c:axId val="156613248"/>
        <c:scaling>
          <c:orientation val="minMax"/>
          <c:max val="26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117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200"/>
              <a:t>TENDENCIA DE LA AFILIACION AL  RÉGIMEN  SUBSIDIADO EN EL  DEPARTAMENTO DE ANTIOQUIA</a:t>
            </a:r>
            <a:endParaRPr lang="es-CO" sz="1200"/>
          </a:p>
          <a:p>
            <a:pPr>
              <a:defRPr sz="1200"/>
            </a:pPr>
            <a:r>
              <a:rPr lang="en-US" sz="1200"/>
              <a:t> 2017- 2020</a:t>
            </a:r>
            <a:endParaRPr lang="es-CO" sz="1200"/>
          </a:p>
          <a:p>
            <a:pPr>
              <a:defRPr sz="1200"/>
            </a:pPr>
            <a:endParaRPr lang="es-CO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60637657759276"/>
          <c:y val="0.12257485352806687"/>
          <c:w val="0.8698924520756981"/>
          <c:h val="0.72836881097924222"/>
        </c:manualLayout>
      </c:layout>
      <c:lineChart>
        <c:grouping val="standard"/>
        <c:varyColors val="0"/>
        <c:ser>
          <c:idx val="0"/>
          <c:order val="0"/>
          <c:tx>
            <c:strRef>
              <c:f>'9. Tendencia_por mes_RS'!$EO$5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'9. Tendencia_por mes_RS'!$EM$6:$EM$17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'9. Tendencia_por mes_RS'!$EO$6:$EO$17</c:f>
              <c:numCache>
                <c:formatCode>#,##0</c:formatCode>
                <c:ptCount val="12"/>
                <c:pt idx="0">
                  <c:v>2232694</c:v>
                </c:pt>
                <c:pt idx="1">
                  <c:v>2233776</c:v>
                </c:pt>
                <c:pt idx="2">
                  <c:v>2225416</c:v>
                </c:pt>
                <c:pt idx="3">
                  <c:v>2220016</c:v>
                </c:pt>
                <c:pt idx="4">
                  <c:v>2222102</c:v>
                </c:pt>
                <c:pt idx="5">
                  <c:v>2254060</c:v>
                </c:pt>
                <c:pt idx="6">
                  <c:v>2279330</c:v>
                </c:pt>
                <c:pt idx="7">
                  <c:v>2285762</c:v>
                </c:pt>
                <c:pt idx="8">
                  <c:v>2300364</c:v>
                </c:pt>
                <c:pt idx="9">
                  <c:v>2317897</c:v>
                </c:pt>
                <c:pt idx="10">
                  <c:v>2329926</c:v>
                </c:pt>
                <c:pt idx="11">
                  <c:v>2336079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A-4C43-92B7-E45F8DEF965A}"/>
            </c:ext>
          </c:extLst>
        </c:ser>
        <c:ser>
          <c:idx val="1"/>
          <c:order val="1"/>
          <c:tx>
            <c:strRef>
              <c:f>'9. Tendencia_por mes_RS'!$EP$5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'9. Tendencia_por mes_RS'!$EM$6:$EM$17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'9. Tendencia_por mes_RS'!$EP$6:$EP$17</c:f>
              <c:numCache>
                <c:formatCode>#,##0</c:formatCode>
                <c:ptCount val="12"/>
                <c:pt idx="0">
                  <c:v>2340997</c:v>
                </c:pt>
                <c:pt idx="1">
                  <c:v>2344891</c:v>
                </c:pt>
                <c:pt idx="2">
                  <c:v>2338251</c:v>
                </c:pt>
                <c:pt idx="3">
                  <c:v>2334826</c:v>
                </c:pt>
                <c:pt idx="4">
                  <c:v>2336036</c:v>
                </c:pt>
                <c:pt idx="5">
                  <c:v>2330983</c:v>
                </c:pt>
                <c:pt idx="6">
                  <c:v>2328564</c:v>
                </c:pt>
                <c:pt idx="7">
                  <c:v>2325821</c:v>
                </c:pt>
                <c:pt idx="8">
                  <c:v>2325579</c:v>
                </c:pt>
                <c:pt idx="9">
                  <c:v>2327498</c:v>
                </c:pt>
                <c:pt idx="10">
                  <c:v>2332435</c:v>
                </c:pt>
                <c:pt idx="11">
                  <c:v>2338345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A-4C43-92B7-E45F8DEF965A}"/>
            </c:ext>
          </c:extLst>
        </c:ser>
        <c:ser>
          <c:idx val="2"/>
          <c:order val="2"/>
          <c:tx>
            <c:strRef>
              <c:f>'9. Tendencia_por mes_RS'!$EQ$5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'9. Tendencia_por mes_RS'!$EM$6:$EM$17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'9. Tendencia_por mes_RS'!$EQ$6:$EQ$17</c:f>
              <c:numCache>
                <c:formatCode>#,##0</c:formatCode>
                <c:ptCount val="12"/>
                <c:pt idx="0">
                  <c:v>2341830</c:v>
                </c:pt>
                <c:pt idx="1">
                  <c:v>2347882</c:v>
                </c:pt>
                <c:pt idx="2">
                  <c:v>2353039</c:v>
                </c:pt>
                <c:pt idx="3">
                  <c:v>2341386</c:v>
                </c:pt>
                <c:pt idx="4">
                  <c:v>2333615</c:v>
                </c:pt>
                <c:pt idx="5">
                  <c:v>2321254</c:v>
                </c:pt>
                <c:pt idx="6">
                  <c:v>2307694</c:v>
                </c:pt>
                <c:pt idx="7">
                  <c:v>2306143</c:v>
                </c:pt>
                <c:pt idx="8">
                  <c:v>2305154</c:v>
                </c:pt>
                <c:pt idx="9">
                  <c:v>2294057</c:v>
                </c:pt>
                <c:pt idx="10">
                  <c:v>2284686</c:v>
                </c:pt>
                <c:pt idx="11">
                  <c:v>2290422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B-45D5-8373-7E10A488564F}"/>
            </c:ext>
          </c:extLst>
        </c:ser>
        <c:ser>
          <c:idx val="3"/>
          <c:order val="3"/>
          <c:tx>
            <c:strRef>
              <c:f>'9. Tendencia_por mes_RS'!$ER$5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'9. Tendencia_por mes_RS'!$EM$6:$EM$17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'9. Tendencia_por mes_RS'!$ER$6:$ER$17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8-4D10-AA27-E026AFA8D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479040"/>
        <c:axId val="155481216"/>
      </c:lineChart>
      <c:catAx>
        <c:axId val="1554790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5481216"/>
        <c:crosses val="autoZero"/>
        <c:auto val="1"/>
        <c:lblAlgn val="ctr"/>
        <c:lblOffset val="100"/>
        <c:noMultiLvlLbl val="0"/>
      </c:catAx>
      <c:valAx>
        <c:axId val="155481216"/>
        <c:scaling>
          <c:orientation val="minMax"/>
          <c:max val="2589000"/>
          <c:min val="2034999.999999999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N° de Afiliados</a:t>
                </a:r>
              </a:p>
            </c:rich>
          </c:tx>
          <c:layout>
            <c:manualLayout>
              <c:xMode val="edge"/>
              <c:yMode val="edge"/>
              <c:x val="6.634414011464476E-3"/>
              <c:y val="0.33515913508288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5479040"/>
        <c:crosses val="autoZero"/>
        <c:crossBetween val="between"/>
        <c:majorUnit val="20000"/>
        <c:minorUnit val="1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7729108154346154"/>
          <c:y val="0.66445514597312172"/>
          <c:w val="0.30355869654198081"/>
          <c:h val="4.6675446507617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388768366894552E-2"/>
          <c:y val="6.6043956931844519E-2"/>
          <c:w val="0.91195197772648362"/>
          <c:h val="0.8496566283358141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206-4A60-92F2-7C6F9B48534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206-4A60-92F2-7C6F9B485347}"/>
              </c:ext>
            </c:extLst>
          </c:dPt>
          <c:dPt>
            <c:idx val="3"/>
            <c:invertIfNegative val="0"/>
            <c:bubble3D val="0"/>
            <c:spPr>
              <a:solidFill>
                <a:srgbClr val="00CC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206-4A60-92F2-7C6F9B485347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206-4A60-92F2-7C6F9B485347}"/>
              </c:ext>
            </c:extLst>
          </c:dPt>
          <c:dPt>
            <c:idx val="5"/>
            <c:invertIfNegative val="0"/>
            <c:bubble3D val="0"/>
            <c:spPr>
              <a:solidFill>
                <a:srgbClr val="FF006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A-10DD-494D-9945-7404DC8B7F7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0-10DD-494D-9945-7404DC8B7F7B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9A3-4B8E-9C15-78DA4FB530B0}"/>
              </c:ext>
            </c:extLst>
          </c:dPt>
          <c:dPt>
            <c:idx val="8"/>
            <c:invertIfNegative val="0"/>
            <c:bubble3D val="0"/>
            <c:spPr>
              <a:solidFill>
                <a:srgbClr val="00CC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C-79A3-4B8E-9C15-78DA4FB530B0}"/>
              </c:ext>
            </c:extLst>
          </c:dPt>
          <c:dPt>
            <c:idx val="9"/>
            <c:invertIfNegative val="0"/>
            <c:bubble3D val="0"/>
            <c:spPr>
              <a:solidFill>
                <a:srgbClr val="FF006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F3A8-4A3F-BC8A-052B91C3AFDC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4-5B98-42FD-9EC5-F372745AC1F5}"/>
              </c:ext>
            </c:extLst>
          </c:dPt>
          <c:dLbls>
            <c:dLbl>
              <c:idx val="0"/>
              <c:layout>
                <c:manualLayout>
                  <c:x val="6.1017875296286734E-3"/>
                  <c:y val="-1.0423751585139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06-4A60-92F2-7C6F9B485347}"/>
                </c:ext>
              </c:extLst>
            </c:dLbl>
            <c:dLbl>
              <c:idx val="1"/>
              <c:layout>
                <c:manualLayout>
                  <c:x val="8.3333333333333332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06-4A60-92F2-7C6F9B485347}"/>
                </c:ext>
              </c:extLst>
            </c:dLbl>
            <c:dLbl>
              <c:idx val="2"/>
              <c:layout>
                <c:manualLayout>
                  <c:x val="1.6666666666666566E-2"/>
                  <c:y val="-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06-4A60-92F2-7C6F9B4853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'2. Gráficos_Cobertura_Dpto'!$I$19:$I$29</c:f>
              <c:strCache>
                <c:ptCount val="11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</c:strCache>
            </c:strRef>
          </c:cat>
          <c:val>
            <c:numRef>
              <c:f>'2. Gráficos_Cobertura_Dpto'!$N$19:$N$30</c:f>
              <c:numCache>
                <c:formatCode>0.0%</c:formatCode>
                <c:ptCount val="12"/>
                <c:pt idx="0">
                  <c:v>0.96273318453797563</c:v>
                </c:pt>
                <c:pt idx="1">
                  <c:v>0.97768821582575638</c:v>
                </c:pt>
                <c:pt idx="2">
                  <c:v>0.9840594664090796</c:v>
                </c:pt>
                <c:pt idx="3">
                  <c:v>0.98108160419261825</c:v>
                </c:pt>
                <c:pt idx="4">
                  <c:v>0.97973787413332414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1.0031160701542889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206-4A60-92F2-7C6F9B485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00429424"/>
        <c:axId val="1500438160"/>
        <c:axId val="0"/>
      </c:bar3DChart>
      <c:catAx>
        <c:axId val="150042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0438160"/>
        <c:crosses val="autoZero"/>
        <c:auto val="1"/>
        <c:lblAlgn val="ctr"/>
        <c:lblOffset val="100"/>
        <c:noMultiLvlLbl val="0"/>
      </c:catAx>
      <c:valAx>
        <c:axId val="150043816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0429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3"/>
      <a:stretch>
        <a:fillRect/>
      </a:stretch>
    </a:blip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9871587456491551E-2"/>
          <c:y val="4.0294995715495309E-2"/>
          <c:w val="0.87693914012491392"/>
          <c:h val="0.7462988016834605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'10. Tendencia_por mes_ RC'!$DG$31</c:f>
              <c:strCache>
                <c:ptCount val="1"/>
                <c:pt idx="0">
                  <c:v>2018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 RC'!$DD$32:$DD$43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 RC'!$DG$32:$DG$43</c:f>
              <c:numCache>
                <c:formatCode>#,##0</c:formatCode>
                <c:ptCount val="12"/>
                <c:pt idx="0">
                  <c:v>3680627</c:v>
                </c:pt>
                <c:pt idx="1">
                  <c:v>3678533</c:v>
                </c:pt>
                <c:pt idx="2">
                  <c:v>3710863</c:v>
                </c:pt>
                <c:pt idx="3">
                  <c:v>3715073</c:v>
                </c:pt>
                <c:pt idx="4">
                  <c:v>3717425</c:v>
                </c:pt>
                <c:pt idx="5">
                  <c:v>3726523</c:v>
                </c:pt>
                <c:pt idx="6">
                  <c:v>3725821</c:v>
                </c:pt>
                <c:pt idx="7">
                  <c:v>3742748</c:v>
                </c:pt>
                <c:pt idx="8">
                  <c:v>3769054</c:v>
                </c:pt>
                <c:pt idx="9">
                  <c:v>3783032</c:v>
                </c:pt>
                <c:pt idx="10">
                  <c:v>3791243</c:v>
                </c:pt>
                <c:pt idx="11">
                  <c:v>3791942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1-4972-8026-F9CC8D965FA0}"/>
            </c:ext>
          </c:extLst>
        </c:ser>
        <c:ser>
          <c:idx val="1"/>
          <c:order val="1"/>
          <c:tx>
            <c:strRef>
              <c:f>'10. Tendencia_por mes_ RC'!$DH$31</c:f>
              <c:strCache>
                <c:ptCount val="1"/>
                <c:pt idx="0">
                  <c:v>2019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 RC'!$DD$32:$DD$43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 RC'!$DH$32:$DH$43</c:f>
              <c:numCache>
                <c:formatCode>#,##0</c:formatCode>
                <c:ptCount val="12"/>
                <c:pt idx="0">
                  <c:v>3770592</c:v>
                </c:pt>
                <c:pt idx="1">
                  <c:v>3762794</c:v>
                </c:pt>
                <c:pt idx="2">
                  <c:v>3800490</c:v>
                </c:pt>
                <c:pt idx="3">
                  <c:v>3833034</c:v>
                </c:pt>
                <c:pt idx="4">
                  <c:v>3860678</c:v>
                </c:pt>
                <c:pt idx="5">
                  <c:v>3871697</c:v>
                </c:pt>
                <c:pt idx="6">
                  <c:v>3888740</c:v>
                </c:pt>
                <c:pt idx="7">
                  <c:v>3910011</c:v>
                </c:pt>
                <c:pt idx="8">
                  <c:v>3914759</c:v>
                </c:pt>
                <c:pt idx="9">
                  <c:v>3938516</c:v>
                </c:pt>
                <c:pt idx="10">
                  <c:v>3947078</c:v>
                </c:pt>
                <c:pt idx="11">
                  <c:v>3941677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1-4972-8026-F9CC8D965FA0}"/>
            </c:ext>
          </c:extLst>
        </c:ser>
        <c:ser>
          <c:idx val="2"/>
          <c:order val="2"/>
          <c:tx>
            <c:strRef>
              <c:f>'10. Tendencia_por mes_ RC'!$DI$31</c:f>
              <c:strCache>
                <c:ptCount val="1"/>
                <c:pt idx="0">
                  <c:v>2020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 RC'!$DD$32:$DD$43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 RC'!$DI$32:$DI$43</c:f>
              <c:numCache>
                <c:formatCode>_(* #,##0_);_(* \(#,##0\);_(* "-"_);_(@_)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E-4AF5-A017-08F4F10A4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5236224"/>
        <c:axId val="155237760"/>
        <c:axId val="0"/>
      </c:bar3DChart>
      <c:catAx>
        <c:axId val="15523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5237760"/>
        <c:crosses val="autoZero"/>
        <c:auto val="1"/>
        <c:lblAlgn val="ctr"/>
        <c:lblOffset val="100"/>
        <c:noMultiLvlLbl val="0"/>
      </c:catAx>
      <c:valAx>
        <c:axId val="155237760"/>
        <c:scaling>
          <c:orientation val="minMax"/>
          <c:max val="39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5236224"/>
        <c:crosses val="autoZero"/>
        <c:crossBetween val="between"/>
        <c:maj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/>
              <a:t>TENDENCIA DE LA AFILIACION AL  RÉGIMEN  CONTRIBUTIVO EN EL  DEPARTAMENTO DE ANTIOQUIA</a:t>
            </a:r>
            <a:endParaRPr lang="es-CO" sz="1400" b="1"/>
          </a:p>
          <a:p>
            <a:pPr>
              <a:defRPr sz="1400" b="1"/>
            </a:pPr>
            <a:r>
              <a:rPr lang="en-US" sz="1400" b="1"/>
              <a:t> 2017 - 2020</a:t>
            </a:r>
            <a:endParaRPr lang="es-CO" sz="1400" b="1"/>
          </a:p>
          <a:p>
            <a:pPr>
              <a:defRPr sz="1400" b="1"/>
            </a:pPr>
            <a:endParaRPr lang="es-CO" sz="1400" b="1"/>
          </a:p>
        </c:rich>
      </c:tx>
      <c:layout>
        <c:manualLayout>
          <c:xMode val="edge"/>
          <c:yMode val="edge"/>
          <c:x val="0.13961655333852288"/>
          <c:y val="1.3949427610105158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521303574881665"/>
          <c:y val="9.357056329497275E-2"/>
          <c:w val="0.88393144944279278"/>
          <c:h val="0.72365677367252157"/>
        </c:manualLayout>
      </c:layout>
      <c:lineChart>
        <c:grouping val="standard"/>
        <c:varyColors val="0"/>
        <c:ser>
          <c:idx val="0"/>
          <c:order val="0"/>
          <c:tx>
            <c:strRef>
              <c:f>'10. Tendencia_por mes_ RC'!$DE$5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 RC'!$DC$6:$DC$17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 RC'!$DE$6:$DE$17</c:f>
              <c:numCache>
                <c:formatCode>#,##0</c:formatCode>
                <c:ptCount val="12"/>
                <c:pt idx="0">
                  <c:v>3648470</c:v>
                </c:pt>
                <c:pt idx="1">
                  <c:v>3611664</c:v>
                </c:pt>
                <c:pt idx="2">
                  <c:v>3686024</c:v>
                </c:pt>
                <c:pt idx="3">
                  <c:v>3662702</c:v>
                </c:pt>
                <c:pt idx="4">
                  <c:v>3629909</c:v>
                </c:pt>
                <c:pt idx="5">
                  <c:v>3644036</c:v>
                </c:pt>
                <c:pt idx="6">
                  <c:v>3654357</c:v>
                </c:pt>
                <c:pt idx="7">
                  <c:v>3670286</c:v>
                </c:pt>
                <c:pt idx="8">
                  <c:v>3682330</c:v>
                </c:pt>
                <c:pt idx="9">
                  <c:v>3688539</c:v>
                </c:pt>
                <c:pt idx="10">
                  <c:v>3691515</c:v>
                </c:pt>
                <c:pt idx="11">
                  <c:v>3699285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03-4707-B6FC-1B5C3D8149DC}"/>
            </c:ext>
          </c:extLst>
        </c:ser>
        <c:ser>
          <c:idx val="1"/>
          <c:order val="1"/>
          <c:tx>
            <c:strRef>
              <c:f>'10. Tendencia_por mes_ RC'!$DF$5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 RC'!$DC$6:$DC$17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 RC'!$DF$6:$DF$17</c:f>
              <c:numCache>
                <c:formatCode>#,##0</c:formatCode>
                <c:ptCount val="12"/>
                <c:pt idx="0">
                  <c:v>3680627</c:v>
                </c:pt>
                <c:pt idx="1">
                  <c:v>3678533</c:v>
                </c:pt>
                <c:pt idx="2">
                  <c:v>3710863</c:v>
                </c:pt>
                <c:pt idx="3">
                  <c:v>3715073</c:v>
                </c:pt>
                <c:pt idx="4">
                  <c:v>3717425</c:v>
                </c:pt>
                <c:pt idx="5">
                  <c:v>3726523</c:v>
                </c:pt>
                <c:pt idx="6">
                  <c:v>3725821</c:v>
                </c:pt>
                <c:pt idx="7">
                  <c:v>3742748</c:v>
                </c:pt>
                <c:pt idx="8">
                  <c:v>3769054</c:v>
                </c:pt>
                <c:pt idx="9">
                  <c:v>3783032</c:v>
                </c:pt>
                <c:pt idx="10">
                  <c:v>3791243</c:v>
                </c:pt>
                <c:pt idx="11">
                  <c:v>3791942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3-4707-B6FC-1B5C3D8149DC}"/>
            </c:ext>
          </c:extLst>
        </c:ser>
        <c:ser>
          <c:idx val="2"/>
          <c:order val="2"/>
          <c:tx>
            <c:strRef>
              <c:f>'10. Tendencia_por mes_ RC'!$DG$5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 RC'!$DC$6:$DC$17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 RC'!$DG$6:$DG$17</c:f>
              <c:numCache>
                <c:formatCode>#,##0</c:formatCode>
                <c:ptCount val="12"/>
                <c:pt idx="0">
                  <c:v>3770592</c:v>
                </c:pt>
                <c:pt idx="1">
                  <c:v>3762794</c:v>
                </c:pt>
                <c:pt idx="2">
                  <c:v>3800490</c:v>
                </c:pt>
                <c:pt idx="3">
                  <c:v>3833034</c:v>
                </c:pt>
                <c:pt idx="4">
                  <c:v>3860678</c:v>
                </c:pt>
                <c:pt idx="5">
                  <c:v>3871697</c:v>
                </c:pt>
                <c:pt idx="6">
                  <c:v>3888740</c:v>
                </c:pt>
                <c:pt idx="7">
                  <c:v>3910011</c:v>
                </c:pt>
                <c:pt idx="8">
                  <c:v>3914759</c:v>
                </c:pt>
                <c:pt idx="9">
                  <c:v>3938516</c:v>
                </c:pt>
                <c:pt idx="10">
                  <c:v>3947078</c:v>
                </c:pt>
                <c:pt idx="11">
                  <c:v>3941677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5-46C8-AA0F-7ABC78E6CC52}"/>
            </c:ext>
          </c:extLst>
        </c:ser>
        <c:ser>
          <c:idx val="3"/>
          <c:order val="3"/>
          <c:tx>
            <c:strRef>
              <c:f>'10. Tendencia_por mes_ RC'!$DH$5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 RC'!$DC$6:$DC$17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 RC'!$DH$6:$DH$17</c:f>
              <c:numCache>
                <c:formatCode>#,##0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6-479A-9E0B-21E717FB9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073408"/>
        <c:axId val="157075328"/>
      </c:lineChart>
      <c:catAx>
        <c:axId val="1570734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075328"/>
        <c:crosses val="autoZero"/>
        <c:auto val="1"/>
        <c:lblAlgn val="ctr"/>
        <c:lblOffset val="100"/>
        <c:noMultiLvlLbl val="0"/>
      </c:catAx>
      <c:valAx>
        <c:axId val="157075328"/>
        <c:scaling>
          <c:orientation val="minMax"/>
          <c:max val="4099999.9999999995"/>
          <c:min val="3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073408"/>
        <c:crosses val="autoZero"/>
        <c:crossBetween val="between"/>
        <c:majorUnit val="3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7075411429293585"/>
          <c:y val="0.70269822230477208"/>
          <c:w val="0.2800486021551219"/>
          <c:h val="4.1763639478033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800"/>
              <a:t>TENDENCIA DE LA AFILIACION AL  RÉGIMEN  EXCEPCIÓN EN EL  DEPARTAMENTO DE ANTIOQUIA 2018 Vs 2020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4731941116056142E-2"/>
          <c:y val="0.15796356112420254"/>
          <c:w val="0.81043327627524819"/>
          <c:h val="0.68198632105293411"/>
        </c:manualLayout>
      </c:layout>
      <c:lineChart>
        <c:grouping val="standard"/>
        <c:varyColors val="0"/>
        <c:ser>
          <c:idx val="0"/>
          <c:order val="0"/>
          <c:tx>
            <c:strRef>
              <c:f>'11. Tendencia_por mes_REX'!$CH$5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mes_REX'!$CE$6:$CE$17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mes_REX'!$CH$6:$CH$17</c:f>
              <c:numCache>
                <c:formatCode>#,##0</c:formatCode>
                <c:ptCount val="12"/>
                <c:pt idx="0">
                  <c:v>105714</c:v>
                </c:pt>
                <c:pt idx="1">
                  <c:v>105580</c:v>
                </c:pt>
                <c:pt idx="2">
                  <c:v>105454</c:v>
                </c:pt>
                <c:pt idx="3">
                  <c:v>105172</c:v>
                </c:pt>
                <c:pt idx="4">
                  <c:v>105044</c:v>
                </c:pt>
                <c:pt idx="5">
                  <c:v>104884</c:v>
                </c:pt>
                <c:pt idx="6">
                  <c:v>104625</c:v>
                </c:pt>
                <c:pt idx="7">
                  <c:v>105164</c:v>
                </c:pt>
                <c:pt idx="8">
                  <c:v>104973</c:v>
                </c:pt>
                <c:pt idx="9">
                  <c:v>104813</c:v>
                </c:pt>
                <c:pt idx="10">
                  <c:v>104514</c:v>
                </c:pt>
                <c:pt idx="11">
                  <c:v>104367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6-46CC-A7DB-110FA502C825}"/>
            </c:ext>
          </c:extLst>
        </c:ser>
        <c:ser>
          <c:idx val="1"/>
          <c:order val="1"/>
          <c:tx>
            <c:strRef>
              <c:f>'11. Tendencia_por mes_REX'!$CI$5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mes_REX'!$CE$6:$CE$17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mes_REX'!$CI$6:$CI$17</c:f>
              <c:numCache>
                <c:formatCode>#,##0</c:formatCode>
                <c:ptCount val="12"/>
                <c:pt idx="0">
                  <c:v>104163</c:v>
                </c:pt>
                <c:pt idx="1">
                  <c:v>104328</c:v>
                </c:pt>
                <c:pt idx="2">
                  <c:v>103814</c:v>
                </c:pt>
                <c:pt idx="3">
                  <c:v>103633</c:v>
                </c:pt>
                <c:pt idx="4">
                  <c:v>106477</c:v>
                </c:pt>
                <c:pt idx="5">
                  <c:v>106223</c:v>
                </c:pt>
                <c:pt idx="6">
                  <c:v>104412</c:v>
                </c:pt>
                <c:pt idx="7">
                  <c:v>104205</c:v>
                </c:pt>
                <c:pt idx="8">
                  <c:v>104074</c:v>
                </c:pt>
                <c:pt idx="9">
                  <c:v>103951</c:v>
                </c:pt>
                <c:pt idx="10">
                  <c:v>103939</c:v>
                </c:pt>
                <c:pt idx="11">
                  <c:v>103803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6-46CC-A7DB-110FA502C825}"/>
            </c:ext>
          </c:extLst>
        </c:ser>
        <c:ser>
          <c:idx val="2"/>
          <c:order val="2"/>
          <c:tx>
            <c:strRef>
              <c:f>'11. Tendencia_por mes_REX'!$CJ$5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mes_REX'!$CE$6:$CE$17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mes_REX'!$CJ$6:$CJ$17</c:f>
              <c:numCache>
                <c:formatCode>#,##0</c:formatCode>
                <c:ptCount val="12"/>
                <c:pt idx="0">
                  <c:v>102941</c:v>
                </c:pt>
                <c:pt idx="1">
                  <c:v>102751</c:v>
                </c:pt>
                <c:pt idx="2">
                  <c:v>104847</c:v>
                </c:pt>
                <c:pt idx="3">
                  <c:v>104974</c:v>
                </c:pt>
                <c:pt idx="4">
                  <c:v>104974</c:v>
                </c:pt>
                <c:pt idx="5" formatCode="General">
                  <c:v>105266</c:v>
                </c:pt>
                <c:pt idx="6" formatCode="General">
                  <c:v>104021</c:v>
                </c:pt>
                <c:pt idx="7" formatCode="General">
                  <c:v>104098</c:v>
                </c:pt>
                <c:pt idx="8" formatCode="General">
                  <c:v>103804</c:v>
                </c:pt>
                <c:pt idx="9" formatCode="General">
                  <c:v>103451</c:v>
                </c:pt>
                <c:pt idx="10" formatCode="General">
                  <c:v>103298</c:v>
                </c:pt>
                <c:pt idx="11" formatCode="General">
                  <c:v>103313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6-46CC-A7DB-110FA502C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624768"/>
        <c:axId val="158631040"/>
      </c:lineChart>
      <c:catAx>
        <c:axId val="15862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631040"/>
        <c:crosses val="autoZero"/>
        <c:auto val="1"/>
        <c:lblAlgn val="ctr"/>
        <c:lblOffset val="100"/>
        <c:noMultiLvlLbl val="0"/>
      </c:catAx>
      <c:valAx>
        <c:axId val="158631040"/>
        <c:scaling>
          <c:orientation val="minMax"/>
          <c:max val="110000"/>
          <c:min val="9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624768"/>
        <c:crosses val="autoZero"/>
        <c:crossBetween val="between"/>
        <c:majorUnit val="200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8429222868880512"/>
          <c:y val="0.53501263690375744"/>
          <c:w val="0.26445902088325918"/>
          <c:h val="5.10079177300555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PORCENTAJE DE LA POBLACION ANTIOQUEÑA AFILIADA AL SISTEMA GENERAL DE SEGURIDAD SOCIAL EN SALUD, EN EL REGIMEN SUBSIDIADO Y CONTIBUTIVO.   2011 - 2020. </a:t>
            </a:r>
          </a:p>
        </c:rich>
      </c:tx>
      <c:layout>
        <c:manualLayout>
          <c:xMode val="edge"/>
          <c:yMode val="edge"/>
          <c:x val="0.19297248808405482"/>
          <c:y val="1.24378109452736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5334465025042158"/>
          <c:y val="0.11870056242969629"/>
          <c:w val="0.74665534974957848"/>
          <c:h val="0.6616966879140107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'2. Gráficos_Cobertura_Dpto'!$A$10</c:f>
              <c:strCache>
                <c:ptCount val="1"/>
                <c:pt idx="0">
                  <c:v>% PNA el SGSSS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'2. Gráficos_Cobertura_Dpto'!$I$3:$R$3</c:f>
              <c:numCache>
                <c:formatCode>@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</c:numCache>
            </c:numRef>
          </c:cat>
          <c:val>
            <c:numRef>
              <c:f>'2. Gráficos_Cobertura_Dpto'!$I$10:$R$10</c:f>
              <c:numCache>
                <c:formatCode>0.00%</c:formatCode>
                <c:ptCount val="10"/>
                <c:pt idx="0">
                  <c:v>9.0506239797490409E-2</c:v>
                </c:pt>
                <c:pt idx="1">
                  <c:v>9.4613197398766308E-2</c:v>
                </c:pt>
                <c:pt idx="2">
                  <c:v>0.10164889150617699</c:v>
                </c:pt>
                <c:pt idx="3">
                  <c:v>8.6276358030846656E-2</c:v>
                </c:pt>
                <c:pt idx="4">
                  <c:v>7.7083635686637189E-2</c:v>
                </c:pt>
                <c:pt idx="5">
                  <c:v>7.5112431687487574E-2</c:v>
                </c:pt>
                <c:pt idx="6">
                  <c:v>5.8939519905738869E-2</c:v>
                </c:pt>
                <c:pt idx="7">
                  <c:v>1.4029743868600812E-2</c:v>
                </c:pt>
                <c:pt idx="8">
                  <c:v>1.6956871280078827E-2</c:v>
                </c:pt>
                <c:pt idx="9">
                  <c:v>-3.1160701542890857E-3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5E-46D3-898F-CFD04462EEB3}"/>
            </c:ext>
          </c:extLst>
        </c:ser>
        <c:ser>
          <c:idx val="0"/>
          <c:order val="1"/>
          <c:tx>
            <c:strRef>
              <c:f>'2. Gráficos_Cobertura_Dpto'!$A$4</c:f>
              <c:strCache>
                <c:ptCount val="1"/>
                <c:pt idx="0">
                  <c:v>% De afiliados al Regimen Subsidiado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'2. Gráficos_Cobertura_Dpto'!$I$3:$R$3</c:f>
              <c:numCache>
                <c:formatCode>@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</c:numCache>
            </c:numRef>
          </c:cat>
          <c:val>
            <c:numRef>
              <c:f>'2. Gráficos_Cobertura_Dpto'!$I$4:$R$4</c:f>
              <c:numCache>
                <c:formatCode>0.00%</c:formatCode>
                <c:ptCount val="10"/>
                <c:pt idx="0">
                  <c:v>0.38032628172981503</c:v>
                </c:pt>
                <c:pt idx="1">
                  <c:v>0.37861592521927279</c:v>
                </c:pt>
                <c:pt idx="2">
                  <c:v>0.37769472649956587</c:v>
                </c:pt>
                <c:pt idx="3">
                  <c:v>0.37571596197758217</c:v>
                </c:pt>
                <c:pt idx="4">
                  <c:v>0.36892064633313915</c:v>
                </c:pt>
                <c:pt idx="5">
                  <c:v>0.34306703268334715</c:v>
                </c:pt>
                <c:pt idx="6">
                  <c:v>0.35324925398276574</c:v>
                </c:pt>
                <c:pt idx="7">
                  <c:v>0.36496141313186525</c:v>
                </c:pt>
                <c:pt idx="8">
                  <c:v>0.34967175078157847</c:v>
                </c:pt>
                <c:pt idx="9">
                  <c:v>0.36514461979357238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5E-46D3-898F-CFD04462EEB3}"/>
            </c:ext>
          </c:extLst>
        </c:ser>
        <c:ser>
          <c:idx val="1"/>
          <c:order val="2"/>
          <c:tx>
            <c:strRef>
              <c:f>'2. Gráficos_Cobertura_Dpto'!$A$6</c:f>
              <c:strCache>
                <c:ptCount val="1"/>
                <c:pt idx="0">
                  <c:v>% De afiliados al Régimen Contributivo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'2. Gráficos_Cobertura_Dpto'!$I$3:$R$3</c:f>
              <c:numCache>
                <c:formatCode>@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</c:numCache>
            </c:numRef>
          </c:cat>
          <c:val>
            <c:numRef>
              <c:f>'2. Gráficos_Cobertura_Dpto'!$I$6:$R$6</c:f>
              <c:numCache>
                <c:formatCode>0.00%</c:formatCode>
                <c:ptCount val="10"/>
                <c:pt idx="0">
                  <c:v>0.51931658872514963</c:v>
                </c:pt>
                <c:pt idx="1">
                  <c:v>0.51658092804722477</c:v>
                </c:pt>
                <c:pt idx="2">
                  <c:v>0.5107727155122469</c:v>
                </c:pt>
                <c:pt idx="3">
                  <c:v>0.52436747938111028</c:v>
                </c:pt>
                <c:pt idx="4">
                  <c:v>0.53930711697212286</c:v>
                </c:pt>
                <c:pt idx="5">
                  <c:v>0.56559952268274583</c:v>
                </c:pt>
                <c:pt idx="6">
                  <c:v>0.5593859054080087</c:v>
                </c:pt>
                <c:pt idx="7">
                  <c:v>0.59189099845764903</c:v>
                </c:pt>
                <c:pt idx="8">
                  <c:v>0.60176382238970805</c:v>
                </c:pt>
                <c:pt idx="9">
                  <c:v>0.60704249901607676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5E-46D3-898F-CFD04462EEB3}"/>
            </c:ext>
          </c:extLst>
        </c:ser>
        <c:ser>
          <c:idx val="2"/>
          <c:order val="3"/>
          <c:tx>
            <c:strRef>
              <c:f>'2. Gráficos_Cobertura_Dpto'!$A$12</c:f>
              <c:strCache>
                <c:ptCount val="1"/>
                <c:pt idx="0">
                  <c:v>% Total Cobertura en el SGSSS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'2. Gráficos_Cobertura_Dpto'!$I$3:$R$3</c:f>
              <c:numCache>
                <c:formatCode>@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</c:numCache>
            </c:numRef>
          </c:cat>
          <c:val>
            <c:numRef>
              <c:f>'2. Gráficos_Cobertura_Dpto'!$I$12:$R$12</c:f>
              <c:numCache>
                <c:formatCode>0.00%</c:formatCode>
                <c:ptCount val="10"/>
                <c:pt idx="0">
                  <c:v>0.89964221938246103</c:v>
                </c:pt>
                <c:pt idx="1">
                  <c:v>0.90538680260123372</c:v>
                </c:pt>
                <c:pt idx="2">
                  <c:v>0.89835110849382305</c:v>
                </c:pt>
                <c:pt idx="3">
                  <c:v>0.91372364196915334</c:v>
                </c:pt>
                <c:pt idx="4">
                  <c:v>0.92291636431336277</c:v>
                </c:pt>
                <c:pt idx="5">
                  <c:v>0.9248875683125124</c:v>
                </c:pt>
                <c:pt idx="6">
                  <c:v>0.94106048009426113</c:v>
                </c:pt>
                <c:pt idx="7">
                  <c:v>0.98597025613139921</c:v>
                </c:pt>
                <c:pt idx="8">
                  <c:v>0.98304312871992117</c:v>
                </c:pt>
                <c:pt idx="9">
                  <c:v>1.0031160701542892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5E-46D3-898F-CFD04462EEB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67878016"/>
        <c:axId val="167888000"/>
      </c:barChart>
      <c:catAx>
        <c:axId val="16787801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888000"/>
        <c:crosses val="autoZero"/>
        <c:auto val="1"/>
        <c:lblAlgn val="ctr"/>
        <c:lblOffset val="100"/>
        <c:noMultiLvlLbl val="0"/>
      </c:catAx>
      <c:valAx>
        <c:axId val="1678880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878016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3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 sz="1200"/>
              <a:t>NUMERO DE AFILIADOS AL REGIMEN CONTRIBUTIVO  Y  REGIMEN SUBSIDIADO, POBLACION PENDIENTE POR AFILIAR  AL SGSSS. ANTIOQUIA 2006-2020</a:t>
            </a:r>
          </a:p>
          <a:p>
            <a:pPr>
              <a:defRPr sz="1200"/>
            </a:pPr>
            <a:endParaRPr lang="es-ES" sz="1200"/>
          </a:p>
        </c:rich>
      </c:tx>
      <c:layout>
        <c:manualLayout>
          <c:xMode val="edge"/>
          <c:yMode val="edge"/>
          <c:x val="0.15341956224949266"/>
          <c:y val="1.08919365049908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1647174852571507"/>
          <c:y val="0.10820683529684705"/>
          <c:w val="0.76754866173032954"/>
          <c:h val="0.73267870176098138"/>
        </c:manualLayout>
      </c:layout>
      <c:lineChart>
        <c:grouping val="standard"/>
        <c:varyColors val="0"/>
        <c:ser>
          <c:idx val="1"/>
          <c:order val="0"/>
          <c:tx>
            <c:strRef>
              <c:f>'12. Tendencia_Valores_Años'!$A$29</c:f>
              <c:strCache>
                <c:ptCount val="1"/>
                <c:pt idx="0">
                  <c:v>Nº Afiliados Régimen Subsidiado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Tendencia_Valores_Años'!$G$29:$U$29</c15:sqref>
                  </c15:fullRef>
                </c:ext>
              </c:extLst>
              <c:f>'12. Tendencia_Valores_Años'!$L$29:$U$29</c:f>
              <c:numCache>
                <c:formatCode>#,##0</c:formatCode>
                <c:ptCount val="10"/>
                <c:pt idx="0">
                  <c:v>2336614</c:v>
                </c:pt>
                <c:pt idx="1">
                  <c:v>2355496</c:v>
                </c:pt>
                <c:pt idx="2">
                  <c:v>2379471</c:v>
                </c:pt>
                <c:pt idx="3">
                  <c:v>2410996</c:v>
                </c:pt>
                <c:pt idx="4">
                  <c:v>2398192</c:v>
                </c:pt>
                <c:pt idx="5">
                  <c:v>2241894</c:v>
                </c:pt>
                <c:pt idx="6">
                  <c:v>2336079</c:v>
                </c:pt>
                <c:pt idx="7">
                  <c:v>2338345</c:v>
                </c:pt>
                <c:pt idx="8">
                  <c:v>2290422</c:v>
                </c:pt>
                <c:pt idx="9">
                  <c:v>2427993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B1B-467C-9771-FABB791DE2C0}"/>
            </c:ext>
          </c:extLst>
        </c:ser>
        <c:ser>
          <c:idx val="3"/>
          <c:order val="1"/>
          <c:tx>
            <c:strRef>
              <c:f>'12. Tendencia_Valores_Años'!$A$31</c:f>
              <c:strCache>
                <c:ptCount val="1"/>
                <c:pt idx="0">
                  <c:v>Nº Afiliados Régimen Contributivo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Tendencia_Valores_Años'!$G$31:$U$31</c15:sqref>
                  </c15:fullRef>
                </c:ext>
              </c:extLst>
              <c:f>'12. Tendencia_Valores_Años'!$L$31:$U$31</c:f>
              <c:numCache>
                <c:formatCode>#,##0</c:formatCode>
                <c:ptCount val="10"/>
                <c:pt idx="0">
                  <c:v>3190526</c:v>
                </c:pt>
                <c:pt idx="1">
                  <c:v>3277472</c:v>
                </c:pt>
                <c:pt idx="2">
                  <c:v>3281535</c:v>
                </c:pt>
                <c:pt idx="3">
                  <c:v>3460356</c:v>
                </c:pt>
                <c:pt idx="4">
                  <c:v>3587305</c:v>
                </c:pt>
                <c:pt idx="5">
                  <c:v>3810573</c:v>
                </c:pt>
                <c:pt idx="6">
                  <c:v>3887363</c:v>
                </c:pt>
                <c:pt idx="7">
                  <c:v>3978503</c:v>
                </c:pt>
                <c:pt idx="8">
                  <c:v>4148713</c:v>
                </c:pt>
                <c:pt idx="9">
                  <c:v>4242128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B1B-467C-9771-FABB791DE2C0}"/>
            </c:ext>
          </c:extLst>
        </c:ser>
        <c:ser>
          <c:idx val="0"/>
          <c:order val="2"/>
          <c:tx>
            <c:strRef>
              <c:f>'12. Tendencia_Valores_Años'!$A$33</c:f>
              <c:strCache>
                <c:ptCount val="1"/>
                <c:pt idx="0">
                  <c:v>Nº PNA al SGSSS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Tendencia_Valores_Años'!$G$33:$U$33</c15:sqref>
                  </c15:fullRef>
                </c:ext>
              </c:extLst>
              <c:f>'12. Tendencia_Valores_Años'!$L$33:$U$33</c:f>
              <c:numCache>
                <c:formatCode>#,##0</c:formatCode>
                <c:ptCount val="10"/>
                <c:pt idx="0">
                  <c:v>616669</c:v>
                </c:pt>
                <c:pt idx="1">
                  <c:v>588849</c:v>
                </c:pt>
                <c:pt idx="2">
                  <c:v>638984</c:v>
                </c:pt>
                <c:pt idx="3">
                  <c:v>506780</c:v>
                </c:pt>
                <c:pt idx="4">
                  <c:v>470802</c:v>
                </c:pt>
                <c:pt idx="5">
                  <c:v>482390</c:v>
                </c:pt>
                <c:pt idx="6">
                  <c:v>389676</c:v>
                </c:pt>
                <c:pt idx="7">
                  <c:v>374182</c:v>
                </c:pt>
                <c:pt idx="8">
                  <c:v>111071</c:v>
                </c:pt>
                <c:pt idx="9">
                  <c:v>7809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B1B-467C-9771-FABB791DE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994112"/>
        <c:axId val="167996032"/>
      </c:lineChart>
      <c:catAx>
        <c:axId val="16799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996032"/>
        <c:crosses val="autoZero"/>
        <c:auto val="1"/>
        <c:lblAlgn val="ctr"/>
        <c:lblOffset val="100"/>
        <c:tickMarkSkip val="1"/>
        <c:noMultiLvlLbl val="0"/>
      </c:catAx>
      <c:valAx>
        <c:axId val="16799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994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000000000000422" r="0.75000000000000422" t="1" header="0" footer="0"/>
    <c:pageSetup paperSize="9" orientation="landscape" verticalDpi="0"/>
  </c:printSettings>
  <c:userShapes r:id="rId3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706604518984715E-2"/>
          <c:y val="3.0227411269720353E-2"/>
          <c:w val="0.81711968590655826"/>
          <c:h val="0.9274986735285921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bg1"/>
                  </a:gs>
                  <a:gs pos="73000">
                    <a:srgbClr val="00CCFF"/>
                  </a:gs>
                  <a:gs pos="38000">
                    <a:srgbClr val="00B0F0"/>
                  </a:gs>
                  <a:gs pos="3000">
                    <a:srgbClr val="0070C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5076-4D07-9657-B45201DA24D0}"/>
              </c:ext>
            </c:extLst>
          </c:dPt>
          <c:dPt>
            <c:idx val="1"/>
            <c:bubble3D val="0"/>
            <c:explosion val="34"/>
            <c:spPr>
              <a:gradFill flip="none" rotWithShape="1">
                <a:gsLst>
                  <a:gs pos="100000">
                    <a:schemeClr val="bg1"/>
                  </a:gs>
                  <a:gs pos="73000">
                    <a:srgbClr val="66FF33"/>
                  </a:gs>
                  <a:gs pos="38000">
                    <a:srgbClr val="00CC00"/>
                  </a:gs>
                  <a:gs pos="3000">
                    <a:srgbClr val="009900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5076-4D07-9657-B45201DA24D0}"/>
              </c:ext>
            </c:extLst>
          </c:dPt>
          <c:dPt>
            <c:idx val="2"/>
            <c:bubble3D val="0"/>
            <c:explosion val="60"/>
            <c:spPr>
              <a:gradFill>
                <a:gsLst>
                  <a:gs pos="100000">
                    <a:schemeClr val="bg1"/>
                  </a:gs>
                  <a:gs pos="73000">
                    <a:srgbClr val="FF9933"/>
                  </a:gs>
                  <a:gs pos="3000">
                    <a:srgbClr val="FF660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5076-4D07-9657-B45201DA24D0}"/>
              </c:ext>
            </c:extLst>
          </c:dPt>
          <c:dPt>
            <c:idx val="3"/>
            <c:bubble3D val="0"/>
            <c:explosion val="57"/>
            <c:spPr>
              <a:gradFill>
                <a:gsLst>
                  <a:gs pos="100000">
                    <a:schemeClr val="bg1"/>
                  </a:gs>
                  <a:gs pos="73000">
                    <a:srgbClr val="FB0505"/>
                  </a:gs>
                  <a:gs pos="3000">
                    <a:srgbClr val="FF000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5076-4D07-9657-B45201DA24D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076-4D07-9657-B45201DA24D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5076-4D07-9657-B45201DA24D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076-4D07-9657-B45201DA24D0}"/>
                </c:ext>
              </c:extLst>
            </c:dLbl>
            <c:dLbl>
              <c:idx val="3"/>
              <c:layout>
                <c:manualLayout>
                  <c:x val="7.8725397022003513E-2"/>
                  <c:y val="3.058772016234131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6-4D07-9657-B45201DA24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'16. Cobertura_Nacional_Deptos'!$Y$2:$Y$5</c:f>
              <c:strCache>
                <c:ptCount val="4"/>
                <c:pt idx="0">
                  <c:v>CONTRIBUTIVO</c:v>
                </c:pt>
                <c:pt idx="1">
                  <c:v>SUBSIDIADO</c:v>
                </c:pt>
                <c:pt idx="2">
                  <c:v>EXCEPCION</c:v>
                </c:pt>
                <c:pt idx="3">
                  <c:v>Sin afiliar</c:v>
                </c:pt>
              </c:strCache>
            </c:strRef>
          </c:cat>
          <c:val>
            <c:numRef>
              <c:f>'16. Cobertura_Nacional_Deptos'!$Z$2:$Z$5</c:f>
              <c:numCache>
                <c:formatCode>0.0</c:formatCode>
                <c:ptCount val="4"/>
                <c:pt idx="0">
                  <c:v>46.404997070647788</c:v>
                </c:pt>
                <c:pt idx="1">
                  <c:v>47.725572286371566</c:v>
                </c:pt>
                <c:pt idx="2">
                  <c:v>4.1842610707812735</c:v>
                </c:pt>
                <c:pt idx="3">
                  <c:v>1.6851695721993707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76-4D07-9657-B45201DA24D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11000">
          <a:schemeClr val="bg1"/>
        </a:gs>
        <a:gs pos="55000">
          <a:schemeClr val="accent1">
            <a:lumMod val="20000"/>
            <a:lumOff val="80000"/>
          </a:schemeClr>
        </a:gs>
        <a:gs pos="100000">
          <a:srgbClr val="66FFFF"/>
        </a:gs>
      </a:gsLst>
      <a:path path="circle">
        <a:fillToRect l="100000" b="100000"/>
      </a:path>
      <a:tileRect t="-100000" r="-100000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Tendencia</a:t>
            </a:r>
            <a:r>
              <a:rPr lang="es-CO" b="1" baseline="0"/>
              <a:t> en cobertura al SGSSS POR MES</a:t>
            </a:r>
            <a:endParaRPr lang="es-CO" b="1"/>
          </a:p>
        </c:rich>
      </c:tx>
      <c:layout>
        <c:manualLayout>
          <c:xMode val="edge"/>
          <c:yMode val="edge"/>
          <c:x val="0.2823710882760966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5571680483864584E-2"/>
          <c:y val="8.7534132340234605E-2"/>
          <c:w val="0.88090866650919331"/>
          <c:h val="0.8772043947992850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'2. Gráficos_Cobertura_Dpto'!$I$19:$I$30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'2. Gráficos_Cobertura_Dpto'!$N$19:$N$30</c:f>
              <c:numCache>
                <c:formatCode>0.0%</c:formatCode>
                <c:ptCount val="12"/>
                <c:pt idx="0">
                  <c:v>0.96273318453797563</c:v>
                </c:pt>
                <c:pt idx="1">
                  <c:v>0.97768821582575638</c:v>
                </c:pt>
                <c:pt idx="2">
                  <c:v>0.9840594664090796</c:v>
                </c:pt>
                <c:pt idx="3">
                  <c:v>0.98108160419261825</c:v>
                </c:pt>
                <c:pt idx="4">
                  <c:v>0.97973787413332414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1.0031160701542889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31-4B09-B935-476C9641F12D}"/>
            </c:ext>
          </c:extLst>
        </c:ser>
        <c:dLbls>
          <c:dLblPos val="l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500403632"/>
        <c:axId val="1500404464"/>
      </c:lineChart>
      <c:catAx>
        <c:axId val="15004036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00404464"/>
        <c:crosses val="autoZero"/>
        <c:auto val="1"/>
        <c:lblAlgn val="ctr"/>
        <c:lblOffset val="100"/>
        <c:noMultiLvlLbl val="0"/>
      </c:catAx>
      <c:valAx>
        <c:axId val="15004044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50" b="1"/>
                  <a:t>%</a:t>
                </a:r>
                <a:r>
                  <a:rPr lang="es-CO" sz="1050" b="1" baseline="0"/>
                  <a:t> Cobertura</a:t>
                </a:r>
                <a:endParaRPr lang="es-CO" sz="105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0403632"/>
        <c:crosses val="autoZero"/>
        <c:crossBetween val="between"/>
      </c:valAx>
      <c:spPr>
        <a:noFill/>
        <a:ln w="25400">
          <a:noFill/>
        </a:ln>
        <a:effectLst/>
      </c:spPr>
    </c:plotArea>
    <c:plotVisOnly val="0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Magdalena Medio, 2020.</a:t>
            </a:r>
            <a:endParaRPr lang="es-CO" sz="1100"/>
          </a:p>
        </c:rich>
      </c:tx>
      <c:layout>
        <c:manualLayout>
          <c:xMode val="edge"/>
          <c:yMode val="edge"/>
          <c:x val="0.11862599547576462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446-45CF-A1D5-CE000A47885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446-45CF-A1D5-CE000A478859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A446-45CF-A1D5-CE000A478859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A446-45CF-A1D5-CE000A478859}"/>
              </c:ext>
            </c:extLst>
          </c:dPt>
          <c:dLbls>
            <c:dLbl>
              <c:idx val="0"/>
              <c:layout>
                <c:manualLayout>
                  <c:x val="1.523809828533399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6-45CF-A1D5-CE000A478859}"/>
                </c:ext>
              </c:extLst>
            </c:dLbl>
            <c:numFmt formatCode="#.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Gráficos_Cobertura_Subregión'!$A$4:$A$8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'3. Gráficos_Cobertura_Subregión'!$B$4:$B$8</c:f>
              <c:numCache>
                <c:formatCode>_(* #,##0_);_(* \(#,##0\);_(* "-"??_);_(@_)</c:formatCode>
                <c:ptCount val="5"/>
                <c:pt idx="0">
                  <c:v>61908</c:v>
                </c:pt>
                <c:pt idx="1">
                  <c:v>27515</c:v>
                </c:pt>
                <c:pt idx="2">
                  <c:v>1726</c:v>
                </c:pt>
                <c:pt idx="3">
                  <c:v>2773</c:v>
                </c:pt>
                <c:pt idx="4">
                  <c:v>93922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46-45CF-A1D5-CE000A47885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'3. Gráficos_Cobertura_Subregión'!$A$4:$A$8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'3. Gráficos_Cobertura_Subregión'!$C$4:$C$8</c:f>
              <c:numCache>
                <c:formatCode>0.00</c:formatCode>
                <c:ptCount val="5"/>
                <c:pt idx="0">
                  <c:v>57.686501798393564</c:v>
                </c:pt>
                <c:pt idx="1">
                  <c:v>25.638755847108591</c:v>
                </c:pt>
                <c:pt idx="2">
                  <c:v>1.608304291917479</c:v>
                </c:pt>
                <c:pt idx="3">
                  <c:v>2.5839095025997501</c:v>
                </c:pt>
                <c:pt idx="4">
                  <c:v>87.517471440019378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46-45CF-A1D5-CE000A4788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44742656"/>
        <c:axId val="144756736"/>
        <c:axId val="0"/>
      </c:bar3DChart>
      <c:catAx>
        <c:axId val="144742656"/>
        <c:scaling>
          <c:orientation val="minMax"/>
        </c:scaling>
        <c:delete val="0"/>
        <c:axPos val="b"/>
        <c:numFmt formatCode="#.##0" sourceLinked="0"/>
        <c:majorTickMark val="none"/>
        <c:minorTickMark val="none"/>
        <c:tickLblPos val="nextTo"/>
        <c:crossAx val="144756736"/>
        <c:crosses val="autoZero"/>
        <c:auto val="1"/>
        <c:lblAlgn val="ctr"/>
        <c:lblOffset val="100"/>
        <c:noMultiLvlLbl val="0"/>
      </c:catAx>
      <c:valAx>
        <c:axId val="1447567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crossAx val="14474265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b="1"/>
            </a:pPr>
            <a:endParaRPr lang="es-CO"/>
          </a:p>
        </c:txPr>
      </c:dTable>
    </c:plotArea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Bajo Cauca, 2020.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B91-4E1F-AA3D-665F01624C6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B91-4E1F-AA3D-665F01624C62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AB91-4E1F-AA3D-665F01624C62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AB91-4E1F-AA3D-665F01624C6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1-4E1F-AA3D-665F01624C62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B91-4E1F-AA3D-665F01624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Gráficos_Cobertura_Subregión'!$A$4:$A$8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'3. Gráficos_Cobertura_Subregión'!$D$4:$D$8</c:f>
              <c:numCache>
                <c:formatCode>_(* #,##0_);_(* \(#,##0\);_(* "-"??_);_(@_)</c:formatCode>
                <c:ptCount val="5"/>
                <c:pt idx="0">
                  <c:v>219102</c:v>
                </c:pt>
                <c:pt idx="1">
                  <c:v>40220</c:v>
                </c:pt>
                <c:pt idx="2">
                  <c:v>3922</c:v>
                </c:pt>
                <c:pt idx="3">
                  <c:v>2613</c:v>
                </c:pt>
                <c:pt idx="4">
                  <c:v>265857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91-4E1F-AA3D-665F01624C6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'3. Gráficos_Cobertura_Subregión'!$A$4:$A$8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'3. Gráficos_Cobertura_Subregión'!$E$4:$E$8</c:f>
              <c:numCache>
                <c:formatCode>0.00</c:formatCode>
                <c:ptCount val="5"/>
                <c:pt idx="0">
                  <c:v>84.813130237869444</c:v>
                </c:pt>
                <c:pt idx="1">
                  <c:v>15.56893181334314</c:v>
                </c:pt>
                <c:pt idx="2">
                  <c:v>1.5181837536532021</c:v>
                </c:pt>
                <c:pt idx="3">
                  <c:v>1.0114773453074497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91-4E1F-AA3D-665F01624C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1553152"/>
        <c:axId val="151554688"/>
        <c:axId val="0"/>
      </c:bar3DChart>
      <c:catAx>
        <c:axId val="1515531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1554688"/>
        <c:crosses val="autoZero"/>
        <c:auto val="1"/>
        <c:lblAlgn val="ctr"/>
        <c:lblOffset val="100"/>
        <c:noMultiLvlLbl val="0"/>
      </c:catAx>
      <c:valAx>
        <c:axId val="1515546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crossAx val="15155315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b="1"/>
            </a:pPr>
            <a:endParaRPr lang="es-CO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Urabá, 2020.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3C3-4090-B45E-C4DBAC8E875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3C3-4090-B45E-C4DBAC8E875D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A3C3-4090-B45E-C4DBAC8E875D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A3C3-4090-B45E-C4DBAC8E875D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C3-4090-B45E-C4DBAC8E875D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3C3-4090-B45E-C4DBAC8E8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Gráficos_Cobertura_Subregión'!$A$4:$A$8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'3. Gráficos_Cobertura_Subregión'!$F$4:$F$8</c:f>
              <c:numCache>
                <c:formatCode>_(* #,##0_);_(* \(#,##0\);_(* "-"??_);_(@_)</c:formatCode>
                <c:ptCount val="5"/>
                <c:pt idx="0">
                  <c:v>371489</c:v>
                </c:pt>
                <c:pt idx="1">
                  <c:v>204764</c:v>
                </c:pt>
                <c:pt idx="2">
                  <c:v>9158</c:v>
                </c:pt>
                <c:pt idx="3">
                  <c:v>12324</c:v>
                </c:pt>
                <c:pt idx="4">
                  <c:v>597735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C3-4090-B45E-C4DBAC8E875D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'3. Gráficos_Cobertura_Subregión'!$A$4:$A$8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'3. Gráficos_Cobertura_Subregión'!$G$4:$G$8</c:f>
              <c:numCache>
                <c:formatCode>0.00</c:formatCode>
                <c:ptCount val="5"/>
                <c:pt idx="0">
                  <c:v>71.163748515382551</c:v>
                </c:pt>
                <c:pt idx="1">
                  <c:v>39.225317037661398</c:v>
                </c:pt>
                <c:pt idx="2">
                  <c:v>1.754338914217846</c:v>
                </c:pt>
                <c:pt idx="3">
                  <c:v>2.3608290870081605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C3-4090-B45E-C4DBAC8E87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2124800"/>
        <c:axId val="152142976"/>
        <c:axId val="0"/>
      </c:bar3DChart>
      <c:catAx>
        <c:axId val="152124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2142976"/>
        <c:crosses val="autoZero"/>
        <c:auto val="1"/>
        <c:lblAlgn val="ctr"/>
        <c:lblOffset val="100"/>
        <c:noMultiLvlLbl val="0"/>
      </c:catAx>
      <c:valAx>
        <c:axId val="1521429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crossAx val="1521248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b="1"/>
            </a:pPr>
            <a:endParaRPr lang="es-CO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Nordeste  , 2020.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CB30-4268-8C9A-7DBDE456BC7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CB30-4268-8C9A-7DBDE456BC79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CB30-4268-8C9A-7DBDE456BC79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CB30-4268-8C9A-7DBDE456BC79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0-4268-8C9A-7DBDE456BC79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30-4268-8C9A-7DBDE456BC7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Gráficos_Cobertura_Subregión'!$A$4:$A$8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'3. Gráficos_Cobertura_Subregión'!$H$4:$H$8</c:f>
              <c:numCache>
                <c:formatCode>_(* #,##0_);_(* \(#,##0\);_(* "-"??_);_(@_)</c:formatCode>
                <c:ptCount val="5"/>
                <c:pt idx="0">
                  <c:v>132444</c:v>
                </c:pt>
                <c:pt idx="1">
                  <c:v>40889</c:v>
                </c:pt>
                <c:pt idx="2">
                  <c:v>3074</c:v>
                </c:pt>
                <c:pt idx="3">
                  <c:v>1381</c:v>
                </c:pt>
                <c:pt idx="4">
                  <c:v>177788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30-4268-8C9A-7DBDE456BC7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'3. Gráficos_Cobertura_Subregión'!$A$4:$A$8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'3. Gráficos_Cobertura_Subregión'!$I$4:$I$8</c:f>
              <c:numCache>
                <c:formatCode>0.00</c:formatCode>
                <c:ptCount val="5"/>
                <c:pt idx="0">
                  <c:v>65.325408764704434</c:v>
                </c:pt>
                <c:pt idx="1">
                  <c:v>20.16769834027966</c:v>
                </c:pt>
                <c:pt idx="2">
                  <c:v>1.5161902882931761</c:v>
                </c:pt>
                <c:pt idx="3">
                  <c:v>0.68115119978297856</c:v>
                </c:pt>
                <c:pt idx="4">
                  <c:v>87.690448593060253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B30-4268-8C9A-7DBDE456BC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1852544"/>
        <c:axId val="151854080"/>
        <c:axId val="0"/>
      </c:bar3DChart>
      <c:catAx>
        <c:axId val="151852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1854080"/>
        <c:crosses val="autoZero"/>
        <c:auto val="1"/>
        <c:lblAlgn val="ctr"/>
        <c:lblOffset val="100"/>
        <c:noMultiLvlLbl val="0"/>
      </c:catAx>
      <c:valAx>
        <c:axId val="1518540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crossAx val="15185254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b="1"/>
            </a:pPr>
            <a:endParaRPr lang="es-CO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image" Target="../media/image12.png"/><Relationship Id="rId1" Type="http://schemas.openxmlformats.org/officeDocument/2006/relationships/chart" Target="../charts/chart24.xml"/><Relationship Id="rId5" Type="http://schemas.openxmlformats.org/officeDocument/2006/relationships/chart" Target="../charts/chart27.xml"/><Relationship Id="rId4" Type="http://schemas.openxmlformats.org/officeDocument/2006/relationships/chart" Target="../charts/chart26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5" Type="http://schemas.openxmlformats.org/officeDocument/2006/relationships/chart" Target="../charts/chart39.xml"/><Relationship Id="rId4" Type="http://schemas.openxmlformats.org/officeDocument/2006/relationships/chart" Target="../charts/chart38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1.png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5" Type="http://schemas.openxmlformats.org/officeDocument/2006/relationships/image" Target="../media/image1.png"/><Relationship Id="rId4" Type="http://schemas.openxmlformats.org/officeDocument/2006/relationships/chart" Target="../charts/chart42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147</xdr:row>
      <xdr:rowOff>0</xdr:rowOff>
    </xdr:from>
    <xdr:to>
      <xdr:col>13</xdr:col>
      <xdr:colOff>0</xdr:colOff>
      <xdr:row>147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719140</xdr:colOff>
      <xdr:row>26</xdr:row>
      <xdr:rowOff>154780</xdr:rowOff>
    </xdr:from>
    <xdr:to>
      <xdr:col>34</xdr:col>
      <xdr:colOff>202408</xdr:colOff>
      <xdr:row>28</xdr:row>
      <xdr:rowOff>103978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2958765" y="4810124"/>
          <a:ext cx="3102768" cy="33019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CUBO BDUA - SISPRO, </a:t>
          </a:r>
          <a:endParaRPr lang="es-CO" sz="1100"/>
        </a:p>
      </xdr:txBody>
    </xdr:sp>
    <xdr:clientData/>
  </xdr:twoCellAnchor>
  <xdr:twoCellAnchor>
    <xdr:from>
      <xdr:col>29</xdr:col>
      <xdr:colOff>496320</xdr:colOff>
      <xdr:row>1</xdr:row>
      <xdr:rowOff>392906</xdr:rowOff>
    </xdr:from>
    <xdr:to>
      <xdr:col>37</xdr:col>
      <xdr:colOff>488156</xdr:colOff>
      <xdr:row>19</xdr:row>
      <xdr:rowOff>178593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0.85944</cdr:x>
      <cdr:y>0.36821</cdr:y>
    </cdr:from>
    <cdr:to>
      <cdr:x>0.95007</cdr:x>
      <cdr:y>0.51308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AC0A48E7-D2F5-5B70-4ADC-8599F440250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257847" y="1162061"/>
          <a:ext cx="659928" cy="457190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0.81406</cdr:x>
      <cdr:y>0.57463</cdr:y>
    </cdr:from>
    <cdr:to>
      <cdr:x>0.91255</cdr:x>
      <cdr:y>0.72769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8E80BC8A-2DEC-E9B2-CE2E-D56F70D0B1A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884333" y="1849979"/>
          <a:ext cx="711929" cy="492768"/>
        </a:xfrm>
        <a:prstGeom xmlns:a="http://schemas.openxmlformats.org/drawingml/2006/main" prst="rect">
          <a:avLst/>
        </a:prstGeom>
      </cdr:spPr>
    </cdr:pic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0.85251</cdr:x>
      <cdr:y>0.57048</cdr:y>
    </cdr:from>
    <cdr:to>
      <cdr:x>0.93971</cdr:x>
      <cdr:y>0.69465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AADA755E-4A40-3A2D-D39B-F08C4143D89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117168" y="1987556"/>
          <a:ext cx="625700" cy="432638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0.84876</cdr:x>
      <cdr:y>0.32761</cdr:y>
    </cdr:from>
    <cdr:to>
      <cdr:x>0.93969</cdr:x>
      <cdr:y>0.43412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F273CE63-3E68-8473-F533-8CF92B4E818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036385" y="1373726"/>
          <a:ext cx="646715" cy="446608"/>
        </a:xfrm>
        <a:prstGeom xmlns:a="http://schemas.openxmlformats.org/drawingml/2006/main" prst="rect">
          <a:avLst/>
        </a:prstGeom>
      </cdr:spPr>
    </cdr:pic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0.88006</cdr:x>
      <cdr:y>0.33803</cdr:y>
    </cdr:from>
    <cdr:to>
      <cdr:x>0.97495</cdr:x>
      <cdr:y>0.48106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D7317098-6EB4-20E7-BFC4-357B94BA753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096000" y="1066790"/>
          <a:ext cx="657250" cy="451412"/>
        </a:xfrm>
        <a:prstGeom xmlns:a="http://schemas.openxmlformats.org/drawingml/2006/main" prst="rect">
          <a:avLst/>
        </a:prstGeom>
      </cdr:spPr>
    </cdr:pic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445597</xdr:colOff>
      <xdr:row>19</xdr:row>
      <xdr:rowOff>299356</xdr:rowOff>
    </xdr:from>
    <xdr:to>
      <xdr:col>8</xdr:col>
      <xdr:colOff>199005</xdr:colOff>
      <xdr:row>21</xdr:row>
      <xdr:rowOff>413655</xdr:rowOff>
    </xdr:to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5779597" y="4762499"/>
          <a:ext cx="3658658" cy="65858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  <xdr:twoCellAnchor>
    <xdr:from>
      <xdr:col>4</xdr:col>
      <xdr:colOff>425790</xdr:colOff>
      <xdr:row>42</xdr:row>
      <xdr:rowOff>136070</xdr:rowOff>
    </xdr:from>
    <xdr:to>
      <xdr:col>8</xdr:col>
      <xdr:colOff>150322</xdr:colOff>
      <xdr:row>45</xdr:row>
      <xdr:rowOff>40820</xdr:rowOff>
    </xdr:to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5759790" y="10042070"/>
          <a:ext cx="3629782" cy="272143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contributivo  ADRES  a </a:t>
          </a:r>
          <a:endParaRPr lang="es-CO" sz="1100"/>
        </a:p>
      </xdr:txBody>
    </xdr:sp>
    <xdr:clientData/>
  </xdr:twoCellAnchor>
  <xdr:twoCellAnchor>
    <xdr:from>
      <xdr:col>5</xdr:col>
      <xdr:colOff>78923</xdr:colOff>
      <xdr:row>60</xdr:row>
      <xdr:rowOff>95250</xdr:rowOff>
    </xdr:from>
    <xdr:to>
      <xdr:col>8</xdr:col>
      <xdr:colOff>255135</xdr:colOff>
      <xdr:row>62</xdr:row>
      <xdr:rowOff>54427</xdr:rowOff>
    </xdr:to>
    <xdr:sp macro="" textlink="">
      <xdr:nvSpPr>
        <xdr:cNvPr id="10" name="1 CuadroTexto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6474280" y="14750143"/>
          <a:ext cx="3020105" cy="28574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Reportadas por SISPRO,</a:t>
          </a:r>
          <a:endParaRPr lang="es-CO" sz="1100"/>
        </a:p>
      </xdr:txBody>
    </xdr:sp>
    <xdr:clientData/>
  </xdr:twoCellAnchor>
  <xdr:twoCellAnchor>
    <xdr:from>
      <xdr:col>13</xdr:col>
      <xdr:colOff>592666</xdr:colOff>
      <xdr:row>19</xdr:row>
      <xdr:rowOff>275167</xdr:rowOff>
    </xdr:from>
    <xdr:to>
      <xdr:col>18</xdr:col>
      <xdr:colOff>59531</xdr:colOff>
      <xdr:row>21</xdr:row>
      <xdr:rowOff>130969</xdr:rowOff>
    </xdr:to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13891947" y="5168636"/>
          <a:ext cx="3336397" cy="33205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ADRES a  </a:t>
          </a:r>
        </a:p>
        <a:p>
          <a:pPr algn="l"/>
          <a:r>
            <a:rPr lang="es-CO" sz="1100" baseline="0"/>
            <a:t>. </a:t>
          </a:r>
          <a:endParaRPr lang="es-CO" sz="1100"/>
        </a:p>
      </xdr:txBody>
    </xdr:sp>
    <xdr:clientData/>
  </xdr:twoCellAnchor>
  <xdr:twoCellAnchor>
    <xdr:from>
      <xdr:col>11</xdr:col>
      <xdr:colOff>308428</xdr:colOff>
      <xdr:row>0</xdr:row>
      <xdr:rowOff>179160</xdr:rowOff>
    </xdr:from>
    <xdr:to>
      <xdr:col>21</xdr:col>
      <xdr:colOff>387805</xdr:colOff>
      <xdr:row>19</xdr:row>
      <xdr:rowOff>49892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pSpPr/>
      </xdr:nvGrpSpPr>
      <xdr:grpSpPr>
        <a:xfrm>
          <a:off x="12527642" y="179160"/>
          <a:ext cx="7903484" cy="4333875"/>
          <a:chOff x="22354643" y="114026"/>
          <a:chExt cx="9613413" cy="469106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GraphicFramePr/>
        </xdr:nvGraphicFramePr>
        <xdr:xfrm>
          <a:off x="22354643" y="114026"/>
          <a:ext cx="9613413" cy="46910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6" name="Imagen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535094" y="1214440"/>
            <a:ext cx="2539392" cy="1584038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377975</xdr:colOff>
      <xdr:row>0</xdr:row>
      <xdr:rowOff>194430</xdr:rowOff>
    </xdr:from>
    <xdr:to>
      <xdr:col>11</xdr:col>
      <xdr:colOff>219226</xdr:colOff>
      <xdr:row>19</xdr:row>
      <xdr:rowOff>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5711975" y="194430"/>
          <a:ext cx="6726465" cy="4268713"/>
          <a:chOff x="5459676" y="415659"/>
          <a:chExt cx="6484938" cy="4092840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GraphicFramePr/>
        </xdr:nvGraphicFramePr>
        <xdr:xfrm>
          <a:off x="5459676" y="415659"/>
          <a:ext cx="6484938" cy="40928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pic>
        <xdr:nvPicPr>
          <xdr:cNvPr id="9" name="Imagen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965406" y="666098"/>
            <a:ext cx="2136611" cy="2144957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594177</xdr:colOff>
      <xdr:row>21</xdr:row>
      <xdr:rowOff>231321</xdr:rowOff>
    </xdr:from>
    <xdr:to>
      <xdr:col>12</xdr:col>
      <xdr:colOff>367393</xdr:colOff>
      <xdr:row>42</xdr:row>
      <xdr:rowOff>2268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pSpPr/>
      </xdr:nvGrpSpPr>
      <xdr:grpSpPr>
        <a:xfrm>
          <a:off x="5928177" y="5238750"/>
          <a:ext cx="7420430" cy="4410982"/>
          <a:chOff x="5655468" y="5635007"/>
          <a:chExt cx="7465219" cy="4679157"/>
        </a:xfrm>
      </xdr:grpSpPr>
      <xdr:graphicFrame macro="">
        <xdr:nvGraphicFramePr>
          <xdr:cNvPr id="17" name="Gráfico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GraphicFramePr>
            <a:graphicFrameLocks/>
          </xdr:cNvGraphicFramePr>
        </xdr:nvGraphicFramePr>
        <xdr:xfrm>
          <a:off x="5655468" y="5635007"/>
          <a:ext cx="7465219" cy="46791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370217" y="6229267"/>
            <a:ext cx="1881187" cy="1888536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428625</xdr:colOff>
      <xdr:row>46</xdr:row>
      <xdr:rowOff>96950</xdr:rowOff>
    </xdr:from>
    <xdr:to>
      <xdr:col>12</xdr:col>
      <xdr:colOff>312965</xdr:colOff>
      <xdr:row>60</xdr:row>
      <xdr:rowOff>142873</xdr:rowOff>
    </xdr:to>
    <xdr:grpSp>
      <xdr:nvGrpSpPr>
        <xdr:cNvPr id="24" name="Grupo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GrpSpPr/>
      </xdr:nvGrpSpPr>
      <xdr:grpSpPr>
        <a:xfrm>
          <a:off x="5762625" y="10669700"/>
          <a:ext cx="7531554" cy="3393280"/>
          <a:chOff x="5488782" y="12680156"/>
          <a:chExt cx="6429373" cy="3440906"/>
        </a:xfrm>
      </xdr:grpSpPr>
      <xdr:graphicFrame macro="">
        <xdr:nvGraphicFramePr>
          <xdr:cNvPr id="21" name="Gráfico 20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GraphicFramePr>
            <a:graphicFrameLocks/>
          </xdr:cNvGraphicFramePr>
        </xdr:nvGraphicFramePr>
        <xdr:xfrm>
          <a:off x="5488782" y="12680156"/>
          <a:ext cx="6429373" cy="3440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pic>
        <xdr:nvPicPr>
          <xdr:cNvPr id="23" name="Imagen 22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667875" y="13061156"/>
            <a:ext cx="1524388" cy="153034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31749</xdr:colOff>
      <xdr:row>0</xdr:row>
      <xdr:rowOff>127000</xdr:rowOff>
    </xdr:from>
    <xdr:to>
      <xdr:col>59</xdr:col>
      <xdr:colOff>15875</xdr:colOff>
      <xdr:row>70</xdr:row>
      <xdr:rowOff>238125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793749" y="127000"/>
          <a:ext cx="34274126" cy="15160625"/>
        </a:xfrm>
        <a:prstGeom prst="rect">
          <a:avLst/>
        </a:prstGeom>
        <a:gradFill>
          <a:gsLst>
            <a:gs pos="0">
              <a:srgbClr val="00B0F0"/>
            </a:gs>
            <a:gs pos="50000">
              <a:schemeClr val="accent5">
                <a:lumMod val="40000"/>
                <a:lumOff val="60000"/>
              </a:schemeClr>
            </a:gs>
            <a:gs pos="100000">
              <a:schemeClr val="bg1"/>
            </a:gs>
          </a:gsLst>
          <a:lin ang="18900000" scaled="1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17</xdr:col>
      <xdr:colOff>689391</xdr:colOff>
      <xdr:row>22</xdr:row>
      <xdr:rowOff>45243</xdr:rowOff>
    </xdr:from>
    <xdr:to>
      <xdr:col>22</xdr:col>
      <xdr:colOff>682625</xdr:colOff>
      <xdr:row>23</xdr:row>
      <xdr:rowOff>246403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516016" y="5125243"/>
          <a:ext cx="3803234" cy="5345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BASE DE DATOS ADRES, BDUA,</a:t>
          </a:r>
          <a:r>
            <a:rPr lang="es-CO" sz="1100" baseline="0"/>
            <a:t> </a:t>
          </a:r>
        </a:p>
      </xdr:txBody>
    </xdr:sp>
    <xdr:clientData/>
  </xdr:twoCellAnchor>
  <xdr:twoCellAnchor>
    <xdr:from>
      <xdr:col>4</xdr:col>
      <xdr:colOff>800099</xdr:colOff>
      <xdr:row>64</xdr:row>
      <xdr:rowOff>137582</xdr:rowOff>
    </xdr:from>
    <xdr:to>
      <xdr:col>5</xdr:col>
      <xdr:colOff>0</xdr:colOff>
      <xdr:row>66</xdr:row>
      <xdr:rowOff>97367</xdr:rowOff>
    </xdr:to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5934074" y="14225057"/>
          <a:ext cx="3383492" cy="3217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Reportadas por las EPS  a </a:t>
          </a:r>
          <a:endParaRPr lang="es-CO" sz="1100"/>
        </a:p>
      </xdr:txBody>
    </xdr:sp>
    <xdr:clientData/>
  </xdr:twoCellAnchor>
  <xdr:twoCellAnchor>
    <xdr:from>
      <xdr:col>14</xdr:col>
      <xdr:colOff>459239</xdr:colOff>
      <xdr:row>23</xdr:row>
      <xdr:rowOff>69736</xdr:rowOff>
    </xdr:from>
    <xdr:to>
      <xdr:col>25</xdr:col>
      <xdr:colOff>59530</xdr:colOff>
      <xdr:row>43</xdr:row>
      <xdr:rowOff>54428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428624</xdr:colOff>
      <xdr:row>0</xdr:row>
      <xdr:rowOff>321469</xdr:rowOff>
    </xdr:from>
    <xdr:to>
      <xdr:col>25</xdr:col>
      <xdr:colOff>28915</xdr:colOff>
      <xdr:row>22</xdr:row>
      <xdr:rowOff>-1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714372</xdr:colOff>
      <xdr:row>0</xdr:row>
      <xdr:rowOff>354807</xdr:rowOff>
    </xdr:from>
    <xdr:to>
      <xdr:col>36</xdr:col>
      <xdr:colOff>309561</xdr:colOff>
      <xdr:row>21</xdr:row>
      <xdr:rowOff>273844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724580</xdr:colOff>
      <xdr:row>23</xdr:row>
      <xdr:rowOff>91847</xdr:rowOff>
    </xdr:from>
    <xdr:to>
      <xdr:col>36</xdr:col>
      <xdr:colOff>319769</xdr:colOff>
      <xdr:row>43</xdr:row>
      <xdr:rowOff>103753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37</xdr:col>
      <xdr:colOff>31750</xdr:colOff>
      <xdr:row>23</xdr:row>
      <xdr:rowOff>1</xdr:rowOff>
    </xdr:from>
    <xdr:to>
      <xdr:col>47</xdr:col>
      <xdr:colOff>388939</xdr:colOff>
      <xdr:row>43</xdr:row>
      <xdr:rowOff>136073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37</xdr:col>
      <xdr:colOff>31750</xdr:colOff>
      <xdr:row>0</xdr:row>
      <xdr:rowOff>357187</xdr:rowOff>
    </xdr:from>
    <xdr:to>
      <xdr:col>47</xdr:col>
      <xdr:colOff>388939</xdr:colOff>
      <xdr:row>21</xdr:row>
      <xdr:rowOff>278948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48</xdr:col>
      <xdr:colOff>0</xdr:colOff>
      <xdr:row>1</xdr:row>
      <xdr:rowOff>0</xdr:rowOff>
    </xdr:from>
    <xdr:to>
      <xdr:col>58</xdr:col>
      <xdr:colOff>357189</xdr:colOff>
      <xdr:row>21</xdr:row>
      <xdr:rowOff>289154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48</xdr:col>
      <xdr:colOff>31750</xdr:colOff>
      <xdr:row>23</xdr:row>
      <xdr:rowOff>15875</xdr:rowOff>
    </xdr:from>
    <xdr:to>
      <xdr:col>58</xdr:col>
      <xdr:colOff>388939</xdr:colOff>
      <xdr:row>43</xdr:row>
      <xdr:rowOff>151947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25</xdr:col>
      <xdr:colOff>650875</xdr:colOff>
      <xdr:row>46</xdr:row>
      <xdr:rowOff>111125</xdr:rowOff>
    </xdr:from>
    <xdr:to>
      <xdr:col>36</xdr:col>
      <xdr:colOff>246064</xdr:colOff>
      <xdr:row>69</xdr:row>
      <xdr:rowOff>40822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385536</xdr:colOff>
      <xdr:row>45</xdr:row>
      <xdr:rowOff>149679</xdr:rowOff>
    </xdr:from>
    <xdr:to>
      <xdr:col>25</xdr:col>
      <xdr:colOff>4536</xdr:colOff>
      <xdr:row>68</xdr:row>
      <xdr:rowOff>81644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0.21181</cdr:x>
      <cdr:y>0.07196</cdr:y>
    </cdr:from>
    <cdr:to>
      <cdr:x>0.91924</cdr:x>
      <cdr:y>0.59733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083E2D32-22CE-2D1D-AC39-A50D9945B425}"/>
            </a:ext>
          </a:extLst>
        </cdr:cNvPr>
        <cdr:cNvCxnSpPr/>
      </cdr:nvCxnSpPr>
      <cdr:spPr>
        <a:xfrm xmlns:a="http://schemas.openxmlformats.org/drawingml/2006/main" flipV="1">
          <a:off x="1690690" y="311264"/>
          <a:ext cx="5646964" cy="2272392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0.24462</cdr:x>
      <cdr:y>0.32611</cdr:y>
    </cdr:from>
    <cdr:to>
      <cdr:x>0.86711</cdr:x>
      <cdr:y>0.34612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305A5DC-D443-55E0-DF27-92733526CB9D}"/>
            </a:ext>
          </a:extLst>
        </cdr:cNvPr>
        <cdr:cNvCxnSpPr/>
      </cdr:nvCxnSpPr>
      <cdr:spPr>
        <a:xfrm xmlns:a="http://schemas.openxmlformats.org/drawingml/2006/main" flipV="1">
          <a:off x="1952626" y="1551781"/>
          <a:ext cx="4968875" cy="95252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0.21254</cdr:x>
      <cdr:y>0.3525</cdr:y>
    </cdr:from>
    <cdr:to>
      <cdr:x>0.92708</cdr:x>
      <cdr:y>0.47581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D55ABB15-1013-B021-6986-FACF664D5994}"/>
            </a:ext>
          </a:extLst>
        </cdr:cNvPr>
        <cdr:cNvCxnSpPr/>
      </cdr:nvCxnSpPr>
      <cdr:spPr>
        <a:xfrm xmlns:a="http://schemas.openxmlformats.org/drawingml/2006/main" flipV="1">
          <a:off x="1695472" y="1645443"/>
          <a:ext cx="5700013" cy="575606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632163</xdr:colOff>
      <xdr:row>1</xdr:row>
      <xdr:rowOff>394606</xdr:rowOff>
    </xdr:from>
    <xdr:to>
      <xdr:col>28</xdr:col>
      <xdr:colOff>680357</xdr:colOff>
      <xdr:row>37</xdr:row>
      <xdr:rowOff>95249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680357</xdr:colOff>
      <xdr:row>1</xdr:row>
      <xdr:rowOff>367392</xdr:rowOff>
    </xdr:from>
    <xdr:to>
      <xdr:col>17</xdr:col>
      <xdr:colOff>494759</xdr:colOff>
      <xdr:row>40</xdr:row>
      <xdr:rowOff>54429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680357" y="1333499"/>
          <a:ext cx="8400509" cy="5361216"/>
          <a:chOff x="1353670" y="725068"/>
          <a:chExt cx="7637162" cy="5331162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aphicFramePr/>
        </xdr:nvGraphicFramePr>
        <xdr:xfrm>
          <a:off x="1353670" y="1194509"/>
          <a:ext cx="7605804" cy="48617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6" name="Gráfic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GraphicFramePr/>
        </xdr:nvGraphicFramePr>
        <xdr:xfrm>
          <a:off x="1463626" y="725068"/>
          <a:ext cx="7527206" cy="488423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0.21279</cdr:x>
      <cdr:y>0.19773</cdr:y>
    </cdr:from>
    <cdr:to>
      <cdr:x>0.91215</cdr:x>
      <cdr:y>0.51348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A864DE6B-1126-BB4C-EE75-3C32AF8734C3}"/>
            </a:ext>
          </a:extLst>
        </cdr:cNvPr>
        <cdr:cNvCxnSpPr/>
      </cdr:nvCxnSpPr>
      <cdr:spPr>
        <a:xfrm xmlns:a="http://schemas.openxmlformats.org/drawingml/2006/main" flipV="1">
          <a:off x="1697466" y="860653"/>
          <a:ext cx="5578954" cy="1374314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0.21265</cdr:x>
      <cdr:y>0.39818</cdr:y>
    </cdr:from>
    <cdr:to>
      <cdr:x>0.91372</cdr:x>
      <cdr:y>0.60182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B17D470E-A89B-8347-DB02-3953DD944C27}"/>
            </a:ext>
          </a:extLst>
        </cdr:cNvPr>
        <cdr:cNvCxnSpPr/>
      </cdr:nvCxnSpPr>
      <cdr:spPr>
        <a:xfrm xmlns:a="http://schemas.openxmlformats.org/drawingml/2006/main" flipV="1">
          <a:off x="1696357" y="1782534"/>
          <a:ext cx="5592536" cy="91168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0.20043</cdr:x>
      <cdr:y>0.60816</cdr:y>
    </cdr:from>
    <cdr:to>
      <cdr:x>0.92367</cdr:x>
      <cdr:y>0.6606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B75EF825-FF73-CC5D-7742-54B8EDCFC618}"/>
            </a:ext>
          </a:extLst>
        </cdr:cNvPr>
        <cdr:cNvCxnSpPr/>
      </cdr:nvCxnSpPr>
      <cdr:spPr>
        <a:xfrm xmlns:a="http://schemas.openxmlformats.org/drawingml/2006/main" flipV="1">
          <a:off x="1598868" y="2840492"/>
          <a:ext cx="5769400" cy="244943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0.21692</cdr:x>
      <cdr:y>0.63511</cdr:y>
    </cdr:from>
    <cdr:to>
      <cdr:x>0.89584</cdr:x>
      <cdr:y>0.67519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5B66F261-26CC-39C9-426D-2F34FC02A70B}"/>
            </a:ext>
          </a:extLst>
        </cdr:cNvPr>
        <cdr:cNvCxnSpPr/>
      </cdr:nvCxnSpPr>
      <cdr:spPr>
        <a:xfrm xmlns:a="http://schemas.openxmlformats.org/drawingml/2006/main" flipV="1">
          <a:off x="1730375" y="2986545"/>
          <a:ext cx="5415875" cy="188455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0.19247</cdr:x>
      <cdr:y>0.2575</cdr:y>
    </cdr:from>
    <cdr:to>
      <cdr:x>0.90746</cdr:x>
      <cdr:y>0.5723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04AA453A-11B5-19FF-E2F6-9613D5B8B9C9}"/>
            </a:ext>
          </a:extLst>
        </cdr:cNvPr>
        <cdr:cNvCxnSpPr/>
      </cdr:nvCxnSpPr>
      <cdr:spPr>
        <a:xfrm xmlns:a="http://schemas.openxmlformats.org/drawingml/2006/main">
          <a:off x="1535375" y="1142856"/>
          <a:ext cx="5703625" cy="1397144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0.22516</cdr:x>
      <cdr:y>0.37983</cdr:y>
    </cdr:from>
    <cdr:to>
      <cdr:x>0.91628</cdr:x>
      <cdr:y>0.81944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200D29B1-CBD1-1629-D7C1-130350BDB9AD}"/>
            </a:ext>
          </a:extLst>
        </cdr:cNvPr>
        <cdr:cNvCxnSpPr/>
      </cdr:nvCxnSpPr>
      <cdr:spPr>
        <a:xfrm xmlns:a="http://schemas.openxmlformats.org/drawingml/2006/main">
          <a:off x="1796144" y="1746058"/>
          <a:ext cx="5513160" cy="2020853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0.22392</cdr:x>
      <cdr:y>0.53392</cdr:y>
    </cdr:from>
    <cdr:to>
      <cdr:x>0.9127</cdr:x>
      <cdr:y>0.66807</cdr:y>
    </cdr:to>
    <cdr:cxnSp macro="">
      <cdr:nvCxnSpPr>
        <cdr:cNvPr id="9" name="Conector recto 8">
          <a:extLst xmlns:a="http://schemas.openxmlformats.org/drawingml/2006/main">
            <a:ext uri="{FF2B5EF4-FFF2-40B4-BE49-F238E27FC236}">
              <a16:creationId xmlns:a16="http://schemas.microsoft.com/office/drawing/2014/main" id="{927BB28D-95ED-9831-60B2-C26D870ED897}"/>
            </a:ext>
          </a:extLst>
        </cdr:cNvPr>
        <cdr:cNvCxnSpPr/>
      </cdr:nvCxnSpPr>
      <cdr:spPr>
        <a:xfrm xmlns:a="http://schemas.openxmlformats.org/drawingml/2006/main" flipV="1">
          <a:off x="1791584" y="2462893"/>
          <a:ext cx="5510916" cy="61879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504824</xdr:colOff>
      <xdr:row>1</xdr:row>
      <xdr:rowOff>138113</xdr:rowOff>
    </xdr:from>
    <xdr:to>
      <xdr:col>22</xdr:col>
      <xdr:colOff>1345405</xdr:colOff>
      <xdr:row>2</xdr:row>
      <xdr:rowOff>111507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" y="578644"/>
          <a:ext cx="840581" cy="532988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600076</xdr:colOff>
      <xdr:row>1</xdr:row>
      <xdr:rowOff>95251</xdr:rowOff>
    </xdr:from>
    <xdr:to>
      <xdr:col>24</xdr:col>
      <xdr:colOff>1276350</xdr:colOff>
      <xdr:row>2</xdr:row>
      <xdr:rowOff>133998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6" y="819151"/>
          <a:ext cx="676274" cy="53193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828675</xdr:colOff>
      <xdr:row>3</xdr:row>
      <xdr:rowOff>28575</xdr:rowOff>
    </xdr:from>
    <xdr:to>
      <xdr:col>10</xdr:col>
      <xdr:colOff>1785283</xdr:colOff>
      <xdr:row>4</xdr:row>
      <xdr:rowOff>168275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971550"/>
          <a:ext cx="956608" cy="62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0.86968</cdr:x>
      <cdr:y>0.8434</cdr:y>
    </cdr:from>
    <cdr:to>
      <cdr:x>0.97706</cdr:x>
      <cdr:y>0.99347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1665BC5A-AF9A-8C5B-973A-FAAFBA1BF77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771955" y="3586908"/>
          <a:ext cx="836141" cy="638236"/>
        </a:xfrm>
        <a:prstGeom xmlns:a="http://schemas.openxmlformats.org/drawingml/2006/main" prst="rect">
          <a:avLst/>
        </a:prstGeom>
      </cdr:spPr>
    </cdr:pic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139</xdr:col>
      <xdr:colOff>296334</xdr:colOff>
      <xdr:row>3</xdr:row>
      <xdr:rowOff>52916</xdr:rowOff>
    </xdr:from>
    <xdr:to>
      <xdr:col>139</xdr:col>
      <xdr:colOff>455083</xdr:colOff>
      <xdr:row>3</xdr:row>
      <xdr:rowOff>243416</xdr:rowOff>
    </xdr:to>
    <xdr:sp macro="" textlink="">
      <xdr:nvSpPr>
        <xdr:cNvPr id="3" name="2 Flecha arrib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9820751" y="1333499"/>
          <a:ext cx="158749" cy="19050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139</xdr:col>
      <xdr:colOff>296331</xdr:colOff>
      <xdr:row>2</xdr:row>
      <xdr:rowOff>95250</xdr:rowOff>
    </xdr:from>
    <xdr:to>
      <xdr:col>139</xdr:col>
      <xdr:colOff>487131</xdr:colOff>
      <xdr:row>2</xdr:row>
      <xdr:rowOff>253650</xdr:rowOff>
    </xdr:to>
    <xdr:sp macro="" textlink="">
      <xdr:nvSpPr>
        <xdr:cNvPr id="4" name="3 Flecha derecha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89820748" y="1026583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139</xdr:col>
      <xdr:colOff>296333</xdr:colOff>
      <xdr:row>1</xdr:row>
      <xdr:rowOff>127005</xdr:rowOff>
    </xdr:from>
    <xdr:to>
      <xdr:col>139</xdr:col>
      <xdr:colOff>444500</xdr:colOff>
      <xdr:row>1</xdr:row>
      <xdr:rowOff>249772</xdr:rowOff>
    </xdr:to>
    <xdr:sp macro="" textlink="">
      <xdr:nvSpPr>
        <xdr:cNvPr id="5" name="4 Flecha abaj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89820750" y="677338"/>
          <a:ext cx="148167" cy="12276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142</xdr:col>
      <xdr:colOff>518582</xdr:colOff>
      <xdr:row>25</xdr:row>
      <xdr:rowOff>14552</xdr:rowOff>
    </xdr:from>
    <xdr:to>
      <xdr:col>147</xdr:col>
      <xdr:colOff>95248</xdr:colOff>
      <xdr:row>26</xdr:row>
      <xdr:rowOff>46302</xdr:rowOff>
    </xdr:to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118890520" y="5979583"/>
          <a:ext cx="3386666" cy="222250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subsidiado,  FOSYGA.  </a:t>
          </a:r>
          <a:endParaRPr lang="es-CO" sz="1100"/>
        </a:p>
      </xdr:txBody>
    </xdr:sp>
    <xdr:clientData/>
  </xdr:twoCellAnchor>
  <xdr:twoCellAnchor editAs="oneCell">
    <xdr:from>
      <xdr:col>139</xdr:col>
      <xdr:colOff>285750</xdr:colOff>
      <xdr:row>5</xdr:row>
      <xdr:rowOff>31751</xdr:rowOff>
    </xdr:from>
    <xdr:to>
      <xdr:col>139</xdr:col>
      <xdr:colOff>438150</xdr:colOff>
      <xdr:row>5</xdr:row>
      <xdr:rowOff>174626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2709334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285750</xdr:colOff>
      <xdr:row>7</xdr:row>
      <xdr:rowOff>31749</xdr:rowOff>
    </xdr:from>
    <xdr:to>
      <xdr:col>139</xdr:col>
      <xdr:colOff>428625</xdr:colOff>
      <xdr:row>8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309033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285750</xdr:colOff>
      <xdr:row>6</xdr:row>
      <xdr:rowOff>74083</xdr:rowOff>
    </xdr:from>
    <xdr:to>
      <xdr:col>139</xdr:col>
      <xdr:colOff>419100</xdr:colOff>
      <xdr:row>6</xdr:row>
      <xdr:rowOff>216958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0" y="2910416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141</xdr:col>
      <xdr:colOff>375708</xdr:colOff>
      <xdr:row>29</xdr:row>
      <xdr:rowOff>169336</xdr:rowOff>
    </xdr:from>
    <xdr:to>
      <xdr:col>152</xdr:col>
      <xdr:colOff>561708</xdr:colOff>
      <xdr:row>50</xdr:row>
      <xdr:rowOff>169336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143</xdr:col>
      <xdr:colOff>148168</xdr:colOff>
      <xdr:row>30</xdr:row>
      <xdr:rowOff>170656</xdr:rowOff>
    </xdr:from>
    <xdr:to>
      <xdr:col>150</xdr:col>
      <xdr:colOff>190502</xdr:colOff>
      <xdr:row>33</xdr:row>
      <xdr:rowOff>75406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118353418" y="6861969"/>
          <a:ext cx="5376334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/>
            <a:t>COMPARATIVO MES A MES N°</a:t>
          </a:r>
          <a:r>
            <a:rPr lang="es-CO" sz="1100" b="1" baseline="0"/>
            <a:t> de Afiliados al Régimen Subsidiado en Antioquia  </a:t>
          </a:r>
        </a:p>
        <a:p>
          <a:pPr algn="ctr"/>
          <a:r>
            <a:rPr lang="es-CO" sz="1100" b="1" baseline="0"/>
            <a:t>2018 vs 2019 Vs 2020</a:t>
          </a:r>
          <a:endParaRPr lang="es-CO" sz="1100" b="1"/>
        </a:p>
      </xdr:txBody>
    </xdr:sp>
    <xdr:clientData/>
  </xdr:twoCellAnchor>
  <xdr:twoCellAnchor>
    <xdr:from>
      <xdr:col>141</xdr:col>
      <xdr:colOff>226215</xdr:colOff>
      <xdr:row>2</xdr:row>
      <xdr:rowOff>393162</xdr:rowOff>
    </xdr:from>
    <xdr:to>
      <xdr:col>152</xdr:col>
      <xdr:colOff>326759</xdr:colOff>
      <xdr:row>25</xdr:row>
      <xdr:rowOff>174616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103</xdr:col>
      <xdr:colOff>370415</xdr:colOff>
      <xdr:row>4</xdr:row>
      <xdr:rowOff>52916</xdr:rowOff>
    </xdr:from>
    <xdr:to>
      <xdr:col>103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3960565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103</xdr:col>
      <xdr:colOff>370412</xdr:colOff>
      <xdr:row>3</xdr:row>
      <xdr:rowOff>95250</xdr:rowOff>
    </xdr:from>
    <xdr:to>
      <xdr:col>103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73960562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103</xdr:col>
      <xdr:colOff>391578</xdr:colOff>
      <xdr:row>2</xdr:row>
      <xdr:rowOff>116417</xdr:rowOff>
    </xdr:from>
    <xdr:to>
      <xdr:col>103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73981728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106</xdr:col>
      <xdr:colOff>216957</xdr:colOff>
      <xdr:row>23</xdr:row>
      <xdr:rowOff>171980</xdr:rowOff>
    </xdr:from>
    <xdr:to>
      <xdr:col>111</xdr:col>
      <xdr:colOff>416719</xdr:colOff>
      <xdr:row>25</xdr:row>
      <xdr:rowOff>151351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88894707" y="5672668"/>
          <a:ext cx="4009762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ADRES</a:t>
          </a:r>
          <a:endParaRPr lang="es-CO" sz="1100"/>
        </a:p>
      </xdr:txBody>
    </xdr:sp>
    <xdr:clientData/>
  </xdr:twoCellAnchor>
  <xdr:twoCellAnchor editAs="oneCell">
    <xdr:from>
      <xdr:col>103</xdr:col>
      <xdr:colOff>285750</xdr:colOff>
      <xdr:row>7</xdr:row>
      <xdr:rowOff>31751</xdr:rowOff>
    </xdr:from>
    <xdr:to>
      <xdr:col>103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103</xdr:col>
      <xdr:colOff>285750</xdr:colOff>
      <xdr:row>9</xdr:row>
      <xdr:rowOff>31749</xdr:rowOff>
    </xdr:from>
    <xdr:to>
      <xdr:col>103</xdr:col>
      <xdr:colOff>285750</xdr:colOff>
      <xdr:row>10</xdr:row>
      <xdr:rowOff>0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103</xdr:col>
      <xdr:colOff>285750</xdr:colOff>
      <xdr:row>8</xdr:row>
      <xdr:rowOff>31749</xdr:rowOff>
    </xdr:from>
    <xdr:to>
      <xdr:col>103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103</xdr:col>
      <xdr:colOff>423320</xdr:colOff>
      <xdr:row>7</xdr:row>
      <xdr:rowOff>10583</xdr:rowOff>
    </xdr:from>
    <xdr:to>
      <xdr:col>103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103</xdr:col>
      <xdr:colOff>423320</xdr:colOff>
      <xdr:row>9</xdr:row>
      <xdr:rowOff>31747</xdr:rowOff>
    </xdr:from>
    <xdr:to>
      <xdr:col>103</xdr:col>
      <xdr:colOff>566195</xdr:colOff>
      <xdr:row>10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103</xdr:col>
      <xdr:colOff>423320</xdr:colOff>
      <xdr:row>8</xdr:row>
      <xdr:rowOff>21164</xdr:rowOff>
    </xdr:from>
    <xdr:to>
      <xdr:col>103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105</xdr:col>
      <xdr:colOff>452433</xdr:colOff>
      <xdr:row>27</xdr:row>
      <xdr:rowOff>25136</xdr:rowOff>
    </xdr:from>
    <xdr:to>
      <xdr:col>117</xdr:col>
      <xdr:colOff>452432</xdr:colOff>
      <xdr:row>47</xdr:row>
      <xdr:rowOff>88638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108</xdr:col>
      <xdr:colOff>11907</xdr:colOff>
      <xdr:row>27</xdr:row>
      <xdr:rowOff>80698</xdr:rowOff>
    </xdr:from>
    <xdr:to>
      <xdr:col>115</xdr:col>
      <xdr:colOff>1323</xdr:colOff>
      <xdr:row>29</xdr:row>
      <xdr:rowOff>175947</xdr:rowOff>
    </xdr:to>
    <xdr:sp macro="" textlink="">
      <xdr:nvSpPr>
        <xdr:cNvPr id="14" name="13 CuadroTexto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90213657" y="6343386"/>
          <a:ext cx="5323416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/>
            <a:t>COMPARATIVO MES A MES N°</a:t>
          </a:r>
          <a:r>
            <a:rPr lang="es-CO" sz="1100" b="1" baseline="0"/>
            <a:t> de Afiliados al Régimen Contributivo en Antioquia  </a:t>
          </a:r>
        </a:p>
        <a:p>
          <a:pPr algn="ctr"/>
          <a:r>
            <a:rPr lang="es-CO" sz="1100" b="1" baseline="0"/>
            <a:t>2018 -2020</a:t>
          </a:r>
          <a:endParaRPr lang="es-CO" sz="1100" b="1"/>
        </a:p>
      </xdr:txBody>
    </xdr:sp>
    <xdr:clientData/>
  </xdr:twoCellAnchor>
  <xdr:twoCellAnchor>
    <xdr:from>
      <xdr:col>105</xdr:col>
      <xdr:colOff>189170</xdr:colOff>
      <xdr:row>3</xdr:row>
      <xdr:rowOff>309563</xdr:rowOff>
    </xdr:from>
    <xdr:to>
      <xdr:col>117</xdr:col>
      <xdr:colOff>239824</xdr:colOff>
      <xdr:row>29</xdr:row>
      <xdr:rowOff>0</xdr:rowOff>
    </xdr:to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105</xdr:col>
      <xdr:colOff>218283</xdr:colOff>
      <xdr:row>47</xdr:row>
      <xdr:rowOff>171979</xdr:rowOff>
    </xdr:from>
    <xdr:to>
      <xdr:col>110</xdr:col>
      <xdr:colOff>309563</xdr:colOff>
      <xdr:row>49</xdr:row>
      <xdr:rowOff>151350</xdr:rowOff>
    </xdr:to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/>
      </xdr:nvSpPr>
      <xdr:spPr>
        <a:xfrm>
          <a:off x="88134033" y="10244667"/>
          <a:ext cx="3901280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 ADRES.</a:t>
          </a:r>
          <a:endParaRPr lang="es-CO" sz="1100"/>
        </a:p>
      </xdr:txBody>
    </xdr:sp>
    <xdr:clientData/>
  </xdr:twoCellAnchor>
  <xdr:twoCellAnchor editAs="oneCell">
    <xdr:from>
      <xdr:col>0</xdr:col>
      <xdr:colOff>285750</xdr:colOff>
      <xdr:row>1</xdr:row>
      <xdr:rowOff>52917</xdr:rowOff>
    </xdr:from>
    <xdr:to>
      <xdr:col>0</xdr:col>
      <xdr:colOff>1206499</xdr:colOff>
      <xdr:row>2</xdr:row>
      <xdr:rowOff>396142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86834"/>
          <a:ext cx="920749" cy="72422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79</xdr:col>
      <xdr:colOff>370415</xdr:colOff>
      <xdr:row>4</xdr:row>
      <xdr:rowOff>52916</xdr:rowOff>
    </xdr:from>
    <xdr:to>
      <xdr:col>79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58996790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79</xdr:col>
      <xdr:colOff>370412</xdr:colOff>
      <xdr:row>3</xdr:row>
      <xdr:rowOff>95250</xdr:rowOff>
    </xdr:from>
    <xdr:to>
      <xdr:col>79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58996787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79</xdr:col>
      <xdr:colOff>391578</xdr:colOff>
      <xdr:row>2</xdr:row>
      <xdr:rowOff>116417</xdr:rowOff>
    </xdr:from>
    <xdr:to>
      <xdr:col>79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59017953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82</xdr:col>
      <xdr:colOff>243416</xdr:colOff>
      <xdr:row>20</xdr:row>
      <xdr:rowOff>127000</xdr:rowOff>
    </xdr:from>
    <xdr:to>
      <xdr:col>87</xdr:col>
      <xdr:colOff>31750</xdr:colOff>
      <xdr:row>22</xdr:row>
      <xdr:rowOff>106371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59478333" y="5397500"/>
          <a:ext cx="3598334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Sayp.</a:t>
          </a:r>
          <a:endParaRPr lang="es-CO" sz="1100"/>
        </a:p>
      </xdr:txBody>
    </xdr:sp>
    <xdr:clientData/>
  </xdr:twoCellAnchor>
  <xdr:twoCellAnchor editAs="oneCell">
    <xdr:from>
      <xdr:col>79</xdr:col>
      <xdr:colOff>285750</xdr:colOff>
      <xdr:row>7</xdr:row>
      <xdr:rowOff>31751</xdr:rowOff>
    </xdr:from>
    <xdr:to>
      <xdr:col>79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79</xdr:col>
      <xdr:colOff>285750</xdr:colOff>
      <xdr:row>9</xdr:row>
      <xdr:rowOff>31749</xdr:rowOff>
    </xdr:from>
    <xdr:to>
      <xdr:col>79</xdr:col>
      <xdr:colOff>285750</xdr:colOff>
      <xdr:row>10</xdr:row>
      <xdr:rowOff>3174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79</xdr:col>
      <xdr:colOff>285750</xdr:colOff>
      <xdr:row>8</xdr:row>
      <xdr:rowOff>31749</xdr:rowOff>
    </xdr:from>
    <xdr:to>
      <xdr:col>79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79</xdr:col>
      <xdr:colOff>423320</xdr:colOff>
      <xdr:row>7</xdr:row>
      <xdr:rowOff>10583</xdr:rowOff>
    </xdr:from>
    <xdr:to>
      <xdr:col>79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79</xdr:col>
      <xdr:colOff>423320</xdr:colOff>
      <xdr:row>9</xdr:row>
      <xdr:rowOff>31747</xdr:rowOff>
    </xdr:from>
    <xdr:to>
      <xdr:col>79</xdr:col>
      <xdr:colOff>566195</xdr:colOff>
      <xdr:row>10</xdr:row>
      <xdr:rowOff>3172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79</xdr:col>
      <xdr:colOff>423320</xdr:colOff>
      <xdr:row>8</xdr:row>
      <xdr:rowOff>21164</xdr:rowOff>
    </xdr:from>
    <xdr:to>
      <xdr:col>79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81</xdr:col>
      <xdr:colOff>391586</xdr:colOff>
      <xdr:row>3</xdr:row>
      <xdr:rowOff>169338</xdr:rowOff>
    </xdr:from>
    <xdr:to>
      <xdr:col>91</xdr:col>
      <xdr:colOff>74086</xdr:colOff>
      <xdr:row>25</xdr:row>
      <xdr:rowOff>4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328083</xdr:colOff>
      <xdr:row>1</xdr:row>
      <xdr:rowOff>105834</xdr:rowOff>
    </xdr:from>
    <xdr:to>
      <xdr:col>0</xdr:col>
      <xdr:colOff>1079501</xdr:colOff>
      <xdr:row>2</xdr:row>
      <xdr:rowOff>315870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603251"/>
          <a:ext cx="751418" cy="59103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709612</xdr:colOff>
      <xdr:row>0</xdr:row>
      <xdr:rowOff>88106</xdr:rowOff>
    </xdr:from>
    <xdr:to>
      <xdr:col>23</xdr:col>
      <xdr:colOff>642937</xdr:colOff>
      <xdr:row>25</xdr:row>
      <xdr:rowOff>50006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547428</xdr:colOff>
      <xdr:row>0</xdr:row>
      <xdr:rowOff>71438</xdr:rowOff>
    </xdr:from>
    <xdr:to>
      <xdr:col>12</xdr:col>
      <xdr:colOff>273844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0.02039</cdr:x>
      <cdr:y>0.02297</cdr:y>
    </cdr:from>
    <cdr:to>
      <cdr:x>0.09664</cdr:x>
      <cdr:y>0.11334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758D34E1-72F1-3D20-E900-A0FD61E7D57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70035" y="117286"/>
          <a:ext cx="635845" cy="461357"/>
        </a:xfrm>
        <a:prstGeom xmlns:a="http://schemas.openxmlformats.org/drawingml/2006/main" prst="rect">
          <a:avLst/>
        </a:prstGeom>
      </cdr:spPr>
    </cdr:pic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0.01657</cdr:x>
      <cdr:y>0.01137</cdr:y>
    </cdr:from>
    <cdr:to>
      <cdr:x>0.11779</cdr:x>
      <cdr:y>0.148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1713E90A-EBB9-3A18-02D7-797F63D72CA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7000" y="50801"/>
          <a:ext cx="775970" cy="610348"/>
        </a:xfrm>
        <a:prstGeom xmlns:a="http://schemas.openxmlformats.org/drawingml/2006/main" prst="rect">
          <a:avLst/>
        </a:prstGeom>
      </cdr:spPr>
    </cdr:pic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21167</xdr:colOff>
      <xdr:row>0</xdr:row>
      <xdr:rowOff>0</xdr:rowOff>
    </xdr:from>
    <xdr:to>
      <xdr:col>1</xdr:col>
      <xdr:colOff>1333500</xdr:colOff>
      <xdr:row>4</xdr:row>
      <xdr:rowOff>1405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0"/>
          <a:ext cx="1312333" cy="1059738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152400</xdr:rowOff>
    </xdr:from>
    <xdr:to>
      <xdr:col>1</xdr:col>
      <xdr:colOff>1219200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95250</xdr:rowOff>
    </xdr:from>
    <xdr:to>
      <xdr:col>1</xdr:col>
      <xdr:colOff>1129242</xdr:colOff>
      <xdr:row>0</xdr:row>
      <xdr:rowOff>979305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95250"/>
          <a:ext cx="1123950" cy="88405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571500</xdr:colOff>
      <xdr:row>0</xdr:row>
      <xdr:rowOff>171450</xdr:rowOff>
    </xdr:from>
    <xdr:to>
      <xdr:col>22</xdr:col>
      <xdr:colOff>1362075</xdr:colOff>
      <xdr:row>2</xdr:row>
      <xdr:rowOff>40810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171450"/>
          <a:ext cx="790575" cy="6218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9</xdr:row>
      <xdr:rowOff>104776</xdr:rowOff>
    </xdr:from>
    <xdr:to>
      <xdr:col>5</xdr:col>
      <xdr:colOff>1181100</xdr:colOff>
      <xdr:row>31</xdr:row>
      <xdr:rowOff>152400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466725</xdr:colOff>
      <xdr:row>9</xdr:row>
      <xdr:rowOff>133350</xdr:rowOff>
    </xdr:from>
    <xdr:to>
      <xdr:col>11</xdr:col>
      <xdr:colOff>1085850</xdr:colOff>
      <xdr:row>32</xdr:row>
      <xdr:rowOff>47624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133350</xdr:colOff>
      <xdr:row>9</xdr:row>
      <xdr:rowOff>133351</xdr:rowOff>
    </xdr:from>
    <xdr:to>
      <xdr:col>18</xdr:col>
      <xdr:colOff>238125</xdr:colOff>
      <xdr:row>32</xdr:row>
      <xdr:rowOff>95251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523875</xdr:colOff>
      <xdr:row>9</xdr:row>
      <xdr:rowOff>133350</xdr:rowOff>
    </xdr:from>
    <xdr:to>
      <xdr:col>25</xdr:col>
      <xdr:colOff>457200</xdr:colOff>
      <xdr:row>32</xdr:row>
      <xdr:rowOff>123825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376236</xdr:colOff>
      <xdr:row>35</xdr:row>
      <xdr:rowOff>2382</xdr:rowOff>
    </xdr:from>
    <xdr:to>
      <xdr:col>6</xdr:col>
      <xdr:colOff>0</xdr:colOff>
      <xdr:row>58</xdr:row>
      <xdr:rowOff>30956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476250</xdr:colOff>
      <xdr:row>35</xdr:row>
      <xdr:rowOff>0</xdr:rowOff>
    </xdr:from>
    <xdr:to>
      <xdr:col>11</xdr:col>
      <xdr:colOff>1171575</xdr:colOff>
      <xdr:row>58</xdr:row>
      <xdr:rowOff>38100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95250</xdr:colOff>
      <xdr:row>35</xdr:row>
      <xdr:rowOff>47625</xdr:rowOff>
    </xdr:from>
    <xdr:to>
      <xdr:col>18</xdr:col>
      <xdr:colOff>266700</xdr:colOff>
      <xdr:row>58</xdr:row>
      <xdr:rowOff>95250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552450</xdr:colOff>
      <xdr:row>34</xdr:row>
      <xdr:rowOff>142875</xdr:rowOff>
    </xdr:from>
    <xdr:to>
      <xdr:col>25</xdr:col>
      <xdr:colOff>590550</xdr:colOff>
      <xdr:row>58</xdr:row>
      <xdr:rowOff>47625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25</xdr:col>
      <xdr:colOff>752475</xdr:colOff>
      <xdr:row>9</xdr:row>
      <xdr:rowOff>152401</xdr:rowOff>
    </xdr:from>
    <xdr:to>
      <xdr:col>33</xdr:col>
      <xdr:colOff>466725</xdr:colOff>
      <xdr:row>33</xdr:row>
      <xdr:rowOff>28576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209550</xdr:colOff>
      <xdr:row>32</xdr:row>
      <xdr:rowOff>142876</xdr:rowOff>
    </xdr:from>
    <xdr:to>
      <xdr:col>5</xdr:col>
      <xdr:colOff>333374</xdr:colOff>
      <xdr:row>34</xdr:row>
      <xdr:rowOff>23813</xdr:rowOff>
    </xdr:to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209550" y="5857876"/>
          <a:ext cx="4481512" cy="21431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CUBO BDUA - SISPRO, Departamento  Noviembre 2020. </a:t>
          </a:r>
          <a:endParaRPr lang="es-CO" sz="1100"/>
        </a:p>
      </xdr:txBody>
    </xdr:sp>
    <xdr:clientData/>
  </xdr:twoCellAnchor>
  <xdr:twoCellAnchor>
    <xdr:from>
      <xdr:col>6</xdr:col>
      <xdr:colOff>428625</xdr:colOff>
      <xdr:row>33</xdr:row>
      <xdr:rowOff>0</xdr:rowOff>
    </xdr:from>
    <xdr:to>
      <xdr:col>11</xdr:col>
      <xdr:colOff>238124</xdr:colOff>
      <xdr:row>34</xdr:row>
      <xdr:rowOff>85725</xdr:rowOff>
    </xdr:to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5981700" y="5572125"/>
          <a:ext cx="4286249" cy="2476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CUBO BDUA - SISPRO, Departamento </a:t>
          </a:r>
          <a:r>
            <a:rPr lang="es-CO" sz="1100" baseline="0">
              <a:effectLst/>
              <a:latin typeface="+mn-lt"/>
              <a:ea typeface="+mn-ea"/>
              <a:cs typeface="+mn-cs"/>
            </a:rPr>
            <a:t>Noviembre </a:t>
          </a:r>
          <a:r>
            <a:rPr lang="es-CO" sz="1100" baseline="0"/>
            <a:t>2020. </a:t>
          </a:r>
          <a:endParaRPr lang="es-CO" sz="1100"/>
        </a:p>
      </xdr:txBody>
    </xdr:sp>
    <xdr:clientData/>
  </xdr:twoCellAnchor>
  <xdr:twoCellAnchor>
    <xdr:from>
      <xdr:col>12</xdr:col>
      <xdr:colOff>114300</xdr:colOff>
      <xdr:row>32</xdr:row>
      <xdr:rowOff>152400</xdr:rowOff>
    </xdr:from>
    <xdr:to>
      <xdr:col>17</xdr:col>
      <xdr:colOff>352424</xdr:colOff>
      <xdr:row>34</xdr:row>
      <xdr:rowOff>76200</xdr:rowOff>
    </xdr:to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11325225" y="5562600"/>
          <a:ext cx="4105274" cy="2476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CUBO BDUA - SISPRO, Departamento </a:t>
          </a:r>
          <a:r>
            <a:rPr lang="es-CO" sz="1100" baseline="0">
              <a:effectLst/>
              <a:latin typeface="+mn-lt"/>
              <a:ea typeface="+mn-ea"/>
              <a:cs typeface="+mn-cs"/>
            </a:rPr>
            <a:t>Noviembre</a:t>
          </a:r>
          <a:r>
            <a:rPr lang="es-CO" sz="1100" baseline="0"/>
            <a:t> 2020. </a:t>
          </a:r>
          <a:endParaRPr lang="es-CO" sz="1100"/>
        </a:p>
      </xdr:txBody>
    </xdr:sp>
    <xdr:clientData/>
  </xdr:twoCellAnchor>
  <xdr:twoCellAnchor>
    <xdr:from>
      <xdr:col>18</xdr:col>
      <xdr:colOff>485775</xdr:colOff>
      <xdr:row>32</xdr:row>
      <xdr:rowOff>152400</xdr:rowOff>
    </xdr:from>
    <xdr:to>
      <xdr:col>24</xdr:col>
      <xdr:colOff>276224</xdr:colOff>
      <xdr:row>34</xdr:row>
      <xdr:rowOff>76200</xdr:rowOff>
    </xdr:to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16716375" y="5562600"/>
          <a:ext cx="4286249" cy="2476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CUBO BDUA - SISPRO, Departamento </a:t>
          </a:r>
          <a:r>
            <a:rPr lang="es-CO" sz="1100" baseline="0">
              <a:effectLst/>
              <a:latin typeface="+mn-lt"/>
              <a:ea typeface="+mn-ea"/>
              <a:cs typeface="+mn-cs"/>
            </a:rPr>
            <a:t>Noviembre </a:t>
          </a:r>
          <a:r>
            <a:rPr lang="es-CO" sz="1100" baseline="0"/>
            <a:t>2020. </a:t>
          </a:r>
          <a:endParaRPr lang="es-CO" sz="1100"/>
        </a:p>
      </xdr:txBody>
    </xdr:sp>
    <xdr:clientData/>
  </xdr:twoCellAnchor>
  <xdr:twoCellAnchor>
    <xdr:from>
      <xdr:col>0</xdr:col>
      <xdr:colOff>381000</xdr:colOff>
      <xdr:row>58</xdr:row>
      <xdr:rowOff>142875</xdr:rowOff>
    </xdr:from>
    <xdr:to>
      <xdr:col>5</xdr:col>
      <xdr:colOff>595312</xdr:colOff>
      <xdr:row>60</xdr:row>
      <xdr:rowOff>119062</xdr:rowOff>
    </xdr:to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381000" y="10025063"/>
          <a:ext cx="4572000" cy="30956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CUBO BDUA - SISPRO, Departamento </a:t>
          </a:r>
          <a:r>
            <a:rPr lang="es-CO" sz="1100" baseline="0">
              <a:effectLst/>
              <a:latin typeface="+mn-lt"/>
              <a:ea typeface="+mn-ea"/>
              <a:cs typeface="+mn-cs"/>
            </a:rPr>
            <a:t>Noviembre</a:t>
          </a:r>
          <a:r>
            <a:rPr lang="es-CO" sz="1100" baseline="0"/>
            <a:t> 2020. </a:t>
          </a:r>
          <a:endParaRPr lang="es-CO" sz="1100"/>
        </a:p>
      </xdr:txBody>
    </xdr:sp>
    <xdr:clientData/>
  </xdr:twoCellAnchor>
  <xdr:twoCellAnchor>
    <xdr:from>
      <xdr:col>6</xdr:col>
      <xdr:colOff>447675</xdr:colOff>
      <xdr:row>58</xdr:row>
      <xdr:rowOff>95250</xdr:rowOff>
    </xdr:from>
    <xdr:to>
      <xdr:col>11</xdr:col>
      <xdr:colOff>257174</xdr:colOff>
      <xdr:row>60</xdr:row>
      <xdr:rowOff>19050</xdr:rowOff>
    </xdr:to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6000750" y="9553575"/>
          <a:ext cx="4286249" cy="2476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CUBO BDUA - SISPRO, Departamento </a:t>
          </a:r>
          <a:r>
            <a:rPr lang="es-CO" sz="1100" baseline="0">
              <a:effectLst/>
              <a:latin typeface="+mn-lt"/>
              <a:ea typeface="+mn-ea"/>
              <a:cs typeface="+mn-cs"/>
            </a:rPr>
            <a:t>Noviembre </a:t>
          </a:r>
          <a:r>
            <a:rPr lang="es-CO" sz="1100" baseline="0"/>
            <a:t>2020. </a:t>
          </a:r>
          <a:endParaRPr lang="es-CO" sz="1100"/>
        </a:p>
      </xdr:txBody>
    </xdr:sp>
    <xdr:clientData/>
  </xdr:twoCellAnchor>
  <xdr:twoCellAnchor>
    <xdr:from>
      <xdr:col>12</xdr:col>
      <xdr:colOff>66675</xdr:colOff>
      <xdr:row>59</xdr:row>
      <xdr:rowOff>9525</xdr:rowOff>
    </xdr:from>
    <xdr:to>
      <xdr:col>17</xdr:col>
      <xdr:colOff>304799</xdr:colOff>
      <xdr:row>60</xdr:row>
      <xdr:rowOff>95250</xdr:rowOff>
    </xdr:to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11277600" y="9629775"/>
          <a:ext cx="4105274" cy="2476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CUBO BDUA - SISPRO, Departamento </a:t>
          </a:r>
          <a:r>
            <a:rPr lang="es-CO" sz="1100" baseline="0">
              <a:effectLst/>
              <a:latin typeface="+mn-lt"/>
              <a:ea typeface="+mn-ea"/>
              <a:cs typeface="+mn-cs"/>
            </a:rPr>
            <a:t>Noviembre </a:t>
          </a:r>
          <a:r>
            <a:rPr lang="es-CO" sz="1100" baseline="0"/>
            <a:t>2020. </a:t>
          </a:r>
          <a:endParaRPr lang="es-CO" sz="1100"/>
        </a:p>
      </xdr:txBody>
    </xdr:sp>
    <xdr:clientData/>
  </xdr:twoCellAnchor>
  <xdr:twoCellAnchor>
    <xdr:from>
      <xdr:col>18</xdr:col>
      <xdr:colOff>504825</xdr:colOff>
      <xdr:row>58</xdr:row>
      <xdr:rowOff>104775</xdr:rowOff>
    </xdr:from>
    <xdr:to>
      <xdr:col>24</xdr:col>
      <xdr:colOff>295274</xdr:colOff>
      <xdr:row>60</xdr:row>
      <xdr:rowOff>28575</xdr:rowOff>
    </xdr:to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16735425" y="9563100"/>
          <a:ext cx="4286249" cy="2476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CUBO BDUA - SISPRO, Departamento Septiembre  2020. </a:t>
          </a:r>
          <a:endParaRPr lang="es-CO" sz="1100"/>
        </a:p>
      </xdr:txBody>
    </xdr:sp>
    <xdr:clientData/>
  </xdr:twoCellAnchor>
  <xdr:twoCellAnchor>
    <xdr:from>
      <xdr:col>26</xdr:col>
      <xdr:colOff>114300</xdr:colOff>
      <xdr:row>33</xdr:row>
      <xdr:rowOff>78581</xdr:rowOff>
    </xdr:from>
    <xdr:to>
      <xdr:col>31</xdr:col>
      <xdr:colOff>590549</xdr:colOff>
      <xdr:row>34</xdr:row>
      <xdr:rowOff>164306</xdr:rowOff>
    </xdr:to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>
          <a:off x="22414706" y="5960269"/>
          <a:ext cx="4286249" cy="25241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CUBO BDUA - SISPRO, Departamento </a:t>
          </a:r>
          <a:r>
            <a:rPr lang="es-CO" sz="1100" baseline="0">
              <a:effectLst/>
              <a:latin typeface="+mn-lt"/>
              <a:ea typeface="+mn-ea"/>
              <a:cs typeface="+mn-cs"/>
            </a:rPr>
            <a:t>Noviembre</a:t>
          </a:r>
          <a:r>
            <a:rPr lang="es-CO" sz="1100" baseline="0"/>
            <a:t> 2020. </a:t>
          </a:r>
          <a:endParaRPr lang="es-CO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1022349</xdr:colOff>
      <xdr:row>2</xdr:row>
      <xdr:rowOff>70758</xdr:rowOff>
    </xdr:from>
    <xdr:to>
      <xdr:col>8</xdr:col>
      <xdr:colOff>1120321</xdr:colOff>
      <xdr:row>5</xdr:row>
      <xdr:rowOff>140608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218469</xdr:colOff>
      <xdr:row>13</xdr:row>
      <xdr:rowOff>110821</xdr:rowOff>
    </xdr:from>
    <xdr:to>
      <xdr:col>8</xdr:col>
      <xdr:colOff>102809</xdr:colOff>
      <xdr:row>153</xdr:row>
      <xdr:rowOff>136071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435429</xdr:colOff>
      <xdr:row>13</xdr:row>
      <xdr:rowOff>81643</xdr:rowOff>
    </xdr:from>
    <xdr:to>
      <xdr:col>17</xdr:col>
      <xdr:colOff>197305</xdr:colOff>
      <xdr:row>154</xdr:row>
      <xdr:rowOff>13607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435429</xdr:colOff>
      <xdr:row>13</xdr:row>
      <xdr:rowOff>95251</xdr:rowOff>
    </xdr:from>
    <xdr:to>
      <xdr:col>26</xdr:col>
      <xdr:colOff>197304</xdr:colOff>
      <xdr:row>154</xdr:row>
      <xdr:rowOff>1</xdr:rowOff>
    </xdr:to>
    <xdr:graphicFrame macro="">
      <xdr:nvGraphicFramePr>
        <xdr:cNvPr id="15" name="10 Gráfico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625929</xdr:colOff>
      <xdr:row>13</xdr:row>
      <xdr:rowOff>54429</xdr:rowOff>
    </xdr:from>
    <xdr:to>
      <xdr:col>35</xdr:col>
      <xdr:colOff>387805</xdr:colOff>
      <xdr:row>154</xdr:row>
      <xdr:rowOff>0</xdr:rowOff>
    </xdr:to>
    <xdr:graphicFrame macro="">
      <xdr:nvGraphicFramePr>
        <xdr:cNvPr id="20" name="9 Gráfico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176894</xdr:colOff>
      <xdr:row>155</xdr:row>
      <xdr:rowOff>68037</xdr:rowOff>
    </xdr:from>
    <xdr:to>
      <xdr:col>8</xdr:col>
      <xdr:colOff>68036</xdr:colOff>
      <xdr:row>182</xdr:row>
      <xdr:rowOff>68035</xdr:rowOff>
    </xdr:to>
    <xdr:graphicFrame macro="">
      <xdr:nvGraphicFramePr>
        <xdr:cNvPr id="21" name="11 Gráfico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381000</xdr:colOff>
      <xdr:row>155</xdr:row>
      <xdr:rowOff>95251</xdr:rowOff>
    </xdr:from>
    <xdr:to>
      <xdr:col>17</xdr:col>
      <xdr:colOff>81643</xdr:colOff>
      <xdr:row>182</xdr:row>
      <xdr:rowOff>108858</xdr:rowOff>
    </xdr:to>
    <xdr:graphicFrame macro="">
      <xdr:nvGraphicFramePr>
        <xdr:cNvPr id="22" name="18 Gráfico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421822</xdr:colOff>
      <xdr:row>155</xdr:row>
      <xdr:rowOff>108858</xdr:rowOff>
    </xdr:from>
    <xdr:to>
      <xdr:col>26</xdr:col>
      <xdr:colOff>231322</xdr:colOff>
      <xdr:row>182</xdr:row>
      <xdr:rowOff>27215</xdr:rowOff>
    </xdr:to>
    <xdr:graphicFrame macro="">
      <xdr:nvGraphicFramePr>
        <xdr:cNvPr id="23" name="12 Gráfico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598713</xdr:colOff>
      <xdr:row>155</xdr:row>
      <xdr:rowOff>149679</xdr:rowOff>
    </xdr:from>
    <xdr:to>
      <xdr:col>35</xdr:col>
      <xdr:colOff>757464</xdr:colOff>
      <xdr:row>182</xdr:row>
      <xdr:rowOff>44450</xdr:rowOff>
    </xdr:to>
    <xdr:graphicFrame macro="">
      <xdr:nvGraphicFramePr>
        <xdr:cNvPr id="24" name="15 Gráfico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122465</xdr:colOff>
      <xdr:row>183</xdr:row>
      <xdr:rowOff>149679</xdr:rowOff>
    </xdr:from>
    <xdr:to>
      <xdr:col>8</xdr:col>
      <xdr:colOff>95250</xdr:colOff>
      <xdr:row>210</xdr:row>
      <xdr:rowOff>95250</xdr:rowOff>
    </xdr:to>
    <xdr:graphicFrame macro="">
      <xdr:nvGraphicFramePr>
        <xdr:cNvPr id="25" name="16 Gráfico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0.86604</cdr:x>
      <cdr:y>0.30319</cdr:y>
    </cdr:from>
    <cdr:to>
      <cdr:x>0.97058</cdr:x>
      <cdr:y>0.44926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17C61DAC-9E1F-E2CE-0989-E58DB75266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815542" y="951090"/>
          <a:ext cx="702037" cy="458204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0.83688</cdr:x>
      <cdr:y>0.29868</cdr:y>
    </cdr:from>
    <cdr:to>
      <cdr:x>0.94326</cdr:x>
      <cdr:y>0.43747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1A1B55EE-AEF6-B608-6E5E-AEA8369B7E7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19750" y="1003303"/>
          <a:ext cx="714375" cy="466239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0.83058</cdr:x>
      <cdr:y>0.52795</cdr:y>
    </cdr:from>
    <cdr:to>
      <cdr:x>0.9368</cdr:x>
      <cdr:y>0.66158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9DBE73EB-2CDF-DB74-53C2-48BE54E64F6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577415" y="1839400"/>
          <a:ext cx="713333" cy="465561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0.85543</cdr:x>
      <cdr:y>0.38187</cdr:y>
    </cdr:from>
    <cdr:to>
      <cdr:x>0.95902</cdr:x>
      <cdr:y>0.4905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D3397D27-D6F6-6654-C7D2-04692EAE7AC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744328" y="1595955"/>
          <a:ext cx="695630" cy="454038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_COMPARTIDA_VITALES\VITALES%202009\CONSOLIDADO%20DEL%20A&#209;O\BASE%20NACIMIENTOS%20TOTAL%202009%20%20170320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Users\JJIMEN~1\AppData\Local\Temp\notesBAAA25\ECV%202006\Publicaci&#243;n%20ECV\1CRUCES\ECV%202005\Personas\01_ECV-2005_Personas-Estrato-Viviend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ECV%202006\Publicaci&#243;n%20ECV\1CRUCES\ECV%202005\Personas\01_ECV-2005_Personas-Estrato-Viviend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1_ECV-2005_Personas-Estrato-Viviend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Users\JJIMEN~1\AppData\Local\Temp\notesBAAA25\ECV%202006\Publicaci&#243;n%20ECV\1CRUCES\ECV%202005\Personas\04_ECV-2005_Personas-Vivir_Medell&#237;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ECV%202006\Publicaci&#243;n%20ECV\1CRUCES\ECV%202005\Personas\04_ECV-2005_Personas-Vivir_Medell&#237;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4_ECV-2005_Personas-Vivir_Medell&#237;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ESTADISTICAS%20A%20%20AGOSTO%20%202010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Users\CCEBAL~1\AppData\Local\Temp\ARCCCFA\perfil%20-%20series%20epidemilogia\ANEXOS%20%20PERFIL%20EPIDEMILOGICO%202007\Morbilidad\DATOS\EXCEL\PERFIL1\10MORT8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\defabr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WINDOWS\TEMP\defabr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ss por mpio"/>
      <sheetName val="AGOSTO BDUA"/>
      <sheetName val="COBERTURA  DANE"/>
      <sheetName val="Hoja1"/>
      <sheetName val="2003-2008 afiliadopor regio (2)"/>
      <sheetName val="COBERTURA  DANE  ACOMULADA 2010"/>
      <sheetName val="Hoja2"/>
      <sheetName val="FICHA TECNICA DE MUNICIPIOS (3)"/>
      <sheetName val="Afiliados segun tipo de pbn (2)"/>
      <sheetName val="TOTAL EPSS"/>
      <sheetName val="CONT Y SUB 1999-2010"/>
      <sheetName val="tendencia  contributivo subsidi"/>
      <sheetName val="cantributivoagosto"/>
      <sheetName val="DANE"/>
      <sheetName val="COBERTURA DANE 2010"/>
      <sheetName val="2003-2008 afiliadopor region"/>
      <sheetName val="Grafico Proceso"/>
      <sheetName val="cobertura SGSS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>
            <v>1</v>
          </cell>
        </row>
      </sheetData>
      <sheetData sheetId="7"/>
      <sheetData sheetId="8"/>
      <sheetData sheetId="9"/>
      <sheetData sheetId="10"/>
      <sheetData sheetId="11"/>
      <sheetData sheetId="12">
        <row r="4">
          <cell r="B4" t="str">
            <v>MEDELLIN</v>
          </cell>
        </row>
      </sheetData>
      <sheetData sheetId="13"/>
      <sheetData sheetId="14">
        <row r="6">
          <cell r="B6" t="str">
            <v>CACERES</v>
          </cell>
        </row>
      </sheetData>
      <sheetData sheetId="15">
        <row r="139">
          <cell r="E139">
            <v>1601055</v>
          </cell>
          <cell r="F139">
            <v>2693985</v>
          </cell>
          <cell r="G139">
            <v>2746815</v>
          </cell>
        </row>
      </sheetData>
      <sheetData sheetId="16" refreshError="1"/>
      <sheetData sheetId="17">
        <row r="3">
          <cell r="C3" t="str">
            <v>2005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O CESAR FABRA ARRIETA" refreshedDate="44214.654016087959" createdVersion="6" refreshedVersion="6" minRefreshableVersion="3" recordCount="1978" xr:uid="{00000000-000A-0000-FFFF-FFFF5D000000}">
  <cacheSource type="worksheet">
    <worksheetSource ref="K1:N1979" sheet="DATOS TD"/>
  </cacheSource>
  <cacheFields count="4">
    <cacheField name="Cod_sub" numFmtId="0">
      <sharedItems count="9">
        <s v="1"/>
        <s v="2"/>
        <s v="3"/>
        <s v="4"/>
        <s v="5"/>
        <s v="6"/>
        <s v="7"/>
        <s v="8"/>
        <s v="9"/>
      </sharedItems>
    </cacheField>
    <cacheField name="Campo20" numFmtId="0">
      <sharedItems count="125">
        <s v="142"/>
        <s v="425"/>
        <s v="579"/>
        <s v="585"/>
        <s v="591"/>
        <s v="893"/>
        <s v="120"/>
        <s v="154"/>
        <s v="250"/>
        <s v="495"/>
        <s v="790"/>
        <s v="895"/>
        <s v="045"/>
        <s v="051"/>
        <s v="147"/>
        <s v="172"/>
        <s v="475"/>
        <s v="480"/>
        <s v="490"/>
        <s v="659"/>
        <s v="665"/>
        <s v="837"/>
        <s v="873"/>
        <s v="031"/>
        <s v="040"/>
        <s v="190"/>
        <s v="604"/>
        <s v="670"/>
        <s v="690"/>
        <s v="736"/>
        <s v="858"/>
        <s v="885"/>
        <s v="890"/>
        <s v="004"/>
        <s v="042"/>
        <s v="044"/>
        <s v="059"/>
        <s v="113"/>
        <s v="125"/>
        <s v="138"/>
        <s v="234"/>
        <s v="240"/>
        <s v="284"/>
        <s v="306"/>
        <s v="347"/>
        <s v="411"/>
        <s v="501"/>
        <s v="543"/>
        <s v="628"/>
        <s v="656"/>
        <s v="761"/>
        <s v="842"/>
        <s v="038"/>
        <s v="086"/>
        <s v="107"/>
        <s v="134"/>
        <s v="150"/>
        <s v="237"/>
        <s v="264"/>
        <s v="310"/>
        <s v="315"/>
        <s v="361"/>
        <s v="647"/>
        <s v="658"/>
        <s v="664"/>
        <s v="686"/>
        <s v="819"/>
        <s v="854"/>
        <s v="887"/>
        <s v="002"/>
        <s v="021"/>
        <s v="055"/>
        <s v="148"/>
        <s v="197"/>
        <s v="206"/>
        <s v="313"/>
        <s v="318"/>
        <s v="321"/>
        <s v="376"/>
        <s v="400"/>
        <s v="440"/>
        <s v="483"/>
        <s v="541"/>
        <s v="607"/>
        <s v="615"/>
        <s v="649"/>
        <s v="652"/>
        <s v="660"/>
        <s v="667"/>
        <s v="674"/>
        <s v="697"/>
        <s v="756"/>
        <s v="030"/>
        <s v="034"/>
        <s v="036"/>
        <s v="091"/>
        <s v="093"/>
        <s v="101"/>
        <s v="145"/>
        <s v="209"/>
        <s v="282"/>
        <s v="353"/>
        <s v="364"/>
        <s v="368"/>
        <s v="390"/>
        <s v="467"/>
        <s v="576"/>
        <s v="642"/>
        <s v="679"/>
        <s v="789"/>
        <s v="792"/>
        <s v="809"/>
        <s v="847"/>
        <s v="856"/>
        <s v="861"/>
        <s v="001"/>
        <s v="079"/>
        <s v="088"/>
        <s v="129"/>
        <s v="212"/>
        <s v="266"/>
        <s v="308"/>
        <s v="360"/>
        <s v="380"/>
        <s v="631"/>
      </sharedItems>
    </cacheField>
    <cacheField name="Campo15" numFmtId="0">
      <sharedItems count="29">
        <s v="13"/>
        <s v="15"/>
        <s v="16"/>
        <s v="2"/>
        <s v="22"/>
        <s v="23"/>
        <s v="30"/>
        <s v="31"/>
        <s v="4"/>
        <s v="5"/>
        <s v="7"/>
        <s v="8"/>
        <s v="9"/>
        <s v="1"/>
        <s v="11"/>
        <s v="14"/>
        <s v="19"/>
        <s v="24"/>
        <s v="10"/>
        <s v="17"/>
        <s v="18"/>
        <s v="27"/>
        <s v=""/>
        <s v="29"/>
        <s v="32"/>
        <s v="6"/>
        <s v="3"/>
        <s v="25"/>
        <s v="12"/>
      </sharedItems>
    </cacheField>
    <cacheField name="CuentaDeCampo6" numFmtId="0">
      <sharedItems containsSemiMixedTypes="0" containsString="0" containsNumber="1" containsInteger="1" minValue="1" maxValue="49101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O CESAR FABRA ARRIETA" refreshedDate="44214.654016435183" createdVersion="6" refreshedVersion="6" minRefreshableVersion="3" recordCount="2816" xr:uid="{00000000-000A-0000-FFFF-FFFF61000000}">
  <cacheSource type="worksheet">
    <worksheetSource ref="G1:I1048576" sheet="DATOS TD"/>
  </cacheSource>
  <cacheFields count="3">
    <cacheField name="Campo20" numFmtId="0">
      <sharedItems containsBlank="1" count="126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  <m/>
      </sharedItems>
    </cacheField>
    <cacheField name="cod" numFmtId="0">
      <sharedItems containsString="0" containsBlank="1" containsNumber="1" containsInteger="1" minValue="0" maxValue="12" count="14">
        <n v="0"/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CuentaDeCampo6" numFmtId="0">
      <sharedItems containsString="0" containsBlank="1" containsNumber="1" containsInteger="1" minValue="12" maxValue="26043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O CESAR FABRA ARRIETA" refreshedDate="44214.654016898145" createdVersion="6" refreshedVersion="6" minRefreshableVersion="3" recordCount="741" xr:uid="{00000000-000A-0000-FFFF-FFFF65000000}">
  <cacheSource type="worksheet">
    <worksheetSource ref="Z1:AB742" sheet="DATOS TD"/>
  </cacheSource>
  <cacheFields count="3">
    <cacheField name="Campo9" numFmtId="0">
      <sharedItems containsBlank="1" containsMixedTypes="1" containsNumber="1" containsInteger="1" minValue="1" maxValue="895" count="251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  <m/>
        <n v="206" u="1"/>
        <n v="440" u="1"/>
        <n v="652" u="1"/>
        <n v="34" u="1"/>
        <n v="697" u="1"/>
        <n v="59" u="1"/>
        <n v="125" u="1"/>
        <n v="36" u="1"/>
        <n v="79" u="1"/>
        <n v="172" u="1"/>
        <n v="658" u="1"/>
        <n v="858" u="1"/>
        <n v="501" u="1"/>
        <n v="38" u="1"/>
        <n v="690" u="1"/>
        <n v="761" u="1"/>
        <n v="819" u="1"/>
        <n v="890" u="1"/>
        <n v="138" u="1"/>
        <n v="209" u="1"/>
        <n v="664" u="1"/>
        <n v="40" u="1"/>
        <n v="475" u="1"/>
        <n v="42" u="1"/>
        <n v="91" u="1"/>
        <n v="541" u="1"/>
        <n v="670" u="1"/>
        <n v="154" u="1"/>
        <n v="44" u="1"/>
        <n v="120" u="1"/>
        <n v="631" u="1"/>
        <n v="2" u="1"/>
        <n v="212" u="1"/>
        <n v="310" u="1"/>
        <n v="368" u="1"/>
        <n v="579" u="1"/>
        <n v="792" u="1"/>
        <n v="284" u="1"/>
        <n v="837" u="1"/>
        <n v="313" u="1"/>
        <n v="895" u="1"/>
        <n v="107" u="1"/>
        <n v="585" u="1"/>
        <n v="656" u="1"/>
        <n v="86" u="1"/>
        <n v="400" u="1"/>
        <n v="856" u="1"/>
        <n v="604" u="1"/>
        <n v="591" u="1"/>
        <n v="649" u="1"/>
        <n v="361" u="1"/>
        <n v="390" u="1"/>
        <n v="490" u="1"/>
        <n v="21" u="1"/>
        <n v="306" u="1"/>
        <n v="264" u="1"/>
        <n v="364" u="1"/>
        <n v="642" u="1"/>
        <n v="147" u="1"/>
        <n v="842" u="1"/>
        <n v="197" u="1"/>
        <n v="380" u="1"/>
        <n v="674" u="1"/>
        <n v="887" u="1"/>
        <n v="1" u="1"/>
        <n v="480" u="1"/>
        <n v="134" u="1"/>
        <n v="790" u="1"/>
        <n v="861" u="1"/>
        <n v="467" u="1"/>
        <n v="234" u="1"/>
        <n v="425" u="1"/>
        <n v="142" u="1"/>
        <n v="893" u="1"/>
        <n v="483" u="1"/>
        <n v="667" u="1"/>
        <n v="809" u="1"/>
        <n v="150" u="1"/>
        <n v="854" u="1"/>
        <n v="93" u="1"/>
        <n v="129" u="1"/>
        <n v="628" u="1"/>
        <n v="250" u="1"/>
        <n v="315" u="1"/>
        <n v="615" u="1"/>
        <n v="686" u="1"/>
        <n v="45" u="1"/>
        <n v="660" u="1"/>
        <n v="873" u="1"/>
        <n v="576" u="1"/>
        <n v="647" u="1"/>
        <n v="789" u="1"/>
        <n v="237" u="1"/>
        <n v="360" u="1"/>
        <n v="847" u="1"/>
        <n v="101" u="1"/>
        <n v="145" u="1"/>
        <n v="318" u="1"/>
        <n v="347" u="1"/>
        <n v="679" u="1"/>
        <n v="376" u="1"/>
        <n v="321" u="1"/>
        <n v="51" u="1"/>
        <n v="543" u="1"/>
        <n v="756" u="1"/>
        <n v="30" u="1"/>
        <n v="308" u="1"/>
        <n v="885" u="1"/>
        <n v="88" u="1"/>
        <n v="190" u="1"/>
        <n v="266" u="1"/>
        <n v="659" u="1"/>
        <n v="113" u="1"/>
        <n v="240" u="1"/>
        <n v="31" u="1"/>
        <n v="148" u="1"/>
        <n v="4" u="1"/>
        <n v="282" u="1"/>
        <n v="353" u="1"/>
        <n v="495" u="1"/>
        <n v="55" u="1"/>
        <n v="607" u="1"/>
        <n v="411" u="1"/>
        <n v="665" u="1"/>
        <n v="736" u="1"/>
      </sharedItems>
    </cacheField>
    <cacheField name="Campo11" numFmtId="0">
      <sharedItems containsBlank="1" count="3">
        <s v="F"/>
        <s v="M"/>
        <m/>
      </sharedItems>
    </cacheField>
    <cacheField name="CuentaDeCampo2" numFmtId="0">
      <sharedItems containsString="0" containsBlank="1" containsNumber="1" containsInteger="1" minValue="1" maxValue="10303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O CESAR FABRA ARRIETA" refreshedDate="44214.654017361114" createdVersion="6" refreshedVersion="6" minRefreshableVersion="3" recordCount="3765" xr:uid="{00000000-000A-0000-FFFF-FFFF69000000}">
  <cacheSource type="worksheet">
    <worksheetSource ref="P1:R1048576" sheet="DATOS TD"/>
  </cacheSource>
  <cacheFields count="3">
    <cacheField name="Campo9" numFmtId="0">
      <sharedItems containsBlank="1" count="126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  <m/>
      </sharedItems>
    </cacheField>
    <cacheField name="Expr1" numFmtId="0">
      <sharedItems containsString="0" containsBlank="1" containsNumber="1" containsInteger="1" minValue="0" maxValue="12" count="14">
        <n v="0"/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CuentaDeCampo2" numFmtId="0">
      <sharedItems containsString="0" containsBlank="1" containsNumber="1" containsInteger="1" minValue="1" maxValue="8681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O CESAR FABRA ARRIETA" refreshedDate="44214.65401770833" createdVersion="6" refreshedVersion="6" minRefreshableVersion="3" recordCount="2800" xr:uid="{00000000-000A-0000-FFFF-FFFF6D000000}">
  <cacheSource type="worksheet">
    <worksheetSource ref="A1:E2801" sheet="DATOS TD"/>
  </cacheSource>
  <cacheFields count="5">
    <cacheField name="Campo20" numFmtId="0">
      <sharedItems count="125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</sharedItems>
    </cacheField>
    <cacheField name="Campo16" numFmtId="0">
      <sharedItems/>
    </cacheField>
    <cacheField name="Campo12" numFmtId="0">
      <sharedItems/>
    </cacheField>
    <cacheField name="Campo21" numFmtId="0">
      <sharedItems count="2">
        <s v="U"/>
        <s v="R"/>
      </sharedItems>
    </cacheField>
    <cacheField name="CuentaDeCampo6" numFmtId="0">
      <sharedItems containsSemiMixedTypes="0" containsString="0" containsNumber="1" containsInteger="1" minValue="1" maxValue="20276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O CESAR FABRA ARRIETA" refreshedDate="44214.654018055553" createdVersion="6" refreshedVersion="6" minRefreshableVersion="3" recordCount="1626" xr:uid="{00000000-000A-0000-FFFF-FFFF72000000}">
  <cacheSource type="worksheet">
    <worksheetSource ref="U1:X1627" sheet="DATOS TD"/>
  </cacheSource>
  <cacheFields count="4">
    <cacheField name="Campo9" numFmtId="0">
      <sharedItems count="125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</sharedItems>
    </cacheField>
    <cacheField name="Campo12" numFmtId="0">
      <sharedItems count="3">
        <s v="A"/>
        <s v="B"/>
        <s v="C"/>
      </sharedItems>
    </cacheField>
    <cacheField name="CuentaDeCampo2" numFmtId="0">
      <sharedItems containsSemiMixedTypes="0" containsString="0" containsNumber="1" containsInteger="1" minValue="1" maxValue="612505"/>
    </cacheField>
    <cacheField name="Campo11" numFmtId="0">
      <sharedItems count="2">
        <s v="F"/>
        <s v="M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8">
  <r>
    <x v="0"/>
    <x v="0"/>
    <x v="0"/>
    <n v="1"/>
  </r>
  <r>
    <x v="0"/>
    <x v="0"/>
    <x v="1"/>
    <n v="308"/>
  </r>
  <r>
    <x v="0"/>
    <x v="0"/>
    <x v="2"/>
    <n v="7"/>
  </r>
  <r>
    <x v="0"/>
    <x v="0"/>
    <x v="3"/>
    <n v="1"/>
  </r>
  <r>
    <x v="0"/>
    <x v="0"/>
    <x v="4"/>
    <n v="1"/>
  </r>
  <r>
    <x v="0"/>
    <x v="0"/>
    <x v="5"/>
    <n v="1"/>
  </r>
  <r>
    <x v="0"/>
    <x v="0"/>
    <x v="6"/>
    <n v="6"/>
  </r>
  <r>
    <x v="0"/>
    <x v="0"/>
    <x v="7"/>
    <n v="37"/>
  </r>
  <r>
    <x v="0"/>
    <x v="0"/>
    <x v="8"/>
    <n v="5"/>
  </r>
  <r>
    <x v="0"/>
    <x v="0"/>
    <x v="9"/>
    <n v="2211"/>
  </r>
  <r>
    <x v="0"/>
    <x v="0"/>
    <x v="10"/>
    <n v="3"/>
  </r>
  <r>
    <x v="0"/>
    <x v="0"/>
    <x v="11"/>
    <n v="1"/>
  </r>
  <r>
    <x v="0"/>
    <x v="0"/>
    <x v="12"/>
    <n v="476"/>
  </r>
  <r>
    <x v="0"/>
    <x v="1"/>
    <x v="13"/>
    <n v="1"/>
  </r>
  <r>
    <x v="0"/>
    <x v="1"/>
    <x v="14"/>
    <n v="1"/>
  </r>
  <r>
    <x v="0"/>
    <x v="1"/>
    <x v="15"/>
    <n v="8"/>
  </r>
  <r>
    <x v="0"/>
    <x v="1"/>
    <x v="1"/>
    <n v="112"/>
  </r>
  <r>
    <x v="0"/>
    <x v="1"/>
    <x v="2"/>
    <n v="3"/>
  </r>
  <r>
    <x v="0"/>
    <x v="1"/>
    <x v="16"/>
    <n v="1"/>
  </r>
  <r>
    <x v="0"/>
    <x v="1"/>
    <x v="3"/>
    <n v="1"/>
  </r>
  <r>
    <x v="0"/>
    <x v="1"/>
    <x v="4"/>
    <n v="1"/>
  </r>
  <r>
    <x v="0"/>
    <x v="1"/>
    <x v="5"/>
    <n v="1"/>
  </r>
  <r>
    <x v="0"/>
    <x v="1"/>
    <x v="17"/>
    <n v="1"/>
  </r>
  <r>
    <x v="0"/>
    <x v="1"/>
    <x v="6"/>
    <n v="2"/>
  </r>
  <r>
    <x v="0"/>
    <x v="1"/>
    <x v="7"/>
    <n v="4"/>
  </r>
  <r>
    <x v="0"/>
    <x v="1"/>
    <x v="9"/>
    <n v="4732"/>
  </r>
  <r>
    <x v="0"/>
    <x v="1"/>
    <x v="10"/>
    <n v="4"/>
  </r>
  <r>
    <x v="0"/>
    <x v="1"/>
    <x v="11"/>
    <n v="8"/>
  </r>
  <r>
    <x v="0"/>
    <x v="1"/>
    <x v="12"/>
    <n v="971"/>
  </r>
  <r>
    <x v="0"/>
    <x v="2"/>
    <x v="13"/>
    <n v="527"/>
  </r>
  <r>
    <x v="0"/>
    <x v="2"/>
    <x v="18"/>
    <n v="2"/>
  </r>
  <r>
    <x v="0"/>
    <x v="2"/>
    <x v="14"/>
    <n v="4"/>
  </r>
  <r>
    <x v="0"/>
    <x v="2"/>
    <x v="0"/>
    <n v="1"/>
  </r>
  <r>
    <x v="0"/>
    <x v="2"/>
    <x v="15"/>
    <n v="11"/>
  </r>
  <r>
    <x v="0"/>
    <x v="2"/>
    <x v="1"/>
    <n v="586"/>
  </r>
  <r>
    <x v="0"/>
    <x v="2"/>
    <x v="2"/>
    <n v="8"/>
  </r>
  <r>
    <x v="0"/>
    <x v="2"/>
    <x v="19"/>
    <n v="18"/>
  </r>
  <r>
    <x v="0"/>
    <x v="2"/>
    <x v="20"/>
    <n v="3"/>
  </r>
  <r>
    <x v="0"/>
    <x v="2"/>
    <x v="3"/>
    <n v="51"/>
  </r>
  <r>
    <x v="0"/>
    <x v="2"/>
    <x v="4"/>
    <n v="43"/>
  </r>
  <r>
    <x v="0"/>
    <x v="2"/>
    <x v="5"/>
    <n v="3"/>
  </r>
  <r>
    <x v="0"/>
    <x v="2"/>
    <x v="17"/>
    <n v="6"/>
  </r>
  <r>
    <x v="0"/>
    <x v="2"/>
    <x v="21"/>
    <n v="39"/>
  </r>
  <r>
    <x v="0"/>
    <x v="2"/>
    <x v="6"/>
    <n v="7"/>
  </r>
  <r>
    <x v="0"/>
    <x v="2"/>
    <x v="7"/>
    <n v="36"/>
  </r>
  <r>
    <x v="0"/>
    <x v="2"/>
    <x v="8"/>
    <n v="13"/>
  </r>
  <r>
    <x v="0"/>
    <x v="2"/>
    <x v="9"/>
    <n v="21574"/>
  </r>
  <r>
    <x v="0"/>
    <x v="2"/>
    <x v="10"/>
    <n v="20"/>
  </r>
  <r>
    <x v="0"/>
    <x v="2"/>
    <x v="11"/>
    <n v="38"/>
  </r>
  <r>
    <x v="0"/>
    <x v="2"/>
    <x v="12"/>
    <n v="3138"/>
  </r>
  <r>
    <x v="0"/>
    <x v="3"/>
    <x v="13"/>
    <n v="6"/>
  </r>
  <r>
    <x v="0"/>
    <x v="3"/>
    <x v="14"/>
    <n v="1"/>
  </r>
  <r>
    <x v="0"/>
    <x v="3"/>
    <x v="15"/>
    <n v="2"/>
  </r>
  <r>
    <x v="0"/>
    <x v="3"/>
    <x v="1"/>
    <n v="97"/>
  </r>
  <r>
    <x v="0"/>
    <x v="3"/>
    <x v="2"/>
    <n v="7"/>
  </r>
  <r>
    <x v="0"/>
    <x v="3"/>
    <x v="19"/>
    <n v="1"/>
  </r>
  <r>
    <x v="0"/>
    <x v="3"/>
    <x v="3"/>
    <n v="2"/>
  </r>
  <r>
    <x v="0"/>
    <x v="3"/>
    <x v="4"/>
    <n v="14"/>
  </r>
  <r>
    <x v="0"/>
    <x v="3"/>
    <x v="5"/>
    <n v="3"/>
  </r>
  <r>
    <x v="0"/>
    <x v="3"/>
    <x v="6"/>
    <n v="1"/>
  </r>
  <r>
    <x v="0"/>
    <x v="3"/>
    <x v="7"/>
    <n v="21"/>
  </r>
  <r>
    <x v="0"/>
    <x v="3"/>
    <x v="8"/>
    <n v="3"/>
  </r>
  <r>
    <x v="0"/>
    <x v="3"/>
    <x v="9"/>
    <n v="6241"/>
  </r>
  <r>
    <x v="0"/>
    <x v="3"/>
    <x v="11"/>
    <n v="4"/>
  </r>
  <r>
    <x v="0"/>
    <x v="3"/>
    <x v="12"/>
    <n v="800"/>
  </r>
  <r>
    <x v="0"/>
    <x v="4"/>
    <x v="22"/>
    <n v="2"/>
  </r>
  <r>
    <x v="0"/>
    <x v="4"/>
    <x v="13"/>
    <n v="2"/>
  </r>
  <r>
    <x v="0"/>
    <x v="4"/>
    <x v="14"/>
    <n v="1"/>
  </r>
  <r>
    <x v="0"/>
    <x v="4"/>
    <x v="15"/>
    <n v="3"/>
  </r>
  <r>
    <x v="0"/>
    <x v="4"/>
    <x v="1"/>
    <n v="92"/>
  </r>
  <r>
    <x v="0"/>
    <x v="4"/>
    <x v="2"/>
    <n v="6"/>
  </r>
  <r>
    <x v="0"/>
    <x v="4"/>
    <x v="3"/>
    <n v="10"/>
  </r>
  <r>
    <x v="0"/>
    <x v="4"/>
    <x v="4"/>
    <n v="12"/>
  </r>
  <r>
    <x v="0"/>
    <x v="4"/>
    <x v="5"/>
    <n v="9"/>
  </r>
  <r>
    <x v="0"/>
    <x v="4"/>
    <x v="17"/>
    <n v="4"/>
  </r>
  <r>
    <x v="0"/>
    <x v="4"/>
    <x v="21"/>
    <n v="14"/>
  </r>
  <r>
    <x v="0"/>
    <x v="4"/>
    <x v="6"/>
    <n v="20"/>
  </r>
  <r>
    <x v="0"/>
    <x v="4"/>
    <x v="7"/>
    <n v="30"/>
  </r>
  <r>
    <x v="0"/>
    <x v="4"/>
    <x v="8"/>
    <n v="6"/>
  </r>
  <r>
    <x v="0"/>
    <x v="4"/>
    <x v="9"/>
    <n v="7210"/>
  </r>
  <r>
    <x v="0"/>
    <x v="4"/>
    <x v="10"/>
    <n v="4"/>
  </r>
  <r>
    <x v="0"/>
    <x v="4"/>
    <x v="11"/>
    <n v="25"/>
  </r>
  <r>
    <x v="0"/>
    <x v="4"/>
    <x v="12"/>
    <n v="2134"/>
  </r>
  <r>
    <x v="0"/>
    <x v="5"/>
    <x v="13"/>
    <n v="6"/>
  </r>
  <r>
    <x v="0"/>
    <x v="5"/>
    <x v="0"/>
    <n v="1"/>
  </r>
  <r>
    <x v="0"/>
    <x v="5"/>
    <x v="1"/>
    <n v="53"/>
  </r>
  <r>
    <x v="0"/>
    <x v="5"/>
    <x v="2"/>
    <n v="19"/>
  </r>
  <r>
    <x v="0"/>
    <x v="5"/>
    <x v="3"/>
    <n v="3"/>
  </r>
  <r>
    <x v="0"/>
    <x v="5"/>
    <x v="4"/>
    <n v="5"/>
  </r>
  <r>
    <x v="0"/>
    <x v="5"/>
    <x v="5"/>
    <n v="2"/>
  </r>
  <r>
    <x v="0"/>
    <x v="5"/>
    <x v="21"/>
    <n v="4"/>
  </r>
  <r>
    <x v="0"/>
    <x v="5"/>
    <x v="6"/>
    <n v="4"/>
  </r>
  <r>
    <x v="0"/>
    <x v="5"/>
    <x v="7"/>
    <n v="20"/>
  </r>
  <r>
    <x v="0"/>
    <x v="5"/>
    <x v="9"/>
    <n v="5431"/>
  </r>
  <r>
    <x v="0"/>
    <x v="5"/>
    <x v="11"/>
    <n v="3"/>
  </r>
  <r>
    <x v="0"/>
    <x v="5"/>
    <x v="12"/>
    <n v="4533"/>
  </r>
  <r>
    <x v="1"/>
    <x v="6"/>
    <x v="13"/>
    <n v="29"/>
  </r>
  <r>
    <x v="1"/>
    <x v="6"/>
    <x v="1"/>
    <n v="88"/>
  </r>
  <r>
    <x v="1"/>
    <x v="6"/>
    <x v="2"/>
    <n v="1"/>
  </r>
  <r>
    <x v="1"/>
    <x v="6"/>
    <x v="19"/>
    <n v="1466"/>
  </r>
  <r>
    <x v="1"/>
    <x v="6"/>
    <x v="3"/>
    <n v="1"/>
  </r>
  <r>
    <x v="1"/>
    <x v="6"/>
    <x v="4"/>
    <n v="3"/>
  </r>
  <r>
    <x v="1"/>
    <x v="6"/>
    <x v="5"/>
    <n v="5"/>
  </r>
  <r>
    <x v="1"/>
    <x v="6"/>
    <x v="6"/>
    <n v="1"/>
  </r>
  <r>
    <x v="1"/>
    <x v="6"/>
    <x v="7"/>
    <n v="10"/>
  </r>
  <r>
    <x v="1"/>
    <x v="6"/>
    <x v="9"/>
    <n v="12390"/>
  </r>
  <r>
    <x v="1"/>
    <x v="6"/>
    <x v="11"/>
    <n v="49"/>
  </r>
  <r>
    <x v="1"/>
    <x v="6"/>
    <x v="12"/>
    <n v="9090"/>
  </r>
  <r>
    <x v="1"/>
    <x v="7"/>
    <x v="13"/>
    <n v="9"/>
  </r>
  <r>
    <x v="1"/>
    <x v="7"/>
    <x v="1"/>
    <n v="3"/>
  </r>
  <r>
    <x v="1"/>
    <x v="7"/>
    <x v="19"/>
    <n v="1512"/>
  </r>
  <r>
    <x v="1"/>
    <x v="7"/>
    <x v="3"/>
    <n v="29"/>
  </r>
  <r>
    <x v="1"/>
    <x v="7"/>
    <x v="4"/>
    <n v="5"/>
  </r>
  <r>
    <x v="1"/>
    <x v="7"/>
    <x v="5"/>
    <n v="21"/>
  </r>
  <r>
    <x v="1"/>
    <x v="7"/>
    <x v="17"/>
    <n v="1"/>
  </r>
  <r>
    <x v="1"/>
    <x v="7"/>
    <x v="21"/>
    <n v="18"/>
  </r>
  <r>
    <x v="1"/>
    <x v="7"/>
    <x v="23"/>
    <n v="7"/>
  </r>
  <r>
    <x v="1"/>
    <x v="7"/>
    <x v="6"/>
    <n v="270"/>
  </r>
  <r>
    <x v="1"/>
    <x v="7"/>
    <x v="7"/>
    <n v="129"/>
  </r>
  <r>
    <x v="1"/>
    <x v="7"/>
    <x v="24"/>
    <n v="14"/>
  </r>
  <r>
    <x v="1"/>
    <x v="7"/>
    <x v="8"/>
    <n v="35"/>
  </r>
  <r>
    <x v="1"/>
    <x v="7"/>
    <x v="9"/>
    <n v="49064"/>
  </r>
  <r>
    <x v="1"/>
    <x v="7"/>
    <x v="11"/>
    <n v="24"/>
  </r>
  <r>
    <x v="1"/>
    <x v="7"/>
    <x v="12"/>
    <n v="23476"/>
  </r>
  <r>
    <x v="1"/>
    <x v="8"/>
    <x v="22"/>
    <n v="1"/>
  </r>
  <r>
    <x v="1"/>
    <x v="8"/>
    <x v="13"/>
    <n v="23"/>
  </r>
  <r>
    <x v="1"/>
    <x v="8"/>
    <x v="14"/>
    <n v="1"/>
  </r>
  <r>
    <x v="1"/>
    <x v="8"/>
    <x v="1"/>
    <n v="1528"/>
  </r>
  <r>
    <x v="1"/>
    <x v="8"/>
    <x v="2"/>
    <n v="1"/>
  </r>
  <r>
    <x v="1"/>
    <x v="8"/>
    <x v="19"/>
    <n v="1192"/>
  </r>
  <r>
    <x v="1"/>
    <x v="8"/>
    <x v="16"/>
    <n v="5"/>
  </r>
  <r>
    <x v="1"/>
    <x v="8"/>
    <x v="3"/>
    <n v="3"/>
  </r>
  <r>
    <x v="1"/>
    <x v="8"/>
    <x v="4"/>
    <n v="10"/>
  </r>
  <r>
    <x v="1"/>
    <x v="8"/>
    <x v="5"/>
    <n v="32"/>
  </r>
  <r>
    <x v="1"/>
    <x v="8"/>
    <x v="21"/>
    <n v="15"/>
  </r>
  <r>
    <x v="1"/>
    <x v="8"/>
    <x v="6"/>
    <n v="3"/>
  </r>
  <r>
    <x v="1"/>
    <x v="8"/>
    <x v="7"/>
    <n v="57"/>
  </r>
  <r>
    <x v="1"/>
    <x v="8"/>
    <x v="8"/>
    <n v="19"/>
  </r>
  <r>
    <x v="1"/>
    <x v="8"/>
    <x v="9"/>
    <n v="26453"/>
  </r>
  <r>
    <x v="1"/>
    <x v="8"/>
    <x v="25"/>
    <n v="3"/>
  </r>
  <r>
    <x v="1"/>
    <x v="8"/>
    <x v="10"/>
    <n v="10"/>
  </r>
  <r>
    <x v="1"/>
    <x v="8"/>
    <x v="11"/>
    <n v="30"/>
  </r>
  <r>
    <x v="1"/>
    <x v="8"/>
    <x v="12"/>
    <n v="16831"/>
  </r>
  <r>
    <x v="1"/>
    <x v="9"/>
    <x v="13"/>
    <n v="8"/>
  </r>
  <r>
    <x v="1"/>
    <x v="9"/>
    <x v="14"/>
    <n v="1"/>
  </r>
  <r>
    <x v="1"/>
    <x v="9"/>
    <x v="1"/>
    <n v="771"/>
  </r>
  <r>
    <x v="1"/>
    <x v="9"/>
    <x v="19"/>
    <n v="9"/>
  </r>
  <r>
    <x v="1"/>
    <x v="9"/>
    <x v="3"/>
    <n v="1"/>
  </r>
  <r>
    <x v="1"/>
    <x v="9"/>
    <x v="4"/>
    <n v="6"/>
  </r>
  <r>
    <x v="1"/>
    <x v="9"/>
    <x v="5"/>
    <n v="11"/>
  </r>
  <r>
    <x v="1"/>
    <x v="9"/>
    <x v="21"/>
    <n v="3"/>
  </r>
  <r>
    <x v="1"/>
    <x v="9"/>
    <x v="7"/>
    <n v="34"/>
  </r>
  <r>
    <x v="1"/>
    <x v="9"/>
    <x v="9"/>
    <n v="14290"/>
  </r>
  <r>
    <x v="1"/>
    <x v="9"/>
    <x v="25"/>
    <n v="7"/>
  </r>
  <r>
    <x v="1"/>
    <x v="9"/>
    <x v="11"/>
    <n v="10"/>
  </r>
  <r>
    <x v="1"/>
    <x v="9"/>
    <x v="12"/>
    <n v="9505"/>
  </r>
  <r>
    <x v="1"/>
    <x v="10"/>
    <x v="15"/>
    <n v="1"/>
  </r>
  <r>
    <x v="1"/>
    <x v="10"/>
    <x v="19"/>
    <n v="28"/>
  </r>
  <r>
    <x v="1"/>
    <x v="10"/>
    <x v="21"/>
    <n v="1"/>
  </r>
  <r>
    <x v="1"/>
    <x v="10"/>
    <x v="7"/>
    <n v="5"/>
  </r>
  <r>
    <x v="1"/>
    <x v="10"/>
    <x v="8"/>
    <n v="1"/>
  </r>
  <r>
    <x v="1"/>
    <x v="10"/>
    <x v="9"/>
    <n v="13549"/>
  </r>
  <r>
    <x v="1"/>
    <x v="10"/>
    <x v="11"/>
    <n v="55"/>
  </r>
  <r>
    <x v="1"/>
    <x v="10"/>
    <x v="12"/>
    <n v="13627"/>
  </r>
  <r>
    <x v="1"/>
    <x v="11"/>
    <x v="13"/>
    <n v="6"/>
  </r>
  <r>
    <x v="1"/>
    <x v="11"/>
    <x v="1"/>
    <n v="881"/>
  </r>
  <r>
    <x v="1"/>
    <x v="11"/>
    <x v="2"/>
    <n v="1"/>
  </r>
  <r>
    <x v="1"/>
    <x v="11"/>
    <x v="19"/>
    <n v="1939"/>
  </r>
  <r>
    <x v="1"/>
    <x v="11"/>
    <x v="20"/>
    <n v="1"/>
  </r>
  <r>
    <x v="1"/>
    <x v="11"/>
    <x v="16"/>
    <n v="3"/>
  </r>
  <r>
    <x v="1"/>
    <x v="11"/>
    <x v="3"/>
    <n v="12"/>
  </r>
  <r>
    <x v="1"/>
    <x v="11"/>
    <x v="4"/>
    <n v="4"/>
  </r>
  <r>
    <x v="1"/>
    <x v="11"/>
    <x v="5"/>
    <n v="6"/>
  </r>
  <r>
    <x v="1"/>
    <x v="11"/>
    <x v="17"/>
    <n v="5"/>
  </r>
  <r>
    <x v="1"/>
    <x v="11"/>
    <x v="21"/>
    <n v="8"/>
  </r>
  <r>
    <x v="1"/>
    <x v="11"/>
    <x v="6"/>
    <n v="2"/>
  </r>
  <r>
    <x v="1"/>
    <x v="11"/>
    <x v="7"/>
    <n v="8"/>
  </r>
  <r>
    <x v="1"/>
    <x v="11"/>
    <x v="8"/>
    <n v="1"/>
  </r>
  <r>
    <x v="1"/>
    <x v="11"/>
    <x v="9"/>
    <n v="14112"/>
  </r>
  <r>
    <x v="1"/>
    <x v="11"/>
    <x v="25"/>
    <n v="1"/>
  </r>
  <r>
    <x v="1"/>
    <x v="11"/>
    <x v="10"/>
    <n v="40"/>
  </r>
  <r>
    <x v="1"/>
    <x v="11"/>
    <x v="11"/>
    <n v="13"/>
  </r>
  <r>
    <x v="1"/>
    <x v="11"/>
    <x v="12"/>
    <n v="6169"/>
  </r>
  <r>
    <x v="2"/>
    <x v="12"/>
    <x v="13"/>
    <n v="11"/>
  </r>
  <r>
    <x v="2"/>
    <x v="12"/>
    <x v="18"/>
    <n v="4"/>
  </r>
  <r>
    <x v="2"/>
    <x v="12"/>
    <x v="14"/>
    <n v="14"/>
  </r>
  <r>
    <x v="2"/>
    <x v="12"/>
    <x v="0"/>
    <n v="1"/>
  </r>
  <r>
    <x v="2"/>
    <x v="12"/>
    <x v="15"/>
    <n v="80"/>
  </r>
  <r>
    <x v="2"/>
    <x v="12"/>
    <x v="1"/>
    <n v="638"/>
  </r>
  <r>
    <x v="2"/>
    <x v="12"/>
    <x v="2"/>
    <n v="7"/>
  </r>
  <r>
    <x v="2"/>
    <x v="12"/>
    <x v="19"/>
    <n v="868"/>
  </r>
  <r>
    <x v="2"/>
    <x v="12"/>
    <x v="20"/>
    <n v="5"/>
  </r>
  <r>
    <x v="2"/>
    <x v="12"/>
    <x v="16"/>
    <n v="37"/>
  </r>
  <r>
    <x v="2"/>
    <x v="12"/>
    <x v="3"/>
    <n v="69"/>
  </r>
  <r>
    <x v="2"/>
    <x v="12"/>
    <x v="4"/>
    <n v="150"/>
  </r>
  <r>
    <x v="2"/>
    <x v="12"/>
    <x v="5"/>
    <n v="53"/>
  </r>
  <r>
    <x v="2"/>
    <x v="12"/>
    <x v="17"/>
    <n v="12"/>
  </r>
  <r>
    <x v="2"/>
    <x v="12"/>
    <x v="21"/>
    <n v="20"/>
  </r>
  <r>
    <x v="2"/>
    <x v="12"/>
    <x v="26"/>
    <n v="3"/>
  </r>
  <r>
    <x v="2"/>
    <x v="12"/>
    <x v="6"/>
    <n v="345"/>
  </r>
  <r>
    <x v="2"/>
    <x v="12"/>
    <x v="7"/>
    <n v="96"/>
  </r>
  <r>
    <x v="2"/>
    <x v="12"/>
    <x v="8"/>
    <n v="23"/>
  </r>
  <r>
    <x v="2"/>
    <x v="12"/>
    <x v="9"/>
    <n v="20057"/>
  </r>
  <r>
    <x v="2"/>
    <x v="12"/>
    <x v="25"/>
    <n v="9"/>
  </r>
  <r>
    <x v="2"/>
    <x v="12"/>
    <x v="10"/>
    <n v="11"/>
  </r>
  <r>
    <x v="2"/>
    <x v="12"/>
    <x v="11"/>
    <n v="222"/>
  </r>
  <r>
    <x v="2"/>
    <x v="12"/>
    <x v="12"/>
    <n v="33498"/>
  </r>
  <r>
    <x v="2"/>
    <x v="13"/>
    <x v="14"/>
    <n v="1"/>
  </r>
  <r>
    <x v="2"/>
    <x v="13"/>
    <x v="0"/>
    <n v="1"/>
  </r>
  <r>
    <x v="2"/>
    <x v="13"/>
    <x v="15"/>
    <n v="3"/>
  </r>
  <r>
    <x v="2"/>
    <x v="13"/>
    <x v="1"/>
    <n v="812"/>
  </r>
  <r>
    <x v="2"/>
    <x v="13"/>
    <x v="19"/>
    <n v="994"/>
  </r>
  <r>
    <x v="2"/>
    <x v="13"/>
    <x v="20"/>
    <n v="10"/>
  </r>
  <r>
    <x v="2"/>
    <x v="13"/>
    <x v="16"/>
    <n v="4"/>
  </r>
  <r>
    <x v="2"/>
    <x v="13"/>
    <x v="3"/>
    <n v="2"/>
  </r>
  <r>
    <x v="2"/>
    <x v="13"/>
    <x v="4"/>
    <n v="6"/>
  </r>
  <r>
    <x v="2"/>
    <x v="13"/>
    <x v="17"/>
    <n v="6"/>
  </r>
  <r>
    <x v="2"/>
    <x v="13"/>
    <x v="27"/>
    <n v="1"/>
  </r>
  <r>
    <x v="2"/>
    <x v="13"/>
    <x v="6"/>
    <n v="9"/>
  </r>
  <r>
    <x v="2"/>
    <x v="13"/>
    <x v="7"/>
    <n v="34"/>
  </r>
  <r>
    <x v="2"/>
    <x v="13"/>
    <x v="8"/>
    <n v="4"/>
  </r>
  <r>
    <x v="2"/>
    <x v="13"/>
    <x v="9"/>
    <n v="16766"/>
  </r>
  <r>
    <x v="2"/>
    <x v="13"/>
    <x v="25"/>
    <n v="4"/>
  </r>
  <r>
    <x v="2"/>
    <x v="13"/>
    <x v="10"/>
    <n v="32"/>
  </r>
  <r>
    <x v="2"/>
    <x v="13"/>
    <x v="11"/>
    <n v="12"/>
  </r>
  <r>
    <x v="2"/>
    <x v="13"/>
    <x v="12"/>
    <n v="7497"/>
  </r>
  <r>
    <x v="2"/>
    <x v="14"/>
    <x v="13"/>
    <n v="20"/>
  </r>
  <r>
    <x v="2"/>
    <x v="14"/>
    <x v="14"/>
    <n v="13"/>
  </r>
  <r>
    <x v="2"/>
    <x v="14"/>
    <x v="0"/>
    <n v="1"/>
  </r>
  <r>
    <x v="2"/>
    <x v="14"/>
    <x v="15"/>
    <n v="4"/>
  </r>
  <r>
    <x v="2"/>
    <x v="14"/>
    <x v="1"/>
    <n v="563"/>
  </r>
  <r>
    <x v="2"/>
    <x v="14"/>
    <x v="19"/>
    <n v="50"/>
  </r>
  <r>
    <x v="2"/>
    <x v="14"/>
    <x v="20"/>
    <n v="19"/>
  </r>
  <r>
    <x v="2"/>
    <x v="14"/>
    <x v="16"/>
    <n v="24"/>
  </r>
  <r>
    <x v="2"/>
    <x v="14"/>
    <x v="3"/>
    <n v="19"/>
  </r>
  <r>
    <x v="2"/>
    <x v="14"/>
    <x v="4"/>
    <n v="17"/>
  </r>
  <r>
    <x v="2"/>
    <x v="14"/>
    <x v="5"/>
    <n v="17"/>
  </r>
  <r>
    <x v="2"/>
    <x v="14"/>
    <x v="17"/>
    <n v="5"/>
  </r>
  <r>
    <x v="2"/>
    <x v="14"/>
    <x v="21"/>
    <n v="4"/>
  </r>
  <r>
    <x v="2"/>
    <x v="14"/>
    <x v="26"/>
    <n v="9"/>
  </r>
  <r>
    <x v="2"/>
    <x v="14"/>
    <x v="6"/>
    <n v="42"/>
  </r>
  <r>
    <x v="2"/>
    <x v="14"/>
    <x v="7"/>
    <n v="51"/>
  </r>
  <r>
    <x v="2"/>
    <x v="14"/>
    <x v="8"/>
    <n v="4"/>
  </r>
  <r>
    <x v="2"/>
    <x v="14"/>
    <x v="9"/>
    <n v="15804"/>
  </r>
  <r>
    <x v="2"/>
    <x v="14"/>
    <x v="25"/>
    <n v="1"/>
  </r>
  <r>
    <x v="2"/>
    <x v="14"/>
    <x v="10"/>
    <n v="42"/>
  </r>
  <r>
    <x v="2"/>
    <x v="14"/>
    <x v="11"/>
    <n v="116"/>
  </r>
  <r>
    <x v="2"/>
    <x v="14"/>
    <x v="12"/>
    <n v="10155"/>
  </r>
  <r>
    <x v="2"/>
    <x v="15"/>
    <x v="13"/>
    <n v="4"/>
  </r>
  <r>
    <x v="2"/>
    <x v="15"/>
    <x v="18"/>
    <n v="1"/>
  </r>
  <r>
    <x v="2"/>
    <x v="15"/>
    <x v="14"/>
    <n v="13"/>
  </r>
  <r>
    <x v="2"/>
    <x v="15"/>
    <x v="15"/>
    <n v="6"/>
  </r>
  <r>
    <x v="2"/>
    <x v="15"/>
    <x v="1"/>
    <n v="545"/>
  </r>
  <r>
    <x v="2"/>
    <x v="15"/>
    <x v="2"/>
    <n v="2"/>
  </r>
  <r>
    <x v="2"/>
    <x v="15"/>
    <x v="19"/>
    <n v="2408"/>
  </r>
  <r>
    <x v="2"/>
    <x v="15"/>
    <x v="20"/>
    <n v="6"/>
  </r>
  <r>
    <x v="2"/>
    <x v="15"/>
    <x v="16"/>
    <n v="66"/>
  </r>
  <r>
    <x v="2"/>
    <x v="15"/>
    <x v="3"/>
    <n v="13"/>
  </r>
  <r>
    <x v="2"/>
    <x v="15"/>
    <x v="4"/>
    <n v="16"/>
  </r>
  <r>
    <x v="2"/>
    <x v="15"/>
    <x v="5"/>
    <n v="20"/>
  </r>
  <r>
    <x v="2"/>
    <x v="15"/>
    <x v="17"/>
    <n v="2"/>
  </r>
  <r>
    <x v="2"/>
    <x v="15"/>
    <x v="21"/>
    <n v="18"/>
  </r>
  <r>
    <x v="2"/>
    <x v="15"/>
    <x v="26"/>
    <n v="15"/>
  </r>
  <r>
    <x v="2"/>
    <x v="15"/>
    <x v="6"/>
    <n v="22"/>
  </r>
  <r>
    <x v="2"/>
    <x v="15"/>
    <x v="7"/>
    <n v="98"/>
  </r>
  <r>
    <x v="2"/>
    <x v="15"/>
    <x v="8"/>
    <n v="3"/>
  </r>
  <r>
    <x v="2"/>
    <x v="15"/>
    <x v="9"/>
    <n v="20098"/>
  </r>
  <r>
    <x v="2"/>
    <x v="15"/>
    <x v="25"/>
    <n v="16"/>
  </r>
  <r>
    <x v="2"/>
    <x v="15"/>
    <x v="10"/>
    <n v="79"/>
  </r>
  <r>
    <x v="2"/>
    <x v="15"/>
    <x v="11"/>
    <n v="67"/>
  </r>
  <r>
    <x v="2"/>
    <x v="15"/>
    <x v="12"/>
    <n v="13570"/>
  </r>
  <r>
    <x v="2"/>
    <x v="16"/>
    <x v="13"/>
    <n v="3"/>
  </r>
  <r>
    <x v="2"/>
    <x v="16"/>
    <x v="0"/>
    <n v="1"/>
  </r>
  <r>
    <x v="2"/>
    <x v="16"/>
    <x v="1"/>
    <n v="302"/>
  </r>
  <r>
    <x v="2"/>
    <x v="16"/>
    <x v="19"/>
    <n v="2247"/>
  </r>
  <r>
    <x v="2"/>
    <x v="16"/>
    <x v="3"/>
    <n v="1"/>
  </r>
  <r>
    <x v="2"/>
    <x v="16"/>
    <x v="17"/>
    <n v="1"/>
  </r>
  <r>
    <x v="2"/>
    <x v="16"/>
    <x v="7"/>
    <n v="5"/>
  </r>
  <r>
    <x v="2"/>
    <x v="16"/>
    <x v="9"/>
    <n v="1552"/>
  </r>
  <r>
    <x v="2"/>
    <x v="16"/>
    <x v="11"/>
    <n v="12"/>
  </r>
  <r>
    <x v="2"/>
    <x v="16"/>
    <x v="12"/>
    <n v="526"/>
  </r>
  <r>
    <x v="2"/>
    <x v="17"/>
    <x v="13"/>
    <n v="8"/>
  </r>
  <r>
    <x v="2"/>
    <x v="17"/>
    <x v="18"/>
    <n v="1"/>
  </r>
  <r>
    <x v="2"/>
    <x v="17"/>
    <x v="14"/>
    <n v="4"/>
  </r>
  <r>
    <x v="2"/>
    <x v="17"/>
    <x v="0"/>
    <n v="2"/>
  </r>
  <r>
    <x v="2"/>
    <x v="17"/>
    <x v="15"/>
    <n v="2"/>
  </r>
  <r>
    <x v="2"/>
    <x v="17"/>
    <x v="1"/>
    <n v="579"/>
  </r>
  <r>
    <x v="2"/>
    <x v="17"/>
    <x v="19"/>
    <n v="2515"/>
  </r>
  <r>
    <x v="2"/>
    <x v="17"/>
    <x v="20"/>
    <n v="2"/>
  </r>
  <r>
    <x v="2"/>
    <x v="17"/>
    <x v="16"/>
    <n v="49"/>
  </r>
  <r>
    <x v="2"/>
    <x v="17"/>
    <x v="3"/>
    <n v="3"/>
  </r>
  <r>
    <x v="2"/>
    <x v="17"/>
    <x v="4"/>
    <n v="3"/>
  </r>
  <r>
    <x v="2"/>
    <x v="17"/>
    <x v="5"/>
    <n v="16"/>
  </r>
  <r>
    <x v="2"/>
    <x v="17"/>
    <x v="17"/>
    <n v="3"/>
  </r>
  <r>
    <x v="2"/>
    <x v="17"/>
    <x v="21"/>
    <n v="2"/>
  </r>
  <r>
    <x v="2"/>
    <x v="17"/>
    <x v="26"/>
    <n v="5"/>
  </r>
  <r>
    <x v="2"/>
    <x v="17"/>
    <x v="6"/>
    <n v="1"/>
  </r>
  <r>
    <x v="2"/>
    <x v="17"/>
    <x v="7"/>
    <n v="23"/>
  </r>
  <r>
    <x v="2"/>
    <x v="17"/>
    <x v="8"/>
    <n v="3"/>
  </r>
  <r>
    <x v="2"/>
    <x v="17"/>
    <x v="9"/>
    <n v="9959"/>
  </r>
  <r>
    <x v="2"/>
    <x v="17"/>
    <x v="25"/>
    <n v="3"/>
  </r>
  <r>
    <x v="2"/>
    <x v="17"/>
    <x v="10"/>
    <n v="15"/>
  </r>
  <r>
    <x v="2"/>
    <x v="17"/>
    <x v="11"/>
    <n v="82"/>
  </r>
  <r>
    <x v="2"/>
    <x v="17"/>
    <x v="12"/>
    <n v="6480"/>
  </r>
  <r>
    <x v="2"/>
    <x v="18"/>
    <x v="22"/>
    <n v="1"/>
  </r>
  <r>
    <x v="2"/>
    <x v="18"/>
    <x v="13"/>
    <n v="18"/>
  </r>
  <r>
    <x v="2"/>
    <x v="18"/>
    <x v="14"/>
    <n v="22"/>
  </r>
  <r>
    <x v="2"/>
    <x v="18"/>
    <x v="15"/>
    <n v="1"/>
  </r>
  <r>
    <x v="2"/>
    <x v="18"/>
    <x v="1"/>
    <n v="166"/>
  </r>
  <r>
    <x v="2"/>
    <x v="18"/>
    <x v="2"/>
    <n v="1"/>
  </r>
  <r>
    <x v="2"/>
    <x v="18"/>
    <x v="19"/>
    <n v="2417"/>
  </r>
  <r>
    <x v="2"/>
    <x v="18"/>
    <x v="20"/>
    <n v="1"/>
  </r>
  <r>
    <x v="2"/>
    <x v="18"/>
    <x v="16"/>
    <n v="400"/>
  </r>
  <r>
    <x v="2"/>
    <x v="18"/>
    <x v="3"/>
    <n v="5"/>
  </r>
  <r>
    <x v="2"/>
    <x v="18"/>
    <x v="4"/>
    <n v="14"/>
  </r>
  <r>
    <x v="2"/>
    <x v="18"/>
    <x v="5"/>
    <n v="32"/>
  </r>
  <r>
    <x v="2"/>
    <x v="18"/>
    <x v="17"/>
    <n v="7"/>
  </r>
  <r>
    <x v="2"/>
    <x v="18"/>
    <x v="6"/>
    <n v="12"/>
  </r>
  <r>
    <x v="2"/>
    <x v="18"/>
    <x v="7"/>
    <n v="26"/>
  </r>
  <r>
    <x v="2"/>
    <x v="18"/>
    <x v="8"/>
    <n v="1"/>
  </r>
  <r>
    <x v="2"/>
    <x v="18"/>
    <x v="9"/>
    <n v="24659"/>
  </r>
  <r>
    <x v="2"/>
    <x v="18"/>
    <x v="25"/>
    <n v="1"/>
  </r>
  <r>
    <x v="2"/>
    <x v="18"/>
    <x v="10"/>
    <n v="6"/>
  </r>
  <r>
    <x v="2"/>
    <x v="18"/>
    <x v="11"/>
    <n v="44"/>
  </r>
  <r>
    <x v="2"/>
    <x v="18"/>
    <x v="12"/>
    <n v="19770"/>
  </r>
  <r>
    <x v="2"/>
    <x v="19"/>
    <x v="13"/>
    <n v="3"/>
  </r>
  <r>
    <x v="2"/>
    <x v="19"/>
    <x v="14"/>
    <n v="2"/>
  </r>
  <r>
    <x v="2"/>
    <x v="19"/>
    <x v="0"/>
    <n v="1"/>
  </r>
  <r>
    <x v="2"/>
    <x v="19"/>
    <x v="1"/>
    <n v="824"/>
  </r>
  <r>
    <x v="2"/>
    <x v="19"/>
    <x v="19"/>
    <n v="325"/>
  </r>
  <r>
    <x v="2"/>
    <x v="19"/>
    <x v="20"/>
    <n v="2"/>
  </r>
  <r>
    <x v="2"/>
    <x v="19"/>
    <x v="16"/>
    <n v="5"/>
  </r>
  <r>
    <x v="2"/>
    <x v="19"/>
    <x v="3"/>
    <n v="3"/>
  </r>
  <r>
    <x v="2"/>
    <x v="19"/>
    <x v="4"/>
    <n v="5"/>
  </r>
  <r>
    <x v="2"/>
    <x v="19"/>
    <x v="17"/>
    <n v="5"/>
  </r>
  <r>
    <x v="2"/>
    <x v="19"/>
    <x v="26"/>
    <n v="3"/>
  </r>
  <r>
    <x v="2"/>
    <x v="19"/>
    <x v="7"/>
    <n v="2"/>
  </r>
  <r>
    <x v="2"/>
    <x v="19"/>
    <x v="8"/>
    <n v="5"/>
  </r>
  <r>
    <x v="2"/>
    <x v="19"/>
    <x v="9"/>
    <n v="13752"/>
  </r>
  <r>
    <x v="2"/>
    <x v="19"/>
    <x v="25"/>
    <n v="3"/>
  </r>
  <r>
    <x v="2"/>
    <x v="19"/>
    <x v="10"/>
    <n v="26"/>
  </r>
  <r>
    <x v="2"/>
    <x v="19"/>
    <x v="11"/>
    <n v="8"/>
  </r>
  <r>
    <x v="2"/>
    <x v="19"/>
    <x v="12"/>
    <n v="5430"/>
  </r>
  <r>
    <x v="2"/>
    <x v="20"/>
    <x v="14"/>
    <n v="8"/>
  </r>
  <r>
    <x v="2"/>
    <x v="20"/>
    <x v="0"/>
    <n v="1"/>
  </r>
  <r>
    <x v="2"/>
    <x v="20"/>
    <x v="1"/>
    <n v="95"/>
  </r>
  <r>
    <x v="2"/>
    <x v="20"/>
    <x v="2"/>
    <n v="1"/>
  </r>
  <r>
    <x v="2"/>
    <x v="20"/>
    <x v="19"/>
    <n v="9"/>
  </r>
  <r>
    <x v="2"/>
    <x v="20"/>
    <x v="20"/>
    <n v="16"/>
  </r>
  <r>
    <x v="2"/>
    <x v="20"/>
    <x v="16"/>
    <n v="1"/>
  </r>
  <r>
    <x v="2"/>
    <x v="20"/>
    <x v="3"/>
    <n v="1"/>
  </r>
  <r>
    <x v="2"/>
    <x v="20"/>
    <x v="4"/>
    <n v="2"/>
  </r>
  <r>
    <x v="2"/>
    <x v="20"/>
    <x v="5"/>
    <n v="8"/>
  </r>
  <r>
    <x v="2"/>
    <x v="20"/>
    <x v="17"/>
    <n v="5"/>
  </r>
  <r>
    <x v="2"/>
    <x v="20"/>
    <x v="21"/>
    <n v="3"/>
  </r>
  <r>
    <x v="2"/>
    <x v="20"/>
    <x v="7"/>
    <n v="11"/>
  </r>
  <r>
    <x v="2"/>
    <x v="20"/>
    <x v="8"/>
    <n v="5"/>
  </r>
  <r>
    <x v="2"/>
    <x v="20"/>
    <x v="9"/>
    <n v="12455"/>
  </r>
  <r>
    <x v="2"/>
    <x v="20"/>
    <x v="25"/>
    <n v="3"/>
  </r>
  <r>
    <x v="2"/>
    <x v="20"/>
    <x v="10"/>
    <n v="2"/>
  </r>
  <r>
    <x v="2"/>
    <x v="20"/>
    <x v="11"/>
    <n v="47"/>
  </r>
  <r>
    <x v="2"/>
    <x v="20"/>
    <x v="12"/>
    <n v="17905"/>
  </r>
  <r>
    <x v="2"/>
    <x v="21"/>
    <x v="13"/>
    <n v="583"/>
  </r>
  <r>
    <x v="2"/>
    <x v="21"/>
    <x v="14"/>
    <n v="94"/>
  </r>
  <r>
    <x v="2"/>
    <x v="21"/>
    <x v="0"/>
    <n v="10"/>
  </r>
  <r>
    <x v="2"/>
    <x v="21"/>
    <x v="15"/>
    <n v="17"/>
  </r>
  <r>
    <x v="2"/>
    <x v="21"/>
    <x v="1"/>
    <n v="166"/>
  </r>
  <r>
    <x v="2"/>
    <x v="21"/>
    <x v="2"/>
    <n v="3"/>
  </r>
  <r>
    <x v="2"/>
    <x v="21"/>
    <x v="19"/>
    <n v="1727"/>
  </r>
  <r>
    <x v="2"/>
    <x v="21"/>
    <x v="20"/>
    <n v="22"/>
  </r>
  <r>
    <x v="2"/>
    <x v="21"/>
    <x v="16"/>
    <n v="50"/>
  </r>
  <r>
    <x v="2"/>
    <x v="21"/>
    <x v="3"/>
    <n v="8"/>
  </r>
  <r>
    <x v="2"/>
    <x v="21"/>
    <x v="4"/>
    <n v="52"/>
  </r>
  <r>
    <x v="2"/>
    <x v="21"/>
    <x v="5"/>
    <n v="55"/>
  </r>
  <r>
    <x v="2"/>
    <x v="21"/>
    <x v="17"/>
    <n v="22"/>
  </r>
  <r>
    <x v="2"/>
    <x v="21"/>
    <x v="21"/>
    <n v="6"/>
  </r>
  <r>
    <x v="2"/>
    <x v="21"/>
    <x v="26"/>
    <n v="2"/>
  </r>
  <r>
    <x v="2"/>
    <x v="21"/>
    <x v="6"/>
    <n v="54"/>
  </r>
  <r>
    <x v="2"/>
    <x v="21"/>
    <x v="7"/>
    <n v="420"/>
  </r>
  <r>
    <x v="2"/>
    <x v="21"/>
    <x v="8"/>
    <n v="3"/>
  </r>
  <r>
    <x v="2"/>
    <x v="21"/>
    <x v="9"/>
    <n v="36431"/>
  </r>
  <r>
    <x v="2"/>
    <x v="21"/>
    <x v="25"/>
    <n v="53"/>
  </r>
  <r>
    <x v="2"/>
    <x v="21"/>
    <x v="10"/>
    <n v="89"/>
  </r>
  <r>
    <x v="2"/>
    <x v="21"/>
    <x v="11"/>
    <n v="118"/>
  </r>
  <r>
    <x v="2"/>
    <x v="21"/>
    <x v="12"/>
    <n v="54861"/>
  </r>
  <r>
    <x v="2"/>
    <x v="22"/>
    <x v="13"/>
    <n v="4"/>
  </r>
  <r>
    <x v="2"/>
    <x v="22"/>
    <x v="14"/>
    <n v="1"/>
  </r>
  <r>
    <x v="2"/>
    <x v="22"/>
    <x v="1"/>
    <n v="6"/>
  </r>
  <r>
    <x v="2"/>
    <x v="22"/>
    <x v="19"/>
    <n v="1078"/>
  </r>
  <r>
    <x v="2"/>
    <x v="22"/>
    <x v="3"/>
    <n v="1"/>
  </r>
  <r>
    <x v="2"/>
    <x v="22"/>
    <x v="4"/>
    <n v="1"/>
  </r>
  <r>
    <x v="2"/>
    <x v="22"/>
    <x v="5"/>
    <n v="3"/>
  </r>
  <r>
    <x v="2"/>
    <x v="22"/>
    <x v="7"/>
    <n v="2"/>
  </r>
  <r>
    <x v="2"/>
    <x v="22"/>
    <x v="9"/>
    <n v="2526"/>
  </r>
  <r>
    <x v="2"/>
    <x v="22"/>
    <x v="11"/>
    <n v="13"/>
  </r>
  <r>
    <x v="2"/>
    <x v="22"/>
    <x v="12"/>
    <n v="3513"/>
  </r>
  <r>
    <x v="3"/>
    <x v="23"/>
    <x v="13"/>
    <n v="2"/>
  </r>
  <r>
    <x v="3"/>
    <x v="23"/>
    <x v="18"/>
    <n v="1"/>
  </r>
  <r>
    <x v="3"/>
    <x v="23"/>
    <x v="14"/>
    <n v="1"/>
  </r>
  <r>
    <x v="3"/>
    <x v="23"/>
    <x v="28"/>
    <n v="2"/>
  </r>
  <r>
    <x v="3"/>
    <x v="23"/>
    <x v="15"/>
    <n v="7"/>
  </r>
  <r>
    <x v="3"/>
    <x v="23"/>
    <x v="1"/>
    <n v="919"/>
  </r>
  <r>
    <x v="3"/>
    <x v="23"/>
    <x v="2"/>
    <n v="5"/>
  </r>
  <r>
    <x v="3"/>
    <x v="23"/>
    <x v="19"/>
    <n v="1"/>
  </r>
  <r>
    <x v="3"/>
    <x v="23"/>
    <x v="3"/>
    <n v="5"/>
  </r>
  <r>
    <x v="3"/>
    <x v="23"/>
    <x v="4"/>
    <n v="10"/>
  </r>
  <r>
    <x v="3"/>
    <x v="23"/>
    <x v="5"/>
    <n v="7"/>
  </r>
  <r>
    <x v="3"/>
    <x v="23"/>
    <x v="17"/>
    <n v="3"/>
  </r>
  <r>
    <x v="3"/>
    <x v="23"/>
    <x v="21"/>
    <n v="3"/>
  </r>
  <r>
    <x v="3"/>
    <x v="23"/>
    <x v="6"/>
    <n v="2"/>
  </r>
  <r>
    <x v="3"/>
    <x v="23"/>
    <x v="7"/>
    <n v="7"/>
  </r>
  <r>
    <x v="3"/>
    <x v="23"/>
    <x v="8"/>
    <n v="4"/>
  </r>
  <r>
    <x v="3"/>
    <x v="23"/>
    <x v="9"/>
    <n v="11686"/>
  </r>
  <r>
    <x v="3"/>
    <x v="23"/>
    <x v="25"/>
    <n v="2"/>
  </r>
  <r>
    <x v="3"/>
    <x v="23"/>
    <x v="10"/>
    <n v="17"/>
  </r>
  <r>
    <x v="3"/>
    <x v="23"/>
    <x v="11"/>
    <n v="15"/>
  </r>
  <r>
    <x v="3"/>
    <x v="23"/>
    <x v="12"/>
    <n v="4283"/>
  </r>
  <r>
    <x v="3"/>
    <x v="24"/>
    <x v="13"/>
    <n v="1"/>
  </r>
  <r>
    <x v="3"/>
    <x v="24"/>
    <x v="18"/>
    <n v="1"/>
  </r>
  <r>
    <x v="3"/>
    <x v="24"/>
    <x v="0"/>
    <n v="1"/>
  </r>
  <r>
    <x v="3"/>
    <x v="24"/>
    <x v="15"/>
    <n v="5"/>
  </r>
  <r>
    <x v="3"/>
    <x v="24"/>
    <x v="1"/>
    <n v="149"/>
  </r>
  <r>
    <x v="3"/>
    <x v="24"/>
    <x v="19"/>
    <n v="1"/>
  </r>
  <r>
    <x v="3"/>
    <x v="24"/>
    <x v="3"/>
    <n v="8"/>
  </r>
  <r>
    <x v="3"/>
    <x v="24"/>
    <x v="4"/>
    <n v="8"/>
  </r>
  <r>
    <x v="3"/>
    <x v="24"/>
    <x v="5"/>
    <n v="7"/>
  </r>
  <r>
    <x v="3"/>
    <x v="24"/>
    <x v="17"/>
    <n v="3"/>
  </r>
  <r>
    <x v="3"/>
    <x v="24"/>
    <x v="6"/>
    <n v="6"/>
  </r>
  <r>
    <x v="3"/>
    <x v="24"/>
    <x v="7"/>
    <n v="11"/>
  </r>
  <r>
    <x v="3"/>
    <x v="24"/>
    <x v="8"/>
    <n v="1"/>
  </r>
  <r>
    <x v="3"/>
    <x v="24"/>
    <x v="9"/>
    <n v="7219"/>
  </r>
  <r>
    <x v="3"/>
    <x v="24"/>
    <x v="25"/>
    <n v="1"/>
  </r>
  <r>
    <x v="3"/>
    <x v="24"/>
    <x v="10"/>
    <n v="4"/>
  </r>
  <r>
    <x v="3"/>
    <x v="24"/>
    <x v="11"/>
    <n v="37"/>
  </r>
  <r>
    <x v="3"/>
    <x v="24"/>
    <x v="12"/>
    <n v="6880"/>
  </r>
  <r>
    <x v="3"/>
    <x v="25"/>
    <x v="13"/>
    <n v="3"/>
  </r>
  <r>
    <x v="3"/>
    <x v="25"/>
    <x v="15"/>
    <n v="2"/>
  </r>
  <r>
    <x v="3"/>
    <x v="25"/>
    <x v="1"/>
    <n v="10"/>
  </r>
  <r>
    <x v="3"/>
    <x v="25"/>
    <x v="3"/>
    <n v="2"/>
  </r>
  <r>
    <x v="3"/>
    <x v="25"/>
    <x v="4"/>
    <n v="11"/>
  </r>
  <r>
    <x v="3"/>
    <x v="25"/>
    <x v="17"/>
    <n v="1"/>
  </r>
  <r>
    <x v="3"/>
    <x v="25"/>
    <x v="26"/>
    <n v="1"/>
  </r>
  <r>
    <x v="3"/>
    <x v="25"/>
    <x v="7"/>
    <n v="12"/>
  </r>
  <r>
    <x v="3"/>
    <x v="25"/>
    <x v="8"/>
    <n v="15"/>
  </r>
  <r>
    <x v="3"/>
    <x v="25"/>
    <x v="9"/>
    <n v="5034"/>
  </r>
  <r>
    <x v="3"/>
    <x v="25"/>
    <x v="25"/>
    <n v="1"/>
  </r>
  <r>
    <x v="3"/>
    <x v="25"/>
    <x v="10"/>
    <n v="7"/>
  </r>
  <r>
    <x v="3"/>
    <x v="25"/>
    <x v="11"/>
    <n v="2"/>
  </r>
  <r>
    <x v="3"/>
    <x v="25"/>
    <x v="12"/>
    <n v="1128"/>
  </r>
  <r>
    <x v="3"/>
    <x v="26"/>
    <x v="13"/>
    <n v="3"/>
  </r>
  <r>
    <x v="3"/>
    <x v="26"/>
    <x v="14"/>
    <n v="6"/>
  </r>
  <r>
    <x v="3"/>
    <x v="26"/>
    <x v="1"/>
    <n v="8"/>
  </r>
  <r>
    <x v="3"/>
    <x v="26"/>
    <x v="2"/>
    <n v="1"/>
  </r>
  <r>
    <x v="3"/>
    <x v="26"/>
    <x v="19"/>
    <n v="32"/>
  </r>
  <r>
    <x v="3"/>
    <x v="26"/>
    <x v="3"/>
    <n v="10"/>
  </r>
  <r>
    <x v="3"/>
    <x v="26"/>
    <x v="4"/>
    <n v="4"/>
  </r>
  <r>
    <x v="3"/>
    <x v="26"/>
    <x v="5"/>
    <n v="33"/>
  </r>
  <r>
    <x v="3"/>
    <x v="26"/>
    <x v="17"/>
    <n v="2"/>
  </r>
  <r>
    <x v="3"/>
    <x v="26"/>
    <x v="21"/>
    <n v="7"/>
  </r>
  <r>
    <x v="3"/>
    <x v="26"/>
    <x v="6"/>
    <n v="6"/>
  </r>
  <r>
    <x v="3"/>
    <x v="26"/>
    <x v="7"/>
    <n v="44"/>
  </r>
  <r>
    <x v="3"/>
    <x v="26"/>
    <x v="9"/>
    <n v="14444"/>
  </r>
  <r>
    <x v="3"/>
    <x v="26"/>
    <x v="25"/>
    <n v="4"/>
  </r>
  <r>
    <x v="3"/>
    <x v="26"/>
    <x v="11"/>
    <n v="43"/>
  </r>
  <r>
    <x v="3"/>
    <x v="26"/>
    <x v="12"/>
    <n v="5538"/>
  </r>
  <r>
    <x v="3"/>
    <x v="27"/>
    <x v="13"/>
    <n v="3"/>
  </r>
  <r>
    <x v="3"/>
    <x v="27"/>
    <x v="14"/>
    <n v="1"/>
  </r>
  <r>
    <x v="3"/>
    <x v="27"/>
    <x v="1"/>
    <n v="338"/>
  </r>
  <r>
    <x v="3"/>
    <x v="27"/>
    <x v="19"/>
    <n v="3"/>
  </r>
  <r>
    <x v="3"/>
    <x v="27"/>
    <x v="16"/>
    <n v="2"/>
  </r>
  <r>
    <x v="3"/>
    <x v="27"/>
    <x v="3"/>
    <n v="6"/>
  </r>
  <r>
    <x v="3"/>
    <x v="27"/>
    <x v="4"/>
    <n v="6"/>
  </r>
  <r>
    <x v="3"/>
    <x v="27"/>
    <x v="5"/>
    <n v="3"/>
  </r>
  <r>
    <x v="3"/>
    <x v="27"/>
    <x v="17"/>
    <n v="5"/>
  </r>
  <r>
    <x v="3"/>
    <x v="27"/>
    <x v="6"/>
    <n v="10"/>
  </r>
  <r>
    <x v="3"/>
    <x v="27"/>
    <x v="7"/>
    <n v="4"/>
  </r>
  <r>
    <x v="3"/>
    <x v="27"/>
    <x v="8"/>
    <n v="4"/>
  </r>
  <r>
    <x v="3"/>
    <x v="27"/>
    <x v="9"/>
    <n v="9656"/>
  </r>
  <r>
    <x v="3"/>
    <x v="27"/>
    <x v="10"/>
    <n v="20"/>
  </r>
  <r>
    <x v="3"/>
    <x v="27"/>
    <x v="11"/>
    <n v="4"/>
  </r>
  <r>
    <x v="3"/>
    <x v="27"/>
    <x v="12"/>
    <n v="3525"/>
  </r>
  <r>
    <x v="3"/>
    <x v="28"/>
    <x v="13"/>
    <n v="3"/>
  </r>
  <r>
    <x v="3"/>
    <x v="28"/>
    <x v="14"/>
    <n v="1"/>
  </r>
  <r>
    <x v="3"/>
    <x v="28"/>
    <x v="15"/>
    <n v="26"/>
  </r>
  <r>
    <x v="3"/>
    <x v="28"/>
    <x v="1"/>
    <n v="3"/>
  </r>
  <r>
    <x v="3"/>
    <x v="28"/>
    <x v="2"/>
    <n v="4"/>
  </r>
  <r>
    <x v="3"/>
    <x v="28"/>
    <x v="19"/>
    <n v="1"/>
  </r>
  <r>
    <x v="3"/>
    <x v="28"/>
    <x v="3"/>
    <n v="1"/>
  </r>
  <r>
    <x v="3"/>
    <x v="28"/>
    <x v="4"/>
    <n v="17"/>
  </r>
  <r>
    <x v="3"/>
    <x v="28"/>
    <x v="5"/>
    <n v="4"/>
  </r>
  <r>
    <x v="3"/>
    <x v="28"/>
    <x v="6"/>
    <n v="1"/>
  </r>
  <r>
    <x v="3"/>
    <x v="28"/>
    <x v="7"/>
    <n v="15"/>
  </r>
  <r>
    <x v="3"/>
    <x v="28"/>
    <x v="8"/>
    <n v="7"/>
  </r>
  <r>
    <x v="3"/>
    <x v="28"/>
    <x v="9"/>
    <n v="4860"/>
  </r>
  <r>
    <x v="3"/>
    <x v="28"/>
    <x v="10"/>
    <n v="13"/>
  </r>
  <r>
    <x v="3"/>
    <x v="28"/>
    <x v="11"/>
    <n v="7"/>
  </r>
  <r>
    <x v="3"/>
    <x v="28"/>
    <x v="12"/>
    <n v="1239"/>
  </r>
  <r>
    <x v="3"/>
    <x v="29"/>
    <x v="13"/>
    <n v="4"/>
  </r>
  <r>
    <x v="3"/>
    <x v="29"/>
    <x v="14"/>
    <n v="1"/>
  </r>
  <r>
    <x v="3"/>
    <x v="29"/>
    <x v="15"/>
    <n v="1"/>
  </r>
  <r>
    <x v="3"/>
    <x v="29"/>
    <x v="1"/>
    <n v="859"/>
  </r>
  <r>
    <x v="3"/>
    <x v="29"/>
    <x v="19"/>
    <n v="696"/>
  </r>
  <r>
    <x v="3"/>
    <x v="29"/>
    <x v="16"/>
    <n v="2"/>
  </r>
  <r>
    <x v="3"/>
    <x v="29"/>
    <x v="3"/>
    <n v="6"/>
  </r>
  <r>
    <x v="3"/>
    <x v="29"/>
    <x v="4"/>
    <n v="12"/>
  </r>
  <r>
    <x v="3"/>
    <x v="29"/>
    <x v="5"/>
    <n v="19"/>
  </r>
  <r>
    <x v="3"/>
    <x v="29"/>
    <x v="17"/>
    <n v="2"/>
  </r>
  <r>
    <x v="3"/>
    <x v="29"/>
    <x v="21"/>
    <n v="25"/>
  </r>
  <r>
    <x v="3"/>
    <x v="29"/>
    <x v="6"/>
    <n v="3"/>
  </r>
  <r>
    <x v="3"/>
    <x v="29"/>
    <x v="7"/>
    <n v="26"/>
  </r>
  <r>
    <x v="3"/>
    <x v="29"/>
    <x v="8"/>
    <n v="14"/>
  </r>
  <r>
    <x v="3"/>
    <x v="29"/>
    <x v="9"/>
    <n v="17292"/>
  </r>
  <r>
    <x v="3"/>
    <x v="29"/>
    <x v="25"/>
    <n v="3"/>
  </r>
  <r>
    <x v="3"/>
    <x v="29"/>
    <x v="10"/>
    <n v="28"/>
  </r>
  <r>
    <x v="3"/>
    <x v="29"/>
    <x v="11"/>
    <n v="15"/>
  </r>
  <r>
    <x v="3"/>
    <x v="29"/>
    <x v="12"/>
    <n v="4930"/>
  </r>
  <r>
    <x v="3"/>
    <x v="30"/>
    <x v="13"/>
    <n v="2"/>
  </r>
  <r>
    <x v="3"/>
    <x v="30"/>
    <x v="0"/>
    <n v="1"/>
  </r>
  <r>
    <x v="3"/>
    <x v="30"/>
    <x v="15"/>
    <n v="2"/>
  </r>
  <r>
    <x v="3"/>
    <x v="30"/>
    <x v="1"/>
    <n v="159"/>
  </r>
  <r>
    <x v="3"/>
    <x v="30"/>
    <x v="2"/>
    <n v="4"/>
  </r>
  <r>
    <x v="3"/>
    <x v="30"/>
    <x v="19"/>
    <n v="7"/>
  </r>
  <r>
    <x v="3"/>
    <x v="30"/>
    <x v="20"/>
    <n v="1"/>
  </r>
  <r>
    <x v="3"/>
    <x v="30"/>
    <x v="16"/>
    <n v="1"/>
  </r>
  <r>
    <x v="3"/>
    <x v="30"/>
    <x v="3"/>
    <n v="5"/>
  </r>
  <r>
    <x v="3"/>
    <x v="30"/>
    <x v="4"/>
    <n v="5"/>
  </r>
  <r>
    <x v="3"/>
    <x v="30"/>
    <x v="5"/>
    <n v="5"/>
  </r>
  <r>
    <x v="3"/>
    <x v="30"/>
    <x v="17"/>
    <n v="1"/>
  </r>
  <r>
    <x v="3"/>
    <x v="30"/>
    <x v="6"/>
    <n v="2"/>
  </r>
  <r>
    <x v="3"/>
    <x v="30"/>
    <x v="7"/>
    <n v="9"/>
  </r>
  <r>
    <x v="3"/>
    <x v="30"/>
    <x v="9"/>
    <n v="8466"/>
  </r>
  <r>
    <x v="3"/>
    <x v="30"/>
    <x v="10"/>
    <n v="83"/>
  </r>
  <r>
    <x v="3"/>
    <x v="30"/>
    <x v="11"/>
    <n v="4"/>
  </r>
  <r>
    <x v="3"/>
    <x v="30"/>
    <x v="12"/>
    <n v="2008"/>
  </r>
  <r>
    <x v="3"/>
    <x v="31"/>
    <x v="13"/>
    <n v="2"/>
  </r>
  <r>
    <x v="3"/>
    <x v="31"/>
    <x v="1"/>
    <n v="36"/>
  </r>
  <r>
    <x v="3"/>
    <x v="31"/>
    <x v="2"/>
    <n v="1"/>
  </r>
  <r>
    <x v="3"/>
    <x v="31"/>
    <x v="19"/>
    <n v="1"/>
  </r>
  <r>
    <x v="3"/>
    <x v="31"/>
    <x v="16"/>
    <n v="1"/>
  </r>
  <r>
    <x v="3"/>
    <x v="31"/>
    <x v="3"/>
    <n v="3"/>
  </r>
  <r>
    <x v="3"/>
    <x v="31"/>
    <x v="4"/>
    <n v="2"/>
  </r>
  <r>
    <x v="3"/>
    <x v="31"/>
    <x v="5"/>
    <n v="2"/>
  </r>
  <r>
    <x v="3"/>
    <x v="31"/>
    <x v="17"/>
    <n v="1"/>
  </r>
  <r>
    <x v="3"/>
    <x v="31"/>
    <x v="7"/>
    <n v="31"/>
  </r>
  <r>
    <x v="3"/>
    <x v="31"/>
    <x v="9"/>
    <n v="4519"/>
  </r>
  <r>
    <x v="3"/>
    <x v="31"/>
    <x v="10"/>
    <n v="7"/>
  </r>
  <r>
    <x v="3"/>
    <x v="31"/>
    <x v="11"/>
    <n v="1"/>
  </r>
  <r>
    <x v="3"/>
    <x v="31"/>
    <x v="12"/>
    <n v="747"/>
  </r>
  <r>
    <x v="3"/>
    <x v="32"/>
    <x v="13"/>
    <n v="3"/>
  </r>
  <r>
    <x v="3"/>
    <x v="32"/>
    <x v="18"/>
    <n v="4"/>
  </r>
  <r>
    <x v="3"/>
    <x v="32"/>
    <x v="15"/>
    <n v="5"/>
  </r>
  <r>
    <x v="3"/>
    <x v="32"/>
    <x v="1"/>
    <n v="683"/>
  </r>
  <r>
    <x v="3"/>
    <x v="32"/>
    <x v="2"/>
    <n v="10"/>
  </r>
  <r>
    <x v="3"/>
    <x v="32"/>
    <x v="3"/>
    <n v="29"/>
  </r>
  <r>
    <x v="3"/>
    <x v="32"/>
    <x v="4"/>
    <n v="11"/>
  </r>
  <r>
    <x v="3"/>
    <x v="32"/>
    <x v="5"/>
    <n v="13"/>
  </r>
  <r>
    <x v="3"/>
    <x v="32"/>
    <x v="17"/>
    <n v="2"/>
  </r>
  <r>
    <x v="3"/>
    <x v="32"/>
    <x v="21"/>
    <n v="6"/>
  </r>
  <r>
    <x v="3"/>
    <x v="32"/>
    <x v="26"/>
    <n v="1"/>
  </r>
  <r>
    <x v="3"/>
    <x v="32"/>
    <x v="6"/>
    <n v="9"/>
  </r>
  <r>
    <x v="3"/>
    <x v="32"/>
    <x v="7"/>
    <n v="22"/>
  </r>
  <r>
    <x v="3"/>
    <x v="32"/>
    <x v="9"/>
    <n v="11023"/>
  </r>
  <r>
    <x v="3"/>
    <x v="32"/>
    <x v="25"/>
    <n v="2"/>
  </r>
  <r>
    <x v="3"/>
    <x v="32"/>
    <x v="10"/>
    <n v="45"/>
  </r>
  <r>
    <x v="3"/>
    <x v="32"/>
    <x v="11"/>
    <n v="16"/>
  </r>
  <r>
    <x v="3"/>
    <x v="32"/>
    <x v="12"/>
    <n v="2972"/>
  </r>
  <r>
    <x v="4"/>
    <x v="33"/>
    <x v="0"/>
    <n v="1"/>
  </r>
  <r>
    <x v="4"/>
    <x v="33"/>
    <x v="1"/>
    <n v="1"/>
  </r>
  <r>
    <x v="4"/>
    <x v="33"/>
    <x v="4"/>
    <n v="1"/>
  </r>
  <r>
    <x v="4"/>
    <x v="33"/>
    <x v="7"/>
    <n v="1"/>
  </r>
  <r>
    <x v="4"/>
    <x v="33"/>
    <x v="9"/>
    <n v="829"/>
  </r>
  <r>
    <x v="4"/>
    <x v="33"/>
    <x v="12"/>
    <n v="568"/>
  </r>
  <r>
    <x v="4"/>
    <x v="34"/>
    <x v="13"/>
    <n v="8"/>
  </r>
  <r>
    <x v="4"/>
    <x v="34"/>
    <x v="18"/>
    <n v="2"/>
  </r>
  <r>
    <x v="4"/>
    <x v="34"/>
    <x v="14"/>
    <n v="1"/>
  </r>
  <r>
    <x v="4"/>
    <x v="34"/>
    <x v="1"/>
    <n v="736"/>
  </r>
  <r>
    <x v="4"/>
    <x v="34"/>
    <x v="2"/>
    <n v="31"/>
  </r>
  <r>
    <x v="4"/>
    <x v="34"/>
    <x v="19"/>
    <n v="3"/>
  </r>
  <r>
    <x v="4"/>
    <x v="34"/>
    <x v="20"/>
    <n v="2"/>
  </r>
  <r>
    <x v="4"/>
    <x v="34"/>
    <x v="3"/>
    <n v="54"/>
  </r>
  <r>
    <x v="4"/>
    <x v="34"/>
    <x v="4"/>
    <n v="14"/>
  </r>
  <r>
    <x v="4"/>
    <x v="34"/>
    <x v="5"/>
    <n v="11"/>
  </r>
  <r>
    <x v="4"/>
    <x v="34"/>
    <x v="17"/>
    <n v="7"/>
  </r>
  <r>
    <x v="4"/>
    <x v="34"/>
    <x v="27"/>
    <n v="1"/>
  </r>
  <r>
    <x v="4"/>
    <x v="34"/>
    <x v="21"/>
    <n v="3"/>
  </r>
  <r>
    <x v="4"/>
    <x v="34"/>
    <x v="6"/>
    <n v="19"/>
  </r>
  <r>
    <x v="4"/>
    <x v="34"/>
    <x v="7"/>
    <n v="25"/>
  </r>
  <r>
    <x v="4"/>
    <x v="34"/>
    <x v="8"/>
    <n v="4"/>
  </r>
  <r>
    <x v="4"/>
    <x v="34"/>
    <x v="9"/>
    <n v="13957"/>
  </r>
  <r>
    <x v="4"/>
    <x v="34"/>
    <x v="10"/>
    <n v="31"/>
  </r>
  <r>
    <x v="4"/>
    <x v="34"/>
    <x v="11"/>
    <n v="9"/>
  </r>
  <r>
    <x v="4"/>
    <x v="34"/>
    <x v="12"/>
    <n v="2197"/>
  </r>
  <r>
    <x v="4"/>
    <x v="35"/>
    <x v="14"/>
    <n v="2"/>
  </r>
  <r>
    <x v="4"/>
    <x v="35"/>
    <x v="15"/>
    <n v="1"/>
  </r>
  <r>
    <x v="4"/>
    <x v="35"/>
    <x v="19"/>
    <n v="2"/>
  </r>
  <r>
    <x v="4"/>
    <x v="35"/>
    <x v="3"/>
    <n v="8"/>
  </r>
  <r>
    <x v="4"/>
    <x v="35"/>
    <x v="4"/>
    <n v="2"/>
  </r>
  <r>
    <x v="4"/>
    <x v="35"/>
    <x v="5"/>
    <n v="1"/>
  </r>
  <r>
    <x v="4"/>
    <x v="35"/>
    <x v="17"/>
    <n v="1"/>
  </r>
  <r>
    <x v="4"/>
    <x v="35"/>
    <x v="6"/>
    <n v="1"/>
  </r>
  <r>
    <x v="4"/>
    <x v="35"/>
    <x v="7"/>
    <n v="13"/>
  </r>
  <r>
    <x v="4"/>
    <x v="35"/>
    <x v="9"/>
    <n v="3677"/>
  </r>
  <r>
    <x v="4"/>
    <x v="35"/>
    <x v="11"/>
    <n v="3"/>
  </r>
  <r>
    <x v="4"/>
    <x v="35"/>
    <x v="12"/>
    <n v="1776"/>
  </r>
  <r>
    <x v="4"/>
    <x v="36"/>
    <x v="13"/>
    <n v="2"/>
  </r>
  <r>
    <x v="4"/>
    <x v="36"/>
    <x v="2"/>
    <n v="1"/>
  </r>
  <r>
    <x v="4"/>
    <x v="36"/>
    <x v="3"/>
    <n v="2"/>
  </r>
  <r>
    <x v="4"/>
    <x v="36"/>
    <x v="4"/>
    <n v="4"/>
  </r>
  <r>
    <x v="4"/>
    <x v="36"/>
    <x v="21"/>
    <n v="4"/>
  </r>
  <r>
    <x v="4"/>
    <x v="36"/>
    <x v="6"/>
    <n v="2"/>
  </r>
  <r>
    <x v="4"/>
    <x v="36"/>
    <x v="7"/>
    <n v="2"/>
  </r>
  <r>
    <x v="4"/>
    <x v="36"/>
    <x v="9"/>
    <n v="2416"/>
  </r>
  <r>
    <x v="4"/>
    <x v="36"/>
    <x v="25"/>
    <n v="1"/>
  </r>
  <r>
    <x v="4"/>
    <x v="36"/>
    <x v="10"/>
    <n v="1"/>
  </r>
  <r>
    <x v="4"/>
    <x v="36"/>
    <x v="11"/>
    <n v="1"/>
  </r>
  <r>
    <x v="4"/>
    <x v="36"/>
    <x v="12"/>
    <n v="318"/>
  </r>
  <r>
    <x v="4"/>
    <x v="37"/>
    <x v="13"/>
    <n v="3"/>
  </r>
  <r>
    <x v="4"/>
    <x v="37"/>
    <x v="18"/>
    <n v="2"/>
  </r>
  <r>
    <x v="4"/>
    <x v="37"/>
    <x v="1"/>
    <n v="98"/>
  </r>
  <r>
    <x v="4"/>
    <x v="37"/>
    <x v="19"/>
    <n v="1"/>
  </r>
  <r>
    <x v="4"/>
    <x v="37"/>
    <x v="3"/>
    <n v="3"/>
  </r>
  <r>
    <x v="4"/>
    <x v="37"/>
    <x v="4"/>
    <n v="1"/>
  </r>
  <r>
    <x v="4"/>
    <x v="37"/>
    <x v="21"/>
    <n v="1"/>
  </r>
  <r>
    <x v="4"/>
    <x v="37"/>
    <x v="6"/>
    <n v="2"/>
  </r>
  <r>
    <x v="4"/>
    <x v="37"/>
    <x v="7"/>
    <n v="15"/>
  </r>
  <r>
    <x v="4"/>
    <x v="37"/>
    <x v="9"/>
    <n v="4232"/>
  </r>
  <r>
    <x v="4"/>
    <x v="37"/>
    <x v="10"/>
    <n v="8"/>
  </r>
  <r>
    <x v="4"/>
    <x v="37"/>
    <x v="11"/>
    <n v="2"/>
  </r>
  <r>
    <x v="4"/>
    <x v="37"/>
    <x v="12"/>
    <n v="1540"/>
  </r>
  <r>
    <x v="4"/>
    <x v="38"/>
    <x v="14"/>
    <n v="1"/>
  </r>
  <r>
    <x v="4"/>
    <x v="38"/>
    <x v="1"/>
    <n v="2"/>
  </r>
  <r>
    <x v="4"/>
    <x v="38"/>
    <x v="20"/>
    <n v="1"/>
  </r>
  <r>
    <x v="4"/>
    <x v="38"/>
    <x v="3"/>
    <n v="4"/>
  </r>
  <r>
    <x v="4"/>
    <x v="38"/>
    <x v="4"/>
    <n v="1"/>
  </r>
  <r>
    <x v="4"/>
    <x v="38"/>
    <x v="5"/>
    <n v="1"/>
  </r>
  <r>
    <x v="4"/>
    <x v="38"/>
    <x v="17"/>
    <n v="1"/>
  </r>
  <r>
    <x v="4"/>
    <x v="38"/>
    <x v="6"/>
    <n v="3"/>
  </r>
  <r>
    <x v="4"/>
    <x v="38"/>
    <x v="9"/>
    <n v="5383"/>
  </r>
  <r>
    <x v="4"/>
    <x v="38"/>
    <x v="11"/>
    <n v="1"/>
  </r>
  <r>
    <x v="4"/>
    <x v="38"/>
    <x v="12"/>
    <n v="1206"/>
  </r>
  <r>
    <x v="4"/>
    <x v="39"/>
    <x v="13"/>
    <n v="3"/>
  </r>
  <r>
    <x v="4"/>
    <x v="39"/>
    <x v="14"/>
    <n v="4"/>
  </r>
  <r>
    <x v="4"/>
    <x v="39"/>
    <x v="28"/>
    <n v="1"/>
  </r>
  <r>
    <x v="4"/>
    <x v="39"/>
    <x v="0"/>
    <n v="3"/>
  </r>
  <r>
    <x v="4"/>
    <x v="39"/>
    <x v="15"/>
    <n v="2"/>
  </r>
  <r>
    <x v="4"/>
    <x v="39"/>
    <x v="1"/>
    <n v="10"/>
  </r>
  <r>
    <x v="4"/>
    <x v="39"/>
    <x v="2"/>
    <n v="17"/>
  </r>
  <r>
    <x v="4"/>
    <x v="39"/>
    <x v="19"/>
    <n v="8"/>
  </r>
  <r>
    <x v="4"/>
    <x v="39"/>
    <x v="3"/>
    <n v="6"/>
  </r>
  <r>
    <x v="4"/>
    <x v="39"/>
    <x v="4"/>
    <n v="3"/>
  </r>
  <r>
    <x v="4"/>
    <x v="39"/>
    <x v="17"/>
    <n v="2"/>
  </r>
  <r>
    <x v="4"/>
    <x v="39"/>
    <x v="7"/>
    <n v="13"/>
  </r>
  <r>
    <x v="4"/>
    <x v="39"/>
    <x v="8"/>
    <n v="5"/>
  </r>
  <r>
    <x v="4"/>
    <x v="39"/>
    <x v="9"/>
    <n v="8935"/>
  </r>
  <r>
    <x v="4"/>
    <x v="39"/>
    <x v="10"/>
    <n v="42"/>
  </r>
  <r>
    <x v="4"/>
    <x v="39"/>
    <x v="11"/>
    <n v="2"/>
  </r>
  <r>
    <x v="4"/>
    <x v="39"/>
    <x v="12"/>
    <n v="1870"/>
  </r>
  <r>
    <x v="4"/>
    <x v="40"/>
    <x v="13"/>
    <n v="3"/>
  </r>
  <r>
    <x v="4"/>
    <x v="40"/>
    <x v="1"/>
    <n v="542"/>
  </r>
  <r>
    <x v="4"/>
    <x v="40"/>
    <x v="2"/>
    <n v="2"/>
  </r>
  <r>
    <x v="4"/>
    <x v="40"/>
    <x v="19"/>
    <n v="4247"/>
  </r>
  <r>
    <x v="4"/>
    <x v="40"/>
    <x v="16"/>
    <n v="4"/>
  </r>
  <r>
    <x v="4"/>
    <x v="40"/>
    <x v="3"/>
    <n v="19"/>
  </r>
  <r>
    <x v="4"/>
    <x v="40"/>
    <x v="4"/>
    <n v="4"/>
  </r>
  <r>
    <x v="4"/>
    <x v="40"/>
    <x v="5"/>
    <n v="9"/>
  </r>
  <r>
    <x v="4"/>
    <x v="40"/>
    <x v="21"/>
    <n v="1"/>
  </r>
  <r>
    <x v="4"/>
    <x v="40"/>
    <x v="26"/>
    <n v="3"/>
  </r>
  <r>
    <x v="4"/>
    <x v="40"/>
    <x v="6"/>
    <n v="3"/>
  </r>
  <r>
    <x v="4"/>
    <x v="40"/>
    <x v="7"/>
    <n v="18"/>
  </r>
  <r>
    <x v="4"/>
    <x v="40"/>
    <x v="9"/>
    <n v="3235"/>
  </r>
  <r>
    <x v="4"/>
    <x v="40"/>
    <x v="25"/>
    <n v="3"/>
  </r>
  <r>
    <x v="4"/>
    <x v="40"/>
    <x v="10"/>
    <n v="3"/>
  </r>
  <r>
    <x v="4"/>
    <x v="40"/>
    <x v="11"/>
    <n v="94"/>
  </r>
  <r>
    <x v="4"/>
    <x v="40"/>
    <x v="12"/>
    <n v="11542"/>
  </r>
  <r>
    <x v="4"/>
    <x v="41"/>
    <x v="14"/>
    <n v="2"/>
  </r>
  <r>
    <x v="4"/>
    <x v="41"/>
    <x v="15"/>
    <n v="5"/>
  </r>
  <r>
    <x v="4"/>
    <x v="41"/>
    <x v="1"/>
    <n v="13"/>
  </r>
  <r>
    <x v="4"/>
    <x v="41"/>
    <x v="2"/>
    <n v="2"/>
  </r>
  <r>
    <x v="4"/>
    <x v="41"/>
    <x v="3"/>
    <n v="2"/>
  </r>
  <r>
    <x v="4"/>
    <x v="41"/>
    <x v="4"/>
    <n v="4"/>
  </r>
  <r>
    <x v="4"/>
    <x v="41"/>
    <x v="17"/>
    <n v="1"/>
  </r>
  <r>
    <x v="4"/>
    <x v="41"/>
    <x v="6"/>
    <n v="3"/>
  </r>
  <r>
    <x v="4"/>
    <x v="41"/>
    <x v="7"/>
    <n v="5"/>
  </r>
  <r>
    <x v="4"/>
    <x v="41"/>
    <x v="8"/>
    <n v="4"/>
  </r>
  <r>
    <x v="4"/>
    <x v="41"/>
    <x v="9"/>
    <n v="6597"/>
  </r>
  <r>
    <x v="4"/>
    <x v="41"/>
    <x v="10"/>
    <n v="31"/>
  </r>
  <r>
    <x v="4"/>
    <x v="41"/>
    <x v="11"/>
    <n v="2"/>
  </r>
  <r>
    <x v="4"/>
    <x v="41"/>
    <x v="12"/>
    <n v="232"/>
  </r>
  <r>
    <x v="4"/>
    <x v="42"/>
    <x v="13"/>
    <n v="14"/>
  </r>
  <r>
    <x v="4"/>
    <x v="42"/>
    <x v="1"/>
    <n v="1110"/>
  </r>
  <r>
    <x v="4"/>
    <x v="42"/>
    <x v="2"/>
    <n v="8"/>
  </r>
  <r>
    <x v="4"/>
    <x v="42"/>
    <x v="19"/>
    <n v="4518"/>
  </r>
  <r>
    <x v="4"/>
    <x v="42"/>
    <x v="16"/>
    <n v="1"/>
  </r>
  <r>
    <x v="4"/>
    <x v="42"/>
    <x v="3"/>
    <n v="10"/>
  </r>
  <r>
    <x v="4"/>
    <x v="42"/>
    <x v="4"/>
    <n v="1"/>
  </r>
  <r>
    <x v="4"/>
    <x v="42"/>
    <x v="5"/>
    <n v="1"/>
  </r>
  <r>
    <x v="4"/>
    <x v="42"/>
    <x v="21"/>
    <n v="6"/>
  </r>
  <r>
    <x v="4"/>
    <x v="42"/>
    <x v="6"/>
    <n v="2"/>
  </r>
  <r>
    <x v="4"/>
    <x v="42"/>
    <x v="7"/>
    <n v="28"/>
  </r>
  <r>
    <x v="4"/>
    <x v="42"/>
    <x v="9"/>
    <n v="5875"/>
  </r>
  <r>
    <x v="4"/>
    <x v="42"/>
    <x v="10"/>
    <n v="2"/>
  </r>
  <r>
    <x v="4"/>
    <x v="42"/>
    <x v="11"/>
    <n v="49"/>
  </r>
  <r>
    <x v="4"/>
    <x v="42"/>
    <x v="12"/>
    <n v="6598"/>
  </r>
  <r>
    <x v="4"/>
    <x v="43"/>
    <x v="1"/>
    <n v="20"/>
  </r>
  <r>
    <x v="4"/>
    <x v="43"/>
    <x v="19"/>
    <n v="7"/>
  </r>
  <r>
    <x v="4"/>
    <x v="43"/>
    <x v="5"/>
    <n v="2"/>
  </r>
  <r>
    <x v="4"/>
    <x v="43"/>
    <x v="21"/>
    <n v="1"/>
  </r>
  <r>
    <x v="4"/>
    <x v="43"/>
    <x v="7"/>
    <n v="1"/>
  </r>
  <r>
    <x v="4"/>
    <x v="43"/>
    <x v="9"/>
    <n v="3023"/>
  </r>
  <r>
    <x v="4"/>
    <x v="43"/>
    <x v="11"/>
    <n v="2"/>
  </r>
  <r>
    <x v="4"/>
    <x v="43"/>
    <x v="12"/>
    <n v="510"/>
  </r>
  <r>
    <x v="4"/>
    <x v="44"/>
    <x v="13"/>
    <n v="2"/>
  </r>
  <r>
    <x v="4"/>
    <x v="44"/>
    <x v="18"/>
    <n v="2"/>
  </r>
  <r>
    <x v="4"/>
    <x v="44"/>
    <x v="14"/>
    <n v="1"/>
  </r>
  <r>
    <x v="4"/>
    <x v="44"/>
    <x v="15"/>
    <n v="4"/>
  </r>
  <r>
    <x v="4"/>
    <x v="44"/>
    <x v="1"/>
    <n v="77"/>
  </r>
  <r>
    <x v="4"/>
    <x v="44"/>
    <x v="3"/>
    <n v="10"/>
  </r>
  <r>
    <x v="4"/>
    <x v="44"/>
    <x v="4"/>
    <n v="6"/>
  </r>
  <r>
    <x v="4"/>
    <x v="44"/>
    <x v="5"/>
    <n v="2"/>
  </r>
  <r>
    <x v="4"/>
    <x v="44"/>
    <x v="17"/>
    <n v="2"/>
  </r>
  <r>
    <x v="4"/>
    <x v="44"/>
    <x v="6"/>
    <n v="2"/>
  </r>
  <r>
    <x v="4"/>
    <x v="44"/>
    <x v="7"/>
    <n v="7"/>
  </r>
  <r>
    <x v="4"/>
    <x v="44"/>
    <x v="8"/>
    <n v="5"/>
  </r>
  <r>
    <x v="4"/>
    <x v="44"/>
    <x v="9"/>
    <n v="2926"/>
  </r>
  <r>
    <x v="4"/>
    <x v="44"/>
    <x v="10"/>
    <n v="5"/>
  </r>
  <r>
    <x v="4"/>
    <x v="44"/>
    <x v="12"/>
    <n v="431"/>
  </r>
  <r>
    <x v="4"/>
    <x v="45"/>
    <x v="13"/>
    <n v="8"/>
  </r>
  <r>
    <x v="4"/>
    <x v="45"/>
    <x v="18"/>
    <n v="1"/>
  </r>
  <r>
    <x v="4"/>
    <x v="45"/>
    <x v="0"/>
    <n v="1"/>
  </r>
  <r>
    <x v="4"/>
    <x v="45"/>
    <x v="1"/>
    <n v="16"/>
  </r>
  <r>
    <x v="4"/>
    <x v="45"/>
    <x v="2"/>
    <n v="2"/>
  </r>
  <r>
    <x v="4"/>
    <x v="45"/>
    <x v="19"/>
    <n v="2"/>
  </r>
  <r>
    <x v="4"/>
    <x v="45"/>
    <x v="20"/>
    <n v="1"/>
  </r>
  <r>
    <x v="4"/>
    <x v="45"/>
    <x v="3"/>
    <n v="4"/>
  </r>
  <r>
    <x v="4"/>
    <x v="45"/>
    <x v="4"/>
    <n v="2"/>
  </r>
  <r>
    <x v="4"/>
    <x v="45"/>
    <x v="6"/>
    <n v="1"/>
  </r>
  <r>
    <x v="4"/>
    <x v="45"/>
    <x v="7"/>
    <n v="1"/>
  </r>
  <r>
    <x v="4"/>
    <x v="45"/>
    <x v="9"/>
    <n v="4695"/>
  </r>
  <r>
    <x v="4"/>
    <x v="45"/>
    <x v="10"/>
    <n v="1"/>
  </r>
  <r>
    <x v="4"/>
    <x v="45"/>
    <x v="11"/>
    <n v="5"/>
  </r>
  <r>
    <x v="4"/>
    <x v="45"/>
    <x v="12"/>
    <n v="2713"/>
  </r>
  <r>
    <x v="4"/>
    <x v="46"/>
    <x v="2"/>
    <n v="1"/>
  </r>
  <r>
    <x v="4"/>
    <x v="46"/>
    <x v="4"/>
    <n v="1"/>
  </r>
  <r>
    <x v="4"/>
    <x v="46"/>
    <x v="7"/>
    <n v="3"/>
  </r>
  <r>
    <x v="4"/>
    <x v="46"/>
    <x v="9"/>
    <n v="1509"/>
  </r>
  <r>
    <x v="4"/>
    <x v="46"/>
    <x v="10"/>
    <n v="1"/>
  </r>
  <r>
    <x v="4"/>
    <x v="46"/>
    <x v="11"/>
    <n v="8"/>
  </r>
  <r>
    <x v="4"/>
    <x v="46"/>
    <x v="12"/>
    <n v="205"/>
  </r>
  <r>
    <x v="4"/>
    <x v="47"/>
    <x v="13"/>
    <n v="4"/>
  </r>
  <r>
    <x v="4"/>
    <x v="47"/>
    <x v="1"/>
    <n v="69"/>
  </r>
  <r>
    <x v="4"/>
    <x v="47"/>
    <x v="3"/>
    <n v="6"/>
  </r>
  <r>
    <x v="4"/>
    <x v="47"/>
    <x v="4"/>
    <n v="1"/>
  </r>
  <r>
    <x v="4"/>
    <x v="47"/>
    <x v="6"/>
    <n v="1"/>
  </r>
  <r>
    <x v="4"/>
    <x v="47"/>
    <x v="9"/>
    <n v="1059"/>
  </r>
  <r>
    <x v="4"/>
    <x v="47"/>
    <x v="10"/>
    <n v="4"/>
  </r>
  <r>
    <x v="4"/>
    <x v="47"/>
    <x v="11"/>
    <n v="2"/>
  </r>
  <r>
    <x v="4"/>
    <x v="47"/>
    <x v="12"/>
    <n v="5371"/>
  </r>
  <r>
    <x v="4"/>
    <x v="48"/>
    <x v="1"/>
    <n v="2"/>
  </r>
  <r>
    <x v="4"/>
    <x v="48"/>
    <x v="2"/>
    <n v="11"/>
  </r>
  <r>
    <x v="4"/>
    <x v="48"/>
    <x v="19"/>
    <n v="1"/>
  </r>
  <r>
    <x v="4"/>
    <x v="48"/>
    <x v="3"/>
    <n v="3"/>
  </r>
  <r>
    <x v="4"/>
    <x v="48"/>
    <x v="4"/>
    <n v="2"/>
  </r>
  <r>
    <x v="4"/>
    <x v="48"/>
    <x v="5"/>
    <n v="1"/>
  </r>
  <r>
    <x v="4"/>
    <x v="48"/>
    <x v="17"/>
    <n v="3"/>
  </r>
  <r>
    <x v="4"/>
    <x v="48"/>
    <x v="7"/>
    <n v="2"/>
  </r>
  <r>
    <x v="4"/>
    <x v="48"/>
    <x v="8"/>
    <n v="1"/>
  </r>
  <r>
    <x v="4"/>
    <x v="48"/>
    <x v="9"/>
    <n v="3730"/>
  </r>
  <r>
    <x v="4"/>
    <x v="48"/>
    <x v="12"/>
    <n v="3448"/>
  </r>
  <r>
    <x v="4"/>
    <x v="49"/>
    <x v="18"/>
    <n v="2"/>
  </r>
  <r>
    <x v="4"/>
    <x v="49"/>
    <x v="0"/>
    <n v="2"/>
  </r>
  <r>
    <x v="4"/>
    <x v="49"/>
    <x v="1"/>
    <n v="342"/>
  </r>
  <r>
    <x v="4"/>
    <x v="49"/>
    <x v="2"/>
    <n v="2"/>
  </r>
  <r>
    <x v="4"/>
    <x v="49"/>
    <x v="3"/>
    <n v="3"/>
  </r>
  <r>
    <x v="4"/>
    <x v="49"/>
    <x v="4"/>
    <n v="2"/>
  </r>
  <r>
    <x v="4"/>
    <x v="49"/>
    <x v="17"/>
    <n v="20"/>
  </r>
  <r>
    <x v="4"/>
    <x v="49"/>
    <x v="21"/>
    <n v="8"/>
  </r>
  <r>
    <x v="4"/>
    <x v="49"/>
    <x v="6"/>
    <n v="80"/>
  </r>
  <r>
    <x v="4"/>
    <x v="49"/>
    <x v="7"/>
    <n v="15"/>
  </r>
  <r>
    <x v="4"/>
    <x v="49"/>
    <x v="9"/>
    <n v="5726"/>
  </r>
  <r>
    <x v="4"/>
    <x v="49"/>
    <x v="12"/>
    <n v="629"/>
  </r>
  <r>
    <x v="4"/>
    <x v="50"/>
    <x v="13"/>
    <n v="7"/>
  </r>
  <r>
    <x v="4"/>
    <x v="50"/>
    <x v="18"/>
    <n v="2"/>
  </r>
  <r>
    <x v="4"/>
    <x v="50"/>
    <x v="14"/>
    <n v="1"/>
  </r>
  <r>
    <x v="4"/>
    <x v="50"/>
    <x v="0"/>
    <n v="1"/>
  </r>
  <r>
    <x v="4"/>
    <x v="50"/>
    <x v="1"/>
    <n v="54"/>
  </r>
  <r>
    <x v="4"/>
    <x v="50"/>
    <x v="2"/>
    <n v="4"/>
  </r>
  <r>
    <x v="4"/>
    <x v="50"/>
    <x v="19"/>
    <n v="8"/>
  </r>
  <r>
    <x v="4"/>
    <x v="50"/>
    <x v="16"/>
    <n v="7"/>
  </r>
  <r>
    <x v="4"/>
    <x v="50"/>
    <x v="3"/>
    <n v="25"/>
  </r>
  <r>
    <x v="4"/>
    <x v="50"/>
    <x v="4"/>
    <n v="3"/>
  </r>
  <r>
    <x v="4"/>
    <x v="50"/>
    <x v="5"/>
    <n v="4"/>
  </r>
  <r>
    <x v="4"/>
    <x v="50"/>
    <x v="17"/>
    <n v="1"/>
  </r>
  <r>
    <x v="4"/>
    <x v="50"/>
    <x v="26"/>
    <n v="1"/>
  </r>
  <r>
    <x v="4"/>
    <x v="50"/>
    <x v="6"/>
    <n v="16"/>
  </r>
  <r>
    <x v="4"/>
    <x v="50"/>
    <x v="7"/>
    <n v="39"/>
  </r>
  <r>
    <x v="4"/>
    <x v="50"/>
    <x v="8"/>
    <n v="2"/>
  </r>
  <r>
    <x v="4"/>
    <x v="50"/>
    <x v="9"/>
    <n v="6844"/>
  </r>
  <r>
    <x v="4"/>
    <x v="50"/>
    <x v="10"/>
    <n v="24"/>
  </r>
  <r>
    <x v="4"/>
    <x v="50"/>
    <x v="11"/>
    <n v="7"/>
  </r>
  <r>
    <x v="4"/>
    <x v="50"/>
    <x v="12"/>
    <n v="844"/>
  </r>
  <r>
    <x v="4"/>
    <x v="51"/>
    <x v="13"/>
    <n v="5"/>
  </r>
  <r>
    <x v="4"/>
    <x v="51"/>
    <x v="1"/>
    <n v="176"/>
  </r>
  <r>
    <x v="4"/>
    <x v="51"/>
    <x v="19"/>
    <n v="111"/>
  </r>
  <r>
    <x v="4"/>
    <x v="51"/>
    <x v="4"/>
    <n v="1"/>
  </r>
  <r>
    <x v="4"/>
    <x v="51"/>
    <x v="21"/>
    <n v="1"/>
  </r>
  <r>
    <x v="4"/>
    <x v="51"/>
    <x v="6"/>
    <n v="1"/>
  </r>
  <r>
    <x v="4"/>
    <x v="51"/>
    <x v="9"/>
    <n v="1595"/>
  </r>
  <r>
    <x v="4"/>
    <x v="51"/>
    <x v="11"/>
    <n v="4"/>
  </r>
  <r>
    <x v="4"/>
    <x v="51"/>
    <x v="12"/>
    <n v="3439"/>
  </r>
  <r>
    <x v="5"/>
    <x v="52"/>
    <x v="1"/>
    <n v="645"/>
  </r>
  <r>
    <x v="5"/>
    <x v="52"/>
    <x v="4"/>
    <n v="4"/>
  </r>
  <r>
    <x v="5"/>
    <x v="52"/>
    <x v="7"/>
    <n v="1"/>
  </r>
  <r>
    <x v="5"/>
    <x v="52"/>
    <x v="9"/>
    <n v="5723"/>
  </r>
  <r>
    <x v="5"/>
    <x v="52"/>
    <x v="12"/>
    <n v="2161"/>
  </r>
  <r>
    <x v="5"/>
    <x v="53"/>
    <x v="13"/>
    <n v="1"/>
  </r>
  <r>
    <x v="5"/>
    <x v="53"/>
    <x v="4"/>
    <n v="2"/>
  </r>
  <r>
    <x v="5"/>
    <x v="53"/>
    <x v="5"/>
    <n v="3"/>
  </r>
  <r>
    <x v="5"/>
    <x v="53"/>
    <x v="6"/>
    <n v="1"/>
  </r>
  <r>
    <x v="5"/>
    <x v="53"/>
    <x v="7"/>
    <n v="5"/>
  </r>
  <r>
    <x v="5"/>
    <x v="53"/>
    <x v="9"/>
    <n v="2507"/>
  </r>
  <r>
    <x v="5"/>
    <x v="53"/>
    <x v="11"/>
    <n v="1"/>
  </r>
  <r>
    <x v="5"/>
    <x v="53"/>
    <x v="12"/>
    <n v="252"/>
  </r>
  <r>
    <x v="5"/>
    <x v="54"/>
    <x v="13"/>
    <n v="1"/>
  </r>
  <r>
    <x v="5"/>
    <x v="54"/>
    <x v="14"/>
    <n v="1"/>
  </r>
  <r>
    <x v="5"/>
    <x v="54"/>
    <x v="15"/>
    <n v="1"/>
  </r>
  <r>
    <x v="5"/>
    <x v="54"/>
    <x v="1"/>
    <n v="4"/>
  </r>
  <r>
    <x v="5"/>
    <x v="54"/>
    <x v="2"/>
    <n v="10"/>
  </r>
  <r>
    <x v="5"/>
    <x v="54"/>
    <x v="19"/>
    <n v="1"/>
  </r>
  <r>
    <x v="5"/>
    <x v="54"/>
    <x v="3"/>
    <n v="11"/>
  </r>
  <r>
    <x v="5"/>
    <x v="54"/>
    <x v="5"/>
    <n v="2"/>
  </r>
  <r>
    <x v="5"/>
    <x v="54"/>
    <x v="7"/>
    <n v="8"/>
  </r>
  <r>
    <x v="5"/>
    <x v="54"/>
    <x v="9"/>
    <n v="3254"/>
  </r>
  <r>
    <x v="5"/>
    <x v="54"/>
    <x v="25"/>
    <n v="1"/>
  </r>
  <r>
    <x v="5"/>
    <x v="54"/>
    <x v="11"/>
    <n v="4"/>
  </r>
  <r>
    <x v="5"/>
    <x v="54"/>
    <x v="12"/>
    <n v="2417"/>
  </r>
  <r>
    <x v="5"/>
    <x v="55"/>
    <x v="14"/>
    <n v="1"/>
  </r>
  <r>
    <x v="5"/>
    <x v="55"/>
    <x v="1"/>
    <n v="404"/>
  </r>
  <r>
    <x v="5"/>
    <x v="55"/>
    <x v="2"/>
    <n v="15"/>
  </r>
  <r>
    <x v="5"/>
    <x v="55"/>
    <x v="17"/>
    <n v="5"/>
  </r>
  <r>
    <x v="5"/>
    <x v="55"/>
    <x v="7"/>
    <n v="6"/>
  </r>
  <r>
    <x v="5"/>
    <x v="55"/>
    <x v="8"/>
    <n v="3"/>
  </r>
  <r>
    <x v="5"/>
    <x v="55"/>
    <x v="9"/>
    <n v="4757"/>
  </r>
  <r>
    <x v="5"/>
    <x v="55"/>
    <x v="10"/>
    <n v="43"/>
  </r>
  <r>
    <x v="5"/>
    <x v="55"/>
    <x v="11"/>
    <n v="7"/>
  </r>
  <r>
    <x v="5"/>
    <x v="55"/>
    <x v="12"/>
    <n v="1069"/>
  </r>
  <r>
    <x v="5"/>
    <x v="56"/>
    <x v="15"/>
    <n v="1"/>
  </r>
  <r>
    <x v="5"/>
    <x v="56"/>
    <x v="1"/>
    <n v="123"/>
  </r>
  <r>
    <x v="5"/>
    <x v="56"/>
    <x v="2"/>
    <n v="3"/>
  </r>
  <r>
    <x v="5"/>
    <x v="56"/>
    <x v="16"/>
    <n v="3"/>
  </r>
  <r>
    <x v="5"/>
    <x v="56"/>
    <x v="6"/>
    <n v="1"/>
  </r>
  <r>
    <x v="5"/>
    <x v="56"/>
    <x v="8"/>
    <n v="1"/>
  </r>
  <r>
    <x v="5"/>
    <x v="56"/>
    <x v="9"/>
    <n v="1241"/>
  </r>
  <r>
    <x v="5"/>
    <x v="56"/>
    <x v="10"/>
    <n v="12"/>
  </r>
  <r>
    <x v="5"/>
    <x v="56"/>
    <x v="11"/>
    <n v="1"/>
  </r>
  <r>
    <x v="5"/>
    <x v="56"/>
    <x v="12"/>
    <n v="186"/>
  </r>
  <r>
    <x v="5"/>
    <x v="57"/>
    <x v="13"/>
    <n v="9"/>
  </r>
  <r>
    <x v="5"/>
    <x v="57"/>
    <x v="14"/>
    <n v="1"/>
  </r>
  <r>
    <x v="5"/>
    <x v="57"/>
    <x v="15"/>
    <n v="1"/>
  </r>
  <r>
    <x v="5"/>
    <x v="57"/>
    <x v="1"/>
    <n v="48"/>
  </r>
  <r>
    <x v="5"/>
    <x v="57"/>
    <x v="2"/>
    <n v="11"/>
  </r>
  <r>
    <x v="5"/>
    <x v="57"/>
    <x v="20"/>
    <n v="1"/>
  </r>
  <r>
    <x v="5"/>
    <x v="57"/>
    <x v="16"/>
    <n v="2"/>
  </r>
  <r>
    <x v="5"/>
    <x v="57"/>
    <x v="3"/>
    <n v="6"/>
  </r>
  <r>
    <x v="5"/>
    <x v="57"/>
    <x v="4"/>
    <n v="8"/>
  </r>
  <r>
    <x v="5"/>
    <x v="57"/>
    <x v="5"/>
    <n v="6"/>
  </r>
  <r>
    <x v="5"/>
    <x v="57"/>
    <x v="6"/>
    <n v="15"/>
  </r>
  <r>
    <x v="5"/>
    <x v="57"/>
    <x v="7"/>
    <n v="36"/>
  </r>
  <r>
    <x v="5"/>
    <x v="57"/>
    <x v="8"/>
    <n v="40"/>
  </r>
  <r>
    <x v="5"/>
    <x v="57"/>
    <x v="9"/>
    <n v="5384"/>
  </r>
  <r>
    <x v="5"/>
    <x v="57"/>
    <x v="10"/>
    <n v="24"/>
  </r>
  <r>
    <x v="5"/>
    <x v="57"/>
    <x v="11"/>
    <n v="2"/>
  </r>
  <r>
    <x v="5"/>
    <x v="57"/>
    <x v="12"/>
    <n v="695"/>
  </r>
  <r>
    <x v="5"/>
    <x v="58"/>
    <x v="13"/>
    <n v="1"/>
  </r>
  <r>
    <x v="5"/>
    <x v="58"/>
    <x v="18"/>
    <n v="1"/>
  </r>
  <r>
    <x v="5"/>
    <x v="58"/>
    <x v="14"/>
    <n v="1"/>
  </r>
  <r>
    <x v="5"/>
    <x v="58"/>
    <x v="1"/>
    <n v="5"/>
  </r>
  <r>
    <x v="5"/>
    <x v="58"/>
    <x v="2"/>
    <n v="12"/>
  </r>
  <r>
    <x v="5"/>
    <x v="58"/>
    <x v="19"/>
    <n v="2"/>
  </r>
  <r>
    <x v="5"/>
    <x v="58"/>
    <x v="3"/>
    <n v="2"/>
  </r>
  <r>
    <x v="5"/>
    <x v="58"/>
    <x v="4"/>
    <n v="6"/>
  </r>
  <r>
    <x v="5"/>
    <x v="58"/>
    <x v="5"/>
    <n v="1"/>
  </r>
  <r>
    <x v="5"/>
    <x v="58"/>
    <x v="6"/>
    <n v="9"/>
  </r>
  <r>
    <x v="5"/>
    <x v="58"/>
    <x v="7"/>
    <n v="8"/>
  </r>
  <r>
    <x v="5"/>
    <x v="58"/>
    <x v="8"/>
    <n v="1"/>
  </r>
  <r>
    <x v="5"/>
    <x v="58"/>
    <x v="9"/>
    <n v="1988"/>
  </r>
  <r>
    <x v="5"/>
    <x v="58"/>
    <x v="10"/>
    <n v="43"/>
  </r>
  <r>
    <x v="5"/>
    <x v="58"/>
    <x v="12"/>
    <n v="262"/>
  </r>
  <r>
    <x v="5"/>
    <x v="59"/>
    <x v="13"/>
    <n v="3"/>
  </r>
  <r>
    <x v="5"/>
    <x v="59"/>
    <x v="15"/>
    <n v="1"/>
  </r>
  <r>
    <x v="5"/>
    <x v="59"/>
    <x v="1"/>
    <n v="9"/>
  </r>
  <r>
    <x v="5"/>
    <x v="59"/>
    <x v="2"/>
    <n v="1"/>
  </r>
  <r>
    <x v="5"/>
    <x v="59"/>
    <x v="19"/>
    <n v="2"/>
  </r>
  <r>
    <x v="5"/>
    <x v="59"/>
    <x v="3"/>
    <n v="5"/>
  </r>
  <r>
    <x v="5"/>
    <x v="59"/>
    <x v="4"/>
    <n v="2"/>
  </r>
  <r>
    <x v="5"/>
    <x v="59"/>
    <x v="5"/>
    <n v="1"/>
  </r>
  <r>
    <x v="5"/>
    <x v="59"/>
    <x v="17"/>
    <n v="1"/>
  </r>
  <r>
    <x v="5"/>
    <x v="59"/>
    <x v="7"/>
    <n v="1"/>
  </r>
  <r>
    <x v="5"/>
    <x v="59"/>
    <x v="8"/>
    <n v="13"/>
  </r>
  <r>
    <x v="5"/>
    <x v="59"/>
    <x v="9"/>
    <n v="4423"/>
  </r>
  <r>
    <x v="5"/>
    <x v="59"/>
    <x v="10"/>
    <n v="14"/>
  </r>
  <r>
    <x v="5"/>
    <x v="59"/>
    <x v="11"/>
    <n v="4"/>
  </r>
  <r>
    <x v="5"/>
    <x v="59"/>
    <x v="12"/>
    <n v="375"/>
  </r>
  <r>
    <x v="5"/>
    <x v="60"/>
    <x v="13"/>
    <n v="2"/>
  </r>
  <r>
    <x v="5"/>
    <x v="60"/>
    <x v="0"/>
    <n v="1"/>
  </r>
  <r>
    <x v="5"/>
    <x v="60"/>
    <x v="15"/>
    <n v="2"/>
  </r>
  <r>
    <x v="5"/>
    <x v="60"/>
    <x v="1"/>
    <n v="189"/>
  </r>
  <r>
    <x v="5"/>
    <x v="60"/>
    <x v="2"/>
    <n v="1"/>
  </r>
  <r>
    <x v="5"/>
    <x v="60"/>
    <x v="3"/>
    <n v="2"/>
  </r>
  <r>
    <x v="5"/>
    <x v="60"/>
    <x v="5"/>
    <n v="1"/>
  </r>
  <r>
    <x v="5"/>
    <x v="60"/>
    <x v="17"/>
    <n v="1"/>
  </r>
  <r>
    <x v="5"/>
    <x v="60"/>
    <x v="7"/>
    <n v="4"/>
  </r>
  <r>
    <x v="5"/>
    <x v="60"/>
    <x v="9"/>
    <n v="3573"/>
  </r>
  <r>
    <x v="5"/>
    <x v="60"/>
    <x v="10"/>
    <n v="13"/>
  </r>
  <r>
    <x v="5"/>
    <x v="60"/>
    <x v="11"/>
    <n v="2"/>
  </r>
  <r>
    <x v="5"/>
    <x v="60"/>
    <x v="12"/>
    <n v="282"/>
  </r>
  <r>
    <x v="5"/>
    <x v="61"/>
    <x v="13"/>
    <n v="4"/>
  </r>
  <r>
    <x v="5"/>
    <x v="61"/>
    <x v="18"/>
    <n v="1"/>
  </r>
  <r>
    <x v="5"/>
    <x v="61"/>
    <x v="14"/>
    <n v="2"/>
  </r>
  <r>
    <x v="5"/>
    <x v="61"/>
    <x v="15"/>
    <n v="24"/>
  </r>
  <r>
    <x v="5"/>
    <x v="61"/>
    <x v="1"/>
    <n v="37"/>
  </r>
  <r>
    <x v="5"/>
    <x v="61"/>
    <x v="2"/>
    <n v="38"/>
  </r>
  <r>
    <x v="5"/>
    <x v="61"/>
    <x v="19"/>
    <n v="484"/>
  </r>
  <r>
    <x v="5"/>
    <x v="61"/>
    <x v="3"/>
    <n v="7"/>
  </r>
  <r>
    <x v="5"/>
    <x v="61"/>
    <x v="4"/>
    <n v="4"/>
  </r>
  <r>
    <x v="5"/>
    <x v="61"/>
    <x v="5"/>
    <n v="11"/>
  </r>
  <r>
    <x v="5"/>
    <x v="61"/>
    <x v="26"/>
    <n v="7"/>
  </r>
  <r>
    <x v="5"/>
    <x v="61"/>
    <x v="6"/>
    <n v="2"/>
  </r>
  <r>
    <x v="5"/>
    <x v="61"/>
    <x v="7"/>
    <n v="9"/>
  </r>
  <r>
    <x v="5"/>
    <x v="61"/>
    <x v="8"/>
    <n v="1"/>
  </r>
  <r>
    <x v="5"/>
    <x v="61"/>
    <x v="9"/>
    <n v="10944"/>
  </r>
  <r>
    <x v="5"/>
    <x v="61"/>
    <x v="10"/>
    <n v="23"/>
  </r>
  <r>
    <x v="5"/>
    <x v="61"/>
    <x v="11"/>
    <n v="68"/>
  </r>
  <r>
    <x v="5"/>
    <x v="61"/>
    <x v="12"/>
    <n v="6573"/>
  </r>
  <r>
    <x v="5"/>
    <x v="62"/>
    <x v="13"/>
    <n v="92"/>
  </r>
  <r>
    <x v="5"/>
    <x v="62"/>
    <x v="0"/>
    <n v="2"/>
  </r>
  <r>
    <x v="5"/>
    <x v="62"/>
    <x v="15"/>
    <n v="2"/>
  </r>
  <r>
    <x v="5"/>
    <x v="62"/>
    <x v="1"/>
    <n v="52"/>
  </r>
  <r>
    <x v="5"/>
    <x v="62"/>
    <x v="16"/>
    <n v="1"/>
  </r>
  <r>
    <x v="5"/>
    <x v="62"/>
    <x v="3"/>
    <n v="3"/>
  </r>
  <r>
    <x v="5"/>
    <x v="62"/>
    <x v="4"/>
    <n v="1"/>
  </r>
  <r>
    <x v="5"/>
    <x v="62"/>
    <x v="5"/>
    <n v="1"/>
  </r>
  <r>
    <x v="5"/>
    <x v="62"/>
    <x v="17"/>
    <n v="1"/>
  </r>
  <r>
    <x v="5"/>
    <x v="62"/>
    <x v="7"/>
    <n v="6"/>
  </r>
  <r>
    <x v="5"/>
    <x v="62"/>
    <x v="9"/>
    <n v="3459"/>
  </r>
  <r>
    <x v="5"/>
    <x v="62"/>
    <x v="10"/>
    <n v="10"/>
  </r>
  <r>
    <x v="5"/>
    <x v="62"/>
    <x v="11"/>
    <n v="3"/>
  </r>
  <r>
    <x v="5"/>
    <x v="62"/>
    <x v="12"/>
    <n v="816"/>
  </r>
  <r>
    <x v="5"/>
    <x v="63"/>
    <x v="13"/>
    <n v="1"/>
  </r>
  <r>
    <x v="5"/>
    <x v="63"/>
    <x v="15"/>
    <n v="1"/>
  </r>
  <r>
    <x v="5"/>
    <x v="63"/>
    <x v="1"/>
    <n v="8"/>
  </r>
  <r>
    <x v="5"/>
    <x v="63"/>
    <x v="2"/>
    <n v="4"/>
  </r>
  <r>
    <x v="5"/>
    <x v="63"/>
    <x v="4"/>
    <n v="2"/>
  </r>
  <r>
    <x v="5"/>
    <x v="63"/>
    <x v="7"/>
    <n v="3"/>
  </r>
  <r>
    <x v="5"/>
    <x v="63"/>
    <x v="9"/>
    <n v="1503"/>
  </r>
  <r>
    <x v="5"/>
    <x v="63"/>
    <x v="12"/>
    <n v="358"/>
  </r>
  <r>
    <x v="5"/>
    <x v="64"/>
    <x v="13"/>
    <n v="5"/>
  </r>
  <r>
    <x v="5"/>
    <x v="64"/>
    <x v="18"/>
    <n v="13"/>
  </r>
  <r>
    <x v="5"/>
    <x v="64"/>
    <x v="0"/>
    <n v="6"/>
  </r>
  <r>
    <x v="5"/>
    <x v="64"/>
    <x v="15"/>
    <n v="1"/>
  </r>
  <r>
    <x v="5"/>
    <x v="64"/>
    <x v="1"/>
    <n v="21"/>
  </r>
  <r>
    <x v="5"/>
    <x v="64"/>
    <x v="2"/>
    <n v="9"/>
  </r>
  <r>
    <x v="5"/>
    <x v="64"/>
    <x v="19"/>
    <n v="3"/>
  </r>
  <r>
    <x v="5"/>
    <x v="64"/>
    <x v="20"/>
    <n v="5"/>
  </r>
  <r>
    <x v="5"/>
    <x v="64"/>
    <x v="16"/>
    <n v="2"/>
  </r>
  <r>
    <x v="5"/>
    <x v="64"/>
    <x v="3"/>
    <n v="69"/>
  </r>
  <r>
    <x v="5"/>
    <x v="64"/>
    <x v="4"/>
    <n v="3"/>
  </r>
  <r>
    <x v="5"/>
    <x v="64"/>
    <x v="5"/>
    <n v="4"/>
  </r>
  <r>
    <x v="5"/>
    <x v="64"/>
    <x v="17"/>
    <n v="5"/>
  </r>
  <r>
    <x v="5"/>
    <x v="64"/>
    <x v="27"/>
    <n v="6"/>
  </r>
  <r>
    <x v="5"/>
    <x v="64"/>
    <x v="26"/>
    <n v="3"/>
  </r>
  <r>
    <x v="5"/>
    <x v="64"/>
    <x v="6"/>
    <n v="5"/>
  </r>
  <r>
    <x v="5"/>
    <x v="64"/>
    <x v="7"/>
    <n v="11"/>
  </r>
  <r>
    <x v="5"/>
    <x v="64"/>
    <x v="24"/>
    <n v="1"/>
  </r>
  <r>
    <x v="5"/>
    <x v="64"/>
    <x v="8"/>
    <n v="8"/>
  </r>
  <r>
    <x v="5"/>
    <x v="64"/>
    <x v="9"/>
    <n v="8453"/>
  </r>
  <r>
    <x v="5"/>
    <x v="64"/>
    <x v="25"/>
    <n v="1"/>
  </r>
  <r>
    <x v="5"/>
    <x v="64"/>
    <x v="10"/>
    <n v="38"/>
  </r>
  <r>
    <x v="5"/>
    <x v="64"/>
    <x v="11"/>
    <n v="5"/>
  </r>
  <r>
    <x v="5"/>
    <x v="64"/>
    <x v="12"/>
    <n v="744"/>
  </r>
  <r>
    <x v="5"/>
    <x v="65"/>
    <x v="13"/>
    <n v="1"/>
  </r>
  <r>
    <x v="5"/>
    <x v="65"/>
    <x v="18"/>
    <n v="1"/>
  </r>
  <r>
    <x v="5"/>
    <x v="65"/>
    <x v="14"/>
    <n v="1"/>
  </r>
  <r>
    <x v="5"/>
    <x v="65"/>
    <x v="15"/>
    <n v="7"/>
  </r>
  <r>
    <x v="5"/>
    <x v="65"/>
    <x v="1"/>
    <n v="44"/>
  </r>
  <r>
    <x v="5"/>
    <x v="65"/>
    <x v="2"/>
    <n v="11"/>
  </r>
  <r>
    <x v="5"/>
    <x v="65"/>
    <x v="3"/>
    <n v="2"/>
  </r>
  <r>
    <x v="5"/>
    <x v="65"/>
    <x v="4"/>
    <n v="31"/>
  </r>
  <r>
    <x v="5"/>
    <x v="65"/>
    <x v="5"/>
    <n v="8"/>
  </r>
  <r>
    <x v="5"/>
    <x v="65"/>
    <x v="17"/>
    <n v="4"/>
  </r>
  <r>
    <x v="5"/>
    <x v="65"/>
    <x v="6"/>
    <n v="8"/>
  </r>
  <r>
    <x v="5"/>
    <x v="65"/>
    <x v="7"/>
    <n v="18"/>
  </r>
  <r>
    <x v="5"/>
    <x v="65"/>
    <x v="8"/>
    <n v="31"/>
  </r>
  <r>
    <x v="5"/>
    <x v="65"/>
    <x v="9"/>
    <n v="13942"/>
  </r>
  <r>
    <x v="5"/>
    <x v="65"/>
    <x v="10"/>
    <n v="69"/>
  </r>
  <r>
    <x v="5"/>
    <x v="65"/>
    <x v="11"/>
    <n v="8"/>
  </r>
  <r>
    <x v="5"/>
    <x v="65"/>
    <x v="12"/>
    <n v="1903"/>
  </r>
  <r>
    <x v="5"/>
    <x v="66"/>
    <x v="13"/>
    <n v="2"/>
  </r>
  <r>
    <x v="5"/>
    <x v="66"/>
    <x v="14"/>
    <n v="1"/>
  </r>
  <r>
    <x v="5"/>
    <x v="66"/>
    <x v="1"/>
    <n v="9"/>
  </r>
  <r>
    <x v="5"/>
    <x v="66"/>
    <x v="19"/>
    <n v="1"/>
  </r>
  <r>
    <x v="5"/>
    <x v="66"/>
    <x v="20"/>
    <n v="2"/>
  </r>
  <r>
    <x v="5"/>
    <x v="66"/>
    <x v="3"/>
    <n v="6"/>
  </r>
  <r>
    <x v="5"/>
    <x v="66"/>
    <x v="4"/>
    <n v="4"/>
  </r>
  <r>
    <x v="5"/>
    <x v="66"/>
    <x v="26"/>
    <n v="1"/>
  </r>
  <r>
    <x v="5"/>
    <x v="66"/>
    <x v="7"/>
    <n v="1"/>
  </r>
  <r>
    <x v="5"/>
    <x v="66"/>
    <x v="9"/>
    <n v="2586"/>
  </r>
  <r>
    <x v="5"/>
    <x v="66"/>
    <x v="10"/>
    <n v="2"/>
  </r>
  <r>
    <x v="5"/>
    <x v="66"/>
    <x v="11"/>
    <n v="2"/>
  </r>
  <r>
    <x v="5"/>
    <x v="66"/>
    <x v="12"/>
    <n v="1299"/>
  </r>
  <r>
    <x v="5"/>
    <x v="67"/>
    <x v="1"/>
    <n v="635"/>
  </r>
  <r>
    <x v="5"/>
    <x v="67"/>
    <x v="19"/>
    <n v="5"/>
  </r>
  <r>
    <x v="5"/>
    <x v="67"/>
    <x v="4"/>
    <n v="6"/>
  </r>
  <r>
    <x v="5"/>
    <x v="67"/>
    <x v="5"/>
    <n v="34"/>
  </r>
  <r>
    <x v="5"/>
    <x v="67"/>
    <x v="21"/>
    <n v="3"/>
  </r>
  <r>
    <x v="5"/>
    <x v="67"/>
    <x v="7"/>
    <n v="88"/>
  </r>
  <r>
    <x v="5"/>
    <x v="67"/>
    <x v="9"/>
    <n v="5962"/>
  </r>
  <r>
    <x v="5"/>
    <x v="67"/>
    <x v="25"/>
    <n v="1"/>
  </r>
  <r>
    <x v="5"/>
    <x v="67"/>
    <x v="11"/>
    <n v="3"/>
  </r>
  <r>
    <x v="5"/>
    <x v="67"/>
    <x v="12"/>
    <n v="6183"/>
  </r>
  <r>
    <x v="5"/>
    <x v="68"/>
    <x v="13"/>
    <n v="5"/>
  </r>
  <r>
    <x v="5"/>
    <x v="68"/>
    <x v="15"/>
    <n v="14"/>
  </r>
  <r>
    <x v="5"/>
    <x v="68"/>
    <x v="1"/>
    <n v="197"/>
  </r>
  <r>
    <x v="5"/>
    <x v="68"/>
    <x v="2"/>
    <n v="1"/>
  </r>
  <r>
    <x v="5"/>
    <x v="68"/>
    <x v="19"/>
    <n v="2"/>
  </r>
  <r>
    <x v="5"/>
    <x v="68"/>
    <x v="3"/>
    <n v="83"/>
  </r>
  <r>
    <x v="5"/>
    <x v="68"/>
    <x v="4"/>
    <n v="25"/>
  </r>
  <r>
    <x v="5"/>
    <x v="68"/>
    <x v="5"/>
    <n v="1"/>
  </r>
  <r>
    <x v="5"/>
    <x v="68"/>
    <x v="17"/>
    <n v="9"/>
  </r>
  <r>
    <x v="5"/>
    <x v="68"/>
    <x v="27"/>
    <n v="2"/>
  </r>
  <r>
    <x v="5"/>
    <x v="68"/>
    <x v="21"/>
    <n v="1"/>
  </r>
  <r>
    <x v="5"/>
    <x v="68"/>
    <x v="7"/>
    <n v="11"/>
  </r>
  <r>
    <x v="5"/>
    <x v="68"/>
    <x v="8"/>
    <n v="3"/>
  </r>
  <r>
    <x v="5"/>
    <x v="68"/>
    <x v="9"/>
    <n v="21467"/>
  </r>
  <r>
    <x v="5"/>
    <x v="68"/>
    <x v="25"/>
    <n v="1"/>
  </r>
  <r>
    <x v="5"/>
    <x v="68"/>
    <x v="10"/>
    <n v="11"/>
  </r>
  <r>
    <x v="5"/>
    <x v="68"/>
    <x v="11"/>
    <n v="7"/>
  </r>
  <r>
    <x v="5"/>
    <x v="68"/>
    <x v="12"/>
    <n v="5159"/>
  </r>
  <r>
    <x v="6"/>
    <x v="69"/>
    <x v="13"/>
    <n v="3"/>
  </r>
  <r>
    <x v="6"/>
    <x v="69"/>
    <x v="18"/>
    <n v="3"/>
  </r>
  <r>
    <x v="6"/>
    <x v="69"/>
    <x v="14"/>
    <n v="1"/>
  </r>
  <r>
    <x v="6"/>
    <x v="69"/>
    <x v="15"/>
    <n v="4"/>
  </r>
  <r>
    <x v="6"/>
    <x v="69"/>
    <x v="1"/>
    <n v="435"/>
  </r>
  <r>
    <x v="6"/>
    <x v="69"/>
    <x v="2"/>
    <n v="15"/>
  </r>
  <r>
    <x v="6"/>
    <x v="69"/>
    <x v="19"/>
    <n v="1"/>
  </r>
  <r>
    <x v="6"/>
    <x v="69"/>
    <x v="3"/>
    <n v="24"/>
  </r>
  <r>
    <x v="6"/>
    <x v="69"/>
    <x v="4"/>
    <n v="4"/>
  </r>
  <r>
    <x v="6"/>
    <x v="69"/>
    <x v="7"/>
    <n v="10"/>
  </r>
  <r>
    <x v="6"/>
    <x v="69"/>
    <x v="8"/>
    <n v="1"/>
  </r>
  <r>
    <x v="6"/>
    <x v="69"/>
    <x v="9"/>
    <n v="8850"/>
  </r>
  <r>
    <x v="6"/>
    <x v="69"/>
    <x v="11"/>
    <n v="5"/>
  </r>
  <r>
    <x v="6"/>
    <x v="69"/>
    <x v="12"/>
    <n v="3089"/>
  </r>
  <r>
    <x v="6"/>
    <x v="70"/>
    <x v="13"/>
    <n v="1"/>
  </r>
  <r>
    <x v="6"/>
    <x v="70"/>
    <x v="1"/>
    <n v="1"/>
  </r>
  <r>
    <x v="6"/>
    <x v="70"/>
    <x v="2"/>
    <n v="2"/>
  </r>
  <r>
    <x v="6"/>
    <x v="70"/>
    <x v="4"/>
    <n v="3"/>
  </r>
  <r>
    <x v="6"/>
    <x v="70"/>
    <x v="7"/>
    <n v="2"/>
  </r>
  <r>
    <x v="6"/>
    <x v="70"/>
    <x v="9"/>
    <n v="721"/>
  </r>
  <r>
    <x v="6"/>
    <x v="70"/>
    <x v="11"/>
    <n v="8"/>
  </r>
  <r>
    <x v="6"/>
    <x v="70"/>
    <x v="12"/>
    <n v="2211"/>
  </r>
  <r>
    <x v="6"/>
    <x v="71"/>
    <x v="14"/>
    <n v="1"/>
  </r>
  <r>
    <x v="6"/>
    <x v="71"/>
    <x v="1"/>
    <n v="19"/>
  </r>
  <r>
    <x v="6"/>
    <x v="71"/>
    <x v="3"/>
    <n v="2"/>
  </r>
  <r>
    <x v="6"/>
    <x v="71"/>
    <x v="4"/>
    <n v="2"/>
  </r>
  <r>
    <x v="6"/>
    <x v="71"/>
    <x v="7"/>
    <n v="7"/>
  </r>
  <r>
    <x v="6"/>
    <x v="71"/>
    <x v="9"/>
    <n v="773"/>
  </r>
  <r>
    <x v="6"/>
    <x v="71"/>
    <x v="10"/>
    <n v="1"/>
  </r>
  <r>
    <x v="6"/>
    <x v="71"/>
    <x v="11"/>
    <n v="8"/>
  </r>
  <r>
    <x v="6"/>
    <x v="71"/>
    <x v="12"/>
    <n v="5662"/>
  </r>
  <r>
    <x v="6"/>
    <x v="72"/>
    <x v="13"/>
    <n v="4"/>
  </r>
  <r>
    <x v="6"/>
    <x v="72"/>
    <x v="18"/>
    <n v="21"/>
  </r>
  <r>
    <x v="6"/>
    <x v="72"/>
    <x v="14"/>
    <n v="6"/>
  </r>
  <r>
    <x v="6"/>
    <x v="72"/>
    <x v="28"/>
    <n v="1"/>
  </r>
  <r>
    <x v="6"/>
    <x v="72"/>
    <x v="15"/>
    <n v="1"/>
  </r>
  <r>
    <x v="6"/>
    <x v="72"/>
    <x v="1"/>
    <n v="10"/>
  </r>
  <r>
    <x v="6"/>
    <x v="72"/>
    <x v="2"/>
    <n v="26"/>
  </r>
  <r>
    <x v="6"/>
    <x v="72"/>
    <x v="19"/>
    <n v="1"/>
  </r>
  <r>
    <x v="6"/>
    <x v="72"/>
    <x v="3"/>
    <n v="67"/>
  </r>
  <r>
    <x v="6"/>
    <x v="72"/>
    <x v="4"/>
    <n v="15"/>
  </r>
  <r>
    <x v="6"/>
    <x v="72"/>
    <x v="5"/>
    <n v="39"/>
  </r>
  <r>
    <x v="6"/>
    <x v="72"/>
    <x v="17"/>
    <n v="8"/>
  </r>
  <r>
    <x v="6"/>
    <x v="72"/>
    <x v="21"/>
    <n v="19"/>
  </r>
  <r>
    <x v="6"/>
    <x v="72"/>
    <x v="6"/>
    <n v="42"/>
  </r>
  <r>
    <x v="6"/>
    <x v="72"/>
    <x v="7"/>
    <n v="63"/>
  </r>
  <r>
    <x v="6"/>
    <x v="72"/>
    <x v="8"/>
    <n v="1"/>
  </r>
  <r>
    <x v="6"/>
    <x v="72"/>
    <x v="9"/>
    <n v="11857"/>
  </r>
  <r>
    <x v="6"/>
    <x v="72"/>
    <x v="11"/>
    <n v="3"/>
  </r>
  <r>
    <x v="6"/>
    <x v="72"/>
    <x v="12"/>
    <n v="3650"/>
  </r>
  <r>
    <x v="6"/>
    <x v="73"/>
    <x v="13"/>
    <n v="7"/>
  </r>
  <r>
    <x v="6"/>
    <x v="73"/>
    <x v="14"/>
    <n v="8"/>
  </r>
  <r>
    <x v="6"/>
    <x v="73"/>
    <x v="1"/>
    <n v="108"/>
  </r>
  <r>
    <x v="6"/>
    <x v="73"/>
    <x v="3"/>
    <n v="10"/>
  </r>
  <r>
    <x v="6"/>
    <x v="73"/>
    <x v="4"/>
    <n v="5"/>
  </r>
  <r>
    <x v="6"/>
    <x v="73"/>
    <x v="5"/>
    <n v="13"/>
  </r>
  <r>
    <x v="6"/>
    <x v="73"/>
    <x v="17"/>
    <n v="2"/>
  </r>
  <r>
    <x v="6"/>
    <x v="73"/>
    <x v="21"/>
    <n v="6"/>
  </r>
  <r>
    <x v="6"/>
    <x v="73"/>
    <x v="6"/>
    <n v="7"/>
  </r>
  <r>
    <x v="6"/>
    <x v="73"/>
    <x v="7"/>
    <n v="18"/>
  </r>
  <r>
    <x v="6"/>
    <x v="73"/>
    <x v="8"/>
    <n v="2"/>
  </r>
  <r>
    <x v="6"/>
    <x v="73"/>
    <x v="9"/>
    <n v="3107"/>
  </r>
  <r>
    <x v="6"/>
    <x v="73"/>
    <x v="11"/>
    <n v="3"/>
  </r>
  <r>
    <x v="6"/>
    <x v="73"/>
    <x v="12"/>
    <n v="7802"/>
  </r>
  <r>
    <x v="6"/>
    <x v="74"/>
    <x v="14"/>
    <n v="1"/>
  </r>
  <r>
    <x v="6"/>
    <x v="74"/>
    <x v="1"/>
    <n v="122"/>
  </r>
  <r>
    <x v="6"/>
    <x v="74"/>
    <x v="2"/>
    <n v="1"/>
  </r>
  <r>
    <x v="6"/>
    <x v="74"/>
    <x v="19"/>
    <n v="1"/>
  </r>
  <r>
    <x v="6"/>
    <x v="74"/>
    <x v="3"/>
    <n v="1"/>
  </r>
  <r>
    <x v="6"/>
    <x v="74"/>
    <x v="4"/>
    <n v="6"/>
  </r>
  <r>
    <x v="6"/>
    <x v="74"/>
    <x v="17"/>
    <n v="2"/>
  </r>
  <r>
    <x v="6"/>
    <x v="74"/>
    <x v="6"/>
    <n v="1"/>
  </r>
  <r>
    <x v="6"/>
    <x v="74"/>
    <x v="7"/>
    <n v="1"/>
  </r>
  <r>
    <x v="6"/>
    <x v="74"/>
    <x v="9"/>
    <n v="1820"/>
  </r>
  <r>
    <x v="6"/>
    <x v="74"/>
    <x v="25"/>
    <n v="2"/>
  </r>
  <r>
    <x v="6"/>
    <x v="74"/>
    <x v="10"/>
    <n v="3"/>
  </r>
  <r>
    <x v="6"/>
    <x v="74"/>
    <x v="11"/>
    <n v="1"/>
  </r>
  <r>
    <x v="6"/>
    <x v="74"/>
    <x v="12"/>
    <n v="843"/>
  </r>
  <r>
    <x v="6"/>
    <x v="75"/>
    <x v="13"/>
    <n v="1"/>
  </r>
  <r>
    <x v="6"/>
    <x v="75"/>
    <x v="14"/>
    <n v="6"/>
  </r>
  <r>
    <x v="6"/>
    <x v="75"/>
    <x v="1"/>
    <n v="51"/>
  </r>
  <r>
    <x v="6"/>
    <x v="75"/>
    <x v="2"/>
    <n v="8"/>
  </r>
  <r>
    <x v="6"/>
    <x v="75"/>
    <x v="19"/>
    <n v="1"/>
  </r>
  <r>
    <x v="6"/>
    <x v="75"/>
    <x v="3"/>
    <n v="1"/>
  </r>
  <r>
    <x v="6"/>
    <x v="75"/>
    <x v="4"/>
    <n v="4"/>
  </r>
  <r>
    <x v="6"/>
    <x v="75"/>
    <x v="5"/>
    <n v="6"/>
  </r>
  <r>
    <x v="6"/>
    <x v="75"/>
    <x v="21"/>
    <n v="5"/>
  </r>
  <r>
    <x v="6"/>
    <x v="75"/>
    <x v="6"/>
    <n v="5"/>
  </r>
  <r>
    <x v="6"/>
    <x v="75"/>
    <x v="7"/>
    <n v="10"/>
  </r>
  <r>
    <x v="6"/>
    <x v="75"/>
    <x v="8"/>
    <n v="2"/>
  </r>
  <r>
    <x v="6"/>
    <x v="75"/>
    <x v="9"/>
    <n v="977"/>
  </r>
  <r>
    <x v="6"/>
    <x v="75"/>
    <x v="25"/>
    <n v="2"/>
  </r>
  <r>
    <x v="6"/>
    <x v="75"/>
    <x v="11"/>
    <n v="1"/>
  </r>
  <r>
    <x v="6"/>
    <x v="75"/>
    <x v="12"/>
    <n v="5737"/>
  </r>
  <r>
    <x v="6"/>
    <x v="76"/>
    <x v="13"/>
    <n v="15"/>
  </r>
  <r>
    <x v="6"/>
    <x v="76"/>
    <x v="18"/>
    <n v="3"/>
  </r>
  <r>
    <x v="6"/>
    <x v="76"/>
    <x v="0"/>
    <n v="1"/>
  </r>
  <r>
    <x v="6"/>
    <x v="76"/>
    <x v="15"/>
    <n v="3"/>
  </r>
  <r>
    <x v="6"/>
    <x v="76"/>
    <x v="1"/>
    <n v="257"/>
  </r>
  <r>
    <x v="6"/>
    <x v="76"/>
    <x v="2"/>
    <n v="20"/>
  </r>
  <r>
    <x v="6"/>
    <x v="76"/>
    <x v="19"/>
    <n v="10"/>
  </r>
  <r>
    <x v="6"/>
    <x v="76"/>
    <x v="20"/>
    <n v="5"/>
  </r>
  <r>
    <x v="6"/>
    <x v="76"/>
    <x v="3"/>
    <n v="21"/>
  </r>
  <r>
    <x v="6"/>
    <x v="76"/>
    <x v="4"/>
    <n v="24"/>
  </r>
  <r>
    <x v="6"/>
    <x v="76"/>
    <x v="5"/>
    <n v="21"/>
  </r>
  <r>
    <x v="6"/>
    <x v="76"/>
    <x v="17"/>
    <n v="12"/>
  </r>
  <r>
    <x v="6"/>
    <x v="76"/>
    <x v="27"/>
    <n v="2"/>
  </r>
  <r>
    <x v="6"/>
    <x v="76"/>
    <x v="26"/>
    <n v="1"/>
  </r>
  <r>
    <x v="6"/>
    <x v="76"/>
    <x v="6"/>
    <n v="27"/>
  </r>
  <r>
    <x v="6"/>
    <x v="76"/>
    <x v="7"/>
    <n v="26"/>
  </r>
  <r>
    <x v="6"/>
    <x v="76"/>
    <x v="8"/>
    <n v="18"/>
  </r>
  <r>
    <x v="6"/>
    <x v="76"/>
    <x v="9"/>
    <n v="10016"/>
  </r>
  <r>
    <x v="6"/>
    <x v="76"/>
    <x v="25"/>
    <n v="2"/>
  </r>
  <r>
    <x v="6"/>
    <x v="76"/>
    <x v="10"/>
    <n v="25"/>
  </r>
  <r>
    <x v="6"/>
    <x v="76"/>
    <x v="11"/>
    <n v="11"/>
  </r>
  <r>
    <x v="6"/>
    <x v="76"/>
    <x v="12"/>
    <n v="1350"/>
  </r>
  <r>
    <x v="6"/>
    <x v="77"/>
    <x v="14"/>
    <n v="1"/>
  </r>
  <r>
    <x v="6"/>
    <x v="77"/>
    <x v="15"/>
    <n v="1"/>
  </r>
  <r>
    <x v="6"/>
    <x v="77"/>
    <x v="2"/>
    <n v="8"/>
  </r>
  <r>
    <x v="6"/>
    <x v="77"/>
    <x v="3"/>
    <n v="3"/>
  </r>
  <r>
    <x v="6"/>
    <x v="77"/>
    <x v="4"/>
    <n v="2"/>
  </r>
  <r>
    <x v="6"/>
    <x v="77"/>
    <x v="5"/>
    <n v="4"/>
  </r>
  <r>
    <x v="6"/>
    <x v="77"/>
    <x v="17"/>
    <n v="18"/>
  </r>
  <r>
    <x v="6"/>
    <x v="77"/>
    <x v="6"/>
    <n v="84"/>
  </r>
  <r>
    <x v="6"/>
    <x v="77"/>
    <x v="7"/>
    <n v="28"/>
  </r>
  <r>
    <x v="6"/>
    <x v="77"/>
    <x v="8"/>
    <n v="1"/>
  </r>
  <r>
    <x v="6"/>
    <x v="77"/>
    <x v="9"/>
    <n v="1633"/>
  </r>
  <r>
    <x v="6"/>
    <x v="77"/>
    <x v="25"/>
    <n v="3"/>
  </r>
  <r>
    <x v="6"/>
    <x v="77"/>
    <x v="11"/>
    <n v="3"/>
  </r>
  <r>
    <x v="6"/>
    <x v="77"/>
    <x v="12"/>
    <n v="1315"/>
  </r>
  <r>
    <x v="6"/>
    <x v="78"/>
    <x v="13"/>
    <n v="12"/>
  </r>
  <r>
    <x v="6"/>
    <x v="78"/>
    <x v="18"/>
    <n v="23"/>
  </r>
  <r>
    <x v="6"/>
    <x v="78"/>
    <x v="14"/>
    <n v="3"/>
  </r>
  <r>
    <x v="6"/>
    <x v="78"/>
    <x v="28"/>
    <n v="8"/>
  </r>
  <r>
    <x v="6"/>
    <x v="78"/>
    <x v="0"/>
    <n v="3"/>
  </r>
  <r>
    <x v="6"/>
    <x v="78"/>
    <x v="15"/>
    <n v="71"/>
  </r>
  <r>
    <x v="6"/>
    <x v="78"/>
    <x v="1"/>
    <n v="243"/>
  </r>
  <r>
    <x v="6"/>
    <x v="78"/>
    <x v="2"/>
    <n v="13"/>
  </r>
  <r>
    <x v="6"/>
    <x v="78"/>
    <x v="19"/>
    <n v="3"/>
  </r>
  <r>
    <x v="6"/>
    <x v="78"/>
    <x v="20"/>
    <n v="1"/>
  </r>
  <r>
    <x v="6"/>
    <x v="78"/>
    <x v="16"/>
    <n v="2"/>
  </r>
  <r>
    <x v="6"/>
    <x v="78"/>
    <x v="3"/>
    <n v="250"/>
  </r>
  <r>
    <x v="6"/>
    <x v="78"/>
    <x v="4"/>
    <n v="109"/>
  </r>
  <r>
    <x v="6"/>
    <x v="78"/>
    <x v="5"/>
    <n v="6"/>
  </r>
  <r>
    <x v="6"/>
    <x v="78"/>
    <x v="17"/>
    <n v="8"/>
  </r>
  <r>
    <x v="6"/>
    <x v="78"/>
    <x v="27"/>
    <n v="2"/>
  </r>
  <r>
    <x v="6"/>
    <x v="78"/>
    <x v="21"/>
    <n v="5"/>
  </r>
  <r>
    <x v="6"/>
    <x v="78"/>
    <x v="6"/>
    <n v="42"/>
  </r>
  <r>
    <x v="6"/>
    <x v="78"/>
    <x v="7"/>
    <n v="56"/>
  </r>
  <r>
    <x v="6"/>
    <x v="78"/>
    <x v="8"/>
    <n v="12"/>
  </r>
  <r>
    <x v="6"/>
    <x v="78"/>
    <x v="9"/>
    <n v="8828"/>
  </r>
  <r>
    <x v="6"/>
    <x v="78"/>
    <x v="25"/>
    <n v="5"/>
  </r>
  <r>
    <x v="6"/>
    <x v="78"/>
    <x v="10"/>
    <n v="5"/>
  </r>
  <r>
    <x v="6"/>
    <x v="78"/>
    <x v="11"/>
    <n v="6"/>
  </r>
  <r>
    <x v="6"/>
    <x v="78"/>
    <x v="12"/>
    <n v="2201"/>
  </r>
  <r>
    <x v="6"/>
    <x v="79"/>
    <x v="13"/>
    <n v="7"/>
  </r>
  <r>
    <x v="6"/>
    <x v="79"/>
    <x v="14"/>
    <n v="5"/>
  </r>
  <r>
    <x v="6"/>
    <x v="79"/>
    <x v="0"/>
    <n v="15"/>
  </r>
  <r>
    <x v="6"/>
    <x v="79"/>
    <x v="15"/>
    <n v="1"/>
  </r>
  <r>
    <x v="6"/>
    <x v="79"/>
    <x v="1"/>
    <n v="362"/>
  </r>
  <r>
    <x v="6"/>
    <x v="79"/>
    <x v="2"/>
    <n v="23"/>
  </r>
  <r>
    <x v="6"/>
    <x v="79"/>
    <x v="20"/>
    <n v="1"/>
  </r>
  <r>
    <x v="6"/>
    <x v="79"/>
    <x v="3"/>
    <n v="2"/>
  </r>
  <r>
    <x v="6"/>
    <x v="79"/>
    <x v="4"/>
    <n v="9"/>
  </r>
  <r>
    <x v="6"/>
    <x v="79"/>
    <x v="5"/>
    <n v="22"/>
  </r>
  <r>
    <x v="6"/>
    <x v="79"/>
    <x v="17"/>
    <n v="3"/>
  </r>
  <r>
    <x v="6"/>
    <x v="79"/>
    <x v="6"/>
    <n v="14"/>
  </r>
  <r>
    <x v="6"/>
    <x v="79"/>
    <x v="7"/>
    <n v="45"/>
  </r>
  <r>
    <x v="6"/>
    <x v="79"/>
    <x v="8"/>
    <n v="4"/>
  </r>
  <r>
    <x v="6"/>
    <x v="79"/>
    <x v="9"/>
    <n v="4968"/>
  </r>
  <r>
    <x v="6"/>
    <x v="79"/>
    <x v="11"/>
    <n v="2"/>
  </r>
  <r>
    <x v="6"/>
    <x v="79"/>
    <x v="12"/>
    <n v="3703"/>
  </r>
  <r>
    <x v="6"/>
    <x v="80"/>
    <x v="13"/>
    <n v="32"/>
  </r>
  <r>
    <x v="6"/>
    <x v="80"/>
    <x v="18"/>
    <n v="7"/>
  </r>
  <r>
    <x v="6"/>
    <x v="80"/>
    <x v="14"/>
    <n v="7"/>
  </r>
  <r>
    <x v="6"/>
    <x v="80"/>
    <x v="0"/>
    <n v="1"/>
  </r>
  <r>
    <x v="6"/>
    <x v="80"/>
    <x v="15"/>
    <n v="3"/>
  </r>
  <r>
    <x v="6"/>
    <x v="80"/>
    <x v="1"/>
    <n v="26"/>
  </r>
  <r>
    <x v="6"/>
    <x v="80"/>
    <x v="2"/>
    <n v="10"/>
  </r>
  <r>
    <x v="6"/>
    <x v="80"/>
    <x v="19"/>
    <n v="5"/>
  </r>
  <r>
    <x v="6"/>
    <x v="80"/>
    <x v="16"/>
    <n v="1"/>
  </r>
  <r>
    <x v="6"/>
    <x v="80"/>
    <x v="3"/>
    <n v="17"/>
  </r>
  <r>
    <x v="6"/>
    <x v="80"/>
    <x v="4"/>
    <n v="19"/>
  </r>
  <r>
    <x v="6"/>
    <x v="80"/>
    <x v="5"/>
    <n v="54"/>
  </r>
  <r>
    <x v="6"/>
    <x v="80"/>
    <x v="17"/>
    <n v="3"/>
  </r>
  <r>
    <x v="6"/>
    <x v="80"/>
    <x v="26"/>
    <n v="5"/>
  </r>
  <r>
    <x v="6"/>
    <x v="80"/>
    <x v="6"/>
    <n v="56"/>
  </r>
  <r>
    <x v="6"/>
    <x v="80"/>
    <x v="7"/>
    <n v="73"/>
  </r>
  <r>
    <x v="6"/>
    <x v="80"/>
    <x v="8"/>
    <n v="5"/>
  </r>
  <r>
    <x v="6"/>
    <x v="80"/>
    <x v="9"/>
    <n v="12969"/>
  </r>
  <r>
    <x v="6"/>
    <x v="80"/>
    <x v="25"/>
    <n v="2"/>
  </r>
  <r>
    <x v="6"/>
    <x v="80"/>
    <x v="10"/>
    <n v="45"/>
  </r>
  <r>
    <x v="6"/>
    <x v="80"/>
    <x v="11"/>
    <n v="6"/>
  </r>
  <r>
    <x v="6"/>
    <x v="80"/>
    <x v="12"/>
    <n v="4219"/>
  </r>
  <r>
    <x v="6"/>
    <x v="81"/>
    <x v="18"/>
    <n v="1"/>
  </r>
  <r>
    <x v="6"/>
    <x v="81"/>
    <x v="1"/>
    <n v="2"/>
  </r>
  <r>
    <x v="6"/>
    <x v="81"/>
    <x v="3"/>
    <n v="1"/>
  </r>
  <r>
    <x v="6"/>
    <x v="81"/>
    <x v="4"/>
    <n v="5"/>
  </r>
  <r>
    <x v="6"/>
    <x v="81"/>
    <x v="5"/>
    <n v="1"/>
  </r>
  <r>
    <x v="6"/>
    <x v="81"/>
    <x v="17"/>
    <n v="1"/>
  </r>
  <r>
    <x v="6"/>
    <x v="81"/>
    <x v="6"/>
    <n v="1"/>
  </r>
  <r>
    <x v="6"/>
    <x v="81"/>
    <x v="7"/>
    <n v="2"/>
  </r>
  <r>
    <x v="6"/>
    <x v="81"/>
    <x v="9"/>
    <n v="1894"/>
  </r>
  <r>
    <x v="6"/>
    <x v="81"/>
    <x v="11"/>
    <n v="5"/>
  </r>
  <r>
    <x v="6"/>
    <x v="81"/>
    <x v="12"/>
    <n v="6263"/>
  </r>
  <r>
    <x v="6"/>
    <x v="82"/>
    <x v="13"/>
    <n v="31"/>
  </r>
  <r>
    <x v="6"/>
    <x v="82"/>
    <x v="14"/>
    <n v="1"/>
  </r>
  <r>
    <x v="6"/>
    <x v="82"/>
    <x v="0"/>
    <n v="2"/>
  </r>
  <r>
    <x v="6"/>
    <x v="82"/>
    <x v="15"/>
    <n v="3"/>
  </r>
  <r>
    <x v="6"/>
    <x v="82"/>
    <x v="1"/>
    <n v="734"/>
  </r>
  <r>
    <x v="6"/>
    <x v="82"/>
    <x v="2"/>
    <n v="1"/>
  </r>
  <r>
    <x v="6"/>
    <x v="82"/>
    <x v="20"/>
    <n v="8"/>
  </r>
  <r>
    <x v="6"/>
    <x v="82"/>
    <x v="3"/>
    <n v="8"/>
  </r>
  <r>
    <x v="6"/>
    <x v="82"/>
    <x v="4"/>
    <n v="11"/>
  </r>
  <r>
    <x v="6"/>
    <x v="82"/>
    <x v="5"/>
    <n v="10"/>
  </r>
  <r>
    <x v="6"/>
    <x v="82"/>
    <x v="17"/>
    <n v="1"/>
  </r>
  <r>
    <x v="6"/>
    <x v="82"/>
    <x v="21"/>
    <n v="7"/>
  </r>
  <r>
    <x v="6"/>
    <x v="82"/>
    <x v="6"/>
    <n v="8"/>
  </r>
  <r>
    <x v="6"/>
    <x v="82"/>
    <x v="7"/>
    <n v="12"/>
  </r>
  <r>
    <x v="6"/>
    <x v="82"/>
    <x v="8"/>
    <n v="10"/>
  </r>
  <r>
    <x v="6"/>
    <x v="82"/>
    <x v="9"/>
    <n v="8090"/>
  </r>
  <r>
    <x v="6"/>
    <x v="82"/>
    <x v="25"/>
    <n v="18"/>
  </r>
  <r>
    <x v="6"/>
    <x v="82"/>
    <x v="10"/>
    <n v="9"/>
  </r>
  <r>
    <x v="6"/>
    <x v="82"/>
    <x v="11"/>
    <n v="5"/>
  </r>
  <r>
    <x v="6"/>
    <x v="82"/>
    <x v="12"/>
    <n v="2699"/>
  </r>
  <r>
    <x v="6"/>
    <x v="83"/>
    <x v="13"/>
    <n v="45"/>
  </r>
  <r>
    <x v="6"/>
    <x v="83"/>
    <x v="18"/>
    <n v="1"/>
  </r>
  <r>
    <x v="6"/>
    <x v="83"/>
    <x v="28"/>
    <n v="1"/>
  </r>
  <r>
    <x v="6"/>
    <x v="83"/>
    <x v="15"/>
    <n v="3"/>
  </r>
  <r>
    <x v="6"/>
    <x v="83"/>
    <x v="1"/>
    <n v="7"/>
  </r>
  <r>
    <x v="6"/>
    <x v="83"/>
    <x v="2"/>
    <n v="8"/>
  </r>
  <r>
    <x v="6"/>
    <x v="83"/>
    <x v="16"/>
    <n v="2"/>
  </r>
  <r>
    <x v="6"/>
    <x v="83"/>
    <x v="3"/>
    <n v="12"/>
  </r>
  <r>
    <x v="6"/>
    <x v="83"/>
    <x v="4"/>
    <n v="5"/>
  </r>
  <r>
    <x v="6"/>
    <x v="83"/>
    <x v="5"/>
    <n v="5"/>
  </r>
  <r>
    <x v="6"/>
    <x v="83"/>
    <x v="17"/>
    <n v="13"/>
  </r>
  <r>
    <x v="6"/>
    <x v="83"/>
    <x v="6"/>
    <n v="25"/>
  </r>
  <r>
    <x v="6"/>
    <x v="83"/>
    <x v="7"/>
    <n v="18"/>
  </r>
  <r>
    <x v="6"/>
    <x v="83"/>
    <x v="8"/>
    <n v="2"/>
  </r>
  <r>
    <x v="6"/>
    <x v="83"/>
    <x v="9"/>
    <n v="2952"/>
  </r>
  <r>
    <x v="6"/>
    <x v="83"/>
    <x v="25"/>
    <n v="55"/>
  </r>
  <r>
    <x v="6"/>
    <x v="83"/>
    <x v="10"/>
    <n v="3"/>
  </r>
  <r>
    <x v="6"/>
    <x v="83"/>
    <x v="11"/>
    <n v="2"/>
  </r>
  <r>
    <x v="6"/>
    <x v="83"/>
    <x v="12"/>
    <n v="579"/>
  </r>
  <r>
    <x v="6"/>
    <x v="84"/>
    <x v="13"/>
    <n v="110"/>
  </r>
  <r>
    <x v="6"/>
    <x v="84"/>
    <x v="18"/>
    <n v="32"/>
  </r>
  <r>
    <x v="6"/>
    <x v="84"/>
    <x v="14"/>
    <n v="1"/>
  </r>
  <r>
    <x v="6"/>
    <x v="84"/>
    <x v="28"/>
    <n v="9"/>
  </r>
  <r>
    <x v="6"/>
    <x v="84"/>
    <x v="0"/>
    <n v="2"/>
  </r>
  <r>
    <x v="6"/>
    <x v="84"/>
    <x v="15"/>
    <n v="58"/>
  </r>
  <r>
    <x v="6"/>
    <x v="84"/>
    <x v="1"/>
    <n v="21"/>
  </r>
  <r>
    <x v="6"/>
    <x v="84"/>
    <x v="2"/>
    <n v="57"/>
  </r>
  <r>
    <x v="6"/>
    <x v="84"/>
    <x v="19"/>
    <n v="4"/>
  </r>
  <r>
    <x v="6"/>
    <x v="84"/>
    <x v="20"/>
    <n v="2"/>
  </r>
  <r>
    <x v="6"/>
    <x v="84"/>
    <x v="3"/>
    <n v="126"/>
  </r>
  <r>
    <x v="6"/>
    <x v="84"/>
    <x v="4"/>
    <n v="35"/>
  </r>
  <r>
    <x v="6"/>
    <x v="84"/>
    <x v="5"/>
    <n v="81"/>
  </r>
  <r>
    <x v="6"/>
    <x v="84"/>
    <x v="17"/>
    <n v="24"/>
  </r>
  <r>
    <x v="6"/>
    <x v="84"/>
    <x v="27"/>
    <n v="4"/>
  </r>
  <r>
    <x v="6"/>
    <x v="84"/>
    <x v="21"/>
    <n v="26"/>
  </r>
  <r>
    <x v="6"/>
    <x v="84"/>
    <x v="26"/>
    <n v="3"/>
  </r>
  <r>
    <x v="6"/>
    <x v="84"/>
    <x v="6"/>
    <n v="143"/>
  </r>
  <r>
    <x v="6"/>
    <x v="84"/>
    <x v="7"/>
    <n v="135"/>
  </r>
  <r>
    <x v="6"/>
    <x v="84"/>
    <x v="8"/>
    <n v="1"/>
  </r>
  <r>
    <x v="6"/>
    <x v="84"/>
    <x v="9"/>
    <n v="18669"/>
  </r>
  <r>
    <x v="6"/>
    <x v="84"/>
    <x v="25"/>
    <n v="5"/>
  </r>
  <r>
    <x v="6"/>
    <x v="84"/>
    <x v="10"/>
    <n v="3"/>
  </r>
  <r>
    <x v="6"/>
    <x v="84"/>
    <x v="11"/>
    <n v="20"/>
  </r>
  <r>
    <x v="6"/>
    <x v="84"/>
    <x v="12"/>
    <n v="6144"/>
  </r>
  <r>
    <x v="6"/>
    <x v="85"/>
    <x v="13"/>
    <n v="6"/>
  </r>
  <r>
    <x v="6"/>
    <x v="85"/>
    <x v="18"/>
    <n v="1"/>
  </r>
  <r>
    <x v="6"/>
    <x v="85"/>
    <x v="14"/>
    <n v="2"/>
  </r>
  <r>
    <x v="6"/>
    <x v="85"/>
    <x v="15"/>
    <n v="2"/>
  </r>
  <r>
    <x v="6"/>
    <x v="85"/>
    <x v="1"/>
    <n v="342"/>
  </r>
  <r>
    <x v="6"/>
    <x v="85"/>
    <x v="2"/>
    <n v="1"/>
  </r>
  <r>
    <x v="6"/>
    <x v="85"/>
    <x v="3"/>
    <n v="10"/>
  </r>
  <r>
    <x v="6"/>
    <x v="85"/>
    <x v="4"/>
    <n v="6"/>
  </r>
  <r>
    <x v="6"/>
    <x v="85"/>
    <x v="5"/>
    <n v="7"/>
  </r>
  <r>
    <x v="6"/>
    <x v="85"/>
    <x v="21"/>
    <n v="2"/>
  </r>
  <r>
    <x v="6"/>
    <x v="85"/>
    <x v="6"/>
    <n v="6"/>
  </r>
  <r>
    <x v="6"/>
    <x v="85"/>
    <x v="7"/>
    <n v="10"/>
  </r>
  <r>
    <x v="6"/>
    <x v="85"/>
    <x v="8"/>
    <n v="5"/>
  </r>
  <r>
    <x v="6"/>
    <x v="85"/>
    <x v="9"/>
    <n v="2004"/>
  </r>
  <r>
    <x v="6"/>
    <x v="85"/>
    <x v="25"/>
    <n v="30"/>
  </r>
  <r>
    <x v="6"/>
    <x v="85"/>
    <x v="10"/>
    <n v="20"/>
  </r>
  <r>
    <x v="6"/>
    <x v="85"/>
    <x v="11"/>
    <n v="12"/>
  </r>
  <r>
    <x v="6"/>
    <x v="85"/>
    <x v="12"/>
    <n v="7972"/>
  </r>
  <r>
    <x v="6"/>
    <x v="86"/>
    <x v="13"/>
    <n v="10"/>
  </r>
  <r>
    <x v="6"/>
    <x v="86"/>
    <x v="18"/>
    <n v="1"/>
  </r>
  <r>
    <x v="6"/>
    <x v="86"/>
    <x v="14"/>
    <n v="1"/>
  </r>
  <r>
    <x v="6"/>
    <x v="86"/>
    <x v="1"/>
    <n v="32"/>
  </r>
  <r>
    <x v="6"/>
    <x v="86"/>
    <x v="16"/>
    <n v="1"/>
  </r>
  <r>
    <x v="6"/>
    <x v="86"/>
    <x v="3"/>
    <n v="3"/>
  </r>
  <r>
    <x v="6"/>
    <x v="86"/>
    <x v="4"/>
    <n v="5"/>
  </r>
  <r>
    <x v="6"/>
    <x v="86"/>
    <x v="5"/>
    <n v="1"/>
  </r>
  <r>
    <x v="6"/>
    <x v="86"/>
    <x v="7"/>
    <n v="1"/>
  </r>
  <r>
    <x v="6"/>
    <x v="86"/>
    <x v="9"/>
    <n v="1078"/>
  </r>
  <r>
    <x v="6"/>
    <x v="86"/>
    <x v="10"/>
    <n v="10"/>
  </r>
  <r>
    <x v="6"/>
    <x v="86"/>
    <x v="11"/>
    <n v="14"/>
  </r>
  <r>
    <x v="6"/>
    <x v="86"/>
    <x v="12"/>
    <n v="3872"/>
  </r>
  <r>
    <x v="6"/>
    <x v="87"/>
    <x v="13"/>
    <n v="1"/>
  </r>
  <r>
    <x v="6"/>
    <x v="87"/>
    <x v="18"/>
    <n v="1"/>
  </r>
  <r>
    <x v="6"/>
    <x v="87"/>
    <x v="14"/>
    <n v="6"/>
  </r>
  <r>
    <x v="6"/>
    <x v="87"/>
    <x v="1"/>
    <n v="19"/>
  </r>
  <r>
    <x v="6"/>
    <x v="87"/>
    <x v="3"/>
    <n v="3"/>
  </r>
  <r>
    <x v="6"/>
    <x v="87"/>
    <x v="4"/>
    <n v="1"/>
  </r>
  <r>
    <x v="6"/>
    <x v="87"/>
    <x v="5"/>
    <n v="4"/>
  </r>
  <r>
    <x v="6"/>
    <x v="87"/>
    <x v="17"/>
    <n v="2"/>
  </r>
  <r>
    <x v="6"/>
    <x v="87"/>
    <x v="6"/>
    <n v="4"/>
  </r>
  <r>
    <x v="6"/>
    <x v="87"/>
    <x v="7"/>
    <n v="5"/>
  </r>
  <r>
    <x v="6"/>
    <x v="87"/>
    <x v="9"/>
    <n v="3887"/>
  </r>
  <r>
    <x v="6"/>
    <x v="87"/>
    <x v="11"/>
    <n v="30"/>
  </r>
  <r>
    <x v="6"/>
    <x v="87"/>
    <x v="12"/>
    <n v="6499"/>
  </r>
  <r>
    <x v="6"/>
    <x v="88"/>
    <x v="13"/>
    <n v="7"/>
  </r>
  <r>
    <x v="6"/>
    <x v="88"/>
    <x v="18"/>
    <n v="3"/>
  </r>
  <r>
    <x v="6"/>
    <x v="88"/>
    <x v="14"/>
    <n v="15"/>
  </r>
  <r>
    <x v="6"/>
    <x v="88"/>
    <x v="0"/>
    <n v="1"/>
  </r>
  <r>
    <x v="6"/>
    <x v="88"/>
    <x v="15"/>
    <n v="1"/>
  </r>
  <r>
    <x v="6"/>
    <x v="88"/>
    <x v="1"/>
    <n v="65"/>
  </r>
  <r>
    <x v="6"/>
    <x v="88"/>
    <x v="2"/>
    <n v="2"/>
  </r>
  <r>
    <x v="6"/>
    <x v="88"/>
    <x v="19"/>
    <n v="4"/>
  </r>
  <r>
    <x v="6"/>
    <x v="88"/>
    <x v="3"/>
    <n v="8"/>
  </r>
  <r>
    <x v="6"/>
    <x v="88"/>
    <x v="4"/>
    <n v="8"/>
  </r>
  <r>
    <x v="6"/>
    <x v="88"/>
    <x v="5"/>
    <n v="5"/>
  </r>
  <r>
    <x v="6"/>
    <x v="88"/>
    <x v="6"/>
    <n v="9"/>
  </r>
  <r>
    <x v="6"/>
    <x v="88"/>
    <x v="7"/>
    <n v="7"/>
  </r>
  <r>
    <x v="6"/>
    <x v="88"/>
    <x v="8"/>
    <n v="3"/>
  </r>
  <r>
    <x v="6"/>
    <x v="88"/>
    <x v="9"/>
    <n v="1939"/>
  </r>
  <r>
    <x v="6"/>
    <x v="88"/>
    <x v="10"/>
    <n v="2"/>
  </r>
  <r>
    <x v="6"/>
    <x v="88"/>
    <x v="11"/>
    <n v="7"/>
  </r>
  <r>
    <x v="6"/>
    <x v="88"/>
    <x v="12"/>
    <n v="7480"/>
  </r>
  <r>
    <x v="6"/>
    <x v="89"/>
    <x v="13"/>
    <n v="2"/>
  </r>
  <r>
    <x v="6"/>
    <x v="89"/>
    <x v="15"/>
    <n v="1"/>
  </r>
  <r>
    <x v="6"/>
    <x v="89"/>
    <x v="1"/>
    <n v="38"/>
  </r>
  <r>
    <x v="6"/>
    <x v="89"/>
    <x v="2"/>
    <n v="3"/>
  </r>
  <r>
    <x v="6"/>
    <x v="89"/>
    <x v="19"/>
    <n v="1"/>
  </r>
  <r>
    <x v="6"/>
    <x v="89"/>
    <x v="3"/>
    <n v="2"/>
  </r>
  <r>
    <x v="6"/>
    <x v="89"/>
    <x v="4"/>
    <n v="4"/>
  </r>
  <r>
    <x v="6"/>
    <x v="89"/>
    <x v="5"/>
    <n v="3"/>
  </r>
  <r>
    <x v="6"/>
    <x v="89"/>
    <x v="17"/>
    <n v="5"/>
  </r>
  <r>
    <x v="6"/>
    <x v="89"/>
    <x v="26"/>
    <n v="2"/>
  </r>
  <r>
    <x v="6"/>
    <x v="89"/>
    <x v="7"/>
    <n v="8"/>
  </r>
  <r>
    <x v="6"/>
    <x v="89"/>
    <x v="8"/>
    <n v="3"/>
  </r>
  <r>
    <x v="6"/>
    <x v="89"/>
    <x v="9"/>
    <n v="8238"/>
  </r>
  <r>
    <x v="6"/>
    <x v="89"/>
    <x v="10"/>
    <n v="4"/>
  </r>
  <r>
    <x v="6"/>
    <x v="89"/>
    <x v="11"/>
    <n v="1"/>
  </r>
  <r>
    <x v="6"/>
    <x v="89"/>
    <x v="12"/>
    <n v="3482"/>
  </r>
  <r>
    <x v="6"/>
    <x v="90"/>
    <x v="13"/>
    <n v="12"/>
  </r>
  <r>
    <x v="6"/>
    <x v="90"/>
    <x v="18"/>
    <n v="6"/>
  </r>
  <r>
    <x v="6"/>
    <x v="90"/>
    <x v="14"/>
    <n v="4"/>
  </r>
  <r>
    <x v="6"/>
    <x v="90"/>
    <x v="0"/>
    <n v="4"/>
  </r>
  <r>
    <x v="6"/>
    <x v="90"/>
    <x v="1"/>
    <n v="253"/>
  </r>
  <r>
    <x v="6"/>
    <x v="90"/>
    <x v="2"/>
    <n v="3"/>
  </r>
  <r>
    <x v="6"/>
    <x v="90"/>
    <x v="19"/>
    <n v="3"/>
  </r>
  <r>
    <x v="6"/>
    <x v="90"/>
    <x v="20"/>
    <n v="1"/>
  </r>
  <r>
    <x v="6"/>
    <x v="90"/>
    <x v="16"/>
    <n v="3"/>
  </r>
  <r>
    <x v="6"/>
    <x v="90"/>
    <x v="3"/>
    <n v="23"/>
  </r>
  <r>
    <x v="6"/>
    <x v="90"/>
    <x v="4"/>
    <n v="6"/>
  </r>
  <r>
    <x v="6"/>
    <x v="90"/>
    <x v="5"/>
    <n v="24"/>
  </r>
  <r>
    <x v="6"/>
    <x v="90"/>
    <x v="17"/>
    <n v="5"/>
  </r>
  <r>
    <x v="6"/>
    <x v="90"/>
    <x v="27"/>
    <n v="1"/>
  </r>
  <r>
    <x v="6"/>
    <x v="90"/>
    <x v="6"/>
    <n v="31"/>
  </r>
  <r>
    <x v="6"/>
    <x v="90"/>
    <x v="7"/>
    <n v="23"/>
  </r>
  <r>
    <x v="6"/>
    <x v="90"/>
    <x v="8"/>
    <n v="31"/>
  </r>
  <r>
    <x v="6"/>
    <x v="90"/>
    <x v="9"/>
    <n v="9244"/>
  </r>
  <r>
    <x v="6"/>
    <x v="90"/>
    <x v="25"/>
    <n v="1"/>
  </r>
  <r>
    <x v="6"/>
    <x v="90"/>
    <x v="10"/>
    <n v="91"/>
  </r>
  <r>
    <x v="6"/>
    <x v="90"/>
    <x v="11"/>
    <n v="8"/>
  </r>
  <r>
    <x v="6"/>
    <x v="90"/>
    <x v="12"/>
    <n v="5255"/>
  </r>
  <r>
    <x v="6"/>
    <x v="91"/>
    <x v="13"/>
    <n v="8"/>
  </r>
  <r>
    <x v="6"/>
    <x v="91"/>
    <x v="18"/>
    <n v="4"/>
  </r>
  <r>
    <x v="6"/>
    <x v="91"/>
    <x v="14"/>
    <n v="4"/>
  </r>
  <r>
    <x v="6"/>
    <x v="91"/>
    <x v="15"/>
    <n v="7"/>
  </r>
  <r>
    <x v="6"/>
    <x v="91"/>
    <x v="1"/>
    <n v="166"/>
  </r>
  <r>
    <x v="6"/>
    <x v="91"/>
    <x v="2"/>
    <n v="19"/>
  </r>
  <r>
    <x v="6"/>
    <x v="91"/>
    <x v="19"/>
    <n v="6"/>
  </r>
  <r>
    <x v="6"/>
    <x v="91"/>
    <x v="20"/>
    <n v="1"/>
  </r>
  <r>
    <x v="6"/>
    <x v="91"/>
    <x v="16"/>
    <n v="1"/>
  </r>
  <r>
    <x v="6"/>
    <x v="91"/>
    <x v="3"/>
    <n v="15"/>
  </r>
  <r>
    <x v="6"/>
    <x v="91"/>
    <x v="4"/>
    <n v="19"/>
  </r>
  <r>
    <x v="6"/>
    <x v="91"/>
    <x v="5"/>
    <n v="8"/>
  </r>
  <r>
    <x v="6"/>
    <x v="91"/>
    <x v="17"/>
    <n v="1"/>
  </r>
  <r>
    <x v="6"/>
    <x v="91"/>
    <x v="27"/>
    <n v="1"/>
  </r>
  <r>
    <x v="6"/>
    <x v="91"/>
    <x v="21"/>
    <n v="30"/>
  </r>
  <r>
    <x v="6"/>
    <x v="91"/>
    <x v="6"/>
    <n v="2"/>
  </r>
  <r>
    <x v="6"/>
    <x v="91"/>
    <x v="7"/>
    <n v="8"/>
  </r>
  <r>
    <x v="6"/>
    <x v="91"/>
    <x v="8"/>
    <n v="6"/>
  </r>
  <r>
    <x v="6"/>
    <x v="91"/>
    <x v="9"/>
    <n v="14370"/>
  </r>
  <r>
    <x v="6"/>
    <x v="91"/>
    <x v="25"/>
    <n v="2"/>
  </r>
  <r>
    <x v="6"/>
    <x v="91"/>
    <x v="10"/>
    <n v="106"/>
  </r>
  <r>
    <x v="6"/>
    <x v="91"/>
    <x v="11"/>
    <n v="18"/>
  </r>
  <r>
    <x v="6"/>
    <x v="91"/>
    <x v="12"/>
    <n v="8544"/>
  </r>
  <r>
    <x v="7"/>
    <x v="92"/>
    <x v="13"/>
    <n v="1"/>
  </r>
  <r>
    <x v="7"/>
    <x v="92"/>
    <x v="15"/>
    <n v="48"/>
  </r>
  <r>
    <x v="7"/>
    <x v="92"/>
    <x v="2"/>
    <n v="11"/>
  </r>
  <r>
    <x v="7"/>
    <x v="92"/>
    <x v="3"/>
    <n v="16"/>
  </r>
  <r>
    <x v="7"/>
    <x v="92"/>
    <x v="4"/>
    <n v="13"/>
  </r>
  <r>
    <x v="7"/>
    <x v="92"/>
    <x v="5"/>
    <n v="3"/>
  </r>
  <r>
    <x v="7"/>
    <x v="92"/>
    <x v="17"/>
    <n v="3"/>
  </r>
  <r>
    <x v="7"/>
    <x v="92"/>
    <x v="21"/>
    <n v="11"/>
  </r>
  <r>
    <x v="7"/>
    <x v="92"/>
    <x v="6"/>
    <n v="61"/>
  </r>
  <r>
    <x v="7"/>
    <x v="92"/>
    <x v="7"/>
    <n v="58"/>
  </r>
  <r>
    <x v="7"/>
    <x v="92"/>
    <x v="24"/>
    <n v="5"/>
  </r>
  <r>
    <x v="7"/>
    <x v="92"/>
    <x v="9"/>
    <n v="8686"/>
  </r>
  <r>
    <x v="7"/>
    <x v="92"/>
    <x v="12"/>
    <n v="940"/>
  </r>
  <r>
    <x v="7"/>
    <x v="93"/>
    <x v="13"/>
    <n v="105"/>
  </r>
  <r>
    <x v="7"/>
    <x v="93"/>
    <x v="18"/>
    <n v="7"/>
  </r>
  <r>
    <x v="7"/>
    <x v="93"/>
    <x v="14"/>
    <n v="1"/>
  </r>
  <r>
    <x v="7"/>
    <x v="93"/>
    <x v="28"/>
    <n v="1"/>
  </r>
  <r>
    <x v="7"/>
    <x v="93"/>
    <x v="0"/>
    <n v="18"/>
  </r>
  <r>
    <x v="7"/>
    <x v="93"/>
    <x v="15"/>
    <n v="10"/>
  </r>
  <r>
    <x v="7"/>
    <x v="93"/>
    <x v="1"/>
    <n v="352"/>
  </r>
  <r>
    <x v="7"/>
    <x v="93"/>
    <x v="2"/>
    <n v="10"/>
  </r>
  <r>
    <x v="7"/>
    <x v="93"/>
    <x v="19"/>
    <n v="197"/>
  </r>
  <r>
    <x v="7"/>
    <x v="93"/>
    <x v="20"/>
    <n v="3"/>
  </r>
  <r>
    <x v="7"/>
    <x v="93"/>
    <x v="16"/>
    <n v="6"/>
  </r>
  <r>
    <x v="7"/>
    <x v="93"/>
    <x v="3"/>
    <n v="39"/>
  </r>
  <r>
    <x v="7"/>
    <x v="93"/>
    <x v="4"/>
    <n v="41"/>
  </r>
  <r>
    <x v="7"/>
    <x v="93"/>
    <x v="5"/>
    <n v="1"/>
  </r>
  <r>
    <x v="7"/>
    <x v="93"/>
    <x v="17"/>
    <n v="6"/>
  </r>
  <r>
    <x v="7"/>
    <x v="93"/>
    <x v="21"/>
    <n v="2"/>
  </r>
  <r>
    <x v="7"/>
    <x v="93"/>
    <x v="26"/>
    <n v="4"/>
  </r>
  <r>
    <x v="7"/>
    <x v="93"/>
    <x v="6"/>
    <n v="25"/>
  </r>
  <r>
    <x v="7"/>
    <x v="93"/>
    <x v="7"/>
    <n v="138"/>
  </r>
  <r>
    <x v="7"/>
    <x v="93"/>
    <x v="8"/>
    <n v="22"/>
  </r>
  <r>
    <x v="7"/>
    <x v="93"/>
    <x v="9"/>
    <n v="24246"/>
  </r>
  <r>
    <x v="7"/>
    <x v="93"/>
    <x v="25"/>
    <n v="2"/>
  </r>
  <r>
    <x v="7"/>
    <x v="93"/>
    <x v="10"/>
    <n v="96"/>
  </r>
  <r>
    <x v="7"/>
    <x v="93"/>
    <x v="11"/>
    <n v="16"/>
  </r>
  <r>
    <x v="7"/>
    <x v="93"/>
    <x v="12"/>
    <n v="3131"/>
  </r>
  <r>
    <x v="7"/>
    <x v="94"/>
    <x v="13"/>
    <n v="1"/>
  </r>
  <r>
    <x v="7"/>
    <x v="94"/>
    <x v="1"/>
    <n v="130"/>
  </r>
  <r>
    <x v="7"/>
    <x v="94"/>
    <x v="4"/>
    <n v="2"/>
  </r>
  <r>
    <x v="7"/>
    <x v="94"/>
    <x v="5"/>
    <n v="2"/>
  </r>
  <r>
    <x v="7"/>
    <x v="94"/>
    <x v="17"/>
    <n v="8"/>
  </r>
  <r>
    <x v="7"/>
    <x v="94"/>
    <x v="6"/>
    <n v="3"/>
  </r>
  <r>
    <x v="7"/>
    <x v="94"/>
    <x v="7"/>
    <n v="3"/>
  </r>
  <r>
    <x v="7"/>
    <x v="94"/>
    <x v="9"/>
    <n v="2005"/>
  </r>
  <r>
    <x v="7"/>
    <x v="94"/>
    <x v="12"/>
    <n v="524"/>
  </r>
  <r>
    <x v="7"/>
    <x v="95"/>
    <x v="18"/>
    <n v="1"/>
  </r>
  <r>
    <x v="7"/>
    <x v="95"/>
    <x v="14"/>
    <n v="2"/>
  </r>
  <r>
    <x v="7"/>
    <x v="95"/>
    <x v="2"/>
    <n v="2"/>
  </r>
  <r>
    <x v="7"/>
    <x v="95"/>
    <x v="19"/>
    <n v="2"/>
  </r>
  <r>
    <x v="7"/>
    <x v="95"/>
    <x v="4"/>
    <n v="4"/>
  </r>
  <r>
    <x v="7"/>
    <x v="95"/>
    <x v="5"/>
    <n v="1"/>
  </r>
  <r>
    <x v="7"/>
    <x v="95"/>
    <x v="21"/>
    <n v="3"/>
  </r>
  <r>
    <x v="7"/>
    <x v="95"/>
    <x v="6"/>
    <n v="2"/>
  </r>
  <r>
    <x v="7"/>
    <x v="95"/>
    <x v="7"/>
    <n v="20"/>
  </r>
  <r>
    <x v="7"/>
    <x v="95"/>
    <x v="9"/>
    <n v="4918"/>
  </r>
  <r>
    <x v="7"/>
    <x v="95"/>
    <x v="10"/>
    <n v="1"/>
  </r>
  <r>
    <x v="7"/>
    <x v="95"/>
    <x v="12"/>
    <n v="1460"/>
  </r>
  <r>
    <x v="7"/>
    <x v="96"/>
    <x v="13"/>
    <n v="1"/>
  </r>
  <r>
    <x v="7"/>
    <x v="96"/>
    <x v="14"/>
    <n v="1"/>
  </r>
  <r>
    <x v="7"/>
    <x v="96"/>
    <x v="2"/>
    <n v="9"/>
  </r>
  <r>
    <x v="7"/>
    <x v="96"/>
    <x v="3"/>
    <n v="1"/>
  </r>
  <r>
    <x v="7"/>
    <x v="96"/>
    <x v="4"/>
    <n v="9"/>
  </r>
  <r>
    <x v="7"/>
    <x v="96"/>
    <x v="5"/>
    <n v="1"/>
  </r>
  <r>
    <x v="7"/>
    <x v="96"/>
    <x v="6"/>
    <n v="1"/>
  </r>
  <r>
    <x v="7"/>
    <x v="96"/>
    <x v="7"/>
    <n v="15"/>
  </r>
  <r>
    <x v="7"/>
    <x v="96"/>
    <x v="9"/>
    <n v="5491"/>
  </r>
  <r>
    <x v="7"/>
    <x v="96"/>
    <x v="12"/>
    <n v="8400"/>
  </r>
  <r>
    <x v="7"/>
    <x v="97"/>
    <x v="13"/>
    <n v="56"/>
  </r>
  <r>
    <x v="7"/>
    <x v="97"/>
    <x v="18"/>
    <n v="1"/>
  </r>
  <r>
    <x v="7"/>
    <x v="97"/>
    <x v="14"/>
    <n v="1"/>
  </r>
  <r>
    <x v="7"/>
    <x v="97"/>
    <x v="15"/>
    <n v="2"/>
  </r>
  <r>
    <x v="7"/>
    <x v="97"/>
    <x v="1"/>
    <n v="115"/>
  </r>
  <r>
    <x v="7"/>
    <x v="97"/>
    <x v="2"/>
    <n v="45"/>
  </r>
  <r>
    <x v="7"/>
    <x v="97"/>
    <x v="19"/>
    <n v="175"/>
  </r>
  <r>
    <x v="7"/>
    <x v="97"/>
    <x v="16"/>
    <n v="8"/>
  </r>
  <r>
    <x v="7"/>
    <x v="97"/>
    <x v="3"/>
    <n v="12"/>
  </r>
  <r>
    <x v="7"/>
    <x v="97"/>
    <x v="4"/>
    <n v="43"/>
  </r>
  <r>
    <x v="7"/>
    <x v="97"/>
    <x v="17"/>
    <n v="1"/>
  </r>
  <r>
    <x v="7"/>
    <x v="97"/>
    <x v="21"/>
    <n v="29"/>
  </r>
  <r>
    <x v="7"/>
    <x v="97"/>
    <x v="26"/>
    <n v="2"/>
  </r>
  <r>
    <x v="7"/>
    <x v="97"/>
    <x v="6"/>
    <n v="13"/>
  </r>
  <r>
    <x v="7"/>
    <x v="97"/>
    <x v="7"/>
    <n v="32"/>
  </r>
  <r>
    <x v="7"/>
    <x v="97"/>
    <x v="8"/>
    <n v="10"/>
  </r>
  <r>
    <x v="7"/>
    <x v="97"/>
    <x v="9"/>
    <n v="15056"/>
  </r>
  <r>
    <x v="7"/>
    <x v="97"/>
    <x v="10"/>
    <n v="2"/>
  </r>
  <r>
    <x v="7"/>
    <x v="97"/>
    <x v="11"/>
    <n v="19"/>
  </r>
  <r>
    <x v="7"/>
    <x v="97"/>
    <x v="12"/>
    <n v="2872"/>
  </r>
  <r>
    <x v="7"/>
    <x v="98"/>
    <x v="14"/>
    <n v="1"/>
  </r>
  <r>
    <x v="7"/>
    <x v="98"/>
    <x v="2"/>
    <n v="10"/>
  </r>
  <r>
    <x v="7"/>
    <x v="98"/>
    <x v="4"/>
    <n v="4"/>
  </r>
  <r>
    <x v="7"/>
    <x v="98"/>
    <x v="7"/>
    <n v="7"/>
  </r>
  <r>
    <x v="7"/>
    <x v="98"/>
    <x v="8"/>
    <n v="3"/>
  </r>
  <r>
    <x v="7"/>
    <x v="98"/>
    <x v="9"/>
    <n v="3367"/>
  </r>
  <r>
    <x v="7"/>
    <x v="98"/>
    <x v="11"/>
    <n v="2"/>
  </r>
  <r>
    <x v="7"/>
    <x v="98"/>
    <x v="12"/>
    <n v="229"/>
  </r>
  <r>
    <x v="7"/>
    <x v="99"/>
    <x v="13"/>
    <n v="88"/>
  </r>
  <r>
    <x v="7"/>
    <x v="99"/>
    <x v="18"/>
    <n v="1"/>
  </r>
  <r>
    <x v="7"/>
    <x v="99"/>
    <x v="0"/>
    <n v="71"/>
  </r>
  <r>
    <x v="7"/>
    <x v="99"/>
    <x v="15"/>
    <n v="3"/>
  </r>
  <r>
    <x v="7"/>
    <x v="99"/>
    <x v="1"/>
    <n v="30"/>
  </r>
  <r>
    <x v="7"/>
    <x v="99"/>
    <x v="2"/>
    <n v="17"/>
  </r>
  <r>
    <x v="7"/>
    <x v="99"/>
    <x v="19"/>
    <n v="8"/>
  </r>
  <r>
    <x v="7"/>
    <x v="99"/>
    <x v="3"/>
    <n v="17"/>
  </r>
  <r>
    <x v="7"/>
    <x v="99"/>
    <x v="4"/>
    <n v="18"/>
  </r>
  <r>
    <x v="7"/>
    <x v="99"/>
    <x v="5"/>
    <n v="2"/>
  </r>
  <r>
    <x v="7"/>
    <x v="99"/>
    <x v="17"/>
    <n v="2"/>
  </r>
  <r>
    <x v="7"/>
    <x v="99"/>
    <x v="21"/>
    <n v="1"/>
  </r>
  <r>
    <x v="7"/>
    <x v="99"/>
    <x v="6"/>
    <n v="2"/>
  </r>
  <r>
    <x v="7"/>
    <x v="99"/>
    <x v="7"/>
    <n v="43"/>
  </r>
  <r>
    <x v="7"/>
    <x v="99"/>
    <x v="8"/>
    <n v="16"/>
  </r>
  <r>
    <x v="7"/>
    <x v="99"/>
    <x v="9"/>
    <n v="11209"/>
  </r>
  <r>
    <x v="7"/>
    <x v="99"/>
    <x v="25"/>
    <n v="1"/>
  </r>
  <r>
    <x v="7"/>
    <x v="99"/>
    <x v="10"/>
    <n v="52"/>
  </r>
  <r>
    <x v="7"/>
    <x v="99"/>
    <x v="11"/>
    <n v="5"/>
  </r>
  <r>
    <x v="7"/>
    <x v="99"/>
    <x v="12"/>
    <n v="1960"/>
  </r>
  <r>
    <x v="7"/>
    <x v="100"/>
    <x v="13"/>
    <n v="91"/>
  </r>
  <r>
    <x v="7"/>
    <x v="100"/>
    <x v="0"/>
    <n v="13"/>
  </r>
  <r>
    <x v="7"/>
    <x v="100"/>
    <x v="15"/>
    <n v="5"/>
  </r>
  <r>
    <x v="7"/>
    <x v="100"/>
    <x v="1"/>
    <n v="131"/>
  </r>
  <r>
    <x v="7"/>
    <x v="100"/>
    <x v="2"/>
    <n v="2"/>
  </r>
  <r>
    <x v="7"/>
    <x v="100"/>
    <x v="20"/>
    <n v="5"/>
  </r>
  <r>
    <x v="7"/>
    <x v="100"/>
    <x v="4"/>
    <n v="10"/>
  </r>
  <r>
    <x v="7"/>
    <x v="100"/>
    <x v="5"/>
    <n v="8"/>
  </r>
  <r>
    <x v="7"/>
    <x v="100"/>
    <x v="6"/>
    <n v="8"/>
  </r>
  <r>
    <x v="7"/>
    <x v="100"/>
    <x v="7"/>
    <n v="49"/>
  </r>
  <r>
    <x v="7"/>
    <x v="100"/>
    <x v="8"/>
    <n v="8"/>
  </r>
  <r>
    <x v="7"/>
    <x v="100"/>
    <x v="9"/>
    <n v="6900"/>
  </r>
  <r>
    <x v="7"/>
    <x v="100"/>
    <x v="10"/>
    <n v="39"/>
  </r>
  <r>
    <x v="7"/>
    <x v="100"/>
    <x v="11"/>
    <n v="2"/>
  </r>
  <r>
    <x v="7"/>
    <x v="100"/>
    <x v="12"/>
    <n v="414"/>
  </r>
  <r>
    <x v="7"/>
    <x v="101"/>
    <x v="13"/>
    <n v="2"/>
  </r>
  <r>
    <x v="7"/>
    <x v="101"/>
    <x v="0"/>
    <n v="1"/>
  </r>
  <r>
    <x v="7"/>
    <x v="101"/>
    <x v="1"/>
    <n v="321"/>
  </r>
  <r>
    <x v="7"/>
    <x v="101"/>
    <x v="3"/>
    <n v="1"/>
  </r>
  <r>
    <x v="7"/>
    <x v="101"/>
    <x v="4"/>
    <n v="3"/>
  </r>
  <r>
    <x v="7"/>
    <x v="101"/>
    <x v="5"/>
    <n v="1"/>
  </r>
  <r>
    <x v="7"/>
    <x v="101"/>
    <x v="7"/>
    <n v="5"/>
  </r>
  <r>
    <x v="7"/>
    <x v="101"/>
    <x v="9"/>
    <n v="1968"/>
  </r>
  <r>
    <x v="7"/>
    <x v="101"/>
    <x v="25"/>
    <n v="2"/>
  </r>
  <r>
    <x v="7"/>
    <x v="101"/>
    <x v="12"/>
    <n v="414"/>
  </r>
  <r>
    <x v="7"/>
    <x v="102"/>
    <x v="13"/>
    <n v="127"/>
  </r>
  <r>
    <x v="7"/>
    <x v="102"/>
    <x v="14"/>
    <n v="2"/>
  </r>
  <r>
    <x v="7"/>
    <x v="102"/>
    <x v="15"/>
    <n v="1"/>
  </r>
  <r>
    <x v="7"/>
    <x v="102"/>
    <x v="1"/>
    <n v="10"/>
  </r>
  <r>
    <x v="7"/>
    <x v="102"/>
    <x v="2"/>
    <n v="5"/>
  </r>
  <r>
    <x v="7"/>
    <x v="102"/>
    <x v="19"/>
    <n v="1472"/>
  </r>
  <r>
    <x v="7"/>
    <x v="102"/>
    <x v="16"/>
    <n v="2"/>
  </r>
  <r>
    <x v="7"/>
    <x v="102"/>
    <x v="3"/>
    <n v="28"/>
  </r>
  <r>
    <x v="7"/>
    <x v="102"/>
    <x v="4"/>
    <n v="8"/>
  </r>
  <r>
    <x v="7"/>
    <x v="102"/>
    <x v="6"/>
    <n v="2"/>
  </r>
  <r>
    <x v="7"/>
    <x v="102"/>
    <x v="7"/>
    <n v="9"/>
  </r>
  <r>
    <x v="7"/>
    <x v="102"/>
    <x v="8"/>
    <n v="4"/>
  </r>
  <r>
    <x v="7"/>
    <x v="102"/>
    <x v="9"/>
    <n v="7053"/>
  </r>
  <r>
    <x v="7"/>
    <x v="102"/>
    <x v="10"/>
    <n v="12"/>
  </r>
  <r>
    <x v="7"/>
    <x v="102"/>
    <x v="11"/>
    <n v="3"/>
  </r>
  <r>
    <x v="7"/>
    <x v="102"/>
    <x v="12"/>
    <n v="878"/>
  </r>
  <r>
    <x v="7"/>
    <x v="103"/>
    <x v="13"/>
    <n v="4"/>
  </r>
  <r>
    <x v="7"/>
    <x v="103"/>
    <x v="15"/>
    <n v="1"/>
  </r>
  <r>
    <x v="7"/>
    <x v="103"/>
    <x v="1"/>
    <n v="274"/>
  </r>
  <r>
    <x v="7"/>
    <x v="103"/>
    <x v="2"/>
    <n v="9"/>
  </r>
  <r>
    <x v="7"/>
    <x v="103"/>
    <x v="19"/>
    <n v="1"/>
  </r>
  <r>
    <x v="7"/>
    <x v="103"/>
    <x v="4"/>
    <n v="16"/>
  </r>
  <r>
    <x v="7"/>
    <x v="103"/>
    <x v="5"/>
    <n v="1"/>
  </r>
  <r>
    <x v="7"/>
    <x v="103"/>
    <x v="21"/>
    <n v="4"/>
  </r>
  <r>
    <x v="7"/>
    <x v="103"/>
    <x v="6"/>
    <n v="4"/>
  </r>
  <r>
    <x v="7"/>
    <x v="103"/>
    <x v="7"/>
    <n v="8"/>
  </r>
  <r>
    <x v="7"/>
    <x v="103"/>
    <x v="9"/>
    <n v="5655"/>
  </r>
  <r>
    <x v="7"/>
    <x v="103"/>
    <x v="12"/>
    <n v="460"/>
  </r>
  <r>
    <x v="7"/>
    <x v="104"/>
    <x v="15"/>
    <n v="2"/>
  </r>
  <r>
    <x v="7"/>
    <x v="104"/>
    <x v="1"/>
    <n v="100"/>
  </r>
  <r>
    <x v="7"/>
    <x v="104"/>
    <x v="4"/>
    <n v="5"/>
  </r>
  <r>
    <x v="7"/>
    <x v="104"/>
    <x v="5"/>
    <n v="2"/>
  </r>
  <r>
    <x v="7"/>
    <x v="104"/>
    <x v="6"/>
    <n v="3"/>
  </r>
  <r>
    <x v="7"/>
    <x v="104"/>
    <x v="7"/>
    <n v="6"/>
  </r>
  <r>
    <x v="7"/>
    <x v="104"/>
    <x v="8"/>
    <n v="1"/>
  </r>
  <r>
    <x v="7"/>
    <x v="104"/>
    <x v="9"/>
    <n v="3652"/>
  </r>
  <r>
    <x v="7"/>
    <x v="104"/>
    <x v="10"/>
    <n v="28"/>
  </r>
  <r>
    <x v="7"/>
    <x v="104"/>
    <x v="12"/>
    <n v="572"/>
  </r>
  <r>
    <x v="7"/>
    <x v="105"/>
    <x v="0"/>
    <n v="3"/>
  </r>
  <r>
    <x v="7"/>
    <x v="105"/>
    <x v="15"/>
    <n v="2"/>
  </r>
  <r>
    <x v="7"/>
    <x v="105"/>
    <x v="1"/>
    <n v="565"/>
  </r>
  <r>
    <x v="7"/>
    <x v="105"/>
    <x v="2"/>
    <n v="1"/>
  </r>
  <r>
    <x v="7"/>
    <x v="105"/>
    <x v="16"/>
    <n v="4"/>
  </r>
  <r>
    <x v="7"/>
    <x v="105"/>
    <x v="3"/>
    <n v="7"/>
  </r>
  <r>
    <x v="7"/>
    <x v="105"/>
    <x v="4"/>
    <n v="1"/>
  </r>
  <r>
    <x v="7"/>
    <x v="105"/>
    <x v="26"/>
    <n v="1"/>
  </r>
  <r>
    <x v="7"/>
    <x v="105"/>
    <x v="7"/>
    <n v="1"/>
  </r>
  <r>
    <x v="7"/>
    <x v="105"/>
    <x v="9"/>
    <n v="2548"/>
  </r>
  <r>
    <x v="7"/>
    <x v="105"/>
    <x v="10"/>
    <n v="35"/>
  </r>
  <r>
    <x v="7"/>
    <x v="105"/>
    <x v="11"/>
    <n v="2"/>
  </r>
  <r>
    <x v="7"/>
    <x v="105"/>
    <x v="12"/>
    <n v="1302"/>
  </r>
  <r>
    <x v="7"/>
    <x v="106"/>
    <x v="13"/>
    <n v="1"/>
  </r>
  <r>
    <x v="7"/>
    <x v="106"/>
    <x v="0"/>
    <n v="22"/>
  </r>
  <r>
    <x v="7"/>
    <x v="106"/>
    <x v="1"/>
    <n v="15"/>
  </r>
  <r>
    <x v="7"/>
    <x v="106"/>
    <x v="19"/>
    <n v="120"/>
  </r>
  <r>
    <x v="7"/>
    <x v="106"/>
    <x v="4"/>
    <n v="6"/>
  </r>
  <r>
    <x v="7"/>
    <x v="106"/>
    <x v="5"/>
    <n v="1"/>
  </r>
  <r>
    <x v="7"/>
    <x v="106"/>
    <x v="21"/>
    <n v="2"/>
  </r>
  <r>
    <x v="7"/>
    <x v="106"/>
    <x v="7"/>
    <n v="3"/>
  </r>
  <r>
    <x v="7"/>
    <x v="106"/>
    <x v="8"/>
    <n v="2"/>
  </r>
  <r>
    <x v="7"/>
    <x v="106"/>
    <x v="9"/>
    <n v="5013"/>
  </r>
  <r>
    <x v="7"/>
    <x v="106"/>
    <x v="10"/>
    <n v="11"/>
  </r>
  <r>
    <x v="7"/>
    <x v="106"/>
    <x v="11"/>
    <n v="3"/>
  </r>
  <r>
    <x v="7"/>
    <x v="106"/>
    <x v="12"/>
    <n v="599"/>
  </r>
  <r>
    <x v="7"/>
    <x v="107"/>
    <x v="13"/>
    <n v="3"/>
  </r>
  <r>
    <x v="7"/>
    <x v="107"/>
    <x v="14"/>
    <n v="3"/>
  </r>
  <r>
    <x v="7"/>
    <x v="107"/>
    <x v="2"/>
    <n v="26"/>
  </r>
  <r>
    <x v="7"/>
    <x v="107"/>
    <x v="20"/>
    <n v="1"/>
  </r>
  <r>
    <x v="7"/>
    <x v="107"/>
    <x v="3"/>
    <n v="2"/>
  </r>
  <r>
    <x v="7"/>
    <x v="107"/>
    <x v="4"/>
    <n v="10"/>
  </r>
  <r>
    <x v="7"/>
    <x v="107"/>
    <x v="5"/>
    <n v="2"/>
  </r>
  <r>
    <x v="7"/>
    <x v="107"/>
    <x v="17"/>
    <n v="7"/>
  </r>
  <r>
    <x v="7"/>
    <x v="107"/>
    <x v="21"/>
    <n v="3"/>
  </r>
  <r>
    <x v="7"/>
    <x v="107"/>
    <x v="6"/>
    <n v="15"/>
  </r>
  <r>
    <x v="7"/>
    <x v="107"/>
    <x v="7"/>
    <n v="35"/>
  </r>
  <r>
    <x v="7"/>
    <x v="107"/>
    <x v="9"/>
    <n v="9279"/>
  </r>
  <r>
    <x v="7"/>
    <x v="107"/>
    <x v="12"/>
    <n v="3570"/>
  </r>
  <r>
    <x v="7"/>
    <x v="108"/>
    <x v="13"/>
    <n v="8"/>
  </r>
  <r>
    <x v="7"/>
    <x v="108"/>
    <x v="18"/>
    <n v="3"/>
  </r>
  <r>
    <x v="7"/>
    <x v="108"/>
    <x v="14"/>
    <n v="1"/>
  </r>
  <r>
    <x v="7"/>
    <x v="108"/>
    <x v="15"/>
    <n v="6"/>
  </r>
  <r>
    <x v="7"/>
    <x v="108"/>
    <x v="1"/>
    <n v="236"/>
  </r>
  <r>
    <x v="7"/>
    <x v="108"/>
    <x v="2"/>
    <n v="13"/>
  </r>
  <r>
    <x v="7"/>
    <x v="108"/>
    <x v="19"/>
    <n v="7"/>
  </r>
  <r>
    <x v="7"/>
    <x v="108"/>
    <x v="20"/>
    <n v="1"/>
  </r>
  <r>
    <x v="7"/>
    <x v="108"/>
    <x v="16"/>
    <n v="1"/>
  </r>
  <r>
    <x v="7"/>
    <x v="108"/>
    <x v="3"/>
    <n v="11"/>
  </r>
  <r>
    <x v="7"/>
    <x v="108"/>
    <x v="4"/>
    <n v="15"/>
  </r>
  <r>
    <x v="7"/>
    <x v="108"/>
    <x v="5"/>
    <n v="1"/>
  </r>
  <r>
    <x v="7"/>
    <x v="108"/>
    <x v="17"/>
    <n v="6"/>
  </r>
  <r>
    <x v="7"/>
    <x v="108"/>
    <x v="21"/>
    <n v="20"/>
  </r>
  <r>
    <x v="7"/>
    <x v="108"/>
    <x v="26"/>
    <n v="1"/>
  </r>
  <r>
    <x v="7"/>
    <x v="108"/>
    <x v="6"/>
    <n v="11"/>
  </r>
  <r>
    <x v="7"/>
    <x v="108"/>
    <x v="7"/>
    <n v="50"/>
  </r>
  <r>
    <x v="7"/>
    <x v="108"/>
    <x v="8"/>
    <n v="2"/>
  </r>
  <r>
    <x v="7"/>
    <x v="108"/>
    <x v="9"/>
    <n v="10584"/>
  </r>
  <r>
    <x v="7"/>
    <x v="108"/>
    <x v="10"/>
    <n v="3"/>
  </r>
  <r>
    <x v="7"/>
    <x v="108"/>
    <x v="11"/>
    <n v="4"/>
  </r>
  <r>
    <x v="7"/>
    <x v="108"/>
    <x v="12"/>
    <n v="1940"/>
  </r>
  <r>
    <x v="7"/>
    <x v="109"/>
    <x v="18"/>
    <n v="2"/>
  </r>
  <r>
    <x v="7"/>
    <x v="109"/>
    <x v="15"/>
    <n v="1"/>
  </r>
  <r>
    <x v="7"/>
    <x v="109"/>
    <x v="1"/>
    <n v="2"/>
  </r>
  <r>
    <x v="7"/>
    <x v="109"/>
    <x v="2"/>
    <n v="20"/>
  </r>
  <r>
    <x v="7"/>
    <x v="109"/>
    <x v="19"/>
    <n v="57"/>
  </r>
  <r>
    <x v="7"/>
    <x v="109"/>
    <x v="3"/>
    <n v="5"/>
  </r>
  <r>
    <x v="7"/>
    <x v="109"/>
    <x v="4"/>
    <n v="14"/>
  </r>
  <r>
    <x v="7"/>
    <x v="109"/>
    <x v="5"/>
    <n v="5"/>
  </r>
  <r>
    <x v="7"/>
    <x v="109"/>
    <x v="17"/>
    <n v="13"/>
  </r>
  <r>
    <x v="7"/>
    <x v="109"/>
    <x v="21"/>
    <n v="17"/>
  </r>
  <r>
    <x v="7"/>
    <x v="109"/>
    <x v="7"/>
    <n v="5"/>
  </r>
  <r>
    <x v="7"/>
    <x v="109"/>
    <x v="9"/>
    <n v="7741"/>
  </r>
  <r>
    <x v="7"/>
    <x v="109"/>
    <x v="25"/>
    <n v="2"/>
  </r>
  <r>
    <x v="7"/>
    <x v="109"/>
    <x v="11"/>
    <n v="2"/>
  </r>
  <r>
    <x v="7"/>
    <x v="109"/>
    <x v="12"/>
    <n v="1092"/>
  </r>
  <r>
    <x v="7"/>
    <x v="110"/>
    <x v="0"/>
    <n v="43"/>
  </r>
  <r>
    <x v="7"/>
    <x v="110"/>
    <x v="15"/>
    <n v="1"/>
  </r>
  <r>
    <x v="7"/>
    <x v="110"/>
    <x v="2"/>
    <n v="4"/>
  </r>
  <r>
    <x v="7"/>
    <x v="110"/>
    <x v="19"/>
    <n v="2"/>
  </r>
  <r>
    <x v="7"/>
    <x v="110"/>
    <x v="3"/>
    <n v="2"/>
  </r>
  <r>
    <x v="7"/>
    <x v="110"/>
    <x v="4"/>
    <n v="6"/>
  </r>
  <r>
    <x v="7"/>
    <x v="110"/>
    <x v="17"/>
    <n v="1"/>
  </r>
  <r>
    <x v="7"/>
    <x v="110"/>
    <x v="6"/>
    <n v="2"/>
  </r>
  <r>
    <x v="7"/>
    <x v="110"/>
    <x v="7"/>
    <n v="5"/>
  </r>
  <r>
    <x v="7"/>
    <x v="110"/>
    <x v="8"/>
    <n v="15"/>
  </r>
  <r>
    <x v="7"/>
    <x v="110"/>
    <x v="9"/>
    <n v="2766"/>
  </r>
  <r>
    <x v="7"/>
    <x v="110"/>
    <x v="10"/>
    <n v="27"/>
  </r>
  <r>
    <x v="7"/>
    <x v="110"/>
    <x v="11"/>
    <n v="1"/>
  </r>
  <r>
    <x v="7"/>
    <x v="110"/>
    <x v="12"/>
    <n v="161"/>
  </r>
  <r>
    <x v="7"/>
    <x v="111"/>
    <x v="13"/>
    <n v="10"/>
  </r>
  <r>
    <x v="7"/>
    <x v="111"/>
    <x v="15"/>
    <n v="12"/>
  </r>
  <r>
    <x v="7"/>
    <x v="111"/>
    <x v="1"/>
    <n v="30"/>
  </r>
  <r>
    <x v="7"/>
    <x v="111"/>
    <x v="2"/>
    <n v="2"/>
  </r>
  <r>
    <x v="7"/>
    <x v="111"/>
    <x v="3"/>
    <n v="3"/>
  </r>
  <r>
    <x v="7"/>
    <x v="111"/>
    <x v="4"/>
    <n v="5"/>
  </r>
  <r>
    <x v="7"/>
    <x v="111"/>
    <x v="5"/>
    <n v="2"/>
  </r>
  <r>
    <x v="7"/>
    <x v="111"/>
    <x v="6"/>
    <n v="1"/>
  </r>
  <r>
    <x v="7"/>
    <x v="111"/>
    <x v="7"/>
    <n v="13"/>
  </r>
  <r>
    <x v="7"/>
    <x v="111"/>
    <x v="8"/>
    <n v="8"/>
  </r>
  <r>
    <x v="7"/>
    <x v="111"/>
    <x v="9"/>
    <n v="3279"/>
  </r>
  <r>
    <x v="7"/>
    <x v="111"/>
    <x v="10"/>
    <n v="27"/>
  </r>
  <r>
    <x v="7"/>
    <x v="111"/>
    <x v="11"/>
    <n v="1"/>
  </r>
  <r>
    <x v="7"/>
    <x v="111"/>
    <x v="12"/>
    <n v="200"/>
  </r>
  <r>
    <x v="7"/>
    <x v="112"/>
    <x v="13"/>
    <n v="285"/>
  </r>
  <r>
    <x v="7"/>
    <x v="112"/>
    <x v="18"/>
    <n v="4"/>
  </r>
  <r>
    <x v="7"/>
    <x v="112"/>
    <x v="0"/>
    <n v="1"/>
  </r>
  <r>
    <x v="7"/>
    <x v="112"/>
    <x v="15"/>
    <n v="6"/>
  </r>
  <r>
    <x v="7"/>
    <x v="112"/>
    <x v="1"/>
    <n v="20"/>
  </r>
  <r>
    <x v="7"/>
    <x v="112"/>
    <x v="2"/>
    <n v="1"/>
  </r>
  <r>
    <x v="7"/>
    <x v="112"/>
    <x v="19"/>
    <n v="1696"/>
  </r>
  <r>
    <x v="7"/>
    <x v="112"/>
    <x v="20"/>
    <n v="1"/>
  </r>
  <r>
    <x v="7"/>
    <x v="112"/>
    <x v="16"/>
    <n v="10"/>
  </r>
  <r>
    <x v="7"/>
    <x v="112"/>
    <x v="3"/>
    <n v="62"/>
  </r>
  <r>
    <x v="7"/>
    <x v="112"/>
    <x v="4"/>
    <n v="9"/>
  </r>
  <r>
    <x v="7"/>
    <x v="112"/>
    <x v="5"/>
    <n v="2"/>
  </r>
  <r>
    <x v="7"/>
    <x v="112"/>
    <x v="17"/>
    <n v="1"/>
  </r>
  <r>
    <x v="7"/>
    <x v="112"/>
    <x v="21"/>
    <n v="1"/>
  </r>
  <r>
    <x v="7"/>
    <x v="112"/>
    <x v="26"/>
    <n v="6"/>
  </r>
  <r>
    <x v="7"/>
    <x v="112"/>
    <x v="6"/>
    <n v="1"/>
  </r>
  <r>
    <x v="7"/>
    <x v="112"/>
    <x v="7"/>
    <n v="1"/>
  </r>
  <r>
    <x v="7"/>
    <x v="112"/>
    <x v="8"/>
    <n v="3"/>
  </r>
  <r>
    <x v="7"/>
    <x v="112"/>
    <x v="9"/>
    <n v="8945"/>
  </r>
  <r>
    <x v="7"/>
    <x v="112"/>
    <x v="25"/>
    <n v="1"/>
  </r>
  <r>
    <x v="7"/>
    <x v="112"/>
    <x v="10"/>
    <n v="59"/>
  </r>
  <r>
    <x v="7"/>
    <x v="112"/>
    <x v="11"/>
    <n v="12"/>
  </r>
  <r>
    <x v="7"/>
    <x v="112"/>
    <x v="12"/>
    <n v="13498"/>
  </r>
  <r>
    <x v="7"/>
    <x v="113"/>
    <x v="13"/>
    <n v="10"/>
  </r>
  <r>
    <x v="7"/>
    <x v="113"/>
    <x v="15"/>
    <n v="2"/>
  </r>
  <r>
    <x v="7"/>
    <x v="113"/>
    <x v="1"/>
    <n v="9"/>
  </r>
  <r>
    <x v="7"/>
    <x v="113"/>
    <x v="2"/>
    <n v="4"/>
  </r>
  <r>
    <x v="7"/>
    <x v="113"/>
    <x v="19"/>
    <n v="226"/>
  </r>
  <r>
    <x v="7"/>
    <x v="113"/>
    <x v="20"/>
    <n v="2"/>
  </r>
  <r>
    <x v="7"/>
    <x v="113"/>
    <x v="3"/>
    <n v="2"/>
  </r>
  <r>
    <x v="7"/>
    <x v="113"/>
    <x v="4"/>
    <n v="4"/>
  </r>
  <r>
    <x v="7"/>
    <x v="113"/>
    <x v="7"/>
    <n v="5"/>
  </r>
  <r>
    <x v="7"/>
    <x v="113"/>
    <x v="8"/>
    <n v="2"/>
  </r>
  <r>
    <x v="7"/>
    <x v="113"/>
    <x v="9"/>
    <n v="2632"/>
  </r>
  <r>
    <x v="7"/>
    <x v="113"/>
    <x v="10"/>
    <n v="1"/>
  </r>
  <r>
    <x v="7"/>
    <x v="113"/>
    <x v="11"/>
    <n v="1"/>
  </r>
  <r>
    <x v="7"/>
    <x v="113"/>
    <x v="12"/>
    <n v="213"/>
  </r>
  <r>
    <x v="7"/>
    <x v="114"/>
    <x v="14"/>
    <n v="1"/>
  </r>
  <r>
    <x v="7"/>
    <x v="114"/>
    <x v="1"/>
    <n v="7"/>
  </r>
  <r>
    <x v="7"/>
    <x v="114"/>
    <x v="2"/>
    <n v="19"/>
  </r>
  <r>
    <x v="7"/>
    <x v="114"/>
    <x v="19"/>
    <n v="2"/>
  </r>
  <r>
    <x v="7"/>
    <x v="114"/>
    <x v="3"/>
    <n v="2"/>
  </r>
  <r>
    <x v="7"/>
    <x v="114"/>
    <x v="4"/>
    <n v="10"/>
  </r>
  <r>
    <x v="7"/>
    <x v="114"/>
    <x v="17"/>
    <n v="4"/>
  </r>
  <r>
    <x v="7"/>
    <x v="114"/>
    <x v="7"/>
    <n v="4"/>
  </r>
  <r>
    <x v="7"/>
    <x v="114"/>
    <x v="8"/>
    <n v="1"/>
  </r>
  <r>
    <x v="7"/>
    <x v="114"/>
    <x v="9"/>
    <n v="5316"/>
  </r>
  <r>
    <x v="7"/>
    <x v="114"/>
    <x v="10"/>
    <n v="2"/>
  </r>
  <r>
    <x v="7"/>
    <x v="114"/>
    <x v="11"/>
    <n v="2"/>
  </r>
  <r>
    <x v="7"/>
    <x v="114"/>
    <x v="12"/>
    <n v="444"/>
  </r>
  <r>
    <x v="8"/>
    <x v="115"/>
    <x v="13"/>
    <n v="2394"/>
  </r>
  <r>
    <x v="8"/>
    <x v="115"/>
    <x v="18"/>
    <n v="360"/>
  </r>
  <r>
    <x v="8"/>
    <x v="115"/>
    <x v="14"/>
    <n v="330"/>
  </r>
  <r>
    <x v="8"/>
    <x v="115"/>
    <x v="15"/>
    <n v="560"/>
  </r>
  <r>
    <x v="8"/>
    <x v="115"/>
    <x v="1"/>
    <n v="27"/>
  </r>
  <r>
    <x v="8"/>
    <x v="115"/>
    <x v="2"/>
    <n v="966"/>
  </r>
  <r>
    <x v="8"/>
    <x v="115"/>
    <x v="19"/>
    <n v="699"/>
  </r>
  <r>
    <x v="8"/>
    <x v="115"/>
    <x v="20"/>
    <n v="22"/>
  </r>
  <r>
    <x v="8"/>
    <x v="115"/>
    <x v="16"/>
    <n v="3"/>
  </r>
  <r>
    <x v="8"/>
    <x v="115"/>
    <x v="3"/>
    <n v="4418"/>
  </r>
  <r>
    <x v="8"/>
    <x v="115"/>
    <x v="4"/>
    <n v="2075"/>
  </r>
  <r>
    <x v="8"/>
    <x v="115"/>
    <x v="5"/>
    <n v="2241"/>
  </r>
  <r>
    <x v="8"/>
    <x v="115"/>
    <x v="17"/>
    <n v="712"/>
  </r>
  <r>
    <x v="8"/>
    <x v="115"/>
    <x v="27"/>
    <n v="43"/>
  </r>
  <r>
    <x v="8"/>
    <x v="115"/>
    <x v="21"/>
    <n v="119"/>
  </r>
  <r>
    <x v="8"/>
    <x v="115"/>
    <x v="6"/>
    <n v="6291"/>
  </r>
  <r>
    <x v="8"/>
    <x v="115"/>
    <x v="7"/>
    <n v="4636"/>
  </r>
  <r>
    <x v="8"/>
    <x v="115"/>
    <x v="24"/>
    <n v="7"/>
  </r>
  <r>
    <x v="8"/>
    <x v="115"/>
    <x v="8"/>
    <n v="3"/>
  </r>
  <r>
    <x v="8"/>
    <x v="115"/>
    <x v="9"/>
    <n v="491016"/>
  </r>
  <r>
    <x v="8"/>
    <x v="115"/>
    <x v="25"/>
    <n v="25"/>
  </r>
  <r>
    <x v="8"/>
    <x v="115"/>
    <x v="10"/>
    <n v="6"/>
  </r>
  <r>
    <x v="8"/>
    <x v="115"/>
    <x v="11"/>
    <n v="1339"/>
  </r>
  <r>
    <x v="8"/>
    <x v="115"/>
    <x v="12"/>
    <n v="149765"/>
  </r>
  <r>
    <x v="8"/>
    <x v="116"/>
    <x v="13"/>
    <n v="12"/>
  </r>
  <r>
    <x v="8"/>
    <x v="116"/>
    <x v="18"/>
    <n v="2"/>
  </r>
  <r>
    <x v="8"/>
    <x v="116"/>
    <x v="14"/>
    <n v="3"/>
  </r>
  <r>
    <x v="8"/>
    <x v="116"/>
    <x v="15"/>
    <n v="27"/>
  </r>
  <r>
    <x v="8"/>
    <x v="116"/>
    <x v="1"/>
    <n v="74"/>
  </r>
  <r>
    <x v="8"/>
    <x v="116"/>
    <x v="2"/>
    <n v="24"/>
  </r>
  <r>
    <x v="8"/>
    <x v="116"/>
    <x v="20"/>
    <n v="1"/>
  </r>
  <r>
    <x v="8"/>
    <x v="116"/>
    <x v="16"/>
    <n v="1"/>
  </r>
  <r>
    <x v="8"/>
    <x v="116"/>
    <x v="3"/>
    <n v="71"/>
  </r>
  <r>
    <x v="8"/>
    <x v="116"/>
    <x v="4"/>
    <n v="30"/>
  </r>
  <r>
    <x v="8"/>
    <x v="116"/>
    <x v="5"/>
    <n v="24"/>
  </r>
  <r>
    <x v="8"/>
    <x v="116"/>
    <x v="17"/>
    <n v="14"/>
  </r>
  <r>
    <x v="8"/>
    <x v="116"/>
    <x v="26"/>
    <n v="1"/>
  </r>
  <r>
    <x v="8"/>
    <x v="116"/>
    <x v="6"/>
    <n v="25"/>
  </r>
  <r>
    <x v="8"/>
    <x v="116"/>
    <x v="7"/>
    <n v="52"/>
  </r>
  <r>
    <x v="8"/>
    <x v="116"/>
    <x v="8"/>
    <n v="98"/>
  </r>
  <r>
    <x v="8"/>
    <x v="116"/>
    <x v="9"/>
    <n v="15030"/>
  </r>
  <r>
    <x v="8"/>
    <x v="116"/>
    <x v="25"/>
    <n v="3"/>
  </r>
  <r>
    <x v="8"/>
    <x v="116"/>
    <x v="10"/>
    <n v="176"/>
  </r>
  <r>
    <x v="8"/>
    <x v="116"/>
    <x v="11"/>
    <n v="6"/>
  </r>
  <r>
    <x v="8"/>
    <x v="116"/>
    <x v="12"/>
    <n v="2697"/>
  </r>
  <r>
    <x v="8"/>
    <x v="117"/>
    <x v="13"/>
    <n v="109"/>
  </r>
  <r>
    <x v="8"/>
    <x v="117"/>
    <x v="18"/>
    <n v="57"/>
  </r>
  <r>
    <x v="8"/>
    <x v="117"/>
    <x v="14"/>
    <n v="43"/>
  </r>
  <r>
    <x v="8"/>
    <x v="117"/>
    <x v="15"/>
    <n v="28"/>
  </r>
  <r>
    <x v="8"/>
    <x v="117"/>
    <x v="1"/>
    <n v="3"/>
  </r>
  <r>
    <x v="8"/>
    <x v="117"/>
    <x v="2"/>
    <n v="36"/>
  </r>
  <r>
    <x v="8"/>
    <x v="117"/>
    <x v="19"/>
    <n v="27"/>
  </r>
  <r>
    <x v="8"/>
    <x v="117"/>
    <x v="20"/>
    <n v="2"/>
  </r>
  <r>
    <x v="8"/>
    <x v="117"/>
    <x v="3"/>
    <n v="412"/>
  </r>
  <r>
    <x v="8"/>
    <x v="117"/>
    <x v="4"/>
    <n v="281"/>
  </r>
  <r>
    <x v="8"/>
    <x v="117"/>
    <x v="5"/>
    <n v="182"/>
  </r>
  <r>
    <x v="8"/>
    <x v="117"/>
    <x v="17"/>
    <n v="22"/>
  </r>
  <r>
    <x v="8"/>
    <x v="117"/>
    <x v="21"/>
    <n v="2"/>
  </r>
  <r>
    <x v="8"/>
    <x v="117"/>
    <x v="6"/>
    <n v="956"/>
  </r>
  <r>
    <x v="8"/>
    <x v="117"/>
    <x v="7"/>
    <n v="364"/>
  </r>
  <r>
    <x v="8"/>
    <x v="117"/>
    <x v="8"/>
    <n v="1"/>
  </r>
  <r>
    <x v="8"/>
    <x v="117"/>
    <x v="9"/>
    <n v="68597"/>
  </r>
  <r>
    <x v="8"/>
    <x v="117"/>
    <x v="25"/>
    <n v="6"/>
  </r>
  <r>
    <x v="8"/>
    <x v="117"/>
    <x v="11"/>
    <n v="111"/>
  </r>
  <r>
    <x v="8"/>
    <x v="117"/>
    <x v="12"/>
    <n v="24223"/>
  </r>
  <r>
    <x v="8"/>
    <x v="118"/>
    <x v="13"/>
    <n v="24"/>
  </r>
  <r>
    <x v="8"/>
    <x v="118"/>
    <x v="18"/>
    <n v="16"/>
  </r>
  <r>
    <x v="8"/>
    <x v="118"/>
    <x v="14"/>
    <n v="8"/>
  </r>
  <r>
    <x v="8"/>
    <x v="118"/>
    <x v="15"/>
    <n v="23"/>
  </r>
  <r>
    <x v="8"/>
    <x v="118"/>
    <x v="1"/>
    <n v="16"/>
  </r>
  <r>
    <x v="8"/>
    <x v="118"/>
    <x v="2"/>
    <n v="20"/>
  </r>
  <r>
    <x v="8"/>
    <x v="118"/>
    <x v="19"/>
    <n v="3"/>
  </r>
  <r>
    <x v="8"/>
    <x v="118"/>
    <x v="16"/>
    <n v="1"/>
  </r>
  <r>
    <x v="8"/>
    <x v="118"/>
    <x v="3"/>
    <n v="139"/>
  </r>
  <r>
    <x v="8"/>
    <x v="118"/>
    <x v="4"/>
    <n v="28"/>
  </r>
  <r>
    <x v="8"/>
    <x v="118"/>
    <x v="5"/>
    <n v="25"/>
  </r>
  <r>
    <x v="8"/>
    <x v="118"/>
    <x v="17"/>
    <n v="31"/>
  </r>
  <r>
    <x v="8"/>
    <x v="118"/>
    <x v="27"/>
    <n v="1"/>
  </r>
  <r>
    <x v="8"/>
    <x v="118"/>
    <x v="6"/>
    <n v="62"/>
  </r>
  <r>
    <x v="8"/>
    <x v="118"/>
    <x v="7"/>
    <n v="112"/>
  </r>
  <r>
    <x v="8"/>
    <x v="118"/>
    <x v="24"/>
    <n v="4"/>
  </r>
  <r>
    <x v="8"/>
    <x v="118"/>
    <x v="8"/>
    <n v="3"/>
  </r>
  <r>
    <x v="8"/>
    <x v="118"/>
    <x v="9"/>
    <n v="13378"/>
  </r>
  <r>
    <x v="8"/>
    <x v="118"/>
    <x v="25"/>
    <n v="2"/>
  </r>
  <r>
    <x v="8"/>
    <x v="118"/>
    <x v="10"/>
    <n v="5"/>
  </r>
  <r>
    <x v="8"/>
    <x v="118"/>
    <x v="11"/>
    <n v="2"/>
  </r>
  <r>
    <x v="8"/>
    <x v="118"/>
    <x v="12"/>
    <n v="1434"/>
  </r>
  <r>
    <x v="8"/>
    <x v="119"/>
    <x v="13"/>
    <n v="135"/>
  </r>
  <r>
    <x v="8"/>
    <x v="119"/>
    <x v="18"/>
    <n v="27"/>
  </r>
  <r>
    <x v="8"/>
    <x v="119"/>
    <x v="14"/>
    <n v="2"/>
  </r>
  <r>
    <x v="8"/>
    <x v="119"/>
    <x v="28"/>
    <n v="4"/>
  </r>
  <r>
    <x v="8"/>
    <x v="119"/>
    <x v="0"/>
    <n v="1"/>
  </r>
  <r>
    <x v="8"/>
    <x v="119"/>
    <x v="15"/>
    <n v="3"/>
  </r>
  <r>
    <x v="8"/>
    <x v="119"/>
    <x v="1"/>
    <n v="66"/>
  </r>
  <r>
    <x v="8"/>
    <x v="119"/>
    <x v="2"/>
    <n v="37"/>
  </r>
  <r>
    <x v="8"/>
    <x v="119"/>
    <x v="19"/>
    <n v="2"/>
  </r>
  <r>
    <x v="8"/>
    <x v="119"/>
    <x v="20"/>
    <n v="1"/>
  </r>
  <r>
    <x v="8"/>
    <x v="119"/>
    <x v="16"/>
    <n v="2"/>
  </r>
  <r>
    <x v="8"/>
    <x v="119"/>
    <x v="3"/>
    <n v="109"/>
  </r>
  <r>
    <x v="8"/>
    <x v="119"/>
    <x v="4"/>
    <n v="32"/>
  </r>
  <r>
    <x v="8"/>
    <x v="119"/>
    <x v="5"/>
    <n v="34"/>
  </r>
  <r>
    <x v="8"/>
    <x v="119"/>
    <x v="17"/>
    <n v="18"/>
  </r>
  <r>
    <x v="8"/>
    <x v="119"/>
    <x v="27"/>
    <n v="2"/>
  </r>
  <r>
    <x v="8"/>
    <x v="119"/>
    <x v="6"/>
    <n v="55"/>
  </r>
  <r>
    <x v="8"/>
    <x v="119"/>
    <x v="7"/>
    <n v="109"/>
  </r>
  <r>
    <x v="8"/>
    <x v="119"/>
    <x v="8"/>
    <n v="20"/>
  </r>
  <r>
    <x v="8"/>
    <x v="119"/>
    <x v="9"/>
    <n v="14032"/>
  </r>
  <r>
    <x v="8"/>
    <x v="119"/>
    <x v="25"/>
    <n v="1"/>
  </r>
  <r>
    <x v="8"/>
    <x v="119"/>
    <x v="10"/>
    <n v="75"/>
  </r>
  <r>
    <x v="8"/>
    <x v="119"/>
    <x v="11"/>
    <n v="12"/>
  </r>
  <r>
    <x v="8"/>
    <x v="119"/>
    <x v="12"/>
    <n v="2078"/>
  </r>
  <r>
    <x v="8"/>
    <x v="120"/>
    <x v="13"/>
    <n v="260"/>
  </r>
  <r>
    <x v="8"/>
    <x v="120"/>
    <x v="18"/>
    <n v="42"/>
  </r>
  <r>
    <x v="8"/>
    <x v="120"/>
    <x v="14"/>
    <n v="10"/>
  </r>
  <r>
    <x v="8"/>
    <x v="120"/>
    <x v="0"/>
    <n v="63"/>
  </r>
  <r>
    <x v="8"/>
    <x v="120"/>
    <x v="15"/>
    <n v="51"/>
  </r>
  <r>
    <x v="8"/>
    <x v="120"/>
    <x v="1"/>
    <n v="7"/>
  </r>
  <r>
    <x v="8"/>
    <x v="120"/>
    <x v="2"/>
    <n v="172"/>
  </r>
  <r>
    <x v="8"/>
    <x v="120"/>
    <x v="19"/>
    <n v="14"/>
  </r>
  <r>
    <x v="8"/>
    <x v="120"/>
    <x v="20"/>
    <n v="8"/>
  </r>
  <r>
    <x v="8"/>
    <x v="120"/>
    <x v="16"/>
    <n v="2"/>
  </r>
  <r>
    <x v="8"/>
    <x v="120"/>
    <x v="3"/>
    <n v="99"/>
  </r>
  <r>
    <x v="8"/>
    <x v="120"/>
    <x v="4"/>
    <n v="48"/>
  </r>
  <r>
    <x v="8"/>
    <x v="120"/>
    <x v="5"/>
    <n v="1"/>
  </r>
  <r>
    <x v="8"/>
    <x v="120"/>
    <x v="17"/>
    <n v="78"/>
  </r>
  <r>
    <x v="8"/>
    <x v="120"/>
    <x v="6"/>
    <n v="156"/>
  </r>
  <r>
    <x v="8"/>
    <x v="120"/>
    <x v="7"/>
    <n v="98"/>
  </r>
  <r>
    <x v="8"/>
    <x v="120"/>
    <x v="9"/>
    <n v="12111"/>
  </r>
  <r>
    <x v="8"/>
    <x v="120"/>
    <x v="25"/>
    <n v="28"/>
  </r>
  <r>
    <x v="8"/>
    <x v="120"/>
    <x v="10"/>
    <n v="1"/>
  </r>
  <r>
    <x v="8"/>
    <x v="120"/>
    <x v="11"/>
    <n v="9"/>
  </r>
  <r>
    <x v="8"/>
    <x v="120"/>
    <x v="12"/>
    <n v="1929"/>
  </r>
  <r>
    <x v="8"/>
    <x v="121"/>
    <x v="13"/>
    <n v="66"/>
  </r>
  <r>
    <x v="8"/>
    <x v="121"/>
    <x v="18"/>
    <n v="22"/>
  </r>
  <r>
    <x v="8"/>
    <x v="121"/>
    <x v="15"/>
    <n v="7"/>
  </r>
  <r>
    <x v="8"/>
    <x v="121"/>
    <x v="1"/>
    <n v="30"/>
  </r>
  <r>
    <x v="8"/>
    <x v="121"/>
    <x v="2"/>
    <n v="141"/>
  </r>
  <r>
    <x v="8"/>
    <x v="121"/>
    <x v="19"/>
    <n v="6"/>
  </r>
  <r>
    <x v="8"/>
    <x v="121"/>
    <x v="16"/>
    <n v="1"/>
  </r>
  <r>
    <x v="8"/>
    <x v="121"/>
    <x v="3"/>
    <n v="413"/>
  </r>
  <r>
    <x v="8"/>
    <x v="121"/>
    <x v="4"/>
    <n v="14"/>
  </r>
  <r>
    <x v="8"/>
    <x v="121"/>
    <x v="5"/>
    <n v="12"/>
  </r>
  <r>
    <x v="8"/>
    <x v="121"/>
    <x v="17"/>
    <n v="10"/>
  </r>
  <r>
    <x v="8"/>
    <x v="121"/>
    <x v="6"/>
    <n v="24"/>
  </r>
  <r>
    <x v="8"/>
    <x v="121"/>
    <x v="7"/>
    <n v="35"/>
  </r>
  <r>
    <x v="8"/>
    <x v="121"/>
    <x v="8"/>
    <n v="27"/>
  </r>
  <r>
    <x v="8"/>
    <x v="121"/>
    <x v="9"/>
    <n v="11768"/>
  </r>
  <r>
    <x v="8"/>
    <x v="121"/>
    <x v="10"/>
    <n v="69"/>
  </r>
  <r>
    <x v="8"/>
    <x v="121"/>
    <x v="11"/>
    <n v="6"/>
  </r>
  <r>
    <x v="8"/>
    <x v="121"/>
    <x v="12"/>
    <n v="1314"/>
  </r>
  <r>
    <x v="8"/>
    <x v="122"/>
    <x v="13"/>
    <n v="198"/>
  </r>
  <r>
    <x v="8"/>
    <x v="122"/>
    <x v="18"/>
    <n v="43"/>
  </r>
  <r>
    <x v="8"/>
    <x v="122"/>
    <x v="14"/>
    <n v="35"/>
  </r>
  <r>
    <x v="8"/>
    <x v="122"/>
    <x v="28"/>
    <n v="7"/>
  </r>
  <r>
    <x v="8"/>
    <x v="122"/>
    <x v="0"/>
    <n v="21"/>
  </r>
  <r>
    <x v="8"/>
    <x v="122"/>
    <x v="15"/>
    <n v="140"/>
  </r>
  <r>
    <x v="8"/>
    <x v="122"/>
    <x v="1"/>
    <n v="180"/>
  </r>
  <r>
    <x v="8"/>
    <x v="122"/>
    <x v="2"/>
    <n v="62"/>
  </r>
  <r>
    <x v="8"/>
    <x v="122"/>
    <x v="19"/>
    <n v="25"/>
  </r>
  <r>
    <x v="8"/>
    <x v="122"/>
    <x v="20"/>
    <n v="5"/>
  </r>
  <r>
    <x v="8"/>
    <x v="122"/>
    <x v="16"/>
    <n v="10"/>
  </r>
  <r>
    <x v="8"/>
    <x v="122"/>
    <x v="3"/>
    <n v="270"/>
  </r>
  <r>
    <x v="8"/>
    <x v="122"/>
    <x v="4"/>
    <n v="314"/>
  </r>
  <r>
    <x v="8"/>
    <x v="122"/>
    <x v="5"/>
    <n v="70"/>
  </r>
  <r>
    <x v="8"/>
    <x v="122"/>
    <x v="17"/>
    <n v="15"/>
  </r>
  <r>
    <x v="8"/>
    <x v="122"/>
    <x v="27"/>
    <n v="3"/>
  </r>
  <r>
    <x v="8"/>
    <x v="122"/>
    <x v="26"/>
    <n v="3"/>
  </r>
  <r>
    <x v="8"/>
    <x v="122"/>
    <x v="6"/>
    <n v="141"/>
  </r>
  <r>
    <x v="8"/>
    <x v="122"/>
    <x v="7"/>
    <n v="163"/>
  </r>
  <r>
    <x v="8"/>
    <x v="122"/>
    <x v="8"/>
    <n v="30"/>
  </r>
  <r>
    <x v="8"/>
    <x v="122"/>
    <x v="9"/>
    <n v="33389"/>
  </r>
  <r>
    <x v="8"/>
    <x v="122"/>
    <x v="25"/>
    <n v="3"/>
  </r>
  <r>
    <x v="8"/>
    <x v="122"/>
    <x v="10"/>
    <n v="107"/>
  </r>
  <r>
    <x v="8"/>
    <x v="122"/>
    <x v="11"/>
    <n v="29"/>
  </r>
  <r>
    <x v="8"/>
    <x v="122"/>
    <x v="12"/>
    <n v="6667"/>
  </r>
  <r>
    <x v="8"/>
    <x v="123"/>
    <x v="13"/>
    <n v="65"/>
  </r>
  <r>
    <x v="8"/>
    <x v="123"/>
    <x v="18"/>
    <n v="1"/>
  </r>
  <r>
    <x v="8"/>
    <x v="123"/>
    <x v="14"/>
    <n v="3"/>
  </r>
  <r>
    <x v="8"/>
    <x v="123"/>
    <x v="15"/>
    <n v="1"/>
  </r>
  <r>
    <x v="8"/>
    <x v="123"/>
    <x v="1"/>
    <n v="16"/>
  </r>
  <r>
    <x v="8"/>
    <x v="123"/>
    <x v="2"/>
    <n v="91"/>
  </r>
  <r>
    <x v="8"/>
    <x v="123"/>
    <x v="19"/>
    <n v="1"/>
  </r>
  <r>
    <x v="8"/>
    <x v="123"/>
    <x v="3"/>
    <n v="38"/>
  </r>
  <r>
    <x v="8"/>
    <x v="123"/>
    <x v="4"/>
    <n v="15"/>
  </r>
  <r>
    <x v="8"/>
    <x v="123"/>
    <x v="5"/>
    <n v="16"/>
  </r>
  <r>
    <x v="8"/>
    <x v="123"/>
    <x v="17"/>
    <n v="3"/>
  </r>
  <r>
    <x v="8"/>
    <x v="123"/>
    <x v="21"/>
    <n v="6"/>
  </r>
  <r>
    <x v="8"/>
    <x v="123"/>
    <x v="6"/>
    <n v="23"/>
  </r>
  <r>
    <x v="8"/>
    <x v="123"/>
    <x v="7"/>
    <n v="50"/>
  </r>
  <r>
    <x v="8"/>
    <x v="123"/>
    <x v="8"/>
    <n v="2"/>
  </r>
  <r>
    <x v="8"/>
    <x v="123"/>
    <x v="9"/>
    <n v="7409"/>
  </r>
  <r>
    <x v="8"/>
    <x v="123"/>
    <x v="11"/>
    <n v="2"/>
  </r>
  <r>
    <x v="8"/>
    <x v="123"/>
    <x v="12"/>
    <n v="1439"/>
  </r>
  <r>
    <x v="8"/>
    <x v="124"/>
    <x v="13"/>
    <n v="54"/>
  </r>
  <r>
    <x v="8"/>
    <x v="124"/>
    <x v="18"/>
    <n v="9"/>
  </r>
  <r>
    <x v="8"/>
    <x v="124"/>
    <x v="14"/>
    <n v="23"/>
  </r>
  <r>
    <x v="8"/>
    <x v="124"/>
    <x v="0"/>
    <n v="85"/>
  </r>
  <r>
    <x v="8"/>
    <x v="124"/>
    <x v="15"/>
    <n v="1"/>
  </r>
  <r>
    <x v="8"/>
    <x v="124"/>
    <x v="1"/>
    <n v="7"/>
  </r>
  <r>
    <x v="8"/>
    <x v="124"/>
    <x v="2"/>
    <n v="5"/>
  </r>
  <r>
    <x v="8"/>
    <x v="124"/>
    <x v="19"/>
    <n v="8"/>
  </r>
  <r>
    <x v="8"/>
    <x v="124"/>
    <x v="20"/>
    <n v="10"/>
  </r>
  <r>
    <x v="8"/>
    <x v="124"/>
    <x v="3"/>
    <n v="19"/>
  </r>
  <r>
    <x v="8"/>
    <x v="124"/>
    <x v="4"/>
    <n v="19"/>
  </r>
  <r>
    <x v="8"/>
    <x v="124"/>
    <x v="5"/>
    <n v="22"/>
  </r>
  <r>
    <x v="8"/>
    <x v="124"/>
    <x v="17"/>
    <n v="4"/>
  </r>
  <r>
    <x v="8"/>
    <x v="124"/>
    <x v="27"/>
    <n v="1"/>
  </r>
  <r>
    <x v="8"/>
    <x v="124"/>
    <x v="21"/>
    <n v="1"/>
  </r>
  <r>
    <x v="8"/>
    <x v="124"/>
    <x v="6"/>
    <n v="87"/>
  </r>
  <r>
    <x v="8"/>
    <x v="124"/>
    <x v="7"/>
    <n v="94"/>
  </r>
  <r>
    <x v="8"/>
    <x v="124"/>
    <x v="8"/>
    <n v="5"/>
  </r>
  <r>
    <x v="8"/>
    <x v="124"/>
    <x v="9"/>
    <n v="5680"/>
  </r>
  <r>
    <x v="8"/>
    <x v="124"/>
    <x v="10"/>
    <n v="22"/>
  </r>
  <r>
    <x v="8"/>
    <x v="124"/>
    <x v="11"/>
    <n v="1"/>
  </r>
  <r>
    <x v="8"/>
    <x v="124"/>
    <x v="12"/>
    <n v="92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6">
  <r>
    <x v="0"/>
    <x v="0"/>
    <n v="8889"/>
  </r>
  <r>
    <x v="0"/>
    <x v="1"/>
    <n v="30413"/>
  </r>
  <r>
    <x v="0"/>
    <x v="2"/>
    <n v="90275"/>
  </r>
  <r>
    <x v="0"/>
    <x v="3"/>
    <n v="44404"/>
  </r>
  <r>
    <x v="0"/>
    <x v="4"/>
    <n v="260430"/>
  </r>
  <r>
    <x v="0"/>
    <x v="5"/>
    <n v="37170"/>
  </r>
  <r>
    <x v="0"/>
    <x v="6"/>
    <n v="41396"/>
  </r>
  <r>
    <x v="0"/>
    <x v="7"/>
    <n v="42843"/>
  </r>
  <r>
    <x v="0"/>
    <x v="8"/>
    <n v="35798"/>
  </r>
  <r>
    <x v="0"/>
    <x v="9"/>
    <n v="26802"/>
  </r>
  <r>
    <x v="0"/>
    <x v="10"/>
    <n v="19095"/>
  </r>
  <r>
    <x v="0"/>
    <x v="11"/>
    <n v="13192"/>
  </r>
  <r>
    <x v="0"/>
    <x v="12"/>
    <n v="17350"/>
  </r>
  <r>
    <x v="1"/>
    <x v="0"/>
    <n v="134"/>
  </r>
  <r>
    <x v="1"/>
    <x v="1"/>
    <n v="524"/>
  </r>
  <r>
    <x v="1"/>
    <x v="2"/>
    <n v="1735"/>
  </r>
  <r>
    <x v="1"/>
    <x v="3"/>
    <n v="972"/>
  </r>
  <r>
    <x v="1"/>
    <x v="4"/>
    <n v="4107"/>
  </r>
  <r>
    <x v="1"/>
    <x v="5"/>
    <n v="774"/>
  </r>
  <r>
    <x v="1"/>
    <x v="6"/>
    <n v="772"/>
  </r>
  <r>
    <x v="1"/>
    <x v="7"/>
    <n v="786"/>
  </r>
  <r>
    <x v="1"/>
    <x v="8"/>
    <n v="787"/>
  </r>
  <r>
    <x v="1"/>
    <x v="9"/>
    <n v="649"/>
  </r>
  <r>
    <x v="1"/>
    <x v="10"/>
    <n v="440"/>
  </r>
  <r>
    <x v="1"/>
    <x v="11"/>
    <n v="344"/>
  </r>
  <r>
    <x v="1"/>
    <x v="12"/>
    <n v="421"/>
  </r>
  <r>
    <x v="2"/>
    <x v="0"/>
    <n v="22"/>
  </r>
  <r>
    <x v="2"/>
    <x v="1"/>
    <n v="59"/>
  </r>
  <r>
    <x v="2"/>
    <x v="2"/>
    <n v="219"/>
  </r>
  <r>
    <x v="2"/>
    <x v="3"/>
    <n v="94"/>
  </r>
  <r>
    <x v="2"/>
    <x v="4"/>
    <n v="447"/>
  </r>
  <r>
    <x v="2"/>
    <x v="5"/>
    <n v="90"/>
  </r>
  <r>
    <x v="2"/>
    <x v="6"/>
    <n v="92"/>
  </r>
  <r>
    <x v="2"/>
    <x v="7"/>
    <n v="110"/>
  </r>
  <r>
    <x v="2"/>
    <x v="8"/>
    <n v="75"/>
  </r>
  <r>
    <x v="2"/>
    <x v="9"/>
    <n v="46"/>
  </r>
  <r>
    <x v="2"/>
    <x v="10"/>
    <n v="60"/>
  </r>
  <r>
    <x v="2"/>
    <x v="11"/>
    <n v="33"/>
  </r>
  <r>
    <x v="2"/>
    <x v="12"/>
    <n v="54"/>
  </r>
  <r>
    <x v="3"/>
    <x v="0"/>
    <n v="34"/>
  </r>
  <r>
    <x v="3"/>
    <x v="1"/>
    <n v="135"/>
  </r>
  <r>
    <x v="3"/>
    <x v="2"/>
    <n v="478"/>
  </r>
  <r>
    <x v="3"/>
    <x v="3"/>
    <n v="191"/>
  </r>
  <r>
    <x v="3"/>
    <x v="4"/>
    <n v="1015"/>
  </r>
  <r>
    <x v="3"/>
    <x v="5"/>
    <n v="153"/>
  </r>
  <r>
    <x v="3"/>
    <x v="6"/>
    <n v="196"/>
  </r>
  <r>
    <x v="3"/>
    <x v="7"/>
    <n v="183"/>
  </r>
  <r>
    <x v="3"/>
    <x v="8"/>
    <n v="152"/>
  </r>
  <r>
    <x v="3"/>
    <x v="9"/>
    <n v="121"/>
  </r>
  <r>
    <x v="3"/>
    <x v="10"/>
    <n v="95"/>
  </r>
  <r>
    <x v="3"/>
    <x v="11"/>
    <n v="84"/>
  </r>
  <r>
    <x v="3"/>
    <x v="12"/>
    <n v="112"/>
  </r>
  <r>
    <x v="4"/>
    <x v="0"/>
    <n v="104"/>
  </r>
  <r>
    <x v="4"/>
    <x v="1"/>
    <n v="403"/>
  </r>
  <r>
    <x v="4"/>
    <x v="2"/>
    <n v="1119"/>
  </r>
  <r>
    <x v="4"/>
    <x v="3"/>
    <n v="674"/>
  </r>
  <r>
    <x v="4"/>
    <x v="4"/>
    <n v="3231"/>
  </r>
  <r>
    <x v="4"/>
    <x v="5"/>
    <n v="578"/>
  </r>
  <r>
    <x v="4"/>
    <x v="6"/>
    <n v="702"/>
  </r>
  <r>
    <x v="4"/>
    <x v="7"/>
    <n v="798"/>
  </r>
  <r>
    <x v="4"/>
    <x v="8"/>
    <n v="657"/>
  </r>
  <r>
    <x v="4"/>
    <x v="9"/>
    <n v="504"/>
  </r>
  <r>
    <x v="4"/>
    <x v="10"/>
    <n v="414"/>
  </r>
  <r>
    <x v="4"/>
    <x v="11"/>
    <n v="300"/>
  </r>
  <r>
    <x v="4"/>
    <x v="12"/>
    <n v="372"/>
  </r>
  <r>
    <x v="5"/>
    <x v="0"/>
    <n v="259"/>
  </r>
  <r>
    <x v="5"/>
    <x v="1"/>
    <n v="1023"/>
  </r>
  <r>
    <x v="5"/>
    <x v="2"/>
    <n v="2929"/>
  </r>
  <r>
    <x v="5"/>
    <x v="3"/>
    <n v="1475"/>
  </r>
  <r>
    <x v="5"/>
    <x v="4"/>
    <n v="6319"/>
  </r>
  <r>
    <x v="5"/>
    <x v="5"/>
    <n v="833"/>
  </r>
  <r>
    <x v="5"/>
    <x v="6"/>
    <n v="907"/>
  </r>
  <r>
    <x v="5"/>
    <x v="7"/>
    <n v="885"/>
  </r>
  <r>
    <x v="5"/>
    <x v="8"/>
    <n v="676"/>
  </r>
  <r>
    <x v="5"/>
    <x v="9"/>
    <n v="549"/>
  </r>
  <r>
    <x v="5"/>
    <x v="10"/>
    <n v="448"/>
  </r>
  <r>
    <x v="5"/>
    <x v="11"/>
    <n v="294"/>
  </r>
  <r>
    <x v="5"/>
    <x v="12"/>
    <n v="385"/>
  </r>
  <r>
    <x v="6"/>
    <x v="0"/>
    <n v="306"/>
  </r>
  <r>
    <x v="6"/>
    <x v="1"/>
    <n v="1384"/>
  </r>
  <r>
    <x v="6"/>
    <x v="2"/>
    <n v="4089"/>
  </r>
  <r>
    <x v="6"/>
    <x v="3"/>
    <n v="2118"/>
  </r>
  <r>
    <x v="6"/>
    <x v="4"/>
    <n v="10273"/>
  </r>
  <r>
    <x v="6"/>
    <x v="5"/>
    <n v="1728"/>
  </r>
  <r>
    <x v="6"/>
    <x v="6"/>
    <n v="1783"/>
  </r>
  <r>
    <x v="6"/>
    <x v="7"/>
    <n v="1695"/>
  </r>
  <r>
    <x v="6"/>
    <x v="8"/>
    <n v="1552"/>
  </r>
  <r>
    <x v="6"/>
    <x v="9"/>
    <n v="1346"/>
  </r>
  <r>
    <x v="6"/>
    <x v="10"/>
    <n v="984"/>
  </r>
  <r>
    <x v="6"/>
    <x v="11"/>
    <n v="543"/>
  </r>
  <r>
    <x v="6"/>
    <x v="12"/>
    <n v="678"/>
  </r>
  <r>
    <x v="7"/>
    <x v="0"/>
    <n v="35"/>
  </r>
  <r>
    <x v="7"/>
    <x v="1"/>
    <n v="142"/>
  </r>
  <r>
    <x v="7"/>
    <x v="2"/>
    <n v="367"/>
  </r>
  <r>
    <x v="7"/>
    <x v="3"/>
    <n v="184"/>
  </r>
  <r>
    <x v="7"/>
    <x v="4"/>
    <n v="854"/>
  </r>
  <r>
    <x v="7"/>
    <x v="5"/>
    <n v="141"/>
  </r>
  <r>
    <x v="7"/>
    <x v="6"/>
    <n v="135"/>
  </r>
  <r>
    <x v="7"/>
    <x v="7"/>
    <n v="183"/>
  </r>
  <r>
    <x v="7"/>
    <x v="8"/>
    <n v="177"/>
  </r>
  <r>
    <x v="7"/>
    <x v="9"/>
    <n v="153"/>
  </r>
  <r>
    <x v="7"/>
    <x v="10"/>
    <n v="117"/>
  </r>
  <r>
    <x v="7"/>
    <x v="11"/>
    <n v="88"/>
  </r>
  <r>
    <x v="7"/>
    <x v="12"/>
    <n v="102"/>
  </r>
  <r>
    <x v="8"/>
    <x v="0"/>
    <n v="155"/>
  </r>
  <r>
    <x v="8"/>
    <x v="1"/>
    <n v="445"/>
  </r>
  <r>
    <x v="8"/>
    <x v="2"/>
    <n v="1373"/>
  </r>
  <r>
    <x v="8"/>
    <x v="3"/>
    <n v="777"/>
  </r>
  <r>
    <x v="8"/>
    <x v="4"/>
    <n v="3020"/>
  </r>
  <r>
    <x v="8"/>
    <x v="5"/>
    <n v="463"/>
  </r>
  <r>
    <x v="8"/>
    <x v="6"/>
    <n v="457"/>
  </r>
  <r>
    <x v="8"/>
    <x v="7"/>
    <n v="481"/>
  </r>
  <r>
    <x v="8"/>
    <x v="8"/>
    <n v="421"/>
  </r>
  <r>
    <x v="8"/>
    <x v="9"/>
    <n v="334"/>
  </r>
  <r>
    <x v="8"/>
    <x v="10"/>
    <n v="252"/>
  </r>
  <r>
    <x v="8"/>
    <x v="11"/>
    <n v="155"/>
  </r>
  <r>
    <x v="8"/>
    <x v="12"/>
    <n v="201"/>
  </r>
  <r>
    <x v="9"/>
    <x v="0"/>
    <n v="255"/>
  </r>
  <r>
    <x v="9"/>
    <x v="1"/>
    <n v="901"/>
  </r>
  <r>
    <x v="9"/>
    <x v="2"/>
    <n v="2747"/>
  </r>
  <r>
    <x v="9"/>
    <x v="3"/>
    <n v="1281"/>
  </r>
  <r>
    <x v="9"/>
    <x v="4"/>
    <n v="5673"/>
  </r>
  <r>
    <x v="9"/>
    <x v="5"/>
    <n v="697"/>
  </r>
  <r>
    <x v="9"/>
    <x v="6"/>
    <n v="712"/>
  </r>
  <r>
    <x v="9"/>
    <x v="7"/>
    <n v="594"/>
  </r>
  <r>
    <x v="9"/>
    <x v="8"/>
    <n v="488"/>
  </r>
  <r>
    <x v="9"/>
    <x v="9"/>
    <n v="319"/>
  </r>
  <r>
    <x v="9"/>
    <x v="10"/>
    <n v="259"/>
  </r>
  <r>
    <x v="9"/>
    <x v="11"/>
    <n v="185"/>
  </r>
  <r>
    <x v="9"/>
    <x v="12"/>
    <n v="232"/>
  </r>
  <r>
    <x v="10"/>
    <x v="0"/>
    <n v="206"/>
  </r>
  <r>
    <x v="10"/>
    <x v="1"/>
    <n v="790"/>
  </r>
  <r>
    <x v="10"/>
    <x v="2"/>
    <n v="2657"/>
  </r>
  <r>
    <x v="10"/>
    <x v="3"/>
    <n v="1317"/>
  </r>
  <r>
    <x v="10"/>
    <x v="4"/>
    <n v="6533"/>
  </r>
  <r>
    <x v="10"/>
    <x v="5"/>
    <n v="980"/>
  </r>
  <r>
    <x v="10"/>
    <x v="6"/>
    <n v="990"/>
  </r>
  <r>
    <x v="10"/>
    <x v="7"/>
    <n v="909"/>
  </r>
  <r>
    <x v="10"/>
    <x v="8"/>
    <n v="803"/>
  </r>
  <r>
    <x v="10"/>
    <x v="9"/>
    <n v="594"/>
  </r>
  <r>
    <x v="10"/>
    <x v="10"/>
    <n v="481"/>
  </r>
  <r>
    <x v="10"/>
    <x v="11"/>
    <n v="346"/>
  </r>
  <r>
    <x v="10"/>
    <x v="12"/>
    <n v="509"/>
  </r>
  <r>
    <x v="11"/>
    <x v="0"/>
    <n v="79"/>
  </r>
  <r>
    <x v="11"/>
    <x v="1"/>
    <n v="302"/>
  </r>
  <r>
    <x v="11"/>
    <x v="2"/>
    <n v="820"/>
  </r>
  <r>
    <x v="11"/>
    <x v="3"/>
    <n v="452"/>
  </r>
  <r>
    <x v="11"/>
    <x v="4"/>
    <n v="2003"/>
  </r>
  <r>
    <x v="11"/>
    <x v="5"/>
    <n v="339"/>
  </r>
  <r>
    <x v="11"/>
    <x v="6"/>
    <n v="325"/>
  </r>
  <r>
    <x v="11"/>
    <x v="7"/>
    <n v="277"/>
  </r>
  <r>
    <x v="11"/>
    <x v="8"/>
    <n v="254"/>
  </r>
  <r>
    <x v="11"/>
    <x v="9"/>
    <n v="202"/>
  </r>
  <r>
    <x v="11"/>
    <x v="10"/>
    <n v="155"/>
  </r>
  <r>
    <x v="11"/>
    <x v="11"/>
    <n v="113"/>
  </r>
  <r>
    <x v="11"/>
    <x v="12"/>
    <n v="166"/>
  </r>
  <r>
    <x v="12"/>
    <x v="0"/>
    <n v="985"/>
  </r>
  <r>
    <x v="12"/>
    <x v="1"/>
    <n v="3676"/>
  </r>
  <r>
    <x v="12"/>
    <x v="2"/>
    <n v="9568"/>
  </r>
  <r>
    <x v="12"/>
    <x v="3"/>
    <n v="4468"/>
  </r>
  <r>
    <x v="12"/>
    <x v="4"/>
    <n v="22835"/>
  </r>
  <r>
    <x v="12"/>
    <x v="5"/>
    <n v="2775"/>
  </r>
  <r>
    <x v="12"/>
    <x v="6"/>
    <n v="2702"/>
  </r>
  <r>
    <x v="12"/>
    <x v="7"/>
    <n v="2514"/>
  </r>
  <r>
    <x v="12"/>
    <x v="8"/>
    <n v="2092"/>
  </r>
  <r>
    <x v="12"/>
    <x v="9"/>
    <n v="1574"/>
  </r>
  <r>
    <x v="12"/>
    <x v="10"/>
    <n v="1074"/>
  </r>
  <r>
    <x v="12"/>
    <x v="11"/>
    <n v="754"/>
  </r>
  <r>
    <x v="12"/>
    <x v="12"/>
    <n v="1216"/>
  </r>
  <r>
    <x v="13"/>
    <x v="0"/>
    <n v="303"/>
  </r>
  <r>
    <x v="13"/>
    <x v="1"/>
    <n v="1650"/>
  </r>
  <r>
    <x v="13"/>
    <x v="2"/>
    <n v="5131"/>
  </r>
  <r>
    <x v="13"/>
    <x v="3"/>
    <n v="2711"/>
  </r>
  <r>
    <x v="13"/>
    <x v="4"/>
    <n v="9081"/>
  </r>
  <r>
    <x v="13"/>
    <x v="5"/>
    <n v="1416"/>
  </r>
  <r>
    <x v="13"/>
    <x v="6"/>
    <n v="1319"/>
  </r>
  <r>
    <x v="13"/>
    <x v="7"/>
    <n v="1190"/>
  </r>
  <r>
    <x v="13"/>
    <x v="8"/>
    <n v="970"/>
  </r>
  <r>
    <x v="13"/>
    <x v="9"/>
    <n v="745"/>
  </r>
  <r>
    <x v="13"/>
    <x v="10"/>
    <n v="576"/>
  </r>
  <r>
    <x v="13"/>
    <x v="11"/>
    <n v="423"/>
  </r>
  <r>
    <x v="13"/>
    <x v="12"/>
    <n v="683"/>
  </r>
  <r>
    <x v="14"/>
    <x v="0"/>
    <n v="94"/>
  </r>
  <r>
    <x v="14"/>
    <x v="1"/>
    <n v="369"/>
  </r>
  <r>
    <x v="14"/>
    <x v="2"/>
    <n v="1109"/>
  </r>
  <r>
    <x v="14"/>
    <x v="3"/>
    <n v="578"/>
  </r>
  <r>
    <x v="14"/>
    <x v="4"/>
    <n v="2275"/>
  </r>
  <r>
    <x v="14"/>
    <x v="5"/>
    <n v="336"/>
  </r>
  <r>
    <x v="14"/>
    <x v="6"/>
    <n v="360"/>
  </r>
  <r>
    <x v="14"/>
    <x v="7"/>
    <n v="314"/>
  </r>
  <r>
    <x v="14"/>
    <x v="8"/>
    <n v="301"/>
  </r>
  <r>
    <x v="14"/>
    <x v="9"/>
    <n v="238"/>
  </r>
  <r>
    <x v="14"/>
    <x v="10"/>
    <n v="200"/>
  </r>
  <r>
    <x v="14"/>
    <x v="11"/>
    <n v="131"/>
  </r>
  <r>
    <x v="14"/>
    <x v="12"/>
    <n v="170"/>
  </r>
  <r>
    <x v="15"/>
    <x v="0"/>
    <n v="21"/>
  </r>
  <r>
    <x v="15"/>
    <x v="1"/>
    <n v="91"/>
  </r>
  <r>
    <x v="15"/>
    <x v="2"/>
    <n v="311"/>
  </r>
  <r>
    <x v="15"/>
    <x v="3"/>
    <n v="167"/>
  </r>
  <r>
    <x v="15"/>
    <x v="4"/>
    <n v="783"/>
  </r>
  <r>
    <x v="15"/>
    <x v="5"/>
    <n v="173"/>
  </r>
  <r>
    <x v="15"/>
    <x v="6"/>
    <n v="194"/>
  </r>
  <r>
    <x v="15"/>
    <x v="7"/>
    <n v="227"/>
  </r>
  <r>
    <x v="15"/>
    <x v="8"/>
    <n v="206"/>
  </r>
  <r>
    <x v="15"/>
    <x v="9"/>
    <n v="195"/>
  </r>
  <r>
    <x v="15"/>
    <x v="10"/>
    <n v="140"/>
  </r>
  <r>
    <x v="15"/>
    <x v="11"/>
    <n v="110"/>
  </r>
  <r>
    <x v="15"/>
    <x v="12"/>
    <n v="136"/>
  </r>
  <r>
    <x v="16"/>
    <x v="0"/>
    <n v="187"/>
  </r>
  <r>
    <x v="16"/>
    <x v="1"/>
    <n v="755"/>
  </r>
  <r>
    <x v="16"/>
    <x v="2"/>
    <n v="2292"/>
  </r>
  <r>
    <x v="16"/>
    <x v="3"/>
    <n v="1343"/>
  </r>
  <r>
    <x v="16"/>
    <x v="4"/>
    <n v="6546"/>
  </r>
  <r>
    <x v="16"/>
    <x v="5"/>
    <n v="1162"/>
  </r>
  <r>
    <x v="16"/>
    <x v="6"/>
    <n v="1267"/>
  </r>
  <r>
    <x v="16"/>
    <x v="7"/>
    <n v="1294"/>
  </r>
  <r>
    <x v="16"/>
    <x v="8"/>
    <n v="1031"/>
  </r>
  <r>
    <x v="16"/>
    <x v="9"/>
    <n v="797"/>
  </r>
  <r>
    <x v="16"/>
    <x v="10"/>
    <n v="629"/>
  </r>
  <r>
    <x v="16"/>
    <x v="11"/>
    <n v="462"/>
  </r>
  <r>
    <x v="16"/>
    <x v="12"/>
    <n v="606"/>
  </r>
  <r>
    <x v="17"/>
    <x v="0"/>
    <n v="41"/>
  </r>
  <r>
    <x v="17"/>
    <x v="1"/>
    <n v="128"/>
  </r>
  <r>
    <x v="17"/>
    <x v="2"/>
    <n v="424"/>
  </r>
  <r>
    <x v="17"/>
    <x v="3"/>
    <n v="271"/>
  </r>
  <r>
    <x v="17"/>
    <x v="4"/>
    <n v="997"/>
  </r>
  <r>
    <x v="17"/>
    <x v="5"/>
    <n v="172"/>
  </r>
  <r>
    <x v="17"/>
    <x v="6"/>
    <n v="174"/>
  </r>
  <r>
    <x v="17"/>
    <x v="7"/>
    <n v="161"/>
  </r>
  <r>
    <x v="17"/>
    <x v="8"/>
    <n v="125"/>
  </r>
  <r>
    <x v="17"/>
    <x v="9"/>
    <n v="91"/>
  </r>
  <r>
    <x v="17"/>
    <x v="10"/>
    <n v="67"/>
  </r>
  <r>
    <x v="17"/>
    <x v="11"/>
    <n v="57"/>
  </r>
  <r>
    <x v="17"/>
    <x v="12"/>
    <n v="64"/>
  </r>
  <r>
    <x v="18"/>
    <x v="0"/>
    <n v="1164"/>
  </r>
  <r>
    <x v="18"/>
    <x v="1"/>
    <n v="4526"/>
  </r>
  <r>
    <x v="18"/>
    <x v="2"/>
    <n v="13301"/>
  </r>
  <r>
    <x v="18"/>
    <x v="3"/>
    <n v="6560"/>
  </r>
  <r>
    <x v="18"/>
    <x v="4"/>
    <n v="36029"/>
  </r>
  <r>
    <x v="18"/>
    <x v="5"/>
    <n v="5189"/>
  </r>
  <r>
    <x v="18"/>
    <x v="6"/>
    <n v="5898"/>
  </r>
  <r>
    <x v="18"/>
    <x v="7"/>
    <n v="6350"/>
  </r>
  <r>
    <x v="18"/>
    <x v="8"/>
    <n v="5334"/>
  </r>
  <r>
    <x v="18"/>
    <x v="9"/>
    <n v="3819"/>
  </r>
  <r>
    <x v="18"/>
    <x v="10"/>
    <n v="2721"/>
  </r>
  <r>
    <x v="18"/>
    <x v="11"/>
    <n v="1881"/>
  </r>
  <r>
    <x v="18"/>
    <x v="12"/>
    <n v="2690"/>
  </r>
  <r>
    <x v="19"/>
    <x v="0"/>
    <n v="83"/>
  </r>
  <r>
    <x v="19"/>
    <x v="1"/>
    <n v="309"/>
  </r>
  <r>
    <x v="19"/>
    <x v="2"/>
    <n v="971"/>
  </r>
  <r>
    <x v="19"/>
    <x v="3"/>
    <n v="502"/>
  </r>
  <r>
    <x v="19"/>
    <x v="4"/>
    <n v="2239"/>
  </r>
  <r>
    <x v="19"/>
    <x v="5"/>
    <n v="376"/>
  </r>
  <r>
    <x v="19"/>
    <x v="6"/>
    <n v="387"/>
  </r>
  <r>
    <x v="19"/>
    <x v="7"/>
    <n v="385"/>
  </r>
  <r>
    <x v="19"/>
    <x v="8"/>
    <n v="373"/>
  </r>
  <r>
    <x v="19"/>
    <x v="9"/>
    <n v="303"/>
  </r>
  <r>
    <x v="19"/>
    <x v="10"/>
    <n v="184"/>
  </r>
  <r>
    <x v="19"/>
    <x v="11"/>
    <n v="150"/>
  </r>
  <r>
    <x v="19"/>
    <x v="12"/>
    <n v="154"/>
  </r>
  <r>
    <x v="20"/>
    <x v="0"/>
    <n v="173"/>
  </r>
  <r>
    <x v="20"/>
    <x v="1"/>
    <n v="777"/>
  </r>
  <r>
    <x v="20"/>
    <x v="2"/>
    <n v="2280"/>
  </r>
  <r>
    <x v="20"/>
    <x v="3"/>
    <n v="1238"/>
  </r>
  <r>
    <x v="20"/>
    <x v="4"/>
    <n v="5137"/>
  </r>
  <r>
    <x v="20"/>
    <x v="5"/>
    <n v="852"/>
  </r>
  <r>
    <x v="20"/>
    <x v="6"/>
    <n v="815"/>
  </r>
  <r>
    <x v="20"/>
    <x v="7"/>
    <n v="745"/>
  </r>
  <r>
    <x v="20"/>
    <x v="8"/>
    <n v="589"/>
  </r>
  <r>
    <x v="20"/>
    <x v="9"/>
    <n v="486"/>
  </r>
  <r>
    <x v="20"/>
    <x v="10"/>
    <n v="344"/>
  </r>
  <r>
    <x v="20"/>
    <x v="11"/>
    <n v="228"/>
  </r>
  <r>
    <x v="20"/>
    <x v="12"/>
    <n v="265"/>
  </r>
  <r>
    <x v="21"/>
    <x v="0"/>
    <n v="219"/>
  </r>
  <r>
    <x v="21"/>
    <x v="1"/>
    <n v="908"/>
  </r>
  <r>
    <x v="21"/>
    <x v="2"/>
    <n v="2723"/>
  </r>
  <r>
    <x v="21"/>
    <x v="3"/>
    <n v="1485"/>
  </r>
  <r>
    <x v="21"/>
    <x v="4"/>
    <n v="6238"/>
  </r>
  <r>
    <x v="21"/>
    <x v="5"/>
    <n v="1048"/>
  </r>
  <r>
    <x v="21"/>
    <x v="6"/>
    <n v="1229"/>
  </r>
  <r>
    <x v="21"/>
    <x v="7"/>
    <n v="1214"/>
  </r>
  <r>
    <x v="21"/>
    <x v="8"/>
    <n v="1080"/>
  </r>
  <r>
    <x v="21"/>
    <x v="9"/>
    <n v="851"/>
  </r>
  <r>
    <x v="21"/>
    <x v="10"/>
    <n v="588"/>
  </r>
  <r>
    <x v="21"/>
    <x v="11"/>
    <n v="403"/>
  </r>
  <r>
    <x v="21"/>
    <x v="12"/>
    <n v="508"/>
  </r>
  <r>
    <x v="22"/>
    <x v="0"/>
    <n v="84"/>
  </r>
  <r>
    <x v="22"/>
    <x v="1"/>
    <n v="353"/>
  </r>
  <r>
    <x v="22"/>
    <x v="2"/>
    <n v="1170"/>
  </r>
  <r>
    <x v="22"/>
    <x v="3"/>
    <n v="552"/>
  </r>
  <r>
    <x v="22"/>
    <x v="4"/>
    <n v="2005"/>
  </r>
  <r>
    <x v="22"/>
    <x v="5"/>
    <n v="262"/>
  </r>
  <r>
    <x v="22"/>
    <x v="6"/>
    <n v="271"/>
  </r>
  <r>
    <x v="22"/>
    <x v="7"/>
    <n v="277"/>
  </r>
  <r>
    <x v="22"/>
    <x v="8"/>
    <n v="254"/>
  </r>
  <r>
    <x v="22"/>
    <x v="9"/>
    <n v="170"/>
  </r>
  <r>
    <x v="22"/>
    <x v="10"/>
    <n v="132"/>
  </r>
  <r>
    <x v="22"/>
    <x v="11"/>
    <n v="81"/>
  </r>
  <r>
    <x v="22"/>
    <x v="12"/>
    <n v="104"/>
  </r>
  <r>
    <x v="23"/>
    <x v="0"/>
    <n v="66"/>
  </r>
  <r>
    <x v="23"/>
    <x v="1"/>
    <n v="342"/>
  </r>
  <r>
    <x v="23"/>
    <x v="2"/>
    <n v="990"/>
  </r>
  <r>
    <x v="23"/>
    <x v="3"/>
    <n v="477"/>
  </r>
  <r>
    <x v="23"/>
    <x v="4"/>
    <n v="2161"/>
  </r>
  <r>
    <x v="23"/>
    <x v="5"/>
    <n v="329"/>
  </r>
  <r>
    <x v="23"/>
    <x v="6"/>
    <n v="307"/>
  </r>
  <r>
    <x v="23"/>
    <x v="7"/>
    <n v="283"/>
  </r>
  <r>
    <x v="23"/>
    <x v="8"/>
    <n v="231"/>
  </r>
  <r>
    <x v="23"/>
    <x v="9"/>
    <n v="207"/>
  </r>
  <r>
    <x v="23"/>
    <x v="10"/>
    <n v="143"/>
  </r>
  <r>
    <x v="23"/>
    <x v="11"/>
    <n v="133"/>
  </r>
  <r>
    <x v="23"/>
    <x v="12"/>
    <n v="239"/>
  </r>
  <r>
    <x v="24"/>
    <x v="0"/>
    <n v="386"/>
  </r>
  <r>
    <x v="24"/>
    <x v="1"/>
    <n v="1598"/>
  </r>
  <r>
    <x v="24"/>
    <x v="2"/>
    <n v="5438"/>
  </r>
  <r>
    <x v="24"/>
    <x v="3"/>
    <n v="2393"/>
  </r>
  <r>
    <x v="24"/>
    <x v="4"/>
    <n v="7560"/>
  </r>
  <r>
    <x v="24"/>
    <x v="5"/>
    <n v="1097"/>
  </r>
  <r>
    <x v="24"/>
    <x v="6"/>
    <n v="1052"/>
  </r>
  <r>
    <x v="24"/>
    <x v="7"/>
    <n v="966"/>
  </r>
  <r>
    <x v="24"/>
    <x v="8"/>
    <n v="777"/>
  </r>
  <r>
    <x v="24"/>
    <x v="9"/>
    <n v="595"/>
  </r>
  <r>
    <x v="24"/>
    <x v="10"/>
    <n v="442"/>
  </r>
  <r>
    <x v="24"/>
    <x v="11"/>
    <n v="297"/>
  </r>
  <r>
    <x v="24"/>
    <x v="12"/>
    <n v="532"/>
  </r>
  <r>
    <x v="25"/>
    <x v="0"/>
    <n v="74"/>
  </r>
  <r>
    <x v="25"/>
    <x v="1"/>
    <n v="390"/>
  </r>
  <r>
    <x v="25"/>
    <x v="2"/>
    <n v="1049"/>
  </r>
  <r>
    <x v="25"/>
    <x v="3"/>
    <n v="562"/>
  </r>
  <r>
    <x v="25"/>
    <x v="4"/>
    <n v="2558"/>
  </r>
  <r>
    <x v="25"/>
    <x v="5"/>
    <n v="387"/>
  </r>
  <r>
    <x v="25"/>
    <x v="6"/>
    <n v="372"/>
  </r>
  <r>
    <x v="25"/>
    <x v="7"/>
    <n v="330"/>
  </r>
  <r>
    <x v="25"/>
    <x v="8"/>
    <n v="256"/>
  </r>
  <r>
    <x v="25"/>
    <x v="9"/>
    <n v="205"/>
  </r>
  <r>
    <x v="25"/>
    <x v="10"/>
    <n v="159"/>
  </r>
  <r>
    <x v="25"/>
    <x v="11"/>
    <n v="130"/>
  </r>
  <r>
    <x v="25"/>
    <x v="12"/>
    <n v="132"/>
  </r>
  <r>
    <x v="26"/>
    <x v="0"/>
    <n v="179"/>
  </r>
  <r>
    <x v="26"/>
    <x v="1"/>
    <n v="539"/>
  </r>
  <r>
    <x v="26"/>
    <x v="2"/>
    <n v="1639"/>
  </r>
  <r>
    <x v="26"/>
    <x v="3"/>
    <n v="991"/>
  </r>
  <r>
    <x v="26"/>
    <x v="4"/>
    <n v="5085"/>
  </r>
  <r>
    <x v="26"/>
    <x v="5"/>
    <n v="877"/>
  </r>
  <r>
    <x v="26"/>
    <x v="6"/>
    <n v="1141"/>
  </r>
  <r>
    <x v="26"/>
    <x v="7"/>
    <n v="1314"/>
  </r>
  <r>
    <x v="26"/>
    <x v="8"/>
    <n v="1156"/>
  </r>
  <r>
    <x v="26"/>
    <x v="9"/>
    <n v="863"/>
  </r>
  <r>
    <x v="26"/>
    <x v="10"/>
    <n v="625"/>
  </r>
  <r>
    <x v="26"/>
    <x v="11"/>
    <n v="425"/>
  </r>
  <r>
    <x v="26"/>
    <x v="12"/>
    <n v="503"/>
  </r>
  <r>
    <x v="27"/>
    <x v="0"/>
    <n v="66"/>
  </r>
  <r>
    <x v="27"/>
    <x v="1"/>
    <n v="298"/>
  </r>
  <r>
    <x v="27"/>
    <x v="2"/>
    <n v="1161"/>
  </r>
  <r>
    <x v="27"/>
    <x v="3"/>
    <n v="581"/>
  </r>
  <r>
    <x v="27"/>
    <x v="4"/>
    <n v="2373"/>
  </r>
  <r>
    <x v="27"/>
    <x v="5"/>
    <n v="343"/>
  </r>
  <r>
    <x v="27"/>
    <x v="6"/>
    <n v="313"/>
  </r>
  <r>
    <x v="27"/>
    <x v="7"/>
    <n v="314"/>
  </r>
  <r>
    <x v="27"/>
    <x v="8"/>
    <n v="260"/>
  </r>
  <r>
    <x v="27"/>
    <x v="9"/>
    <n v="211"/>
  </r>
  <r>
    <x v="27"/>
    <x v="10"/>
    <n v="154"/>
  </r>
  <r>
    <x v="27"/>
    <x v="11"/>
    <n v="109"/>
  </r>
  <r>
    <x v="27"/>
    <x v="12"/>
    <n v="127"/>
  </r>
  <r>
    <x v="28"/>
    <x v="0"/>
    <n v="123"/>
  </r>
  <r>
    <x v="28"/>
    <x v="1"/>
    <n v="542"/>
  </r>
  <r>
    <x v="28"/>
    <x v="2"/>
    <n v="1682"/>
  </r>
  <r>
    <x v="28"/>
    <x v="3"/>
    <n v="896"/>
  </r>
  <r>
    <x v="28"/>
    <x v="4"/>
    <n v="3558"/>
  </r>
  <r>
    <x v="28"/>
    <x v="5"/>
    <n v="585"/>
  </r>
  <r>
    <x v="28"/>
    <x v="6"/>
    <n v="652"/>
  </r>
  <r>
    <x v="28"/>
    <x v="7"/>
    <n v="662"/>
  </r>
  <r>
    <x v="28"/>
    <x v="8"/>
    <n v="627"/>
  </r>
  <r>
    <x v="28"/>
    <x v="9"/>
    <n v="516"/>
  </r>
  <r>
    <x v="28"/>
    <x v="10"/>
    <n v="371"/>
  </r>
  <r>
    <x v="28"/>
    <x v="11"/>
    <n v="303"/>
  </r>
  <r>
    <x v="28"/>
    <x v="12"/>
    <n v="409"/>
  </r>
  <r>
    <x v="29"/>
    <x v="0"/>
    <n v="40"/>
  </r>
  <r>
    <x v="29"/>
    <x v="1"/>
    <n v="145"/>
  </r>
  <r>
    <x v="29"/>
    <x v="2"/>
    <n v="429"/>
  </r>
  <r>
    <x v="29"/>
    <x v="3"/>
    <n v="211"/>
  </r>
  <r>
    <x v="29"/>
    <x v="4"/>
    <n v="983"/>
  </r>
  <r>
    <x v="29"/>
    <x v="5"/>
    <n v="175"/>
  </r>
  <r>
    <x v="29"/>
    <x v="6"/>
    <n v="201"/>
  </r>
  <r>
    <x v="29"/>
    <x v="7"/>
    <n v="206"/>
  </r>
  <r>
    <x v="29"/>
    <x v="8"/>
    <n v="205"/>
  </r>
  <r>
    <x v="29"/>
    <x v="9"/>
    <n v="129"/>
  </r>
  <r>
    <x v="29"/>
    <x v="10"/>
    <n v="117"/>
  </r>
  <r>
    <x v="29"/>
    <x v="11"/>
    <n v="107"/>
  </r>
  <r>
    <x v="29"/>
    <x v="12"/>
    <n v="110"/>
  </r>
  <r>
    <x v="30"/>
    <x v="0"/>
    <n v="33"/>
  </r>
  <r>
    <x v="30"/>
    <x v="1"/>
    <n v="144"/>
  </r>
  <r>
    <x v="30"/>
    <x v="2"/>
    <n v="482"/>
  </r>
  <r>
    <x v="30"/>
    <x v="3"/>
    <n v="296"/>
  </r>
  <r>
    <x v="30"/>
    <x v="4"/>
    <n v="1177"/>
  </r>
  <r>
    <x v="30"/>
    <x v="5"/>
    <n v="222"/>
  </r>
  <r>
    <x v="30"/>
    <x v="6"/>
    <n v="248"/>
  </r>
  <r>
    <x v="30"/>
    <x v="7"/>
    <n v="252"/>
  </r>
  <r>
    <x v="30"/>
    <x v="8"/>
    <n v="233"/>
  </r>
  <r>
    <x v="30"/>
    <x v="9"/>
    <n v="203"/>
  </r>
  <r>
    <x v="30"/>
    <x v="10"/>
    <n v="138"/>
  </r>
  <r>
    <x v="30"/>
    <x v="11"/>
    <n v="90"/>
  </r>
  <r>
    <x v="30"/>
    <x v="12"/>
    <n v="105"/>
  </r>
  <r>
    <x v="31"/>
    <x v="0"/>
    <n v="476"/>
  </r>
  <r>
    <x v="31"/>
    <x v="1"/>
    <n v="1778"/>
  </r>
  <r>
    <x v="31"/>
    <x v="2"/>
    <n v="5037"/>
  </r>
  <r>
    <x v="31"/>
    <x v="3"/>
    <n v="2383"/>
  </r>
  <r>
    <x v="31"/>
    <x v="4"/>
    <n v="10837"/>
  </r>
  <r>
    <x v="31"/>
    <x v="5"/>
    <n v="1239"/>
  </r>
  <r>
    <x v="31"/>
    <x v="6"/>
    <n v="1176"/>
  </r>
  <r>
    <x v="31"/>
    <x v="7"/>
    <n v="1103"/>
  </r>
  <r>
    <x v="31"/>
    <x v="8"/>
    <n v="844"/>
  </r>
  <r>
    <x v="31"/>
    <x v="9"/>
    <n v="676"/>
  </r>
  <r>
    <x v="31"/>
    <x v="10"/>
    <n v="534"/>
  </r>
  <r>
    <x v="31"/>
    <x v="11"/>
    <n v="354"/>
  </r>
  <r>
    <x v="31"/>
    <x v="12"/>
    <n v="543"/>
  </r>
  <r>
    <x v="32"/>
    <x v="0"/>
    <n v="270"/>
  </r>
  <r>
    <x v="32"/>
    <x v="1"/>
    <n v="958"/>
  </r>
  <r>
    <x v="32"/>
    <x v="2"/>
    <n v="2360"/>
  </r>
  <r>
    <x v="32"/>
    <x v="3"/>
    <n v="1146"/>
  </r>
  <r>
    <x v="32"/>
    <x v="4"/>
    <n v="5872"/>
  </r>
  <r>
    <x v="32"/>
    <x v="5"/>
    <n v="885"/>
  </r>
  <r>
    <x v="32"/>
    <x v="6"/>
    <n v="869"/>
  </r>
  <r>
    <x v="32"/>
    <x v="7"/>
    <n v="901"/>
  </r>
  <r>
    <x v="32"/>
    <x v="8"/>
    <n v="730"/>
  </r>
  <r>
    <x v="32"/>
    <x v="9"/>
    <n v="594"/>
  </r>
  <r>
    <x v="32"/>
    <x v="10"/>
    <n v="467"/>
  </r>
  <r>
    <x v="32"/>
    <x v="11"/>
    <n v="320"/>
  </r>
  <r>
    <x v="32"/>
    <x v="12"/>
    <n v="462"/>
  </r>
  <r>
    <x v="33"/>
    <x v="0"/>
    <n v="12"/>
  </r>
  <r>
    <x v="33"/>
    <x v="1"/>
    <n v="60"/>
  </r>
  <r>
    <x v="33"/>
    <x v="2"/>
    <n v="162"/>
  </r>
  <r>
    <x v="33"/>
    <x v="3"/>
    <n v="126"/>
  </r>
  <r>
    <x v="33"/>
    <x v="4"/>
    <n v="495"/>
  </r>
  <r>
    <x v="33"/>
    <x v="5"/>
    <n v="95"/>
  </r>
  <r>
    <x v="33"/>
    <x v="6"/>
    <n v="120"/>
  </r>
  <r>
    <x v="33"/>
    <x v="7"/>
    <n v="124"/>
  </r>
  <r>
    <x v="33"/>
    <x v="8"/>
    <n v="106"/>
  </r>
  <r>
    <x v="33"/>
    <x v="9"/>
    <n v="84"/>
  </r>
  <r>
    <x v="33"/>
    <x v="10"/>
    <n v="68"/>
  </r>
  <r>
    <x v="33"/>
    <x v="11"/>
    <n v="50"/>
  </r>
  <r>
    <x v="33"/>
    <x v="12"/>
    <n v="70"/>
  </r>
  <r>
    <x v="34"/>
    <x v="0"/>
    <n v="1105"/>
  </r>
  <r>
    <x v="34"/>
    <x v="1"/>
    <n v="5331"/>
  </r>
  <r>
    <x v="34"/>
    <x v="2"/>
    <n v="14408"/>
  </r>
  <r>
    <x v="34"/>
    <x v="3"/>
    <n v="6490"/>
  </r>
  <r>
    <x v="34"/>
    <x v="4"/>
    <n v="26372"/>
  </r>
  <r>
    <x v="34"/>
    <x v="5"/>
    <n v="3880"/>
  </r>
  <r>
    <x v="34"/>
    <x v="6"/>
    <n v="3859"/>
  </r>
  <r>
    <x v="34"/>
    <x v="7"/>
    <n v="3655"/>
  </r>
  <r>
    <x v="34"/>
    <x v="8"/>
    <n v="3104"/>
  </r>
  <r>
    <x v="34"/>
    <x v="9"/>
    <n v="2258"/>
  </r>
  <r>
    <x v="34"/>
    <x v="10"/>
    <n v="1592"/>
  </r>
  <r>
    <x v="34"/>
    <x v="11"/>
    <n v="1031"/>
  </r>
  <r>
    <x v="34"/>
    <x v="12"/>
    <n v="1532"/>
  </r>
  <r>
    <x v="35"/>
    <x v="0"/>
    <n v="573"/>
  </r>
  <r>
    <x v="35"/>
    <x v="1"/>
    <n v="2611"/>
  </r>
  <r>
    <x v="35"/>
    <x v="2"/>
    <n v="7415"/>
  </r>
  <r>
    <x v="35"/>
    <x v="3"/>
    <n v="3422"/>
  </r>
  <r>
    <x v="35"/>
    <x v="4"/>
    <n v="13828"/>
  </r>
  <r>
    <x v="35"/>
    <x v="5"/>
    <n v="1671"/>
  </r>
  <r>
    <x v="35"/>
    <x v="6"/>
    <n v="1670"/>
  </r>
  <r>
    <x v="35"/>
    <x v="7"/>
    <n v="1482"/>
  </r>
  <r>
    <x v="35"/>
    <x v="8"/>
    <n v="1321"/>
  </r>
  <r>
    <x v="35"/>
    <x v="9"/>
    <n v="934"/>
  </r>
  <r>
    <x v="35"/>
    <x v="10"/>
    <n v="770"/>
  </r>
  <r>
    <x v="35"/>
    <x v="11"/>
    <n v="531"/>
  </r>
  <r>
    <x v="35"/>
    <x v="12"/>
    <n v="860"/>
  </r>
  <r>
    <x v="36"/>
    <x v="0"/>
    <n v="74"/>
  </r>
  <r>
    <x v="36"/>
    <x v="1"/>
    <n v="300"/>
  </r>
  <r>
    <x v="36"/>
    <x v="2"/>
    <n v="831"/>
  </r>
  <r>
    <x v="36"/>
    <x v="3"/>
    <n v="424"/>
  </r>
  <r>
    <x v="36"/>
    <x v="4"/>
    <n v="1993"/>
  </r>
  <r>
    <x v="36"/>
    <x v="5"/>
    <n v="343"/>
  </r>
  <r>
    <x v="36"/>
    <x v="6"/>
    <n v="403"/>
  </r>
  <r>
    <x v="36"/>
    <x v="7"/>
    <n v="464"/>
  </r>
  <r>
    <x v="36"/>
    <x v="8"/>
    <n v="399"/>
  </r>
  <r>
    <x v="36"/>
    <x v="9"/>
    <n v="321"/>
  </r>
  <r>
    <x v="36"/>
    <x v="10"/>
    <n v="247"/>
  </r>
  <r>
    <x v="36"/>
    <x v="11"/>
    <n v="204"/>
  </r>
  <r>
    <x v="36"/>
    <x v="12"/>
    <n v="226"/>
  </r>
  <r>
    <x v="37"/>
    <x v="0"/>
    <n v="144"/>
  </r>
  <r>
    <x v="37"/>
    <x v="1"/>
    <n v="560"/>
  </r>
  <r>
    <x v="37"/>
    <x v="2"/>
    <n v="1650"/>
  </r>
  <r>
    <x v="37"/>
    <x v="3"/>
    <n v="827"/>
  </r>
  <r>
    <x v="37"/>
    <x v="4"/>
    <n v="3756"/>
  </r>
  <r>
    <x v="37"/>
    <x v="5"/>
    <n v="582"/>
  </r>
  <r>
    <x v="37"/>
    <x v="6"/>
    <n v="648"/>
  </r>
  <r>
    <x v="37"/>
    <x v="7"/>
    <n v="732"/>
  </r>
  <r>
    <x v="37"/>
    <x v="8"/>
    <n v="614"/>
  </r>
  <r>
    <x v="37"/>
    <x v="9"/>
    <n v="502"/>
  </r>
  <r>
    <x v="37"/>
    <x v="10"/>
    <n v="382"/>
  </r>
  <r>
    <x v="37"/>
    <x v="11"/>
    <n v="305"/>
  </r>
  <r>
    <x v="37"/>
    <x v="12"/>
    <n v="396"/>
  </r>
  <r>
    <x v="38"/>
    <x v="0"/>
    <n v="32"/>
  </r>
  <r>
    <x v="38"/>
    <x v="1"/>
    <n v="118"/>
  </r>
  <r>
    <x v="38"/>
    <x v="2"/>
    <n v="370"/>
  </r>
  <r>
    <x v="38"/>
    <x v="3"/>
    <n v="185"/>
  </r>
  <r>
    <x v="38"/>
    <x v="4"/>
    <n v="917"/>
  </r>
  <r>
    <x v="38"/>
    <x v="5"/>
    <n v="170"/>
  </r>
  <r>
    <x v="38"/>
    <x v="6"/>
    <n v="202"/>
  </r>
  <r>
    <x v="38"/>
    <x v="7"/>
    <n v="219"/>
  </r>
  <r>
    <x v="38"/>
    <x v="8"/>
    <n v="169"/>
  </r>
  <r>
    <x v="38"/>
    <x v="9"/>
    <n v="149"/>
  </r>
  <r>
    <x v="38"/>
    <x v="10"/>
    <n v="82"/>
  </r>
  <r>
    <x v="38"/>
    <x v="11"/>
    <n v="78"/>
  </r>
  <r>
    <x v="38"/>
    <x v="12"/>
    <n v="114"/>
  </r>
  <r>
    <x v="39"/>
    <x v="0"/>
    <n v="146"/>
  </r>
  <r>
    <x v="39"/>
    <x v="1"/>
    <n v="638"/>
  </r>
  <r>
    <x v="39"/>
    <x v="2"/>
    <n v="1861"/>
  </r>
  <r>
    <x v="39"/>
    <x v="3"/>
    <n v="1071"/>
  </r>
  <r>
    <x v="39"/>
    <x v="4"/>
    <n v="5025"/>
  </r>
  <r>
    <x v="39"/>
    <x v="5"/>
    <n v="836"/>
  </r>
  <r>
    <x v="39"/>
    <x v="6"/>
    <n v="866"/>
  </r>
  <r>
    <x v="39"/>
    <x v="7"/>
    <n v="788"/>
  </r>
  <r>
    <x v="39"/>
    <x v="8"/>
    <n v="701"/>
  </r>
  <r>
    <x v="39"/>
    <x v="9"/>
    <n v="547"/>
  </r>
  <r>
    <x v="39"/>
    <x v="10"/>
    <n v="422"/>
  </r>
  <r>
    <x v="39"/>
    <x v="11"/>
    <n v="301"/>
  </r>
  <r>
    <x v="39"/>
    <x v="12"/>
    <n v="344"/>
  </r>
  <r>
    <x v="40"/>
    <x v="0"/>
    <n v="146"/>
  </r>
  <r>
    <x v="40"/>
    <x v="1"/>
    <n v="646"/>
  </r>
  <r>
    <x v="40"/>
    <x v="2"/>
    <n v="1912"/>
  </r>
  <r>
    <x v="40"/>
    <x v="3"/>
    <n v="1123"/>
  </r>
  <r>
    <x v="40"/>
    <x v="4"/>
    <n v="6062"/>
  </r>
  <r>
    <x v="40"/>
    <x v="5"/>
    <n v="1021"/>
  </r>
  <r>
    <x v="40"/>
    <x v="6"/>
    <n v="1181"/>
  </r>
  <r>
    <x v="40"/>
    <x v="7"/>
    <n v="1364"/>
  </r>
  <r>
    <x v="40"/>
    <x v="8"/>
    <n v="1170"/>
  </r>
  <r>
    <x v="40"/>
    <x v="9"/>
    <n v="818"/>
  </r>
  <r>
    <x v="40"/>
    <x v="10"/>
    <n v="508"/>
  </r>
  <r>
    <x v="40"/>
    <x v="11"/>
    <n v="365"/>
  </r>
  <r>
    <x v="40"/>
    <x v="12"/>
    <n v="541"/>
  </r>
  <r>
    <x v="41"/>
    <x v="0"/>
    <n v="302"/>
  </r>
  <r>
    <x v="41"/>
    <x v="1"/>
    <n v="1599"/>
  </r>
  <r>
    <x v="41"/>
    <x v="2"/>
    <n v="4412"/>
  </r>
  <r>
    <x v="41"/>
    <x v="3"/>
    <n v="1893"/>
  </r>
  <r>
    <x v="41"/>
    <x v="4"/>
    <n v="6351"/>
  </r>
  <r>
    <x v="41"/>
    <x v="5"/>
    <n v="879"/>
  </r>
  <r>
    <x v="41"/>
    <x v="6"/>
    <n v="888"/>
  </r>
  <r>
    <x v="41"/>
    <x v="7"/>
    <n v="854"/>
  </r>
  <r>
    <x v="41"/>
    <x v="8"/>
    <n v="668"/>
  </r>
  <r>
    <x v="41"/>
    <x v="9"/>
    <n v="531"/>
  </r>
  <r>
    <x v="41"/>
    <x v="10"/>
    <n v="460"/>
  </r>
  <r>
    <x v="41"/>
    <x v="11"/>
    <n v="369"/>
  </r>
  <r>
    <x v="41"/>
    <x v="12"/>
    <n v="526"/>
  </r>
  <r>
    <x v="42"/>
    <x v="0"/>
    <n v="63"/>
  </r>
  <r>
    <x v="42"/>
    <x v="1"/>
    <n v="277"/>
  </r>
  <r>
    <x v="42"/>
    <x v="2"/>
    <n v="883"/>
  </r>
  <r>
    <x v="42"/>
    <x v="3"/>
    <n v="489"/>
  </r>
  <r>
    <x v="42"/>
    <x v="4"/>
    <n v="2504"/>
  </r>
  <r>
    <x v="42"/>
    <x v="5"/>
    <n v="356"/>
  </r>
  <r>
    <x v="42"/>
    <x v="6"/>
    <n v="371"/>
  </r>
  <r>
    <x v="42"/>
    <x v="7"/>
    <n v="354"/>
  </r>
  <r>
    <x v="42"/>
    <x v="8"/>
    <n v="297"/>
  </r>
  <r>
    <x v="42"/>
    <x v="9"/>
    <n v="245"/>
  </r>
  <r>
    <x v="42"/>
    <x v="10"/>
    <n v="181"/>
  </r>
  <r>
    <x v="42"/>
    <x v="11"/>
    <n v="119"/>
  </r>
  <r>
    <x v="42"/>
    <x v="12"/>
    <n v="150"/>
  </r>
  <r>
    <x v="43"/>
    <x v="0"/>
    <n v="42"/>
  </r>
  <r>
    <x v="43"/>
    <x v="1"/>
    <n v="291"/>
  </r>
  <r>
    <x v="43"/>
    <x v="2"/>
    <n v="793"/>
  </r>
  <r>
    <x v="43"/>
    <x v="3"/>
    <n v="456"/>
  </r>
  <r>
    <x v="43"/>
    <x v="4"/>
    <n v="2013"/>
  </r>
  <r>
    <x v="43"/>
    <x v="5"/>
    <n v="425"/>
  </r>
  <r>
    <x v="43"/>
    <x v="6"/>
    <n v="542"/>
  </r>
  <r>
    <x v="43"/>
    <x v="7"/>
    <n v="549"/>
  </r>
  <r>
    <x v="43"/>
    <x v="8"/>
    <n v="508"/>
  </r>
  <r>
    <x v="43"/>
    <x v="9"/>
    <n v="412"/>
  </r>
  <r>
    <x v="43"/>
    <x v="10"/>
    <n v="322"/>
  </r>
  <r>
    <x v="43"/>
    <x v="11"/>
    <n v="239"/>
  </r>
  <r>
    <x v="43"/>
    <x v="12"/>
    <n v="311"/>
  </r>
  <r>
    <x v="44"/>
    <x v="0"/>
    <n v="843"/>
  </r>
  <r>
    <x v="44"/>
    <x v="1"/>
    <n v="3258"/>
  </r>
  <r>
    <x v="44"/>
    <x v="2"/>
    <n v="10261"/>
  </r>
  <r>
    <x v="44"/>
    <x v="3"/>
    <n v="4532"/>
  </r>
  <r>
    <x v="44"/>
    <x v="4"/>
    <n v="16268"/>
  </r>
  <r>
    <x v="44"/>
    <x v="5"/>
    <n v="2015"/>
  </r>
  <r>
    <x v="44"/>
    <x v="6"/>
    <n v="2237"/>
  </r>
  <r>
    <x v="44"/>
    <x v="7"/>
    <n v="2026"/>
  </r>
  <r>
    <x v="44"/>
    <x v="8"/>
    <n v="1612"/>
  </r>
  <r>
    <x v="44"/>
    <x v="9"/>
    <n v="1144"/>
  </r>
  <r>
    <x v="44"/>
    <x v="10"/>
    <n v="833"/>
  </r>
  <r>
    <x v="44"/>
    <x v="11"/>
    <n v="487"/>
  </r>
  <r>
    <x v="44"/>
    <x v="12"/>
    <n v="701"/>
  </r>
  <r>
    <x v="45"/>
    <x v="0"/>
    <n v="19"/>
  </r>
  <r>
    <x v="45"/>
    <x v="1"/>
    <n v="137"/>
  </r>
  <r>
    <x v="45"/>
    <x v="2"/>
    <n v="359"/>
  </r>
  <r>
    <x v="45"/>
    <x v="3"/>
    <n v="183"/>
  </r>
  <r>
    <x v="45"/>
    <x v="4"/>
    <n v="817"/>
  </r>
  <r>
    <x v="45"/>
    <x v="5"/>
    <n v="142"/>
  </r>
  <r>
    <x v="45"/>
    <x v="6"/>
    <n v="153"/>
  </r>
  <r>
    <x v="45"/>
    <x v="7"/>
    <n v="158"/>
  </r>
  <r>
    <x v="45"/>
    <x v="8"/>
    <n v="111"/>
  </r>
  <r>
    <x v="45"/>
    <x v="9"/>
    <n v="79"/>
  </r>
  <r>
    <x v="45"/>
    <x v="10"/>
    <n v="77"/>
  </r>
  <r>
    <x v="45"/>
    <x v="11"/>
    <n v="45"/>
  </r>
  <r>
    <x v="45"/>
    <x v="12"/>
    <n v="62"/>
  </r>
  <r>
    <x v="46"/>
    <x v="0"/>
    <n v="143"/>
  </r>
  <r>
    <x v="46"/>
    <x v="1"/>
    <n v="589"/>
  </r>
  <r>
    <x v="46"/>
    <x v="2"/>
    <n v="1880"/>
  </r>
  <r>
    <x v="46"/>
    <x v="3"/>
    <n v="981"/>
  </r>
  <r>
    <x v="46"/>
    <x v="4"/>
    <n v="4660"/>
  </r>
  <r>
    <x v="46"/>
    <x v="5"/>
    <n v="759"/>
  </r>
  <r>
    <x v="46"/>
    <x v="6"/>
    <n v="989"/>
  </r>
  <r>
    <x v="46"/>
    <x v="7"/>
    <n v="1281"/>
  </r>
  <r>
    <x v="46"/>
    <x v="8"/>
    <n v="1125"/>
  </r>
  <r>
    <x v="46"/>
    <x v="9"/>
    <n v="913"/>
  </r>
  <r>
    <x v="46"/>
    <x v="10"/>
    <n v="643"/>
  </r>
  <r>
    <x v="46"/>
    <x v="11"/>
    <n v="490"/>
  </r>
  <r>
    <x v="46"/>
    <x v="12"/>
    <n v="734"/>
  </r>
  <r>
    <x v="47"/>
    <x v="0"/>
    <n v="63"/>
  </r>
  <r>
    <x v="47"/>
    <x v="1"/>
    <n v="237"/>
  </r>
  <r>
    <x v="47"/>
    <x v="2"/>
    <n v="779"/>
  </r>
  <r>
    <x v="47"/>
    <x v="3"/>
    <n v="537"/>
  </r>
  <r>
    <x v="47"/>
    <x v="4"/>
    <n v="2278"/>
  </r>
  <r>
    <x v="47"/>
    <x v="5"/>
    <n v="443"/>
  </r>
  <r>
    <x v="47"/>
    <x v="6"/>
    <n v="549"/>
  </r>
  <r>
    <x v="47"/>
    <x v="7"/>
    <n v="633"/>
  </r>
  <r>
    <x v="47"/>
    <x v="8"/>
    <n v="615"/>
  </r>
  <r>
    <x v="47"/>
    <x v="9"/>
    <n v="533"/>
  </r>
  <r>
    <x v="47"/>
    <x v="10"/>
    <n v="349"/>
  </r>
  <r>
    <x v="47"/>
    <x v="11"/>
    <n v="282"/>
  </r>
  <r>
    <x v="47"/>
    <x v="12"/>
    <n v="387"/>
  </r>
  <r>
    <x v="48"/>
    <x v="0"/>
    <n v="204"/>
  </r>
  <r>
    <x v="48"/>
    <x v="1"/>
    <n v="1311"/>
  </r>
  <r>
    <x v="48"/>
    <x v="2"/>
    <n v="3666"/>
  </r>
  <r>
    <x v="48"/>
    <x v="3"/>
    <n v="1610"/>
  </r>
  <r>
    <x v="48"/>
    <x v="4"/>
    <n v="6195"/>
  </r>
  <r>
    <x v="48"/>
    <x v="5"/>
    <n v="898"/>
  </r>
  <r>
    <x v="48"/>
    <x v="6"/>
    <n v="888"/>
  </r>
  <r>
    <x v="48"/>
    <x v="7"/>
    <n v="895"/>
  </r>
  <r>
    <x v="48"/>
    <x v="8"/>
    <n v="719"/>
  </r>
  <r>
    <x v="48"/>
    <x v="9"/>
    <n v="509"/>
  </r>
  <r>
    <x v="48"/>
    <x v="10"/>
    <n v="474"/>
  </r>
  <r>
    <x v="48"/>
    <x v="11"/>
    <n v="349"/>
  </r>
  <r>
    <x v="48"/>
    <x v="12"/>
    <n v="505"/>
  </r>
  <r>
    <x v="49"/>
    <x v="0"/>
    <n v="39"/>
  </r>
  <r>
    <x v="49"/>
    <x v="1"/>
    <n v="219"/>
  </r>
  <r>
    <x v="49"/>
    <x v="2"/>
    <n v="634"/>
  </r>
  <r>
    <x v="49"/>
    <x v="3"/>
    <n v="286"/>
  </r>
  <r>
    <x v="49"/>
    <x v="4"/>
    <n v="1175"/>
  </r>
  <r>
    <x v="49"/>
    <x v="5"/>
    <n v="177"/>
  </r>
  <r>
    <x v="49"/>
    <x v="6"/>
    <n v="209"/>
  </r>
  <r>
    <x v="49"/>
    <x v="7"/>
    <n v="182"/>
  </r>
  <r>
    <x v="49"/>
    <x v="8"/>
    <n v="165"/>
  </r>
  <r>
    <x v="49"/>
    <x v="9"/>
    <n v="143"/>
  </r>
  <r>
    <x v="49"/>
    <x v="10"/>
    <n v="127"/>
  </r>
  <r>
    <x v="49"/>
    <x v="11"/>
    <n v="85"/>
  </r>
  <r>
    <x v="49"/>
    <x v="12"/>
    <n v="125"/>
  </r>
  <r>
    <x v="50"/>
    <x v="0"/>
    <n v="157"/>
  </r>
  <r>
    <x v="50"/>
    <x v="1"/>
    <n v="629"/>
  </r>
  <r>
    <x v="50"/>
    <x v="2"/>
    <n v="1719"/>
  </r>
  <r>
    <x v="50"/>
    <x v="3"/>
    <n v="937"/>
  </r>
  <r>
    <x v="50"/>
    <x v="4"/>
    <n v="5044"/>
  </r>
  <r>
    <x v="50"/>
    <x v="5"/>
    <n v="846"/>
  </r>
  <r>
    <x v="50"/>
    <x v="6"/>
    <n v="953"/>
  </r>
  <r>
    <x v="50"/>
    <x v="7"/>
    <n v="1058"/>
  </r>
  <r>
    <x v="50"/>
    <x v="8"/>
    <n v="858"/>
  </r>
  <r>
    <x v="50"/>
    <x v="9"/>
    <n v="584"/>
  </r>
  <r>
    <x v="50"/>
    <x v="10"/>
    <n v="420"/>
  </r>
  <r>
    <x v="50"/>
    <x v="11"/>
    <n v="323"/>
  </r>
  <r>
    <x v="50"/>
    <x v="12"/>
    <n v="437"/>
  </r>
  <r>
    <x v="51"/>
    <x v="0"/>
    <n v="34"/>
  </r>
  <r>
    <x v="51"/>
    <x v="1"/>
    <n v="204"/>
  </r>
  <r>
    <x v="51"/>
    <x v="2"/>
    <n v="683"/>
  </r>
  <r>
    <x v="51"/>
    <x v="3"/>
    <n v="378"/>
  </r>
  <r>
    <x v="51"/>
    <x v="4"/>
    <n v="1489"/>
  </r>
  <r>
    <x v="51"/>
    <x v="5"/>
    <n v="294"/>
  </r>
  <r>
    <x v="51"/>
    <x v="6"/>
    <n v="329"/>
  </r>
  <r>
    <x v="51"/>
    <x v="7"/>
    <n v="328"/>
  </r>
  <r>
    <x v="51"/>
    <x v="8"/>
    <n v="338"/>
  </r>
  <r>
    <x v="51"/>
    <x v="9"/>
    <n v="253"/>
  </r>
  <r>
    <x v="51"/>
    <x v="10"/>
    <n v="202"/>
  </r>
  <r>
    <x v="51"/>
    <x v="11"/>
    <n v="140"/>
  </r>
  <r>
    <x v="51"/>
    <x v="12"/>
    <n v="183"/>
  </r>
  <r>
    <x v="52"/>
    <x v="0"/>
    <n v="98"/>
  </r>
  <r>
    <x v="52"/>
    <x v="1"/>
    <n v="369"/>
  </r>
  <r>
    <x v="52"/>
    <x v="2"/>
    <n v="1088"/>
  </r>
  <r>
    <x v="52"/>
    <x v="3"/>
    <n v="542"/>
  </r>
  <r>
    <x v="52"/>
    <x v="4"/>
    <n v="2217"/>
  </r>
  <r>
    <x v="52"/>
    <x v="5"/>
    <n v="389"/>
  </r>
  <r>
    <x v="52"/>
    <x v="6"/>
    <n v="423"/>
  </r>
  <r>
    <x v="52"/>
    <x v="7"/>
    <n v="392"/>
  </r>
  <r>
    <x v="52"/>
    <x v="8"/>
    <n v="385"/>
  </r>
  <r>
    <x v="52"/>
    <x v="9"/>
    <n v="302"/>
  </r>
  <r>
    <x v="52"/>
    <x v="10"/>
    <n v="220"/>
  </r>
  <r>
    <x v="52"/>
    <x v="11"/>
    <n v="176"/>
  </r>
  <r>
    <x v="52"/>
    <x v="12"/>
    <n v="216"/>
  </r>
  <r>
    <x v="53"/>
    <x v="0"/>
    <n v="53"/>
  </r>
  <r>
    <x v="53"/>
    <x v="1"/>
    <n v="202"/>
  </r>
  <r>
    <x v="53"/>
    <x v="2"/>
    <n v="644"/>
  </r>
  <r>
    <x v="53"/>
    <x v="3"/>
    <n v="313"/>
  </r>
  <r>
    <x v="53"/>
    <x v="4"/>
    <n v="1401"/>
  </r>
  <r>
    <x v="53"/>
    <x v="5"/>
    <n v="231"/>
  </r>
  <r>
    <x v="53"/>
    <x v="6"/>
    <n v="220"/>
  </r>
  <r>
    <x v="53"/>
    <x v="7"/>
    <n v="248"/>
  </r>
  <r>
    <x v="53"/>
    <x v="8"/>
    <n v="215"/>
  </r>
  <r>
    <x v="53"/>
    <x v="9"/>
    <n v="185"/>
  </r>
  <r>
    <x v="53"/>
    <x v="10"/>
    <n v="139"/>
  </r>
  <r>
    <x v="53"/>
    <x v="11"/>
    <n v="112"/>
  </r>
  <r>
    <x v="53"/>
    <x v="12"/>
    <n v="110"/>
  </r>
  <r>
    <x v="54"/>
    <x v="0"/>
    <n v="169"/>
  </r>
  <r>
    <x v="54"/>
    <x v="1"/>
    <n v="557"/>
  </r>
  <r>
    <x v="54"/>
    <x v="2"/>
    <n v="1442"/>
  </r>
  <r>
    <x v="54"/>
    <x v="3"/>
    <n v="756"/>
  </r>
  <r>
    <x v="54"/>
    <x v="4"/>
    <n v="4011"/>
  </r>
  <r>
    <x v="54"/>
    <x v="5"/>
    <n v="787"/>
  </r>
  <r>
    <x v="54"/>
    <x v="6"/>
    <n v="804"/>
  </r>
  <r>
    <x v="54"/>
    <x v="7"/>
    <n v="831"/>
  </r>
  <r>
    <x v="54"/>
    <x v="8"/>
    <n v="660"/>
  </r>
  <r>
    <x v="54"/>
    <x v="9"/>
    <n v="519"/>
  </r>
  <r>
    <x v="54"/>
    <x v="10"/>
    <n v="484"/>
  </r>
  <r>
    <x v="54"/>
    <x v="11"/>
    <n v="387"/>
  </r>
  <r>
    <x v="54"/>
    <x v="12"/>
    <n v="463"/>
  </r>
  <r>
    <x v="55"/>
    <x v="0"/>
    <n v="48"/>
  </r>
  <r>
    <x v="55"/>
    <x v="1"/>
    <n v="157"/>
  </r>
  <r>
    <x v="55"/>
    <x v="2"/>
    <n v="386"/>
  </r>
  <r>
    <x v="55"/>
    <x v="3"/>
    <n v="189"/>
  </r>
  <r>
    <x v="55"/>
    <x v="4"/>
    <n v="1166"/>
  </r>
  <r>
    <x v="55"/>
    <x v="5"/>
    <n v="190"/>
  </r>
  <r>
    <x v="55"/>
    <x v="6"/>
    <n v="190"/>
  </r>
  <r>
    <x v="55"/>
    <x v="7"/>
    <n v="210"/>
  </r>
  <r>
    <x v="55"/>
    <x v="8"/>
    <n v="158"/>
  </r>
  <r>
    <x v="55"/>
    <x v="9"/>
    <n v="106"/>
  </r>
  <r>
    <x v="55"/>
    <x v="10"/>
    <n v="103"/>
  </r>
  <r>
    <x v="55"/>
    <x v="11"/>
    <n v="81"/>
  </r>
  <r>
    <x v="55"/>
    <x v="12"/>
    <n v="120"/>
  </r>
  <r>
    <x v="56"/>
    <x v="0"/>
    <n v="35"/>
  </r>
  <r>
    <x v="56"/>
    <x v="1"/>
    <n v="132"/>
  </r>
  <r>
    <x v="56"/>
    <x v="2"/>
    <n v="364"/>
  </r>
  <r>
    <x v="56"/>
    <x v="3"/>
    <n v="259"/>
  </r>
  <r>
    <x v="56"/>
    <x v="4"/>
    <n v="1040"/>
  </r>
  <r>
    <x v="56"/>
    <x v="5"/>
    <n v="252"/>
  </r>
  <r>
    <x v="56"/>
    <x v="6"/>
    <n v="278"/>
  </r>
  <r>
    <x v="56"/>
    <x v="7"/>
    <n v="285"/>
  </r>
  <r>
    <x v="56"/>
    <x v="8"/>
    <n v="265"/>
  </r>
  <r>
    <x v="56"/>
    <x v="9"/>
    <n v="192"/>
  </r>
  <r>
    <x v="56"/>
    <x v="10"/>
    <n v="134"/>
  </r>
  <r>
    <x v="56"/>
    <x v="11"/>
    <n v="100"/>
  </r>
  <r>
    <x v="56"/>
    <x v="12"/>
    <n v="146"/>
  </r>
  <r>
    <x v="57"/>
    <x v="0"/>
    <n v="39"/>
  </r>
  <r>
    <x v="57"/>
    <x v="1"/>
    <n v="120"/>
  </r>
  <r>
    <x v="57"/>
    <x v="2"/>
    <n v="343"/>
  </r>
  <r>
    <x v="57"/>
    <x v="3"/>
    <n v="222"/>
  </r>
  <r>
    <x v="57"/>
    <x v="4"/>
    <n v="802"/>
  </r>
  <r>
    <x v="57"/>
    <x v="5"/>
    <n v="152"/>
  </r>
  <r>
    <x v="57"/>
    <x v="6"/>
    <n v="198"/>
  </r>
  <r>
    <x v="57"/>
    <x v="7"/>
    <n v="174"/>
  </r>
  <r>
    <x v="57"/>
    <x v="8"/>
    <n v="187"/>
  </r>
  <r>
    <x v="57"/>
    <x v="9"/>
    <n v="142"/>
  </r>
  <r>
    <x v="57"/>
    <x v="10"/>
    <n v="148"/>
  </r>
  <r>
    <x v="57"/>
    <x v="11"/>
    <n v="85"/>
  </r>
  <r>
    <x v="57"/>
    <x v="12"/>
    <n v="106"/>
  </r>
  <r>
    <x v="58"/>
    <x v="0"/>
    <n v="600"/>
  </r>
  <r>
    <x v="58"/>
    <x v="1"/>
    <n v="1858"/>
  </r>
  <r>
    <x v="58"/>
    <x v="2"/>
    <n v="4816"/>
  </r>
  <r>
    <x v="58"/>
    <x v="3"/>
    <n v="2560"/>
  </r>
  <r>
    <x v="58"/>
    <x v="4"/>
    <n v="15008"/>
  </r>
  <r>
    <x v="58"/>
    <x v="5"/>
    <n v="2268"/>
  </r>
  <r>
    <x v="58"/>
    <x v="6"/>
    <n v="2868"/>
  </r>
  <r>
    <x v="58"/>
    <x v="7"/>
    <n v="3089"/>
  </r>
  <r>
    <x v="58"/>
    <x v="8"/>
    <n v="2663"/>
  </r>
  <r>
    <x v="58"/>
    <x v="9"/>
    <n v="2053"/>
  </r>
  <r>
    <x v="58"/>
    <x v="10"/>
    <n v="1562"/>
  </r>
  <r>
    <x v="58"/>
    <x v="11"/>
    <n v="1116"/>
  </r>
  <r>
    <x v="58"/>
    <x v="12"/>
    <n v="1469"/>
  </r>
  <r>
    <x v="59"/>
    <x v="0"/>
    <n v="217"/>
  </r>
  <r>
    <x v="59"/>
    <x v="1"/>
    <n v="1052"/>
  </r>
  <r>
    <x v="59"/>
    <x v="2"/>
    <n v="3456"/>
  </r>
  <r>
    <x v="59"/>
    <x v="3"/>
    <n v="1796"/>
  </r>
  <r>
    <x v="59"/>
    <x v="4"/>
    <n v="6572"/>
  </r>
  <r>
    <x v="59"/>
    <x v="5"/>
    <n v="843"/>
  </r>
  <r>
    <x v="59"/>
    <x v="6"/>
    <n v="857"/>
  </r>
  <r>
    <x v="59"/>
    <x v="7"/>
    <n v="836"/>
  </r>
  <r>
    <x v="59"/>
    <x v="8"/>
    <n v="725"/>
  </r>
  <r>
    <x v="59"/>
    <x v="9"/>
    <n v="534"/>
  </r>
  <r>
    <x v="59"/>
    <x v="10"/>
    <n v="496"/>
  </r>
  <r>
    <x v="59"/>
    <x v="11"/>
    <n v="341"/>
  </r>
  <r>
    <x v="59"/>
    <x v="12"/>
    <n v="514"/>
  </r>
  <r>
    <x v="60"/>
    <x v="0"/>
    <n v="88"/>
  </r>
  <r>
    <x v="60"/>
    <x v="1"/>
    <n v="441"/>
  </r>
  <r>
    <x v="60"/>
    <x v="2"/>
    <n v="1334"/>
  </r>
  <r>
    <x v="60"/>
    <x v="3"/>
    <n v="728"/>
  </r>
  <r>
    <x v="60"/>
    <x v="4"/>
    <n v="3364"/>
  </r>
  <r>
    <x v="60"/>
    <x v="5"/>
    <n v="584"/>
  </r>
  <r>
    <x v="60"/>
    <x v="6"/>
    <n v="617"/>
  </r>
  <r>
    <x v="60"/>
    <x v="7"/>
    <n v="586"/>
  </r>
  <r>
    <x v="60"/>
    <x v="8"/>
    <n v="508"/>
  </r>
  <r>
    <x v="60"/>
    <x v="9"/>
    <n v="481"/>
  </r>
  <r>
    <x v="60"/>
    <x v="10"/>
    <n v="347"/>
  </r>
  <r>
    <x v="60"/>
    <x v="11"/>
    <n v="242"/>
  </r>
  <r>
    <x v="60"/>
    <x v="12"/>
    <n v="296"/>
  </r>
  <r>
    <x v="61"/>
    <x v="0"/>
    <n v="63"/>
  </r>
  <r>
    <x v="61"/>
    <x v="1"/>
    <n v="291"/>
  </r>
  <r>
    <x v="61"/>
    <x v="2"/>
    <n v="881"/>
  </r>
  <r>
    <x v="61"/>
    <x v="3"/>
    <n v="420"/>
  </r>
  <r>
    <x v="61"/>
    <x v="4"/>
    <n v="1925"/>
  </r>
  <r>
    <x v="61"/>
    <x v="5"/>
    <n v="353"/>
  </r>
  <r>
    <x v="61"/>
    <x v="6"/>
    <n v="403"/>
  </r>
  <r>
    <x v="61"/>
    <x v="7"/>
    <n v="455"/>
  </r>
  <r>
    <x v="61"/>
    <x v="8"/>
    <n v="414"/>
  </r>
  <r>
    <x v="61"/>
    <x v="9"/>
    <n v="406"/>
  </r>
  <r>
    <x v="61"/>
    <x v="10"/>
    <n v="327"/>
  </r>
  <r>
    <x v="61"/>
    <x v="11"/>
    <n v="217"/>
  </r>
  <r>
    <x v="61"/>
    <x v="12"/>
    <n v="282"/>
  </r>
  <r>
    <x v="62"/>
    <x v="0"/>
    <n v="147"/>
  </r>
  <r>
    <x v="62"/>
    <x v="1"/>
    <n v="541"/>
  </r>
  <r>
    <x v="62"/>
    <x v="2"/>
    <n v="1654"/>
  </r>
  <r>
    <x v="62"/>
    <x v="3"/>
    <n v="844"/>
  </r>
  <r>
    <x v="62"/>
    <x v="4"/>
    <n v="4244"/>
  </r>
  <r>
    <x v="62"/>
    <x v="5"/>
    <n v="644"/>
  </r>
  <r>
    <x v="62"/>
    <x v="6"/>
    <n v="740"/>
  </r>
  <r>
    <x v="62"/>
    <x v="7"/>
    <n v="739"/>
  </r>
  <r>
    <x v="62"/>
    <x v="8"/>
    <n v="677"/>
  </r>
  <r>
    <x v="62"/>
    <x v="9"/>
    <n v="504"/>
  </r>
  <r>
    <x v="62"/>
    <x v="10"/>
    <n v="418"/>
  </r>
  <r>
    <x v="62"/>
    <x v="11"/>
    <n v="330"/>
  </r>
  <r>
    <x v="62"/>
    <x v="12"/>
    <n v="435"/>
  </r>
  <r>
    <x v="63"/>
    <x v="0"/>
    <n v="97"/>
  </r>
  <r>
    <x v="63"/>
    <x v="1"/>
    <n v="381"/>
  </r>
  <r>
    <x v="63"/>
    <x v="2"/>
    <n v="1015"/>
  </r>
  <r>
    <x v="63"/>
    <x v="3"/>
    <n v="532"/>
  </r>
  <r>
    <x v="63"/>
    <x v="4"/>
    <n v="3048"/>
  </r>
  <r>
    <x v="63"/>
    <x v="5"/>
    <n v="524"/>
  </r>
  <r>
    <x v="63"/>
    <x v="6"/>
    <n v="644"/>
  </r>
  <r>
    <x v="63"/>
    <x v="7"/>
    <n v="656"/>
  </r>
  <r>
    <x v="63"/>
    <x v="8"/>
    <n v="624"/>
  </r>
  <r>
    <x v="63"/>
    <x v="9"/>
    <n v="515"/>
  </r>
  <r>
    <x v="63"/>
    <x v="10"/>
    <n v="388"/>
  </r>
  <r>
    <x v="63"/>
    <x v="11"/>
    <n v="326"/>
  </r>
  <r>
    <x v="63"/>
    <x v="12"/>
    <n v="431"/>
  </r>
  <r>
    <x v="64"/>
    <x v="0"/>
    <n v="67"/>
  </r>
  <r>
    <x v="64"/>
    <x v="1"/>
    <n v="238"/>
  </r>
  <r>
    <x v="64"/>
    <x v="2"/>
    <n v="580"/>
  </r>
  <r>
    <x v="64"/>
    <x v="3"/>
    <n v="329"/>
  </r>
  <r>
    <x v="64"/>
    <x v="4"/>
    <n v="1650"/>
  </r>
  <r>
    <x v="64"/>
    <x v="5"/>
    <n v="244"/>
  </r>
  <r>
    <x v="64"/>
    <x v="6"/>
    <n v="279"/>
  </r>
  <r>
    <x v="64"/>
    <x v="7"/>
    <n v="246"/>
  </r>
  <r>
    <x v="64"/>
    <x v="8"/>
    <n v="223"/>
  </r>
  <r>
    <x v="64"/>
    <x v="9"/>
    <n v="181"/>
  </r>
  <r>
    <x v="64"/>
    <x v="10"/>
    <n v="120"/>
  </r>
  <r>
    <x v="64"/>
    <x v="11"/>
    <n v="100"/>
  </r>
  <r>
    <x v="64"/>
    <x v="12"/>
    <n v="114"/>
  </r>
  <r>
    <x v="65"/>
    <x v="0"/>
    <n v="68"/>
  </r>
  <r>
    <x v="65"/>
    <x v="1"/>
    <n v="423"/>
  </r>
  <r>
    <x v="65"/>
    <x v="2"/>
    <n v="1332"/>
  </r>
  <r>
    <x v="65"/>
    <x v="3"/>
    <n v="692"/>
  </r>
  <r>
    <x v="65"/>
    <x v="4"/>
    <n v="3306"/>
  </r>
  <r>
    <x v="65"/>
    <x v="5"/>
    <n v="562"/>
  </r>
  <r>
    <x v="65"/>
    <x v="6"/>
    <n v="591"/>
  </r>
  <r>
    <x v="65"/>
    <x v="7"/>
    <n v="563"/>
  </r>
  <r>
    <x v="65"/>
    <x v="8"/>
    <n v="510"/>
  </r>
  <r>
    <x v="65"/>
    <x v="9"/>
    <n v="391"/>
  </r>
  <r>
    <x v="65"/>
    <x v="10"/>
    <n v="302"/>
  </r>
  <r>
    <x v="65"/>
    <x v="11"/>
    <n v="206"/>
  </r>
  <r>
    <x v="65"/>
    <x v="12"/>
    <n v="240"/>
  </r>
  <r>
    <x v="66"/>
    <x v="0"/>
    <n v="54"/>
  </r>
  <r>
    <x v="66"/>
    <x v="1"/>
    <n v="339"/>
  </r>
  <r>
    <x v="66"/>
    <x v="2"/>
    <n v="1118"/>
  </r>
  <r>
    <x v="66"/>
    <x v="3"/>
    <n v="611"/>
  </r>
  <r>
    <x v="66"/>
    <x v="4"/>
    <n v="2518"/>
  </r>
  <r>
    <x v="66"/>
    <x v="5"/>
    <n v="468"/>
  </r>
  <r>
    <x v="66"/>
    <x v="6"/>
    <n v="466"/>
  </r>
  <r>
    <x v="66"/>
    <x v="7"/>
    <n v="481"/>
  </r>
  <r>
    <x v="66"/>
    <x v="8"/>
    <n v="387"/>
  </r>
  <r>
    <x v="66"/>
    <x v="9"/>
    <n v="348"/>
  </r>
  <r>
    <x v="66"/>
    <x v="10"/>
    <n v="233"/>
  </r>
  <r>
    <x v="66"/>
    <x v="11"/>
    <n v="169"/>
  </r>
  <r>
    <x v="66"/>
    <x v="12"/>
    <n v="261"/>
  </r>
  <r>
    <x v="67"/>
    <x v="0"/>
    <n v="66"/>
  </r>
  <r>
    <x v="67"/>
    <x v="1"/>
    <n v="335"/>
  </r>
  <r>
    <x v="67"/>
    <x v="2"/>
    <n v="945"/>
  </r>
  <r>
    <x v="67"/>
    <x v="3"/>
    <n v="445"/>
  </r>
  <r>
    <x v="67"/>
    <x v="4"/>
    <n v="1858"/>
  </r>
  <r>
    <x v="67"/>
    <x v="5"/>
    <n v="321"/>
  </r>
  <r>
    <x v="67"/>
    <x v="6"/>
    <n v="377"/>
  </r>
  <r>
    <x v="67"/>
    <x v="7"/>
    <n v="370"/>
  </r>
  <r>
    <x v="67"/>
    <x v="8"/>
    <n v="330"/>
  </r>
  <r>
    <x v="67"/>
    <x v="9"/>
    <n v="245"/>
  </r>
  <r>
    <x v="67"/>
    <x v="10"/>
    <n v="209"/>
  </r>
  <r>
    <x v="67"/>
    <x v="11"/>
    <n v="143"/>
  </r>
  <r>
    <x v="67"/>
    <x v="12"/>
    <n v="207"/>
  </r>
  <r>
    <x v="68"/>
    <x v="0"/>
    <n v="335"/>
  </r>
  <r>
    <x v="68"/>
    <x v="1"/>
    <n v="1084"/>
  </r>
  <r>
    <x v="68"/>
    <x v="2"/>
    <n v="2579"/>
  </r>
  <r>
    <x v="68"/>
    <x v="3"/>
    <n v="1295"/>
  </r>
  <r>
    <x v="68"/>
    <x v="4"/>
    <n v="6214"/>
  </r>
  <r>
    <x v="68"/>
    <x v="5"/>
    <n v="1020"/>
  </r>
  <r>
    <x v="68"/>
    <x v="6"/>
    <n v="1062"/>
  </r>
  <r>
    <x v="68"/>
    <x v="7"/>
    <n v="1091"/>
  </r>
  <r>
    <x v="68"/>
    <x v="8"/>
    <n v="829"/>
  </r>
  <r>
    <x v="68"/>
    <x v="9"/>
    <n v="666"/>
  </r>
  <r>
    <x v="68"/>
    <x v="10"/>
    <n v="484"/>
  </r>
  <r>
    <x v="68"/>
    <x v="11"/>
    <n v="396"/>
  </r>
  <r>
    <x v="68"/>
    <x v="12"/>
    <n v="510"/>
  </r>
  <r>
    <x v="69"/>
    <x v="0"/>
    <n v="36"/>
  </r>
  <r>
    <x v="69"/>
    <x v="1"/>
    <n v="142"/>
  </r>
  <r>
    <x v="69"/>
    <x v="2"/>
    <n v="509"/>
  </r>
  <r>
    <x v="69"/>
    <x v="3"/>
    <n v="324"/>
  </r>
  <r>
    <x v="69"/>
    <x v="4"/>
    <n v="1426"/>
  </r>
  <r>
    <x v="69"/>
    <x v="5"/>
    <n v="282"/>
  </r>
  <r>
    <x v="69"/>
    <x v="6"/>
    <n v="307"/>
  </r>
  <r>
    <x v="69"/>
    <x v="7"/>
    <n v="343"/>
  </r>
  <r>
    <x v="69"/>
    <x v="8"/>
    <n v="307"/>
  </r>
  <r>
    <x v="69"/>
    <x v="9"/>
    <n v="276"/>
  </r>
  <r>
    <x v="69"/>
    <x v="10"/>
    <n v="214"/>
  </r>
  <r>
    <x v="69"/>
    <x v="11"/>
    <n v="153"/>
  </r>
  <r>
    <x v="69"/>
    <x v="12"/>
    <n v="153"/>
  </r>
  <r>
    <x v="70"/>
    <x v="0"/>
    <n v="64"/>
  </r>
  <r>
    <x v="70"/>
    <x v="1"/>
    <n v="522"/>
  </r>
  <r>
    <x v="70"/>
    <x v="2"/>
    <n v="1333"/>
  </r>
  <r>
    <x v="70"/>
    <x v="3"/>
    <n v="481"/>
  </r>
  <r>
    <x v="70"/>
    <x v="4"/>
    <n v="1521"/>
  </r>
  <r>
    <x v="70"/>
    <x v="5"/>
    <n v="177"/>
  </r>
  <r>
    <x v="70"/>
    <x v="6"/>
    <n v="121"/>
  </r>
  <r>
    <x v="70"/>
    <x v="7"/>
    <n v="119"/>
  </r>
  <r>
    <x v="70"/>
    <x v="8"/>
    <n v="96"/>
  </r>
  <r>
    <x v="70"/>
    <x v="9"/>
    <n v="70"/>
  </r>
  <r>
    <x v="70"/>
    <x v="10"/>
    <n v="45"/>
  </r>
  <r>
    <x v="70"/>
    <x v="11"/>
    <n v="39"/>
  </r>
  <r>
    <x v="70"/>
    <x v="12"/>
    <n v="62"/>
  </r>
  <r>
    <x v="71"/>
    <x v="0"/>
    <n v="433"/>
  </r>
  <r>
    <x v="71"/>
    <x v="1"/>
    <n v="1774"/>
  </r>
  <r>
    <x v="71"/>
    <x v="2"/>
    <n v="4584"/>
  </r>
  <r>
    <x v="71"/>
    <x v="3"/>
    <n v="1866"/>
  </r>
  <r>
    <x v="71"/>
    <x v="4"/>
    <n v="7081"/>
  </r>
  <r>
    <x v="71"/>
    <x v="5"/>
    <n v="872"/>
  </r>
  <r>
    <x v="71"/>
    <x v="6"/>
    <n v="817"/>
  </r>
  <r>
    <x v="71"/>
    <x v="7"/>
    <n v="709"/>
  </r>
  <r>
    <x v="71"/>
    <x v="8"/>
    <n v="534"/>
  </r>
  <r>
    <x v="71"/>
    <x v="9"/>
    <n v="373"/>
  </r>
  <r>
    <x v="71"/>
    <x v="10"/>
    <n v="263"/>
  </r>
  <r>
    <x v="71"/>
    <x v="11"/>
    <n v="163"/>
  </r>
  <r>
    <x v="71"/>
    <x v="12"/>
    <n v="291"/>
  </r>
  <r>
    <x v="72"/>
    <x v="0"/>
    <n v="107"/>
  </r>
  <r>
    <x v="72"/>
    <x v="1"/>
    <n v="428"/>
  </r>
  <r>
    <x v="72"/>
    <x v="2"/>
    <n v="1251"/>
  </r>
  <r>
    <x v="72"/>
    <x v="3"/>
    <n v="730"/>
  </r>
  <r>
    <x v="72"/>
    <x v="4"/>
    <n v="2679"/>
  </r>
  <r>
    <x v="72"/>
    <x v="5"/>
    <n v="431"/>
  </r>
  <r>
    <x v="72"/>
    <x v="6"/>
    <n v="487"/>
  </r>
  <r>
    <x v="72"/>
    <x v="7"/>
    <n v="435"/>
  </r>
  <r>
    <x v="72"/>
    <x v="8"/>
    <n v="488"/>
  </r>
  <r>
    <x v="72"/>
    <x v="9"/>
    <n v="423"/>
  </r>
  <r>
    <x v="72"/>
    <x v="10"/>
    <n v="276"/>
  </r>
  <r>
    <x v="72"/>
    <x v="11"/>
    <n v="193"/>
  </r>
  <r>
    <x v="72"/>
    <x v="12"/>
    <n v="248"/>
  </r>
  <r>
    <x v="73"/>
    <x v="0"/>
    <n v="861"/>
  </r>
  <r>
    <x v="73"/>
    <x v="1"/>
    <n v="3224"/>
  </r>
  <r>
    <x v="73"/>
    <x v="2"/>
    <n v="10911"/>
  </r>
  <r>
    <x v="73"/>
    <x v="3"/>
    <n v="5117"/>
  </r>
  <r>
    <x v="73"/>
    <x v="4"/>
    <n v="16853"/>
  </r>
  <r>
    <x v="73"/>
    <x v="5"/>
    <n v="2183"/>
  </r>
  <r>
    <x v="73"/>
    <x v="6"/>
    <n v="1916"/>
  </r>
  <r>
    <x v="73"/>
    <x v="7"/>
    <n v="1725"/>
  </r>
  <r>
    <x v="73"/>
    <x v="8"/>
    <n v="1410"/>
  </r>
  <r>
    <x v="73"/>
    <x v="9"/>
    <n v="1128"/>
  </r>
  <r>
    <x v="73"/>
    <x v="10"/>
    <n v="743"/>
  </r>
  <r>
    <x v="73"/>
    <x v="11"/>
    <n v="567"/>
  </r>
  <r>
    <x v="73"/>
    <x v="12"/>
    <n v="966"/>
  </r>
  <r>
    <x v="74"/>
    <x v="0"/>
    <n v="578"/>
  </r>
  <r>
    <x v="74"/>
    <x v="1"/>
    <n v="1885"/>
  </r>
  <r>
    <x v="74"/>
    <x v="2"/>
    <n v="5541"/>
  </r>
  <r>
    <x v="74"/>
    <x v="3"/>
    <n v="2390"/>
  </r>
  <r>
    <x v="74"/>
    <x v="4"/>
    <n v="8292"/>
  </r>
  <r>
    <x v="74"/>
    <x v="5"/>
    <n v="1094"/>
  </r>
  <r>
    <x v="74"/>
    <x v="6"/>
    <n v="1107"/>
  </r>
  <r>
    <x v="74"/>
    <x v="7"/>
    <n v="1060"/>
  </r>
  <r>
    <x v="74"/>
    <x v="8"/>
    <n v="838"/>
  </r>
  <r>
    <x v="74"/>
    <x v="9"/>
    <n v="598"/>
  </r>
  <r>
    <x v="74"/>
    <x v="10"/>
    <n v="492"/>
  </r>
  <r>
    <x v="74"/>
    <x v="11"/>
    <n v="303"/>
  </r>
  <r>
    <x v="74"/>
    <x v="12"/>
    <n v="478"/>
  </r>
  <r>
    <x v="75"/>
    <x v="0"/>
    <n v="14"/>
  </r>
  <r>
    <x v="75"/>
    <x v="1"/>
    <n v="75"/>
  </r>
  <r>
    <x v="75"/>
    <x v="2"/>
    <n v="241"/>
  </r>
  <r>
    <x v="75"/>
    <x v="3"/>
    <n v="127"/>
  </r>
  <r>
    <x v="75"/>
    <x v="4"/>
    <n v="533"/>
  </r>
  <r>
    <x v="75"/>
    <x v="5"/>
    <n v="113"/>
  </r>
  <r>
    <x v="75"/>
    <x v="6"/>
    <n v="121"/>
  </r>
  <r>
    <x v="75"/>
    <x v="7"/>
    <n v="114"/>
  </r>
  <r>
    <x v="75"/>
    <x v="8"/>
    <n v="88"/>
  </r>
  <r>
    <x v="75"/>
    <x v="9"/>
    <n v="87"/>
  </r>
  <r>
    <x v="75"/>
    <x v="10"/>
    <n v="69"/>
  </r>
  <r>
    <x v="75"/>
    <x v="11"/>
    <n v="65"/>
  </r>
  <r>
    <x v="75"/>
    <x v="12"/>
    <n v="81"/>
  </r>
  <r>
    <x v="76"/>
    <x v="0"/>
    <n v="130"/>
  </r>
  <r>
    <x v="76"/>
    <x v="1"/>
    <n v="648"/>
  </r>
  <r>
    <x v="76"/>
    <x v="2"/>
    <n v="1671"/>
  </r>
  <r>
    <x v="76"/>
    <x v="3"/>
    <n v="729"/>
  </r>
  <r>
    <x v="76"/>
    <x v="4"/>
    <n v="4172"/>
  </r>
  <r>
    <x v="76"/>
    <x v="5"/>
    <n v="694"/>
  </r>
  <r>
    <x v="76"/>
    <x v="6"/>
    <n v="734"/>
  </r>
  <r>
    <x v="76"/>
    <x v="7"/>
    <n v="759"/>
  </r>
  <r>
    <x v="76"/>
    <x v="8"/>
    <n v="642"/>
  </r>
  <r>
    <x v="76"/>
    <x v="9"/>
    <n v="452"/>
  </r>
  <r>
    <x v="76"/>
    <x v="10"/>
    <n v="368"/>
  </r>
  <r>
    <x v="76"/>
    <x v="11"/>
    <n v="272"/>
  </r>
  <r>
    <x v="76"/>
    <x v="12"/>
    <n v="397"/>
  </r>
  <r>
    <x v="77"/>
    <x v="0"/>
    <n v="87"/>
  </r>
  <r>
    <x v="77"/>
    <x v="1"/>
    <n v="443"/>
  </r>
  <r>
    <x v="77"/>
    <x v="2"/>
    <n v="1194"/>
  </r>
  <r>
    <x v="77"/>
    <x v="3"/>
    <n v="560"/>
  </r>
  <r>
    <x v="77"/>
    <x v="4"/>
    <n v="2294"/>
  </r>
  <r>
    <x v="77"/>
    <x v="5"/>
    <n v="324"/>
  </r>
  <r>
    <x v="77"/>
    <x v="6"/>
    <n v="339"/>
  </r>
  <r>
    <x v="77"/>
    <x v="7"/>
    <n v="289"/>
  </r>
  <r>
    <x v="77"/>
    <x v="8"/>
    <n v="228"/>
  </r>
  <r>
    <x v="77"/>
    <x v="9"/>
    <n v="187"/>
  </r>
  <r>
    <x v="77"/>
    <x v="10"/>
    <n v="171"/>
  </r>
  <r>
    <x v="77"/>
    <x v="11"/>
    <n v="153"/>
  </r>
  <r>
    <x v="77"/>
    <x v="12"/>
    <n v="248"/>
  </r>
  <r>
    <x v="78"/>
    <x v="0"/>
    <n v="70"/>
  </r>
  <r>
    <x v="78"/>
    <x v="1"/>
    <n v="295"/>
  </r>
  <r>
    <x v="78"/>
    <x v="2"/>
    <n v="844"/>
  </r>
  <r>
    <x v="78"/>
    <x v="3"/>
    <n v="496"/>
  </r>
  <r>
    <x v="78"/>
    <x v="4"/>
    <n v="1964"/>
  </r>
  <r>
    <x v="78"/>
    <x v="5"/>
    <n v="284"/>
  </r>
  <r>
    <x v="78"/>
    <x v="6"/>
    <n v="356"/>
  </r>
  <r>
    <x v="78"/>
    <x v="7"/>
    <n v="369"/>
  </r>
  <r>
    <x v="78"/>
    <x v="8"/>
    <n v="338"/>
  </r>
  <r>
    <x v="78"/>
    <x v="9"/>
    <n v="295"/>
  </r>
  <r>
    <x v="78"/>
    <x v="10"/>
    <n v="198"/>
  </r>
  <r>
    <x v="78"/>
    <x v="11"/>
    <n v="118"/>
  </r>
  <r>
    <x v="78"/>
    <x v="12"/>
    <n v="171"/>
  </r>
  <r>
    <x v="79"/>
    <x v="0"/>
    <n v="319"/>
  </r>
  <r>
    <x v="79"/>
    <x v="1"/>
    <n v="1454"/>
  </r>
  <r>
    <x v="79"/>
    <x v="2"/>
    <n v="4273"/>
  </r>
  <r>
    <x v="79"/>
    <x v="3"/>
    <n v="1951"/>
  </r>
  <r>
    <x v="79"/>
    <x v="4"/>
    <n v="9057"/>
  </r>
  <r>
    <x v="79"/>
    <x v="5"/>
    <n v="1490"/>
  </r>
  <r>
    <x v="79"/>
    <x v="6"/>
    <n v="1552"/>
  </r>
  <r>
    <x v="79"/>
    <x v="7"/>
    <n v="1614"/>
  </r>
  <r>
    <x v="79"/>
    <x v="8"/>
    <n v="1354"/>
  </r>
  <r>
    <x v="79"/>
    <x v="9"/>
    <n v="1043"/>
  </r>
  <r>
    <x v="79"/>
    <x v="10"/>
    <n v="773"/>
  </r>
  <r>
    <x v="79"/>
    <x v="11"/>
    <n v="570"/>
  </r>
  <r>
    <x v="79"/>
    <x v="12"/>
    <n v="678"/>
  </r>
  <r>
    <x v="80"/>
    <x v="0"/>
    <n v="69"/>
  </r>
  <r>
    <x v="80"/>
    <x v="1"/>
    <n v="306"/>
  </r>
  <r>
    <x v="80"/>
    <x v="2"/>
    <n v="1108"/>
  </r>
  <r>
    <x v="80"/>
    <x v="3"/>
    <n v="616"/>
  </r>
  <r>
    <x v="80"/>
    <x v="4"/>
    <n v="2303"/>
  </r>
  <r>
    <x v="80"/>
    <x v="5"/>
    <n v="405"/>
  </r>
  <r>
    <x v="80"/>
    <x v="6"/>
    <n v="467"/>
  </r>
  <r>
    <x v="80"/>
    <x v="7"/>
    <n v="493"/>
  </r>
  <r>
    <x v="80"/>
    <x v="8"/>
    <n v="416"/>
  </r>
  <r>
    <x v="80"/>
    <x v="9"/>
    <n v="340"/>
  </r>
  <r>
    <x v="80"/>
    <x v="10"/>
    <n v="271"/>
  </r>
  <r>
    <x v="80"/>
    <x v="11"/>
    <n v="191"/>
  </r>
  <r>
    <x v="80"/>
    <x v="12"/>
    <n v="218"/>
  </r>
  <r>
    <x v="81"/>
    <x v="0"/>
    <n v="129"/>
  </r>
  <r>
    <x v="81"/>
    <x v="1"/>
    <n v="573"/>
  </r>
  <r>
    <x v="81"/>
    <x v="2"/>
    <n v="1723"/>
  </r>
  <r>
    <x v="81"/>
    <x v="3"/>
    <n v="823"/>
  </r>
  <r>
    <x v="81"/>
    <x v="4"/>
    <n v="3551"/>
  </r>
  <r>
    <x v="81"/>
    <x v="5"/>
    <n v="510"/>
  </r>
  <r>
    <x v="81"/>
    <x v="6"/>
    <n v="456"/>
  </r>
  <r>
    <x v="81"/>
    <x v="7"/>
    <n v="470"/>
  </r>
  <r>
    <x v="81"/>
    <x v="8"/>
    <n v="373"/>
  </r>
  <r>
    <x v="81"/>
    <x v="9"/>
    <n v="331"/>
  </r>
  <r>
    <x v="81"/>
    <x v="10"/>
    <n v="253"/>
  </r>
  <r>
    <x v="81"/>
    <x v="11"/>
    <n v="185"/>
  </r>
  <r>
    <x v="81"/>
    <x v="12"/>
    <n v="207"/>
  </r>
  <r>
    <x v="82"/>
    <x v="0"/>
    <n v="366"/>
  </r>
  <r>
    <x v="82"/>
    <x v="1"/>
    <n v="1421"/>
  </r>
  <r>
    <x v="82"/>
    <x v="2"/>
    <n v="3970"/>
  </r>
  <r>
    <x v="82"/>
    <x v="3"/>
    <n v="1898"/>
  </r>
  <r>
    <x v="82"/>
    <x v="4"/>
    <n v="7047"/>
  </r>
  <r>
    <x v="82"/>
    <x v="5"/>
    <n v="1034"/>
  </r>
  <r>
    <x v="82"/>
    <x v="6"/>
    <n v="1091"/>
  </r>
  <r>
    <x v="82"/>
    <x v="7"/>
    <n v="1032"/>
  </r>
  <r>
    <x v="82"/>
    <x v="8"/>
    <n v="758"/>
  </r>
  <r>
    <x v="82"/>
    <x v="9"/>
    <n v="563"/>
  </r>
  <r>
    <x v="82"/>
    <x v="10"/>
    <n v="383"/>
  </r>
  <r>
    <x v="82"/>
    <x v="11"/>
    <n v="278"/>
  </r>
  <r>
    <x v="82"/>
    <x v="12"/>
    <n v="344"/>
  </r>
  <r>
    <x v="83"/>
    <x v="0"/>
    <n v="39"/>
  </r>
  <r>
    <x v="83"/>
    <x v="1"/>
    <n v="155"/>
  </r>
  <r>
    <x v="83"/>
    <x v="2"/>
    <n v="451"/>
  </r>
  <r>
    <x v="83"/>
    <x v="3"/>
    <n v="250"/>
  </r>
  <r>
    <x v="83"/>
    <x v="4"/>
    <n v="1304"/>
  </r>
  <r>
    <x v="83"/>
    <x v="5"/>
    <n v="226"/>
  </r>
  <r>
    <x v="83"/>
    <x v="6"/>
    <n v="253"/>
  </r>
  <r>
    <x v="83"/>
    <x v="7"/>
    <n v="247"/>
  </r>
  <r>
    <x v="83"/>
    <x v="8"/>
    <n v="256"/>
  </r>
  <r>
    <x v="83"/>
    <x v="9"/>
    <n v="180"/>
  </r>
  <r>
    <x v="83"/>
    <x v="10"/>
    <n v="151"/>
  </r>
  <r>
    <x v="83"/>
    <x v="11"/>
    <n v="106"/>
  </r>
  <r>
    <x v="83"/>
    <x v="12"/>
    <n v="120"/>
  </r>
  <r>
    <x v="84"/>
    <x v="0"/>
    <n v="375"/>
  </r>
  <r>
    <x v="84"/>
    <x v="1"/>
    <n v="1268"/>
  </r>
  <r>
    <x v="84"/>
    <x v="2"/>
    <n v="3066"/>
  </r>
  <r>
    <x v="84"/>
    <x v="3"/>
    <n v="1569"/>
  </r>
  <r>
    <x v="84"/>
    <x v="4"/>
    <n v="9691"/>
  </r>
  <r>
    <x v="84"/>
    <x v="5"/>
    <n v="1446"/>
  </r>
  <r>
    <x v="84"/>
    <x v="6"/>
    <n v="1685"/>
  </r>
  <r>
    <x v="84"/>
    <x v="7"/>
    <n v="1681"/>
  </r>
  <r>
    <x v="84"/>
    <x v="8"/>
    <n v="1501"/>
  </r>
  <r>
    <x v="84"/>
    <x v="9"/>
    <n v="1105"/>
  </r>
  <r>
    <x v="84"/>
    <x v="10"/>
    <n v="845"/>
  </r>
  <r>
    <x v="84"/>
    <x v="11"/>
    <n v="633"/>
  </r>
  <r>
    <x v="84"/>
    <x v="12"/>
    <n v="850"/>
  </r>
  <r>
    <x v="85"/>
    <x v="0"/>
    <n v="94"/>
  </r>
  <r>
    <x v="85"/>
    <x v="1"/>
    <n v="483"/>
  </r>
  <r>
    <x v="85"/>
    <x v="2"/>
    <n v="1352"/>
  </r>
  <r>
    <x v="85"/>
    <x v="3"/>
    <n v="600"/>
  </r>
  <r>
    <x v="85"/>
    <x v="4"/>
    <n v="2612"/>
  </r>
  <r>
    <x v="85"/>
    <x v="5"/>
    <n v="344"/>
  </r>
  <r>
    <x v="85"/>
    <x v="6"/>
    <n v="394"/>
  </r>
  <r>
    <x v="85"/>
    <x v="7"/>
    <n v="333"/>
  </r>
  <r>
    <x v="85"/>
    <x v="8"/>
    <n v="277"/>
  </r>
  <r>
    <x v="85"/>
    <x v="9"/>
    <n v="208"/>
  </r>
  <r>
    <x v="85"/>
    <x v="10"/>
    <n v="184"/>
  </r>
  <r>
    <x v="85"/>
    <x v="11"/>
    <n v="158"/>
  </r>
  <r>
    <x v="85"/>
    <x v="12"/>
    <n v="165"/>
  </r>
  <r>
    <x v="86"/>
    <x v="0"/>
    <n v="74"/>
  </r>
  <r>
    <x v="86"/>
    <x v="1"/>
    <n v="332"/>
  </r>
  <r>
    <x v="86"/>
    <x v="2"/>
    <n v="837"/>
  </r>
  <r>
    <x v="86"/>
    <x v="3"/>
    <n v="402"/>
  </r>
  <r>
    <x v="86"/>
    <x v="4"/>
    <n v="2620"/>
  </r>
  <r>
    <x v="86"/>
    <x v="5"/>
    <n v="388"/>
  </r>
  <r>
    <x v="86"/>
    <x v="6"/>
    <n v="455"/>
  </r>
  <r>
    <x v="86"/>
    <x v="7"/>
    <n v="507"/>
  </r>
  <r>
    <x v="86"/>
    <x v="8"/>
    <n v="463"/>
  </r>
  <r>
    <x v="86"/>
    <x v="9"/>
    <n v="345"/>
  </r>
  <r>
    <x v="86"/>
    <x v="10"/>
    <n v="256"/>
  </r>
  <r>
    <x v="86"/>
    <x v="11"/>
    <n v="178"/>
  </r>
  <r>
    <x v="86"/>
    <x v="12"/>
    <n v="221"/>
  </r>
  <r>
    <x v="87"/>
    <x v="0"/>
    <n v="173"/>
  </r>
  <r>
    <x v="87"/>
    <x v="1"/>
    <n v="600"/>
  </r>
  <r>
    <x v="87"/>
    <x v="2"/>
    <n v="1998"/>
  </r>
  <r>
    <x v="87"/>
    <x v="3"/>
    <n v="1033"/>
  </r>
  <r>
    <x v="87"/>
    <x v="4"/>
    <n v="4492"/>
  </r>
  <r>
    <x v="87"/>
    <x v="5"/>
    <n v="763"/>
  </r>
  <r>
    <x v="87"/>
    <x v="6"/>
    <n v="808"/>
  </r>
  <r>
    <x v="87"/>
    <x v="7"/>
    <n v="823"/>
  </r>
  <r>
    <x v="87"/>
    <x v="8"/>
    <n v="694"/>
  </r>
  <r>
    <x v="87"/>
    <x v="9"/>
    <n v="577"/>
  </r>
  <r>
    <x v="87"/>
    <x v="10"/>
    <n v="415"/>
  </r>
  <r>
    <x v="87"/>
    <x v="11"/>
    <n v="273"/>
  </r>
  <r>
    <x v="87"/>
    <x v="12"/>
    <n v="307"/>
  </r>
  <r>
    <x v="88"/>
    <x v="0"/>
    <n v="60"/>
  </r>
  <r>
    <x v="88"/>
    <x v="1"/>
    <n v="259"/>
  </r>
  <r>
    <x v="88"/>
    <x v="2"/>
    <n v="798"/>
  </r>
  <r>
    <x v="88"/>
    <x v="3"/>
    <n v="377"/>
  </r>
  <r>
    <x v="88"/>
    <x v="4"/>
    <n v="1519"/>
  </r>
  <r>
    <x v="88"/>
    <x v="5"/>
    <n v="215"/>
  </r>
  <r>
    <x v="88"/>
    <x v="6"/>
    <n v="245"/>
  </r>
  <r>
    <x v="88"/>
    <x v="7"/>
    <n v="281"/>
  </r>
  <r>
    <x v="88"/>
    <x v="8"/>
    <n v="218"/>
  </r>
  <r>
    <x v="88"/>
    <x v="9"/>
    <n v="154"/>
  </r>
  <r>
    <x v="88"/>
    <x v="10"/>
    <n v="121"/>
  </r>
  <r>
    <x v="88"/>
    <x v="11"/>
    <n v="84"/>
  </r>
  <r>
    <x v="88"/>
    <x v="12"/>
    <n v="118"/>
  </r>
  <r>
    <x v="89"/>
    <x v="0"/>
    <n v="124"/>
  </r>
  <r>
    <x v="89"/>
    <x v="1"/>
    <n v="488"/>
  </r>
  <r>
    <x v="89"/>
    <x v="2"/>
    <n v="1568"/>
  </r>
  <r>
    <x v="89"/>
    <x v="3"/>
    <n v="809"/>
  </r>
  <r>
    <x v="89"/>
    <x v="4"/>
    <n v="3652"/>
  </r>
  <r>
    <x v="89"/>
    <x v="5"/>
    <n v="503"/>
  </r>
  <r>
    <x v="89"/>
    <x v="6"/>
    <n v="629"/>
  </r>
  <r>
    <x v="89"/>
    <x v="7"/>
    <n v="662"/>
  </r>
  <r>
    <x v="89"/>
    <x v="8"/>
    <n v="614"/>
  </r>
  <r>
    <x v="89"/>
    <x v="9"/>
    <n v="465"/>
  </r>
  <r>
    <x v="89"/>
    <x v="10"/>
    <n v="324"/>
  </r>
  <r>
    <x v="89"/>
    <x v="11"/>
    <n v="252"/>
  </r>
  <r>
    <x v="89"/>
    <x v="12"/>
    <n v="348"/>
  </r>
  <r>
    <x v="90"/>
    <x v="0"/>
    <n v="65"/>
  </r>
  <r>
    <x v="90"/>
    <x v="1"/>
    <n v="244"/>
  </r>
  <r>
    <x v="90"/>
    <x v="2"/>
    <n v="877"/>
  </r>
  <r>
    <x v="90"/>
    <x v="3"/>
    <n v="416"/>
  </r>
  <r>
    <x v="90"/>
    <x v="4"/>
    <n v="1707"/>
  </r>
  <r>
    <x v="90"/>
    <x v="5"/>
    <n v="236"/>
  </r>
  <r>
    <x v="90"/>
    <x v="6"/>
    <n v="272"/>
  </r>
  <r>
    <x v="90"/>
    <x v="7"/>
    <n v="273"/>
  </r>
  <r>
    <x v="90"/>
    <x v="8"/>
    <n v="246"/>
  </r>
  <r>
    <x v="90"/>
    <x v="9"/>
    <n v="212"/>
  </r>
  <r>
    <x v="90"/>
    <x v="10"/>
    <n v="167"/>
  </r>
  <r>
    <x v="90"/>
    <x v="11"/>
    <n v="130"/>
  </r>
  <r>
    <x v="90"/>
    <x v="12"/>
    <n v="184"/>
  </r>
  <r>
    <x v="91"/>
    <x v="0"/>
    <n v="95"/>
  </r>
  <r>
    <x v="91"/>
    <x v="1"/>
    <n v="325"/>
  </r>
  <r>
    <x v="91"/>
    <x v="2"/>
    <n v="967"/>
  </r>
  <r>
    <x v="91"/>
    <x v="3"/>
    <n v="526"/>
  </r>
  <r>
    <x v="91"/>
    <x v="4"/>
    <n v="2409"/>
  </r>
  <r>
    <x v="91"/>
    <x v="5"/>
    <n v="436"/>
  </r>
  <r>
    <x v="91"/>
    <x v="6"/>
    <n v="436"/>
  </r>
  <r>
    <x v="91"/>
    <x v="7"/>
    <n v="389"/>
  </r>
  <r>
    <x v="91"/>
    <x v="8"/>
    <n v="391"/>
  </r>
  <r>
    <x v="91"/>
    <x v="9"/>
    <n v="301"/>
  </r>
  <r>
    <x v="91"/>
    <x v="10"/>
    <n v="213"/>
  </r>
  <r>
    <x v="91"/>
    <x v="11"/>
    <n v="148"/>
  </r>
  <r>
    <x v="91"/>
    <x v="12"/>
    <n v="195"/>
  </r>
  <r>
    <x v="92"/>
    <x v="0"/>
    <n v="29"/>
  </r>
  <r>
    <x v="92"/>
    <x v="1"/>
    <n v="91"/>
  </r>
  <r>
    <x v="92"/>
    <x v="2"/>
    <n v="352"/>
  </r>
  <r>
    <x v="92"/>
    <x v="3"/>
    <n v="187"/>
  </r>
  <r>
    <x v="92"/>
    <x v="4"/>
    <n v="683"/>
  </r>
  <r>
    <x v="92"/>
    <x v="5"/>
    <n v="94"/>
  </r>
  <r>
    <x v="92"/>
    <x v="6"/>
    <n v="107"/>
  </r>
  <r>
    <x v="92"/>
    <x v="7"/>
    <n v="103"/>
  </r>
  <r>
    <x v="92"/>
    <x v="8"/>
    <n v="76"/>
  </r>
  <r>
    <x v="92"/>
    <x v="9"/>
    <n v="64"/>
  </r>
  <r>
    <x v="92"/>
    <x v="10"/>
    <n v="40"/>
  </r>
  <r>
    <x v="92"/>
    <x v="11"/>
    <n v="24"/>
  </r>
  <r>
    <x v="92"/>
    <x v="12"/>
    <n v="30"/>
  </r>
  <r>
    <x v="93"/>
    <x v="0"/>
    <n v="212"/>
  </r>
  <r>
    <x v="93"/>
    <x v="1"/>
    <n v="1373"/>
  </r>
  <r>
    <x v="93"/>
    <x v="2"/>
    <n v="4639"/>
  </r>
  <r>
    <x v="93"/>
    <x v="3"/>
    <n v="2235"/>
  </r>
  <r>
    <x v="93"/>
    <x v="4"/>
    <n v="7181"/>
  </r>
  <r>
    <x v="93"/>
    <x v="5"/>
    <n v="991"/>
  </r>
  <r>
    <x v="93"/>
    <x v="6"/>
    <n v="876"/>
  </r>
  <r>
    <x v="93"/>
    <x v="7"/>
    <n v="705"/>
  </r>
  <r>
    <x v="93"/>
    <x v="8"/>
    <n v="657"/>
  </r>
  <r>
    <x v="93"/>
    <x v="9"/>
    <n v="508"/>
  </r>
  <r>
    <x v="93"/>
    <x v="10"/>
    <n v="350"/>
  </r>
  <r>
    <x v="93"/>
    <x v="11"/>
    <n v="255"/>
  </r>
  <r>
    <x v="93"/>
    <x v="12"/>
    <n v="422"/>
  </r>
  <r>
    <x v="94"/>
    <x v="0"/>
    <n v="140"/>
  </r>
  <r>
    <x v="94"/>
    <x v="1"/>
    <n v="620"/>
  </r>
  <r>
    <x v="94"/>
    <x v="2"/>
    <n v="1822"/>
  </r>
  <r>
    <x v="94"/>
    <x v="3"/>
    <n v="838"/>
  </r>
  <r>
    <x v="94"/>
    <x v="4"/>
    <n v="3723"/>
  </r>
  <r>
    <x v="94"/>
    <x v="5"/>
    <n v="577"/>
  </r>
  <r>
    <x v="94"/>
    <x v="6"/>
    <n v="606"/>
  </r>
  <r>
    <x v="94"/>
    <x v="7"/>
    <n v="548"/>
  </r>
  <r>
    <x v="94"/>
    <x v="8"/>
    <n v="465"/>
  </r>
  <r>
    <x v="94"/>
    <x v="9"/>
    <n v="370"/>
  </r>
  <r>
    <x v="94"/>
    <x v="10"/>
    <n v="265"/>
  </r>
  <r>
    <x v="94"/>
    <x v="11"/>
    <n v="198"/>
  </r>
  <r>
    <x v="94"/>
    <x v="12"/>
    <n v="290"/>
  </r>
  <r>
    <x v="95"/>
    <x v="0"/>
    <n v="110"/>
  </r>
  <r>
    <x v="95"/>
    <x v="1"/>
    <n v="493"/>
  </r>
  <r>
    <x v="95"/>
    <x v="2"/>
    <n v="1508"/>
  </r>
  <r>
    <x v="95"/>
    <x v="3"/>
    <n v="838"/>
  </r>
  <r>
    <x v="95"/>
    <x v="4"/>
    <n v="3398"/>
  </r>
  <r>
    <x v="95"/>
    <x v="5"/>
    <n v="553"/>
  </r>
  <r>
    <x v="95"/>
    <x v="6"/>
    <n v="596"/>
  </r>
  <r>
    <x v="95"/>
    <x v="7"/>
    <n v="527"/>
  </r>
  <r>
    <x v="95"/>
    <x v="8"/>
    <n v="426"/>
  </r>
  <r>
    <x v="95"/>
    <x v="9"/>
    <n v="317"/>
  </r>
  <r>
    <x v="95"/>
    <x v="10"/>
    <n v="260"/>
  </r>
  <r>
    <x v="95"/>
    <x v="11"/>
    <n v="189"/>
  </r>
  <r>
    <x v="95"/>
    <x v="12"/>
    <n v="206"/>
  </r>
  <r>
    <x v="96"/>
    <x v="0"/>
    <n v="479"/>
  </r>
  <r>
    <x v="96"/>
    <x v="1"/>
    <n v="1815"/>
  </r>
  <r>
    <x v="96"/>
    <x v="2"/>
    <n v="6632"/>
  </r>
  <r>
    <x v="96"/>
    <x v="3"/>
    <n v="2991"/>
  </r>
  <r>
    <x v="96"/>
    <x v="4"/>
    <n v="10605"/>
  </r>
  <r>
    <x v="96"/>
    <x v="5"/>
    <n v="1621"/>
  </r>
  <r>
    <x v="96"/>
    <x v="6"/>
    <n v="1484"/>
  </r>
  <r>
    <x v="96"/>
    <x v="7"/>
    <n v="1272"/>
  </r>
  <r>
    <x v="96"/>
    <x v="8"/>
    <n v="1067"/>
  </r>
  <r>
    <x v="96"/>
    <x v="9"/>
    <n v="831"/>
  </r>
  <r>
    <x v="96"/>
    <x v="10"/>
    <n v="649"/>
  </r>
  <r>
    <x v="96"/>
    <x v="11"/>
    <n v="409"/>
  </r>
  <r>
    <x v="96"/>
    <x v="12"/>
    <n v="723"/>
  </r>
  <r>
    <x v="97"/>
    <x v="0"/>
    <n v="119"/>
  </r>
  <r>
    <x v="97"/>
    <x v="1"/>
    <n v="466"/>
  </r>
  <r>
    <x v="97"/>
    <x v="2"/>
    <n v="1314"/>
  </r>
  <r>
    <x v="97"/>
    <x v="3"/>
    <n v="676"/>
  </r>
  <r>
    <x v="97"/>
    <x v="4"/>
    <n v="3444"/>
  </r>
  <r>
    <x v="97"/>
    <x v="5"/>
    <n v="482"/>
  </r>
  <r>
    <x v="97"/>
    <x v="6"/>
    <n v="563"/>
  </r>
  <r>
    <x v="97"/>
    <x v="7"/>
    <n v="606"/>
  </r>
  <r>
    <x v="97"/>
    <x v="8"/>
    <n v="532"/>
  </r>
  <r>
    <x v="97"/>
    <x v="9"/>
    <n v="411"/>
  </r>
  <r>
    <x v="97"/>
    <x v="10"/>
    <n v="309"/>
  </r>
  <r>
    <x v="97"/>
    <x v="11"/>
    <n v="247"/>
  </r>
  <r>
    <x v="97"/>
    <x v="12"/>
    <n v="397"/>
  </r>
  <r>
    <x v="98"/>
    <x v="0"/>
    <n v="144"/>
  </r>
  <r>
    <x v="98"/>
    <x v="1"/>
    <n v="686"/>
  </r>
  <r>
    <x v="98"/>
    <x v="2"/>
    <n v="2127"/>
  </r>
  <r>
    <x v="98"/>
    <x v="3"/>
    <n v="1099"/>
  </r>
  <r>
    <x v="98"/>
    <x v="4"/>
    <n v="4677"/>
  </r>
  <r>
    <x v="98"/>
    <x v="5"/>
    <n v="803"/>
  </r>
  <r>
    <x v="98"/>
    <x v="6"/>
    <n v="825"/>
  </r>
  <r>
    <x v="98"/>
    <x v="7"/>
    <n v="789"/>
  </r>
  <r>
    <x v="98"/>
    <x v="8"/>
    <n v="714"/>
  </r>
  <r>
    <x v="98"/>
    <x v="9"/>
    <n v="560"/>
  </r>
  <r>
    <x v="98"/>
    <x v="10"/>
    <n v="458"/>
  </r>
  <r>
    <x v="98"/>
    <x v="11"/>
    <n v="328"/>
  </r>
  <r>
    <x v="98"/>
    <x v="12"/>
    <n v="380"/>
  </r>
  <r>
    <x v="99"/>
    <x v="0"/>
    <n v="113"/>
  </r>
  <r>
    <x v="99"/>
    <x v="1"/>
    <n v="498"/>
  </r>
  <r>
    <x v="99"/>
    <x v="2"/>
    <n v="1581"/>
  </r>
  <r>
    <x v="99"/>
    <x v="3"/>
    <n v="856"/>
  </r>
  <r>
    <x v="99"/>
    <x v="4"/>
    <n v="4289"/>
  </r>
  <r>
    <x v="99"/>
    <x v="5"/>
    <n v="806"/>
  </r>
  <r>
    <x v="99"/>
    <x v="6"/>
    <n v="820"/>
  </r>
  <r>
    <x v="99"/>
    <x v="7"/>
    <n v="673"/>
  </r>
  <r>
    <x v="99"/>
    <x v="8"/>
    <n v="588"/>
  </r>
  <r>
    <x v="99"/>
    <x v="9"/>
    <n v="489"/>
  </r>
  <r>
    <x v="99"/>
    <x v="10"/>
    <n v="381"/>
  </r>
  <r>
    <x v="99"/>
    <x v="11"/>
    <n v="330"/>
  </r>
  <r>
    <x v="99"/>
    <x v="12"/>
    <n v="373"/>
  </r>
  <r>
    <x v="100"/>
    <x v="0"/>
    <n v="95"/>
  </r>
  <r>
    <x v="100"/>
    <x v="1"/>
    <n v="459"/>
  </r>
  <r>
    <x v="100"/>
    <x v="2"/>
    <n v="1614"/>
  </r>
  <r>
    <x v="100"/>
    <x v="3"/>
    <n v="889"/>
  </r>
  <r>
    <x v="100"/>
    <x v="4"/>
    <n v="3925"/>
  </r>
  <r>
    <x v="100"/>
    <x v="5"/>
    <n v="739"/>
  </r>
  <r>
    <x v="100"/>
    <x v="6"/>
    <n v="863"/>
  </r>
  <r>
    <x v="100"/>
    <x v="7"/>
    <n v="960"/>
  </r>
  <r>
    <x v="100"/>
    <x v="8"/>
    <n v="950"/>
  </r>
  <r>
    <x v="100"/>
    <x v="9"/>
    <n v="809"/>
  </r>
  <r>
    <x v="100"/>
    <x v="10"/>
    <n v="638"/>
  </r>
  <r>
    <x v="100"/>
    <x v="11"/>
    <n v="431"/>
  </r>
  <r>
    <x v="100"/>
    <x v="12"/>
    <n v="552"/>
  </r>
  <r>
    <x v="101"/>
    <x v="0"/>
    <n v="178"/>
  </r>
  <r>
    <x v="101"/>
    <x v="1"/>
    <n v="866"/>
  </r>
  <r>
    <x v="101"/>
    <x v="2"/>
    <n v="2403"/>
  </r>
  <r>
    <x v="101"/>
    <x v="3"/>
    <n v="1243"/>
  </r>
  <r>
    <x v="101"/>
    <x v="4"/>
    <n v="6121"/>
  </r>
  <r>
    <x v="101"/>
    <x v="5"/>
    <n v="876"/>
  </r>
  <r>
    <x v="101"/>
    <x v="6"/>
    <n v="954"/>
  </r>
  <r>
    <x v="101"/>
    <x v="7"/>
    <n v="955"/>
  </r>
  <r>
    <x v="101"/>
    <x v="8"/>
    <n v="743"/>
  </r>
  <r>
    <x v="101"/>
    <x v="9"/>
    <n v="618"/>
  </r>
  <r>
    <x v="101"/>
    <x v="10"/>
    <n v="422"/>
  </r>
  <r>
    <x v="101"/>
    <x v="11"/>
    <n v="329"/>
  </r>
  <r>
    <x v="101"/>
    <x v="12"/>
    <n v="381"/>
  </r>
  <r>
    <x v="102"/>
    <x v="0"/>
    <n v="48"/>
  </r>
  <r>
    <x v="102"/>
    <x v="1"/>
    <n v="244"/>
  </r>
  <r>
    <x v="102"/>
    <x v="2"/>
    <n v="815"/>
  </r>
  <r>
    <x v="102"/>
    <x v="3"/>
    <n v="447"/>
  </r>
  <r>
    <x v="102"/>
    <x v="4"/>
    <n v="1998"/>
  </r>
  <r>
    <x v="102"/>
    <x v="5"/>
    <n v="377"/>
  </r>
  <r>
    <x v="102"/>
    <x v="6"/>
    <n v="468"/>
  </r>
  <r>
    <x v="102"/>
    <x v="7"/>
    <n v="442"/>
  </r>
  <r>
    <x v="102"/>
    <x v="8"/>
    <n v="395"/>
  </r>
  <r>
    <x v="102"/>
    <x v="9"/>
    <n v="316"/>
  </r>
  <r>
    <x v="102"/>
    <x v="10"/>
    <n v="257"/>
  </r>
  <r>
    <x v="102"/>
    <x v="11"/>
    <n v="173"/>
  </r>
  <r>
    <x v="102"/>
    <x v="12"/>
    <n v="222"/>
  </r>
  <r>
    <x v="103"/>
    <x v="0"/>
    <n v="258"/>
  </r>
  <r>
    <x v="103"/>
    <x v="1"/>
    <n v="1013"/>
  </r>
  <r>
    <x v="103"/>
    <x v="2"/>
    <n v="2607"/>
  </r>
  <r>
    <x v="103"/>
    <x v="3"/>
    <n v="1194"/>
  </r>
  <r>
    <x v="103"/>
    <x v="4"/>
    <n v="5107"/>
  </r>
  <r>
    <x v="103"/>
    <x v="5"/>
    <n v="869"/>
  </r>
  <r>
    <x v="103"/>
    <x v="6"/>
    <n v="894"/>
  </r>
  <r>
    <x v="103"/>
    <x v="7"/>
    <n v="822"/>
  </r>
  <r>
    <x v="103"/>
    <x v="8"/>
    <n v="675"/>
  </r>
  <r>
    <x v="103"/>
    <x v="9"/>
    <n v="521"/>
  </r>
  <r>
    <x v="103"/>
    <x v="10"/>
    <n v="407"/>
  </r>
  <r>
    <x v="103"/>
    <x v="11"/>
    <n v="285"/>
  </r>
  <r>
    <x v="103"/>
    <x v="12"/>
    <n v="380"/>
  </r>
  <r>
    <x v="104"/>
    <x v="0"/>
    <n v="441"/>
  </r>
  <r>
    <x v="104"/>
    <x v="1"/>
    <n v="1710"/>
  </r>
  <r>
    <x v="104"/>
    <x v="2"/>
    <n v="4590"/>
  </r>
  <r>
    <x v="104"/>
    <x v="3"/>
    <n v="2144"/>
  </r>
  <r>
    <x v="104"/>
    <x v="4"/>
    <n v="8482"/>
  </r>
  <r>
    <x v="104"/>
    <x v="5"/>
    <n v="1264"/>
  </r>
  <r>
    <x v="104"/>
    <x v="6"/>
    <n v="1246"/>
  </r>
  <r>
    <x v="104"/>
    <x v="7"/>
    <n v="1273"/>
  </r>
  <r>
    <x v="104"/>
    <x v="8"/>
    <n v="963"/>
  </r>
  <r>
    <x v="104"/>
    <x v="9"/>
    <n v="685"/>
  </r>
  <r>
    <x v="104"/>
    <x v="10"/>
    <n v="437"/>
  </r>
  <r>
    <x v="104"/>
    <x v="11"/>
    <n v="305"/>
  </r>
  <r>
    <x v="104"/>
    <x v="12"/>
    <n v="398"/>
  </r>
  <r>
    <x v="105"/>
    <x v="0"/>
    <n v="325"/>
  </r>
  <r>
    <x v="105"/>
    <x v="1"/>
    <n v="1237"/>
  </r>
  <r>
    <x v="105"/>
    <x v="2"/>
    <n v="3481"/>
  </r>
  <r>
    <x v="105"/>
    <x v="3"/>
    <n v="1874"/>
  </r>
  <r>
    <x v="105"/>
    <x v="4"/>
    <n v="8195"/>
  </r>
  <r>
    <x v="105"/>
    <x v="5"/>
    <n v="1343"/>
  </r>
  <r>
    <x v="105"/>
    <x v="6"/>
    <n v="1305"/>
  </r>
  <r>
    <x v="105"/>
    <x v="7"/>
    <n v="1381"/>
  </r>
  <r>
    <x v="105"/>
    <x v="8"/>
    <n v="1193"/>
  </r>
  <r>
    <x v="105"/>
    <x v="9"/>
    <n v="990"/>
  </r>
  <r>
    <x v="105"/>
    <x v="10"/>
    <n v="772"/>
  </r>
  <r>
    <x v="105"/>
    <x v="11"/>
    <n v="529"/>
  </r>
  <r>
    <x v="105"/>
    <x v="12"/>
    <n v="721"/>
  </r>
  <r>
    <x v="106"/>
    <x v="0"/>
    <n v="95"/>
  </r>
  <r>
    <x v="106"/>
    <x v="1"/>
    <n v="392"/>
  </r>
  <r>
    <x v="106"/>
    <x v="2"/>
    <n v="1053"/>
  </r>
  <r>
    <x v="106"/>
    <x v="3"/>
    <n v="583"/>
  </r>
  <r>
    <x v="106"/>
    <x v="4"/>
    <n v="2722"/>
  </r>
  <r>
    <x v="106"/>
    <x v="5"/>
    <n v="478"/>
  </r>
  <r>
    <x v="106"/>
    <x v="6"/>
    <n v="502"/>
  </r>
  <r>
    <x v="106"/>
    <x v="7"/>
    <n v="516"/>
  </r>
  <r>
    <x v="106"/>
    <x v="8"/>
    <n v="449"/>
  </r>
  <r>
    <x v="106"/>
    <x v="9"/>
    <n v="366"/>
  </r>
  <r>
    <x v="106"/>
    <x v="10"/>
    <n v="259"/>
  </r>
  <r>
    <x v="106"/>
    <x v="11"/>
    <n v="200"/>
  </r>
  <r>
    <x v="106"/>
    <x v="12"/>
    <n v="279"/>
  </r>
  <r>
    <x v="107"/>
    <x v="0"/>
    <n v="88"/>
  </r>
  <r>
    <x v="107"/>
    <x v="1"/>
    <n v="369"/>
  </r>
  <r>
    <x v="107"/>
    <x v="2"/>
    <n v="1114"/>
  </r>
  <r>
    <x v="107"/>
    <x v="3"/>
    <n v="652"/>
  </r>
  <r>
    <x v="107"/>
    <x v="4"/>
    <n v="2652"/>
  </r>
  <r>
    <x v="107"/>
    <x v="5"/>
    <n v="563"/>
  </r>
  <r>
    <x v="107"/>
    <x v="6"/>
    <n v="612"/>
  </r>
  <r>
    <x v="107"/>
    <x v="7"/>
    <n v="638"/>
  </r>
  <r>
    <x v="107"/>
    <x v="8"/>
    <n v="598"/>
  </r>
  <r>
    <x v="107"/>
    <x v="9"/>
    <n v="514"/>
  </r>
  <r>
    <x v="107"/>
    <x v="10"/>
    <n v="428"/>
  </r>
  <r>
    <x v="107"/>
    <x v="11"/>
    <n v="329"/>
  </r>
  <r>
    <x v="107"/>
    <x v="12"/>
    <n v="421"/>
  </r>
  <r>
    <x v="108"/>
    <x v="0"/>
    <n v="452"/>
  </r>
  <r>
    <x v="108"/>
    <x v="1"/>
    <n v="1798"/>
  </r>
  <r>
    <x v="108"/>
    <x v="2"/>
    <n v="6078"/>
  </r>
  <r>
    <x v="108"/>
    <x v="3"/>
    <n v="2884"/>
  </r>
  <r>
    <x v="108"/>
    <x v="4"/>
    <n v="9548"/>
  </r>
  <r>
    <x v="108"/>
    <x v="5"/>
    <n v="1329"/>
  </r>
  <r>
    <x v="108"/>
    <x v="6"/>
    <n v="1256"/>
  </r>
  <r>
    <x v="108"/>
    <x v="7"/>
    <n v="1135"/>
  </r>
  <r>
    <x v="108"/>
    <x v="8"/>
    <n v="904"/>
  </r>
  <r>
    <x v="108"/>
    <x v="9"/>
    <n v="627"/>
  </r>
  <r>
    <x v="108"/>
    <x v="10"/>
    <n v="450"/>
  </r>
  <r>
    <x v="108"/>
    <x v="11"/>
    <n v="330"/>
  </r>
  <r>
    <x v="108"/>
    <x v="12"/>
    <n v="476"/>
  </r>
  <r>
    <x v="109"/>
    <x v="0"/>
    <n v="32"/>
  </r>
  <r>
    <x v="109"/>
    <x v="1"/>
    <n v="153"/>
  </r>
  <r>
    <x v="109"/>
    <x v="2"/>
    <n v="355"/>
  </r>
  <r>
    <x v="109"/>
    <x v="3"/>
    <n v="257"/>
  </r>
  <r>
    <x v="109"/>
    <x v="4"/>
    <n v="1025"/>
  </r>
  <r>
    <x v="109"/>
    <x v="5"/>
    <n v="178"/>
  </r>
  <r>
    <x v="109"/>
    <x v="6"/>
    <n v="181"/>
  </r>
  <r>
    <x v="109"/>
    <x v="7"/>
    <n v="193"/>
  </r>
  <r>
    <x v="109"/>
    <x v="8"/>
    <n v="169"/>
  </r>
  <r>
    <x v="109"/>
    <x v="9"/>
    <n v="159"/>
  </r>
  <r>
    <x v="109"/>
    <x v="10"/>
    <n v="135"/>
  </r>
  <r>
    <x v="109"/>
    <x v="11"/>
    <n v="84"/>
  </r>
  <r>
    <x v="109"/>
    <x v="12"/>
    <n v="115"/>
  </r>
  <r>
    <x v="110"/>
    <x v="0"/>
    <n v="17"/>
  </r>
  <r>
    <x v="110"/>
    <x v="1"/>
    <n v="128"/>
  </r>
  <r>
    <x v="110"/>
    <x v="2"/>
    <n v="337"/>
  </r>
  <r>
    <x v="110"/>
    <x v="3"/>
    <n v="199"/>
  </r>
  <r>
    <x v="110"/>
    <x v="4"/>
    <n v="1039"/>
  </r>
  <r>
    <x v="110"/>
    <x v="5"/>
    <n v="210"/>
  </r>
  <r>
    <x v="110"/>
    <x v="6"/>
    <n v="278"/>
  </r>
  <r>
    <x v="110"/>
    <x v="7"/>
    <n v="301"/>
  </r>
  <r>
    <x v="110"/>
    <x v="8"/>
    <n v="281"/>
  </r>
  <r>
    <x v="110"/>
    <x v="9"/>
    <n v="224"/>
  </r>
  <r>
    <x v="110"/>
    <x v="10"/>
    <n v="209"/>
  </r>
  <r>
    <x v="110"/>
    <x v="11"/>
    <n v="148"/>
  </r>
  <r>
    <x v="110"/>
    <x v="12"/>
    <n v="222"/>
  </r>
  <r>
    <x v="111"/>
    <x v="0"/>
    <n v="33"/>
  </r>
  <r>
    <x v="111"/>
    <x v="1"/>
    <n v="188"/>
  </r>
  <r>
    <x v="111"/>
    <x v="2"/>
    <n v="708"/>
  </r>
  <r>
    <x v="111"/>
    <x v="3"/>
    <n v="352"/>
  </r>
  <r>
    <x v="111"/>
    <x v="4"/>
    <n v="1449"/>
  </r>
  <r>
    <x v="111"/>
    <x v="5"/>
    <n v="211"/>
  </r>
  <r>
    <x v="111"/>
    <x v="6"/>
    <n v="190"/>
  </r>
  <r>
    <x v="111"/>
    <x v="7"/>
    <n v="165"/>
  </r>
  <r>
    <x v="111"/>
    <x v="8"/>
    <n v="169"/>
  </r>
  <r>
    <x v="111"/>
    <x v="9"/>
    <n v="145"/>
  </r>
  <r>
    <x v="111"/>
    <x v="10"/>
    <n v="96"/>
  </r>
  <r>
    <x v="111"/>
    <x v="11"/>
    <n v="81"/>
  </r>
  <r>
    <x v="111"/>
    <x v="12"/>
    <n v="129"/>
  </r>
  <r>
    <x v="112"/>
    <x v="0"/>
    <n v="1536"/>
  </r>
  <r>
    <x v="112"/>
    <x v="1"/>
    <n v="6605"/>
  </r>
  <r>
    <x v="112"/>
    <x v="2"/>
    <n v="20080"/>
  </r>
  <r>
    <x v="112"/>
    <x v="3"/>
    <n v="9117"/>
  </r>
  <r>
    <x v="112"/>
    <x v="4"/>
    <n v="35834"/>
  </r>
  <r>
    <x v="112"/>
    <x v="5"/>
    <n v="4330"/>
  </r>
  <r>
    <x v="112"/>
    <x v="6"/>
    <n v="4130"/>
  </r>
  <r>
    <x v="112"/>
    <x v="7"/>
    <n v="3504"/>
  </r>
  <r>
    <x v="112"/>
    <x v="8"/>
    <n v="3044"/>
  </r>
  <r>
    <x v="112"/>
    <x v="9"/>
    <n v="2280"/>
  </r>
  <r>
    <x v="112"/>
    <x v="10"/>
    <n v="1618"/>
  </r>
  <r>
    <x v="112"/>
    <x v="11"/>
    <n v="1081"/>
  </r>
  <r>
    <x v="112"/>
    <x v="12"/>
    <n v="1687"/>
  </r>
  <r>
    <x v="113"/>
    <x v="0"/>
    <n v="78"/>
  </r>
  <r>
    <x v="113"/>
    <x v="1"/>
    <n v="302"/>
  </r>
  <r>
    <x v="113"/>
    <x v="2"/>
    <n v="1026"/>
  </r>
  <r>
    <x v="113"/>
    <x v="3"/>
    <n v="464"/>
  </r>
  <r>
    <x v="113"/>
    <x v="4"/>
    <n v="1742"/>
  </r>
  <r>
    <x v="113"/>
    <x v="5"/>
    <n v="252"/>
  </r>
  <r>
    <x v="113"/>
    <x v="6"/>
    <n v="282"/>
  </r>
  <r>
    <x v="113"/>
    <x v="7"/>
    <n v="273"/>
  </r>
  <r>
    <x v="113"/>
    <x v="8"/>
    <n v="261"/>
  </r>
  <r>
    <x v="113"/>
    <x v="9"/>
    <n v="196"/>
  </r>
  <r>
    <x v="113"/>
    <x v="10"/>
    <n v="157"/>
  </r>
  <r>
    <x v="113"/>
    <x v="11"/>
    <n v="134"/>
  </r>
  <r>
    <x v="113"/>
    <x v="12"/>
    <n v="166"/>
  </r>
  <r>
    <x v="114"/>
    <x v="0"/>
    <n v="260"/>
  </r>
  <r>
    <x v="114"/>
    <x v="1"/>
    <n v="1524"/>
  </r>
  <r>
    <x v="114"/>
    <x v="2"/>
    <n v="4529"/>
  </r>
  <r>
    <x v="114"/>
    <x v="3"/>
    <n v="2224"/>
  </r>
  <r>
    <x v="114"/>
    <x v="4"/>
    <n v="8928"/>
  </r>
  <r>
    <x v="114"/>
    <x v="5"/>
    <n v="1265"/>
  </r>
  <r>
    <x v="114"/>
    <x v="6"/>
    <n v="1351"/>
  </r>
  <r>
    <x v="114"/>
    <x v="7"/>
    <n v="1178"/>
  </r>
  <r>
    <x v="114"/>
    <x v="8"/>
    <n v="999"/>
  </r>
  <r>
    <x v="114"/>
    <x v="9"/>
    <n v="692"/>
  </r>
  <r>
    <x v="114"/>
    <x v="10"/>
    <n v="631"/>
  </r>
  <r>
    <x v="114"/>
    <x v="11"/>
    <n v="439"/>
  </r>
  <r>
    <x v="114"/>
    <x v="12"/>
    <n v="605"/>
  </r>
  <r>
    <x v="115"/>
    <x v="0"/>
    <n v="199"/>
  </r>
  <r>
    <x v="115"/>
    <x v="1"/>
    <n v="905"/>
  </r>
  <r>
    <x v="115"/>
    <x v="2"/>
    <n v="2605"/>
  </r>
  <r>
    <x v="115"/>
    <x v="3"/>
    <n v="1254"/>
  </r>
  <r>
    <x v="115"/>
    <x v="4"/>
    <n v="4668"/>
  </r>
  <r>
    <x v="115"/>
    <x v="5"/>
    <n v="610"/>
  </r>
  <r>
    <x v="115"/>
    <x v="6"/>
    <n v="608"/>
  </r>
  <r>
    <x v="115"/>
    <x v="7"/>
    <n v="594"/>
  </r>
  <r>
    <x v="115"/>
    <x v="8"/>
    <n v="451"/>
  </r>
  <r>
    <x v="115"/>
    <x v="9"/>
    <n v="348"/>
  </r>
  <r>
    <x v="115"/>
    <x v="10"/>
    <n v="263"/>
  </r>
  <r>
    <x v="115"/>
    <x v="11"/>
    <n v="165"/>
  </r>
  <r>
    <x v="115"/>
    <x v="12"/>
    <n v="250"/>
  </r>
  <r>
    <x v="116"/>
    <x v="0"/>
    <n v="27"/>
  </r>
  <r>
    <x v="116"/>
    <x v="1"/>
    <n v="101"/>
  </r>
  <r>
    <x v="116"/>
    <x v="2"/>
    <n v="371"/>
  </r>
  <r>
    <x v="116"/>
    <x v="3"/>
    <n v="189"/>
  </r>
  <r>
    <x v="116"/>
    <x v="4"/>
    <n v="971"/>
  </r>
  <r>
    <x v="116"/>
    <x v="5"/>
    <n v="186"/>
  </r>
  <r>
    <x v="116"/>
    <x v="6"/>
    <n v="221"/>
  </r>
  <r>
    <x v="116"/>
    <x v="7"/>
    <n v="249"/>
  </r>
  <r>
    <x v="116"/>
    <x v="8"/>
    <n v="227"/>
  </r>
  <r>
    <x v="116"/>
    <x v="9"/>
    <n v="205"/>
  </r>
  <r>
    <x v="116"/>
    <x v="10"/>
    <n v="138"/>
  </r>
  <r>
    <x v="116"/>
    <x v="11"/>
    <n v="88"/>
  </r>
  <r>
    <x v="116"/>
    <x v="12"/>
    <n v="140"/>
  </r>
  <r>
    <x v="117"/>
    <x v="0"/>
    <n v="134"/>
  </r>
  <r>
    <x v="117"/>
    <x v="1"/>
    <n v="583"/>
  </r>
  <r>
    <x v="117"/>
    <x v="2"/>
    <n v="1822"/>
  </r>
  <r>
    <x v="117"/>
    <x v="3"/>
    <n v="961"/>
  </r>
  <r>
    <x v="117"/>
    <x v="4"/>
    <n v="4037"/>
  </r>
  <r>
    <x v="117"/>
    <x v="5"/>
    <n v="517"/>
  </r>
  <r>
    <x v="117"/>
    <x v="6"/>
    <n v="579"/>
  </r>
  <r>
    <x v="117"/>
    <x v="7"/>
    <n v="588"/>
  </r>
  <r>
    <x v="117"/>
    <x v="8"/>
    <n v="459"/>
  </r>
  <r>
    <x v="117"/>
    <x v="9"/>
    <n v="379"/>
  </r>
  <r>
    <x v="117"/>
    <x v="10"/>
    <n v="246"/>
  </r>
  <r>
    <x v="117"/>
    <x v="11"/>
    <n v="204"/>
  </r>
  <r>
    <x v="117"/>
    <x v="12"/>
    <n v="256"/>
  </r>
  <r>
    <x v="118"/>
    <x v="0"/>
    <n v="49"/>
  </r>
  <r>
    <x v="118"/>
    <x v="1"/>
    <n v="223"/>
  </r>
  <r>
    <x v="118"/>
    <x v="2"/>
    <n v="690"/>
  </r>
  <r>
    <x v="118"/>
    <x v="3"/>
    <n v="371"/>
  </r>
  <r>
    <x v="118"/>
    <x v="4"/>
    <n v="1902"/>
  </r>
  <r>
    <x v="118"/>
    <x v="5"/>
    <n v="332"/>
  </r>
  <r>
    <x v="118"/>
    <x v="6"/>
    <n v="413"/>
  </r>
  <r>
    <x v="118"/>
    <x v="7"/>
    <n v="436"/>
  </r>
  <r>
    <x v="118"/>
    <x v="8"/>
    <n v="397"/>
  </r>
  <r>
    <x v="118"/>
    <x v="9"/>
    <n v="361"/>
  </r>
  <r>
    <x v="118"/>
    <x v="10"/>
    <n v="249"/>
  </r>
  <r>
    <x v="118"/>
    <x v="11"/>
    <n v="168"/>
  </r>
  <r>
    <x v="118"/>
    <x v="12"/>
    <n v="223"/>
  </r>
  <r>
    <x v="119"/>
    <x v="0"/>
    <n v="108"/>
  </r>
  <r>
    <x v="119"/>
    <x v="1"/>
    <n v="632"/>
  </r>
  <r>
    <x v="119"/>
    <x v="2"/>
    <n v="1864"/>
  </r>
  <r>
    <x v="119"/>
    <x v="3"/>
    <n v="773"/>
  </r>
  <r>
    <x v="119"/>
    <x v="4"/>
    <n v="2278"/>
  </r>
  <r>
    <x v="119"/>
    <x v="5"/>
    <n v="287"/>
  </r>
  <r>
    <x v="119"/>
    <x v="6"/>
    <n v="252"/>
  </r>
  <r>
    <x v="119"/>
    <x v="7"/>
    <n v="218"/>
  </r>
  <r>
    <x v="119"/>
    <x v="8"/>
    <n v="217"/>
  </r>
  <r>
    <x v="119"/>
    <x v="9"/>
    <n v="120"/>
  </r>
  <r>
    <x v="119"/>
    <x v="10"/>
    <n v="109"/>
  </r>
  <r>
    <x v="119"/>
    <x v="11"/>
    <n v="79"/>
  </r>
  <r>
    <x v="119"/>
    <x v="12"/>
    <n v="211"/>
  </r>
  <r>
    <x v="120"/>
    <x v="0"/>
    <n v="66"/>
  </r>
  <r>
    <x v="120"/>
    <x v="1"/>
    <n v="259"/>
  </r>
  <r>
    <x v="120"/>
    <x v="2"/>
    <n v="794"/>
  </r>
  <r>
    <x v="120"/>
    <x v="3"/>
    <n v="421"/>
  </r>
  <r>
    <x v="120"/>
    <x v="4"/>
    <n v="2061"/>
  </r>
  <r>
    <x v="120"/>
    <x v="5"/>
    <n v="274"/>
  </r>
  <r>
    <x v="120"/>
    <x v="6"/>
    <n v="316"/>
  </r>
  <r>
    <x v="120"/>
    <x v="7"/>
    <n v="326"/>
  </r>
  <r>
    <x v="120"/>
    <x v="8"/>
    <n v="278"/>
  </r>
  <r>
    <x v="120"/>
    <x v="9"/>
    <n v="192"/>
  </r>
  <r>
    <x v="120"/>
    <x v="10"/>
    <n v="144"/>
  </r>
  <r>
    <x v="120"/>
    <x v="11"/>
    <n v="98"/>
  </r>
  <r>
    <x v="120"/>
    <x v="12"/>
    <n v="125"/>
  </r>
  <r>
    <x v="121"/>
    <x v="0"/>
    <n v="247"/>
  </r>
  <r>
    <x v="121"/>
    <x v="1"/>
    <n v="1452"/>
  </r>
  <r>
    <x v="121"/>
    <x v="2"/>
    <n v="4517"/>
  </r>
  <r>
    <x v="121"/>
    <x v="3"/>
    <n v="2418"/>
  </r>
  <r>
    <x v="121"/>
    <x v="4"/>
    <n v="9922"/>
  </r>
  <r>
    <x v="121"/>
    <x v="5"/>
    <n v="1492"/>
  </r>
  <r>
    <x v="121"/>
    <x v="6"/>
    <n v="1479"/>
  </r>
  <r>
    <x v="121"/>
    <x v="7"/>
    <n v="1533"/>
  </r>
  <r>
    <x v="121"/>
    <x v="8"/>
    <n v="1200"/>
  </r>
  <r>
    <x v="121"/>
    <x v="9"/>
    <n v="936"/>
  </r>
  <r>
    <x v="121"/>
    <x v="10"/>
    <n v="693"/>
  </r>
  <r>
    <x v="121"/>
    <x v="11"/>
    <n v="500"/>
  </r>
  <r>
    <x v="121"/>
    <x v="12"/>
    <n v="610"/>
  </r>
  <r>
    <x v="122"/>
    <x v="0"/>
    <n v="148"/>
  </r>
  <r>
    <x v="122"/>
    <x v="1"/>
    <n v="716"/>
  </r>
  <r>
    <x v="122"/>
    <x v="2"/>
    <n v="2265"/>
  </r>
  <r>
    <x v="122"/>
    <x v="3"/>
    <n v="1262"/>
  </r>
  <r>
    <x v="122"/>
    <x v="4"/>
    <n v="4913"/>
  </r>
  <r>
    <x v="122"/>
    <x v="5"/>
    <n v="827"/>
  </r>
  <r>
    <x v="122"/>
    <x v="6"/>
    <n v="925"/>
  </r>
  <r>
    <x v="122"/>
    <x v="7"/>
    <n v="961"/>
  </r>
  <r>
    <x v="122"/>
    <x v="8"/>
    <n v="810"/>
  </r>
  <r>
    <x v="122"/>
    <x v="9"/>
    <n v="657"/>
  </r>
  <r>
    <x v="122"/>
    <x v="10"/>
    <n v="535"/>
  </r>
  <r>
    <x v="122"/>
    <x v="11"/>
    <n v="355"/>
  </r>
  <r>
    <x v="122"/>
    <x v="12"/>
    <n v="482"/>
  </r>
  <r>
    <x v="123"/>
    <x v="0"/>
    <n v="139"/>
  </r>
  <r>
    <x v="123"/>
    <x v="1"/>
    <n v="761"/>
  </r>
  <r>
    <x v="123"/>
    <x v="2"/>
    <n v="2190"/>
  </r>
  <r>
    <x v="123"/>
    <x v="3"/>
    <n v="925"/>
  </r>
  <r>
    <x v="123"/>
    <x v="4"/>
    <n v="3440"/>
  </r>
  <r>
    <x v="123"/>
    <x v="5"/>
    <n v="509"/>
  </r>
  <r>
    <x v="123"/>
    <x v="6"/>
    <n v="445"/>
  </r>
  <r>
    <x v="123"/>
    <x v="7"/>
    <n v="380"/>
  </r>
  <r>
    <x v="123"/>
    <x v="8"/>
    <n v="380"/>
  </r>
  <r>
    <x v="123"/>
    <x v="9"/>
    <n v="268"/>
  </r>
  <r>
    <x v="123"/>
    <x v="10"/>
    <n v="228"/>
  </r>
  <r>
    <x v="123"/>
    <x v="11"/>
    <n v="164"/>
  </r>
  <r>
    <x v="123"/>
    <x v="12"/>
    <n v="255"/>
  </r>
  <r>
    <x v="124"/>
    <x v="0"/>
    <n v="460"/>
  </r>
  <r>
    <x v="124"/>
    <x v="1"/>
    <n v="1710"/>
  </r>
  <r>
    <x v="124"/>
    <x v="2"/>
    <n v="5134"/>
  </r>
  <r>
    <x v="124"/>
    <x v="3"/>
    <n v="2265"/>
  </r>
  <r>
    <x v="124"/>
    <x v="4"/>
    <n v="8139"/>
  </r>
  <r>
    <x v="124"/>
    <x v="5"/>
    <n v="1069"/>
  </r>
  <r>
    <x v="124"/>
    <x v="6"/>
    <n v="1076"/>
  </r>
  <r>
    <x v="124"/>
    <x v="7"/>
    <n v="1003"/>
  </r>
  <r>
    <x v="124"/>
    <x v="8"/>
    <n v="803"/>
  </r>
  <r>
    <x v="124"/>
    <x v="9"/>
    <n v="590"/>
  </r>
  <r>
    <x v="124"/>
    <x v="10"/>
    <n v="382"/>
  </r>
  <r>
    <x v="124"/>
    <x v="11"/>
    <n v="246"/>
  </r>
  <r>
    <x v="124"/>
    <x v="12"/>
    <n v="335"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1">
  <r>
    <x v="0"/>
    <x v="0"/>
    <n v="1030322"/>
  </r>
  <r>
    <x v="0"/>
    <x v="1"/>
    <n v="935685"/>
  </r>
  <r>
    <x v="1"/>
    <x v="0"/>
    <n v="1180"/>
  </r>
  <r>
    <x v="1"/>
    <x v="1"/>
    <n v="1290"/>
  </r>
  <r>
    <x v="2"/>
    <x v="0"/>
    <n v="100"/>
  </r>
  <r>
    <x v="2"/>
    <x v="1"/>
    <n v="146"/>
  </r>
  <r>
    <x v="3"/>
    <x v="0"/>
    <n v="220"/>
  </r>
  <r>
    <x v="3"/>
    <x v="1"/>
    <n v="240"/>
  </r>
  <r>
    <x v="4"/>
    <x v="0"/>
    <n v="5997"/>
  </r>
  <r>
    <x v="4"/>
    <x v="1"/>
    <n v="7653"/>
  </r>
  <r>
    <x v="5"/>
    <x v="0"/>
    <n v="1459"/>
  </r>
  <r>
    <x v="5"/>
    <x v="1"/>
    <n v="2021"/>
  </r>
  <r>
    <x v="6"/>
    <x v="0"/>
    <n v="3922"/>
  </r>
  <r>
    <x v="6"/>
    <x v="1"/>
    <n v="4001"/>
  </r>
  <r>
    <x v="7"/>
    <x v="0"/>
    <n v="552"/>
  </r>
  <r>
    <x v="7"/>
    <x v="1"/>
    <n v="843"/>
  </r>
  <r>
    <x v="8"/>
    <x v="0"/>
    <n v="432"/>
  </r>
  <r>
    <x v="8"/>
    <x v="1"/>
    <n v="601"/>
  </r>
  <r>
    <x v="9"/>
    <x v="0"/>
    <n v="689"/>
  </r>
  <r>
    <x v="9"/>
    <x v="1"/>
    <n v="931"/>
  </r>
  <r>
    <x v="10"/>
    <x v="0"/>
    <n v="3990"/>
  </r>
  <r>
    <x v="10"/>
    <x v="1"/>
    <n v="4114"/>
  </r>
  <r>
    <x v="11"/>
    <x v="0"/>
    <n v="545"/>
  </r>
  <r>
    <x v="11"/>
    <x v="1"/>
    <n v="609"/>
  </r>
  <r>
    <x v="12"/>
    <x v="0"/>
    <n v="41109"/>
  </r>
  <r>
    <x v="12"/>
    <x v="1"/>
    <n v="43473"/>
  </r>
  <r>
    <x v="13"/>
    <x v="0"/>
    <n v="1523"/>
  </r>
  <r>
    <x v="13"/>
    <x v="1"/>
    <n v="1766"/>
  </r>
  <r>
    <x v="14"/>
    <x v="0"/>
    <n v="202"/>
  </r>
  <r>
    <x v="14"/>
    <x v="1"/>
    <n v="294"/>
  </r>
  <r>
    <x v="15"/>
    <x v="0"/>
    <n v="398"/>
  </r>
  <r>
    <x v="15"/>
    <x v="1"/>
    <n v="459"/>
  </r>
  <r>
    <x v="16"/>
    <x v="0"/>
    <n v="11794"/>
  </r>
  <r>
    <x v="16"/>
    <x v="1"/>
    <n v="12658"/>
  </r>
  <r>
    <x v="17"/>
    <x v="0"/>
    <n v="493"/>
  </r>
  <r>
    <x v="17"/>
    <x v="1"/>
    <n v="569"/>
  </r>
  <r>
    <x v="18"/>
    <x v="0"/>
    <n v="159965"/>
  </r>
  <r>
    <x v="18"/>
    <x v="1"/>
    <n v="144732"/>
  </r>
  <r>
    <x v="19"/>
    <x v="0"/>
    <n v="406"/>
  </r>
  <r>
    <x v="19"/>
    <x v="1"/>
    <n v="421"/>
  </r>
  <r>
    <x v="20"/>
    <x v="0"/>
    <n v="538"/>
  </r>
  <r>
    <x v="20"/>
    <x v="1"/>
    <n v="562"/>
  </r>
  <r>
    <x v="21"/>
    <x v="0"/>
    <n v="3274"/>
  </r>
  <r>
    <x v="21"/>
    <x v="1"/>
    <n v="3579"/>
  </r>
  <r>
    <x v="22"/>
    <x v="0"/>
    <n v="278"/>
  </r>
  <r>
    <x v="22"/>
    <x v="1"/>
    <n v="364"/>
  </r>
  <r>
    <x v="23"/>
    <x v="0"/>
    <n v="780"/>
  </r>
  <r>
    <x v="23"/>
    <x v="1"/>
    <n v="906"/>
  </r>
  <r>
    <x v="24"/>
    <x v="0"/>
    <n v="502"/>
  </r>
  <r>
    <x v="24"/>
    <x v="1"/>
    <n v="755"/>
  </r>
  <r>
    <x v="25"/>
    <x v="0"/>
    <n v="310"/>
  </r>
  <r>
    <x v="25"/>
    <x v="1"/>
    <n v="339"/>
  </r>
  <r>
    <x v="26"/>
    <x v="0"/>
    <n v="34847"/>
  </r>
  <r>
    <x v="26"/>
    <x v="1"/>
    <n v="32846"/>
  </r>
  <r>
    <x v="27"/>
    <x v="0"/>
    <n v="223"/>
  </r>
  <r>
    <x v="27"/>
    <x v="1"/>
    <n v="213"/>
  </r>
  <r>
    <x v="28"/>
    <x v="0"/>
    <n v="919"/>
  </r>
  <r>
    <x v="28"/>
    <x v="1"/>
    <n v="1326"/>
  </r>
  <r>
    <x v="29"/>
    <x v="0"/>
    <n v="357"/>
  </r>
  <r>
    <x v="29"/>
    <x v="1"/>
    <n v="399"/>
  </r>
  <r>
    <x v="30"/>
    <x v="0"/>
    <n v="286"/>
  </r>
  <r>
    <x v="30"/>
    <x v="1"/>
    <n v="290"/>
  </r>
  <r>
    <x v="31"/>
    <x v="0"/>
    <n v="12155"/>
  </r>
  <r>
    <x v="31"/>
    <x v="1"/>
    <n v="13423"/>
  </r>
  <r>
    <x v="32"/>
    <x v="0"/>
    <n v="15295"/>
  </r>
  <r>
    <x v="32"/>
    <x v="1"/>
    <n v="15288"/>
  </r>
  <r>
    <x v="33"/>
    <x v="0"/>
    <n v="507"/>
  </r>
  <r>
    <x v="33"/>
    <x v="1"/>
    <n v="583"/>
  </r>
  <r>
    <x v="34"/>
    <x v="0"/>
    <n v="10075"/>
  </r>
  <r>
    <x v="34"/>
    <x v="1"/>
    <n v="11350"/>
  </r>
  <r>
    <x v="35"/>
    <x v="0"/>
    <n v="14317"/>
  </r>
  <r>
    <x v="35"/>
    <x v="1"/>
    <n v="15841"/>
  </r>
  <r>
    <x v="36"/>
    <x v="0"/>
    <n v="1383"/>
  </r>
  <r>
    <x v="36"/>
    <x v="1"/>
    <n v="1880"/>
  </r>
  <r>
    <x v="37"/>
    <x v="0"/>
    <n v="1162"/>
  </r>
  <r>
    <x v="37"/>
    <x v="1"/>
    <n v="1245"/>
  </r>
  <r>
    <x v="38"/>
    <x v="0"/>
    <n v="257"/>
  </r>
  <r>
    <x v="38"/>
    <x v="1"/>
    <n v="327"/>
  </r>
  <r>
    <x v="39"/>
    <x v="0"/>
    <n v="1417"/>
  </r>
  <r>
    <x v="39"/>
    <x v="1"/>
    <n v="1570"/>
  </r>
  <r>
    <x v="40"/>
    <x v="0"/>
    <n v="23450"/>
  </r>
  <r>
    <x v="40"/>
    <x v="1"/>
    <n v="22246"/>
  </r>
  <r>
    <x v="41"/>
    <x v="0"/>
    <n v="932"/>
  </r>
  <r>
    <x v="41"/>
    <x v="1"/>
    <n v="1733"/>
  </r>
  <r>
    <x v="42"/>
    <x v="0"/>
    <n v="6745"/>
  </r>
  <r>
    <x v="42"/>
    <x v="1"/>
    <n v="6433"/>
  </r>
  <r>
    <x v="43"/>
    <x v="0"/>
    <n v="733"/>
  </r>
  <r>
    <x v="43"/>
    <x v="1"/>
    <n v="947"/>
  </r>
  <r>
    <x v="44"/>
    <x v="0"/>
    <n v="4267"/>
  </r>
  <r>
    <x v="44"/>
    <x v="1"/>
    <n v="4709"/>
  </r>
  <r>
    <x v="45"/>
    <x v="0"/>
    <n v="3016"/>
  </r>
  <r>
    <x v="45"/>
    <x v="1"/>
    <n v="3355"/>
  </r>
  <r>
    <x v="46"/>
    <x v="0"/>
    <n v="93188"/>
  </r>
  <r>
    <x v="46"/>
    <x v="1"/>
    <n v="78458"/>
  </r>
  <r>
    <x v="47"/>
    <x v="0"/>
    <n v="2881"/>
  </r>
  <r>
    <x v="47"/>
    <x v="1"/>
    <n v="3389"/>
  </r>
  <r>
    <x v="48"/>
    <x v="0"/>
    <n v="1239"/>
  </r>
  <r>
    <x v="48"/>
    <x v="1"/>
    <n v="1484"/>
  </r>
  <r>
    <x v="49"/>
    <x v="0"/>
    <n v="355"/>
  </r>
  <r>
    <x v="49"/>
    <x v="1"/>
    <n v="470"/>
  </r>
  <r>
    <x v="50"/>
    <x v="0"/>
    <n v="16896"/>
  </r>
  <r>
    <x v="50"/>
    <x v="1"/>
    <n v="16701"/>
  </r>
  <r>
    <x v="51"/>
    <x v="0"/>
    <n v="999"/>
  </r>
  <r>
    <x v="51"/>
    <x v="1"/>
    <n v="1329"/>
  </r>
  <r>
    <x v="52"/>
    <x v="0"/>
    <n v="654"/>
  </r>
  <r>
    <x v="52"/>
    <x v="1"/>
    <n v="673"/>
  </r>
  <r>
    <x v="53"/>
    <x v="0"/>
    <n v="468"/>
  </r>
  <r>
    <x v="53"/>
    <x v="1"/>
    <n v="628"/>
  </r>
  <r>
    <x v="54"/>
    <x v="0"/>
    <n v="13885"/>
  </r>
  <r>
    <x v="54"/>
    <x v="1"/>
    <n v="14020"/>
  </r>
  <r>
    <x v="55"/>
    <x v="0"/>
    <n v="1236"/>
  </r>
  <r>
    <x v="55"/>
    <x v="1"/>
    <n v="1189"/>
  </r>
  <r>
    <x v="56"/>
    <x v="0"/>
    <n v="269"/>
  </r>
  <r>
    <x v="56"/>
    <x v="1"/>
    <n v="405"/>
  </r>
  <r>
    <x v="57"/>
    <x v="0"/>
    <n v="466"/>
  </r>
  <r>
    <x v="57"/>
    <x v="1"/>
    <n v="563"/>
  </r>
  <r>
    <x v="58"/>
    <x v="0"/>
    <n v="121740"/>
  </r>
  <r>
    <x v="58"/>
    <x v="1"/>
    <n v="111186"/>
  </r>
  <r>
    <x v="59"/>
    <x v="0"/>
    <n v="903"/>
  </r>
  <r>
    <x v="59"/>
    <x v="1"/>
    <n v="1197"/>
  </r>
  <r>
    <x v="60"/>
    <x v="0"/>
    <n v="1657"/>
  </r>
  <r>
    <x v="60"/>
    <x v="1"/>
    <n v="1594"/>
  </r>
  <r>
    <x v="61"/>
    <x v="0"/>
    <n v="1598"/>
  </r>
  <r>
    <x v="61"/>
    <x v="1"/>
    <n v="1917"/>
  </r>
  <r>
    <x v="62"/>
    <x v="0"/>
    <n v="28955"/>
  </r>
  <r>
    <x v="62"/>
    <x v="1"/>
    <n v="28445"/>
  </r>
  <r>
    <x v="63"/>
    <x v="0"/>
    <n v="19474"/>
  </r>
  <r>
    <x v="63"/>
    <x v="1"/>
    <n v="17411"/>
  </r>
  <r>
    <x v="64"/>
    <x v="0"/>
    <n v="1367"/>
  </r>
  <r>
    <x v="64"/>
    <x v="1"/>
    <n v="1894"/>
  </r>
  <r>
    <x v="65"/>
    <x v="0"/>
    <n v="4919"/>
  </r>
  <r>
    <x v="65"/>
    <x v="1"/>
    <n v="5192"/>
  </r>
  <r>
    <x v="66"/>
    <x v="0"/>
    <n v="492"/>
  </r>
  <r>
    <x v="66"/>
    <x v="1"/>
    <n v="578"/>
  </r>
  <r>
    <x v="67"/>
    <x v="0"/>
    <n v="735"/>
  </r>
  <r>
    <x v="67"/>
    <x v="1"/>
    <n v="1007"/>
  </r>
  <r>
    <x v="68"/>
    <x v="0"/>
    <n v="19994"/>
  </r>
  <r>
    <x v="68"/>
    <x v="1"/>
    <n v="20248"/>
  </r>
  <r>
    <x v="69"/>
    <x v="0"/>
    <n v="373"/>
  </r>
  <r>
    <x v="69"/>
    <x v="1"/>
    <n v="408"/>
  </r>
  <r>
    <x v="70"/>
    <x v="0"/>
    <n v="120"/>
  </r>
  <r>
    <x v="70"/>
    <x v="1"/>
    <n v="150"/>
  </r>
  <r>
    <x v="71"/>
    <x v="0"/>
    <n v="845"/>
  </r>
  <r>
    <x v="71"/>
    <x v="1"/>
    <n v="1420"/>
  </r>
  <r>
    <x v="72"/>
    <x v="0"/>
    <n v="310"/>
  </r>
  <r>
    <x v="72"/>
    <x v="1"/>
    <n v="335"/>
  </r>
  <r>
    <x v="73"/>
    <x v="0"/>
    <n v="1989"/>
  </r>
  <r>
    <x v="73"/>
    <x v="1"/>
    <n v="2378"/>
  </r>
  <r>
    <x v="74"/>
    <x v="0"/>
    <n v="528"/>
  </r>
  <r>
    <x v="74"/>
    <x v="1"/>
    <n v="573"/>
  </r>
  <r>
    <x v="75"/>
    <x v="0"/>
    <n v="108"/>
  </r>
  <r>
    <x v="75"/>
    <x v="1"/>
    <n v="115"/>
  </r>
  <r>
    <x v="76"/>
    <x v="0"/>
    <n v="2378"/>
  </r>
  <r>
    <x v="76"/>
    <x v="1"/>
    <n v="2413"/>
  </r>
  <r>
    <x v="77"/>
    <x v="0"/>
    <n v="237"/>
  </r>
  <r>
    <x v="77"/>
    <x v="1"/>
    <n v="280"/>
  </r>
  <r>
    <x v="78"/>
    <x v="0"/>
    <n v="511"/>
  </r>
  <r>
    <x v="78"/>
    <x v="1"/>
    <n v="516"/>
  </r>
  <r>
    <x v="79"/>
    <x v="0"/>
    <n v="6502"/>
  </r>
  <r>
    <x v="79"/>
    <x v="1"/>
    <n v="8607"/>
  </r>
  <r>
    <x v="80"/>
    <x v="0"/>
    <n v="1197"/>
  </r>
  <r>
    <x v="80"/>
    <x v="1"/>
    <n v="1704"/>
  </r>
  <r>
    <x v="81"/>
    <x v="0"/>
    <n v="1480"/>
  </r>
  <r>
    <x v="81"/>
    <x v="1"/>
    <n v="2272"/>
  </r>
  <r>
    <x v="82"/>
    <x v="0"/>
    <n v="1883"/>
  </r>
  <r>
    <x v="82"/>
    <x v="1"/>
    <n v="3053"/>
  </r>
  <r>
    <x v="83"/>
    <x v="0"/>
    <n v="4557"/>
  </r>
  <r>
    <x v="83"/>
    <x v="1"/>
    <n v="4572"/>
  </r>
  <r>
    <x v="84"/>
    <x v="0"/>
    <n v="70992"/>
  </r>
  <r>
    <x v="84"/>
    <x v="1"/>
    <n v="70296"/>
  </r>
  <r>
    <x v="85"/>
    <x v="0"/>
    <n v="266"/>
  </r>
  <r>
    <x v="85"/>
    <x v="1"/>
    <n v="363"/>
  </r>
  <r>
    <x v="86"/>
    <x v="0"/>
    <n v="32512"/>
  </r>
  <r>
    <x v="86"/>
    <x v="1"/>
    <n v="27975"/>
  </r>
  <r>
    <x v="87"/>
    <x v="0"/>
    <n v="961"/>
  </r>
  <r>
    <x v="87"/>
    <x v="1"/>
    <n v="1087"/>
  </r>
  <r>
    <x v="88"/>
    <x v="0"/>
    <n v="526"/>
  </r>
  <r>
    <x v="88"/>
    <x v="1"/>
    <n v="694"/>
  </r>
  <r>
    <x v="89"/>
    <x v="0"/>
    <n v="1035"/>
  </r>
  <r>
    <x v="89"/>
    <x v="1"/>
    <n v="1215"/>
  </r>
  <r>
    <x v="90"/>
    <x v="0"/>
    <n v="178"/>
  </r>
  <r>
    <x v="90"/>
    <x v="1"/>
    <n v="173"/>
  </r>
  <r>
    <x v="91"/>
    <x v="0"/>
    <n v="2084"/>
  </r>
  <r>
    <x v="91"/>
    <x v="1"/>
    <n v="2435"/>
  </r>
  <r>
    <x v="92"/>
    <x v="0"/>
    <n v="521"/>
  </r>
  <r>
    <x v="92"/>
    <x v="1"/>
    <n v="598"/>
  </r>
  <r>
    <x v="93"/>
    <x v="0"/>
    <n v="509"/>
  </r>
  <r>
    <x v="93"/>
    <x v="1"/>
    <n v="665"/>
  </r>
  <r>
    <x v="94"/>
    <x v="0"/>
    <n v="1456"/>
  </r>
  <r>
    <x v="94"/>
    <x v="1"/>
    <n v="1959"/>
  </r>
  <r>
    <x v="95"/>
    <x v="0"/>
    <n v="6650"/>
  </r>
  <r>
    <x v="95"/>
    <x v="1"/>
    <n v="7359"/>
  </r>
  <r>
    <x v="96"/>
    <x v="0"/>
    <n v="997"/>
  </r>
  <r>
    <x v="96"/>
    <x v="1"/>
    <n v="1076"/>
  </r>
  <r>
    <x v="97"/>
    <x v="0"/>
    <n v="1392"/>
  </r>
  <r>
    <x v="97"/>
    <x v="1"/>
    <n v="1580"/>
  </r>
  <r>
    <x v="98"/>
    <x v="0"/>
    <n v="1401"/>
  </r>
  <r>
    <x v="98"/>
    <x v="1"/>
    <n v="1786"/>
  </r>
  <r>
    <x v="99"/>
    <x v="0"/>
    <n v="1031"/>
  </r>
  <r>
    <x v="99"/>
    <x v="1"/>
    <n v="1172"/>
  </r>
  <r>
    <x v="100"/>
    <x v="0"/>
    <n v="2583"/>
  </r>
  <r>
    <x v="100"/>
    <x v="1"/>
    <n v="2836"/>
  </r>
  <r>
    <x v="101"/>
    <x v="0"/>
    <n v="9405"/>
  </r>
  <r>
    <x v="101"/>
    <x v="1"/>
    <n v="10522"/>
  </r>
  <r>
    <x v="102"/>
    <x v="0"/>
    <n v="628"/>
  </r>
  <r>
    <x v="102"/>
    <x v="1"/>
    <n v="847"/>
  </r>
  <r>
    <x v="103"/>
    <x v="0"/>
    <n v="5963"/>
  </r>
  <r>
    <x v="103"/>
    <x v="1"/>
    <n v="5231"/>
  </r>
  <r>
    <x v="104"/>
    <x v="0"/>
    <n v="5568"/>
  </r>
  <r>
    <x v="104"/>
    <x v="1"/>
    <n v="7887"/>
  </r>
  <r>
    <x v="105"/>
    <x v="0"/>
    <n v="2911"/>
  </r>
  <r>
    <x v="105"/>
    <x v="1"/>
    <n v="3443"/>
  </r>
  <r>
    <x v="106"/>
    <x v="0"/>
    <n v="1216"/>
  </r>
  <r>
    <x v="106"/>
    <x v="1"/>
    <n v="1524"/>
  </r>
  <r>
    <x v="107"/>
    <x v="0"/>
    <n v="1838"/>
  </r>
  <r>
    <x v="107"/>
    <x v="1"/>
    <n v="2248"/>
  </r>
  <r>
    <x v="108"/>
    <x v="0"/>
    <n v="700"/>
  </r>
  <r>
    <x v="108"/>
    <x v="1"/>
    <n v="1104"/>
  </r>
  <r>
    <x v="109"/>
    <x v="0"/>
    <n v="804"/>
  </r>
  <r>
    <x v="109"/>
    <x v="1"/>
    <n v="1025"/>
  </r>
  <r>
    <x v="110"/>
    <x v="0"/>
    <n v="1655"/>
  </r>
  <r>
    <x v="110"/>
    <x v="1"/>
    <n v="1955"/>
  </r>
  <r>
    <x v="111"/>
    <x v="0"/>
    <n v="374"/>
  </r>
  <r>
    <x v="111"/>
    <x v="1"/>
    <n v="469"/>
  </r>
  <r>
    <x v="112"/>
    <x v="0"/>
    <n v="18371"/>
  </r>
  <r>
    <x v="112"/>
    <x v="1"/>
    <n v="19708"/>
  </r>
  <r>
    <x v="113"/>
    <x v="0"/>
    <n v="285"/>
  </r>
  <r>
    <x v="113"/>
    <x v="1"/>
    <n v="585"/>
  </r>
  <r>
    <x v="114"/>
    <x v="0"/>
    <n v="2088"/>
  </r>
  <r>
    <x v="114"/>
    <x v="1"/>
    <n v="2458"/>
  </r>
  <r>
    <x v="115"/>
    <x v="0"/>
    <n v="445"/>
  </r>
  <r>
    <x v="115"/>
    <x v="1"/>
    <n v="603"/>
  </r>
  <r>
    <x v="116"/>
    <x v="0"/>
    <n v="646"/>
  </r>
  <r>
    <x v="116"/>
    <x v="1"/>
    <n v="880"/>
  </r>
  <r>
    <x v="117"/>
    <x v="0"/>
    <n v="840"/>
  </r>
  <r>
    <x v="117"/>
    <x v="1"/>
    <n v="1151"/>
  </r>
  <r>
    <x v="118"/>
    <x v="0"/>
    <n v="1573"/>
  </r>
  <r>
    <x v="118"/>
    <x v="1"/>
    <n v="2131"/>
  </r>
  <r>
    <x v="119"/>
    <x v="0"/>
    <n v="108"/>
  </r>
  <r>
    <x v="119"/>
    <x v="1"/>
    <n v="107"/>
  </r>
  <r>
    <x v="120"/>
    <x v="0"/>
    <n v="386"/>
  </r>
  <r>
    <x v="120"/>
    <x v="1"/>
    <n v="399"/>
  </r>
  <r>
    <x v="121"/>
    <x v="0"/>
    <n v="7310"/>
  </r>
  <r>
    <x v="121"/>
    <x v="1"/>
    <n v="7651"/>
  </r>
  <r>
    <x v="122"/>
    <x v="0"/>
    <n v="1381"/>
  </r>
  <r>
    <x v="122"/>
    <x v="1"/>
    <n v="1731"/>
  </r>
  <r>
    <x v="123"/>
    <x v="0"/>
    <n v="382"/>
  </r>
  <r>
    <x v="123"/>
    <x v="1"/>
    <n v="701"/>
  </r>
  <r>
    <x v="124"/>
    <x v="0"/>
    <n v="744"/>
  </r>
  <r>
    <x v="124"/>
    <x v="1"/>
    <n v="1002"/>
  </r>
  <r>
    <x v="0"/>
    <x v="0"/>
    <n v="55330"/>
  </r>
  <r>
    <x v="0"/>
    <x v="1"/>
    <n v="60857"/>
  </r>
  <r>
    <x v="1"/>
    <x v="0"/>
    <n v="70"/>
  </r>
  <r>
    <x v="1"/>
    <x v="1"/>
    <n v="121"/>
  </r>
  <r>
    <x v="2"/>
    <x v="0"/>
    <n v="11"/>
  </r>
  <r>
    <x v="2"/>
    <x v="1"/>
    <n v="9"/>
  </r>
  <r>
    <x v="3"/>
    <x v="0"/>
    <n v="3"/>
  </r>
  <r>
    <x v="3"/>
    <x v="1"/>
    <n v="18"/>
  </r>
  <r>
    <x v="4"/>
    <x v="0"/>
    <n v="272"/>
  </r>
  <r>
    <x v="4"/>
    <x v="1"/>
    <n v="413"/>
  </r>
  <r>
    <x v="5"/>
    <x v="0"/>
    <n v="150"/>
  </r>
  <r>
    <x v="5"/>
    <x v="1"/>
    <n v="289"/>
  </r>
  <r>
    <x v="6"/>
    <x v="0"/>
    <n v="140"/>
  </r>
  <r>
    <x v="6"/>
    <x v="1"/>
    <n v="190"/>
  </r>
  <r>
    <x v="7"/>
    <x v="0"/>
    <n v="33"/>
  </r>
  <r>
    <x v="7"/>
    <x v="1"/>
    <n v="64"/>
  </r>
  <r>
    <x v="8"/>
    <x v="0"/>
    <n v="53"/>
  </r>
  <r>
    <x v="8"/>
    <x v="1"/>
    <n v="114"/>
  </r>
  <r>
    <x v="9"/>
    <x v="0"/>
    <n v="109"/>
  </r>
  <r>
    <x v="9"/>
    <x v="1"/>
    <n v="145"/>
  </r>
  <r>
    <x v="10"/>
    <x v="0"/>
    <n v="284"/>
  </r>
  <r>
    <x v="10"/>
    <x v="1"/>
    <n v="400"/>
  </r>
  <r>
    <x v="11"/>
    <x v="0"/>
    <n v="28"/>
  </r>
  <r>
    <x v="11"/>
    <x v="1"/>
    <n v="26"/>
  </r>
  <r>
    <x v="12"/>
    <x v="0"/>
    <n v="1922"/>
  </r>
  <r>
    <x v="12"/>
    <x v="1"/>
    <n v="2385"/>
  </r>
  <r>
    <x v="13"/>
    <x v="0"/>
    <n v="96"/>
  </r>
  <r>
    <x v="13"/>
    <x v="1"/>
    <n v="129"/>
  </r>
  <r>
    <x v="14"/>
    <x v="0"/>
    <n v="7"/>
  </r>
  <r>
    <x v="14"/>
    <x v="1"/>
    <n v="12"/>
  </r>
  <r>
    <x v="15"/>
    <x v="0"/>
    <n v="32"/>
  </r>
  <r>
    <x v="15"/>
    <x v="1"/>
    <n v="52"/>
  </r>
  <r>
    <x v="16"/>
    <x v="0"/>
    <n v="544"/>
  </r>
  <r>
    <x v="16"/>
    <x v="1"/>
    <n v="719"/>
  </r>
  <r>
    <x v="17"/>
    <x v="0"/>
    <n v="22"/>
  </r>
  <r>
    <x v="17"/>
    <x v="1"/>
    <n v="28"/>
  </r>
  <r>
    <x v="18"/>
    <x v="0"/>
    <n v="8717"/>
  </r>
  <r>
    <x v="18"/>
    <x v="1"/>
    <n v="9011"/>
  </r>
  <r>
    <x v="19"/>
    <x v="0"/>
    <n v="21"/>
  </r>
  <r>
    <x v="19"/>
    <x v="1"/>
    <n v="25"/>
  </r>
  <r>
    <x v="20"/>
    <x v="0"/>
    <n v="10"/>
  </r>
  <r>
    <x v="20"/>
    <x v="1"/>
    <n v="30"/>
  </r>
  <r>
    <x v="21"/>
    <x v="0"/>
    <n v="209"/>
  </r>
  <r>
    <x v="21"/>
    <x v="1"/>
    <n v="323"/>
  </r>
  <r>
    <x v="22"/>
    <x v="0"/>
    <n v="46"/>
  </r>
  <r>
    <x v="22"/>
    <x v="1"/>
    <n v="156"/>
  </r>
  <r>
    <x v="23"/>
    <x v="0"/>
    <n v="76"/>
  </r>
  <r>
    <x v="23"/>
    <x v="1"/>
    <n v="109"/>
  </r>
  <r>
    <x v="24"/>
    <x v="0"/>
    <n v="69"/>
  </r>
  <r>
    <x v="24"/>
    <x v="1"/>
    <n v="226"/>
  </r>
  <r>
    <x v="25"/>
    <x v="0"/>
    <n v="11"/>
  </r>
  <r>
    <x v="25"/>
    <x v="1"/>
    <n v="17"/>
  </r>
  <r>
    <x v="26"/>
    <x v="0"/>
    <n v="1623"/>
  </r>
  <r>
    <x v="26"/>
    <x v="1"/>
    <n v="1690"/>
  </r>
  <r>
    <x v="27"/>
    <x v="0"/>
    <n v="9"/>
  </r>
  <r>
    <x v="27"/>
    <x v="1"/>
    <n v="20"/>
  </r>
  <r>
    <x v="28"/>
    <x v="0"/>
    <n v="32"/>
  </r>
  <r>
    <x v="28"/>
    <x v="1"/>
    <n v="84"/>
  </r>
  <r>
    <x v="29"/>
    <x v="0"/>
    <n v="17"/>
  </r>
  <r>
    <x v="29"/>
    <x v="1"/>
    <n v="28"/>
  </r>
  <r>
    <x v="30"/>
    <x v="0"/>
    <n v="22"/>
  </r>
  <r>
    <x v="30"/>
    <x v="1"/>
    <n v="37"/>
  </r>
  <r>
    <x v="31"/>
    <x v="0"/>
    <n v="471"/>
  </r>
  <r>
    <x v="31"/>
    <x v="1"/>
    <n v="681"/>
  </r>
  <r>
    <x v="32"/>
    <x v="0"/>
    <n v="667"/>
  </r>
  <r>
    <x v="32"/>
    <x v="1"/>
    <n v="810"/>
  </r>
  <r>
    <x v="33"/>
    <x v="0"/>
    <n v="19"/>
  </r>
  <r>
    <x v="33"/>
    <x v="1"/>
    <n v="27"/>
  </r>
  <r>
    <x v="34"/>
    <x v="0"/>
    <n v="717"/>
  </r>
  <r>
    <x v="34"/>
    <x v="1"/>
    <n v="1122"/>
  </r>
  <r>
    <x v="35"/>
    <x v="0"/>
    <n v="781"/>
  </r>
  <r>
    <x v="35"/>
    <x v="1"/>
    <n v="1114"/>
  </r>
  <r>
    <x v="36"/>
    <x v="0"/>
    <n v="47"/>
  </r>
  <r>
    <x v="36"/>
    <x v="1"/>
    <n v="117"/>
  </r>
  <r>
    <x v="37"/>
    <x v="0"/>
    <n v="52"/>
  </r>
  <r>
    <x v="37"/>
    <x v="1"/>
    <n v="69"/>
  </r>
  <r>
    <x v="38"/>
    <x v="0"/>
    <n v="8"/>
  </r>
  <r>
    <x v="38"/>
    <x v="1"/>
    <n v="27"/>
  </r>
  <r>
    <x v="39"/>
    <x v="0"/>
    <n v="44"/>
  </r>
  <r>
    <x v="39"/>
    <x v="1"/>
    <n v="86"/>
  </r>
  <r>
    <x v="40"/>
    <x v="0"/>
    <n v="1084"/>
  </r>
  <r>
    <x v="40"/>
    <x v="1"/>
    <n v="1173"/>
  </r>
  <r>
    <x v="41"/>
    <x v="0"/>
    <n v="110"/>
  </r>
  <r>
    <x v="41"/>
    <x v="1"/>
    <n v="512"/>
  </r>
  <r>
    <x v="42"/>
    <x v="0"/>
    <n v="411"/>
  </r>
  <r>
    <x v="42"/>
    <x v="1"/>
    <n v="504"/>
  </r>
  <r>
    <x v="43"/>
    <x v="0"/>
    <n v="39"/>
  </r>
  <r>
    <x v="43"/>
    <x v="1"/>
    <n v="70"/>
  </r>
  <r>
    <x v="44"/>
    <x v="0"/>
    <n v="270"/>
  </r>
  <r>
    <x v="44"/>
    <x v="1"/>
    <n v="349"/>
  </r>
  <r>
    <x v="45"/>
    <x v="0"/>
    <n v="137"/>
  </r>
  <r>
    <x v="45"/>
    <x v="1"/>
    <n v="178"/>
  </r>
  <r>
    <x v="46"/>
    <x v="0"/>
    <n v="3563"/>
  </r>
  <r>
    <x v="46"/>
    <x v="1"/>
    <n v="3437"/>
  </r>
  <r>
    <x v="47"/>
    <x v="0"/>
    <n v="124"/>
  </r>
  <r>
    <x v="47"/>
    <x v="1"/>
    <n v="247"/>
  </r>
  <r>
    <x v="48"/>
    <x v="0"/>
    <n v="95"/>
  </r>
  <r>
    <x v="48"/>
    <x v="1"/>
    <n v="203"/>
  </r>
  <r>
    <x v="49"/>
    <x v="0"/>
    <n v="41"/>
  </r>
  <r>
    <x v="49"/>
    <x v="1"/>
    <n v="51"/>
  </r>
  <r>
    <x v="50"/>
    <x v="0"/>
    <n v="769"/>
  </r>
  <r>
    <x v="50"/>
    <x v="1"/>
    <n v="782"/>
  </r>
  <r>
    <x v="51"/>
    <x v="0"/>
    <n v="46"/>
  </r>
  <r>
    <x v="51"/>
    <x v="1"/>
    <n v="80"/>
  </r>
  <r>
    <x v="52"/>
    <x v="0"/>
    <n v="24"/>
  </r>
  <r>
    <x v="52"/>
    <x v="1"/>
    <n v="57"/>
  </r>
  <r>
    <x v="53"/>
    <x v="0"/>
    <n v="23"/>
  </r>
  <r>
    <x v="53"/>
    <x v="1"/>
    <n v="52"/>
  </r>
  <r>
    <x v="54"/>
    <x v="0"/>
    <n v="679"/>
  </r>
  <r>
    <x v="54"/>
    <x v="1"/>
    <n v="806"/>
  </r>
  <r>
    <x v="55"/>
    <x v="0"/>
    <n v="37"/>
  </r>
  <r>
    <x v="55"/>
    <x v="1"/>
    <n v="73"/>
  </r>
  <r>
    <x v="56"/>
    <x v="0"/>
    <n v="10"/>
  </r>
  <r>
    <x v="56"/>
    <x v="1"/>
    <n v="37"/>
  </r>
  <r>
    <x v="57"/>
    <x v="0"/>
    <n v="42"/>
  </r>
  <r>
    <x v="57"/>
    <x v="1"/>
    <n v="76"/>
  </r>
  <r>
    <x v="58"/>
    <x v="0"/>
    <n v="6246"/>
  </r>
  <r>
    <x v="58"/>
    <x v="1"/>
    <n v="6474"/>
  </r>
  <r>
    <x v="59"/>
    <x v="0"/>
    <n v="52"/>
  </r>
  <r>
    <x v="59"/>
    <x v="1"/>
    <n v="106"/>
  </r>
  <r>
    <x v="60"/>
    <x v="0"/>
    <n v="92"/>
  </r>
  <r>
    <x v="60"/>
    <x v="1"/>
    <n v="97"/>
  </r>
  <r>
    <x v="61"/>
    <x v="0"/>
    <n v="101"/>
  </r>
  <r>
    <x v="61"/>
    <x v="1"/>
    <n v="228"/>
  </r>
  <r>
    <x v="62"/>
    <x v="0"/>
    <n v="1041"/>
  </r>
  <r>
    <x v="62"/>
    <x v="1"/>
    <n v="1282"/>
  </r>
  <r>
    <x v="63"/>
    <x v="0"/>
    <n v="858"/>
  </r>
  <r>
    <x v="63"/>
    <x v="1"/>
    <n v="861"/>
  </r>
  <r>
    <x v="64"/>
    <x v="0"/>
    <n v="82"/>
  </r>
  <r>
    <x v="64"/>
    <x v="1"/>
    <n v="144"/>
  </r>
  <r>
    <x v="65"/>
    <x v="0"/>
    <n v="177"/>
  </r>
  <r>
    <x v="65"/>
    <x v="1"/>
    <n v="238"/>
  </r>
  <r>
    <x v="66"/>
    <x v="0"/>
    <n v="27"/>
  </r>
  <r>
    <x v="66"/>
    <x v="1"/>
    <n v="40"/>
  </r>
  <r>
    <x v="67"/>
    <x v="0"/>
    <n v="45"/>
  </r>
  <r>
    <x v="67"/>
    <x v="1"/>
    <n v="99"/>
  </r>
  <r>
    <x v="68"/>
    <x v="0"/>
    <n v="951"/>
  </r>
  <r>
    <x v="68"/>
    <x v="1"/>
    <n v="1131"/>
  </r>
  <r>
    <x v="69"/>
    <x v="0"/>
    <n v="20"/>
  </r>
  <r>
    <x v="69"/>
    <x v="1"/>
    <n v="45"/>
  </r>
  <r>
    <x v="70"/>
    <x v="0"/>
    <n v="1"/>
  </r>
  <r>
    <x v="70"/>
    <x v="1"/>
    <n v="5"/>
  </r>
  <r>
    <x v="71"/>
    <x v="0"/>
    <n v="56"/>
  </r>
  <r>
    <x v="71"/>
    <x v="1"/>
    <n v="149"/>
  </r>
  <r>
    <x v="72"/>
    <x v="0"/>
    <n v="19"/>
  </r>
  <r>
    <x v="72"/>
    <x v="1"/>
    <n v="42"/>
  </r>
  <r>
    <x v="73"/>
    <x v="0"/>
    <n v="136"/>
  </r>
  <r>
    <x v="73"/>
    <x v="1"/>
    <n v="297"/>
  </r>
  <r>
    <x v="74"/>
    <x v="0"/>
    <n v="103"/>
  </r>
  <r>
    <x v="74"/>
    <x v="1"/>
    <n v="161"/>
  </r>
  <r>
    <x v="75"/>
    <x v="0"/>
    <n v="5"/>
  </r>
  <r>
    <x v="75"/>
    <x v="1"/>
    <n v="12"/>
  </r>
  <r>
    <x v="76"/>
    <x v="0"/>
    <n v="118"/>
  </r>
  <r>
    <x v="76"/>
    <x v="1"/>
    <n v="196"/>
  </r>
  <r>
    <x v="77"/>
    <x v="0"/>
    <n v="24"/>
  </r>
  <r>
    <x v="77"/>
    <x v="1"/>
    <n v="71"/>
  </r>
  <r>
    <x v="78"/>
    <x v="0"/>
    <n v="37"/>
  </r>
  <r>
    <x v="78"/>
    <x v="1"/>
    <n v="53"/>
  </r>
  <r>
    <x v="79"/>
    <x v="0"/>
    <n v="370"/>
  </r>
  <r>
    <x v="79"/>
    <x v="1"/>
    <n v="737"/>
  </r>
  <r>
    <x v="80"/>
    <x v="0"/>
    <n v="63"/>
  </r>
  <r>
    <x v="80"/>
    <x v="1"/>
    <n v="157"/>
  </r>
  <r>
    <x v="81"/>
    <x v="0"/>
    <n v="118"/>
  </r>
  <r>
    <x v="81"/>
    <x v="1"/>
    <n v="264"/>
  </r>
  <r>
    <x v="82"/>
    <x v="0"/>
    <n v="170"/>
  </r>
  <r>
    <x v="82"/>
    <x v="1"/>
    <n v="449"/>
  </r>
  <r>
    <x v="83"/>
    <x v="0"/>
    <n v="218"/>
  </r>
  <r>
    <x v="83"/>
    <x v="1"/>
    <n v="260"/>
  </r>
  <r>
    <x v="84"/>
    <x v="0"/>
    <n v="2997"/>
  </r>
  <r>
    <x v="84"/>
    <x v="1"/>
    <n v="3661"/>
  </r>
  <r>
    <x v="85"/>
    <x v="0"/>
    <n v="30"/>
  </r>
  <r>
    <x v="85"/>
    <x v="1"/>
    <n v="44"/>
  </r>
  <r>
    <x v="86"/>
    <x v="0"/>
    <n v="1280"/>
  </r>
  <r>
    <x v="86"/>
    <x v="1"/>
    <n v="1309"/>
  </r>
  <r>
    <x v="87"/>
    <x v="0"/>
    <n v="41"/>
  </r>
  <r>
    <x v="87"/>
    <x v="1"/>
    <n v="77"/>
  </r>
  <r>
    <x v="88"/>
    <x v="0"/>
    <n v="51"/>
  </r>
  <r>
    <x v="88"/>
    <x v="1"/>
    <n v="71"/>
  </r>
  <r>
    <x v="89"/>
    <x v="0"/>
    <n v="27"/>
  </r>
  <r>
    <x v="89"/>
    <x v="1"/>
    <n v="67"/>
  </r>
  <r>
    <x v="90"/>
    <x v="0"/>
    <n v="8"/>
  </r>
  <r>
    <x v="90"/>
    <x v="1"/>
    <n v="9"/>
  </r>
  <r>
    <x v="91"/>
    <x v="0"/>
    <n v="93"/>
  </r>
  <r>
    <x v="91"/>
    <x v="1"/>
    <n v="206"/>
  </r>
  <r>
    <x v="92"/>
    <x v="0"/>
    <n v="18"/>
  </r>
  <r>
    <x v="92"/>
    <x v="1"/>
    <n v="41"/>
  </r>
  <r>
    <x v="93"/>
    <x v="0"/>
    <n v="35"/>
  </r>
  <r>
    <x v="93"/>
    <x v="1"/>
    <n v="58"/>
  </r>
  <r>
    <x v="94"/>
    <x v="0"/>
    <n v="40"/>
  </r>
  <r>
    <x v="94"/>
    <x v="1"/>
    <n v="81"/>
  </r>
  <r>
    <x v="95"/>
    <x v="0"/>
    <n v="249"/>
  </r>
  <r>
    <x v="95"/>
    <x v="1"/>
    <n v="370"/>
  </r>
  <r>
    <x v="96"/>
    <x v="0"/>
    <n v="65"/>
  </r>
  <r>
    <x v="96"/>
    <x v="1"/>
    <n v="100"/>
  </r>
  <r>
    <x v="97"/>
    <x v="0"/>
    <n v="56"/>
  </r>
  <r>
    <x v="97"/>
    <x v="1"/>
    <n v="109"/>
  </r>
  <r>
    <x v="98"/>
    <x v="0"/>
    <n v="48"/>
  </r>
  <r>
    <x v="98"/>
    <x v="1"/>
    <n v="148"/>
  </r>
  <r>
    <x v="99"/>
    <x v="0"/>
    <n v="38"/>
  </r>
  <r>
    <x v="99"/>
    <x v="1"/>
    <n v="89"/>
  </r>
  <r>
    <x v="100"/>
    <x v="0"/>
    <n v="135"/>
  </r>
  <r>
    <x v="100"/>
    <x v="1"/>
    <n v="213"/>
  </r>
  <r>
    <x v="101"/>
    <x v="0"/>
    <n v="414"/>
  </r>
  <r>
    <x v="101"/>
    <x v="1"/>
    <n v="604"/>
  </r>
  <r>
    <x v="102"/>
    <x v="0"/>
    <n v="13"/>
  </r>
  <r>
    <x v="102"/>
    <x v="1"/>
    <n v="38"/>
  </r>
  <r>
    <x v="103"/>
    <x v="0"/>
    <n v="306"/>
  </r>
  <r>
    <x v="103"/>
    <x v="1"/>
    <n v="307"/>
  </r>
  <r>
    <x v="104"/>
    <x v="0"/>
    <n v="343"/>
  </r>
  <r>
    <x v="104"/>
    <x v="1"/>
    <n v="684"/>
  </r>
  <r>
    <x v="105"/>
    <x v="0"/>
    <n v="117"/>
  </r>
  <r>
    <x v="105"/>
    <x v="1"/>
    <n v="208"/>
  </r>
  <r>
    <x v="106"/>
    <x v="0"/>
    <n v="40"/>
  </r>
  <r>
    <x v="106"/>
    <x v="1"/>
    <n v="97"/>
  </r>
  <r>
    <x v="107"/>
    <x v="0"/>
    <n v="96"/>
  </r>
  <r>
    <x v="107"/>
    <x v="1"/>
    <n v="174"/>
  </r>
  <r>
    <x v="108"/>
    <x v="0"/>
    <n v="102"/>
  </r>
  <r>
    <x v="108"/>
    <x v="1"/>
    <n v="186"/>
  </r>
  <r>
    <x v="109"/>
    <x v="0"/>
    <n v="47"/>
  </r>
  <r>
    <x v="109"/>
    <x v="1"/>
    <n v="71"/>
  </r>
  <r>
    <x v="110"/>
    <x v="0"/>
    <n v="56"/>
  </r>
  <r>
    <x v="110"/>
    <x v="1"/>
    <n v="84"/>
  </r>
  <r>
    <x v="111"/>
    <x v="0"/>
    <n v="21"/>
  </r>
  <r>
    <x v="111"/>
    <x v="1"/>
    <n v="37"/>
  </r>
  <r>
    <x v="112"/>
    <x v="0"/>
    <n v="1015"/>
  </r>
  <r>
    <x v="112"/>
    <x v="1"/>
    <n v="1499"/>
  </r>
  <r>
    <x v="113"/>
    <x v="0"/>
    <n v="34"/>
  </r>
  <r>
    <x v="113"/>
    <x v="1"/>
    <n v="80"/>
  </r>
  <r>
    <x v="114"/>
    <x v="0"/>
    <n v="81"/>
  </r>
  <r>
    <x v="114"/>
    <x v="1"/>
    <n v="176"/>
  </r>
  <r>
    <x v="115"/>
    <x v="0"/>
    <n v="78"/>
  </r>
  <r>
    <x v="115"/>
    <x v="1"/>
    <n v="119"/>
  </r>
  <r>
    <x v="116"/>
    <x v="0"/>
    <n v="39"/>
  </r>
  <r>
    <x v="116"/>
    <x v="1"/>
    <n v="79"/>
  </r>
  <r>
    <x v="117"/>
    <x v="0"/>
    <n v="46"/>
  </r>
  <r>
    <x v="117"/>
    <x v="1"/>
    <n v="114"/>
  </r>
  <r>
    <x v="118"/>
    <x v="0"/>
    <n v="54"/>
  </r>
  <r>
    <x v="118"/>
    <x v="1"/>
    <n v="148"/>
  </r>
  <r>
    <x v="119"/>
    <x v="0"/>
    <n v="2"/>
  </r>
  <r>
    <x v="119"/>
    <x v="1"/>
    <n v="14"/>
  </r>
  <r>
    <x v="120"/>
    <x v="0"/>
    <n v="16"/>
  </r>
  <r>
    <x v="120"/>
    <x v="1"/>
    <n v="53"/>
  </r>
  <r>
    <x v="121"/>
    <x v="0"/>
    <n v="415"/>
  </r>
  <r>
    <x v="121"/>
    <x v="1"/>
    <n v="569"/>
  </r>
  <r>
    <x v="122"/>
    <x v="0"/>
    <n v="75"/>
  </r>
  <r>
    <x v="122"/>
    <x v="1"/>
    <n v="173"/>
  </r>
  <r>
    <x v="123"/>
    <x v="0"/>
    <n v="52"/>
  </r>
  <r>
    <x v="123"/>
    <x v="1"/>
    <n v="93"/>
  </r>
  <r>
    <x v="124"/>
    <x v="0"/>
    <n v="102"/>
  </r>
  <r>
    <x v="124"/>
    <x v="1"/>
    <n v="185"/>
  </r>
  <r>
    <x v="0"/>
    <x v="0"/>
    <n v="6698"/>
  </r>
  <r>
    <x v="0"/>
    <x v="1"/>
    <n v="6841"/>
  </r>
  <r>
    <x v="1"/>
    <x v="0"/>
    <n v="5"/>
  </r>
  <r>
    <x v="1"/>
    <x v="1"/>
    <n v="7"/>
  </r>
  <r>
    <x v="3"/>
    <x v="0"/>
    <n v="6"/>
  </r>
  <r>
    <x v="3"/>
    <x v="1"/>
    <n v="9"/>
  </r>
  <r>
    <x v="4"/>
    <x v="0"/>
    <n v="89"/>
  </r>
  <r>
    <x v="4"/>
    <x v="1"/>
    <n v="95"/>
  </r>
  <r>
    <x v="5"/>
    <x v="0"/>
    <n v="13"/>
  </r>
  <r>
    <x v="5"/>
    <x v="1"/>
    <n v="23"/>
  </r>
  <r>
    <x v="6"/>
    <x v="0"/>
    <n v="20"/>
  </r>
  <r>
    <x v="6"/>
    <x v="1"/>
    <n v="23"/>
  </r>
  <r>
    <x v="7"/>
    <x v="0"/>
    <n v="10"/>
  </r>
  <r>
    <x v="7"/>
    <x v="1"/>
    <n v="11"/>
  </r>
  <r>
    <x v="8"/>
    <x v="0"/>
    <n v="2"/>
  </r>
  <r>
    <x v="8"/>
    <x v="1"/>
    <n v="7"/>
  </r>
  <r>
    <x v="9"/>
    <x v="0"/>
    <n v="10"/>
  </r>
  <r>
    <x v="9"/>
    <x v="1"/>
    <n v="25"/>
  </r>
  <r>
    <x v="10"/>
    <x v="0"/>
    <n v="17"/>
  </r>
  <r>
    <x v="10"/>
    <x v="1"/>
    <n v="35"/>
  </r>
  <r>
    <x v="11"/>
    <x v="0"/>
    <n v="3"/>
  </r>
  <r>
    <x v="11"/>
    <x v="1"/>
    <n v="3"/>
  </r>
  <r>
    <x v="12"/>
    <x v="0"/>
    <n v="272"/>
  </r>
  <r>
    <x v="12"/>
    <x v="1"/>
    <n v="311"/>
  </r>
  <r>
    <x v="13"/>
    <x v="0"/>
    <n v="20"/>
  </r>
  <r>
    <x v="13"/>
    <x v="1"/>
    <n v="21"/>
  </r>
  <r>
    <x v="14"/>
    <x v="0"/>
    <n v="2"/>
  </r>
  <r>
    <x v="15"/>
    <x v="0"/>
    <n v="5"/>
  </r>
  <r>
    <x v="15"/>
    <x v="1"/>
    <n v="4"/>
  </r>
  <r>
    <x v="16"/>
    <x v="0"/>
    <n v="83"/>
  </r>
  <r>
    <x v="16"/>
    <x v="1"/>
    <n v="84"/>
  </r>
  <r>
    <x v="17"/>
    <x v="0"/>
    <n v="6"/>
  </r>
  <r>
    <x v="17"/>
    <x v="1"/>
    <n v="5"/>
  </r>
  <r>
    <x v="18"/>
    <x v="0"/>
    <n v="1095"/>
  </r>
  <r>
    <x v="18"/>
    <x v="1"/>
    <n v="1053"/>
  </r>
  <r>
    <x v="19"/>
    <x v="0"/>
    <n v="2"/>
  </r>
  <r>
    <x v="19"/>
    <x v="1"/>
    <n v="5"/>
  </r>
  <r>
    <x v="20"/>
    <x v="0"/>
    <n v="4"/>
  </r>
  <r>
    <x v="20"/>
    <x v="1"/>
    <n v="2"/>
  </r>
  <r>
    <x v="21"/>
    <x v="0"/>
    <n v="15"/>
  </r>
  <r>
    <x v="21"/>
    <x v="1"/>
    <n v="24"/>
  </r>
  <r>
    <x v="22"/>
    <x v="1"/>
    <n v="3"/>
  </r>
  <r>
    <x v="23"/>
    <x v="0"/>
    <n v="10"/>
  </r>
  <r>
    <x v="23"/>
    <x v="1"/>
    <n v="14"/>
  </r>
  <r>
    <x v="24"/>
    <x v="0"/>
    <n v="3"/>
  </r>
  <r>
    <x v="24"/>
    <x v="1"/>
    <n v="14"/>
  </r>
  <r>
    <x v="25"/>
    <x v="1"/>
    <n v="1"/>
  </r>
  <r>
    <x v="26"/>
    <x v="0"/>
    <n v="193"/>
  </r>
  <r>
    <x v="26"/>
    <x v="1"/>
    <n v="214"/>
  </r>
  <r>
    <x v="27"/>
    <x v="0"/>
    <n v="3"/>
  </r>
  <r>
    <x v="27"/>
    <x v="1"/>
    <n v="3"/>
  </r>
  <r>
    <x v="28"/>
    <x v="0"/>
    <n v="7"/>
  </r>
  <r>
    <x v="28"/>
    <x v="1"/>
    <n v="7"/>
  </r>
  <r>
    <x v="29"/>
    <x v="0"/>
    <n v="2"/>
  </r>
  <r>
    <x v="29"/>
    <x v="1"/>
    <n v="3"/>
  </r>
  <r>
    <x v="30"/>
    <x v="0"/>
    <n v="8"/>
  </r>
  <r>
    <x v="30"/>
    <x v="1"/>
    <n v="4"/>
  </r>
  <r>
    <x v="31"/>
    <x v="0"/>
    <n v="117"/>
  </r>
  <r>
    <x v="31"/>
    <x v="1"/>
    <n v="130"/>
  </r>
  <r>
    <x v="32"/>
    <x v="0"/>
    <n v="101"/>
  </r>
  <r>
    <x v="32"/>
    <x v="1"/>
    <n v="127"/>
  </r>
  <r>
    <x v="33"/>
    <x v="0"/>
    <n v="6"/>
  </r>
  <r>
    <x v="33"/>
    <x v="1"/>
    <n v="11"/>
  </r>
  <r>
    <x v="34"/>
    <x v="0"/>
    <n v="91"/>
  </r>
  <r>
    <x v="34"/>
    <x v="1"/>
    <n v="121"/>
  </r>
  <r>
    <x v="35"/>
    <x v="0"/>
    <n v="170"/>
  </r>
  <r>
    <x v="35"/>
    <x v="1"/>
    <n v="232"/>
  </r>
  <r>
    <x v="36"/>
    <x v="0"/>
    <n v="3"/>
  </r>
  <r>
    <x v="36"/>
    <x v="1"/>
    <n v="12"/>
  </r>
  <r>
    <x v="37"/>
    <x v="0"/>
    <n v="16"/>
  </r>
  <r>
    <x v="37"/>
    <x v="1"/>
    <n v="13"/>
  </r>
  <r>
    <x v="38"/>
    <x v="0"/>
    <n v="4"/>
  </r>
  <r>
    <x v="38"/>
    <x v="1"/>
    <n v="9"/>
  </r>
  <r>
    <x v="39"/>
    <x v="0"/>
    <n v="7"/>
  </r>
  <r>
    <x v="39"/>
    <x v="1"/>
    <n v="18"/>
  </r>
  <r>
    <x v="40"/>
    <x v="0"/>
    <n v="97"/>
  </r>
  <r>
    <x v="40"/>
    <x v="1"/>
    <n v="112"/>
  </r>
  <r>
    <x v="41"/>
    <x v="0"/>
    <n v="9"/>
  </r>
  <r>
    <x v="41"/>
    <x v="1"/>
    <n v="21"/>
  </r>
  <r>
    <x v="42"/>
    <x v="0"/>
    <n v="23"/>
  </r>
  <r>
    <x v="42"/>
    <x v="1"/>
    <n v="37"/>
  </r>
  <r>
    <x v="43"/>
    <x v="0"/>
    <n v="1"/>
  </r>
  <r>
    <x v="43"/>
    <x v="1"/>
    <n v="4"/>
  </r>
  <r>
    <x v="44"/>
    <x v="0"/>
    <n v="20"/>
  </r>
  <r>
    <x v="44"/>
    <x v="1"/>
    <n v="23"/>
  </r>
  <r>
    <x v="45"/>
    <x v="0"/>
    <n v="15"/>
  </r>
  <r>
    <x v="45"/>
    <x v="1"/>
    <n v="20"/>
  </r>
  <r>
    <x v="46"/>
    <x v="0"/>
    <n v="413"/>
  </r>
  <r>
    <x v="46"/>
    <x v="1"/>
    <n v="346"/>
  </r>
  <r>
    <x v="47"/>
    <x v="0"/>
    <n v="15"/>
  </r>
  <r>
    <x v="47"/>
    <x v="1"/>
    <n v="19"/>
  </r>
  <r>
    <x v="48"/>
    <x v="0"/>
    <n v="10"/>
  </r>
  <r>
    <x v="48"/>
    <x v="1"/>
    <n v="9"/>
  </r>
  <r>
    <x v="49"/>
    <x v="0"/>
    <n v="4"/>
  </r>
  <r>
    <x v="49"/>
    <x v="1"/>
    <n v="2"/>
  </r>
  <r>
    <x v="50"/>
    <x v="0"/>
    <n v="90"/>
  </r>
  <r>
    <x v="50"/>
    <x v="1"/>
    <n v="100"/>
  </r>
  <r>
    <x v="51"/>
    <x v="0"/>
    <n v="4"/>
  </r>
  <r>
    <x v="51"/>
    <x v="1"/>
    <n v="6"/>
  </r>
  <r>
    <x v="52"/>
    <x v="0"/>
    <n v="5"/>
  </r>
  <r>
    <x v="52"/>
    <x v="1"/>
    <n v="7"/>
  </r>
  <r>
    <x v="53"/>
    <x v="1"/>
    <n v="2"/>
  </r>
  <r>
    <x v="54"/>
    <x v="0"/>
    <n v="81"/>
  </r>
  <r>
    <x v="54"/>
    <x v="1"/>
    <n v="100"/>
  </r>
  <r>
    <x v="55"/>
    <x v="0"/>
    <n v="5"/>
  </r>
  <r>
    <x v="55"/>
    <x v="1"/>
    <n v="4"/>
  </r>
  <r>
    <x v="56"/>
    <x v="1"/>
    <n v="1"/>
  </r>
  <r>
    <x v="57"/>
    <x v="0"/>
    <n v="4"/>
  </r>
  <r>
    <x v="57"/>
    <x v="1"/>
    <n v="7"/>
  </r>
  <r>
    <x v="58"/>
    <x v="0"/>
    <n v="861"/>
  </r>
  <r>
    <x v="58"/>
    <x v="1"/>
    <n v="776"/>
  </r>
  <r>
    <x v="59"/>
    <x v="0"/>
    <n v="13"/>
  </r>
  <r>
    <x v="59"/>
    <x v="1"/>
    <n v="15"/>
  </r>
  <r>
    <x v="60"/>
    <x v="0"/>
    <n v="4"/>
  </r>
  <r>
    <x v="60"/>
    <x v="1"/>
    <n v="5"/>
  </r>
  <r>
    <x v="61"/>
    <x v="0"/>
    <n v="15"/>
  </r>
  <r>
    <x v="61"/>
    <x v="1"/>
    <n v="26"/>
  </r>
  <r>
    <x v="62"/>
    <x v="0"/>
    <n v="173"/>
  </r>
  <r>
    <x v="62"/>
    <x v="1"/>
    <n v="200"/>
  </r>
  <r>
    <x v="63"/>
    <x v="0"/>
    <n v="81"/>
  </r>
  <r>
    <x v="63"/>
    <x v="1"/>
    <n v="71"/>
  </r>
  <r>
    <x v="64"/>
    <x v="0"/>
    <n v="5"/>
  </r>
  <r>
    <x v="64"/>
    <x v="1"/>
    <n v="18"/>
  </r>
  <r>
    <x v="65"/>
    <x v="0"/>
    <n v="39"/>
  </r>
  <r>
    <x v="65"/>
    <x v="1"/>
    <n v="44"/>
  </r>
  <r>
    <x v="66"/>
    <x v="0"/>
    <n v="3"/>
  </r>
  <r>
    <x v="66"/>
    <x v="1"/>
    <n v="7"/>
  </r>
  <r>
    <x v="67"/>
    <x v="0"/>
    <n v="2"/>
  </r>
  <r>
    <x v="67"/>
    <x v="1"/>
    <n v="2"/>
  </r>
  <r>
    <x v="68"/>
    <x v="0"/>
    <n v="129"/>
  </r>
  <r>
    <x v="68"/>
    <x v="1"/>
    <n v="125"/>
  </r>
  <r>
    <x v="69"/>
    <x v="0"/>
    <n v="4"/>
  </r>
  <r>
    <x v="69"/>
    <x v="1"/>
    <n v="5"/>
  </r>
  <r>
    <x v="71"/>
    <x v="0"/>
    <n v="5"/>
  </r>
  <r>
    <x v="71"/>
    <x v="1"/>
    <n v="14"/>
  </r>
  <r>
    <x v="72"/>
    <x v="1"/>
    <n v="1"/>
  </r>
  <r>
    <x v="73"/>
    <x v="0"/>
    <n v="15"/>
  </r>
  <r>
    <x v="73"/>
    <x v="1"/>
    <n v="19"/>
  </r>
  <r>
    <x v="74"/>
    <x v="0"/>
    <n v="3"/>
  </r>
  <r>
    <x v="74"/>
    <x v="1"/>
    <n v="7"/>
  </r>
  <r>
    <x v="75"/>
    <x v="1"/>
    <n v="1"/>
  </r>
  <r>
    <x v="76"/>
    <x v="0"/>
    <n v="28"/>
  </r>
  <r>
    <x v="76"/>
    <x v="1"/>
    <n v="15"/>
  </r>
  <r>
    <x v="77"/>
    <x v="1"/>
    <n v="4"/>
  </r>
  <r>
    <x v="78"/>
    <x v="0"/>
    <n v="7"/>
  </r>
  <r>
    <x v="78"/>
    <x v="1"/>
    <n v="8"/>
  </r>
  <r>
    <x v="79"/>
    <x v="0"/>
    <n v="22"/>
  </r>
  <r>
    <x v="79"/>
    <x v="1"/>
    <n v="40"/>
  </r>
  <r>
    <x v="80"/>
    <x v="0"/>
    <n v="7"/>
  </r>
  <r>
    <x v="80"/>
    <x v="1"/>
    <n v="12"/>
  </r>
  <r>
    <x v="81"/>
    <x v="0"/>
    <n v="5"/>
  </r>
  <r>
    <x v="81"/>
    <x v="1"/>
    <n v="21"/>
  </r>
  <r>
    <x v="82"/>
    <x v="0"/>
    <n v="23"/>
  </r>
  <r>
    <x v="82"/>
    <x v="1"/>
    <n v="35"/>
  </r>
  <r>
    <x v="83"/>
    <x v="0"/>
    <n v="41"/>
  </r>
  <r>
    <x v="83"/>
    <x v="1"/>
    <n v="34"/>
  </r>
  <r>
    <x v="84"/>
    <x v="0"/>
    <n v="399"/>
  </r>
  <r>
    <x v="84"/>
    <x v="1"/>
    <n v="474"/>
  </r>
  <r>
    <x v="85"/>
    <x v="0"/>
    <n v="4"/>
  </r>
  <r>
    <x v="85"/>
    <x v="1"/>
    <n v="5"/>
  </r>
  <r>
    <x v="86"/>
    <x v="0"/>
    <n v="139"/>
  </r>
  <r>
    <x v="86"/>
    <x v="1"/>
    <n v="108"/>
  </r>
  <r>
    <x v="87"/>
    <x v="0"/>
    <n v="7"/>
  </r>
  <r>
    <x v="87"/>
    <x v="1"/>
    <n v="11"/>
  </r>
  <r>
    <x v="88"/>
    <x v="0"/>
    <n v="2"/>
  </r>
  <r>
    <x v="88"/>
    <x v="1"/>
    <n v="9"/>
  </r>
  <r>
    <x v="89"/>
    <x v="0"/>
    <n v="8"/>
  </r>
  <r>
    <x v="89"/>
    <x v="1"/>
    <n v="9"/>
  </r>
  <r>
    <x v="91"/>
    <x v="0"/>
    <n v="13"/>
  </r>
  <r>
    <x v="91"/>
    <x v="1"/>
    <n v="25"/>
  </r>
  <r>
    <x v="92"/>
    <x v="0"/>
    <n v="1"/>
  </r>
  <r>
    <x v="92"/>
    <x v="1"/>
    <n v="9"/>
  </r>
  <r>
    <x v="93"/>
    <x v="0"/>
    <n v="4"/>
  </r>
  <r>
    <x v="93"/>
    <x v="1"/>
    <n v="6"/>
  </r>
  <r>
    <x v="94"/>
    <x v="0"/>
    <n v="3"/>
  </r>
  <r>
    <x v="94"/>
    <x v="1"/>
    <n v="10"/>
  </r>
  <r>
    <x v="95"/>
    <x v="0"/>
    <n v="55"/>
  </r>
  <r>
    <x v="95"/>
    <x v="1"/>
    <n v="66"/>
  </r>
  <r>
    <x v="96"/>
    <x v="0"/>
    <n v="9"/>
  </r>
  <r>
    <x v="96"/>
    <x v="1"/>
    <n v="12"/>
  </r>
  <r>
    <x v="97"/>
    <x v="0"/>
    <n v="10"/>
  </r>
  <r>
    <x v="97"/>
    <x v="1"/>
    <n v="29"/>
  </r>
  <r>
    <x v="98"/>
    <x v="0"/>
    <n v="5"/>
  </r>
  <r>
    <x v="98"/>
    <x v="1"/>
    <n v="14"/>
  </r>
  <r>
    <x v="99"/>
    <x v="0"/>
    <n v="7"/>
  </r>
  <r>
    <x v="99"/>
    <x v="1"/>
    <n v="11"/>
  </r>
  <r>
    <x v="100"/>
    <x v="0"/>
    <n v="14"/>
  </r>
  <r>
    <x v="100"/>
    <x v="1"/>
    <n v="18"/>
  </r>
  <r>
    <x v="101"/>
    <x v="0"/>
    <n v="85"/>
  </r>
  <r>
    <x v="101"/>
    <x v="1"/>
    <n v="90"/>
  </r>
  <r>
    <x v="102"/>
    <x v="0"/>
    <n v="3"/>
  </r>
  <r>
    <x v="102"/>
    <x v="1"/>
    <n v="11"/>
  </r>
  <r>
    <x v="103"/>
    <x v="0"/>
    <n v="63"/>
  </r>
  <r>
    <x v="103"/>
    <x v="1"/>
    <n v="48"/>
  </r>
  <r>
    <x v="104"/>
    <x v="0"/>
    <n v="49"/>
  </r>
  <r>
    <x v="104"/>
    <x v="1"/>
    <n v="88"/>
  </r>
  <r>
    <x v="105"/>
    <x v="0"/>
    <n v="14"/>
  </r>
  <r>
    <x v="105"/>
    <x v="1"/>
    <n v="26"/>
  </r>
  <r>
    <x v="106"/>
    <x v="0"/>
    <n v="2"/>
  </r>
  <r>
    <x v="106"/>
    <x v="1"/>
    <n v="6"/>
  </r>
  <r>
    <x v="107"/>
    <x v="0"/>
    <n v="13"/>
  </r>
  <r>
    <x v="107"/>
    <x v="1"/>
    <n v="17"/>
  </r>
  <r>
    <x v="108"/>
    <x v="0"/>
    <n v="4"/>
  </r>
  <r>
    <x v="108"/>
    <x v="1"/>
    <n v="15"/>
  </r>
  <r>
    <x v="109"/>
    <x v="0"/>
    <n v="3"/>
  </r>
  <r>
    <x v="109"/>
    <x v="1"/>
    <n v="12"/>
  </r>
  <r>
    <x v="110"/>
    <x v="0"/>
    <n v="11"/>
  </r>
  <r>
    <x v="110"/>
    <x v="1"/>
    <n v="14"/>
  </r>
  <r>
    <x v="111"/>
    <x v="0"/>
    <n v="5"/>
  </r>
  <r>
    <x v="111"/>
    <x v="1"/>
    <n v="8"/>
  </r>
  <r>
    <x v="112"/>
    <x v="0"/>
    <n v="153"/>
  </r>
  <r>
    <x v="112"/>
    <x v="1"/>
    <n v="192"/>
  </r>
  <r>
    <x v="113"/>
    <x v="0"/>
    <n v="6"/>
  </r>
  <r>
    <x v="113"/>
    <x v="1"/>
    <n v="9"/>
  </r>
  <r>
    <x v="114"/>
    <x v="0"/>
    <n v="7"/>
  </r>
  <r>
    <x v="114"/>
    <x v="1"/>
    <n v="8"/>
  </r>
  <r>
    <x v="115"/>
    <x v="0"/>
    <n v="5"/>
  </r>
  <r>
    <x v="115"/>
    <x v="1"/>
    <n v="12"/>
  </r>
  <r>
    <x v="116"/>
    <x v="1"/>
    <n v="4"/>
  </r>
  <r>
    <x v="117"/>
    <x v="0"/>
    <n v="4"/>
  </r>
  <r>
    <x v="117"/>
    <x v="1"/>
    <n v="6"/>
  </r>
  <r>
    <x v="118"/>
    <x v="0"/>
    <n v="8"/>
  </r>
  <r>
    <x v="118"/>
    <x v="1"/>
    <n v="15"/>
  </r>
  <r>
    <x v="119"/>
    <x v="1"/>
    <n v="1"/>
  </r>
  <r>
    <x v="121"/>
    <x v="0"/>
    <n v="51"/>
  </r>
  <r>
    <x v="121"/>
    <x v="1"/>
    <n v="53"/>
  </r>
  <r>
    <x v="122"/>
    <x v="0"/>
    <n v="11"/>
  </r>
  <r>
    <x v="122"/>
    <x v="1"/>
    <n v="23"/>
  </r>
  <r>
    <x v="123"/>
    <x v="0"/>
    <n v="5"/>
  </r>
  <r>
    <x v="123"/>
    <x v="1"/>
    <n v="8"/>
  </r>
  <r>
    <x v="124"/>
    <x v="0"/>
    <n v="6"/>
  </r>
  <r>
    <x v="124"/>
    <x v="1"/>
    <n v="12"/>
  </r>
  <r>
    <x v="125"/>
    <x v="2"/>
    <m/>
  </r>
  <r>
    <x v="125"/>
    <x v="2"/>
    <m/>
  </r>
  <r>
    <x v="125"/>
    <x v="2"/>
    <m/>
  </r>
  <r>
    <x v="125"/>
    <x v="2"/>
    <m/>
  </r>
  <r>
    <x v="125"/>
    <x v="2"/>
    <m/>
  </r>
  <r>
    <x v="125"/>
    <x v="2"/>
    <m/>
  </r>
  <r>
    <x v="125"/>
    <x v="2"/>
    <m/>
  </r>
  <r>
    <x v="125"/>
    <x v="2"/>
    <m/>
  </r>
  <r>
    <x v="125"/>
    <x v="2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65">
  <r>
    <x v="0"/>
    <x v="0"/>
    <n v="14633"/>
  </r>
  <r>
    <x v="0"/>
    <x v="1"/>
    <n v="72322"/>
  </r>
  <r>
    <x v="0"/>
    <x v="2"/>
    <n v="208634"/>
  </r>
  <r>
    <x v="0"/>
    <x v="3"/>
    <n v="94019"/>
  </r>
  <r>
    <x v="0"/>
    <x v="4"/>
    <n v="868190"/>
  </r>
  <r>
    <x v="0"/>
    <x v="5"/>
    <n v="118992"/>
  </r>
  <r>
    <x v="0"/>
    <x v="6"/>
    <n v="125529"/>
  </r>
  <r>
    <x v="0"/>
    <x v="7"/>
    <n v="125054"/>
  </r>
  <r>
    <x v="0"/>
    <x v="8"/>
    <n v="103632"/>
  </r>
  <r>
    <x v="0"/>
    <x v="9"/>
    <n v="81609"/>
  </r>
  <r>
    <x v="0"/>
    <x v="10"/>
    <n v="59542"/>
  </r>
  <r>
    <x v="0"/>
    <x v="11"/>
    <n v="39692"/>
  </r>
  <r>
    <x v="0"/>
    <x v="12"/>
    <n v="54159"/>
  </r>
  <r>
    <x v="1"/>
    <x v="0"/>
    <n v="23"/>
  </r>
  <r>
    <x v="1"/>
    <x v="1"/>
    <n v="77"/>
  </r>
  <r>
    <x v="1"/>
    <x v="2"/>
    <n v="304"/>
  </r>
  <r>
    <x v="1"/>
    <x v="3"/>
    <n v="142"/>
  </r>
  <r>
    <x v="1"/>
    <x v="4"/>
    <n v="1013"/>
  </r>
  <r>
    <x v="1"/>
    <x v="5"/>
    <n v="152"/>
  </r>
  <r>
    <x v="1"/>
    <x v="6"/>
    <n v="167"/>
  </r>
  <r>
    <x v="1"/>
    <x v="7"/>
    <n v="143"/>
  </r>
  <r>
    <x v="1"/>
    <x v="8"/>
    <n v="117"/>
  </r>
  <r>
    <x v="1"/>
    <x v="9"/>
    <n v="116"/>
  </r>
  <r>
    <x v="1"/>
    <x v="10"/>
    <n v="83"/>
  </r>
  <r>
    <x v="1"/>
    <x v="11"/>
    <n v="63"/>
  </r>
  <r>
    <x v="1"/>
    <x v="12"/>
    <n v="70"/>
  </r>
  <r>
    <x v="2"/>
    <x v="1"/>
    <n v="12"/>
  </r>
  <r>
    <x v="2"/>
    <x v="2"/>
    <n v="21"/>
  </r>
  <r>
    <x v="2"/>
    <x v="3"/>
    <n v="15"/>
  </r>
  <r>
    <x v="2"/>
    <x v="4"/>
    <n v="108"/>
  </r>
  <r>
    <x v="2"/>
    <x v="5"/>
    <n v="15"/>
  </r>
  <r>
    <x v="2"/>
    <x v="6"/>
    <n v="19"/>
  </r>
  <r>
    <x v="2"/>
    <x v="7"/>
    <n v="13"/>
  </r>
  <r>
    <x v="2"/>
    <x v="8"/>
    <n v="18"/>
  </r>
  <r>
    <x v="2"/>
    <x v="9"/>
    <n v="10"/>
  </r>
  <r>
    <x v="2"/>
    <x v="10"/>
    <n v="5"/>
  </r>
  <r>
    <x v="2"/>
    <x v="11"/>
    <n v="4"/>
  </r>
  <r>
    <x v="2"/>
    <x v="12"/>
    <n v="6"/>
  </r>
  <r>
    <x v="3"/>
    <x v="0"/>
    <n v="4"/>
  </r>
  <r>
    <x v="3"/>
    <x v="1"/>
    <n v="21"/>
  </r>
  <r>
    <x v="3"/>
    <x v="2"/>
    <n v="53"/>
  </r>
  <r>
    <x v="3"/>
    <x v="3"/>
    <n v="31"/>
  </r>
  <r>
    <x v="3"/>
    <x v="4"/>
    <n v="199"/>
  </r>
  <r>
    <x v="3"/>
    <x v="5"/>
    <n v="33"/>
  </r>
  <r>
    <x v="3"/>
    <x v="6"/>
    <n v="21"/>
  </r>
  <r>
    <x v="3"/>
    <x v="7"/>
    <n v="24"/>
  </r>
  <r>
    <x v="3"/>
    <x v="8"/>
    <n v="28"/>
  </r>
  <r>
    <x v="3"/>
    <x v="9"/>
    <n v="16"/>
  </r>
  <r>
    <x v="3"/>
    <x v="10"/>
    <n v="14"/>
  </r>
  <r>
    <x v="3"/>
    <x v="11"/>
    <n v="7"/>
  </r>
  <r>
    <x v="3"/>
    <x v="12"/>
    <n v="9"/>
  </r>
  <r>
    <x v="4"/>
    <x v="0"/>
    <n v="130"/>
  </r>
  <r>
    <x v="4"/>
    <x v="1"/>
    <n v="524"/>
  </r>
  <r>
    <x v="4"/>
    <x v="2"/>
    <n v="1686"/>
  </r>
  <r>
    <x v="4"/>
    <x v="3"/>
    <n v="846"/>
  </r>
  <r>
    <x v="4"/>
    <x v="4"/>
    <n v="6233"/>
  </r>
  <r>
    <x v="4"/>
    <x v="5"/>
    <n v="880"/>
  </r>
  <r>
    <x v="4"/>
    <x v="6"/>
    <n v="905"/>
  </r>
  <r>
    <x v="4"/>
    <x v="7"/>
    <n v="817"/>
  </r>
  <r>
    <x v="4"/>
    <x v="8"/>
    <n v="592"/>
  </r>
  <r>
    <x v="4"/>
    <x v="9"/>
    <n v="424"/>
  </r>
  <r>
    <x v="4"/>
    <x v="10"/>
    <n v="255"/>
  </r>
  <r>
    <x v="4"/>
    <x v="11"/>
    <n v="159"/>
  </r>
  <r>
    <x v="4"/>
    <x v="12"/>
    <n v="199"/>
  </r>
  <r>
    <x v="5"/>
    <x v="0"/>
    <n v="22"/>
  </r>
  <r>
    <x v="5"/>
    <x v="1"/>
    <n v="85"/>
  </r>
  <r>
    <x v="5"/>
    <x v="2"/>
    <n v="411"/>
  </r>
  <r>
    <x v="5"/>
    <x v="3"/>
    <n v="238"/>
  </r>
  <r>
    <x v="5"/>
    <x v="4"/>
    <n v="1717"/>
  </r>
  <r>
    <x v="5"/>
    <x v="5"/>
    <n v="224"/>
  </r>
  <r>
    <x v="5"/>
    <x v="6"/>
    <n v="233"/>
  </r>
  <r>
    <x v="5"/>
    <x v="7"/>
    <n v="182"/>
  </r>
  <r>
    <x v="5"/>
    <x v="8"/>
    <n v="119"/>
  </r>
  <r>
    <x v="5"/>
    <x v="9"/>
    <n v="112"/>
  </r>
  <r>
    <x v="5"/>
    <x v="10"/>
    <n v="60"/>
  </r>
  <r>
    <x v="5"/>
    <x v="11"/>
    <n v="37"/>
  </r>
  <r>
    <x v="5"/>
    <x v="12"/>
    <n v="40"/>
  </r>
  <r>
    <x v="6"/>
    <x v="0"/>
    <n v="78"/>
  </r>
  <r>
    <x v="6"/>
    <x v="1"/>
    <n v="295"/>
  </r>
  <r>
    <x v="6"/>
    <x v="2"/>
    <n v="969"/>
  </r>
  <r>
    <x v="6"/>
    <x v="3"/>
    <n v="443"/>
  </r>
  <r>
    <x v="6"/>
    <x v="4"/>
    <n v="3215"/>
  </r>
  <r>
    <x v="6"/>
    <x v="5"/>
    <n v="555"/>
  </r>
  <r>
    <x v="6"/>
    <x v="6"/>
    <n v="594"/>
  </r>
  <r>
    <x v="6"/>
    <x v="7"/>
    <n v="478"/>
  </r>
  <r>
    <x v="6"/>
    <x v="8"/>
    <n v="443"/>
  </r>
  <r>
    <x v="6"/>
    <x v="9"/>
    <n v="294"/>
  </r>
  <r>
    <x v="6"/>
    <x v="10"/>
    <n v="239"/>
  </r>
  <r>
    <x v="6"/>
    <x v="11"/>
    <n v="147"/>
  </r>
  <r>
    <x v="6"/>
    <x v="12"/>
    <n v="173"/>
  </r>
  <r>
    <x v="7"/>
    <x v="0"/>
    <n v="11"/>
  </r>
  <r>
    <x v="7"/>
    <x v="1"/>
    <n v="52"/>
  </r>
  <r>
    <x v="7"/>
    <x v="2"/>
    <n v="190"/>
  </r>
  <r>
    <x v="7"/>
    <x v="3"/>
    <n v="112"/>
  </r>
  <r>
    <x v="7"/>
    <x v="4"/>
    <n v="632"/>
  </r>
  <r>
    <x v="7"/>
    <x v="5"/>
    <n v="102"/>
  </r>
  <r>
    <x v="7"/>
    <x v="6"/>
    <n v="83"/>
  </r>
  <r>
    <x v="7"/>
    <x v="7"/>
    <n v="74"/>
  </r>
  <r>
    <x v="7"/>
    <x v="8"/>
    <n v="56"/>
  </r>
  <r>
    <x v="7"/>
    <x v="9"/>
    <n v="33"/>
  </r>
  <r>
    <x v="7"/>
    <x v="10"/>
    <n v="22"/>
  </r>
  <r>
    <x v="7"/>
    <x v="11"/>
    <n v="18"/>
  </r>
  <r>
    <x v="7"/>
    <x v="12"/>
    <n v="10"/>
  </r>
  <r>
    <x v="8"/>
    <x v="0"/>
    <n v="9"/>
  </r>
  <r>
    <x v="8"/>
    <x v="1"/>
    <n v="25"/>
  </r>
  <r>
    <x v="8"/>
    <x v="2"/>
    <n v="106"/>
  </r>
  <r>
    <x v="8"/>
    <x v="3"/>
    <n v="60"/>
  </r>
  <r>
    <x v="8"/>
    <x v="4"/>
    <n v="568"/>
  </r>
  <r>
    <x v="8"/>
    <x v="5"/>
    <n v="54"/>
  </r>
  <r>
    <x v="8"/>
    <x v="6"/>
    <n v="45"/>
  </r>
  <r>
    <x v="8"/>
    <x v="7"/>
    <n v="39"/>
  </r>
  <r>
    <x v="8"/>
    <x v="8"/>
    <n v="39"/>
  </r>
  <r>
    <x v="8"/>
    <x v="9"/>
    <n v="34"/>
  </r>
  <r>
    <x v="8"/>
    <x v="10"/>
    <n v="21"/>
  </r>
  <r>
    <x v="8"/>
    <x v="11"/>
    <n v="13"/>
  </r>
  <r>
    <x v="8"/>
    <x v="12"/>
    <n v="20"/>
  </r>
  <r>
    <x v="9"/>
    <x v="0"/>
    <n v="17"/>
  </r>
  <r>
    <x v="9"/>
    <x v="1"/>
    <n v="46"/>
  </r>
  <r>
    <x v="9"/>
    <x v="2"/>
    <n v="182"/>
  </r>
  <r>
    <x v="9"/>
    <x v="3"/>
    <n v="69"/>
  </r>
  <r>
    <x v="9"/>
    <x v="4"/>
    <n v="949"/>
  </r>
  <r>
    <x v="9"/>
    <x v="5"/>
    <n v="99"/>
  </r>
  <r>
    <x v="9"/>
    <x v="6"/>
    <n v="92"/>
  </r>
  <r>
    <x v="9"/>
    <x v="7"/>
    <n v="68"/>
  </r>
  <r>
    <x v="9"/>
    <x v="8"/>
    <n v="39"/>
  </r>
  <r>
    <x v="9"/>
    <x v="9"/>
    <n v="27"/>
  </r>
  <r>
    <x v="9"/>
    <x v="10"/>
    <n v="16"/>
  </r>
  <r>
    <x v="9"/>
    <x v="11"/>
    <n v="10"/>
  </r>
  <r>
    <x v="9"/>
    <x v="12"/>
    <n v="6"/>
  </r>
  <r>
    <x v="10"/>
    <x v="0"/>
    <n v="79"/>
  </r>
  <r>
    <x v="10"/>
    <x v="1"/>
    <n v="324"/>
  </r>
  <r>
    <x v="10"/>
    <x v="2"/>
    <n v="980"/>
  </r>
  <r>
    <x v="10"/>
    <x v="3"/>
    <n v="446"/>
  </r>
  <r>
    <x v="10"/>
    <x v="4"/>
    <n v="3705"/>
  </r>
  <r>
    <x v="10"/>
    <x v="5"/>
    <n v="527"/>
  </r>
  <r>
    <x v="10"/>
    <x v="6"/>
    <n v="531"/>
  </r>
  <r>
    <x v="10"/>
    <x v="7"/>
    <n v="448"/>
  </r>
  <r>
    <x v="10"/>
    <x v="8"/>
    <n v="336"/>
  </r>
  <r>
    <x v="10"/>
    <x v="9"/>
    <n v="244"/>
  </r>
  <r>
    <x v="10"/>
    <x v="10"/>
    <n v="197"/>
  </r>
  <r>
    <x v="10"/>
    <x v="11"/>
    <n v="123"/>
  </r>
  <r>
    <x v="10"/>
    <x v="12"/>
    <n v="164"/>
  </r>
  <r>
    <x v="11"/>
    <x v="0"/>
    <n v="15"/>
  </r>
  <r>
    <x v="11"/>
    <x v="1"/>
    <n v="52"/>
  </r>
  <r>
    <x v="11"/>
    <x v="2"/>
    <n v="194"/>
  </r>
  <r>
    <x v="11"/>
    <x v="3"/>
    <n v="91"/>
  </r>
  <r>
    <x v="11"/>
    <x v="4"/>
    <n v="534"/>
  </r>
  <r>
    <x v="11"/>
    <x v="5"/>
    <n v="68"/>
  </r>
  <r>
    <x v="11"/>
    <x v="6"/>
    <n v="65"/>
  </r>
  <r>
    <x v="11"/>
    <x v="7"/>
    <n v="66"/>
  </r>
  <r>
    <x v="11"/>
    <x v="8"/>
    <n v="27"/>
  </r>
  <r>
    <x v="11"/>
    <x v="9"/>
    <n v="14"/>
  </r>
  <r>
    <x v="11"/>
    <x v="10"/>
    <n v="9"/>
  </r>
  <r>
    <x v="11"/>
    <x v="11"/>
    <n v="8"/>
  </r>
  <r>
    <x v="11"/>
    <x v="12"/>
    <n v="11"/>
  </r>
  <r>
    <x v="12"/>
    <x v="0"/>
    <n v="1140"/>
  </r>
  <r>
    <x v="12"/>
    <x v="1"/>
    <n v="4931"/>
  </r>
  <r>
    <x v="12"/>
    <x v="2"/>
    <n v="14142"/>
  </r>
  <r>
    <x v="12"/>
    <x v="3"/>
    <n v="6575"/>
  </r>
  <r>
    <x v="12"/>
    <x v="4"/>
    <n v="38148"/>
  </r>
  <r>
    <x v="12"/>
    <x v="5"/>
    <n v="5087"/>
  </r>
  <r>
    <x v="12"/>
    <x v="6"/>
    <n v="4636"/>
  </r>
  <r>
    <x v="12"/>
    <x v="7"/>
    <n v="3870"/>
  </r>
  <r>
    <x v="12"/>
    <x v="8"/>
    <n v="2726"/>
  </r>
  <r>
    <x v="12"/>
    <x v="9"/>
    <n v="1547"/>
  </r>
  <r>
    <x v="12"/>
    <x v="10"/>
    <n v="843"/>
  </r>
  <r>
    <x v="12"/>
    <x v="11"/>
    <n v="466"/>
  </r>
  <r>
    <x v="12"/>
    <x v="12"/>
    <n v="471"/>
  </r>
  <r>
    <x v="13"/>
    <x v="0"/>
    <n v="40"/>
  </r>
  <r>
    <x v="13"/>
    <x v="1"/>
    <n v="170"/>
  </r>
  <r>
    <x v="13"/>
    <x v="2"/>
    <n v="473"/>
  </r>
  <r>
    <x v="13"/>
    <x v="3"/>
    <n v="210"/>
  </r>
  <r>
    <x v="13"/>
    <x v="4"/>
    <n v="1478"/>
  </r>
  <r>
    <x v="13"/>
    <x v="5"/>
    <n v="250"/>
  </r>
  <r>
    <x v="13"/>
    <x v="6"/>
    <n v="222"/>
  </r>
  <r>
    <x v="13"/>
    <x v="7"/>
    <n v="144"/>
  </r>
  <r>
    <x v="13"/>
    <x v="8"/>
    <n v="86"/>
  </r>
  <r>
    <x v="13"/>
    <x v="9"/>
    <n v="104"/>
  </r>
  <r>
    <x v="13"/>
    <x v="10"/>
    <n v="43"/>
  </r>
  <r>
    <x v="13"/>
    <x v="11"/>
    <n v="27"/>
  </r>
  <r>
    <x v="13"/>
    <x v="12"/>
    <n v="42"/>
  </r>
  <r>
    <x v="14"/>
    <x v="0"/>
    <n v="6"/>
  </r>
  <r>
    <x v="14"/>
    <x v="1"/>
    <n v="22"/>
  </r>
  <r>
    <x v="14"/>
    <x v="2"/>
    <n v="66"/>
  </r>
  <r>
    <x v="14"/>
    <x v="3"/>
    <n v="19"/>
  </r>
  <r>
    <x v="14"/>
    <x v="4"/>
    <n v="236"/>
  </r>
  <r>
    <x v="14"/>
    <x v="5"/>
    <n v="30"/>
  </r>
  <r>
    <x v="14"/>
    <x v="6"/>
    <n v="27"/>
  </r>
  <r>
    <x v="14"/>
    <x v="7"/>
    <n v="25"/>
  </r>
  <r>
    <x v="14"/>
    <x v="8"/>
    <n v="22"/>
  </r>
  <r>
    <x v="14"/>
    <x v="9"/>
    <n v="14"/>
  </r>
  <r>
    <x v="14"/>
    <x v="10"/>
    <n v="16"/>
  </r>
  <r>
    <x v="14"/>
    <x v="11"/>
    <n v="7"/>
  </r>
  <r>
    <x v="14"/>
    <x v="12"/>
    <n v="6"/>
  </r>
  <r>
    <x v="15"/>
    <x v="0"/>
    <n v="11"/>
  </r>
  <r>
    <x v="15"/>
    <x v="1"/>
    <n v="18"/>
  </r>
  <r>
    <x v="15"/>
    <x v="2"/>
    <n v="85"/>
  </r>
  <r>
    <x v="15"/>
    <x v="3"/>
    <n v="45"/>
  </r>
  <r>
    <x v="15"/>
    <x v="4"/>
    <n v="307"/>
  </r>
  <r>
    <x v="15"/>
    <x v="5"/>
    <n v="56"/>
  </r>
  <r>
    <x v="15"/>
    <x v="6"/>
    <n v="70"/>
  </r>
  <r>
    <x v="15"/>
    <x v="7"/>
    <n v="69"/>
  </r>
  <r>
    <x v="15"/>
    <x v="8"/>
    <n v="55"/>
  </r>
  <r>
    <x v="15"/>
    <x v="9"/>
    <n v="41"/>
  </r>
  <r>
    <x v="15"/>
    <x v="10"/>
    <n v="28"/>
  </r>
  <r>
    <x v="15"/>
    <x v="11"/>
    <n v="30"/>
  </r>
  <r>
    <x v="15"/>
    <x v="12"/>
    <n v="42"/>
  </r>
  <r>
    <x v="16"/>
    <x v="0"/>
    <n v="199"/>
  </r>
  <r>
    <x v="16"/>
    <x v="1"/>
    <n v="991"/>
  </r>
  <r>
    <x v="16"/>
    <x v="2"/>
    <n v="2970"/>
  </r>
  <r>
    <x v="16"/>
    <x v="3"/>
    <n v="1371"/>
  </r>
  <r>
    <x v="16"/>
    <x v="4"/>
    <n v="10743"/>
  </r>
  <r>
    <x v="16"/>
    <x v="5"/>
    <n v="1629"/>
  </r>
  <r>
    <x v="16"/>
    <x v="6"/>
    <n v="1642"/>
  </r>
  <r>
    <x v="16"/>
    <x v="7"/>
    <n v="1472"/>
  </r>
  <r>
    <x v="16"/>
    <x v="8"/>
    <n v="1091"/>
  </r>
  <r>
    <x v="16"/>
    <x v="9"/>
    <n v="824"/>
  </r>
  <r>
    <x v="16"/>
    <x v="10"/>
    <n v="628"/>
  </r>
  <r>
    <x v="16"/>
    <x v="11"/>
    <n v="404"/>
  </r>
  <r>
    <x v="16"/>
    <x v="12"/>
    <n v="488"/>
  </r>
  <r>
    <x v="17"/>
    <x v="0"/>
    <n v="7"/>
  </r>
  <r>
    <x v="17"/>
    <x v="1"/>
    <n v="49"/>
  </r>
  <r>
    <x v="17"/>
    <x v="2"/>
    <n v="154"/>
  </r>
  <r>
    <x v="17"/>
    <x v="3"/>
    <n v="90"/>
  </r>
  <r>
    <x v="17"/>
    <x v="4"/>
    <n v="433"/>
  </r>
  <r>
    <x v="17"/>
    <x v="5"/>
    <n v="90"/>
  </r>
  <r>
    <x v="17"/>
    <x v="6"/>
    <n v="74"/>
  </r>
  <r>
    <x v="17"/>
    <x v="7"/>
    <n v="49"/>
  </r>
  <r>
    <x v="17"/>
    <x v="8"/>
    <n v="47"/>
  </r>
  <r>
    <x v="17"/>
    <x v="9"/>
    <n v="20"/>
  </r>
  <r>
    <x v="17"/>
    <x v="10"/>
    <n v="23"/>
  </r>
  <r>
    <x v="17"/>
    <x v="11"/>
    <n v="8"/>
  </r>
  <r>
    <x v="17"/>
    <x v="12"/>
    <n v="18"/>
  </r>
  <r>
    <x v="18"/>
    <x v="0"/>
    <n v="2444"/>
  </r>
  <r>
    <x v="18"/>
    <x v="1"/>
    <n v="12181"/>
  </r>
  <r>
    <x v="18"/>
    <x v="2"/>
    <n v="35703"/>
  </r>
  <r>
    <x v="18"/>
    <x v="3"/>
    <n v="16462"/>
  </r>
  <r>
    <x v="18"/>
    <x v="4"/>
    <n v="136751"/>
  </r>
  <r>
    <x v="18"/>
    <x v="5"/>
    <n v="17897"/>
  </r>
  <r>
    <x v="18"/>
    <x v="6"/>
    <n v="19277"/>
  </r>
  <r>
    <x v="18"/>
    <x v="7"/>
    <n v="18482"/>
  </r>
  <r>
    <x v="18"/>
    <x v="8"/>
    <n v="15097"/>
  </r>
  <r>
    <x v="18"/>
    <x v="9"/>
    <n v="11783"/>
  </r>
  <r>
    <x v="18"/>
    <x v="10"/>
    <n v="7984"/>
  </r>
  <r>
    <x v="18"/>
    <x v="11"/>
    <n v="4757"/>
  </r>
  <r>
    <x v="18"/>
    <x v="12"/>
    <n v="5879"/>
  </r>
  <r>
    <x v="19"/>
    <x v="0"/>
    <n v="8"/>
  </r>
  <r>
    <x v="19"/>
    <x v="1"/>
    <n v="17"/>
  </r>
  <r>
    <x v="19"/>
    <x v="2"/>
    <n v="110"/>
  </r>
  <r>
    <x v="19"/>
    <x v="3"/>
    <n v="48"/>
  </r>
  <r>
    <x v="19"/>
    <x v="4"/>
    <n v="350"/>
  </r>
  <r>
    <x v="19"/>
    <x v="5"/>
    <n v="68"/>
  </r>
  <r>
    <x v="19"/>
    <x v="6"/>
    <n v="63"/>
  </r>
  <r>
    <x v="19"/>
    <x v="7"/>
    <n v="54"/>
  </r>
  <r>
    <x v="19"/>
    <x v="8"/>
    <n v="37"/>
  </r>
  <r>
    <x v="19"/>
    <x v="9"/>
    <n v="28"/>
  </r>
  <r>
    <x v="19"/>
    <x v="10"/>
    <n v="21"/>
  </r>
  <r>
    <x v="19"/>
    <x v="11"/>
    <n v="11"/>
  </r>
  <r>
    <x v="19"/>
    <x v="12"/>
    <n v="12"/>
  </r>
  <r>
    <x v="20"/>
    <x v="0"/>
    <n v="6"/>
  </r>
  <r>
    <x v="20"/>
    <x v="1"/>
    <n v="44"/>
  </r>
  <r>
    <x v="20"/>
    <x v="2"/>
    <n v="126"/>
  </r>
  <r>
    <x v="20"/>
    <x v="3"/>
    <n v="78"/>
  </r>
  <r>
    <x v="20"/>
    <x v="4"/>
    <n v="474"/>
  </r>
  <r>
    <x v="20"/>
    <x v="5"/>
    <n v="91"/>
  </r>
  <r>
    <x v="20"/>
    <x v="6"/>
    <n v="72"/>
  </r>
  <r>
    <x v="20"/>
    <x v="7"/>
    <n v="61"/>
  </r>
  <r>
    <x v="20"/>
    <x v="8"/>
    <n v="52"/>
  </r>
  <r>
    <x v="20"/>
    <x v="9"/>
    <n v="34"/>
  </r>
  <r>
    <x v="20"/>
    <x v="10"/>
    <n v="23"/>
  </r>
  <r>
    <x v="20"/>
    <x v="11"/>
    <n v="17"/>
  </r>
  <r>
    <x v="20"/>
    <x v="12"/>
    <n v="22"/>
  </r>
  <r>
    <x v="21"/>
    <x v="0"/>
    <n v="44"/>
  </r>
  <r>
    <x v="21"/>
    <x v="1"/>
    <n v="236"/>
  </r>
  <r>
    <x v="21"/>
    <x v="2"/>
    <n v="835"/>
  </r>
  <r>
    <x v="21"/>
    <x v="3"/>
    <n v="433"/>
  </r>
  <r>
    <x v="21"/>
    <x v="4"/>
    <n v="2811"/>
  </r>
  <r>
    <x v="21"/>
    <x v="5"/>
    <n v="479"/>
  </r>
  <r>
    <x v="21"/>
    <x v="6"/>
    <n v="507"/>
  </r>
  <r>
    <x v="21"/>
    <x v="7"/>
    <n v="448"/>
  </r>
  <r>
    <x v="21"/>
    <x v="8"/>
    <n v="351"/>
  </r>
  <r>
    <x v="21"/>
    <x v="9"/>
    <n v="260"/>
  </r>
  <r>
    <x v="21"/>
    <x v="10"/>
    <n v="190"/>
  </r>
  <r>
    <x v="21"/>
    <x v="11"/>
    <n v="122"/>
  </r>
  <r>
    <x v="21"/>
    <x v="12"/>
    <n v="137"/>
  </r>
  <r>
    <x v="22"/>
    <x v="0"/>
    <n v="8"/>
  </r>
  <r>
    <x v="22"/>
    <x v="1"/>
    <n v="25"/>
  </r>
  <r>
    <x v="22"/>
    <x v="2"/>
    <n v="74"/>
  </r>
  <r>
    <x v="22"/>
    <x v="3"/>
    <n v="27"/>
  </r>
  <r>
    <x v="22"/>
    <x v="4"/>
    <n v="406"/>
  </r>
  <r>
    <x v="22"/>
    <x v="5"/>
    <n v="35"/>
  </r>
  <r>
    <x v="22"/>
    <x v="6"/>
    <n v="23"/>
  </r>
  <r>
    <x v="22"/>
    <x v="7"/>
    <n v="20"/>
  </r>
  <r>
    <x v="22"/>
    <x v="8"/>
    <n v="8"/>
  </r>
  <r>
    <x v="22"/>
    <x v="9"/>
    <n v="8"/>
  </r>
  <r>
    <x v="22"/>
    <x v="10"/>
    <n v="5"/>
  </r>
  <r>
    <x v="22"/>
    <x v="12"/>
    <n v="3"/>
  </r>
  <r>
    <x v="23"/>
    <x v="0"/>
    <n v="20"/>
  </r>
  <r>
    <x v="23"/>
    <x v="1"/>
    <n v="95"/>
  </r>
  <r>
    <x v="23"/>
    <x v="2"/>
    <n v="244"/>
  </r>
  <r>
    <x v="23"/>
    <x v="3"/>
    <n v="108"/>
  </r>
  <r>
    <x v="23"/>
    <x v="4"/>
    <n v="913"/>
  </r>
  <r>
    <x v="23"/>
    <x v="5"/>
    <n v="89"/>
  </r>
  <r>
    <x v="23"/>
    <x v="6"/>
    <n v="67"/>
  </r>
  <r>
    <x v="23"/>
    <x v="7"/>
    <n v="47"/>
  </r>
  <r>
    <x v="23"/>
    <x v="8"/>
    <n v="52"/>
  </r>
  <r>
    <x v="23"/>
    <x v="9"/>
    <n v="15"/>
  </r>
  <r>
    <x v="23"/>
    <x v="10"/>
    <n v="12"/>
  </r>
  <r>
    <x v="23"/>
    <x v="11"/>
    <n v="10"/>
  </r>
  <r>
    <x v="23"/>
    <x v="12"/>
    <n v="14"/>
  </r>
  <r>
    <x v="24"/>
    <x v="0"/>
    <n v="8"/>
  </r>
  <r>
    <x v="24"/>
    <x v="1"/>
    <n v="41"/>
  </r>
  <r>
    <x v="24"/>
    <x v="2"/>
    <n v="134"/>
  </r>
  <r>
    <x v="24"/>
    <x v="3"/>
    <n v="62"/>
  </r>
  <r>
    <x v="24"/>
    <x v="4"/>
    <n v="776"/>
  </r>
  <r>
    <x v="24"/>
    <x v="5"/>
    <n v="76"/>
  </r>
  <r>
    <x v="24"/>
    <x v="6"/>
    <n v="60"/>
  </r>
  <r>
    <x v="24"/>
    <x v="7"/>
    <n v="45"/>
  </r>
  <r>
    <x v="24"/>
    <x v="8"/>
    <n v="22"/>
  </r>
  <r>
    <x v="24"/>
    <x v="9"/>
    <n v="16"/>
  </r>
  <r>
    <x v="24"/>
    <x v="10"/>
    <n v="5"/>
  </r>
  <r>
    <x v="24"/>
    <x v="11"/>
    <n v="7"/>
  </r>
  <r>
    <x v="24"/>
    <x v="12"/>
    <n v="5"/>
  </r>
  <r>
    <x v="25"/>
    <x v="0"/>
    <n v="6"/>
  </r>
  <r>
    <x v="25"/>
    <x v="1"/>
    <n v="30"/>
  </r>
  <r>
    <x v="25"/>
    <x v="2"/>
    <n v="89"/>
  </r>
  <r>
    <x v="25"/>
    <x v="3"/>
    <n v="40"/>
  </r>
  <r>
    <x v="25"/>
    <x v="4"/>
    <n v="340"/>
  </r>
  <r>
    <x v="25"/>
    <x v="5"/>
    <n v="36"/>
  </r>
  <r>
    <x v="25"/>
    <x v="6"/>
    <n v="32"/>
  </r>
  <r>
    <x v="25"/>
    <x v="7"/>
    <n v="18"/>
  </r>
  <r>
    <x v="25"/>
    <x v="8"/>
    <n v="16"/>
  </r>
  <r>
    <x v="25"/>
    <x v="9"/>
    <n v="13"/>
  </r>
  <r>
    <x v="25"/>
    <x v="10"/>
    <n v="18"/>
  </r>
  <r>
    <x v="25"/>
    <x v="11"/>
    <n v="7"/>
  </r>
  <r>
    <x v="25"/>
    <x v="12"/>
    <n v="4"/>
  </r>
  <r>
    <x v="26"/>
    <x v="0"/>
    <n v="496"/>
  </r>
  <r>
    <x v="26"/>
    <x v="1"/>
    <n v="2528"/>
  </r>
  <r>
    <x v="26"/>
    <x v="2"/>
    <n v="7165"/>
  </r>
  <r>
    <x v="26"/>
    <x v="3"/>
    <n v="3488"/>
  </r>
  <r>
    <x v="26"/>
    <x v="4"/>
    <n v="29382"/>
  </r>
  <r>
    <x v="26"/>
    <x v="5"/>
    <n v="4291"/>
  </r>
  <r>
    <x v="26"/>
    <x v="6"/>
    <n v="4638"/>
  </r>
  <r>
    <x v="26"/>
    <x v="7"/>
    <n v="4506"/>
  </r>
  <r>
    <x v="26"/>
    <x v="8"/>
    <n v="3612"/>
  </r>
  <r>
    <x v="26"/>
    <x v="9"/>
    <n v="2757"/>
  </r>
  <r>
    <x v="26"/>
    <x v="10"/>
    <n v="2012"/>
  </r>
  <r>
    <x v="26"/>
    <x v="11"/>
    <n v="1350"/>
  </r>
  <r>
    <x v="26"/>
    <x v="12"/>
    <n v="1468"/>
  </r>
  <r>
    <x v="27"/>
    <x v="0"/>
    <n v="2"/>
  </r>
  <r>
    <x v="27"/>
    <x v="1"/>
    <n v="15"/>
  </r>
  <r>
    <x v="27"/>
    <x v="2"/>
    <n v="49"/>
  </r>
  <r>
    <x v="27"/>
    <x v="3"/>
    <n v="33"/>
  </r>
  <r>
    <x v="27"/>
    <x v="4"/>
    <n v="183"/>
  </r>
  <r>
    <x v="27"/>
    <x v="5"/>
    <n v="30"/>
  </r>
  <r>
    <x v="27"/>
    <x v="6"/>
    <n v="31"/>
  </r>
  <r>
    <x v="27"/>
    <x v="7"/>
    <n v="22"/>
  </r>
  <r>
    <x v="27"/>
    <x v="8"/>
    <n v="24"/>
  </r>
  <r>
    <x v="27"/>
    <x v="9"/>
    <n v="14"/>
  </r>
  <r>
    <x v="27"/>
    <x v="10"/>
    <n v="10"/>
  </r>
  <r>
    <x v="27"/>
    <x v="11"/>
    <n v="12"/>
  </r>
  <r>
    <x v="27"/>
    <x v="12"/>
    <n v="11"/>
  </r>
  <r>
    <x v="28"/>
    <x v="0"/>
    <n v="18"/>
  </r>
  <r>
    <x v="28"/>
    <x v="1"/>
    <n v="117"/>
  </r>
  <r>
    <x v="28"/>
    <x v="2"/>
    <n v="235"/>
  </r>
  <r>
    <x v="28"/>
    <x v="3"/>
    <n v="107"/>
  </r>
  <r>
    <x v="28"/>
    <x v="4"/>
    <n v="1228"/>
  </r>
  <r>
    <x v="28"/>
    <x v="5"/>
    <n v="123"/>
  </r>
  <r>
    <x v="28"/>
    <x v="6"/>
    <n v="107"/>
  </r>
  <r>
    <x v="28"/>
    <x v="7"/>
    <n v="100"/>
  </r>
  <r>
    <x v="28"/>
    <x v="8"/>
    <n v="69"/>
  </r>
  <r>
    <x v="28"/>
    <x v="9"/>
    <n v="44"/>
  </r>
  <r>
    <x v="28"/>
    <x v="10"/>
    <n v="34"/>
  </r>
  <r>
    <x v="28"/>
    <x v="11"/>
    <n v="32"/>
  </r>
  <r>
    <x v="28"/>
    <x v="12"/>
    <n v="31"/>
  </r>
  <r>
    <x v="29"/>
    <x v="0"/>
    <n v="4"/>
  </r>
  <r>
    <x v="29"/>
    <x v="1"/>
    <n v="19"/>
  </r>
  <r>
    <x v="29"/>
    <x v="2"/>
    <n v="96"/>
  </r>
  <r>
    <x v="29"/>
    <x v="3"/>
    <n v="46"/>
  </r>
  <r>
    <x v="29"/>
    <x v="4"/>
    <n v="265"/>
  </r>
  <r>
    <x v="29"/>
    <x v="5"/>
    <n v="36"/>
  </r>
  <r>
    <x v="29"/>
    <x v="6"/>
    <n v="60"/>
  </r>
  <r>
    <x v="29"/>
    <x v="7"/>
    <n v="57"/>
  </r>
  <r>
    <x v="29"/>
    <x v="8"/>
    <n v="45"/>
  </r>
  <r>
    <x v="29"/>
    <x v="9"/>
    <n v="42"/>
  </r>
  <r>
    <x v="29"/>
    <x v="10"/>
    <n v="30"/>
  </r>
  <r>
    <x v="29"/>
    <x v="11"/>
    <n v="23"/>
  </r>
  <r>
    <x v="29"/>
    <x v="12"/>
    <n v="33"/>
  </r>
  <r>
    <x v="30"/>
    <x v="0"/>
    <n v="6"/>
  </r>
  <r>
    <x v="30"/>
    <x v="1"/>
    <n v="16"/>
  </r>
  <r>
    <x v="30"/>
    <x v="2"/>
    <n v="64"/>
  </r>
  <r>
    <x v="30"/>
    <x v="3"/>
    <n v="24"/>
  </r>
  <r>
    <x v="30"/>
    <x v="4"/>
    <n v="260"/>
  </r>
  <r>
    <x v="30"/>
    <x v="5"/>
    <n v="28"/>
  </r>
  <r>
    <x v="30"/>
    <x v="6"/>
    <n v="44"/>
  </r>
  <r>
    <x v="30"/>
    <x v="7"/>
    <n v="27"/>
  </r>
  <r>
    <x v="30"/>
    <x v="8"/>
    <n v="33"/>
  </r>
  <r>
    <x v="30"/>
    <x v="9"/>
    <n v="25"/>
  </r>
  <r>
    <x v="30"/>
    <x v="10"/>
    <n v="20"/>
  </r>
  <r>
    <x v="30"/>
    <x v="11"/>
    <n v="11"/>
  </r>
  <r>
    <x v="30"/>
    <x v="12"/>
    <n v="18"/>
  </r>
  <r>
    <x v="31"/>
    <x v="0"/>
    <n v="417"/>
  </r>
  <r>
    <x v="31"/>
    <x v="1"/>
    <n v="1645"/>
  </r>
  <r>
    <x v="31"/>
    <x v="2"/>
    <n v="4520"/>
  </r>
  <r>
    <x v="31"/>
    <x v="3"/>
    <n v="2227"/>
  </r>
  <r>
    <x v="31"/>
    <x v="4"/>
    <n v="11565"/>
  </r>
  <r>
    <x v="31"/>
    <x v="5"/>
    <n v="1452"/>
  </r>
  <r>
    <x v="31"/>
    <x v="6"/>
    <n v="1209"/>
  </r>
  <r>
    <x v="31"/>
    <x v="7"/>
    <n v="1048"/>
  </r>
  <r>
    <x v="31"/>
    <x v="8"/>
    <n v="687"/>
  </r>
  <r>
    <x v="31"/>
    <x v="9"/>
    <n v="381"/>
  </r>
  <r>
    <x v="31"/>
    <x v="10"/>
    <n v="209"/>
  </r>
  <r>
    <x v="31"/>
    <x v="11"/>
    <n v="107"/>
  </r>
  <r>
    <x v="31"/>
    <x v="12"/>
    <n v="111"/>
  </r>
  <r>
    <x v="32"/>
    <x v="0"/>
    <n v="315"/>
  </r>
  <r>
    <x v="32"/>
    <x v="1"/>
    <n v="1495"/>
  </r>
  <r>
    <x v="32"/>
    <x v="2"/>
    <n v="4013"/>
  </r>
  <r>
    <x v="32"/>
    <x v="3"/>
    <n v="1862"/>
  </r>
  <r>
    <x v="32"/>
    <x v="4"/>
    <n v="13755"/>
  </r>
  <r>
    <x v="32"/>
    <x v="5"/>
    <n v="1881"/>
  </r>
  <r>
    <x v="32"/>
    <x v="6"/>
    <n v="1813"/>
  </r>
  <r>
    <x v="32"/>
    <x v="7"/>
    <n v="1565"/>
  </r>
  <r>
    <x v="32"/>
    <x v="8"/>
    <n v="1302"/>
  </r>
  <r>
    <x v="32"/>
    <x v="9"/>
    <n v="996"/>
  </r>
  <r>
    <x v="32"/>
    <x v="10"/>
    <n v="744"/>
  </r>
  <r>
    <x v="32"/>
    <x v="11"/>
    <n v="410"/>
  </r>
  <r>
    <x v="32"/>
    <x v="12"/>
    <n v="432"/>
  </r>
  <r>
    <x v="33"/>
    <x v="0"/>
    <n v="3"/>
  </r>
  <r>
    <x v="33"/>
    <x v="1"/>
    <n v="33"/>
  </r>
  <r>
    <x v="33"/>
    <x v="2"/>
    <n v="104"/>
  </r>
  <r>
    <x v="33"/>
    <x v="3"/>
    <n v="75"/>
  </r>
  <r>
    <x v="33"/>
    <x v="4"/>
    <n v="377"/>
  </r>
  <r>
    <x v="33"/>
    <x v="5"/>
    <n v="85"/>
  </r>
  <r>
    <x v="33"/>
    <x v="6"/>
    <n v="95"/>
  </r>
  <r>
    <x v="33"/>
    <x v="7"/>
    <n v="104"/>
  </r>
  <r>
    <x v="33"/>
    <x v="8"/>
    <n v="64"/>
  </r>
  <r>
    <x v="33"/>
    <x v="9"/>
    <n v="41"/>
  </r>
  <r>
    <x v="33"/>
    <x v="10"/>
    <n v="33"/>
  </r>
  <r>
    <x v="33"/>
    <x v="11"/>
    <n v="27"/>
  </r>
  <r>
    <x v="33"/>
    <x v="12"/>
    <n v="49"/>
  </r>
  <r>
    <x v="34"/>
    <x v="0"/>
    <n v="235"/>
  </r>
  <r>
    <x v="34"/>
    <x v="1"/>
    <n v="1130"/>
  </r>
  <r>
    <x v="34"/>
    <x v="2"/>
    <n v="3359"/>
  </r>
  <r>
    <x v="34"/>
    <x v="3"/>
    <n v="1436"/>
  </r>
  <r>
    <x v="34"/>
    <x v="4"/>
    <n v="10144"/>
  </r>
  <r>
    <x v="34"/>
    <x v="5"/>
    <n v="1357"/>
  </r>
  <r>
    <x v="34"/>
    <x v="6"/>
    <n v="1179"/>
  </r>
  <r>
    <x v="34"/>
    <x v="7"/>
    <n v="984"/>
  </r>
  <r>
    <x v="34"/>
    <x v="8"/>
    <n v="657"/>
  </r>
  <r>
    <x v="34"/>
    <x v="9"/>
    <n v="402"/>
  </r>
  <r>
    <x v="34"/>
    <x v="10"/>
    <n v="252"/>
  </r>
  <r>
    <x v="34"/>
    <x v="11"/>
    <n v="137"/>
  </r>
  <r>
    <x v="34"/>
    <x v="12"/>
    <n v="153"/>
  </r>
  <r>
    <x v="35"/>
    <x v="0"/>
    <n v="452"/>
  </r>
  <r>
    <x v="35"/>
    <x v="1"/>
    <n v="1787"/>
  </r>
  <r>
    <x v="35"/>
    <x v="2"/>
    <n v="5366"/>
  </r>
  <r>
    <x v="35"/>
    <x v="3"/>
    <n v="2576"/>
  </r>
  <r>
    <x v="35"/>
    <x v="4"/>
    <n v="13398"/>
  </r>
  <r>
    <x v="35"/>
    <x v="5"/>
    <n v="1749"/>
  </r>
  <r>
    <x v="35"/>
    <x v="6"/>
    <n v="1605"/>
  </r>
  <r>
    <x v="35"/>
    <x v="7"/>
    <n v="1272"/>
  </r>
  <r>
    <x v="35"/>
    <x v="8"/>
    <n v="844"/>
  </r>
  <r>
    <x v="35"/>
    <x v="9"/>
    <n v="504"/>
  </r>
  <r>
    <x v="35"/>
    <x v="10"/>
    <n v="305"/>
  </r>
  <r>
    <x v="35"/>
    <x v="11"/>
    <n v="147"/>
  </r>
  <r>
    <x v="35"/>
    <x v="12"/>
    <n v="153"/>
  </r>
  <r>
    <x v="36"/>
    <x v="0"/>
    <n v="28"/>
  </r>
  <r>
    <x v="36"/>
    <x v="1"/>
    <n v="134"/>
  </r>
  <r>
    <x v="36"/>
    <x v="2"/>
    <n v="384"/>
  </r>
  <r>
    <x v="36"/>
    <x v="3"/>
    <n v="181"/>
  </r>
  <r>
    <x v="36"/>
    <x v="4"/>
    <n v="1504"/>
  </r>
  <r>
    <x v="36"/>
    <x v="5"/>
    <n v="195"/>
  </r>
  <r>
    <x v="36"/>
    <x v="6"/>
    <n v="190"/>
  </r>
  <r>
    <x v="36"/>
    <x v="7"/>
    <n v="156"/>
  </r>
  <r>
    <x v="36"/>
    <x v="8"/>
    <n v="135"/>
  </r>
  <r>
    <x v="36"/>
    <x v="9"/>
    <n v="97"/>
  </r>
  <r>
    <x v="36"/>
    <x v="10"/>
    <n v="82"/>
  </r>
  <r>
    <x v="36"/>
    <x v="11"/>
    <n v="59"/>
  </r>
  <r>
    <x v="36"/>
    <x v="12"/>
    <n v="118"/>
  </r>
  <r>
    <x v="37"/>
    <x v="0"/>
    <n v="34"/>
  </r>
  <r>
    <x v="37"/>
    <x v="1"/>
    <n v="143"/>
  </r>
  <r>
    <x v="37"/>
    <x v="2"/>
    <n v="355"/>
  </r>
  <r>
    <x v="37"/>
    <x v="3"/>
    <n v="150"/>
  </r>
  <r>
    <x v="37"/>
    <x v="4"/>
    <n v="1072"/>
  </r>
  <r>
    <x v="37"/>
    <x v="5"/>
    <n v="134"/>
  </r>
  <r>
    <x v="37"/>
    <x v="6"/>
    <n v="127"/>
  </r>
  <r>
    <x v="37"/>
    <x v="7"/>
    <n v="100"/>
  </r>
  <r>
    <x v="37"/>
    <x v="8"/>
    <n v="87"/>
  </r>
  <r>
    <x v="37"/>
    <x v="9"/>
    <n v="63"/>
  </r>
  <r>
    <x v="37"/>
    <x v="10"/>
    <n v="52"/>
  </r>
  <r>
    <x v="37"/>
    <x v="11"/>
    <n v="31"/>
  </r>
  <r>
    <x v="37"/>
    <x v="12"/>
    <n v="59"/>
  </r>
  <r>
    <x v="38"/>
    <x v="0"/>
    <n v="7"/>
  </r>
  <r>
    <x v="38"/>
    <x v="1"/>
    <n v="15"/>
  </r>
  <r>
    <x v="38"/>
    <x v="2"/>
    <n v="73"/>
  </r>
  <r>
    <x v="38"/>
    <x v="3"/>
    <n v="36"/>
  </r>
  <r>
    <x v="38"/>
    <x v="4"/>
    <n v="230"/>
  </r>
  <r>
    <x v="38"/>
    <x v="5"/>
    <n v="37"/>
  </r>
  <r>
    <x v="38"/>
    <x v="6"/>
    <n v="35"/>
  </r>
  <r>
    <x v="38"/>
    <x v="7"/>
    <n v="37"/>
  </r>
  <r>
    <x v="38"/>
    <x v="8"/>
    <n v="37"/>
  </r>
  <r>
    <x v="38"/>
    <x v="9"/>
    <n v="28"/>
  </r>
  <r>
    <x v="38"/>
    <x v="10"/>
    <n v="18"/>
  </r>
  <r>
    <x v="38"/>
    <x v="11"/>
    <n v="7"/>
  </r>
  <r>
    <x v="38"/>
    <x v="12"/>
    <n v="24"/>
  </r>
  <r>
    <x v="39"/>
    <x v="0"/>
    <n v="20"/>
  </r>
  <r>
    <x v="39"/>
    <x v="1"/>
    <n v="122"/>
  </r>
  <r>
    <x v="39"/>
    <x v="2"/>
    <n v="369"/>
  </r>
  <r>
    <x v="39"/>
    <x v="3"/>
    <n v="181"/>
  </r>
  <r>
    <x v="39"/>
    <x v="4"/>
    <n v="1102"/>
  </r>
  <r>
    <x v="39"/>
    <x v="5"/>
    <n v="207"/>
  </r>
  <r>
    <x v="39"/>
    <x v="6"/>
    <n v="251"/>
  </r>
  <r>
    <x v="39"/>
    <x v="7"/>
    <n v="207"/>
  </r>
  <r>
    <x v="39"/>
    <x v="8"/>
    <n v="157"/>
  </r>
  <r>
    <x v="39"/>
    <x v="9"/>
    <n v="144"/>
  </r>
  <r>
    <x v="39"/>
    <x v="10"/>
    <n v="84"/>
  </r>
  <r>
    <x v="39"/>
    <x v="11"/>
    <n v="75"/>
  </r>
  <r>
    <x v="39"/>
    <x v="12"/>
    <n v="68"/>
  </r>
  <r>
    <x v="40"/>
    <x v="0"/>
    <n v="307"/>
  </r>
  <r>
    <x v="40"/>
    <x v="1"/>
    <n v="1575"/>
  </r>
  <r>
    <x v="40"/>
    <x v="2"/>
    <n v="4810"/>
  </r>
  <r>
    <x v="40"/>
    <x v="3"/>
    <n v="2230"/>
  </r>
  <r>
    <x v="40"/>
    <x v="4"/>
    <n v="19447"/>
  </r>
  <r>
    <x v="40"/>
    <x v="5"/>
    <n v="2947"/>
  </r>
  <r>
    <x v="40"/>
    <x v="6"/>
    <n v="3251"/>
  </r>
  <r>
    <x v="40"/>
    <x v="7"/>
    <n v="3300"/>
  </r>
  <r>
    <x v="40"/>
    <x v="8"/>
    <n v="2527"/>
  </r>
  <r>
    <x v="40"/>
    <x v="9"/>
    <n v="1856"/>
  </r>
  <r>
    <x v="40"/>
    <x v="10"/>
    <n v="1410"/>
  </r>
  <r>
    <x v="40"/>
    <x v="11"/>
    <n v="896"/>
  </r>
  <r>
    <x v="40"/>
    <x v="12"/>
    <n v="1140"/>
  </r>
  <r>
    <x v="41"/>
    <x v="0"/>
    <n v="22"/>
  </r>
  <r>
    <x v="41"/>
    <x v="1"/>
    <n v="66"/>
  </r>
  <r>
    <x v="41"/>
    <x v="2"/>
    <n v="212"/>
  </r>
  <r>
    <x v="41"/>
    <x v="3"/>
    <n v="110"/>
  </r>
  <r>
    <x v="41"/>
    <x v="4"/>
    <n v="1780"/>
  </r>
  <r>
    <x v="41"/>
    <x v="5"/>
    <n v="158"/>
  </r>
  <r>
    <x v="41"/>
    <x v="6"/>
    <n v="99"/>
  </r>
  <r>
    <x v="41"/>
    <x v="7"/>
    <n v="81"/>
  </r>
  <r>
    <x v="41"/>
    <x v="8"/>
    <n v="52"/>
  </r>
  <r>
    <x v="41"/>
    <x v="9"/>
    <n v="21"/>
  </r>
  <r>
    <x v="41"/>
    <x v="10"/>
    <n v="32"/>
  </r>
  <r>
    <x v="41"/>
    <x v="11"/>
    <n v="11"/>
  </r>
  <r>
    <x v="41"/>
    <x v="12"/>
    <n v="21"/>
  </r>
  <r>
    <x v="42"/>
    <x v="0"/>
    <n v="141"/>
  </r>
  <r>
    <x v="42"/>
    <x v="1"/>
    <n v="654"/>
  </r>
  <r>
    <x v="42"/>
    <x v="2"/>
    <n v="1819"/>
  </r>
  <r>
    <x v="42"/>
    <x v="3"/>
    <n v="889"/>
  </r>
  <r>
    <x v="42"/>
    <x v="4"/>
    <n v="5687"/>
  </r>
  <r>
    <x v="42"/>
    <x v="5"/>
    <n v="872"/>
  </r>
  <r>
    <x v="42"/>
    <x v="6"/>
    <n v="819"/>
  </r>
  <r>
    <x v="42"/>
    <x v="7"/>
    <n v="742"/>
  </r>
  <r>
    <x v="42"/>
    <x v="8"/>
    <n v="587"/>
  </r>
  <r>
    <x v="42"/>
    <x v="9"/>
    <n v="364"/>
  </r>
  <r>
    <x v="42"/>
    <x v="10"/>
    <n v="255"/>
  </r>
  <r>
    <x v="42"/>
    <x v="11"/>
    <n v="167"/>
  </r>
  <r>
    <x v="42"/>
    <x v="12"/>
    <n v="182"/>
  </r>
  <r>
    <x v="43"/>
    <x v="0"/>
    <n v="14"/>
  </r>
  <r>
    <x v="43"/>
    <x v="1"/>
    <n v="53"/>
  </r>
  <r>
    <x v="43"/>
    <x v="2"/>
    <n v="228"/>
  </r>
  <r>
    <x v="43"/>
    <x v="3"/>
    <n v="101"/>
  </r>
  <r>
    <x v="43"/>
    <x v="4"/>
    <n v="663"/>
  </r>
  <r>
    <x v="43"/>
    <x v="5"/>
    <n v="118"/>
  </r>
  <r>
    <x v="43"/>
    <x v="6"/>
    <n v="119"/>
  </r>
  <r>
    <x v="43"/>
    <x v="7"/>
    <n v="91"/>
  </r>
  <r>
    <x v="43"/>
    <x v="8"/>
    <n v="75"/>
  </r>
  <r>
    <x v="43"/>
    <x v="9"/>
    <n v="71"/>
  </r>
  <r>
    <x v="43"/>
    <x v="10"/>
    <n v="52"/>
  </r>
  <r>
    <x v="43"/>
    <x v="11"/>
    <n v="36"/>
  </r>
  <r>
    <x v="43"/>
    <x v="12"/>
    <n v="59"/>
  </r>
  <r>
    <x v="44"/>
    <x v="0"/>
    <n v="125"/>
  </r>
  <r>
    <x v="44"/>
    <x v="1"/>
    <n v="507"/>
  </r>
  <r>
    <x v="44"/>
    <x v="2"/>
    <n v="1685"/>
  </r>
  <r>
    <x v="44"/>
    <x v="3"/>
    <n v="637"/>
  </r>
  <r>
    <x v="44"/>
    <x v="4"/>
    <n v="4300"/>
  </r>
  <r>
    <x v="44"/>
    <x v="5"/>
    <n v="419"/>
  </r>
  <r>
    <x v="44"/>
    <x v="6"/>
    <n v="406"/>
  </r>
  <r>
    <x v="44"/>
    <x v="7"/>
    <n v="335"/>
  </r>
  <r>
    <x v="44"/>
    <x v="8"/>
    <n v="247"/>
  </r>
  <r>
    <x v="44"/>
    <x v="9"/>
    <n v="122"/>
  </r>
  <r>
    <x v="44"/>
    <x v="10"/>
    <n v="72"/>
  </r>
  <r>
    <x v="44"/>
    <x v="11"/>
    <n v="52"/>
  </r>
  <r>
    <x v="44"/>
    <x v="12"/>
    <n v="69"/>
  </r>
  <r>
    <x v="45"/>
    <x v="0"/>
    <n v="75"/>
  </r>
  <r>
    <x v="45"/>
    <x v="1"/>
    <n v="327"/>
  </r>
  <r>
    <x v="45"/>
    <x v="2"/>
    <n v="929"/>
  </r>
  <r>
    <x v="45"/>
    <x v="3"/>
    <n v="464"/>
  </r>
  <r>
    <x v="45"/>
    <x v="4"/>
    <n v="2799"/>
  </r>
  <r>
    <x v="45"/>
    <x v="5"/>
    <n v="449"/>
  </r>
  <r>
    <x v="45"/>
    <x v="6"/>
    <n v="377"/>
  </r>
  <r>
    <x v="45"/>
    <x v="7"/>
    <n v="300"/>
  </r>
  <r>
    <x v="45"/>
    <x v="8"/>
    <n v="254"/>
  </r>
  <r>
    <x v="45"/>
    <x v="9"/>
    <n v="156"/>
  </r>
  <r>
    <x v="45"/>
    <x v="10"/>
    <n v="101"/>
  </r>
  <r>
    <x v="45"/>
    <x v="11"/>
    <n v="60"/>
  </r>
  <r>
    <x v="45"/>
    <x v="12"/>
    <n v="80"/>
  </r>
  <r>
    <x v="46"/>
    <x v="0"/>
    <n v="917"/>
  </r>
  <r>
    <x v="46"/>
    <x v="1"/>
    <n v="4815"/>
  </r>
  <r>
    <x v="46"/>
    <x v="2"/>
    <n v="15306"/>
  </r>
  <r>
    <x v="46"/>
    <x v="3"/>
    <n v="7136"/>
  </r>
  <r>
    <x v="46"/>
    <x v="4"/>
    <n v="66987"/>
  </r>
  <r>
    <x v="46"/>
    <x v="5"/>
    <n v="10447"/>
  </r>
  <r>
    <x v="46"/>
    <x v="6"/>
    <n v="12488"/>
  </r>
  <r>
    <x v="46"/>
    <x v="7"/>
    <n v="13760"/>
  </r>
  <r>
    <x v="46"/>
    <x v="8"/>
    <n v="12119"/>
  </r>
  <r>
    <x v="46"/>
    <x v="9"/>
    <n v="9916"/>
  </r>
  <r>
    <x v="46"/>
    <x v="10"/>
    <n v="7107"/>
  </r>
  <r>
    <x v="46"/>
    <x v="11"/>
    <n v="4622"/>
  </r>
  <r>
    <x v="46"/>
    <x v="12"/>
    <n v="6026"/>
  </r>
  <r>
    <x v="47"/>
    <x v="0"/>
    <n v="30"/>
  </r>
  <r>
    <x v="47"/>
    <x v="1"/>
    <n v="236"/>
  </r>
  <r>
    <x v="47"/>
    <x v="2"/>
    <n v="757"/>
  </r>
  <r>
    <x v="47"/>
    <x v="3"/>
    <n v="383"/>
  </r>
  <r>
    <x v="47"/>
    <x v="4"/>
    <n v="2375"/>
  </r>
  <r>
    <x v="47"/>
    <x v="5"/>
    <n v="444"/>
  </r>
  <r>
    <x v="47"/>
    <x v="6"/>
    <n v="500"/>
  </r>
  <r>
    <x v="47"/>
    <x v="7"/>
    <n v="468"/>
  </r>
  <r>
    <x v="47"/>
    <x v="8"/>
    <n v="364"/>
  </r>
  <r>
    <x v="47"/>
    <x v="9"/>
    <n v="266"/>
  </r>
  <r>
    <x v="47"/>
    <x v="10"/>
    <n v="198"/>
  </r>
  <r>
    <x v="47"/>
    <x v="11"/>
    <n v="109"/>
  </r>
  <r>
    <x v="47"/>
    <x v="12"/>
    <n v="140"/>
  </r>
  <r>
    <x v="48"/>
    <x v="0"/>
    <n v="18"/>
  </r>
  <r>
    <x v="48"/>
    <x v="1"/>
    <n v="108"/>
  </r>
  <r>
    <x v="48"/>
    <x v="2"/>
    <n v="320"/>
  </r>
  <r>
    <x v="48"/>
    <x v="3"/>
    <n v="154"/>
  </r>
  <r>
    <x v="48"/>
    <x v="4"/>
    <n v="1398"/>
  </r>
  <r>
    <x v="48"/>
    <x v="5"/>
    <n v="144"/>
  </r>
  <r>
    <x v="48"/>
    <x v="6"/>
    <n v="139"/>
  </r>
  <r>
    <x v="48"/>
    <x v="7"/>
    <n v="135"/>
  </r>
  <r>
    <x v="48"/>
    <x v="8"/>
    <n v="93"/>
  </r>
  <r>
    <x v="48"/>
    <x v="9"/>
    <n v="72"/>
  </r>
  <r>
    <x v="48"/>
    <x v="10"/>
    <n v="54"/>
  </r>
  <r>
    <x v="48"/>
    <x v="11"/>
    <n v="35"/>
  </r>
  <r>
    <x v="48"/>
    <x v="12"/>
    <n v="53"/>
  </r>
  <r>
    <x v="49"/>
    <x v="0"/>
    <n v="11"/>
  </r>
  <r>
    <x v="49"/>
    <x v="1"/>
    <n v="38"/>
  </r>
  <r>
    <x v="49"/>
    <x v="2"/>
    <n v="108"/>
  </r>
  <r>
    <x v="49"/>
    <x v="3"/>
    <n v="33"/>
  </r>
  <r>
    <x v="49"/>
    <x v="4"/>
    <n v="475"/>
  </r>
  <r>
    <x v="49"/>
    <x v="5"/>
    <n v="43"/>
  </r>
  <r>
    <x v="49"/>
    <x v="6"/>
    <n v="34"/>
  </r>
  <r>
    <x v="49"/>
    <x v="7"/>
    <n v="32"/>
  </r>
  <r>
    <x v="49"/>
    <x v="8"/>
    <n v="13"/>
  </r>
  <r>
    <x v="49"/>
    <x v="9"/>
    <n v="15"/>
  </r>
  <r>
    <x v="49"/>
    <x v="10"/>
    <n v="3"/>
  </r>
  <r>
    <x v="49"/>
    <x v="11"/>
    <n v="6"/>
  </r>
  <r>
    <x v="49"/>
    <x v="12"/>
    <n v="14"/>
  </r>
  <r>
    <x v="50"/>
    <x v="0"/>
    <n v="243"/>
  </r>
  <r>
    <x v="50"/>
    <x v="1"/>
    <n v="1276"/>
  </r>
  <r>
    <x v="50"/>
    <x v="2"/>
    <n v="3833"/>
  </r>
  <r>
    <x v="50"/>
    <x v="3"/>
    <n v="1744"/>
  </r>
  <r>
    <x v="50"/>
    <x v="4"/>
    <n v="14598"/>
  </r>
  <r>
    <x v="50"/>
    <x v="5"/>
    <n v="2201"/>
  </r>
  <r>
    <x v="50"/>
    <x v="6"/>
    <n v="2379"/>
  </r>
  <r>
    <x v="50"/>
    <x v="7"/>
    <n v="2090"/>
  </r>
  <r>
    <x v="50"/>
    <x v="8"/>
    <n v="1657"/>
  </r>
  <r>
    <x v="50"/>
    <x v="9"/>
    <n v="1353"/>
  </r>
  <r>
    <x v="50"/>
    <x v="10"/>
    <n v="939"/>
  </r>
  <r>
    <x v="50"/>
    <x v="11"/>
    <n v="591"/>
  </r>
  <r>
    <x v="50"/>
    <x v="12"/>
    <n v="693"/>
  </r>
  <r>
    <x v="51"/>
    <x v="0"/>
    <n v="19"/>
  </r>
  <r>
    <x v="51"/>
    <x v="1"/>
    <n v="65"/>
  </r>
  <r>
    <x v="51"/>
    <x v="2"/>
    <n v="265"/>
  </r>
  <r>
    <x v="51"/>
    <x v="3"/>
    <n v="152"/>
  </r>
  <r>
    <x v="51"/>
    <x v="4"/>
    <n v="987"/>
  </r>
  <r>
    <x v="51"/>
    <x v="5"/>
    <n v="164"/>
  </r>
  <r>
    <x v="51"/>
    <x v="6"/>
    <n v="147"/>
  </r>
  <r>
    <x v="51"/>
    <x v="7"/>
    <n v="160"/>
  </r>
  <r>
    <x v="51"/>
    <x v="8"/>
    <n v="115"/>
  </r>
  <r>
    <x v="51"/>
    <x v="9"/>
    <n v="74"/>
  </r>
  <r>
    <x v="51"/>
    <x v="10"/>
    <n v="47"/>
  </r>
  <r>
    <x v="51"/>
    <x v="11"/>
    <n v="56"/>
  </r>
  <r>
    <x v="51"/>
    <x v="12"/>
    <n v="77"/>
  </r>
  <r>
    <x v="52"/>
    <x v="0"/>
    <n v="26"/>
  </r>
  <r>
    <x v="52"/>
    <x v="1"/>
    <n v="78"/>
  </r>
  <r>
    <x v="52"/>
    <x v="2"/>
    <n v="204"/>
  </r>
  <r>
    <x v="52"/>
    <x v="3"/>
    <n v="76"/>
  </r>
  <r>
    <x v="52"/>
    <x v="4"/>
    <n v="526"/>
  </r>
  <r>
    <x v="52"/>
    <x v="5"/>
    <n v="78"/>
  </r>
  <r>
    <x v="52"/>
    <x v="6"/>
    <n v="79"/>
  </r>
  <r>
    <x v="52"/>
    <x v="7"/>
    <n v="62"/>
  </r>
  <r>
    <x v="52"/>
    <x v="8"/>
    <n v="46"/>
  </r>
  <r>
    <x v="52"/>
    <x v="9"/>
    <n v="56"/>
  </r>
  <r>
    <x v="52"/>
    <x v="10"/>
    <n v="40"/>
  </r>
  <r>
    <x v="52"/>
    <x v="11"/>
    <n v="15"/>
  </r>
  <r>
    <x v="52"/>
    <x v="12"/>
    <n v="41"/>
  </r>
  <r>
    <x v="53"/>
    <x v="0"/>
    <n v="5"/>
  </r>
  <r>
    <x v="53"/>
    <x v="1"/>
    <n v="40"/>
  </r>
  <r>
    <x v="53"/>
    <x v="2"/>
    <n v="144"/>
  </r>
  <r>
    <x v="53"/>
    <x v="3"/>
    <n v="87"/>
  </r>
  <r>
    <x v="53"/>
    <x v="4"/>
    <n v="491"/>
  </r>
  <r>
    <x v="53"/>
    <x v="5"/>
    <n v="75"/>
  </r>
  <r>
    <x v="53"/>
    <x v="6"/>
    <n v="87"/>
  </r>
  <r>
    <x v="53"/>
    <x v="7"/>
    <n v="67"/>
  </r>
  <r>
    <x v="53"/>
    <x v="8"/>
    <n v="34"/>
  </r>
  <r>
    <x v="53"/>
    <x v="9"/>
    <n v="21"/>
  </r>
  <r>
    <x v="53"/>
    <x v="10"/>
    <n v="22"/>
  </r>
  <r>
    <x v="53"/>
    <x v="11"/>
    <n v="9"/>
  </r>
  <r>
    <x v="53"/>
    <x v="12"/>
    <n v="14"/>
  </r>
  <r>
    <x v="54"/>
    <x v="0"/>
    <n v="247"/>
  </r>
  <r>
    <x v="54"/>
    <x v="1"/>
    <n v="1158"/>
  </r>
  <r>
    <x v="54"/>
    <x v="2"/>
    <n v="3201"/>
  </r>
  <r>
    <x v="54"/>
    <x v="3"/>
    <n v="1392"/>
  </r>
  <r>
    <x v="54"/>
    <x v="4"/>
    <n v="12565"/>
  </r>
  <r>
    <x v="54"/>
    <x v="5"/>
    <n v="1753"/>
  </r>
  <r>
    <x v="54"/>
    <x v="6"/>
    <n v="1743"/>
  </r>
  <r>
    <x v="54"/>
    <x v="7"/>
    <n v="1628"/>
  </r>
  <r>
    <x v="54"/>
    <x v="8"/>
    <n v="1271"/>
  </r>
  <r>
    <x v="54"/>
    <x v="9"/>
    <n v="1111"/>
  </r>
  <r>
    <x v="54"/>
    <x v="10"/>
    <n v="803"/>
  </r>
  <r>
    <x v="54"/>
    <x v="11"/>
    <n v="498"/>
  </r>
  <r>
    <x v="54"/>
    <x v="12"/>
    <n v="535"/>
  </r>
  <r>
    <x v="55"/>
    <x v="0"/>
    <n v="19"/>
  </r>
  <r>
    <x v="55"/>
    <x v="1"/>
    <n v="100"/>
  </r>
  <r>
    <x v="55"/>
    <x v="2"/>
    <n v="284"/>
  </r>
  <r>
    <x v="55"/>
    <x v="3"/>
    <n v="170"/>
  </r>
  <r>
    <x v="55"/>
    <x v="4"/>
    <n v="989"/>
  </r>
  <r>
    <x v="55"/>
    <x v="5"/>
    <n v="145"/>
  </r>
  <r>
    <x v="55"/>
    <x v="6"/>
    <n v="182"/>
  </r>
  <r>
    <x v="55"/>
    <x v="7"/>
    <n v="153"/>
  </r>
  <r>
    <x v="55"/>
    <x v="8"/>
    <n v="116"/>
  </r>
  <r>
    <x v="55"/>
    <x v="9"/>
    <n v="101"/>
  </r>
  <r>
    <x v="55"/>
    <x v="10"/>
    <n v="60"/>
  </r>
  <r>
    <x v="55"/>
    <x v="11"/>
    <n v="55"/>
  </r>
  <r>
    <x v="55"/>
    <x v="12"/>
    <n v="51"/>
  </r>
  <r>
    <x v="56"/>
    <x v="0"/>
    <n v="10"/>
  </r>
  <r>
    <x v="56"/>
    <x v="1"/>
    <n v="30"/>
  </r>
  <r>
    <x v="56"/>
    <x v="2"/>
    <n v="80"/>
  </r>
  <r>
    <x v="56"/>
    <x v="3"/>
    <n v="55"/>
  </r>
  <r>
    <x v="56"/>
    <x v="4"/>
    <n v="301"/>
  </r>
  <r>
    <x v="56"/>
    <x v="5"/>
    <n v="38"/>
  </r>
  <r>
    <x v="56"/>
    <x v="6"/>
    <n v="34"/>
  </r>
  <r>
    <x v="56"/>
    <x v="7"/>
    <n v="35"/>
  </r>
  <r>
    <x v="56"/>
    <x v="8"/>
    <n v="35"/>
  </r>
  <r>
    <x v="56"/>
    <x v="9"/>
    <n v="20"/>
  </r>
  <r>
    <x v="56"/>
    <x v="10"/>
    <n v="15"/>
  </r>
  <r>
    <x v="56"/>
    <x v="11"/>
    <n v="7"/>
  </r>
  <r>
    <x v="56"/>
    <x v="12"/>
    <n v="14"/>
  </r>
  <r>
    <x v="57"/>
    <x v="0"/>
    <n v="15"/>
  </r>
  <r>
    <x v="57"/>
    <x v="1"/>
    <n v="39"/>
  </r>
  <r>
    <x v="57"/>
    <x v="2"/>
    <n v="125"/>
  </r>
  <r>
    <x v="57"/>
    <x v="3"/>
    <n v="58"/>
  </r>
  <r>
    <x v="57"/>
    <x v="4"/>
    <n v="473"/>
  </r>
  <r>
    <x v="57"/>
    <x v="5"/>
    <n v="69"/>
  </r>
  <r>
    <x v="57"/>
    <x v="6"/>
    <n v="59"/>
  </r>
  <r>
    <x v="57"/>
    <x v="7"/>
    <n v="62"/>
  </r>
  <r>
    <x v="57"/>
    <x v="8"/>
    <n v="36"/>
  </r>
  <r>
    <x v="57"/>
    <x v="9"/>
    <n v="34"/>
  </r>
  <r>
    <x v="57"/>
    <x v="10"/>
    <n v="22"/>
  </r>
  <r>
    <x v="57"/>
    <x v="11"/>
    <n v="18"/>
  </r>
  <r>
    <x v="57"/>
    <x v="12"/>
    <n v="19"/>
  </r>
  <r>
    <x v="58"/>
    <x v="0"/>
    <n v="1796"/>
  </r>
  <r>
    <x v="58"/>
    <x v="1"/>
    <n v="8502"/>
  </r>
  <r>
    <x v="58"/>
    <x v="2"/>
    <n v="25009"/>
  </r>
  <r>
    <x v="58"/>
    <x v="3"/>
    <n v="11863"/>
  </r>
  <r>
    <x v="58"/>
    <x v="4"/>
    <n v="102207"/>
  </r>
  <r>
    <x v="58"/>
    <x v="5"/>
    <n v="14087"/>
  </r>
  <r>
    <x v="58"/>
    <x v="6"/>
    <n v="15648"/>
  </r>
  <r>
    <x v="58"/>
    <x v="7"/>
    <n v="14949"/>
  </r>
  <r>
    <x v="58"/>
    <x v="8"/>
    <n v="12607"/>
  </r>
  <r>
    <x v="58"/>
    <x v="9"/>
    <n v="9779"/>
  </r>
  <r>
    <x v="58"/>
    <x v="10"/>
    <n v="6769"/>
  </r>
  <r>
    <x v="58"/>
    <x v="11"/>
    <n v="4391"/>
  </r>
  <r>
    <x v="58"/>
    <x v="12"/>
    <n v="5319"/>
  </r>
  <r>
    <x v="59"/>
    <x v="0"/>
    <n v="27"/>
  </r>
  <r>
    <x v="59"/>
    <x v="1"/>
    <n v="72"/>
  </r>
  <r>
    <x v="59"/>
    <x v="2"/>
    <n v="233"/>
  </r>
  <r>
    <x v="59"/>
    <x v="3"/>
    <n v="116"/>
  </r>
  <r>
    <x v="59"/>
    <x v="4"/>
    <n v="1154"/>
  </r>
  <r>
    <x v="59"/>
    <x v="5"/>
    <n v="131"/>
  </r>
  <r>
    <x v="59"/>
    <x v="6"/>
    <n v="103"/>
  </r>
  <r>
    <x v="59"/>
    <x v="7"/>
    <n v="100"/>
  </r>
  <r>
    <x v="59"/>
    <x v="8"/>
    <n v="50"/>
  </r>
  <r>
    <x v="59"/>
    <x v="9"/>
    <n v="39"/>
  </r>
  <r>
    <x v="59"/>
    <x v="10"/>
    <n v="22"/>
  </r>
  <r>
    <x v="59"/>
    <x v="11"/>
    <n v="20"/>
  </r>
  <r>
    <x v="59"/>
    <x v="12"/>
    <n v="33"/>
  </r>
  <r>
    <x v="60"/>
    <x v="0"/>
    <n v="24"/>
  </r>
  <r>
    <x v="60"/>
    <x v="1"/>
    <n v="106"/>
  </r>
  <r>
    <x v="60"/>
    <x v="2"/>
    <n v="352"/>
  </r>
  <r>
    <x v="60"/>
    <x v="3"/>
    <n v="182"/>
  </r>
  <r>
    <x v="60"/>
    <x v="4"/>
    <n v="1296"/>
  </r>
  <r>
    <x v="60"/>
    <x v="5"/>
    <n v="215"/>
  </r>
  <r>
    <x v="60"/>
    <x v="6"/>
    <n v="235"/>
  </r>
  <r>
    <x v="60"/>
    <x v="7"/>
    <n v="197"/>
  </r>
  <r>
    <x v="60"/>
    <x v="8"/>
    <n v="182"/>
  </r>
  <r>
    <x v="60"/>
    <x v="9"/>
    <n v="151"/>
  </r>
  <r>
    <x v="60"/>
    <x v="10"/>
    <n v="117"/>
  </r>
  <r>
    <x v="60"/>
    <x v="11"/>
    <n v="83"/>
  </r>
  <r>
    <x v="60"/>
    <x v="12"/>
    <n v="111"/>
  </r>
  <r>
    <x v="61"/>
    <x v="0"/>
    <n v="18"/>
  </r>
  <r>
    <x v="61"/>
    <x v="1"/>
    <n v="104"/>
  </r>
  <r>
    <x v="61"/>
    <x v="2"/>
    <n v="363"/>
  </r>
  <r>
    <x v="61"/>
    <x v="3"/>
    <n v="201"/>
  </r>
  <r>
    <x v="61"/>
    <x v="4"/>
    <n v="1490"/>
  </r>
  <r>
    <x v="61"/>
    <x v="5"/>
    <n v="265"/>
  </r>
  <r>
    <x v="61"/>
    <x v="6"/>
    <n v="232"/>
  </r>
  <r>
    <x v="61"/>
    <x v="7"/>
    <n v="244"/>
  </r>
  <r>
    <x v="61"/>
    <x v="8"/>
    <n v="192"/>
  </r>
  <r>
    <x v="61"/>
    <x v="9"/>
    <n v="144"/>
  </r>
  <r>
    <x v="61"/>
    <x v="10"/>
    <n v="110"/>
  </r>
  <r>
    <x v="61"/>
    <x v="11"/>
    <n v="55"/>
  </r>
  <r>
    <x v="61"/>
    <x v="12"/>
    <n v="97"/>
  </r>
  <r>
    <x v="62"/>
    <x v="0"/>
    <n v="480"/>
  </r>
  <r>
    <x v="62"/>
    <x v="1"/>
    <n v="2264"/>
  </r>
  <r>
    <x v="62"/>
    <x v="2"/>
    <n v="6779"/>
  </r>
  <r>
    <x v="62"/>
    <x v="3"/>
    <n v="3273"/>
  </r>
  <r>
    <x v="62"/>
    <x v="4"/>
    <n v="24995"/>
  </r>
  <r>
    <x v="62"/>
    <x v="5"/>
    <n v="3686"/>
  </r>
  <r>
    <x v="62"/>
    <x v="6"/>
    <n v="3603"/>
  </r>
  <r>
    <x v="62"/>
    <x v="7"/>
    <n v="3465"/>
  </r>
  <r>
    <x v="62"/>
    <x v="8"/>
    <n v="2936"/>
  </r>
  <r>
    <x v="62"/>
    <x v="9"/>
    <n v="2257"/>
  </r>
  <r>
    <x v="62"/>
    <x v="10"/>
    <n v="1628"/>
  </r>
  <r>
    <x v="62"/>
    <x v="11"/>
    <n v="932"/>
  </r>
  <r>
    <x v="62"/>
    <x v="12"/>
    <n v="1102"/>
  </r>
  <r>
    <x v="63"/>
    <x v="0"/>
    <n v="241"/>
  </r>
  <r>
    <x v="63"/>
    <x v="1"/>
    <n v="1383"/>
  </r>
  <r>
    <x v="63"/>
    <x v="2"/>
    <n v="3938"/>
  </r>
  <r>
    <x v="63"/>
    <x v="3"/>
    <n v="1806"/>
  </r>
  <r>
    <x v="63"/>
    <x v="4"/>
    <n v="16158"/>
  </r>
  <r>
    <x v="63"/>
    <x v="5"/>
    <n v="2306"/>
  </r>
  <r>
    <x v="63"/>
    <x v="6"/>
    <n v="2431"/>
  </r>
  <r>
    <x v="63"/>
    <x v="7"/>
    <n v="2525"/>
  </r>
  <r>
    <x v="63"/>
    <x v="8"/>
    <n v="1948"/>
  </r>
  <r>
    <x v="63"/>
    <x v="9"/>
    <n v="1483"/>
  </r>
  <r>
    <x v="63"/>
    <x v="10"/>
    <n v="1093"/>
  </r>
  <r>
    <x v="63"/>
    <x v="11"/>
    <n v="691"/>
  </r>
  <r>
    <x v="63"/>
    <x v="12"/>
    <n v="882"/>
  </r>
  <r>
    <x v="64"/>
    <x v="0"/>
    <n v="36"/>
  </r>
  <r>
    <x v="64"/>
    <x v="1"/>
    <n v="145"/>
  </r>
  <r>
    <x v="64"/>
    <x v="2"/>
    <n v="408"/>
  </r>
  <r>
    <x v="64"/>
    <x v="3"/>
    <n v="232"/>
  </r>
  <r>
    <x v="64"/>
    <x v="4"/>
    <n v="1554"/>
  </r>
  <r>
    <x v="64"/>
    <x v="5"/>
    <n v="278"/>
  </r>
  <r>
    <x v="64"/>
    <x v="6"/>
    <n v="205"/>
  </r>
  <r>
    <x v="64"/>
    <x v="7"/>
    <n v="153"/>
  </r>
  <r>
    <x v="64"/>
    <x v="8"/>
    <n v="103"/>
  </r>
  <r>
    <x v="64"/>
    <x v="9"/>
    <n v="66"/>
  </r>
  <r>
    <x v="64"/>
    <x v="10"/>
    <n v="38"/>
  </r>
  <r>
    <x v="64"/>
    <x v="11"/>
    <n v="25"/>
  </r>
  <r>
    <x v="64"/>
    <x v="12"/>
    <n v="18"/>
  </r>
  <r>
    <x v="65"/>
    <x v="0"/>
    <n v="108"/>
  </r>
  <r>
    <x v="65"/>
    <x v="1"/>
    <n v="476"/>
  </r>
  <r>
    <x v="65"/>
    <x v="2"/>
    <n v="1428"/>
  </r>
  <r>
    <x v="65"/>
    <x v="3"/>
    <n v="658"/>
  </r>
  <r>
    <x v="65"/>
    <x v="4"/>
    <n v="4555"/>
  </r>
  <r>
    <x v="65"/>
    <x v="5"/>
    <n v="585"/>
  </r>
  <r>
    <x v="65"/>
    <x v="6"/>
    <n v="607"/>
  </r>
  <r>
    <x v="65"/>
    <x v="7"/>
    <n v="518"/>
  </r>
  <r>
    <x v="65"/>
    <x v="8"/>
    <n v="434"/>
  </r>
  <r>
    <x v="65"/>
    <x v="9"/>
    <n v="310"/>
  </r>
  <r>
    <x v="65"/>
    <x v="10"/>
    <n v="198"/>
  </r>
  <r>
    <x v="65"/>
    <x v="11"/>
    <n v="111"/>
  </r>
  <r>
    <x v="65"/>
    <x v="12"/>
    <n v="123"/>
  </r>
  <r>
    <x v="66"/>
    <x v="0"/>
    <n v="10"/>
  </r>
  <r>
    <x v="66"/>
    <x v="1"/>
    <n v="25"/>
  </r>
  <r>
    <x v="66"/>
    <x v="2"/>
    <n v="119"/>
  </r>
  <r>
    <x v="66"/>
    <x v="3"/>
    <n v="73"/>
  </r>
  <r>
    <x v="66"/>
    <x v="4"/>
    <n v="454"/>
  </r>
  <r>
    <x v="66"/>
    <x v="5"/>
    <n v="67"/>
  </r>
  <r>
    <x v="66"/>
    <x v="6"/>
    <n v="59"/>
  </r>
  <r>
    <x v="66"/>
    <x v="7"/>
    <n v="72"/>
  </r>
  <r>
    <x v="66"/>
    <x v="8"/>
    <n v="64"/>
  </r>
  <r>
    <x v="66"/>
    <x v="9"/>
    <n v="37"/>
  </r>
  <r>
    <x v="66"/>
    <x v="10"/>
    <n v="34"/>
  </r>
  <r>
    <x v="66"/>
    <x v="11"/>
    <n v="29"/>
  </r>
  <r>
    <x v="66"/>
    <x v="12"/>
    <n v="27"/>
  </r>
  <r>
    <x v="67"/>
    <x v="0"/>
    <n v="16"/>
  </r>
  <r>
    <x v="67"/>
    <x v="1"/>
    <n v="79"/>
  </r>
  <r>
    <x v="67"/>
    <x v="2"/>
    <n v="232"/>
  </r>
  <r>
    <x v="67"/>
    <x v="3"/>
    <n v="102"/>
  </r>
  <r>
    <x v="67"/>
    <x v="4"/>
    <n v="822"/>
  </r>
  <r>
    <x v="67"/>
    <x v="5"/>
    <n v="110"/>
  </r>
  <r>
    <x v="67"/>
    <x v="6"/>
    <n v="110"/>
  </r>
  <r>
    <x v="67"/>
    <x v="7"/>
    <n v="92"/>
  </r>
  <r>
    <x v="67"/>
    <x v="8"/>
    <n v="56"/>
  </r>
  <r>
    <x v="67"/>
    <x v="9"/>
    <n v="43"/>
  </r>
  <r>
    <x v="67"/>
    <x v="10"/>
    <n v="29"/>
  </r>
  <r>
    <x v="67"/>
    <x v="11"/>
    <n v="20"/>
  </r>
  <r>
    <x v="67"/>
    <x v="12"/>
    <n v="31"/>
  </r>
  <r>
    <x v="68"/>
    <x v="0"/>
    <n v="450"/>
  </r>
  <r>
    <x v="68"/>
    <x v="1"/>
    <n v="2039"/>
  </r>
  <r>
    <x v="68"/>
    <x v="2"/>
    <n v="5271"/>
  </r>
  <r>
    <x v="68"/>
    <x v="3"/>
    <n v="2278"/>
  </r>
  <r>
    <x v="68"/>
    <x v="4"/>
    <n v="18173"/>
  </r>
  <r>
    <x v="68"/>
    <x v="5"/>
    <n v="2393"/>
  </r>
  <r>
    <x v="68"/>
    <x v="6"/>
    <n v="2432"/>
  </r>
  <r>
    <x v="68"/>
    <x v="7"/>
    <n v="2145"/>
  </r>
  <r>
    <x v="68"/>
    <x v="8"/>
    <n v="1739"/>
  </r>
  <r>
    <x v="68"/>
    <x v="9"/>
    <n v="1267"/>
  </r>
  <r>
    <x v="68"/>
    <x v="10"/>
    <n v="875"/>
  </r>
  <r>
    <x v="68"/>
    <x v="11"/>
    <n v="566"/>
  </r>
  <r>
    <x v="68"/>
    <x v="12"/>
    <n v="614"/>
  </r>
  <r>
    <x v="69"/>
    <x v="0"/>
    <n v="4"/>
  </r>
  <r>
    <x v="69"/>
    <x v="1"/>
    <n v="39"/>
  </r>
  <r>
    <x v="69"/>
    <x v="2"/>
    <n v="90"/>
  </r>
  <r>
    <x v="69"/>
    <x v="3"/>
    <n v="54"/>
  </r>
  <r>
    <x v="69"/>
    <x v="4"/>
    <n v="291"/>
  </r>
  <r>
    <x v="69"/>
    <x v="5"/>
    <n v="53"/>
  </r>
  <r>
    <x v="69"/>
    <x v="6"/>
    <n v="50"/>
  </r>
  <r>
    <x v="69"/>
    <x v="7"/>
    <n v="38"/>
  </r>
  <r>
    <x v="69"/>
    <x v="8"/>
    <n v="46"/>
  </r>
  <r>
    <x v="69"/>
    <x v="9"/>
    <n v="34"/>
  </r>
  <r>
    <x v="69"/>
    <x v="10"/>
    <n v="32"/>
  </r>
  <r>
    <x v="69"/>
    <x v="11"/>
    <n v="27"/>
  </r>
  <r>
    <x v="69"/>
    <x v="12"/>
    <n v="23"/>
  </r>
  <r>
    <x v="70"/>
    <x v="0"/>
    <n v="1"/>
  </r>
  <r>
    <x v="70"/>
    <x v="1"/>
    <n v="8"/>
  </r>
  <r>
    <x v="70"/>
    <x v="2"/>
    <n v="29"/>
  </r>
  <r>
    <x v="70"/>
    <x v="3"/>
    <n v="7"/>
  </r>
  <r>
    <x v="70"/>
    <x v="4"/>
    <n v="162"/>
  </r>
  <r>
    <x v="70"/>
    <x v="5"/>
    <n v="18"/>
  </r>
  <r>
    <x v="70"/>
    <x v="6"/>
    <n v="13"/>
  </r>
  <r>
    <x v="70"/>
    <x v="7"/>
    <n v="13"/>
  </r>
  <r>
    <x v="70"/>
    <x v="8"/>
    <n v="8"/>
  </r>
  <r>
    <x v="70"/>
    <x v="9"/>
    <n v="2"/>
  </r>
  <r>
    <x v="70"/>
    <x v="10"/>
    <n v="3"/>
  </r>
  <r>
    <x v="70"/>
    <x v="11"/>
    <n v="2"/>
  </r>
  <r>
    <x v="70"/>
    <x v="12"/>
    <n v="4"/>
  </r>
  <r>
    <x v="71"/>
    <x v="0"/>
    <n v="27"/>
  </r>
  <r>
    <x v="71"/>
    <x v="1"/>
    <n v="117"/>
  </r>
  <r>
    <x v="71"/>
    <x v="2"/>
    <n v="300"/>
  </r>
  <r>
    <x v="71"/>
    <x v="3"/>
    <n v="152"/>
  </r>
  <r>
    <x v="71"/>
    <x v="4"/>
    <n v="1258"/>
  </r>
  <r>
    <x v="71"/>
    <x v="5"/>
    <n v="150"/>
  </r>
  <r>
    <x v="71"/>
    <x v="6"/>
    <n v="81"/>
  </r>
  <r>
    <x v="71"/>
    <x v="7"/>
    <n v="82"/>
  </r>
  <r>
    <x v="71"/>
    <x v="8"/>
    <n v="32"/>
  </r>
  <r>
    <x v="71"/>
    <x v="9"/>
    <n v="33"/>
  </r>
  <r>
    <x v="71"/>
    <x v="10"/>
    <n v="13"/>
  </r>
  <r>
    <x v="71"/>
    <x v="11"/>
    <n v="8"/>
  </r>
  <r>
    <x v="71"/>
    <x v="12"/>
    <n v="12"/>
  </r>
  <r>
    <x v="72"/>
    <x v="0"/>
    <n v="7"/>
  </r>
  <r>
    <x v="72"/>
    <x v="1"/>
    <n v="24"/>
  </r>
  <r>
    <x v="72"/>
    <x v="2"/>
    <n v="92"/>
  </r>
  <r>
    <x v="72"/>
    <x v="3"/>
    <n v="35"/>
  </r>
  <r>
    <x v="72"/>
    <x v="4"/>
    <n v="297"/>
  </r>
  <r>
    <x v="72"/>
    <x v="5"/>
    <n v="34"/>
  </r>
  <r>
    <x v="72"/>
    <x v="6"/>
    <n v="27"/>
  </r>
  <r>
    <x v="72"/>
    <x v="7"/>
    <n v="48"/>
  </r>
  <r>
    <x v="72"/>
    <x v="8"/>
    <n v="27"/>
  </r>
  <r>
    <x v="72"/>
    <x v="9"/>
    <n v="22"/>
  </r>
  <r>
    <x v="72"/>
    <x v="10"/>
    <n v="10"/>
  </r>
  <r>
    <x v="72"/>
    <x v="11"/>
    <n v="5"/>
  </r>
  <r>
    <x v="72"/>
    <x v="12"/>
    <n v="17"/>
  </r>
  <r>
    <x v="73"/>
    <x v="0"/>
    <n v="63"/>
  </r>
  <r>
    <x v="73"/>
    <x v="1"/>
    <n v="226"/>
  </r>
  <r>
    <x v="73"/>
    <x v="2"/>
    <n v="613"/>
  </r>
  <r>
    <x v="73"/>
    <x v="3"/>
    <n v="292"/>
  </r>
  <r>
    <x v="73"/>
    <x v="4"/>
    <n v="2240"/>
  </r>
  <r>
    <x v="73"/>
    <x v="5"/>
    <n v="268"/>
  </r>
  <r>
    <x v="73"/>
    <x v="6"/>
    <n v="226"/>
  </r>
  <r>
    <x v="73"/>
    <x v="7"/>
    <n v="145"/>
  </r>
  <r>
    <x v="73"/>
    <x v="8"/>
    <n v="110"/>
  </r>
  <r>
    <x v="73"/>
    <x v="9"/>
    <n v="83"/>
  </r>
  <r>
    <x v="73"/>
    <x v="10"/>
    <n v="37"/>
  </r>
  <r>
    <x v="73"/>
    <x v="11"/>
    <n v="26"/>
  </r>
  <r>
    <x v="73"/>
    <x v="12"/>
    <n v="38"/>
  </r>
  <r>
    <x v="74"/>
    <x v="0"/>
    <n v="10"/>
  </r>
  <r>
    <x v="74"/>
    <x v="1"/>
    <n v="53"/>
  </r>
  <r>
    <x v="74"/>
    <x v="2"/>
    <n v="115"/>
  </r>
  <r>
    <x v="74"/>
    <x v="3"/>
    <n v="48"/>
  </r>
  <r>
    <x v="74"/>
    <x v="4"/>
    <n v="667"/>
  </r>
  <r>
    <x v="74"/>
    <x v="5"/>
    <n v="77"/>
  </r>
  <r>
    <x v="74"/>
    <x v="6"/>
    <n v="51"/>
  </r>
  <r>
    <x v="74"/>
    <x v="7"/>
    <n v="43"/>
  </r>
  <r>
    <x v="74"/>
    <x v="8"/>
    <n v="20"/>
  </r>
  <r>
    <x v="74"/>
    <x v="9"/>
    <n v="6"/>
  </r>
  <r>
    <x v="74"/>
    <x v="10"/>
    <n v="8"/>
  </r>
  <r>
    <x v="74"/>
    <x v="11"/>
    <n v="1"/>
  </r>
  <r>
    <x v="74"/>
    <x v="12"/>
    <n v="2"/>
  </r>
  <r>
    <x v="75"/>
    <x v="0"/>
    <n v="1"/>
  </r>
  <r>
    <x v="75"/>
    <x v="1"/>
    <n v="7"/>
  </r>
  <r>
    <x v="75"/>
    <x v="2"/>
    <n v="21"/>
  </r>
  <r>
    <x v="75"/>
    <x v="3"/>
    <n v="18"/>
  </r>
  <r>
    <x v="75"/>
    <x v="4"/>
    <n v="105"/>
  </r>
  <r>
    <x v="75"/>
    <x v="5"/>
    <n v="14"/>
  </r>
  <r>
    <x v="75"/>
    <x v="6"/>
    <n v="14"/>
  </r>
  <r>
    <x v="75"/>
    <x v="7"/>
    <n v="15"/>
  </r>
  <r>
    <x v="75"/>
    <x v="8"/>
    <n v="7"/>
  </r>
  <r>
    <x v="75"/>
    <x v="9"/>
    <n v="7"/>
  </r>
  <r>
    <x v="75"/>
    <x v="10"/>
    <n v="5"/>
  </r>
  <r>
    <x v="75"/>
    <x v="11"/>
    <n v="3"/>
  </r>
  <r>
    <x v="75"/>
    <x v="12"/>
    <n v="6"/>
  </r>
  <r>
    <x v="76"/>
    <x v="0"/>
    <n v="54"/>
  </r>
  <r>
    <x v="76"/>
    <x v="1"/>
    <n v="195"/>
  </r>
  <r>
    <x v="76"/>
    <x v="2"/>
    <n v="628"/>
  </r>
  <r>
    <x v="76"/>
    <x v="3"/>
    <n v="290"/>
  </r>
  <r>
    <x v="76"/>
    <x v="4"/>
    <n v="2071"/>
  </r>
  <r>
    <x v="76"/>
    <x v="5"/>
    <n v="319"/>
  </r>
  <r>
    <x v="76"/>
    <x v="6"/>
    <n v="289"/>
  </r>
  <r>
    <x v="76"/>
    <x v="7"/>
    <n v="268"/>
  </r>
  <r>
    <x v="76"/>
    <x v="8"/>
    <n v="226"/>
  </r>
  <r>
    <x v="76"/>
    <x v="9"/>
    <n v="150"/>
  </r>
  <r>
    <x v="76"/>
    <x v="10"/>
    <n v="124"/>
  </r>
  <r>
    <x v="76"/>
    <x v="11"/>
    <n v="76"/>
  </r>
  <r>
    <x v="76"/>
    <x v="12"/>
    <n v="101"/>
  </r>
  <r>
    <x v="77"/>
    <x v="0"/>
    <n v="4"/>
  </r>
  <r>
    <x v="77"/>
    <x v="1"/>
    <n v="12"/>
  </r>
  <r>
    <x v="77"/>
    <x v="2"/>
    <n v="54"/>
  </r>
  <r>
    <x v="77"/>
    <x v="3"/>
    <n v="23"/>
  </r>
  <r>
    <x v="77"/>
    <x v="4"/>
    <n v="314"/>
  </r>
  <r>
    <x v="77"/>
    <x v="5"/>
    <n v="30"/>
  </r>
  <r>
    <x v="77"/>
    <x v="6"/>
    <n v="19"/>
  </r>
  <r>
    <x v="77"/>
    <x v="7"/>
    <n v="16"/>
  </r>
  <r>
    <x v="77"/>
    <x v="8"/>
    <n v="17"/>
  </r>
  <r>
    <x v="77"/>
    <x v="9"/>
    <n v="8"/>
  </r>
  <r>
    <x v="77"/>
    <x v="10"/>
    <n v="3"/>
  </r>
  <r>
    <x v="77"/>
    <x v="11"/>
    <n v="6"/>
  </r>
  <r>
    <x v="77"/>
    <x v="12"/>
    <n v="11"/>
  </r>
  <r>
    <x v="78"/>
    <x v="0"/>
    <n v="10"/>
  </r>
  <r>
    <x v="78"/>
    <x v="1"/>
    <n v="31"/>
  </r>
  <r>
    <x v="78"/>
    <x v="2"/>
    <n v="105"/>
  </r>
  <r>
    <x v="78"/>
    <x v="3"/>
    <n v="58"/>
  </r>
  <r>
    <x v="78"/>
    <x v="4"/>
    <n v="372"/>
  </r>
  <r>
    <x v="78"/>
    <x v="5"/>
    <n v="80"/>
  </r>
  <r>
    <x v="78"/>
    <x v="6"/>
    <n v="79"/>
  </r>
  <r>
    <x v="78"/>
    <x v="7"/>
    <n v="71"/>
  </r>
  <r>
    <x v="78"/>
    <x v="8"/>
    <n v="63"/>
  </r>
  <r>
    <x v="78"/>
    <x v="9"/>
    <n v="52"/>
  </r>
  <r>
    <x v="78"/>
    <x v="10"/>
    <n v="48"/>
  </r>
  <r>
    <x v="78"/>
    <x v="11"/>
    <n v="27"/>
  </r>
  <r>
    <x v="78"/>
    <x v="12"/>
    <n v="31"/>
  </r>
  <r>
    <x v="79"/>
    <x v="0"/>
    <n v="137"/>
  </r>
  <r>
    <x v="79"/>
    <x v="1"/>
    <n v="627"/>
  </r>
  <r>
    <x v="79"/>
    <x v="2"/>
    <n v="2054"/>
  </r>
  <r>
    <x v="79"/>
    <x v="3"/>
    <n v="929"/>
  </r>
  <r>
    <x v="79"/>
    <x v="4"/>
    <n v="6987"/>
  </r>
  <r>
    <x v="79"/>
    <x v="5"/>
    <n v="1128"/>
  </r>
  <r>
    <x v="79"/>
    <x v="6"/>
    <n v="993"/>
  </r>
  <r>
    <x v="79"/>
    <x v="7"/>
    <n v="864"/>
  </r>
  <r>
    <x v="79"/>
    <x v="8"/>
    <n v="540"/>
  </r>
  <r>
    <x v="79"/>
    <x v="9"/>
    <n v="350"/>
  </r>
  <r>
    <x v="79"/>
    <x v="10"/>
    <n v="194"/>
  </r>
  <r>
    <x v="79"/>
    <x v="11"/>
    <n v="128"/>
  </r>
  <r>
    <x v="79"/>
    <x v="12"/>
    <n v="178"/>
  </r>
  <r>
    <x v="80"/>
    <x v="0"/>
    <n v="17"/>
  </r>
  <r>
    <x v="80"/>
    <x v="1"/>
    <n v="98"/>
  </r>
  <r>
    <x v="80"/>
    <x v="2"/>
    <n v="339"/>
  </r>
  <r>
    <x v="80"/>
    <x v="3"/>
    <n v="195"/>
  </r>
  <r>
    <x v="80"/>
    <x v="4"/>
    <n v="1333"/>
  </r>
  <r>
    <x v="80"/>
    <x v="5"/>
    <n v="204"/>
  </r>
  <r>
    <x v="80"/>
    <x v="6"/>
    <n v="229"/>
  </r>
  <r>
    <x v="80"/>
    <x v="7"/>
    <n v="185"/>
  </r>
  <r>
    <x v="80"/>
    <x v="8"/>
    <n v="110"/>
  </r>
  <r>
    <x v="80"/>
    <x v="9"/>
    <n v="79"/>
  </r>
  <r>
    <x v="80"/>
    <x v="10"/>
    <n v="47"/>
  </r>
  <r>
    <x v="80"/>
    <x v="11"/>
    <n v="27"/>
  </r>
  <r>
    <x v="80"/>
    <x v="12"/>
    <n v="38"/>
  </r>
  <r>
    <x v="81"/>
    <x v="0"/>
    <n v="48"/>
  </r>
  <r>
    <x v="81"/>
    <x v="1"/>
    <n v="191"/>
  </r>
  <r>
    <x v="81"/>
    <x v="2"/>
    <n v="525"/>
  </r>
  <r>
    <x v="81"/>
    <x v="3"/>
    <n v="208"/>
  </r>
  <r>
    <x v="81"/>
    <x v="4"/>
    <n v="2055"/>
  </r>
  <r>
    <x v="81"/>
    <x v="5"/>
    <n v="238"/>
  </r>
  <r>
    <x v="81"/>
    <x v="6"/>
    <n v="188"/>
  </r>
  <r>
    <x v="81"/>
    <x v="7"/>
    <n v="133"/>
  </r>
  <r>
    <x v="81"/>
    <x v="8"/>
    <n v="86"/>
  </r>
  <r>
    <x v="81"/>
    <x v="9"/>
    <n v="43"/>
  </r>
  <r>
    <x v="81"/>
    <x v="10"/>
    <n v="21"/>
  </r>
  <r>
    <x v="81"/>
    <x v="11"/>
    <n v="10"/>
  </r>
  <r>
    <x v="81"/>
    <x v="12"/>
    <n v="6"/>
  </r>
  <r>
    <x v="82"/>
    <x v="0"/>
    <n v="43"/>
  </r>
  <r>
    <x v="82"/>
    <x v="1"/>
    <n v="192"/>
  </r>
  <r>
    <x v="82"/>
    <x v="2"/>
    <n v="582"/>
  </r>
  <r>
    <x v="82"/>
    <x v="3"/>
    <n v="266"/>
  </r>
  <r>
    <x v="82"/>
    <x v="4"/>
    <n v="2879"/>
  </r>
  <r>
    <x v="82"/>
    <x v="5"/>
    <n v="265"/>
  </r>
  <r>
    <x v="82"/>
    <x v="6"/>
    <n v="258"/>
  </r>
  <r>
    <x v="82"/>
    <x v="7"/>
    <n v="172"/>
  </r>
  <r>
    <x v="82"/>
    <x v="8"/>
    <n v="122"/>
  </r>
  <r>
    <x v="82"/>
    <x v="9"/>
    <n v="64"/>
  </r>
  <r>
    <x v="82"/>
    <x v="10"/>
    <n v="39"/>
  </r>
  <r>
    <x v="82"/>
    <x v="11"/>
    <n v="28"/>
  </r>
  <r>
    <x v="82"/>
    <x v="12"/>
    <n v="26"/>
  </r>
  <r>
    <x v="83"/>
    <x v="0"/>
    <n v="65"/>
  </r>
  <r>
    <x v="83"/>
    <x v="1"/>
    <n v="318"/>
  </r>
  <r>
    <x v="83"/>
    <x v="2"/>
    <n v="908"/>
  </r>
  <r>
    <x v="83"/>
    <x v="3"/>
    <n v="483"/>
  </r>
  <r>
    <x v="83"/>
    <x v="4"/>
    <n v="3634"/>
  </r>
  <r>
    <x v="83"/>
    <x v="5"/>
    <n v="638"/>
  </r>
  <r>
    <x v="83"/>
    <x v="6"/>
    <n v="652"/>
  </r>
  <r>
    <x v="83"/>
    <x v="7"/>
    <n v="631"/>
  </r>
  <r>
    <x v="83"/>
    <x v="8"/>
    <n v="566"/>
  </r>
  <r>
    <x v="83"/>
    <x v="9"/>
    <n v="432"/>
  </r>
  <r>
    <x v="83"/>
    <x v="10"/>
    <n v="330"/>
  </r>
  <r>
    <x v="83"/>
    <x v="11"/>
    <n v="223"/>
  </r>
  <r>
    <x v="83"/>
    <x v="12"/>
    <n v="249"/>
  </r>
  <r>
    <x v="84"/>
    <x v="0"/>
    <n v="1231"/>
  </r>
  <r>
    <x v="84"/>
    <x v="1"/>
    <n v="5727"/>
  </r>
  <r>
    <x v="84"/>
    <x v="2"/>
    <n v="16402"/>
  </r>
  <r>
    <x v="84"/>
    <x v="3"/>
    <n v="7419"/>
  </r>
  <r>
    <x v="84"/>
    <x v="4"/>
    <n v="63179"/>
  </r>
  <r>
    <x v="84"/>
    <x v="5"/>
    <n v="9057"/>
  </r>
  <r>
    <x v="84"/>
    <x v="6"/>
    <n v="8847"/>
  </r>
  <r>
    <x v="84"/>
    <x v="7"/>
    <n v="8221"/>
  </r>
  <r>
    <x v="84"/>
    <x v="8"/>
    <n v="6818"/>
  </r>
  <r>
    <x v="84"/>
    <x v="9"/>
    <n v="5358"/>
  </r>
  <r>
    <x v="84"/>
    <x v="10"/>
    <n v="3940"/>
  </r>
  <r>
    <x v="84"/>
    <x v="11"/>
    <n v="2419"/>
  </r>
  <r>
    <x v="84"/>
    <x v="12"/>
    <n v="2670"/>
  </r>
  <r>
    <x v="85"/>
    <x v="0"/>
    <n v="6"/>
  </r>
  <r>
    <x v="85"/>
    <x v="1"/>
    <n v="14"/>
  </r>
  <r>
    <x v="85"/>
    <x v="2"/>
    <n v="78"/>
  </r>
  <r>
    <x v="85"/>
    <x v="3"/>
    <n v="37"/>
  </r>
  <r>
    <x v="85"/>
    <x v="4"/>
    <n v="336"/>
  </r>
  <r>
    <x v="85"/>
    <x v="5"/>
    <n v="34"/>
  </r>
  <r>
    <x v="85"/>
    <x v="6"/>
    <n v="39"/>
  </r>
  <r>
    <x v="85"/>
    <x v="7"/>
    <n v="24"/>
  </r>
  <r>
    <x v="85"/>
    <x v="8"/>
    <n v="22"/>
  </r>
  <r>
    <x v="85"/>
    <x v="9"/>
    <n v="8"/>
  </r>
  <r>
    <x v="85"/>
    <x v="10"/>
    <n v="7"/>
  </r>
  <r>
    <x v="85"/>
    <x v="11"/>
    <n v="6"/>
  </r>
  <r>
    <x v="85"/>
    <x v="12"/>
    <n v="18"/>
  </r>
  <r>
    <x v="86"/>
    <x v="0"/>
    <n v="455"/>
  </r>
  <r>
    <x v="86"/>
    <x v="1"/>
    <n v="2190"/>
  </r>
  <r>
    <x v="86"/>
    <x v="2"/>
    <n v="5521"/>
  </r>
  <r>
    <x v="86"/>
    <x v="3"/>
    <n v="2224"/>
  </r>
  <r>
    <x v="86"/>
    <x v="4"/>
    <n v="27777"/>
  </r>
  <r>
    <x v="86"/>
    <x v="5"/>
    <n v="3615"/>
  </r>
  <r>
    <x v="86"/>
    <x v="6"/>
    <n v="4001"/>
  </r>
  <r>
    <x v="86"/>
    <x v="7"/>
    <n v="4244"/>
  </r>
  <r>
    <x v="86"/>
    <x v="8"/>
    <n v="3505"/>
  </r>
  <r>
    <x v="86"/>
    <x v="9"/>
    <n v="2752"/>
  </r>
  <r>
    <x v="86"/>
    <x v="10"/>
    <n v="1829"/>
  </r>
  <r>
    <x v="86"/>
    <x v="11"/>
    <n v="1097"/>
  </r>
  <r>
    <x v="86"/>
    <x v="12"/>
    <n v="1277"/>
  </r>
  <r>
    <x v="87"/>
    <x v="0"/>
    <n v="14"/>
  </r>
  <r>
    <x v="87"/>
    <x v="1"/>
    <n v="64"/>
  </r>
  <r>
    <x v="87"/>
    <x v="2"/>
    <n v="225"/>
  </r>
  <r>
    <x v="87"/>
    <x v="3"/>
    <n v="123"/>
  </r>
  <r>
    <x v="87"/>
    <x v="4"/>
    <n v="980"/>
  </r>
  <r>
    <x v="87"/>
    <x v="5"/>
    <n v="137"/>
  </r>
  <r>
    <x v="87"/>
    <x v="6"/>
    <n v="132"/>
  </r>
  <r>
    <x v="87"/>
    <x v="7"/>
    <n v="101"/>
  </r>
  <r>
    <x v="87"/>
    <x v="8"/>
    <n v="87"/>
  </r>
  <r>
    <x v="87"/>
    <x v="9"/>
    <n v="74"/>
  </r>
  <r>
    <x v="87"/>
    <x v="10"/>
    <n v="43"/>
  </r>
  <r>
    <x v="87"/>
    <x v="11"/>
    <n v="28"/>
  </r>
  <r>
    <x v="87"/>
    <x v="12"/>
    <n v="40"/>
  </r>
  <r>
    <x v="88"/>
    <x v="0"/>
    <n v="14"/>
  </r>
  <r>
    <x v="88"/>
    <x v="1"/>
    <n v="55"/>
  </r>
  <r>
    <x v="88"/>
    <x v="2"/>
    <n v="167"/>
  </r>
  <r>
    <x v="88"/>
    <x v="3"/>
    <n v="93"/>
  </r>
  <r>
    <x v="88"/>
    <x v="4"/>
    <n v="664"/>
  </r>
  <r>
    <x v="88"/>
    <x v="5"/>
    <n v="45"/>
  </r>
  <r>
    <x v="88"/>
    <x v="6"/>
    <n v="56"/>
  </r>
  <r>
    <x v="88"/>
    <x v="7"/>
    <n v="44"/>
  </r>
  <r>
    <x v="88"/>
    <x v="8"/>
    <n v="28"/>
  </r>
  <r>
    <x v="88"/>
    <x v="9"/>
    <n v="24"/>
  </r>
  <r>
    <x v="88"/>
    <x v="10"/>
    <n v="14"/>
  </r>
  <r>
    <x v="88"/>
    <x v="11"/>
    <n v="7"/>
  </r>
  <r>
    <x v="88"/>
    <x v="12"/>
    <n v="9"/>
  </r>
  <r>
    <x v="89"/>
    <x v="0"/>
    <n v="24"/>
  </r>
  <r>
    <x v="89"/>
    <x v="1"/>
    <n v="98"/>
  </r>
  <r>
    <x v="89"/>
    <x v="2"/>
    <n v="358"/>
  </r>
  <r>
    <x v="89"/>
    <x v="3"/>
    <n v="143"/>
  </r>
  <r>
    <x v="89"/>
    <x v="4"/>
    <n v="1017"/>
  </r>
  <r>
    <x v="89"/>
    <x v="5"/>
    <n v="130"/>
  </r>
  <r>
    <x v="89"/>
    <x v="6"/>
    <n v="119"/>
  </r>
  <r>
    <x v="89"/>
    <x v="7"/>
    <n v="119"/>
  </r>
  <r>
    <x v="89"/>
    <x v="8"/>
    <n v="93"/>
  </r>
  <r>
    <x v="89"/>
    <x v="9"/>
    <n v="45"/>
  </r>
  <r>
    <x v="89"/>
    <x v="10"/>
    <n v="34"/>
  </r>
  <r>
    <x v="89"/>
    <x v="11"/>
    <n v="25"/>
  </r>
  <r>
    <x v="89"/>
    <x v="12"/>
    <n v="45"/>
  </r>
  <r>
    <x v="90"/>
    <x v="0"/>
    <n v="4"/>
  </r>
  <r>
    <x v="90"/>
    <x v="1"/>
    <n v="22"/>
  </r>
  <r>
    <x v="90"/>
    <x v="2"/>
    <n v="68"/>
  </r>
  <r>
    <x v="90"/>
    <x v="3"/>
    <n v="23"/>
  </r>
  <r>
    <x v="90"/>
    <x v="4"/>
    <n v="168"/>
  </r>
  <r>
    <x v="90"/>
    <x v="5"/>
    <n v="20"/>
  </r>
  <r>
    <x v="90"/>
    <x v="6"/>
    <n v="14"/>
  </r>
  <r>
    <x v="90"/>
    <x v="7"/>
    <n v="10"/>
  </r>
  <r>
    <x v="90"/>
    <x v="8"/>
    <n v="7"/>
  </r>
  <r>
    <x v="90"/>
    <x v="9"/>
    <n v="5"/>
  </r>
  <r>
    <x v="90"/>
    <x v="10"/>
    <n v="6"/>
  </r>
  <r>
    <x v="90"/>
    <x v="11"/>
    <n v="2"/>
  </r>
  <r>
    <x v="90"/>
    <x v="12"/>
    <n v="2"/>
  </r>
  <r>
    <x v="91"/>
    <x v="0"/>
    <n v="36"/>
  </r>
  <r>
    <x v="91"/>
    <x v="1"/>
    <n v="182"/>
  </r>
  <r>
    <x v="91"/>
    <x v="2"/>
    <n v="556"/>
  </r>
  <r>
    <x v="91"/>
    <x v="3"/>
    <n v="268"/>
  </r>
  <r>
    <x v="91"/>
    <x v="4"/>
    <n v="2055"/>
  </r>
  <r>
    <x v="91"/>
    <x v="5"/>
    <n v="310"/>
  </r>
  <r>
    <x v="91"/>
    <x v="6"/>
    <n v="294"/>
  </r>
  <r>
    <x v="91"/>
    <x v="7"/>
    <n v="315"/>
  </r>
  <r>
    <x v="91"/>
    <x v="8"/>
    <n v="191"/>
  </r>
  <r>
    <x v="91"/>
    <x v="9"/>
    <n v="120"/>
  </r>
  <r>
    <x v="91"/>
    <x v="10"/>
    <n v="83"/>
  </r>
  <r>
    <x v="91"/>
    <x v="11"/>
    <n v="36"/>
  </r>
  <r>
    <x v="91"/>
    <x v="12"/>
    <n v="73"/>
  </r>
  <r>
    <x v="92"/>
    <x v="0"/>
    <n v="12"/>
  </r>
  <r>
    <x v="92"/>
    <x v="1"/>
    <n v="40"/>
  </r>
  <r>
    <x v="92"/>
    <x v="2"/>
    <n v="188"/>
  </r>
  <r>
    <x v="92"/>
    <x v="3"/>
    <n v="84"/>
  </r>
  <r>
    <x v="92"/>
    <x v="4"/>
    <n v="491"/>
  </r>
  <r>
    <x v="92"/>
    <x v="5"/>
    <n v="74"/>
  </r>
  <r>
    <x v="92"/>
    <x v="6"/>
    <n v="72"/>
  </r>
  <r>
    <x v="92"/>
    <x v="7"/>
    <n v="49"/>
  </r>
  <r>
    <x v="92"/>
    <x v="8"/>
    <n v="33"/>
  </r>
  <r>
    <x v="92"/>
    <x v="9"/>
    <n v="25"/>
  </r>
  <r>
    <x v="92"/>
    <x v="10"/>
    <n v="26"/>
  </r>
  <r>
    <x v="92"/>
    <x v="11"/>
    <n v="18"/>
  </r>
  <r>
    <x v="92"/>
    <x v="12"/>
    <n v="7"/>
  </r>
  <r>
    <x v="93"/>
    <x v="0"/>
    <n v="19"/>
  </r>
  <r>
    <x v="93"/>
    <x v="1"/>
    <n v="39"/>
  </r>
  <r>
    <x v="93"/>
    <x v="2"/>
    <n v="152"/>
  </r>
  <r>
    <x v="93"/>
    <x v="3"/>
    <n v="71"/>
  </r>
  <r>
    <x v="93"/>
    <x v="4"/>
    <n v="627"/>
  </r>
  <r>
    <x v="93"/>
    <x v="5"/>
    <n v="83"/>
  </r>
  <r>
    <x v="93"/>
    <x v="6"/>
    <n v="59"/>
  </r>
  <r>
    <x v="93"/>
    <x v="7"/>
    <n v="64"/>
  </r>
  <r>
    <x v="93"/>
    <x v="8"/>
    <n v="26"/>
  </r>
  <r>
    <x v="93"/>
    <x v="9"/>
    <n v="20"/>
  </r>
  <r>
    <x v="93"/>
    <x v="10"/>
    <n v="7"/>
  </r>
  <r>
    <x v="93"/>
    <x v="11"/>
    <n v="1"/>
  </r>
  <r>
    <x v="93"/>
    <x v="12"/>
    <n v="6"/>
  </r>
  <r>
    <x v="94"/>
    <x v="0"/>
    <n v="46"/>
  </r>
  <r>
    <x v="94"/>
    <x v="1"/>
    <n v="185"/>
  </r>
  <r>
    <x v="94"/>
    <x v="2"/>
    <n v="611"/>
  </r>
  <r>
    <x v="94"/>
    <x v="3"/>
    <n v="232"/>
  </r>
  <r>
    <x v="94"/>
    <x v="4"/>
    <n v="1646"/>
  </r>
  <r>
    <x v="94"/>
    <x v="5"/>
    <n v="208"/>
  </r>
  <r>
    <x v="94"/>
    <x v="6"/>
    <n v="166"/>
  </r>
  <r>
    <x v="94"/>
    <x v="7"/>
    <n v="112"/>
  </r>
  <r>
    <x v="94"/>
    <x v="8"/>
    <n v="65"/>
  </r>
  <r>
    <x v="94"/>
    <x v="9"/>
    <n v="56"/>
  </r>
  <r>
    <x v="94"/>
    <x v="10"/>
    <n v="36"/>
  </r>
  <r>
    <x v="94"/>
    <x v="11"/>
    <n v="20"/>
  </r>
  <r>
    <x v="94"/>
    <x v="12"/>
    <n v="32"/>
  </r>
  <r>
    <x v="95"/>
    <x v="0"/>
    <n v="162"/>
  </r>
  <r>
    <x v="95"/>
    <x v="1"/>
    <n v="687"/>
  </r>
  <r>
    <x v="95"/>
    <x v="2"/>
    <n v="2083"/>
  </r>
  <r>
    <x v="95"/>
    <x v="3"/>
    <n v="960"/>
  </r>
  <r>
    <x v="95"/>
    <x v="4"/>
    <n v="6370"/>
  </r>
  <r>
    <x v="95"/>
    <x v="5"/>
    <n v="876"/>
  </r>
  <r>
    <x v="95"/>
    <x v="6"/>
    <n v="876"/>
  </r>
  <r>
    <x v="95"/>
    <x v="7"/>
    <n v="688"/>
  </r>
  <r>
    <x v="95"/>
    <x v="8"/>
    <n v="505"/>
  </r>
  <r>
    <x v="95"/>
    <x v="9"/>
    <n v="314"/>
  </r>
  <r>
    <x v="95"/>
    <x v="10"/>
    <n v="185"/>
  </r>
  <r>
    <x v="95"/>
    <x v="11"/>
    <n v="145"/>
  </r>
  <r>
    <x v="95"/>
    <x v="12"/>
    <n v="158"/>
  </r>
  <r>
    <x v="96"/>
    <x v="0"/>
    <n v="29"/>
  </r>
  <r>
    <x v="96"/>
    <x v="1"/>
    <n v="90"/>
  </r>
  <r>
    <x v="96"/>
    <x v="2"/>
    <n v="299"/>
  </r>
  <r>
    <x v="96"/>
    <x v="3"/>
    <n v="135"/>
  </r>
  <r>
    <x v="96"/>
    <x v="4"/>
    <n v="1041"/>
  </r>
  <r>
    <x v="96"/>
    <x v="5"/>
    <n v="138"/>
  </r>
  <r>
    <x v="96"/>
    <x v="6"/>
    <n v="112"/>
  </r>
  <r>
    <x v="96"/>
    <x v="7"/>
    <n v="83"/>
  </r>
  <r>
    <x v="96"/>
    <x v="8"/>
    <n v="55"/>
  </r>
  <r>
    <x v="96"/>
    <x v="9"/>
    <n v="38"/>
  </r>
  <r>
    <x v="96"/>
    <x v="10"/>
    <n v="19"/>
  </r>
  <r>
    <x v="96"/>
    <x v="11"/>
    <n v="12"/>
  </r>
  <r>
    <x v="96"/>
    <x v="12"/>
    <n v="22"/>
  </r>
  <r>
    <x v="97"/>
    <x v="0"/>
    <n v="34"/>
  </r>
  <r>
    <x v="97"/>
    <x v="1"/>
    <n v="155"/>
  </r>
  <r>
    <x v="97"/>
    <x v="2"/>
    <n v="429"/>
  </r>
  <r>
    <x v="97"/>
    <x v="3"/>
    <n v="168"/>
  </r>
  <r>
    <x v="97"/>
    <x v="4"/>
    <n v="1306"/>
  </r>
  <r>
    <x v="97"/>
    <x v="5"/>
    <n v="193"/>
  </r>
  <r>
    <x v="97"/>
    <x v="6"/>
    <n v="175"/>
  </r>
  <r>
    <x v="97"/>
    <x v="7"/>
    <n v="148"/>
  </r>
  <r>
    <x v="97"/>
    <x v="8"/>
    <n v="120"/>
  </r>
  <r>
    <x v="97"/>
    <x v="9"/>
    <n v="107"/>
  </r>
  <r>
    <x v="97"/>
    <x v="10"/>
    <n v="62"/>
  </r>
  <r>
    <x v="97"/>
    <x v="11"/>
    <n v="30"/>
  </r>
  <r>
    <x v="97"/>
    <x v="12"/>
    <n v="45"/>
  </r>
  <r>
    <x v="98"/>
    <x v="0"/>
    <n v="24"/>
  </r>
  <r>
    <x v="98"/>
    <x v="1"/>
    <n v="115"/>
  </r>
  <r>
    <x v="98"/>
    <x v="2"/>
    <n v="431"/>
  </r>
  <r>
    <x v="98"/>
    <x v="3"/>
    <n v="178"/>
  </r>
  <r>
    <x v="98"/>
    <x v="4"/>
    <n v="1527"/>
  </r>
  <r>
    <x v="98"/>
    <x v="5"/>
    <n v="197"/>
  </r>
  <r>
    <x v="98"/>
    <x v="6"/>
    <n v="185"/>
  </r>
  <r>
    <x v="98"/>
    <x v="7"/>
    <n v="178"/>
  </r>
  <r>
    <x v="98"/>
    <x v="8"/>
    <n v="115"/>
  </r>
  <r>
    <x v="98"/>
    <x v="9"/>
    <n v="75"/>
  </r>
  <r>
    <x v="98"/>
    <x v="10"/>
    <n v="82"/>
  </r>
  <r>
    <x v="98"/>
    <x v="11"/>
    <n v="35"/>
  </r>
  <r>
    <x v="98"/>
    <x v="12"/>
    <n v="45"/>
  </r>
  <r>
    <x v="99"/>
    <x v="0"/>
    <n v="26"/>
  </r>
  <r>
    <x v="99"/>
    <x v="1"/>
    <n v="102"/>
  </r>
  <r>
    <x v="99"/>
    <x v="2"/>
    <n v="277"/>
  </r>
  <r>
    <x v="99"/>
    <x v="3"/>
    <n v="128"/>
  </r>
  <r>
    <x v="99"/>
    <x v="4"/>
    <n v="1030"/>
  </r>
  <r>
    <x v="99"/>
    <x v="5"/>
    <n v="157"/>
  </r>
  <r>
    <x v="99"/>
    <x v="6"/>
    <n v="128"/>
  </r>
  <r>
    <x v="99"/>
    <x v="7"/>
    <n v="94"/>
  </r>
  <r>
    <x v="99"/>
    <x v="8"/>
    <n v="92"/>
  </r>
  <r>
    <x v="99"/>
    <x v="9"/>
    <n v="67"/>
  </r>
  <r>
    <x v="99"/>
    <x v="10"/>
    <n v="36"/>
  </r>
  <r>
    <x v="99"/>
    <x v="11"/>
    <n v="20"/>
  </r>
  <r>
    <x v="99"/>
    <x v="12"/>
    <n v="46"/>
  </r>
  <r>
    <x v="100"/>
    <x v="0"/>
    <n v="41"/>
  </r>
  <r>
    <x v="100"/>
    <x v="1"/>
    <n v="177"/>
  </r>
  <r>
    <x v="100"/>
    <x v="2"/>
    <n v="637"/>
  </r>
  <r>
    <x v="100"/>
    <x v="3"/>
    <n v="370"/>
  </r>
  <r>
    <x v="100"/>
    <x v="4"/>
    <n v="2114"/>
  </r>
  <r>
    <x v="100"/>
    <x v="5"/>
    <n v="383"/>
  </r>
  <r>
    <x v="100"/>
    <x v="6"/>
    <n v="355"/>
  </r>
  <r>
    <x v="100"/>
    <x v="7"/>
    <n v="332"/>
  </r>
  <r>
    <x v="100"/>
    <x v="8"/>
    <n v="306"/>
  </r>
  <r>
    <x v="100"/>
    <x v="9"/>
    <n v="264"/>
  </r>
  <r>
    <x v="100"/>
    <x v="10"/>
    <n v="175"/>
  </r>
  <r>
    <x v="100"/>
    <x v="11"/>
    <n v="108"/>
  </r>
  <r>
    <x v="100"/>
    <x v="12"/>
    <n v="157"/>
  </r>
  <r>
    <x v="101"/>
    <x v="0"/>
    <n v="205"/>
  </r>
  <r>
    <x v="101"/>
    <x v="1"/>
    <n v="999"/>
  </r>
  <r>
    <x v="101"/>
    <x v="2"/>
    <n v="2991"/>
  </r>
  <r>
    <x v="101"/>
    <x v="3"/>
    <n v="1377"/>
  </r>
  <r>
    <x v="101"/>
    <x v="4"/>
    <n v="9316"/>
  </r>
  <r>
    <x v="101"/>
    <x v="5"/>
    <n v="1299"/>
  </r>
  <r>
    <x v="101"/>
    <x v="6"/>
    <n v="1156"/>
  </r>
  <r>
    <x v="101"/>
    <x v="7"/>
    <n v="943"/>
  </r>
  <r>
    <x v="101"/>
    <x v="8"/>
    <n v="610"/>
  </r>
  <r>
    <x v="101"/>
    <x v="9"/>
    <n v="407"/>
  </r>
  <r>
    <x v="101"/>
    <x v="10"/>
    <n v="271"/>
  </r>
  <r>
    <x v="101"/>
    <x v="11"/>
    <n v="187"/>
  </r>
  <r>
    <x v="101"/>
    <x v="12"/>
    <n v="166"/>
  </r>
  <r>
    <x v="102"/>
    <x v="0"/>
    <n v="14"/>
  </r>
  <r>
    <x v="102"/>
    <x v="1"/>
    <n v="63"/>
  </r>
  <r>
    <x v="102"/>
    <x v="2"/>
    <n v="203"/>
  </r>
  <r>
    <x v="102"/>
    <x v="3"/>
    <n v="91"/>
  </r>
  <r>
    <x v="102"/>
    <x v="4"/>
    <n v="715"/>
  </r>
  <r>
    <x v="102"/>
    <x v="5"/>
    <n v="75"/>
  </r>
  <r>
    <x v="102"/>
    <x v="6"/>
    <n v="79"/>
  </r>
  <r>
    <x v="102"/>
    <x v="7"/>
    <n v="61"/>
  </r>
  <r>
    <x v="102"/>
    <x v="8"/>
    <n v="58"/>
  </r>
  <r>
    <x v="102"/>
    <x v="9"/>
    <n v="40"/>
  </r>
  <r>
    <x v="102"/>
    <x v="10"/>
    <n v="34"/>
  </r>
  <r>
    <x v="102"/>
    <x v="11"/>
    <n v="19"/>
  </r>
  <r>
    <x v="102"/>
    <x v="12"/>
    <n v="23"/>
  </r>
  <r>
    <x v="103"/>
    <x v="0"/>
    <n v="149"/>
  </r>
  <r>
    <x v="103"/>
    <x v="1"/>
    <n v="643"/>
  </r>
  <r>
    <x v="103"/>
    <x v="2"/>
    <n v="1691"/>
  </r>
  <r>
    <x v="103"/>
    <x v="3"/>
    <n v="713"/>
  </r>
  <r>
    <x v="103"/>
    <x v="4"/>
    <n v="4798"/>
  </r>
  <r>
    <x v="103"/>
    <x v="5"/>
    <n v="630"/>
  </r>
  <r>
    <x v="103"/>
    <x v="6"/>
    <n v="647"/>
  </r>
  <r>
    <x v="103"/>
    <x v="7"/>
    <n v="550"/>
  </r>
  <r>
    <x v="103"/>
    <x v="8"/>
    <n v="395"/>
  </r>
  <r>
    <x v="103"/>
    <x v="9"/>
    <n v="360"/>
  </r>
  <r>
    <x v="103"/>
    <x v="10"/>
    <n v="241"/>
  </r>
  <r>
    <x v="103"/>
    <x v="11"/>
    <n v="177"/>
  </r>
  <r>
    <x v="103"/>
    <x v="12"/>
    <n v="200"/>
  </r>
  <r>
    <x v="104"/>
    <x v="0"/>
    <n v="126"/>
  </r>
  <r>
    <x v="104"/>
    <x v="1"/>
    <n v="657"/>
  </r>
  <r>
    <x v="104"/>
    <x v="2"/>
    <n v="1888"/>
  </r>
  <r>
    <x v="104"/>
    <x v="3"/>
    <n v="851"/>
  </r>
  <r>
    <x v="104"/>
    <x v="4"/>
    <n v="7035"/>
  </r>
  <r>
    <x v="104"/>
    <x v="5"/>
    <n v="729"/>
  </r>
  <r>
    <x v="104"/>
    <x v="6"/>
    <n v="675"/>
  </r>
  <r>
    <x v="104"/>
    <x v="7"/>
    <n v="579"/>
  </r>
  <r>
    <x v="104"/>
    <x v="8"/>
    <n v="366"/>
  </r>
  <r>
    <x v="104"/>
    <x v="9"/>
    <n v="222"/>
  </r>
  <r>
    <x v="104"/>
    <x v="10"/>
    <n v="137"/>
  </r>
  <r>
    <x v="104"/>
    <x v="11"/>
    <n v="81"/>
  </r>
  <r>
    <x v="104"/>
    <x v="12"/>
    <n v="109"/>
  </r>
  <r>
    <x v="105"/>
    <x v="0"/>
    <n v="57"/>
  </r>
  <r>
    <x v="105"/>
    <x v="1"/>
    <n v="285"/>
  </r>
  <r>
    <x v="105"/>
    <x v="2"/>
    <n v="763"/>
  </r>
  <r>
    <x v="105"/>
    <x v="3"/>
    <n v="415"/>
  </r>
  <r>
    <x v="105"/>
    <x v="4"/>
    <n v="2914"/>
  </r>
  <r>
    <x v="105"/>
    <x v="5"/>
    <n v="381"/>
  </r>
  <r>
    <x v="105"/>
    <x v="6"/>
    <n v="398"/>
  </r>
  <r>
    <x v="105"/>
    <x v="7"/>
    <n v="367"/>
  </r>
  <r>
    <x v="105"/>
    <x v="8"/>
    <n v="257"/>
  </r>
  <r>
    <x v="105"/>
    <x v="9"/>
    <n v="179"/>
  </r>
  <r>
    <x v="105"/>
    <x v="10"/>
    <n v="122"/>
  </r>
  <r>
    <x v="105"/>
    <x v="11"/>
    <n v="92"/>
  </r>
  <r>
    <x v="105"/>
    <x v="12"/>
    <n v="124"/>
  </r>
  <r>
    <x v="106"/>
    <x v="0"/>
    <n v="17"/>
  </r>
  <r>
    <x v="106"/>
    <x v="1"/>
    <n v="100"/>
  </r>
  <r>
    <x v="106"/>
    <x v="2"/>
    <n v="319"/>
  </r>
  <r>
    <x v="106"/>
    <x v="3"/>
    <n v="135"/>
  </r>
  <r>
    <x v="106"/>
    <x v="4"/>
    <n v="1227"/>
  </r>
  <r>
    <x v="106"/>
    <x v="5"/>
    <n v="188"/>
  </r>
  <r>
    <x v="106"/>
    <x v="6"/>
    <n v="202"/>
  </r>
  <r>
    <x v="106"/>
    <x v="7"/>
    <n v="186"/>
  </r>
  <r>
    <x v="106"/>
    <x v="8"/>
    <n v="131"/>
  </r>
  <r>
    <x v="106"/>
    <x v="9"/>
    <n v="82"/>
  </r>
  <r>
    <x v="106"/>
    <x v="10"/>
    <n v="58"/>
  </r>
  <r>
    <x v="106"/>
    <x v="11"/>
    <n v="41"/>
  </r>
  <r>
    <x v="106"/>
    <x v="12"/>
    <n v="54"/>
  </r>
  <r>
    <x v="107"/>
    <x v="0"/>
    <n v="36"/>
  </r>
  <r>
    <x v="107"/>
    <x v="1"/>
    <n v="111"/>
  </r>
  <r>
    <x v="107"/>
    <x v="2"/>
    <n v="482"/>
  </r>
  <r>
    <x v="107"/>
    <x v="3"/>
    <n v="249"/>
  </r>
  <r>
    <x v="107"/>
    <x v="4"/>
    <n v="1682"/>
  </r>
  <r>
    <x v="107"/>
    <x v="5"/>
    <n v="337"/>
  </r>
  <r>
    <x v="107"/>
    <x v="6"/>
    <n v="300"/>
  </r>
  <r>
    <x v="107"/>
    <x v="7"/>
    <n v="251"/>
  </r>
  <r>
    <x v="107"/>
    <x v="8"/>
    <n v="192"/>
  </r>
  <r>
    <x v="107"/>
    <x v="9"/>
    <n v="166"/>
  </r>
  <r>
    <x v="107"/>
    <x v="10"/>
    <n v="123"/>
  </r>
  <r>
    <x v="107"/>
    <x v="11"/>
    <n v="76"/>
  </r>
  <r>
    <x v="107"/>
    <x v="12"/>
    <n v="81"/>
  </r>
  <r>
    <x v="108"/>
    <x v="0"/>
    <n v="11"/>
  </r>
  <r>
    <x v="108"/>
    <x v="1"/>
    <n v="48"/>
  </r>
  <r>
    <x v="108"/>
    <x v="2"/>
    <n v="157"/>
  </r>
  <r>
    <x v="108"/>
    <x v="3"/>
    <n v="77"/>
  </r>
  <r>
    <x v="108"/>
    <x v="4"/>
    <n v="1158"/>
  </r>
  <r>
    <x v="108"/>
    <x v="5"/>
    <n v="117"/>
  </r>
  <r>
    <x v="108"/>
    <x v="6"/>
    <n v="106"/>
  </r>
  <r>
    <x v="108"/>
    <x v="7"/>
    <n v="59"/>
  </r>
  <r>
    <x v="108"/>
    <x v="8"/>
    <n v="32"/>
  </r>
  <r>
    <x v="108"/>
    <x v="9"/>
    <n v="20"/>
  </r>
  <r>
    <x v="108"/>
    <x v="10"/>
    <n v="15"/>
  </r>
  <r>
    <x v="108"/>
    <x v="11"/>
    <n v="1"/>
  </r>
  <r>
    <x v="108"/>
    <x v="12"/>
    <n v="3"/>
  </r>
  <r>
    <x v="109"/>
    <x v="0"/>
    <n v="11"/>
  </r>
  <r>
    <x v="109"/>
    <x v="1"/>
    <n v="89"/>
  </r>
  <r>
    <x v="109"/>
    <x v="2"/>
    <n v="216"/>
  </r>
  <r>
    <x v="109"/>
    <x v="3"/>
    <n v="124"/>
  </r>
  <r>
    <x v="109"/>
    <x v="4"/>
    <n v="819"/>
  </r>
  <r>
    <x v="109"/>
    <x v="5"/>
    <n v="129"/>
  </r>
  <r>
    <x v="109"/>
    <x v="6"/>
    <n v="138"/>
  </r>
  <r>
    <x v="109"/>
    <x v="7"/>
    <n v="96"/>
  </r>
  <r>
    <x v="109"/>
    <x v="8"/>
    <n v="71"/>
  </r>
  <r>
    <x v="109"/>
    <x v="9"/>
    <n v="46"/>
  </r>
  <r>
    <x v="109"/>
    <x v="10"/>
    <n v="38"/>
  </r>
  <r>
    <x v="109"/>
    <x v="11"/>
    <n v="22"/>
  </r>
  <r>
    <x v="109"/>
    <x v="12"/>
    <n v="30"/>
  </r>
  <r>
    <x v="110"/>
    <x v="0"/>
    <n v="24"/>
  </r>
  <r>
    <x v="110"/>
    <x v="1"/>
    <n v="134"/>
  </r>
  <r>
    <x v="110"/>
    <x v="2"/>
    <n v="442"/>
  </r>
  <r>
    <x v="110"/>
    <x v="3"/>
    <n v="237"/>
  </r>
  <r>
    <x v="110"/>
    <x v="4"/>
    <n v="1420"/>
  </r>
  <r>
    <x v="110"/>
    <x v="5"/>
    <n v="270"/>
  </r>
  <r>
    <x v="110"/>
    <x v="6"/>
    <n v="271"/>
  </r>
  <r>
    <x v="110"/>
    <x v="7"/>
    <n v="253"/>
  </r>
  <r>
    <x v="110"/>
    <x v="8"/>
    <n v="168"/>
  </r>
  <r>
    <x v="110"/>
    <x v="9"/>
    <n v="137"/>
  </r>
  <r>
    <x v="110"/>
    <x v="10"/>
    <n v="108"/>
  </r>
  <r>
    <x v="110"/>
    <x v="11"/>
    <n v="64"/>
  </r>
  <r>
    <x v="110"/>
    <x v="12"/>
    <n v="82"/>
  </r>
  <r>
    <x v="111"/>
    <x v="0"/>
    <n v="4"/>
  </r>
  <r>
    <x v="111"/>
    <x v="1"/>
    <n v="51"/>
  </r>
  <r>
    <x v="111"/>
    <x v="2"/>
    <n v="131"/>
  </r>
  <r>
    <x v="111"/>
    <x v="3"/>
    <n v="76"/>
  </r>
  <r>
    <x v="111"/>
    <x v="4"/>
    <n v="435"/>
  </r>
  <r>
    <x v="111"/>
    <x v="5"/>
    <n v="39"/>
  </r>
  <r>
    <x v="111"/>
    <x v="6"/>
    <n v="33"/>
  </r>
  <r>
    <x v="111"/>
    <x v="7"/>
    <n v="26"/>
  </r>
  <r>
    <x v="111"/>
    <x v="8"/>
    <n v="18"/>
  </r>
  <r>
    <x v="111"/>
    <x v="9"/>
    <n v="13"/>
  </r>
  <r>
    <x v="111"/>
    <x v="10"/>
    <n v="6"/>
  </r>
  <r>
    <x v="111"/>
    <x v="11"/>
    <n v="5"/>
  </r>
  <r>
    <x v="111"/>
    <x v="12"/>
    <n v="6"/>
  </r>
  <r>
    <x v="112"/>
    <x v="0"/>
    <n v="616"/>
  </r>
  <r>
    <x v="112"/>
    <x v="1"/>
    <n v="2400"/>
  </r>
  <r>
    <x v="112"/>
    <x v="2"/>
    <n v="6863"/>
  </r>
  <r>
    <x v="112"/>
    <x v="3"/>
    <n v="3108"/>
  </r>
  <r>
    <x v="112"/>
    <x v="4"/>
    <n v="17114"/>
  </r>
  <r>
    <x v="112"/>
    <x v="5"/>
    <n v="2157"/>
  </r>
  <r>
    <x v="112"/>
    <x v="6"/>
    <n v="1846"/>
  </r>
  <r>
    <x v="112"/>
    <x v="7"/>
    <n v="1503"/>
  </r>
  <r>
    <x v="112"/>
    <x v="8"/>
    <n v="1013"/>
  </r>
  <r>
    <x v="112"/>
    <x v="9"/>
    <n v="625"/>
  </r>
  <r>
    <x v="112"/>
    <x v="10"/>
    <n v="360"/>
  </r>
  <r>
    <x v="112"/>
    <x v="11"/>
    <n v="224"/>
  </r>
  <r>
    <x v="112"/>
    <x v="12"/>
    <n v="250"/>
  </r>
  <r>
    <x v="113"/>
    <x v="0"/>
    <n v="7"/>
  </r>
  <r>
    <x v="113"/>
    <x v="1"/>
    <n v="30"/>
  </r>
  <r>
    <x v="113"/>
    <x v="2"/>
    <n v="89"/>
  </r>
  <r>
    <x v="113"/>
    <x v="3"/>
    <n v="49"/>
  </r>
  <r>
    <x v="113"/>
    <x v="4"/>
    <n v="535"/>
  </r>
  <r>
    <x v="113"/>
    <x v="5"/>
    <n v="53"/>
  </r>
  <r>
    <x v="113"/>
    <x v="6"/>
    <n v="33"/>
  </r>
  <r>
    <x v="113"/>
    <x v="7"/>
    <n v="28"/>
  </r>
  <r>
    <x v="113"/>
    <x v="8"/>
    <n v="21"/>
  </r>
  <r>
    <x v="113"/>
    <x v="9"/>
    <n v="12"/>
  </r>
  <r>
    <x v="113"/>
    <x v="10"/>
    <n v="4"/>
  </r>
  <r>
    <x v="113"/>
    <x v="11"/>
    <n v="5"/>
  </r>
  <r>
    <x v="113"/>
    <x v="12"/>
    <n v="4"/>
  </r>
  <r>
    <x v="114"/>
    <x v="0"/>
    <n v="42"/>
  </r>
  <r>
    <x v="114"/>
    <x v="1"/>
    <n v="207"/>
  </r>
  <r>
    <x v="114"/>
    <x v="2"/>
    <n v="578"/>
  </r>
  <r>
    <x v="114"/>
    <x v="3"/>
    <n v="273"/>
  </r>
  <r>
    <x v="114"/>
    <x v="4"/>
    <n v="2023"/>
  </r>
  <r>
    <x v="114"/>
    <x v="5"/>
    <n v="291"/>
  </r>
  <r>
    <x v="114"/>
    <x v="6"/>
    <n v="295"/>
  </r>
  <r>
    <x v="114"/>
    <x v="7"/>
    <n v="262"/>
  </r>
  <r>
    <x v="114"/>
    <x v="8"/>
    <n v="192"/>
  </r>
  <r>
    <x v="114"/>
    <x v="9"/>
    <n v="114"/>
  </r>
  <r>
    <x v="114"/>
    <x v="10"/>
    <n v="98"/>
  </r>
  <r>
    <x v="114"/>
    <x v="11"/>
    <n v="69"/>
  </r>
  <r>
    <x v="114"/>
    <x v="12"/>
    <n v="102"/>
  </r>
  <r>
    <x v="115"/>
    <x v="0"/>
    <n v="9"/>
  </r>
  <r>
    <x v="115"/>
    <x v="1"/>
    <n v="35"/>
  </r>
  <r>
    <x v="115"/>
    <x v="2"/>
    <n v="83"/>
  </r>
  <r>
    <x v="115"/>
    <x v="3"/>
    <n v="42"/>
  </r>
  <r>
    <x v="115"/>
    <x v="4"/>
    <n v="615"/>
  </r>
  <r>
    <x v="115"/>
    <x v="5"/>
    <n v="55"/>
  </r>
  <r>
    <x v="115"/>
    <x v="6"/>
    <n v="64"/>
  </r>
  <r>
    <x v="115"/>
    <x v="7"/>
    <n v="56"/>
  </r>
  <r>
    <x v="115"/>
    <x v="8"/>
    <n v="31"/>
  </r>
  <r>
    <x v="115"/>
    <x v="9"/>
    <n v="19"/>
  </r>
  <r>
    <x v="115"/>
    <x v="10"/>
    <n v="18"/>
  </r>
  <r>
    <x v="115"/>
    <x v="11"/>
    <n v="10"/>
  </r>
  <r>
    <x v="115"/>
    <x v="12"/>
    <n v="11"/>
  </r>
  <r>
    <x v="116"/>
    <x v="0"/>
    <n v="10"/>
  </r>
  <r>
    <x v="116"/>
    <x v="1"/>
    <n v="61"/>
  </r>
  <r>
    <x v="116"/>
    <x v="2"/>
    <n v="199"/>
  </r>
  <r>
    <x v="116"/>
    <x v="3"/>
    <n v="91"/>
  </r>
  <r>
    <x v="116"/>
    <x v="4"/>
    <n v="631"/>
  </r>
  <r>
    <x v="116"/>
    <x v="5"/>
    <n v="104"/>
  </r>
  <r>
    <x v="116"/>
    <x v="6"/>
    <n v="117"/>
  </r>
  <r>
    <x v="116"/>
    <x v="7"/>
    <n v="98"/>
  </r>
  <r>
    <x v="116"/>
    <x v="8"/>
    <n v="66"/>
  </r>
  <r>
    <x v="116"/>
    <x v="9"/>
    <n v="61"/>
  </r>
  <r>
    <x v="116"/>
    <x v="10"/>
    <n v="41"/>
  </r>
  <r>
    <x v="116"/>
    <x v="11"/>
    <n v="19"/>
  </r>
  <r>
    <x v="116"/>
    <x v="12"/>
    <n v="28"/>
  </r>
  <r>
    <x v="117"/>
    <x v="0"/>
    <n v="31"/>
  </r>
  <r>
    <x v="117"/>
    <x v="1"/>
    <n v="76"/>
  </r>
  <r>
    <x v="117"/>
    <x v="2"/>
    <n v="248"/>
  </r>
  <r>
    <x v="117"/>
    <x v="3"/>
    <n v="117"/>
  </r>
  <r>
    <x v="117"/>
    <x v="4"/>
    <n v="984"/>
  </r>
  <r>
    <x v="117"/>
    <x v="5"/>
    <n v="130"/>
  </r>
  <r>
    <x v="117"/>
    <x v="6"/>
    <n v="94"/>
  </r>
  <r>
    <x v="117"/>
    <x v="7"/>
    <n v="100"/>
  </r>
  <r>
    <x v="117"/>
    <x v="8"/>
    <n v="82"/>
  </r>
  <r>
    <x v="117"/>
    <x v="9"/>
    <n v="54"/>
  </r>
  <r>
    <x v="117"/>
    <x v="10"/>
    <n v="32"/>
  </r>
  <r>
    <x v="117"/>
    <x v="11"/>
    <n v="23"/>
  </r>
  <r>
    <x v="117"/>
    <x v="12"/>
    <n v="20"/>
  </r>
  <r>
    <x v="118"/>
    <x v="0"/>
    <n v="26"/>
  </r>
  <r>
    <x v="118"/>
    <x v="1"/>
    <n v="113"/>
  </r>
  <r>
    <x v="118"/>
    <x v="2"/>
    <n v="417"/>
  </r>
  <r>
    <x v="118"/>
    <x v="3"/>
    <n v="224"/>
  </r>
  <r>
    <x v="118"/>
    <x v="4"/>
    <n v="1502"/>
  </r>
  <r>
    <x v="118"/>
    <x v="5"/>
    <n v="289"/>
  </r>
  <r>
    <x v="118"/>
    <x v="6"/>
    <n v="322"/>
  </r>
  <r>
    <x v="118"/>
    <x v="7"/>
    <n v="269"/>
  </r>
  <r>
    <x v="118"/>
    <x v="8"/>
    <n v="161"/>
  </r>
  <r>
    <x v="118"/>
    <x v="9"/>
    <n v="139"/>
  </r>
  <r>
    <x v="118"/>
    <x v="10"/>
    <n v="101"/>
  </r>
  <r>
    <x v="118"/>
    <x v="11"/>
    <n v="54"/>
  </r>
  <r>
    <x v="118"/>
    <x v="12"/>
    <n v="87"/>
  </r>
  <r>
    <x v="119"/>
    <x v="0"/>
    <n v="2"/>
  </r>
  <r>
    <x v="119"/>
    <x v="1"/>
    <n v="2"/>
  </r>
  <r>
    <x v="119"/>
    <x v="2"/>
    <n v="8"/>
  </r>
  <r>
    <x v="119"/>
    <x v="3"/>
    <n v="5"/>
  </r>
  <r>
    <x v="119"/>
    <x v="4"/>
    <n v="143"/>
  </r>
  <r>
    <x v="119"/>
    <x v="5"/>
    <n v="24"/>
  </r>
  <r>
    <x v="119"/>
    <x v="6"/>
    <n v="12"/>
  </r>
  <r>
    <x v="119"/>
    <x v="7"/>
    <n v="9"/>
  </r>
  <r>
    <x v="119"/>
    <x v="8"/>
    <n v="7"/>
  </r>
  <r>
    <x v="119"/>
    <x v="10"/>
    <n v="2"/>
  </r>
  <r>
    <x v="119"/>
    <x v="12"/>
    <n v="1"/>
  </r>
  <r>
    <x v="120"/>
    <x v="0"/>
    <n v="3"/>
  </r>
  <r>
    <x v="120"/>
    <x v="1"/>
    <n v="26"/>
  </r>
  <r>
    <x v="120"/>
    <x v="2"/>
    <n v="110"/>
  </r>
  <r>
    <x v="120"/>
    <x v="3"/>
    <n v="38"/>
  </r>
  <r>
    <x v="120"/>
    <x v="4"/>
    <n v="345"/>
  </r>
  <r>
    <x v="120"/>
    <x v="5"/>
    <n v="51"/>
  </r>
  <r>
    <x v="120"/>
    <x v="6"/>
    <n v="62"/>
  </r>
  <r>
    <x v="120"/>
    <x v="7"/>
    <n v="49"/>
  </r>
  <r>
    <x v="120"/>
    <x v="8"/>
    <n v="34"/>
  </r>
  <r>
    <x v="120"/>
    <x v="9"/>
    <n v="23"/>
  </r>
  <r>
    <x v="120"/>
    <x v="10"/>
    <n v="18"/>
  </r>
  <r>
    <x v="120"/>
    <x v="11"/>
    <n v="16"/>
  </r>
  <r>
    <x v="120"/>
    <x v="12"/>
    <n v="10"/>
  </r>
  <r>
    <x v="121"/>
    <x v="0"/>
    <n v="120"/>
  </r>
  <r>
    <x v="121"/>
    <x v="1"/>
    <n v="614"/>
  </r>
  <r>
    <x v="121"/>
    <x v="2"/>
    <n v="2145"/>
  </r>
  <r>
    <x v="121"/>
    <x v="3"/>
    <n v="1009"/>
  </r>
  <r>
    <x v="121"/>
    <x v="4"/>
    <n v="6700"/>
  </r>
  <r>
    <x v="121"/>
    <x v="5"/>
    <n v="909"/>
  </r>
  <r>
    <x v="121"/>
    <x v="6"/>
    <n v="879"/>
  </r>
  <r>
    <x v="121"/>
    <x v="7"/>
    <n v="780"/>
  </r>
  <r>
    <x v="121"/>
    <x v="8"/>
    <n v="665"/>
  </r>
  <r>
    <x v="121"/>
    <x v="9"/>
    <n v="423"/>
  </r>
  <r>
    <x v="121"/>
    <x v="10"/>
    <n v="287"/>
  </r>
  <r>
    <x v="121"/>
    <x v="11"/>
    <n v="194"/>
  </r>
  <r>
    <x v="121"/>
    <x v="12"/>
    <n v="236"/>
  </r>
  <r>
    <x v="122"/>
    <x v="0"/>
    <n v="20"/>
  </r>
  <r>
    <x v="122"/>
    <x v="1"/>
    <n v="129"/>
  </r>
  <r>
    <x v="122"/>
    <x v="2"/>
    <n v="376"/>
  </r>
  <r>
    <x v="122"/>
    <x v="3"/>
    <n v="179"/>
  </r>
  <r>
    <x v="122"/>
    <x v="4"/>
    <n v="1482"/>
  </r>
  <r>
    <x v="122"/>
    <x v="5"/>
    <n v="193"/>
  </r>
  <r>
    <x v="122"/>
    <x v="6"/>
    <n v="183"/>
  </r>
  <r>
    <x v="122"/>
    <x v="7"/>
    <n v="150"/>
  </r>
  <r>
    <x v="122"/>
    <x v="8"/>
    <n v="149"/>
  </r>
  <r>
    <x v="122"/>
    <x v="9"/>
    <n v="89"/>
  </r>
  <r>
    <x v="122"/>
    <x v="10"/>
    <n v="52"/>
  </r>
  <r>
    <x v="122"/>
    <x v="11"/>
    <n v="37"/>
  </r>
  <r>
    <x v="122"/>
    <x v="12"/>
    <n v="73"/>
  </r>
  <r>
    <x v="123"/>
    <x v="0"/>
    <n v="15"/>
  </r>
  <r>
    <x v="123"/>
    <x v="1"/>
    <n v="21"/>
  </r>
  <r>
    <x v="123"/>
    <x v="2"/>
    <n v="81"/>
  </r>
  <r>
    <x v="123"/>
    <x v="3"/>
    <n v="35"/>
  </r>
  <r>
    <x v="123"/>
    <x v="4"/>
    <n v="726"/>
  </r>
  <r>
    <x v="123"/>
    <x v="5"/>
    <n v="76"/>
  </r>
  <r>
    <x v="123"/>
    <x v="6"/>
    <n v="55"/>
  </r>
  <r>
    <x v="123"/>
    <x v="7"/>
    <n v="43"/>
  </r>
  <r>
    <x v="123"/>
    <x v="8"/>
    <n v="16"/>
  </r>
  <r>
    <x v="123"/>
    <x v="9"/>
    <n v="6"/>
  </r>
  <r>
    <x v="123"/>
    <x v="10"/>
    <n v="5"/>
  </r>
  <r>
    <x v="123"/>
    <x v="11"/>
    <n v="2"/>
  </r>
  <r>
    <x v="123"/>
    <x v="12"/>
    <n v="2"/>
  </r>
  <r>
    <x v="124"/>
    <x v="0"/>
    <n v="19"/>
  </r>
  <r>
    <x v="124"/>
    <x v="1"/>
    <n v="76"/>
  </r>
  <r>
    <x v="124"/>
    <x v="2"/>
    <n v="178"/>
  </r>
  <r>
    <x v="124"/>
    <x v="3"/>
    <n v="81"/>
  </r>
  <r>
    <x v="124"/>
    <x v="4"/>
    <n v="1061"/>
  </r>
  <r>
    <x v="124"/>
    <x v="5"/>
    <n v="92"/>
  </r>
  <r>
    <x v="124"/>
    <x v="6"/>
    <n v="88"/>
  </r>
  <r>
    <x v="124"/>
    <x v="7"/>
    <n v="69"/>
  </r>
  <r>
    <x v="124"/>
    <x v="8"/>
    <n v="36"/>
  </r>
  <r>
    <x v="124"/>
    <x v="9"/>
    <n v="21"/>
  </r>
  <r>
    <x v="124"/>
    <x v="10"/>
    <n v="14"/>
  </r>
  <r>
    <x v="124"/>
    <x v="11"/>
    <n v="4"/>
  </r>
  <r>
    <x v="124"/>
    <x v="12"/>
    <n v="7"/>
  </r>
  <r>
    <x v="0"/>
    <x v="0"/>
    <n v="845"/>
  </r>
  <r>
    <x v="0"/>
    <x v="1"/>
    <n v="4948"/>
  </r>
  <r>
    <x v="0"/>
    <x v="2"/>
    <n v="12737"/>
  </r>
  <r>
    <x v="0"/>
    <x v="3"/>
    <n v="5343"/>
  </r>
  <r>
    <x v="0"/>
    <x v="4"/>
    <n v="66392"/>
  </r>
  <r>
    <x v="0"/>
    <x v="5"/>
    <n v="7145"/>
  </r>
  <r>
    <x v="0"/>
    <x v="6"/>
    <n v="6995"/>
  </r>
  <r>
    <x v="0"/>
    <x v="7"/>
    <n v="5615"/>
  </r>
  <r>
    <x v="0"/>
    <x v="8"/>
    <n v="3267"/>
  </r>
  <r>
    <x v="0"/>
    <x v="9"/>
    <n v="1375"/>
  </r>
  <r>
    <x v="0"/>
    <x v="10"/>
    <n v="713"/>
  </r>
  <r>
    <x v="0"/>
    <x v="11"/>
    <n v="359"/>
  </r>
  <r>
    <x v="0"/>
    <x v="12"/>
    <n v="453"/>
  </r>
  <r>
    <x v="1"/>
    <x v="1"/>
    <n v="7"/>
  </r>
  <r>
    <x v="1"/>
    <x v="2"/>
    <n v="18"/>
  </r>
  <r>
    <x v="1"/>
    <x v="3"/>
    <n v="7"/>
  </r>
  <r>
    <x v="1"/>
    <x v="4"/>
    <n v="106"/>
  </r>
  <r>
    <x v="1"/>
    <x v="5"/>
    <n v="19"/>
  </r>
  <r>
    <x v="1"/>
    <x v="6"/>
    <n v="17"/>
  </r>
  <r>
    <x v="1"/>
    <x v="7"/>
    <n v="7"/>
  </r>
  <r>
    <x v="1"/>
    <x v="8"/>
    <n v="2"/>
  </r>
  <r>
    <x v="1"/>
    <x v="9"/>
    <n v="4"/>
  </r>
  <r>
    <x v="1"/>
    <x v="10"/>
    <n v="3"/>
  </r>
  <r>
    <x v="1"/>
    <x v="11"/>
    <n v="1"/>
  </r>
  <r>
    <x v="2"/>
    <x v="2"/>
    <n v="1"/>
  </r>
  <r>
    <x v="2"/>
    <x v="3"/>
    <n v="2"/>
  </r>
  <r>
    <x v="2"/>
    <x v="4"/>
    <n v="13"/>
  </r>
  <r>
    <x v="2"/>
    <x v="5"/>
    <n v="2"/>
  </r>
  <r>
    <x v="2"/>
    <x v="6"/>
    <n v="1"/>
  </r>
  <r>
    <x v="2"/>
    <x v="7"/>
    <n v="1"/>
  </r>
  <r>
    <x v="3"/>
    <x v="2"/>
    <n v="2"/>
  </r>
  <r>
    <x v="3"/>
    <x v="4"/>
    <n v="18"/>
  </r>
  <r>
    <x v="3"/>
    <x v="8"/>
    <n v="1"/>
  </r>
  <r>
    <x v="4"/>
    <x v="0"/>
    <n v="1"/>
  </r>
  <r>
    <x v="4"/>
    <x v="1"/>
    <n v="24"/>
  </r>
  <r>
    <x v="4"/>
    <x v="2"/>
    <n v="67"/>
  </r>
  <r>
    <x v="4"/>
    <x v="3"/>
    <n v="41"/>
  </r>
  <r>
    <x v="4"/>
    <x v="4"/>
    <n v="410"/>
  </r>
  <r>
    <x v="4"/>
    <x v="5"/>
    <n v="37"/>
  </r>
  <r>
    <x v="4"/>
    <x v="6"/>
    <n v="35"/>
  </r>
  <r>
    <x v="4"/>
    <x v="7"/>
    <n v="46"/>
  </r>
  <r>
    <x v="4"/>
    <x v="8"/>
    <n v="12"/>
  </r>
  <r>
    <x v="4"/>
    <x v="9"/>
    <n v="6"/>
  </r>
  <r>
    <x v="4"/>
    <x v="10"/>
    <n v="1"/>
  </r>
  <r>
    <x v="4"/>
    <x v="11"/>
    <n v="5"/>
  </r>
  <r>
    <x v="5"/>
    <x v="0"/>
    <n v="1"/>
  </r>
  <r>
    <x v="5"/>
    <x v="1"/>
    <n v="11"/>
  </r>
  <r>
    <x v="5"/>
    <x v="2"/>
    <n v="45"/>
  </r>
  <r>
    <x v="5"/>
    <x v="3"/>
    <n v="22"/>
  </r>
  <r>
    <x v="5"/>
    <x v="4"/>
    <n v="279"/>
  </r>
  <r>
    <x v="5"/>
    <x v="5"/>
    <n v="26"/>
  </r>
  <r>
    <x v="5"/>
    <x v="6"/>
    <n v="24"/>
  </r>
  <r>
    <x v="5"/>
    <x v="7"/>
    <n v="16"/>
  </r>
  <r>
    <x v="5"/>
    <x v="8"/>
    <n v="8"/>
  </r>
  <r>
    <x v="5"/>
    <x v="9"/>
    <n v="5"/>
  </r>
  <r>
    <x v="5"/>
    <x v="11"/>
    <n v="1"/>
  </r>
  <r>
    <x v="5"/>
    <x v="12"/>
    <n v="1"/>
  </r>
  <r>
    <x v="6"/>
    <x v="0"/>
    <n v="2"/>
  </r>
  <r>
    <x v="6"/>
    <x v="1"/>
    <n v="15"/>
  </r>
  <r>
    <x v="6"/>
    <x v="2"/>
    <n v="28"/>
  </r>
  <r>
    <x v="6"/>
    <x v="3"/>
    <n v="14"/>
  </r>
  <r>
    <x v="6"/>
    <x v="4"/>
    <n v="191"/>
  </r>
  <r>
    <x v="6"/>
    <x v="5"/>
    <n v="20"/>
  </r>
  <r>
    <x v="6"/>
    <x v="6"/>
    <n v="19"/>
  </r>
  <r>
    <x v="6"/>
    <x v="7"/>
    <n v="17"/>
  </r>
  <r>
    <x v="6"/>
    <x v="8"/>
    <n v="11"/>
  </r>
  <r>
    <x v="6"/>
    <x v="9"/>
    <n v="2"/>
  </r>
  <r>
    <x v="6"/>
    <x v="10"/>
    <n v="7"/>
  </r>
  <r>
    <x v="6"/>
    <x v="11"/>
    <n v="1"/>
  </r>
  <r>
    <x v="6"/>
    <x v="12"/>
    <n v="3"/>
  </r>
  <r>
    <x v="7"/>
    <x v="1"/>
    <n v="5"/>
  </r>
  <r>
    <x v="7"/>
    <x v="2"/>
    <n v="12"/>
  </r>
  <r>
    <x v="7"/>
    <x v="3"/>
    <n v="5"/>
  </r>
  <r>
    <x v="7"/>
    <x v="4"/>
    <n v="51"/>
  </r>
  <r>
    <x v="7"/>
    <x v="5"/>
    <n v="5"/>
  </r>
  <r>
    <x v="7"/>
    <x v="6"/>
    <n v="10"/>
  </r>
  <r>
    <x v="7"/>
    <x v="7"/>
    <n v="4"/>
  </r>
  <r>
    <x v="7"/>
    <x v="8"/>
    <n v="4"/>
  </r>
  <r>
    <x v="7"/>
    <x v="10"/>
    <n v="1"/>
  </r>
  <r>
    <x v="8"/>
    <x v="0"/>
    <n v="1"/>
  </r>
  <r>
    <x v="8"/>
    <x v="1"/>
    <n v="5"/>
  </r>
  <r>
    <x v="8"/>
    <x v="2"/>
    <n v="17"/>
  </r>
  <r>
    <x v="8"/>
    <x v="3"/>
    <n v="8"/>
  </r>
  <r>
    <x v="8"/>
    <x v="4"/>
    <n v="117"/>
  </r>
  <r>
    <x v="8"/>
    <x v="5"/>
    <n v="10"/>
  </r>
  <r>
    <x v="8"/>
    <x v="6"/>
    <n v="2"/>
  </r>
  <r>
    <x v="8"/>
    <x v="7"/>
    <n v="4"/>
  </r>
  <r>
    <x v="8"/>
    <x v="8"/>
    <n v="1"/>
  </r>
  <r>
    <x v="8"/>
    <x v="9"/>
    <n v="2"/>
  </r>
  <r>
    <x v="9"/>
    <x v="1"/>
    <n v="8"/>
  </r>
  <r>
    <x v="9"/>
    <x v="2"/>
    <n v="14"/>
  </r>
  <r>
    <x v="9"/>
    <x v="3"/>
    <n v="11"/>
  </r>
  <r>
    <x v="9"/>
    <x v="4"/>
    <n v="179"/>
  </r>
  <r>
    <x v="9"/>
    <x v="5"/>
    <n v="14"/>
  </r>
  <r>
    <x v="9"/>
    <x v="6"/>
    <n v="9"/>
  </r>
  <r>
    <x v="9"/>
    <x v="7"/>
    <n v="14"/>
  </r>
  <r>
    <x v="9"/>
    <x v="8"/>
    <n v="2"/>
  </r>
  <r>
    <x v="9"/>
    <x v="9"/>
    <n v="2"/>
  </r>
  <r>
    <x v="9"/>
    <x v="10"/>
    <n v="1"/>
  </r>
  <r>
    <x v="10"/>
    <x v="0"/>
    <n v="7"/>
  </r>
  <r>
    <x v="10"/>
    <x v="1"/>
    <n v="25"/>
  </r>
  <r>
    <x v="10"/>
    <x v="2"/>
    <n v="61"/>
  </r>
  <r>
    <x v="10"/>
    <x v="3"/>
    <n v="34"/>
  </r>
  <r>
    <x v="10"/>
    <x v="4"/>
    <n v="407"/>
  </r>
  <r>
    <x v="10"/>
    <x v="5"/>
    <n v="43"/>
  </r>
  <r>
    <x v="10"/>
    <x v="6"/>
    <n v="42"/>
  </r>
  <r>
    <x v="10"/>
    <x v="7"/>
    <n v="28"/>
  </r>
  <r>
    <x v="10"/>
    <x v="8"/>
    <n v="22"/>
  </r>
  <r>
    <x v="10"/>
    <x v="9"/>
    <n v="8"/>
  </r>
  <r>
    <x v="10"/>
    <x v="10"/>
    <n v="2"/>
  </r>
  <r>
    <x v="10"/>
    <x v="11"/>
    <n v="3"/>
  </r>
  <r>
    <x v="10"/>
    <x v="12"/>
    <n v="2"/>
  </r>
  <r>
    <x v="11"/>
    <x v="0"/>
    <n v="1"/>
  </r>
  <r>
    <x v="11"/>
    <x v="1"/>
    <n v="1"/>
  </r>
  <r>
    <x v="11"/>
    <x v="2"/>
    <n v="13"/>
  </r>
  <r>
    <x v="11"/>
    <x v="3"/>
    <n v="3"/>
  </r>
  <r>
    <x v="11"/>
    <x v="4"/>
    <n v="30"/>
  </r>
  <r>
    <x v="11"/>
    <x v="5"/>
    <n v="3"/>
  </r>
  <r>
    <x v="11"/>
    <x v="6"/>
    <n v="1"/>
  </r>
  <r>
    <x v="11"/>
    <x v="7"/>
    <n v="1"/>
  </r>
  <r>
    <x v="11"/>
    <x v="8"/>
    <n v="1"/>
  </r>
  <r>
    <x v="12"/>
    <x v="0"/>
    <n v="50"/>
  </r>
  <r>
    <x v="12"/>
    <x v="1"/>
    <n v="271"/>
  </r>
  <r>
    <x v="12"/>
    <x v="2"/>
    <n v="606"/>
  </r>
  <r>
    <x v="12"/>
    <x v="3"/>
    <n v="250"/>
  </r>
  <r>
    <x v="12"/>
    <x v="4"/>
    <n v="2422"/>
  </r>
  <r>
    <x v="12"/>
    <x v="5"/>
    <n v="197"/>
  </r>
  <r>
    <x v="12"/>
    <x v="6"/>
    <n v="188"/>
  </r>
  <r>
    <x v="12"/>
    <x v="7"/>
    <n v="131"/>
  </r>
  <r>
    <x v="12"/>
    <x v="8"/>
    <n v="95"/>
  </r>
  <r>
    <x v="12"/>
    <x v="9"/>
    <n v="56"/>
  </r>
  <r>
    <x v="12"/>
    <x v="10"/>
    <n v="21"/>
  </r>
  <r>
    <x v="12"/>
    <x v="11"/>
    <n v="8"/>
  </r>
  <r>
    <x v="12"/>
    <x v="12"/>
    <n v="12"/>
  </r>
  <r>
    <x v="13"/>
    <x v="0"/>
    <n v="3"/>
  </r>
  <r>
    <x v="13"/>
    <x v="1"/>
    <n v="12"/>
  </r>
  <r>
    <x v="13"/>
    <x v="2"/>
    <n v="27"/>
  </r>
  <r>
    <x v="13"/>
    <x v="3"/>
    <n v="14"/>
  </r>
  <r>
    <x v="13"/>
    <x v="4"/>
    <n v="120"/>
  </r>
  <r>
    <x v="13"/>
    <x v="5"/>
    <n v="18"/>
  </r>
  <r>
    <x v="13"/>
    <x v="6"/>
    <n v="12"/>
  </r>
  <r>
    <x v="13"/>
    <x v="7"/>
    <n v="6"/>
  </r>
  <r>
    <x v="13"/>
    <x v="8"/>
    <n v="4"/>
  </r>
  <r>
    <x v="13"/>
    <x v="9"/>
    <n v="2"/>
  </r>
  <r>
    <x v="13"/>
    <x v="10"/>
    <n v="3"/>
  </r>
  <r>
    <x v="13"/>
    <x v="11"/>
    <n v="3"/>
  </r>
  <r>
    <x v="13"/>
    <x v="12"/>
    <n v="1"/>
  </r>
  <r>
    <x v="14"/>
    <x v="1"/>
    <n v="1"/>
  </r>
  <r>
    <x v="14"/>
    <x v="2"/>
    <n v="2"/>
  </r>
  <r>
    <x v="14"/>
    <x v="4"/>
    <n v="15"/>
  </r>
  <r>
    <x v="14"/>
    <x v="5"/>
    <n v="1"/>
  </r>
  <r>
    <x v="15"/>
    <x v="1"/>
    <n v="4"/>
  </r>
  <r>
    <x v="15"/>
    <x v="2"/>
    <n v="8"/>
  </r>
  <r>
    <x v="15"/>
    <x v="3"/>
    <n v="5"/>
  </r>
  <r>
    <x v="15"/>
    <x v="4"/>
    <n v="45"/>
  </r>
  <r>
    <x v="15"/>
    <x v="5"/>
    <n v="9"/>
  </r>
  <r>
    <x v="15"/>
    <x v="6"/>
    <n v="5"/>
  </r>
  <r>
    <x v="15"/>
    <x v="7"/>
    <n v="1"/>
  </r>
  <r>
    <x v="15"/>
    <x v="8"/>
    <n v="3"/>
  </r>
  <r>
    <x v="15"/>
    <x v="9"/>
    <n v="2"/>
  </r>
  <r>
    <x v="15"/>
    <x v="11"/>
    <n v="2"/>
  </r>
  <r>
    <x v="16"/>
    <x v="0"/>
    <n v="7"/>
  </r>
  <r>
    <x v="16"/>
    <x v="1"/>
    <n v="70"/>
  </r>
  <r>
    <x v="16"/>
    <x v="2"/>
    <n v="148"/>
  </r>
  <r>
    <x v="16"/>
    <x v="3"/>
    <n v="64"/>
  </r>
  <r>
    <x v="16"/>
    <x v="4"/>
    <n v="715"/>
  </r>
  <r>
    <x v="16"/>
    <x v="5"/>
    <n v="77"/>
  </r>
  <r>
    <x v="16"/>
    <x v="6"/>
    <n v="56"/>
  </r>
  <r>
    <x v="16"/>
    <x v="7"/>
    <n v="53"/>
  </r>
  <r>
    <x v="16"/>
    <x v="8"/>
    <n v="41"/>
  </r>
  <r>
    <x v="16"/>
    <x v="9"/>
    <n v="21"/>
  </r>
  <r>
    <x v="16"/>
    <x v="10"/>
    <n v="6"/>
  </r>
  <r>
    <x v="16"/>
    <x v="11"/>
    <n v="3"/>
  </r>
  <r>
    <x v="16"/>
    <x v="12"/>
    <n v="2"/>
  </r>
  <r>
    <x v="17"/>
    <x v="1"/>
    <n v="2"/>
  </r>
  <r>
    <x v="17"/>
    <x v="2"/>
    <n v="6"/>
  </r>
  <r>
    <x v="17"/>
    <x v="3"/>
    <n v="4"/>
  </r>
  <r>
    <x v="17"/>
    <x v="4"/>
    <n v="27"/>
  </r>
  <r>
    <x v="17"/>
    <x v="5"/>
    <n v="3"/>
  </r>
  <r>
    <x v="17"/>
    <x v="6"/>
    <n v="4"/>
  </r>
  <r>
    <x v="17"/>
    <x v="7"/>
    <n v="1"/>
  </r>
  <r>
    <x v="17"/>
    <x v="8"/>
    <n v="2"/>
  </r>
  <r>
    <x v="17"/>
    <x v="9"/>
    <n v="1"/>
  </r>
  <r>
    <x v="18"/>
    <x v="0"/>
    <n v="161"/>
  </r>
  <r>
    <x v="18"/>
    <x v="1"/>
    <n v="842"/>
  </r>
  <r>
    <x v="18"/>
    <x v="2"/>
    <n v="2093"/>
  </r>
  <r>
    <x v="18"/>
    <x v="3"/>
    <n v="839"/>
  </r>
  <r>
    <x v="18"/>
    <x v="4"/>
    <n v="9906"/>
  </r>
  <r>
    <x v="18"/>
    <x v="5"/>
    <n v="1087"/>
  </r>
  <r>
    <x v="18"/>
    <x v="6"/>
    <n v="1085"/>
  </r>
  <r>
    <x v="18"/>
    <x v="7"/>
    <n v="873"/>
  </r>
  <r>
    <x v="18"/>
    <x v="8"/>
    <n v="441"/>
  </r>
  <r>
    <x v="18"/>
    <x v="9"/>
    <n v="205"/>
  </r>
  <r>
    <x v="18"/>
    <x v="10"/>
    <n v="93"/>
  </r>
  <r>
    <x v="18"/>
    <x v="11"/>
    <n v="52"/>
  </r>
  <r>
    <x v="18"/>
    <x v="12"/>
    <n v="51"/>
  </r>
  <r>
    <x v="19"/>
    <x v="2"/>
    <n v="5"/>
  </r>
  <r>
    <x v="19"/>
    <x v="3"/>
    <n v="1"/>
  </r>
  <r>
    <x v="19"/>
    <x v="4"/>
    <n v="32"/>
  </r>
  <r>
    <x v="19"/>
    <x v="5"/>
    <n v="2"/>
  </r>
  <r>
    <x v="19"/>
    <x v="6"/>
    <n v="4"/>
  </r>
  <r>
    <x v="19"/>
    <x v="7"/>
    <n v="1"/>
  </r>
  <r>
    <x v="19"/>
    <x v="9"/>
    <n v="1"/>
  </r>
  <r>
    <x v="20"/>
    <x v="0"/>
    <n v="1"/>
  </r>
  <r>
    <x v="20"/>
    <x v="1"/>
    <n v="1"/>
  </r>
  <r>
    <x v="20"/>
    <x v="4"/>
    <n v="27"/>
  </r>
  <r>
    <x v="20"/>
    <x v="5"/>
    <n v="5"/>
  </r>
  <r>
    <x v="20"/>
    <x v="6"/>
    <n v="3"/>
  </r>
  <r>
    <x v="20"/>
    <x v="7"/>
    <n v="1"/>
  </r>
  <r>
    <x v="20"/>
    <x v="8"/>
    <n v="1"/>
  </r>
  <r>
    <x v="20"/>
    <x v="10"/>
    <n v="1"/>
  </r>
  <r>
    <x v="21"/>
    <x v="0"/>
    <n v="2"/>
  </r>
  <r>
    <x v="21"/>
    <x v="1"/>
    <n v="19"/>
  </r>
  <r>
    <x v="21"/>
    <x v="2"/>
    <n v="40"/>
  </r>
  <r>
    <x v="21"/>
    <x v="3"/>
    <n v="23"/>
  </r>
  <r>
    <x v="21"/>
    <x v="4"/>
    <n v="322"/>
  </r>
  <r>
    <x v="21"/>
    <x v="5"/>
    <n v="37"/>
  </r>
  <r>
    <x v="21"/>
    <x v="6"/>
    <n v="34"/>
  </r>
  <r>
    <x v="21"/>
    <x v="7"/>
    <n v="25"/>
  </r>
  <r>
    <x v="21"/>
    <x v="8"/>
    <n v="13"/>
  </r>
  <r>
    <x v="21"/>
    <x v="9"/>
    <n v="8"/>
  </r>
  <r>
    <x v="21"/>
    <x v="10"/>
    <n v="3"/>
  </r>
  <r>
    <x v="21"/>
    <x v="11"/>
    <n v="2"/>
  </r>
  <r>
    <x v="21"/>
    <x v="12"/>
    <n v="4"/>
  </r>
  <r>
    <x v="22"/>
    <x v="1"/>
    <n v="2"/>
  </r>
  <r>
    <x v="22"/>
    <x v="2"/>
    <n v="5"/>
  </r>
  <r>
    <x v="22"/>
    <x v="3"/>
    <n v="2"/>
  </r>
  <r>
    <x v="22"/>
    <x v="4"/>
    <n v="150"/>
  </r>
  <r>
    <x v="22"/>
    <x v="5"/>
    <n v="6"/>
  </r>
  <r>
    <x v="22"/>
    <x v="6"/>
    <n v="15"/>
  </r>
  <r>
    <x v="22"/>
    <x v="7"/>
    <n v="7"/>
  </r>
  <r>
    <x v="22"/>
    <x v="8"/>
    <n v="5"/>
  </r>
  <r>
    <x v="22"/>
    <x v="9"/>
    <n v="7"/>
  </r>
  <r>
    <x v="22"/>
    <x v="11"/>
    <n v="2"/>
  </r>
  <r>
    <x v="22"/>
    <x v="12"/>
    <n v="1"/>
  </r>
  <r>
    <x v="23"/>
    <x v="0"/>
    <n v="2"/>
  </r>
  <r>
    <x v="23"/>
    <x v="1"/>
    <n v="7"/>
  </r>
  <r>
    <x v="23"/>
    <x v="2"/>
    <n v="24"/>
  </r>
  <r>
    <x v="23"/>
    <x v="3"/>
    <n v="7"/>
  </r>
  <r>
    <x v="23"/>
    <x v="4"/>
    <n v="126"/>
  </r>
  <r>
    <x v="23"/>
    <x v="5"/>
    <n v="12"/>
  </r>
  <r>
    <x v="23"/>
    <x v="6"/>
    <n v="5"/>
  </r>
  <r>
    <x v="23"/>
    <x v="7"/>
    <n v="2"/>
  </r>
  <r>
    <x v="24"/>
    <x v="0"/>
    <n v="1"/>
  </r>
  <r>
    <x v="24"/>
    <x v="1"/>
    <n v="3"/>
  </r>
  <r>
    <x v="24"/>
    <x v="2"/>
    <n v="13"/>
  </r>
  <r>
    <x v="24"/>
    <x v="3"/>
    <n v="10"/>
  </r>
  <r>
    <x v="24"/>
    <x v="4"/>
    <n v="204"/>
  </r>
  <r>
    <x v="24"/>
    <x v="5"/>
    <n v="23"/>
  </r>
  <r>
    <x v="24"/>
    <x v="6"/>
    <n v="25"/>
  </r>
  <r>
    <x v="24"/>
    <x v="7"/>
    <n v="11"/>
  </r>
  <r>
    <x v="24"/>
    <x v="8"/>
    <n v="3"/>
  </r>
  <r>
    <x v="24"/>
    <x v="10"/>
    <n v="1"/>
  </r>
  <r>
    <x v="24"/>
    <x v="12"/>
    <n v="1"/>
  </r>
  <r>
    <x v="25"/>
    <x v="1"/>
    <n v="3"/>
  </r>
  <r>
    <x v="25"/>
    <x v="2"/>
    <n v="1"/>
  </r>
  <r>
    <x v="25"/>
    <x v="3"/>
    <n v="1"/>
  </r>
  <r>
    <x v="25"/>
    <x v="4"/>
    <n v="21"/>
  </r>
  <r>
    <x v="25"/>
    <x v="5"/>
    <n v="1"/>
  </r>
  <r>
    <x v="25"/>
    <x v="9"/>
    <n v="1"/>
  </r>
  <r>
    <x v="26"/>
    <x v="0"/>
    <n v="35"/>
  </r>
  <r>
    <x v="26"/>
    <x v="1"/>
    <n v="159"/>
  </r>
  <r>
    <x v="26"/>
    <x v="2"/>
    <n v="364"/>
  </r>
  <r>
    <x v="26"/>
    <x v="3"/>
    <n v="177"/>
  </r>
  <r>
    <x v="26"/>
    <x v="4"/>
    <n v="1837"/>
  </r>
  <r>
    <x v="26"/>
    <x v="5"/>
    <n v="216"/>
  </r>
  <r>
    <x v="26"/>
    <x v="6"/>
    <n v="191"/>
  </r>
  <r>
    <x v="26"/>
    <x v="7"/>
    <n v="145"/>
  </r>
  <r>
    <x v="26"/>
    <x v="8"/>
    <n v="100"/>
  </r>
  <r>
    <x v="26"/>
    <x v="9"/>
    <n v="33"/>
  </r>
  <r>
    <x v="26"/>
    <x v="10"/>
    <n v="27"/>
  </r>
  <r>
    <x v="26"/>
    <x v="11"/>
    <n v="21"/>
  </r>
  <r>
    <x v="26"/>
    <x v="12"/>
    <n v="8"/>
  </r>
  <r>
    <x v="27"/>
    <x v="2"/>
    <n v="1"/>
  </r>
  <r>
    <x v="27"/>
    <x v="4"/>
    <n v="23"/>
  </r>
  <r>
    <x v="27"/>
    <x v="5"/>
    <n v="2"/>
  </r>
  <r>
    <x v="27"/>
    <x v="7"/>
    <n v="1"/>
  </r>
  <r>
    <x v="27"/>
    <x v="8"/>
    <n v="1"/>
  </r>
  <r>
    <x v="27"/>
    <x v="11"/>
    <n v="1"/>
  </r>
  <r>
    <x v="28"/>
    <x v="0"/>
    <n v="2"/>
  </r>
  <r>
    <x v="28"/>
    <x v="1"/>
    <n v="2"/>
  </r>
  <r>
    <x v="28"/>
    <x v="2"/>
    <n v="11"/>
  </r>
  <r>
    <x v="28"/>
    <x v="3"/>
    <n v="6"/>
  </r>
  <r>
    <x v="28"/>
    <x v="4"/>
    <n v="68"/>
  </r>
  <r>
    <x v="28"/>
    <x v="5"/>
    <n v="9"/>
  </r>
  <r>
    <x v="28"/>
    <x v="6"/>
    <n v="7"/>
  </r>
  <r>
    <x v="28"/>
    <x v="7"/>
    <n v="5"/>
  </r>
  <r>
    <x v="28"/>
    <x v="8"/>
    <n v="3"/>
  </r>
  <r>
    <x v="28"/>
    <x v="9"/>
    <n v="2"/>
  </r>
  <r>
    <x v="28"/>
    <x v="10"/>
    <n v="1"/>
  </r>
  <r>
    <x v="29"/>
    <x v="1"/>
    <n v="2"/>
  </r>
  <r>
    <x v="29"/>
    <x v="2"/>
    <n v="4"/>
  </r>
  <r>
    <x v="29"/>
    <x v="4"/>
    <n v="28"/>
  </r>
  <r>
    <x v="29"/>
    <x v="5"/>
    <n v="5"/>
  </r>
  <r>
    <x v="29"/>
    <x v="6"/>
    <n v="1"/>
  </r>
  <r>
    <x v="29"/>
    <x v="7"/>
    <n v="4"/>
  </r>
  <r>
    <x v="29"/>
    <x v="10"/>
    <n v="1"/>
  </r>
  <r>
    <x v="30"/>
    <x v="1"/>
    <n v="3"/>
  </r>
  <r>
    <x v="30"/>
    <x v="2"/>
    <n v="9"/>
  </r>
  <r>
    <x v="30"/>
    <x v="3"/>
    <n v="8"/>
  </r>
  <r>
    <x v="30"/>
    <x v="4"/>
    <n v="33"/>
  </r>
  <r>
    <x v="30"/>
    <x v="5"/>
    <n v="1"/>
  </r>
  <r>
    <x v="30"/>
    <x v="6"/>
    <n v="1"/>
  </r>
  <r>
    <x v="30"/>
    <x v="7"/>
    <n v="1"/>
  </r>
  <r>
    <x v="30"/>
    <x v="8"/>
    <n v="1"/>
  </r>
  <r>
    <x v="30"/>
    <x v="10"/>
    <n v="1"/>
  </r>
  <r>
    <x v="30"/>
    <x v="11"/>
    <n v="1"/>
  </r>
  <r>
    <x v="31"/>
    <x v="0"/>
    <n v="11"/>
  </r>
  <r>
    <x v="31"/>
    <x v="1"/>
    <n v="81"/>
  </r>
  <r>
    <x v="31"/>
    <x v="2"/>
    <n v="175"/>
  </r>
  <r>
    <x v="31"/>
    <x v="3"/>
    <n v="67"/>
  </r>
  <r>
    <x v="31"/>
    <x v="4"/>
    <n v="652"/>
  </r>
  <r>
    <x v="31"/>
    <x v="5"/>
    <n v="43"/>
  </r>
  <r>
    <x v="31"/>
    <x v="6"/>
    <n v="46"/>
  </r>
  <r>
    <x v="31"/>
    <x v="7"/>
    <n v="28"/>
  </r>
  <r>
    <x v="31"/>
    <x v="8"/>
    <n v="23"/>
  </r>
  <r>
    <x v="31"/>
    <x v="9"/>
    <n v="15"/>
  </r>
  <r>
    <x v="31"/>
    <x v="10"/>
    <n v="5"/>
  </r>
  <r>
    <x v="31"/>
    <x v="11"/>
    <n v="2"/>
  </r>
  <r>
    <x v="31"/>
    <x v="12"/>
    <n v="4"/>
  </r>
  <r>
    <x v="32"/>
    <x v="0"/>
    <n v="18"/>
  </r>
  <r>
    <x v="32"/>
    <x v="1"/>
    <n v="89"/>
  </r>
  <r>
    <x v="32"/>
    <x v="2"/>
    <n v="232"/>
  </r>
  <r>
    <x v="32"/>
    <x v="3"/>
    <n v="73"/>
  </r>
  <r>
    <x v="32"/>
    <x v="4"/>
    <n v="844"/>
  </r>
  <r>
    <x v="32"/>
    <x v="5"/>
    <n v="72"/>
  </r>
  <r>
    <x v="32"/>
    <x v="6"/>
    <n v="58"/>
  </r>
  <r>
    <x v="32"/>
    <x v="7"/>
    <n v="45"/>
  </r>
  <r>
    <x v="32"/>
    <x v="8"/>
    <n v="35"/>
  </r>
  <r>
    <x v="32"/>
    <x v="9"/>
    <n v="4"/>
  </r>
  <r>
    <x v="32"/>
    <x v="10"/>
    <n v="3"/>
  </r>
  <r>
    <x v="32"/>
    <x v="11"/>
    <n v="1"/>
  </r>
  <r>
    <x v="32"/>
    <x v="12"/>
    <n v="3"/>
  </r>
  <r>
    <x v="33"/>
    <x v="1"/>
    <n v="3"/>
  </r>
  <r>
    <x v="33"/>
    <x v="2"/>
    <n v="5"/>
  </r>
  <r>
    <x v="33"/>
    <x v="3"/>
    <n v="3"/>
  </r>
  <r>
    <x v="33"/>
    <x v="4"/>
    <n v="24"/>
  </r>
  <r>
    <x v="33"/>
    <x v="5"/>
    <n v="3"/>
  </r>
  <r>
    <x v="33"/>
    <x v="6"/>
    <n v="4"/>
  </r>
  <r>
    <x v="33"/>
    <x v="7"/>
    <n v="2"/>
  </r>
  <r>
    <x v="33"/>
    <x v="8"/>
    <n v="1"/>
  </r>
  <r>
    <x v="33"/>
    <x v="9"/>
    <n v="1"/>
  </r>
  <r>
    <x v="34"/>
    <x v="0"/>
    <n v="17"/>
  </r>
  <r>
    <x v="34"/>
    <x v="1"/>
    <n v="76"/>
  </r>
  <r>
    <x v="34"/>
    <x v="2"/>
    <n v="191"/>
  </r>
  <r>
    <x v="34"/>
    <x v="3"/>
    <n v="78"/>
  </r>
  <r>
    <x v="34"/>
    <x v="4"/>
    <n v="1081"/>
  </r>
  <r>
    <x v="34"/>
    <x v="5"/>
    <n v="121"/>
  </r>
  <r>
    <x v="34"/>
    <x v="6"/>
    <n v="105"/>
  </r>
  <r>
    <x v="34"/>
    <x v="7"/>
    <n v="77"/>
  </r>
  <r>
    <x v="34"/>
    <x v="8"/>
    <n v="45"/>
  </r>
  <r>
    <x v="34"/>
    <x v="9"/>
    <n v="21"/>
  </r>
  <r>
    <x v="34"/>
    <x v="10"/>
    <n v="13"/>
  </r>
  <r>
    <x v="34"/>
    <x v="11"/>
    <n v="8"/>
  </r>
  <r>
    <x v="34"/>
    <x v="12"/>
    <n v="6"/>
  </r>
  <r>
    <x v="35"/>
    <x v="0"/>
    <n v="26"/>
  </r>
  <r>
    <x v="35"/>
    <x v="1"/>
    <n v="109"/>
  </r>
  <r>
    <x v="35"/>
    <x v="2"/>
    <n v="304"/>
  </r>
  <r>
    <x v="35"/>
    <x v="3"/>
    <n v="118"/>
  </r>
  <r>
    <x v="35"/>
    <x v="4"/>
    <n v="1044"/>
  </r>
  <r>
    <x v="35"/>
    <x v="5"/>
    <n v="98"/>
  </r>
  <r>
    <x v="35"/>
    <x v="6"/>
    <n v="73"/>
  </r>
  <r>
    <x v="35"/>
    <x v="7"/>
    <n v="60"/>
  </r>
  <r>
    <x v="35"/>
    <x v="8"/>
    <n v="30"/>
  </r>
  <r>
    <x v="35"/>
    <x v="9"/>
    <n v="20"/>
  </r>
  <r>
    <x v="35"/>
    <x v="10"/>
    <n v="8"/>
  </r>
  <r>
    <x v="35"/>
    <x v="11"/>
    <n v="3"/>
  </r>
  <r>
    <x v="35"/>
    <x v="12"/>
    <n v="2"/>
  </r>
  <r>
    <x v="36"/>
    <x v="0"/>
    <n v="1"/>
  </r>
  <r>
    <x v="36"/>
    <x v="1"/>
    <n v="3"/>
  </r>
  <r>
    <x v="36"/>
    <x v="2"/>
    <n v="23"/>
  </r>
  <r>
    <x v="36"/>
    <x v="3"/>
    <n v="4"/>
  </r>
  <r>
    <x v="36"/>
    <x v="4"/>
    <n v="95"/>
  </r>
  <r>
    <x v="36"/>
    <x v="5"/>
    <n v="14"/>
  </r>
  <r>
    <x v="36"/>
    <x v="6"/>
    <n v="6"/>
  </r>
  <r>
    <x v="36"/>
    <x v="7"/>
    <n v="14"/>
  </r>
  <r>
    <x v="36"/>
    <x v="8"/>
    <n v="4"/>
  </r>
  <r>
    <x v="37"/>
    <x v="0"/>
    <n v="3"/>
  </r>
  <r>
    <x v="37"/>
    <x v="1"/>
    <n v="8"/>
  </r>
  <r>
    <x v="37"/>
    <x v="2"/>
    <n v="12"/>
  </r>
  <r>
    <x v="37"/>
    <x v="3"/>
    <n v="3"/>
  </r>
  <r>
    <x v="37"/>
    <x v="4"/>
    <n v="74"/>
  </r>
  <r>
    <x v="37"/>
    <x v="5"/>
    <n v="5"/>
  </r>
  <r>
    <x v="37"/>
    <x v="6"/>
    <n v="6"/>
  </r>
  <r>
    <x v="37"/>
    <x v="7"/>
    <n v="6"/>
  </r>
  <r>
    <x v="37"/>
    <x v="8"/>
    <n v="2"/>
  </r>
  <r>
    <x v="37"/>
    <x v="9"/>
    <n v="1"/>
  </r>
  <r>
    <x v="37"/>
    <x v="10"/>
    <n v="1"/>
  </r>
  <r>
    <x v="38"/>
    <x v="0"/>
    <n v="1"/>
  </r>
  <r>
    <x v="38"/>
    <x v="3"/>
    <n v="4"/>
  </r>
  <r>
    <x v="38"/>
    <x v="4"/>
    <n v="27"/>
  </r>
  <r>
    <x v="38"/>
    <x v="5"/>
    <n v="2"/>
  </r>
  <r>
    <x v="38"/>
    <x v="6"/>
    <n v="1"/>
  </r>
  <r>
    <x v="39"/>
    <x v="0"/>
    <n v="1"/>
  </r>
  <r>
    <x v="39"/>
    <x v="1"/>
    <n v="11"/>
  </r>
  <r>
    <x v="39"/>
    <x v="2"/>
    <n v="17"/>
  </r>
  <r>
    <x v="39"/>
    <x v="3"/>
    <n v="1"/>
  </r>
  <r>
    <x v="39"/>
    <x v="4"/>
    <n v="73"/>
  </r>
  <r>
    <x v="39"/>
    <x v="5"/>
    <n v="8"/>
  </r>
  <r>
    <x v="39"/>
    <x v="6"/>
    <n v="4"/>
  </r>
  <r>
    <x v="39"/>
    <x v="7"/>
    <n v="4"/>
  </r>
  <r>
    <x v="39"/>
    <x v="8"/>
    <n v="2"/>
  </r>
  <r>
    <x v="39"/>
    <x v="9"/>
    <n v="4"/>
  </r>
  <r>
    <x v="39"/>
    <x v="10"/>
    <n v="3"/>
  </r>
  <r>
    <x v="39"/>
    <x v="11"/>
    <n v="1"/>
  </r>
  <r>
    <x v="39"/>
    <x v="12"/>
    <n v="1"/>
  </r>
  <r>
    <x v="40"/>
    <x v="0"/>
    <n v="11"/>
  </r>
  <r>
    <x v="40"/>
    <x v="1"/>
    <n v="82"/>
  </r>
  <r>
    <x v="40"/>
    <x v="2"/>
    <n v="227"/>
  </r>
  <r>
    <x v="40"/>
    <x v="3"/>
    <n v="113"/>
  </r>
  <r>
    <x v="40"/>
    <x v="4"/>
    <n v="1270"/>
  </r>
  <r>
    <x v="40"/>
    <x v="5"/>
    <n v="152"/>
  </r>
  <r>
    <x v="40"/>
    <x v="6"/>
    <n v="165"/>
  </r>
  <r>
    <x v="40"/>
    <x v="7"/>
    <n v="111"/>
  </r>
  <r>
    <x v="40"/>
    <x v="8"/>
    <n v="70"/>
  </r>
  <r>
    <x v="40"/>
    <x v="9"/>
    <n v="28"/>
  </r>
  <r>
    <x v="40"/>
    <x v="10"/>
    <n v="17"/>
  </r>
  <r>
    <x v="40"/>
    <x v="11"/>
    <n v="6"/>
  </r>
  <r>
    <x v="40"/>
    <x v="12"/>
    <n v="5"/>
  </r>
  <r>
    <x v="41"/>
    <x v="0"/>
    <n v="2"/>
  </r>
  <r>
    <x v="41"/>
    <x v="1"/>
    <n v="6"/>
  </r>
  <r>
    <x v="41"/>
    <x v="2"/>
    <n v="14"/>
  </r>
  <r>
    <x v="41"/>
    <x v="3"/>
    <n v="8"/>
  </r>
  <r>
    <x v="41"/>
    <x v="4"/>
    <n v="377"/>
  </r>
  <r>
    <x v="41"/>
    <x v="5"/>
    <n v="114"/>
  </r>
  <r>
    <x v="41"/>
    <x v="6"/>
    <n v="67"/>
  </r>
  <r>
    <x v="41"/>
    <x v="7"/>
    <n v="30"/>
  </r>
  <r>
    <x v="41"/>
    <x v="8"/>
    <n v="1"/>
  </r>
  <r>
    <x v="41"/>
    <x v="9"/>
    <n v="3"/>
  </r>
  <r>
    <x v="42"/>
    <x v="0"/>
    <n v="8"/>
  </r>
  <r>
    <x v="42"/>
    <x v="1"/>
    <n v="38"/>
  </r>
  <r>
    <x v="42"/>
    <x v="2"/>
    <n v="133"/>
  </r>
  <r>
    <x v="42"/>
    <x v="3"/>
    <n v="47"/>
  </r>
  <r>
    <x v="42"/>
    <x v="4"/>
    <n v="516"/>
  </r>
  <r>
    <x v="42"/>
    <x v="5"/>
    <n v="44"/>
  </r>
  <r>
    <x v="42"/>
    <x v="6"/>
    <n v="47"/>
  </r>
  <r>
    <x v="42"/>
    <x v="7"/>
    <n v="37"/>
  </r>
  <r>
    <x v="42"/>
    <x v="8"/>
    <n v="25"/>
  </r>
  <r>
    <x v="42"/>
    <x v="9"/>
    <n v="10"/>
  </r>
  <r>
    <x v="42"/>
    <x v="10"/>
    <n v="6"/>
  </r>
  <r>
    <x v="42"/>
    <x v="11"/>
    <n v="3"/>
  </r>
  <r>
    <x v="42"/>
    <x v="12"/>
    <n v="1"/>
  </r>
  <r>
    <x v="43"/>
    <x v="1"/>
    <n v="5"/>
  </r>
  <r>
    <x v="43"/>
    <x v="2"/>
    <n v="12"/>
  </r>
  <r>
    <x v="43"/>
    <x v="3"/>
    <n v="12"/>
  </r>
  <r>
    <x v="43"/>
    <x v="4"/>
    <n v="52"/>
  </r>
  <r>
    <x v="43"/>
    <x v="5"/>
    <n v="8"/>
  </r>
  <r>
    <x v="43"/>
    <x v="6"/>
    <n v="8"/>
  </r>
  <r>
    <x v="43"/>
    <x v="7"/>
    <n v="5"/>
  </r>
  <r>
    <x v="43"/>
    <x v="8"/>
    <n v="4"/>
  </r>
  <r>
    <x v="43"/>
    <x v="10"/>
    <n v="2"/>
  </r>
  <r>
    <x v="43"/>
    <x v="12"/>
    <n v="1"/>
  </r>
  <r>
    <x v="44"/>
    <x v="0"/>
    <n v="3"/>
  </r>
  <r>
    <x v="44"/>
    <x v="1"/>
    <n v="24"/>
  </r>
  <r>
    <x v="44"/>
    <x v="2"/>
    <n v="36"/>
  </r>
  <r>
    <x v="44"/>
    <x v="3"/>
    <n v="17"/>
  </r>
  <r>
    <x v="44"/>
    <x v="4"/>
    <n v="427"/>
  </r>
  <r>
    <x v="44"/>
    <x v="5"/>
    <n v="30"/>
  </r>
  <r>
    <x v="44"/>
    <x v="6"/>
    <n v="38"/>
  </r>
  <r>
    <x v="44"/>
    <x v="7"/>
    <n v="19"/>
  </r>
  <r>
    <x v="44"/>
    <x v="8"/>
    <n v="15"/>
  </r>
  <r>
    <x v="44"/>
    <x v="9"/>
    <n v="5"/>
  </r>
  <r>
    <x v="44"/>
    <x v="10"/>
    <n v="3"/>
  </r>
  <r>
    <x v="44"/>
    <x v="11"/>
    <n v="1"/>
  </r>
  <r>
    <x v="44"/>
    <x v="12"/>
    <n v="1"/>
  </r>
  <r>
    <x v="45"/>
    <x v="0"/>
    <n v="5"/>
  </r>
  <r>
    <x v="45"/>
    <x v="1"/>
    <n v="22"/>
  </r>
  <r>
    <x v="45"/>
    <x v="2"/>
    <n v="41"/>
  </r>
  <r>
    <x v="45"/>
    <x v="3"/>
    <n v="18"/>
  </r>
  <r>
    <x v="45"/>
    <x v="4"/>
    <n v="180"/>
  </r>
  <r>
    <x v="45"/>
    <x v="5"/>
    <n v="18"/>
  </r>
  <r>
    <x v="45"/>
    <x v="6"/>
    <n v="18"/>
  </r>
  <r>
    <x v="45"/>
    <x v="7"/>
    <n v="8"/>
  </r>
  <r>
    <x v="45"/>
    <x v="8"/>
    <n v="2"/>
  </r>
  <r>
    <x v="45"/>
    <x v="9"/>
    <n v="2"/>
  </r>
  <r>
    <x v="45"/>
    <x v="12"/>
    <n v="1"/>
  </r>
  <r>
    <x v="46"/>
    <x v="0"/>
    <n v="40"/>
  </r>
  <r>
    <x v="46"/>
    <x v="1"/>
    <n v="252"/>
  </r>
  <r>
    <x v="46"/>
    <x v="2"/>
    <n v="667"/>
  </r>
  <r>
    <x v="46"/>
    <x v="3"/>
    <n v="250"/>
  </r>
  <r>
    <x v="46"/>
    <x v="4"/>
    <n v="3883"/>
  </r>
  <r>
    <x v="46"/>
    <x v="5"/>
    <n v="448"/>
  </r>
  <r>
    <x v="46"/>
    <x v="6"/>
    <n v="491"/>
  </r>
  <r>
    <x v="46"/>
    <x v="7"/>
    <n v="442"/>
  </r>
  <r>
    <x v="46"/>
    <x v="8"/>
    <n v="276"/>
  </r>
  <r>
    <x v="46"/>
    <x v="9"/>
    <n v="118"/>
  </r>
  <r>
    <x v="46"/>
    <x v="10"/>
    <n v="68"/>
  </r>
  <r>
    <x v="46"/>
    <x v="11"/>
    <n v="29"/>
  </r>
  <r>
    <x v="46"/>
    <x v="12"/>
    <n v="36"/>
  </r>
  <r>
    <x v="47"/>
    <x v="0"/>
    <n v="2"/>
  </r>
  <r>
    <x v="47"/>
    <x v="1"/>
    <n v="16"/>
  </r>
  <r>
    <x v="47"/>
    <x v="2"/>
    <n v="35"/>
  </r>
  <r>
    <x v="47"/>
    <x v="3"/>
    <n v="21"/>
  </r>
  <r>
    <x v="47"/>
    <x v="4"/>
    <n v="191"/>
  </r>
  <r>
    <x v="47"/>
    <x v="5"/>
    <n v="27"/>
  </r>
  <r>
    <x v="47"/>
    <x v="6"/>
    <n v="23"/>
  </r>
  <r>
    <x v="47"/>
    <x v="7"/>
    <n v="26"/>
  </r>
  <r>
    <x v="47"/>
    <x v="8"/>
    <n v="22"/>
  </r>
  <r>
    <x v="47"/>
    <x v="9"/>
    <n v="4"/>
  </r>
  <r>
    <x v="47"/>
    <x v="10"/>
    <n v="4"/>
  </r>
  <r>
    <x v="48"/>
    <x v="0"/>
    <n v="1"/>
  </r>
  <r>
    <x v="48"/>
    <x v="1"/>
    <n v="7"/>
  </r>
  <r>
    <x v="48"/>
    <x v="2"/>
    <n v="22"/>
  </r>
  <r>
    <x v="48"/>
    <x v="3"/>
    <n v="7"/>
  </r>
  <r>
    <x v="48"/>
    <x v="4"/>
    <n v="196"/>
  </r>
  <r>
    <x v="48"/>
    <x v="5"/>
    <n v="14"/>
  </r>
  <r>
    <x v="48"/>
    <x v="6"/>
    <n v="26"/>
  </r>
  <r>
    <x v="48"/>
    <x v="7"/>
    <n v="12"/>
  </r>
  <r>
    <x v="48"/>
    <x v="8"/>
    <n v="9"/>
  </r>
  <r>
    <x v="48"/>
    <x v="9"/>
    <n v="1"/>
  </r>
  <r>
    <x v="48"/>
    <x v="10"/>
    <n v="2"/>
  </r>
  <r>
    <x v="48"/>
    <x v="11"/>
    <n v="1"/>
  </r>
  <r>
    <x v="49"/>
    <x v="1"/>
    <n v="7"/>
  </r>
  <r>
    <x v="49"/>
    <x v="2"/>
    <n v="16"/>
  </r>
  <r>
    <x v="49"/>
    <x v="3"/>
    <n v="2"/>
  </r>
  <r>
    <x v="49"/>
    <x v="4"/>
    <n v="51"/>
  </r>
  <r>
    <x v="49"/>
    <x v="5"/>
    <n v="6"/>
  </r>
  <r>
    <x v="49"/>
    <x v="6"/>
    <n v="4"/>
  </r>
  <r>
    <x v="49"/>
    <x v="7"/>
    <n v="4"/>
  </r>
  <r>
    <x v="49"/>
    <x v="9"/>
    <n v="1"/>
  </r>
  <r>
    <x v="49"/>
    <x v="10"/>
    <n v="1"/>
  </r>
  <r>
    <x v="50"/>
    <x v="0"/>
    <n v="11"/>
  </r>
  <r>
    <x v="50"/>
    <x v="1"/>
    <n v="59"/>
  </r>
  <r>
    <x v="50"/>
    <x v="2"/>
    <n v="168"/>
  </r>
  <r>
    <x v="50"/>
    <x v="3"/>
    <n v="73"/>
  </r>
  <r>
    <x v="50"/>
    <x v="4"/>
    <n v="876"/>
  </r>
  <r>
    <x v="50"/>
    <x v="5"/>
    <n v="108"/>
  </r>
  <r>
    <x v="50"/>
    <x v="6"/>
    <n v="112"/>
  </r>
  <r>
    <x v="50"/>
    <x v="7"/>
    <n v="64"/>
  </r>
  <r>
    <x v="50"/>
    <x v="8"/>
    <n v="50"/>
  </r>
  <r>
    <x v="50"/>
    <x v="9"/>
    <n v="19"/>
  </r>
  <r>
    <x v="50"/>
    <x v="10"/>
    <n v="7"/>
  </r>
  <r>
    <x v="50"/>
    <x v="11"/>
    <n v="1"/>
  </r>
  <r>
    <x v="50"/>
    <x v="12"/>
    <n v="3"/>
  </r>
  <r>
    <x v="51"/>
    <x v="1"/>
    <n v="4"/>
  </r>
  <r>
    <x v="51"/>
    <x v="2"/>
    <n v="17"/>
  </r>
  <r>
    <x v="51"/>
    <x v="3"/>
    <n v="8"/>
  </r>
  <r>
    <x v="51"/>
    <x v="4"/>
    <n v="67"/>
  </r>
  <r>
    <x v="51"/>
    <x v="5"/>
    <n v="7"/>
  </r>
  <r>
    <x v="51"/>
    <x v="6"/>
    <n v="8"/>
  </r>
  <r>
    <x v="51"/>
    <x v="7"/>
    <n v="6"/>
  </r>
  <r>
    <x v="51"/>
    <x v="9"/>
    <n v="5"/>
  </r>
  <r>
    <x v="51"/>
    <x v="10"/>
    <n v="1"/>
  </r>
  <r>
    <x v="51"/>
    <x v="11"/>
    <n v="2"/>
  </r>
  <r>
    <x v="51"/>
    <x v="12"/>
    <n v="1"/>
  </r>
  <r>
    <x v="52"/>
    <x v="1"/>
    <n v="2"/>
  </r>
  <r>
    <x v="52"/>
    <x v="2"/>
    <n v="11"/>
  </r>
  <r>
    <x v="52"/>
    <x v="3"/>
    <n v="5"/>
  </r>
  <r>
    <x v="52"/>
    <x v="4"/>
    <n v="52"/>
  </r>
  <r>
    <x v="52"/>
    <x v="5"/>
    <n v="3"/>
  </r>
  <r>
    <x v="52"/>
    <x v="6"/>
    <n v="2"/>
  </r>
  <r>
    <x v="52"/>
    <x v="7"/>
    <n v="4"/>
  </r>
  <r>
    <x v="52"/>
    <x v="12"/>
    <n v="2"/>
  </r>
  <r>
    <x v="53"/>
    <x v="1"/>
    <n v="2"/>
  </r>
  <r>
    <x v="53"/>
    <x v="2"/>
    <n v="6"/>
  </r>
  <r>
    <x v="53"/>
    <x v="3"/>
    <n v="3"/>
  </r>
  <r>
    <x v="53"/>
    <x v="4"/>
    <n v="40"/>
  </r>
  <r>
    <x v="53"/>
    <x v="5"/>
    <n v="7"/>
  </r>
  <r>
    <x v="53"/>
    <x v="6"/>
    <n v="9"/>
  </r>
  <r>
    <x v="53"/>
    <x v="7"/>
    <n v="6"/>
  </r>
  <r>
    <x v="53"/>
    <x v="9"/>
    <n v="2"/>
  </r>
  <r>
    <x v="54"/>
    <x v="0"/>
    <n v="18"/>
  </r>
  <r>
    <x v="54"/>
    <x v="1"/>
    <n v="70"/>
  </r>
  <r>
    <x v="54"/>
    <x v="2"/>
    <n v="145"/>
  </r>
  <r>
    <x v="54"/>
    <x v="3"/>
    <n v="70"/>
  </r>
  <r>
    <x v="54"/>
    <x v="4"/>
    <n v="874"/>
  </r>
  <r>
    <x v="54"/>
    <x v="5"/>
    <n v="85"/>
  </r>
  <r>
    <x v="54"/>
    <x v="6"/>
    <n v="99"/>
  </r>
  <r>
    <x v="54"/>
    <x v="7"/>
    <n v="53"/>
  </r>
  <r>
    <x v="54"/>
    <x v="8"/>
    <n v="41"/>
  </r>
  <r>
    <x v="54"/>
    <x v="9"/>
    <n v="13"/>
  </r>
  <r>
    <x v="54"/>
    <x v="10"/>
    <n v="8"/>
  </r>
  <r>
    <x v="54"/>
    <x v="11"/>
    <n v="6"/>
  </r>
  <r>
    <x v="54"/>
    <x v="12"/>
    <n v="3"/>
  </r>
  <r>
    <x v="55"/>
    <x v="2"/>
    <n v="13"/>
  </r>
  <r>
    <x v="55"/>
    <x v="3"/>
    <n v="1"/>
  </r>
  <r>
    <x v="55"/>
    <x v="4"/>
    <n v="67"/>
  </r>
  <r>
    <x v="55"/>
    <x v="5"/>
    <n v="13"/>
  </r>
  <r>
    <x v="55"/>
    <x v="6"/>
    <n v="5"/>
  </r>
  <r>
    <x v="55"/>
    <x v="7"/>
    <n v="3"/>
  </r>
  <r>
    <x v="55"/>
    <x v="8"/>
    <n v="3"/>
  </r>
  <r>
    <x v="55"/>
    <x v="9"/>
    <n v="1"/>
  </r>
  <r>
    <x v="55"/>
    <x v="10"/>
    <n v="1"/>
  </r>
  <r>
    <x v="55"/>
    <x v="11"/>
    <n v="2"/>
  </r>
  <r>
    <x v="55"/>
    <x v="12"/>
    <n v="1"/>
  </r>
  <r>
    <x v="56"/>
    <x v="1"/>
    <n v="2"/>
  </r>
  <r>
    <x v="56"/>
    <x v="2"/>
    <n v="7"/>
  </r>
  <r>
    <x v="56"/>
    <x v="3"/>
    <n v="1"/>
  </r>
  <r>
    <x v="56"/>
    <x v="4"/>
    <n v="27"/>
  </r>
  <r>
    <x v="56"/>
    <x v="5"/>
    <n v="5"/>
  </r>
  <r>
    <x v="56"/>
    <x v="6"/>
    <n v="1"/>
  </r>
  <r>
    <x v="56"/>
    <x v="7"/>
    <n v="4"/>
  </r>
  <r>
    <x v="57"/>
    <x v="0"/>
    <n v="1"/>
  </r>
  <r>
    <x v="57"/>
    <x v="1"/>
    <n v="5"/>
  </r>
  <r>
    <x v="57"/>
    <x v="2"/>
    <n v="16"/>
  </r>
  <r>
    <x v="57"/>
    <x v="3"/>
    <n v="4"/>
  </r>
  <r>
    <x v="57"/>
    <x v="4"/>
    <n v="71"/>
  </r>
  <r>
    <x v="57"/>
    <x v="5"/>
    <n v="6"/>
  </r>
  <r>
    <x v="57"/>
    <x v="6"/>
    <n v="6"/>
  </r>
  <r>
    <x v="57"/>
    <x v="7"/>
    <n v="4"/>
  </r>
  <r>
    <x v="57"/>
    <x v="8"/>
    <n v="4"/>
  </r>
  <r>
    <x v="57"/>
    <x v="9"/>
    <n v="1"/>
  </r>
  <r>
    <x v="58"/>
    <x v="0"/>
    <n v="83"/>
  </r>
  <r>
    <x v="58"/>
    <x v="1"/>
    <n v="507"/>
  </r>
  <r>
    <x v="58"/>
    <x v="2"/>
    <n v="1359"/>
  </r>
  <r>
    <x v="58"/>
    <x v="3"/>
    <n v="583"/>
  </r>
  <r>
    <x v="58"/>
    <x v="4"/>
    <n v="7152"/>
  </r>
  <r>
    <x v="58"/>
    <x v="5"/>
    <n v="752"/>
  </r>
  <r>
    <x v="58"/>
    <x v="6"/>
    <n v="866"/>
  </r>
  <r>
    <x v="58"/>
    <x v="7"/>
    <n v="707"/>
  </r>
  <r>
    <x v="58"/>
    <x v="8"/>
    <n v="388"/>
  </r>
  <r>
    <x v="58"/>
    <x v="9"/>
    <n v="156"/>
  </r>
  <r>
    <x v="58"/>
    <x v="10"/>
    <n v="71"/>
  </r>
  <r>
    <x v="58"/>
    <x v="11"/>
    <n v="49"/>
  </r>
  <r>
    <x v="58"/>
    <x v="12"/>
    <n v="47"/>
  </r>
  <r>
    <x v="59"/>
    <x v="1"/>
    <n v="4"/>
  </r>
  <r>
    <x v="59"/>
    <x v="2"/>
    <n v="15"/>
  </r>
  <r>
    <x v="59"/>
    <x v="3"/>
    <n v="11"/>
  </r>
  <r>
    <x v="59"/>
    <x v="4"/>
    <n v="104"/>
  </r>
  <r>
    <x v="59"/>
    <x v="5"/>
    <n v="10"/>
  </r>
  <r>
    <x v="59"/>
    <x v="6"/>
    <n v="5"/>
  </r>
  <r>
    <x v="59"/>
    <x v="7"/>
    <n v="4"/>
  </r>
  <r>
    <x v="59"/>
    <x v="8"/>
    <n v="4"/>
  </r>
  <r>
    <x v="59"/>
    <x v="10"/>
    <n v="1"/>
  </r>
  <r>
    <x v="60"/>
    <x v="0"/>
    <n v="6"/>
  </r>
  <r>
    <x v="60"/>
    <x v="1"/>
    <n v="9"/>
  </r>
  <r>
    <x v="60"/>
    <x v="2"/>
    <n v="29"/>
  </r>
  <r>
    <x v="60"/>
    <x v="3"/>
    <n v="8"/>
  </r>
  <r>
    <x v="60"/>
    <x v="4"/>
    <n v="107"/>
  </r>
  <r>
    <x v="60"/>
    <x v="5"/>
    <n v="10"/>
  </r>
  <r>
    <x v="60"/>
    <x v="6"/>
    <n v="9"/>
  </r>
  <r>
    <x v="60"/>
    <x v="7"/>
    <n v="3"/>
  </r>
  <r>
    <x v="60"/>
    <x v="8"/>
    <n v="1"/>
  </r>
  <r>
    <x v="60"/>
    <x v="9"/>
    <n v="6"/>
  </r>
  <r>
    <x v="60"/>
    <x v="10"/>
    <n v="1"/>
  </r>
  <r>
    <x v="61"/>
    <x v="0"/>
    <n v="2"/>
  </r>
  <r>
    <x v="61"/>
    <x v="1"/>
    <n v="6"/>
  </r>
  <r>
    <x v="61"/>
    <x v="2"/>
    <n v="21"/>
  </r>
  <r>
    <x v="61"/>
    <x v="3"/>
    <n v="12"/>
  </r>
  <r>
    <x v="61"/>
    <x v="4"/>
    <n v="206"/>
  </r>
  <r>
    <x v="61"/>
    <x v="5"/>
    <n v="31"/>
  </r>
  <r>
    <x v="61"/>
    <x v="6"/>
    <n v="22"/>
  </r>
  <r>
    <x v="61"/>
    <x v="7"/>
    <n v="18"/>
  </r>
  <r>
    <x v="61"/>
    <x v="8"/>
    <n v="6"/>
  </r>
  <r>
    <x v="61"/>
    <x v="9"/>
    <n v="1"/>
  </r>
  <r>
    <x v="61"/>
    <x v="10"/>
    <n v="1"/>
  </r>
  <r>
    <x v="61"/>
    <x v="12"/>
    <n v="3"/>
  </r>
  <r>
    <x v="62"/>
    <x v="0"/>
    <n v="22"/>
  </r>
  <r>
    <x v="62"/>
    <x v="1"/>
    <n v="115"/>
  </r>
  <r>
    <x v="62"/>
    <x v="2"/>
    <n v="233"/>
  </r>
  <r>
    <x v="62"/>
    <x v="3"/>
    <n v="90"/>
  </r>
  <r>
    <x v="62"/>
    <x v="4"/>
    <n v="1372"/>
  </r>
  <r>
    <x v="62"/>
    <x v="5"/>
    <n v="128"/>
  </r>
  <r>
    <x v="62"/>
    <x v="6"/>
    <n v="130"/>
  </r>
  <r>
    <x v="62"/>
    <x v="7"/>
    <n v="108"/>
  </r>
  <r>
    <x v="62"/>
    <x v="8"/>
    <n v="60"/>
  </r>
  <r>
    <x v="62"/>
    <x v="9"/>
    <n v="34"/>
  </r>
  <r>
    <x v="62"/>
    <x v="10"/>
    <n v="13"/>
  </r>
  <r>
    <x v="62"/>
    <x v="11"/>
    <n v="5"/>
  </r>
  <r>
    <x v="62"/>
    <x v="12"/>
    <n v="13"/>
  </r>
  <r>
    <x v="63"/>
    <x v="0"/>
    <n v="12"/>
  </r>
  <r>
    <x v="63"/>
    <x v="1"/>
    <n v="75"/>
  </r>
  <r>
    <x v="63"/>
    <x v="2"/>
    <n v="195"/>
  </r>
  <r>
    <x v="63"/>
    <x v="3"/>
    <n v="73"/>
  </r>
  <r>
    <x v="63"/>
    <x v="4"/>
    <n v="942"/>
  </r>
  <r>
    <x v="63"/>
    <x v="5"/>
    <n v="110"/>
  </r>
  <r>
    <x v="63"/>
    <x v="6"/>
    <n v="121"/>
  </r>
  <r>
    <x v="63"/>
    <x v="7"/>
    <n v="96"/>
  </r>
  <r>
    <x v="63"/>
    <x v="8"/>
    <n v="55"/>
  </r>
  <r>
    <x v="63"/>
    <x v="9"/>
    <n v="17"/>
  </r>
  <r>
    <x v="63"/>
    <x v="10"/>
    <n v="13"/>
  </r>
  <r>
    <x v="63"/>
    <x v="11"/>
    <n v="4"/>
  </r>
  <r>
    <x v="63"/>
    <x v="12"/>
    <n v="6"/>
  </r>
  <r>
    <x v="64"/>
    <x v="0"/>
    <n v="4"/>
  </r>
  <r>
    <x v="64"/>
    <x v="1"/>
    <n v="8"/>
  </r>
  <r>
    <x v="64"/>
    <x v="2"/>
    <n v="34"/>
  </r>
  <r>
    <x v="64"/>
    <x v="3"/>
    <n v="9"/>
  </r>
  <r>
    <x v="64"/>
    <x v="4"/>
    <n v="127"/>
  </r>
  <r>
    <x v="64"/>
    <x v="5"/>
    <n v="18"/>
  </r>
  <r>
    <x v="64"/>
    <x v="6"/>
    <n v="11"/>
  </r>
  <r>
    <x v="64"/>
    <x v="7"/>
    <n v="11"/>
  </r>
  <r>
    <x v="64"/>
    <x v="8"/>
    <n v="2"/>
  </r>
  <r>
    <x v="64"/>
    <x v="10"/>
    <n v="2"/>
  </r>
  <r>
    <x v="65"/>
    <x v="0"/>
    <n v="4"/>
  </r>
  <r>
    <x v="65"/>
    <x v="1"/>
    <n v="28"/>
  </r>
  <r>
    <x v="65"/>
    <x v="2"/>
    <n v="47"/>
  </r>
  <r>
    <x v="65"/>
    <x v="3"/>
    <n v="24"/>
  </r>
  <r>
    <x v="65"/>
    <x v="4"/>
    <n v="230"/>
  </r>
  <r>
    <x v="65"/>
    <x v="5"/>
    <n v="21"/>
  </r>
  <r>
    <x v="65"/>
    <x v="6"/>
    <n v="14"/>
  </r>
  <r>
    <x v="65"/>
    <x v="7"/>
    <n v="21"/>
  </r>
  <r>
    <x v="65"/>
    <x v="8"/>
    <n v="10"/>
  </r>
  <r>
    <x v="65"/>
    <x v="9"/>
    <n v="10"/>
  </r>
  <r>
    <x v="65"/>
    <x v="10"/>
    <n v="3"/>
  </r>
  <r>
    <x v="65"/>
    <x v="12"/>
    <n v="3"/>
  </r>
  <r>
    <x v="66"/>
    <x v="1"/>
    <n v="2"/>
  </r>
  <r>
    <x v="66"/>
    <x v="2"/>
    <n v="4"/>
  </r>
  <r>
    <x v="66"/>
    <x v="3"/>
    <n v="3"/>
  </r>
  <r>
    <x v="66"/>
    <x v="4"/>
    <n v="42"/>
  </r>
  <r>
    <x v="66"/>
    <x v="5"/>
    <n v="6"/>
  </r>
  <r>
    <x v="66"/>
    <x v="6"/>
    <n v="6"/>
  </r>
  <r>
    <x v="66"/>
    <x v="7"/>
    <n v="4"/>
  </r>
  <r>
    <x v="67"/>
    <x v="1"/>
    <n v="7"/>
  </r>
  <r>
    <x v="67"/>
    <x v="2"/>
    <n v="18"/>
  </r>
  <r>
    <x v="67"/>
    <x v="3"/>
    <n v="4"/>
  </r>
  <r>
    <x v="67"/>
    <x v="4"/>
    <n v="89"/>
  </r>
  <r>
    <x v="67"/>
    <x v="5"/>
    <n v="3"/>
  </r>
  <r>
    <x v="67"/>
    <x v="6"/>
    <n v="11"/>
  </r>
  <r>
    <x v="67"/>
    <x v="7"/>
    <n v="3"/>
  </r>
  <r>
    <x v="67"/>
    <x v="8"/>
    <n v="6"/>
  </r>
  <r>
    <x v="67"/>
    <x v="9"/>
    <n v="2"/>
  </r>
  <r>
    <x v="67"/>
    <x v="10"/>
    <n v="1"/>
  </r>
  <r>
    <x v="68"/>
    <x v="0"/>
    <n v="29"/>
  </r>
  <r>
    <x v="68"/>
    <x v="1"/>
    <n v="119"/>
  </r>
  <r>
    <x v="68"/>
    <x v="2"/>
    <n v="248"/>
  </r>
  <r>
    <x v="68"/>
    <x v="3"/>
    <n v="101"/>
  </r>
  <r>
    <x v="68"/>
    <x v="4"/>
    <n v="1191"/>
  </r>
  <r>
    <x v="68"/>
    <x v="5"/>
    <n v="132"/>
  </r>
  <r>
    <x v="68"/>
    <x v="6"/>
    <n v="92"/>
  </r>
  <r>
    <x v="68"/>
    <x v="7"/>
    <n v="69"/>
  </r>
  <r>
    <x v="68"/>
    <x v="8"/>
    <n v="48"/>
  </r>
  <r>
    <x v="68"/>
    <x v="9"/>
    <n v="27"/>
  </r>
  <r>
    <x v="68"/>
    <x v="10"/>
    <n v="12"/>
  </r>
  <r>
    <x v="68"/>
    <x v="11"/>
    <n v="9"/>
  </r>
  <r>
    <x v="68"/>
    <x v="12"/>
    <n v="5"/>
  </r>
  <r>
    <x v="69"/>
    <x v="0"/>
    <n v="1"/>
  </r>
  <r>
    <x v="69"/>
    <x v="1"/>
    <n v="3"/>
  </r>
  <r>
    <x v="69"/>
    <x v="2"/>
    <n v="7"/>
  </r>
  <r>
    <x v="69"/>
    <x v="3"/>
    <n v="3"/>
  </r>
  <r>
    <x v="69"/>
    <x v="4"/>
    <n v="36"/>
  </r>
  <r>
    <x v="69"/>
    <x v="5"/>
    <n v="9"/>
  </r>
  <r>
    <x v="69"/>
    <x v="6"/>
    <n v="3"/>
  </r>
  <r>
    <x v="69"/>
    <x v="7"/>
    <n v="2"/>
  </r>
  <r>
    <x v="69"/>
    <x v="8"/>
    <n v="1"/>
  </r>
  <r>
    <x v="70"/>
    <x v="4"/>
    <n v="5"/>
  </r>
  <r>
    <x v="70"/>
    <x v="5"/>
    <n v="1"/>
  </r>
  <r>
    <x v="71"/>
    <x v="0"/>
    <n v="1"/>
  </r>
  <r>
    <x v="71"/>
    <x v="1"/>
    <n v="12"/>
  </r>
  <r>
    <x v="71"/>
    <x v="2"/>
    <n v="13"/>
  </r>
  <r>
    <x v="71"/>
    <x v="3"/>
    <n v="2"/>
  </r>
  <r>
    <x v="71"/>
    <x v="4"/>
    <n v="129"/>
  </r>
  <r>
    <x v="71"/>
    <x v="5"/>
    <n v="15"/>
  </r>
  <r>
    <x v="71"/>
    <x v="6"/>
    <n v="14"/>
  </r>
  <r>
    <x v="71"/>
    <x v="7"/>
    <n v="13"/>
  </r>
  <r>
    <x v="71"/>
    <x v="8"/>
    <n v="4"/>
  </r>
  <r>
    <x v="71"/>
    <x v="9"/>
    <n v="1"/>
  </r>
  <r>
    <x v="71"/>
    <x v="12"/>
    <n v="1"/>
  </r>
  <r>
    <x v="72"/>
    <x v="0"/>
    <n v="2"/>
  </r>
  <r>
    <x v="72"/>
    <x v="1"/>
    <n v="3"/>
  </r>
  <r>
    <x v="72"/>
    <x v="2"/>
    <n v="12"/>
  </r>
  <r>
    <x v="72"/>
    <x v="3"/>
    <n v="3"/>
  </r>
  <r>
    <x v="72"/>
    <x v="4"/>
    <n v="33"/>
  </r>
  <r>
    <x v="72"/>
    <x v="5"/>
    <n v="4"/>
  </r>
  <r>
    <x v="72"/>
    <x v="6"/>
    <n v="2"/>
  </r>
  <r>
    <x v="72"/>
    <x v="7"/>
    <n v="1"/>
  </r>
  <r>
    <x v="72"/>
    <x v="9"/>
    <n v="1"/>
  </r>
  <r>
    <x v="73"/>
    <x v="0"/>
    <n v="6"/>
  </r>
  <r>
    <x v="73"/>
    <x v="1"/>
    <n v="14"/>
  </r>
  <r>
    <x v="73"/>
    <x v="2"/>
    <n v="48"/>
  </r>
  <r>
    <x v="73"/>
    <x v="3"/>
    <n v="26"/>
  </r>
  <r>
    <x v="73"/>
    <x v="4"/>
    <n v="273"/>
  </r>
  <r>
    <x v="73"/>
    <x v="5"/>
    <n v="28"/>
  </r>
  <r>
    <x v="73"/>
    <x v="6"/>
    <n v="15"/>
  </r>
  <r>
    <x v="73"/>
    <x v="7"/>
    <n v="11"/>
  </r>
  <r>
    <x v="73"/>
    <x v="8"/>
    <n v="8"/>
  </r>
  <r>
    <x v="73"/>
    <x v="9"/>
    <n v="4"/>
  </r>
  <r>
    <x v="74"/>
    <x v="0"/>
    <n v="1"/>
  </r>
  <r>
    <x v="74"/>
    <x v="1"/>
    <n v="8"/>
  </r>
  <r>
    <x v="74"/>
    <x v="2"/>
    <n v="12"/>
  </r>
  <r>
    <x v="74"/>
    <x v="3"/>
    <n v="2"/>
  </r>
  <r>
    <x v="74"/>
    <x v="4"/>
    <n v="192"/>
  </r>
  <r>
    <x v="74"/>
    <x v="5"/>
    <n v="13"/>
  </r>
  <r>
    <x v="74"/>
    <x v="6"/>
    <n v="10"/>
  </r>
  <r>
    <x v="74"/>
    <x v="7"/>
    <n v="15"/>
  </r>
  <r>
    <x v="74"/>
    <x v="8"/>
    <n v="8"/>
  </r>
  <r>
    <x v="74"/>
    <x v="9"/>
    <n v="1"/>
  </r>
  <r>
    <x v="74"/>
    <x v="12"/>
    <n v="2"/>
  </r>
  <r>
    <x v="75"/>
    <x v="2"/>
    <n v="1"/>
  </r>
  <r>
    <x v="75"/>
    <x v="4"/>
    <n v="13"/>
  </r>
  <r>
    <x v="75"/>
    <x v="6"/>
    <n v="1"/>
  </r>
  <r>
    <x v="75"/>
    <x v="7"/>
    <n v="2"/>
  </r>
  <r>
    <x v="76"/>
    <x v="0"/>
    <n v="1"/>
  </r>
  <r>
    <x v="76"/>
    <x v="1"/>
    <n v="17"/>
  </r>
  <r>
    <x v="76"/>
    <x v="2"/>
    <n v="36"/>
  </r>
  <r>
    <x v="76"/>
    <x v="3"/>
    <n v="13"/>
  </r>
  <r>
    <x v="76"/>
    <x v="4"/>
    <n v="181"/>
  </r>
  <r>
    <x v="76"/>
    <x v="5"/>
    <n v="25"/>
  </r>
  <r>
    <x v="76"/>
    <x v="6"/>
    <n v="15"/>
  </r>
  <r>
    <x v="76"/>
    <x v="7"/>
    <n v="14"/>
  </r>
  <r>
    <x v="76"/>
    <x v="8"/>
    <n v="7"/>
  </r>
  <r>
    <x v="76"/>
    <x v="9"/>
    <n v="2"/>
  </r>
  <r>
    <x v="76"/>
    <x v="10"/>
    <n v="2"/>
  </r>
  <r>
    <x v="76"/>
    <x v="11"/>
    <n v="1"/>
  </r>
  <r>
    <x v="77"/>
    <x v="2"/>
    <n v="5"/>
  </r>
  <r>
    <x v="77"/>
    <x v="3"/>
    <n v="3"/>
  </r>
  <r>
    <x v="77"/>
    <x v="4"/>
    <n v="74"/>
  </r>
  <r>
    <x v="77"/>
    <x v="5"/>
    <n v="6"/>
  </r>
  <r>
    <x v="77"/>
    <x v="6"/>
    <n v="3"/>
  </r>
  <r>
    <x v="77"/>
    <x v="7"/>
    <n v="2"/>
  </r>
  <r>
    <x v="77"/>
    <x v="8"/>
    <n v="2"/>
  </r>
  <r>
    <x v="78"/>
    <x v="0"/>
    <n v="1"/>
  </r>
  <r>
    <x v="78"/>
    <x v="1"/>
    <n v="3"/>
  </r>
  <r>
    <x v="78"/>
    <x v="2"/>
    <n v="9"/>
  </r>
  <r>
    <x v="78"/>
    <x v="3"/>
    <n v="4"/>
  </r>
  <r>
    <x v="78"/>
    <x v="4"/>
    <n v="50"/>
  </r>
  <r>
    <x v="78"/>
    <x v="5"/>
    <n v="11"/>
  </r>
  <r>
    <x v="78"/>
    <x v="6"/>
    <n v="7"/>
  </r>
  <r>
    <x v="78"/>
    <x v="7"/>
    <n v="3"/>
  </r>
  <r>
    <x v="78"/>
    <x v="8"/>
    <n v="2"/>
  </r>
  <r>
    <x v="79"/>
    <x v="0"/>
    <n v="10"/>
  </r>
  <r>
    <x v="79"/>
    <x v="1"/>
    <n v="40"/>
  </r>
  <r>
    <x v="79"/>
    <x v="2"/>
    <n v="114"/>
  </r>
  <r>
    <x v="79"/>
    <x v="3"/>
    <n v="62"/>
  </r>
  <r>
    <x v="79"/>
    <x v="4"/>
    <n v="596"/>
  </r>
  <r>
    <x v="79"/>
    <x v="5"/>
    <n v="90"/>
  </r>
  <r>
    <x v="79"/>
    <x v="6"/>
    <n v="71"/>
  </r>
  <r>
    <x v="79"/>
    <x v="7"/>
    <n v="57"/>
  </r>
  <r>
    <x v="79"/>
    <x v="8"/>
    <n v="35"/>
  </r>
  <r>
    <x v="79"/>
    <x v="9"/>
    <n v="14"/>
  </r>
  <r>
    <x v="79"/>
    <x v="10"/>
    <n v="9"/>
  </r>
  <r>
    <x v="79"/>
    <x v="11"/>
    <n v="5"/>
  </r>
  <r>
    <x v="79"/>
    <x v="12"/>
    <n v="4"/>
  </r>
  <r>
    <x v="80"/>
    <x v="1"/>
    <n v="7"/>
  </r>
  <r>
    <x v="80"/>
    <x v="2"/>
    <n v="20"/>
  </r>
  <r>
    <x v="80"/>
    <x v="3"/>
    <n v="9"/>
  </r>
  <r>
    <x v="80"/>
    <x v="4"/>
    <n v="121"/>
  </r>
  <r>
    <x v="80"/>
    <x v="5"/>
    <n v="18"/>
  </r>
  <r>
    <x v="80"/>
    <x v="6"/>
    <n v="18"/>
  </r>
  <r>
    <x v="80"/>
    <x v="7"/>
    <n v="15"/>
  </r>
  <r>
    <x v="80"/>
    <x v="8"/>
    <n v="6"/>
  </r>
  <r>
    <x v="80"/>
    <x v="9"/>
    <n v="2"/>
  </r>
  <r>
    <x v="80"/>
    <x v="10"/>
    <n v="2"/>
  </r>
  <r>
    <x v="80"/>
    <x v="11"/>
    <n v="1"/>
  </r>
  <r>
    <x v="80"/>
    <x v="12"/>
    <n v="1"/>
  </r>
  <r>
    <x v="81"/>
    <x v="0"/>
    <n v="3"/>
  </r>
  <r>
    <x v="81"/>
    <x v="1"/>
    <n v="17"/>
  </r>
  <r>
    <x v="81"/>
    <x v="2"/>
    <n v="35"/>
  </r>
  <r>
    <x v="81"/>
    <x v="3"/>
    <n v="16"/>
  </r>
  <r>
    <x v="81"/>
    <x v="4"/>
    <n v="240"/>
  </r>
  <r>
    <x v="81"/>
    <x v="5"/>
    <n v="31"/>
  </r>
  <r>
    <x v="81"/>
    <x v="6"/>
    <n v="19"/>
  </r>
  <r>
    <x v="81"/>
    <x v="7"/>
    <n v="10"/>
  </r>
  <r>
    <x v="81"/>
    <x v="8"/>
    <n v="4"/>
  </r>
  <r>
    <x v="81"/>
    <x v="9"/>
    <n v="5"/>
  </r>
  <r>
    <x v="81"/>
    <x v="10"/>
    <n v="2"/>
  </r>
  <r>
    <x v="82"/>
    <x v="0"/>
    <n v="1"/>
  </r>
  <r>
    <x v="82"/>
    <x v="1"/>
    <n v="22"/>
  </r>
  <r>
    <x v="82"/>
    <x v="2"/>
    <n v="37"/>
  </r>
  <r>
    <x v="82"/>
    <x v="3"/>
    <n v="17"/>
  </r>
  <r>
    <x v="82"/>
    <x v="4"/>
    <n v="453"/>
  </r>
  <r>
    <x v="82"/>
    <x v="5"/>
    <n v="24"/>
  </r>
  <r>
    <x v="82"/>
    <x v="6"/>
    <n v="29"/>
  </r>
  <r>
    <x v="82"/>
    <x v="7"/>
    <n v="15"/>
  </r>
  <r>
    <x v="82"/>
    <x v="8"/>
    <n v="11"/>
  </r>
  <r>
    <x v="82"/>
    <x v="9"/>
    <n v="9"/>
  </r>
  <r>
    <x v="82"/>
    <x v="11"/>
    <n v="1"/>
  </r>
  <r>
    <x v="83"/>
    <x v="0"/>
    <n v="5"/>
  </r>
  <r>
    <x v="83"/>
    <x v="1"/>
    <n v="21"/>
  </r>
  <r>
    <x v="83"/>
    <x v="2"/>
    <n v="51"/>
  </r>
  <r>
    <x v="83"/>
    <x v="3"/>
    <n v="19"/>
  </r>
  <r>
    <x v="83"/>
    <x v="4"/>
    <n v="255"/>
  </r>
  <r>
    <x v="83"/>
    <x v="5"/>
    <n v="39"/>
  </r>
  <r>
    <x v="83"/>
    <x v="6"/>
    <n v="31"/>
  </r>
  <r>
    <x v="83"/>
    <x v="7"/>
    <n v="32"/>
  </r>
  <r>
    <x v="83"/>
    <x v="8"/>
    <n v="13"/>
  </r>
  <r>
    <x v="83"/>
    <x v="9"/>
    <n v="6"/>
  </r>
  <r>
    <x v="83"/>
    <x v="11"/>
    <n v="2"/>
  </r>
  <r>
    <x v="83"/>
    <x v="12"/>
    <n v="4"/>
  </r>
  <r>
    <x v="84"/>
    <x v="0"/>
    <n v="71"/>
  </r>
  <r>
    <x v="84"/>
    <x v="1"/>
    <n v="316"/>
  </r>
  <r>
    <x v="84"/>
    <x v="2"/>
    <n v="730"/>
  </r>
  <r>
    <x v="84"/>
    <x v="3"/>
    <n v="284"/>
  </r>
  <r>
    <x v="84"/>
    <x v="4"/>
    <n v="3922"/>
  </r>
  <r>
    <x v="84"/>
    <x v="5"/>
    <n v="423"/>
  </r>
  <r>
    <x v="84"/>
    <x v="6"/>
    <n v="359"/>
  </r>
  <r>
    <x v="84"/>
    <x v="7"/>
    <n v="254"/>
  </r>
  <r>
    <x v="84"/>
    <x v="8"/>
    <n v="143"/>
  </r>
  <r>
    <x v="84"/>
    <x v="9"/>
    <n v="73"/>
  </r>
  <r>
    <x v="84"/>
    <x v="10"/>
    <n v="37"/>
  </r>
  <r>
    <x v="84"/>
    <x v="11"/>
    <n v="21"/>
  </r>
  <r>
    <x v="84"/>
    <x v="12"/>
    <n v="25"/>
  </r>
  <r>
    <x v="85"/>
    <x v="1"/>
    <n v="2"/>
  </r>
  <r>
    <x v="85"/>
    <x v="2"/>
    <n v="10"/>
  </r>
  <r>
    <x v="85"/>
    <x v="3"/>
    <n v="3"/>
  </r>
  <r>
    <x v="85"/>
    <x v="4"/>
    <n v="44"/>
  </r>
  <r>
    <x v="85"/>
    <x v="5"/>
    <n v="5"/>
  </r>
  <r>
    <x v="85"/>
    <x v="6"/>
    <n v="7"/>
  </r>
  <r>
    <x v="85"/>
    <x v="7"/>
    <n v="2"/>
  </r>
  <r>
    <x v="85"/>
    <x v="8"/>
    <n v="1"/>
  </r>
  <r>
    <x v="86"/>
    <x v="0"/>
    <n v="12"/>
  </r>
  <r>
    <x v="86"/>
    <x v="1"/>
    <n v="105"/>
  </r>
  <r>
    <x v="86"/>
    <x v="2"/>
    <n v="252"/>
  </r>
  <r>
    <x v="86"/>
    <x v="3"/>
    <n v="87"/>
  </r>
  <r>
    <x v="86"/>
    <x v="4"/>
    <n v="1533"/>
  </r>
  <r>
    <x v="86"/>
    <x v="5"/>
    <n v="156"/>
  </r>
  <r>
    <x v="86"/>
    <x v="6"/>
    <n v="149"/>
  </r>
  <r>
    <x v="86"/>
    <x v="7"/>
    <n v="148"/>
  </r>
  <r>
    <x v="86"/>
    <x v="8"/>
    <n v="76"/>
  </r>
  <r>
    <x v="86"/>
    <x v="9"/>
    <n v="39"/>
  </r>
  <r>
    <x v="86"/>
    <x v="10"/>
    <n v="15"/>
  </r>
  <r>
    <x v="86"/>
    <x v="11"/>
    <n v="11"/>
  </r>
  <r>
    <x v="86"/>
    <x v="12"/>
    <n v="6"/>
  </r>
  <r>
    <x v="87"/>
    <x v="0"/>
    <n v="1"/>
  </r>
  <r>
    <x v="87"/>
    <x v="1"/>
    <n v="6"/>
  </r>
  <r>
    <x v="87"/>
    <x v="2"/>
    <n v="8"/>
  </r>
  <r>
    <x v="87"/>
    <x v="3"/>
    <n v="6"/>
  </r>
  <r>
    <x v="87"/>
    <x v="4"/>
    <n v="76"/>
  </r>
  <r>
    <x v="87"/>
    <x v="5"/>
    <n v="7"/>
  </r>
  <r>
    <x v="87"/>
    <x v="6"/>
    <n v="5"/>
  </r>
  <r>
    <x v="87"/>
    <x v="7"/>
    <n v="4"/>
  </r>
  <r>
    <x v="87"/>
    <x v="9"/>
    <n v="2"/>
  </r>
  <r>
    <x v="87"/>
    <x v="10"/>
    <n v="1"/>
  </r>
  <r>
    <x v="87"/>
    <x v="12"/>
    <n v="2"/>
  </r>
  <r>
    <x v="88"/>
    <x v="0"/>
    <n v="2"/>
  </r>
  <r>
    <x v="88"/>
    <x v="1"/>
    <n v="11"/>
  </r>
  <r>
    <x v="88"/>
    <x v="2"/>
    <n v="15"/>
  </r>
  <r>
    <x v="88"/>
    <x v="3"/>
    <n v="11"/>
  </r>
  <r>
    <x v="88"/>
    <x v="4"/>
    <n v="59"/>
  </r>
  <r>
    <x v="88"/>
    <x v="5"/>
    <n v="13"/>
  </r>
  <r>
    <x v="88"/>
    <x v="6"/>
    <n v="3"/>
  </r>
  <r>
    <x v="88"/>
    <x v="7"/>
    <n v="5"/>
  </r>
  <r>
    <x v="88"/>
    <x v="8"/>
    <n v="2"/>
  </r>
  <r>
    <x v="88"/>
    <x v="10"/>
    <n v="1"/>
  </r>
  <r>
    <x v="89"/>
    <x v="0"/>
    <n v="1"/>
  </r>
  <r>
    <x v="89"/>
    <x v="1"/>
    <n v="3"/>
  </r>
  <r>
    <x v="89"/>
    <x v="2"/>
    <n v="5"/>
  </r>
  <r>
    <x v="89"/>
    <x v="3"/>
    <n v="4"/>
  </r>
  <r>
    <x v="89"/>
    <x v="4"/>
    <n v="62"/>
  </r>
  <r>
    <x v="89"/>
    <x v="5"/>
    <n v="6"/>
  </r>
  <r>
    <x v="89"/>
    <x v="6"/>
    <n v="5"/>
  </r>
  <r>
    <x v="89"/>
    <x v="7"/>
    <n v="7"/>
  </r>
  <r>
    <x v="89"/>
    <x v="10"/>
    <n v="1"/>
  </r>
  <r>
    <x v="90"/>
    <x v="2"/>
    <n v="1"/>
  </r>
  <r>
    <x v="90"/>
    <x v="3"/>
    <n v="1"/>
  </r>
  <r>
    <x v="90"/>
    <x v="4"/>
    <n v="9"/>
  </r>
  <r>
    <x v="90"/>
    <x v="5"/>
    <n v="3"/>
  </r>
  <r>
    <x v="90"/>
    <x v="6"/>
    <n v="2"/>
  </r>
  <r>
    <x v="90"/>
    <x v="10"/>
    <n v="1"/>
  </r>
  <r>
    <x v="91"/>
    <x v="0"/>
    <n v="1"/>
  </r>
  <r>
    <x v="91"/>
    <x v="1"/>
    <n v="6"/>
  </r>
  <r>
    <x v="91"/>
    <x v="2"/>
    <n v="31"/>
  </r>
  <r>
    <x v="91"/>
    <x v="3"/>
    <n v="19"/>
  </r>
  <r>
    <x v="91"/>
    <x v="4"/>
    <n v="183"/>
  </r>
  <r>
    <x v="91"/>
    <x v="5"/>
    <n v="23"/>
  </r>
  <r>
    <x v="91"/>
    <x v="6"/>
    <n v="19"/>
  </r>
  <r>
    <x v="91"/>
    <x v="7"/>
    <n v="9"/>
  </r>
  <r>
    <x v="91"/>
    <x v="8"/>
    <n v="4"/>
  </r>
  <r>
    <x v="91"/>
    <x v="9"/>
    <n v="3"/>
  </r>
  <r>
    <x v="91"/>
    <x v="10"/>
    <n v="1"/>
  </r>
  <r>
    <x v="92"/>
    <x v="1"/>
    <n v="3"/>
  </r>
  <r>
    <x v="92"/>
    <x v="2"/>
    <n v="9"/>
  </r>
  <r>
    <x v="92"/>
    <x v="3"/>
    <n v="2"/>
  </r>
  <r>
    <x v="92"/>
    <x v="4"/>
    <n v="34"/>
  </r>
  <r>
    <x v="92"/>
    <x v="5"/>
    <n v="4"/>
  </r>
  <r>
    <x v="92"/>
    <x v="6"/>
    <n v="5"/>
  </r>
  <r>
    <x v="92"/>
    <x v="7"/>
    <n v="2"/>
  </r>
  <r>
    <x v="93"/>
    <x v="1"/>
    <n v="4"/>
  </r>
  <r>
    <x v="93"/>
    <x v="2"/>
    <n v="16"/>
  </r>
  <r>
    <x v="93"/>
    <x v="3"/>
    <n v="4"/>
  </r>
  <r>
    <x v="93"/>
    <x v="4"/>
    <n v="57"/>
  </r>
  <r>
    <x v="93"/>
    <x v="5"/>
    <n v="8"/>
  </r>
  <r>
    <x v="93"/>
    <x v="6"/>
    <n v="4"/>
  </r>
  <r>
    <x v="94"/>
    <x v="1"/>
    <n v="9"/>
  </r>
  <r>
    <x v="94"/>
    <x v="2"/>
    <n v="13"/>
  </r>
  <r>
    <x v="94"/>
    <x v="3"/>
    <n v="10"/>
  </r>
  <r>
    <x v="94"/>
    <x v="4"/>
    <n v="69"/>
  </r>
  <r>
    <x v="94"/>
    <x v="5"/>
    <n v="5"/>
  </r>
  <r>
    <x v="94"/>
    <x v="6"/>
    <n v="8"/>
  </r>
  <r>
    <x v="94"/>
    <x v="7"/>
    <n v="6"/>
  </r>
  <r>
    <x v="94"/>
    <x v="9"/>
    <n v="1"/>
  </r>
  <r>
    <x v="95"/>
    <x v="0"/>
    <n v="3"/>
  </r>
  <r>
    <x v="95"/>
    <x v="1"/>
    <n v="28"/>
  </r>
  <r>
    <x v="95"/>
    <x v="2"/>
    <n v="81"/>
  </r>
  <r>
    <x v="95"/>
    <x v="3"/>
    <n v="50"/>
  </r>
  <r>
    <x v="95"/>
    <x v="4"/>
    <n v="347"/>
  </r>
  <r>
    <x v="95"/>
    <x v="5"/>
    <n v="35"/>
  </r>
  <r>
    <x v="95"/>
    <x v="6"/>
    <n v="32"/>
  </r>
  <r>
    <x v="95"/>
    <x v="7"/>
    <n v="23"/>
  </r>
  <r>
    <x v="95"/>
    <x v="8"/>
    <n v="8"/>
  </r>
  <r>
    <x v="95"/>
    <x v="9"/>
    <n v="5"/>
  </r>
  <r>
    <x v="95"/>
    <x v="10"/>
    <n v="4"/>
  </r>
  <r>
    <x v="95"/>
    <x v="11"/>
    <n v="1"/>
  </r>
  <r>
    <x v="95"/>
    <x v="12"/>
    <n v="2"/>
  </r>
  <r>
    <x v="96"/>
    <x v="0"/>
    <n v="2"/>
  </r>
  <r>
    <x v="96"/>
    <x v="1"/>
    <n v="8"/>
  </r>
  <r>
    <x v="96"/>
    <x v="2"/>
    <n v="19"/>
  </r>
  <r>
    <x v="96"/>
    <x v="3"/>
    <n v="6"/>
  </r>
  <r>
    <x v="96"/>
    <x v="4"/>
    <n v="95"/>
  </r>
  <r>
    <x v="96"/>
    <x v="5"/>
    <n v="16"/>
  </r>
  <r>
    <x v="96"/>
    <x v="6"/>
    <n v="10"/>
  </r>
  <r>
    <x v="96"/>
    <x v="7"/>
    <n v="5"/>
  </r>
  <r>
    <x v="96"/>
    <x v="8"/>
    <n v="1"/>
  </r>
  <r>
    <x v="96"/>
    <x v="9"/>
    <n v="1"/>
  </r>
  <r>
    <x v="96"/>
    <x v="10"/>
    <n v="1"/>
  </r>
  <r>
    <x v="96"/>
    <x v="11"/>
    <n v="1"/>
  </r>
  <r>
    <x v="97"/>
    <x v="0"/>
    <n v="3"/>
  </r>
  <r>
    <x v="97"/>
    <x v="1"/>
    <n v="8"/>
  </r>
  <r>
    <x v="97"/>
    <x v="2"/>
    <n v="19"/>
  </r>
  <r>
    <x v="97"/>
    <x v="3"/>
    <n v="6"/>
  </r>
  <r>
    <x v="97"/>
    <x v="4"/>
    <n v="87"/>
  </r>
  <r>
    <x v="97"/>
    <x v="5"/>
    <n v="15"/>
  </r>
  <r>
    <x v="97"/>
    <x v="6"/>
    <n v="7"/>
  </r>
  <r>
    <x v="97"/>
    <x v="7"/>
    <n v="12"/>
  </r>
  <r>
    <x v="97"/>
    <x v="8"/>
    <n v="4"/>
  </r>
  <r>
    <x v="97"/>
    <x v="9"/>
    <n v="1"/>
  </r>
  <r>
    <x v="97"/>
    <x v="12"/>
    <n v="3"/>
  </r>
  <r>
    <x v="98"/>
    <x v="0"/>
    <n v="2"/>
  </r>
  <r>
    <x v="98"/>
    <x v="1"/>
    <n v="9"/>
  </r>
  <r>
    <x v="98"/>
    <x v="2"/>
    <n v="23"/>
  </r>
  <r>
    <x v="98"/>
    <x v="3"/>
    <n v="8"/>
  </r>
  <r>
    <x v="98"/>
    <x v="4"/>
    <n v="121"/>
  </r>
  <r>
    <x v="98"/>
    <x v="5"/>
    <n v="13"/>
  </r>
  <r>
    <x v="98"/>
    <x v="6"/>
    <n v="5"/>
  </r>
  <r>
    <x v="98"/>
    <x v="7"/>
    <n v="9"/>
  </r>
  <r>
    <x v="98"/>
    <x v="8"/>
    <n v="3"/>
  </r>
  <r>
    <x v="98"/>
    <x v="9"/>
    <n v="1"/>
  </r>
  <r>
    <x v="98"/>
    <x v="10"/>
    <n v="2"/>
  </r>
  <r>
    <x v="99"/>
    <x v="0"/>
    <n v="1"/>
  </r>
  <r>
    <x v="99"/>
    <x v="1"/>
    <n v="10"/>
  </r>
  <r>
    <x v="99"/>
    <x v="2"/>
    <n v="17"/>
  </r>
  <r>
    <x v="99"/>
    <x v="3"/>
    <n v="7"/>
  </r>
  <r>
    <x v="99"/>
    <x v="4"/>
    <n v="72"/>
  </r>
  <r>
    <x v="99"/>
    <x v="5"/>
    <n v="6"/>
  </r>
  <r>
    <x v="99"/>
    <x v="6"/>
    <n v="8"/>
  </r>
  <r>
    <x v="99"/>
    <x v="7"/>
    <n v="2"/>
  </r>
  <r>
    <x v="99"/>
    <x v="8"/>
    <n v="1"/>
  </r>
  <r>
    <x v="99"/>
    <x v="9"/>
    <n v="2"/>
  </r>
  <r>
    <x v="99"/>
    <x v="10"/>
    <n v="1"/>
  </r>
  <r>
    <x v="100"/>
    <x v="0"/>
    <n v="1"/>
  </r>
  <r>
    <x v="100"/>
    <x v="1"/>
    <n v="12"/>
  </r>
  <r>
    <x v="100"/>
    <x v="2"/>
    <n v="39"/>
  </r>
  <r>
    <x v="100"/>
    <x v="3"/>
    <n v="20"/>
  </r>
  <r>
    <x v="100"/>
    <x v="4"/>
    <n v="201"/>
  </r>
  <r>
    <x v="100"/>
    <x v="5"/>
    <n v="23"/>
  </r>
  <r>
    <x v="100"/>
    <x v="6"/>
    <n v="21"/>
  </r>
  <r>
    <x v="100"/>
    <x v="7"/>
    <n v="13"/>
  </r>
  <r>
    <x v="100"/>
    <x v="8"/>
    <n v="7"/>
  </r>
  <r>
    <x v="100"/>
    <x v="9"/>
    <n v="6"/>
  </r>
  <r>
    <x v="100"/>
    <x v="10"/>
    <n v="1"/>
  </r>
  <r>
    <x v="100"/>
    <x v="11"/>
    <n v="2"/>
  </r>
  <r>
    <x v="100"/>
    <x v="12"/>
    <n v="2"/>
  </r>
  <r>
    <x v="101"/>
    <x v="0"/>
    <n v="7"/>
  </r>
  <r>
    <x v="101"/>
    <x v="1"/>
    <n v="58"/>
  </r>
  <r>
    <x v="101"/>
    <x v="2"/>
    <n v="142"/>
  </r>
  <r>
    <x v="101"/>
    <x v="3"/>
    <n v="66"/>
  </r>
  <r>
    <x v="101"/>
    <x v="4"/>
    <n v="552"/>
  </r>
  <r>
    <x v="101"/>
    <x v="5"/>
    <n v="53"/>
  </r>
  <r>
    <x v="101"/>
    <x v="6"/>
    <n v="58"/>
  </r>
  <r>
    <x v="101"/>
    <x v="7"/>
    <n v="42"/>
  </r>
  <r>
    <x v="101"/>
    <x v="8"/>
    <n v="14"/>
  </r>
  <r>
    <x v="101"/>
    <x v="9"/>
    <n v="9"/>
  </r>
  <r>
    <x v="101"/>
    <x v="10"/>
    <n v="11"/>
  </r>
  <r>
    <x v="101"/>
    <x v="11"/>
    <n v="4"/>
  </r>
  <r>
    <x v="101"/>
    <x v="12"/>
    <n v="2"/>
  </r>
  <r>
    <x v="102"/>
    <x v="1"/>
    <n v="1"/>
  </r>
  <r>
    <x v="102"/>
    <x v="2"/>
    <n v="5"/>
  </r>
  <r>
    <x v="102"/>
    <x v="3"/>
    <n v="5"/>
  </r>
  <r>
    <x v="102"/>
    <x v="4"/>
    <n v="29"/>
  </r>
  <r>
    <x v="102"/>
    <x v="5"/>
    <n v="4"/>
  </r>
  <r>
    <x v="102"/>
    <x v="6"/>
    <n v="2"/>
  </r>
  <r>
    <x v="102"/>
    <x v="7"/>
    <n v="3"/>
  </r>
  <r>
    <x v="102"/>
    <x v="8"/>
    <n v="1"/>
  </r>
  <r>
    <x v="102"/>
    <x v="10"/>
    <n v="1"/>
  </r>
  <r>
    <x v="103"/>
    <x v="0"/>
    <n v="14"/>
  </r>
  <r>
    <x v="103"/>
    <x v="1"/>
    <n v="43"/>
  </r>
  <r>
    <x v="103"/>
    <x v="2"/>
    <n v="85"/>
  </r>
  <r>
    <x v="103"/>
    <x v="3"/>
    <n v="30"/>
  </r>
  <r>
    <x v="103"/>
    <x v="4"/>
    <n v="360"/>
  </r>
  <r>
    <x v="103"/>
    <x v="5"/>
    <n v="21"/>
  </r>
  <r>
    <x v="103"/>
    <x v="6"/>
    <n v="22"/>
  </r>
  <r>
    <x v="103"/>
    <x v="7"/>
    <n v="13"/>
  </r>
  <r>
    <x v="103"/>
    <x v="8"/>
    <n v="15"/>
  </r>
  <r>
    <x v="103"/>
    <x v="9"/>
    <n v="4"/>
  </r>
  <r>
    <x v="103"/>
    <x v="10"/>
    <n v="4"/>
  </r>
  <r>
    <x v="103"/>
    <x v="11"/>
    <n v="1"/>
  </r>
  <r>
    <x v="103"/>
    <x v="12"/>
    <n v="1"/>
  </r>
  <r>
    <x v="104"/>
    <x v="0"/>
    <n v="4"/>
  </r>
  <r>
    <x v="104"/>
    <x v="1"/>
    <n v="54"/>
  </r>
  <r>
    <x v="104"/>
    <x v="2"/>
    <n v="88"/>
  </r>
  <r>
    <x v="104"/>
    <x v="3"/>
    <n v="45"/>
  </r>
  <r>
    <x v="104"/>
    <x v="4"/>
    <n v="657"/>
  </r>
  <r>
    <x v="104"/>
    <x v="5"/>
    <n v="64"/>
  </r>
  <r>
    <x v="104"/>
    <x v="6"/>
    <n v="49"/>
  </r>
  <r>
    <x v="104"/>
    <x v="7"/>
    <n v="28"/>
  </r>
  <r>
    <x v="104"/>
    <x v="8"/>
    <n v="24"/>
  </r>
  <r>
    <x v="104"/>
    <x v="9"/>
    <n v="7"/>
  </r>
  <r>
    <x v="104"/>
    <x v="10"/>
    <n v="3"/>
  </r>
  <r>
    <x v="104"/>
    <x v="11"/>
    <n v="2"/>
  </r>
  <r>
    <x v="104"/>
    <x v="12"/>
    <n v="2"/>
  </r>
  <r>
    <x v="105"/>
    <x v="0"/>
    <n v="3"/>
  </r>
  <r>
    <x v="105"/>
    <x v="1"/>
    <n v="17"/>
  </r>
  <r>
    <x v="105"/>
    <x v="2"/>
    <n v="33"/>
  </r>
  <r>
    <x v="105"/>
    <x v="3"/>
    <n v="11"/>
  </r>
  <r>
    <x v="105"/>
    <x v="4"/>
    <n v="201"/>
  </r>
  <r>
    <x v="105"/>
    <x v="5"/>
    <n v="24"/>
  </r>
  <r>
    <x v="105"/>
    <x v="6"/>
    <n v="11"/>
  </r>
  <r>
    <x v="105"/>
    <x v="7"/>
    <n v="12"/>
  </r>
  <r>
    <x v="105"/>
    <x v="8"/>
    <n v="7"/>
  </r>
  <r>
    <x v="105"/>
    <x v="9"/>
    <n v="2"/>
  </r>
  <r>
    <x v="105"/>
    <x v="10"/>
    <n v="1"/>
  </r>
  <r>
    <x v="105"/>
    <x v="11"/>
    <n v="1"/>
  </r>
  <r>
    <x v="105"/>
    <x v="12"/>
    <n v="2"/>
  </r>
  <r>
    <x v="106"/>
    <x v="0"/>
    <n v="1"/>
  </r>
  <r>
    <x v="106"/>
    <x v="1"/>
    <n v="1"/>
  </r>
  <r>
    <x v="106"/>
    <x v="2"/>
    <n v="14"/>
  </r>
  <r>
    <x v="106"/>
    <x v="3"/>
    <n v="1"/>
  </r>
  <r>
    <x v="106"/>
    <x v="4"/>
    <n v="86"/>
  </r>
  <r>
    <x v="106"/>
    <x v="5"/>
    <n v="12"/>
  </r>
  <r>
    <x v="106"/>
    <x v="6"/>
    <n v="8"/>
  </r>
  <r>
    <x v="106"/>
    <x v="7"/>
    <n v="3"/>
  </r>
  <r>
    <x v="106"/>
    <x v="8"/>
    <n v="5"/>
  </r>
  <r>
    <x v="106"/>
    <x v="9"/>
    <n v="2"/>
  </r>
  <r>
    <x v="106"/>
    <x v="10"/>
    <n v="3"/>
  </r>
  <r>
    <x v="106"/>
    <x v="12"/>
    <n v="1"/>
  </r>
  <r>
    <x v="107"/>
    <x v="0"/>
    <n v="2"/>
  </r>
  <r>
    <x v="107"/>
    <x v="1"/>
    <n v="7"/>
  </r>
  <r>
    <x v="107"/>
    <x v="2"/>
    <n v="20"/>
  </r>
  <r>
    <x v="107"/>
    <x v="3"/>
    <n v="9"/>
  </r>
  <r>
    <x v="107"/>
    <x v="4"/>
    <n v="152"/>
  </r>
  <r>
    <x v="107"/>
    <x v="5"/>
    <n v="21"/>
  </r>
  <r>
    <x v="107"/>
    <x v="6"/>
    <n v="26"/>
  </r>
  <r>
    <x v="107"/>
    <x v="7"/>
    <n v="12"/>
  </r>
  <r>
    <x v="107"/>
    <x v="8"/>
    <n v="8"/>
  </r>
  <r>
    <x v="107"/>
    <x v="9"/>
    <n v="7"/>
  </r>
  <r>
    <x v="107"/>
    <x v="10"/>
    <n v="3"/>
  </r>
  <r>
    <x v="107"/>
    <x v="12"/>
    <n v="3"/>
  </r>
  <r>
    <x v="108"/>
    <x v="1"/>
    <n v="8"/>
  </r>
  <r>
    <x v="108"/>
    <x v="2"/>
    <n v="25"/>
  </r>
  <r>
    <x v="108"/>
    <x v="3"/>
    <n v="13"/>
  </r>
  <r>
    <x v="108"/>
    <x v="4"/>
    <n v="204"/>
  </r>
  <r>
    <x v="108"/>
    <x v="5"/>
    <n v="17"/>
  </r>
  <r>
    <x v="108"/>
    <x v="6"/>
    <n v="9"/>
  </r>
  <r>
    <x v="108"/>
    <x v="7"/>
    <n v="7"/>
  </r>
  <r>
    <x v="108"/>
    <x v="8"/>
    <n v="3"/>
  </r>
  <r>
    <x v="108"/>
    <x v="9"/>
    <n v="2"/>
  </r>
  <r>
    <x v="109"/>
    <x v="0"/>
    <n v="2"/>
  </r>
  <r>
    <x v="109"/>
    <x v="1"/>
    <n v="3"/>
  </r>
  <r>
    <x v="109"/>
    <x v="2"/>
    <n v="15"/>
  </r>
  <r>
    <x v="109"/>
    <x v="3"/>
    <n v="5"/>
  </r>
  <r>
    <x v="109"/>
    <x v="4"/>
    <n v="69"/>
  </r>
  <r>
    <x v="109"/>
    <x v="5"/>
    <n v="6"/>
  </r>
  <r>
    <x v="109"/>
    <x v="6"/>
    <n v="9"/>
  </r>
  <r>
    <x v="109"/>
    <x v="7"/>
    <n v="4"/>
  </r>
  <r>
    <x v="109"/>
    <x v="8"/>
    <n v="2"/>
  </r>
  <r>
    <x v="109"/>
    <x v="10"/>
    <n v="1"/>
  </r>
  <r>
    <x v="109"/>
    <x v="11"/>
    <n v="1"/>
  </r>
  <r>
    <x v="109"/>
    <x v="12"/>
    <n v="1"/>
  </r>
  <r>
    <x v="110"/>
    <x v="0"/>
    <n v="1"/>
  </r>
  <r>
    <x v="110"/>
    <x v="1"/>
    <n v="4"/>
  </r>
  <r>
    <x v="110"/>
    <x v="2"/>
    <n v="13"/>
  </r>
  <r>
    <x v="110"/>
    <x v="3"/>
    <n v="6"/>
  </r>
  <r>
    <x v="110"/>
    <x v="4"/>
    <n v="82"/>
  </r>
  <r>
    <x v="110"/>
    <x v="5"/>
    <n v="10"/>
  </r>
  <r>
    <x v="110"/>
    <x v="6"/>
    <n v="11"/>
  </r>
  <r>
    <x v="110"/>
    <x v="7"/>
    <n v="6"/>
  </r>
  <r>
    <x v="110"/>
    <x v="8"/>
    <n v="4"/>
  </r>
  <r>
    <x v="110"/>
    <x v="9"/>
    <n v="3"/>
  </r>
  <r>
    <x v="111"/>
    <x v="1"/>
    <n v="2"/>
  </r>
  <r>
    <x v="111"/>
    <x v="2"/>
    <n v="6"/>
  </r>
  <r>
    <x v="111"/>
    <x v="3"/>
    <n v="2"/>
  </r>
  <r>
    <x v="111"/>
    <x v="4"/>
    <n v="36"/>
  </r>
  <r>
    <x v="111"/>
    <x v="5"/>
    <n v="7"/>
  </r>
  <r>
    <x v="111"/>
    <x v="6"/>
    <n v="1"/>
  </r>
  <r>
    <x v="111"/>
    <x v="7"/>
    <n v="3"/>
  </r>
  <r>
    <x v="111"/>
    <x v="8"/>
    <n v="1"/>
  </r>
  <r>
    <x v="112"/>
    <x v="0"/>
    <n v="33"/>
  </r>
  <r>
    <x v="112"/>
    <x v="1"/>
    <n v="161"/>
  </r>
  <r>
    <x v="112"/>
    <x v="2"/>
    <n v="346"/>
  </r>
  <r>
    <x v="112"/>
    <x v="3"/>
    <n v="142"/>
  </r>
  <r>
    <x v="112"/>
    <x v="4"/>
    <n v="1475"/>
  </r>
  <r>
    <x v="112"/>
    <x v="5"/>
    <n v="118"/>
  </r>
  <r>
    <x v="112"/>
    <x v="6"/>
    <n v="89"/>
  </r>
  <r>
    <x v="112"/>
    <x v="7"/>
    <n v="71"/>
  </r>
  <r>
    <x v="112"/>
    <x v="8"/>
    <n v="52"/>
  </r>
  <r>
    <x v="112"/>
    <x v="9"/>
    <n v="18"/>
  </r>
  <r>
    <x v="112"/>
    <x v="10"/>
    <n v="6"/>
  </r>
  <r>
    <x v="112"/>
    <x v="11"/>
    <n v="2"/>
  </r>
  <r>
    <x v="112"/>
    <x v="12"/>
    <n v="1"/>
  </r>
  <r>
    <x v="113"/>
    <x v="0"/>
    <n v="1"/>
  </r>
  <r>
    <x v="113"/>
    <x v="1"/>
    <n v="3"/>
  </r>
  <r>
    <x v="113"/>
    <x v="2"/>
    <n v="7"/>
  </r>
  <r>
    <x v="113"/>
    <x v="3"/>
    <n v="3"/>
  </r>
  <r>
    <x v="113"/>
    <x v="4"/>
    <n v="81"/>
  </r>
  <r>
    <x v="113"/>
    <x v="5"/>
    <n v="4"/>
  </r>
  <r>
    <x v="113"/>
    <x v="6"/>
    <n v="6"/>
  </r>
  <r>
    <x v="113"/>
    <x v="7"/>
    <n v="7"/>
  </r>
  <r>
    <x v="113"/>
    <x v="8"/>
    <n v="1"/>
  </r>
  <r>
    <x v="113"/>
    <x v="9"/>
    <n v="1"/>
  </r>
  <r>
    <x v="114"/>
    <x v="0"/>
    <n v="4"/>
  </r>
  <r>
    <x v="114"/>
    <x v="1"/>
    <n v="8"/>
  </r>
  <r>
    <x v="114"/>
    <x v="2"/>
    <n v="27"/>
  </r>
  <r>
    <x v="114"/>
    <x v="3"/>
    <n v="11"/>
  </r>
  <r>
    <x v="114"/>
    <x v="4"/>
    <n v="169"/>
  </r>
  <r>
    <x v="114"/>
    <x v="5"/>
    <n v="14"/>
  </r>
  <r>
    <x v="114"/>
    <x v="6"/>
    <n v="7"/>
  </r>
  <r>
    <x v="114"/>
    <x v="7"/>
    <n v="5"/>
  </r>
  <r>
    <x v="114"/>
    <x v="8"/>
    <n v="4"/>
  </r>
  <r>
    <x v="114"/>
    <x v="9"/>
    <n v="5"/>
  </r>
  <r>
    <x v="114"/>
    <x v="10"/>
    <n v="1"/>
  </r>
  <r>
    <x v="114"/>
    <x v="11"/>
    <n v="2"/>
  </r>
  <r>
    <x v="115"/>
    <x v="1"/>
    <n v="5"/>
  </r>
  <r>
    <x v="115"/>
    <x v="2"/>
    <n v="16"/>
  </r>
  <r>
    <x v="115"/>
    <x v="3"/>
    <n v="13"/>
  </r>
  <r>
    <x v="115"/>
    <x v="4"/>
    <n v="122"/>
  </r>
  <r>
    <x v="115"/>
    <x v="5"/>
    <n v="16"/>
  </r>
  <r>
    <x v="115"/>
    <x v="6"/>
    <n v="9"/>
  </r>
  <r>
    <x v="115"/>
    <x v="7"/>
    <n v="7"/>
  </r>
  <r>
    <x v="115"/>
    <x v="8"/>
    <n v="4"/>
  </r>
  <r>
    <x v="115"/>
    <x v="9"/>
    <n v="2"/>
  </r>
  <r>
    <x v="115"/>
    <x v="10"/>
    <n v="1"/>
  </r>
  <r>
    <x v="115"/>
    <x v="11"/>
    <n v="2"/>
  </r>
  <r>
    <x v="116"/>
    <x v="1"/>
    <n v="2"/>
  </r>
  <r>
    <x v="116"/>
    <x v="2"/>
    <n v="19"/>
  </r>
  <r>
    <x v="116"/>
    <x v="3"/>
    <n v="5"/>
  </r>
  <r>
    <x v="116"/>
    <x v="4"/>
    <n v="66"/>
  </r>
  <r>
    <x v="116"/>
    <x v="5"/>
    <n v="7"/>
  </r>
  <r>
    <x v="116"/>
    <x v="6"/>
    <n v="7"/>
  </r>
  <r>
    <x v="116"/>
    <x v="7"/>
    <n v="4"/>
  </r>
  <r>
    <x v="116"/>
    <x v="8"/>
    <n v="3"/>
  </r>
  <r>
    <x v="116"/>
    <x v="9"/>
    <n v="2"/>
  </r>
  <r>
    <x v="116"/>
    <x v="10"/>
    <n v="3"/>
  </r>
  <r>
    <x v="117"/>
    <x v="1"/>
    <n v="9"/>
  </r>
  <r>
    <x v="117"/>
    <x v="2"/>
    <n v="14"/>
  </r>
  <r>
    <x v="117"/>
    <x v="3"/>
    <n v="7"/>
  </r>
  <r>
    <x v="117"/>
    <x v="4"/>
    <n v="96"/>
  </r>
  <r>
    <x v="117"/>
    <x v="5"/>
    <n v="13"/>
  </r>
  <r>
    <x v="117"/>
    <x v="6"/>
    <n v="10"/>
  </r>
  <r>
    <x v="117"/>
    <x v="7"/>
    <n v="3"/>
  </r>
  <r>
    <x v="117"/>
    <x v="8"/>
    <n v="3"/>
  </r>
  <r>
    <x v="117"/>
    <x v="9"/>
    <n v="2"/>
  </r>
  <r>
    <x v="117"/>
    <x v="10"/>
    <n v="3"/>
  </r>
  <r>
    <x v="118"/>
    <x v="0"/>
    <n v="1"/>
  </r>
  <r>
    <x v="118"/>
    <x v="1"/>
    <n v="4"/>
  </r>
  <r>
    <x v="118"/>
    <x v="2"/>
    <n v="18"/>
  </r>
  <r>
    <x v="118"/>
    <x v="3"/>
    <n v="9"/>
  </r>
  <r>
    <x v="118"/>
    <x v="4"/>
    <n v="120"/>
  </r>
  <r>
    <x v="118"/>
    <x v="5"/>
    <n v="11"/>
  </r>
  <r>
    <x v="118"/>
    <x v="6"/>
    <n v="15"/>
  </r>
  <r>
    <x v="118"/>
    <x v="7"/>
    <n v="16"/>
  </r>
  <r>
    <x v="118"/>
    <x v="8"/>
    <n v="4"/>
  </r>
  <r>
    <x v="118"/>
    <x v="9"/>
    <n v="2"/>
  </r>
  <r>
    <x v="118"/>
    <x v="10"/>
    <n v="2"/>
  </r>
  <r>
    <x v="119"/>
    <x v="3"/>
    <n v="1"/>
  </r>
  <r>
    <x v="119"/>
    <x v="4"/>
    <n v="14"/>
  </r>
  <r>
    <x v="119"/>
    <x v="6"/>
    <n v="1"/>
  </r>
  <r>
    <x v="120"/>
    <x v="2"/>
    <n v="7"/>
  </r>
  <r>
    <x v="120"/>
    <x v="3"/>
    <n v="4"/>
  </r>
  <r>
    <x v="120"/>
    <x v="4"/>
    <n v="51"/>
  </r>
  <r>
    <x v="120"/>
    <x v="5"/>
    <n v="1"/>
  </r>
  <r>
    <x v="120"/>
    <x v="6"/>
    <n v="4"/>
  </r>
  <r>
    <x v="120"/>
    <x v="7"/>
    <n v="1"/>
  </r>
  <r>
    <x v="120"/>
    <x v="10"/>
    <n v="1"/>
  </r>
  <r>
    <x v="121"/>
    <x v="0"/>
    <n v="5"/>
  </r>
  <r>
    <x v="121"/>
    <x v="1"/>
    <n v="54"/>
  </r>
  <r>
    <x v="121"/>
    <x v="2"/>
    <n v="126"/>
  </r>
  <r>
    <x v="121"/>
    <x v="3"/>
    <n v="59"/>
  </r>
  <r>
    <x v="121"/>
    <x v="4"/>
    <n v="557"/>
  </r>
  <r>
    <x v="121"/>
    <x v="5"/>
    <n v="66"/>
  </r>
  <r>
    <x v="121"/>
    <x v="6"/>
    <n v="39"/>
  </r>
  <r>
    <x v="121"/>
    <x v="7"/>
    <n v="34"/>
  </r>
  <r>
    <x v="121"/>
    <x v="8"/>
    <n v="23"/>
  </r>
  <r>
    <x v="121"/>
    <x v="9"/>
    <n v="12"/>
  </r>
  <r>
    <x v="121"/>
    <x v="10"/>
    <n v="5"/>
  </r>
  <r>
    <x v="121"/>
    <x v="11"/>
    <n v="1"/>
  </r>
  <r>
    <x v="121"/>
    <x v="12"/>
    <n v="3"/>
  </r>
  <r>
    <x v="122"/>
    <x v="0"/>
    <n v="1"/>
  </r>
  <r>
    <x v="122"/>
    <x v="1"/>
    <n v="6"/>
  </r>
  <r>
    <x v="122"/>
    <x v="2"/>
    <n v="18"/>
  </r>
  <r>
    <x v="122"/>
    <x v="3"/>
    <n v="6"/>
  </r>
  <r>
    <x v="122"/>
    <x v="4"/>
    <n v="166"/>
  </r>
  <r>
    <x v="122"/>
    <x v="5"/>
    <n v="23"/>
  </r>
  <r>
    <x v="122"/>
    <x v="6"/>
    <n v="13"/>
  </r>
  <r>
    <x v="122"/>
    <x v="7"/>
    <n v="8"/>
  </r>
  <r>
    <x v="122"/>
    <x v="8"/>
    <n v="4"/>
  </r>
  <r>
    <x v="122"/>
    <x v="9"/>
    <n v="2"/>
  </r>
  <r>
    <x v="122"/>
    <x v="10"/>
    <n v="1"/>
  </r>
  <r>
    <x v="123"/>
    <x v="2"/>
    <n v="6"/>
  </r>
  <r>
    <x v="123"/>
    <x v="3"/>
    <n v="2"/>
  </r>
  <r>
    <x v="123"/>
    <x v="4"/>
    <n v="107"/>
  </r>
  <r>
    <x v="123"/>
    <x v="5"/>
    <n v="10"/>
  </r>
  <r>
    <x v="123"/>
    <x v="6"/>
    <n v="6"/>
  </r>
  <r>
    <x v="123"/>
    <x v="7"/>
    <n v="8"/>
  </r>
  <r>
    <x v="123"/>
    <x v="8"/>
    <n v="5"/>
  </r>
  <r>
    <x v="123"/>
    <x v="10"/>
    <n v="1"/>
  </r>
  <r>
    <x v="124"/>
    <x v="0"/>
    <n v="3"/>
  </r>
  <r>
    <x v="124"/>
    <x v="1"/>
    <n v="5"/>
  </r>
  <r>
    <x v="124"/>
    <x v="2"/>
    <n v="22"/>
  </r>
  <r>
    <x v="124"/>
    <x v="3"/>
    <n v="4"/>
  </r>
  <r>
    <x v="124"/>
    <x v="4"/>
    <n v="204"/>
  </r>
  <r>
    <x v="124"/>
    <x v="5"/>
    <n v="24"/>
  </r>
  <r>
    <x v="124"/>
    <x v="6"/>
    <n v="10"/>
  </r>
  <r>
    <x v="124"/>
    <x v="7"/>
    <n v="9"/>
  </r>
  <r>
    <x v="124"/>
    <x v="8"/>
    <n v="5"/>
  </r>
  <r>
    <x v="124"/>
    <x v="12"/>
    <n v="1"/>
  </r>
  <r>
    <x v="0"/>
    <x v="0"/>
    <n v="163"/>
  </r>
  <r>
    <x v="0"/>
    <x v="1"/>
    <n v="683"/>
  </r>
  <r>
    <x v="0"/>
    <x v="2"/>
    <n v="1835"/>
  </r>
  <r>
    <x v="0"/>
    <x v="3"/>
    <n v="719"/>
  </r>
  <r>
    <x v="0"/>
    <x v="4"/>
    <n v="7007"/>
  </r>
  <r>
    <x v="0"/>
    <x v="5"/>
    <n v="813"/>
  </r>
  <r>
    <x v="0"/>
    <x v="6"/>
    <n v="695"/>
  </r>
  <r>
    <x v="0"/>
    <x v="7"/>
    <n v="659"/>
  </r>
  <r>
    <x v="0"/>
    <x v="8"/>
    <n v="404"/>
  </r>
  <r>
    <x v="0"/>
    <x v="9"/>
    <n v="191"/>
  </r>
  <r>
    <x v="0"/>
    <x v="10"/>
    <n v="122"/>
  </r>
  <r>
    <x v="0"/>
    <x v="11"/>
    <n v="93"/>
  </r>
  <r>
    <x v="0"/>
    <x v="12"/>
    <n v="155"/>
  </r>
  <r>
    <x v="1"/>
    <x v="1"/>
    <n v="2"/>
  </r>
  <r>
    <x v="1"/>
    <x v="2"/>
    <n v="1"/>
  </r>
  <r>
    <x v="1"/>
    <x v="3"/>
    <n v="2"/>
  </r>
  <r>
    <x v="1"/>
    <x v="4"/>
    <n v="6"/>
  </r>
  <r>
    <x v="1"/>
    <x v="5"/>
    <n v="1"/>
  </r>
  <r>
    <x v="3"/>
    <x v="1"/>
    <n v="1"/>
  </r>
  <r>
    <x v="3"/>
    <x v="2"/>
    <n v="4"/>
  </r>
  <r>
    <x v="3"/>
    <x v="4"/>
    <n v="10"/>
  </r>
  <r>
    <x v="4"/>
    <x v="0"/>
    <n v="3"/>
  </r>
  <r>
    <x v="4"/>
    <x v="1"/>
    <n v="8"/>
  </r>
  <r>
    <x v="4"/>
    <x v="2"/>
    <n v="34"/>
  </r>
  <r>
    <x v="4"/>
    <x v="3"/>
    <n v="13"/>
  </r>
  <r>
    <x v="4"/>
    <x v="4"/>
    <n v="88"/>
  </r>
  <r>
    <x v="4"/>
    <x v="5"/>
    <n v="10"/>
  </r>
  <r>
    <x v="4"/>
    <x v="6"/>
    <n v="10"/>
  </r>
  <r>
    <x v="4"/>
    <x v="7"/>
    <n v="11"/>
  </r>
  <r>
    <x v="4"/>
    <x v="8"/>
    <n v="4"/>
  </r>
  <r>
    <x v="4"/>
    <x v="9"/>
    <n v="1"/>
  </r>
  <r>
    <x v="4"/>
    <x v="11"/>
    <n v="1"/>
  </r>
  <r>
    <x v="4"/>
    <x v="12"/>
    <n v="1"/>
  </r>
  <r>
    <x v="5"/>
    <x v="1"/>
    <n v="1"/>
  </r>
  <r>
    <x v="5"/>
    <x v="2"/>
    <n v="3"/>
  </r>
  <r>
    <x v="5"/>
    <x v="3"/>
    <n v="1"/>
  </r>
  <r>
    <x v="5"/>
    <x v="4"/>
    <n v="18"/>
  </r>
  <r>
    <x v="5"/>
    <x v="5"/>
    <n v="5"/>
  </r>
  <r>
    <x v="5"/>
    <x v="6"/>
    <n v="2"/>
  </r>
  <r>
    <x v="5"/>
    <x v="7"/>
    <n v="5"/>
  </r>
  <r>
    <x v="5"/>
    <x v="12"/>
    <n v="1"/>
  </r>
  <r>
    <x v="6"/>
    <x v="0"/>
    <n v="1"/>
  </r>
  <r>
    <x v="6"/>
    <x v="1"/>
    <n v="5"/>
  </r>
  <r>
    <x v="6"/>
    <x v="2"/>
    <n v="2"/>
  </r>
  <r>
    <x v="6"/>
    <x v="3"/>
    <n v="1"/>
  </r>
  <r>
    <x v="6"/>
    <x v="4"/>
    <n v="16"/>
  </r>
  <r>
    <x v="6"/>
    <x v="5"/>
    <n v="3"/>
  </r>
  <r>
    <x v="6"/>
    <x v="6"/>
    <n v="4"/>
  </r>
  <r>
    <x v="6"/>
    <x v="7"/>
    <n v="3"/>
  </r>
  <r>
    <x v="6"/>
    <x v="8"/>
    <n v="4"/>
  </r>
  <r>
    <x v="6"/>
    <x v="9"/>
    <n v="2"/>
  </r>
  <r>
    <x v="6"/>
    <x v="11"/>
    <n v="1"/>
  </r>
  <r>
    <x v="6"/>
    <x v="12"/>
    <n v="1"/>
  </r>
  <r>
    <x v="7"/>
    <x v="1"/>
    <n v="2"/>
  </r>
  <r>
    <x v="7"/>
    <x v="2"/>
    <n v="4"/>
  </r>
  <r>
    <x v="7"/>
    <x v="3"/>
    <n v="2"/>
  </r>
  <r>
    <x v="7"/>
    <x v="4"/>
    <n v="9"/>
  </r>
  <r>
    <x v="7"/>
    <x v="5"/>
    <n v="2"/>
  </r>
  <r>
    <x v="7"/>
    <x v="6"/>
    <n v="1"/>
  </r>
  <r>
    <x v="7"/>
    <x v="7"/>
    <n v="1"/>
  </r>
  <r>
    <x v="8"/>
    <x v="2"/>
    <n v="1"/>
  </r>
  <r>
    <x v="8"/>
    <x v="3"/>
    <n v="1"/>
  </r>
  <r>
    <x v="8"/>
    <x v="4"/>
    <n v="7"/>
  </r>
  <r>
    <x v="9"/>
    <x v="0"/>
    <n v="1"/>
  </r>
  <r>
    <x v="9"/>
    <x v="1"/>
    <n v="2"/>
  </r>
  <r>
    <x v="9"/>
    <x v="2"/>
    <n v="2"/>
  </r>
  <r>
    <x v="9"/>
    <x v="3"/>
    <n v="3"/>
  </r>
  <r>
    <x v="9"/>
    <x v="4"/>
    <n v="20"/>
  </r>
  <r>
    <x v="9"/>
    <x v="5"/>
    <n v="2"/>
  </r>
  <r>
    <x v="9"/>
    <x v="6"/>
    <n v="2"/>
  </r>
  <r>
    <x v="9"/>
    <x v="7"/>
    <n v="1"/>
  </r>
  <r>
    <x v="9"/>
    <x v="8"/>
    <n v="2"/>
  </r>
  <r>
    <x v="10"/>
    <x v="0"/>
    <n v="2"/>
  </r>
  <r>
    <x v="10"/>
    <x v="1"/>
    <n v="2"/>
  </r>
  <r>
    <x v="10"/>
    <x v="2"/>
    <n v="6"/>
  </r>
  <r>
    <x v="10"/>
    <x v="3"/>
    <n v="7"/>
  </r>
  <r>
    <x v="10"/>
    <x v="4"/>
    <n v="32"/>
  </r>
  <r>
    <x v="10"/>
    <x v="5"/>
    <n v="2"/>
  </r>
  <r>
    <x v="10"/>
    <x v="8"/>
    <n v="1"/>
  </r>
  <r>
    <x v="11"/>
    <x v="1"/>
    <n v="1"/>
  </r>
  <r>
    <x v="11"/>
    <x v="2"/>
    <n v="1"/>
  </r>
  <r>
    <x v="11"/>
    <x v="4"/>
    <n v="4"/>
  </r>
  <r>
    <x v="12"/>
    <x v="0"/>
    <n v="18"/>
  </r>
  <r>
    <x v="12"/>
    <x v="1"/>
    <n v="46"/>
  </r>
  <r>
    <x v="12"/>
    <x v="2"/>
    <n v="93"/>
  </r>
  <r>
    <x v="12"/>
    <x v="3"/>
    <n v="40"/>
  </r>
  <r>
    <x v="12"/>
    <x v="4"/>
    <n v="286"/>
  </r>
  <r>
    <x v="12"/>
    <x v="5"/>
    <n v="26"/>
  </r>
  <r>
    <x v="12"/>
    <x v="6"/>
    <n v="29"/>
  </r>
  <r>
    <x v="12"/>
    <x v="7"/>
    <n v="17"/>
  </r>
  <r>
    <x v="12"/>
    <x v="8"/>
    <n v="15"/>
  </r>
  <r>
    <x v="12"/>
    <x v="9"/>
    <n v="5"/>
  </r>
  <r>
    <x v="12"/>
    <x v="10"/>
    <n v="4"/>
  </r>
  <r>
    <x v="12"/>
    <x v="11"/>
    <n v="2"/>
  </r>
  <r>
    <x v="12"/>
    <x v="12"/>
    <n v="2"/>
  </r>
  <r>
    <x v="13"/>
    <x v="1"/>
    <n v="5"/>
  </r>
  <r>
    <x v="13"/>
    <x v="2"/>
    <n v="3"/>
  </r>
  <r>
    <x v="13"/>
    <x v="3"/>
    <n v="1"/>
  </r>
  <r>
    <x v="13"/>
    <x v="4"/>
    <n v="22"/>
  </r>
  <r>
    <x v="13"/>
    <x v="5"/>
    <n v="5"/>
  </r>
  <r>
    <x v="13"/>
    <x v="7"/>
    <n v="2"/>
  </r>
  <r>
    <x v="13"/>
    <x v="8"/>
    <n v="2"/>
  </r>
  <r>
    <x v="13"/>
    <x v="10"/>
    <n v="1"/>
  </r>
  <r>
    <x v="14"/>
    <x v="2"/>
    <n v="1"/>
  </r>
  <r>
    <x v="14"/>
    <x v="4"/>
    <n v="1"/>
  </r>
  <r>
    <x v="15"/>
    <x v="2"/>
    <n v="2"/>
  </r>
  <r>
    <x v="15"/>
    <x v="3"/>
    <n v="1"/>
  </r>
  <r>
    <x v="15"/>
    <x v="4"/>
    <n v="4"/>
  </r>
  <r>
    <x v="15"/>
    <x v="6"/>
    <n v="2"/>
  </r>
  <r>
    <x v="16"/>
    <x v="0"/>
    <n v="1"/>
  </r>
  <r>
    <x v="16"/>
    <x v="1"/>
    <n v="7"/>
  </r>
  <r>
    <x v="16"/>
    <x v="2"/>
    <n v="24"/>
  </r>
  <r>
    <x v="16"/>
    <x v="3"/>
    <n v="12"/>
  </r>
  <r>
    <x v="16"/>
    <x v="4"/>
    <n v="87"/>
  </r>
  <r>
    <x v="16"/>
    <x v="5"/>
    <n v="6"/>
  </r>
  <r>
    <x v="16"/>
    <x v="6"/>
    <n v="10"/>
  </r>
  <r>
    <x v="16"/>
    <x v="7"/>
    <n v="8"/>
  </r>
  <r>
    <x v="16"/>
    <x v="8"/>
    <n v="4"/>
  </r>
  <r>
    <x v="16"/>
    <x v="9"/>
    <n v="4"/>
  </r>
  <r>
    <x v="16"/>
    <x v="10"/>
    <n v="1"/>
  </r>
  <r>
    <x v="16"/>
    <x v="11"/>
    <n v="2"/>
  </r>
  <r>
    <x v="16"/>
    <x v="12"/>
    <n v="1"/>
  </r>
  <r>
    <x v="17"/>
    <x v="1"/>
    <n v="2"/>
  </r>
  <r>
    <x v="17"/>
    <x v="2"/>
    <n v="1"/>
  </r>
  <r>
    <x v="17"/>
    <x v="3"/>
    <n v="1"/>
  </r>
  <r>
    <x v="17"/>
    <x v="4"/>
    <n v="5"/>
  </r>
  <r>
    <x v="17"/>
    <x v="5"/>
    <n v="1"/>
  </r>
  <r>
    <x v="17"/>
    <x v="6"/>
    <n v="1"/>
  </r>
  <r>
    <x v="18"/>
    <x v="0"/>
    <n v="33"/>
  </r>
  <r>
    <x v="18"/>
    <x v="1"/>
    <n v="122"/>
  </r>
  <r>
    <x v="18"/>
    <x v="2"/>
    <n v="285"/>
  </r>
  <r>
    <x v="18"/>
    <x v="3"/>
    <n v="138"/>
  </r>
  <r>
    <x v="18"/>
    <x v="4"/>
    <n v="1092"/>
  </r>
  <r>
    <x v="18"/>
    <x v="5"/>
    <n v="113"/>
  </r>
  <r>
    <x v="18"/>
    <x v="6"/>
    <n v="138"/>
  </r>
  <r>
    <x v="18"/>
    <x v="7"/>
    <n v="95"/>
  </r>
  <r>
    <x v="18"/>
    <x v="8"/>
    <n v="67"/>
  </r>
  <r>
    <x v="18"/>
    <x v="9"/>
    <n v="28"/>
  </r>
  <r>
    <x v="18"/>
    <x v="10"/>
    <n v="12"/>
  </r>
  <r>
    <x v="18"/>
    <x v="11"/>
    <n v="7"/>
  </r>
  <r>
    <x v="18"/>
    <x v="12"/>
    <n v="18"/>
  </r>
  <r>
    <x v="19"/>
    <x v="0"/>
    <n v="1"/>
  </r>
  <r>
    <x v="19"/>
    <x v="2"/>
    <n v="2"/>
  </r>
  <r>
    <x v="19"/>
    <x v="4"/>
    <n v="3"/>
  </r>
  <r>
    <x v="19"/>
    <x v="7"/>
    <n v="1"/>
  </r>
  <r>
    <x v="20"/>
    <x v="2"/>
    <n v="1"/>
  </r>
  <r>
    <x v="20"/>
    <x v="4"/>
    <n v="2"/>
  </r>
  <r>
    <x v="20"/>
    <x v="5"/>
    <n v="2"/>
  </r>
  <r>
    <x v="20"/>
    <x v="8"/>
    <n v="1"/>
  </r>
  <r>
    <x v="21"/>
    <x v="1"/>
    <n v="2"/>
  </r>
  <r>
    <x v="21"/>
    <x v="2"/>
    <n v="5"/>
  </r>
  <r>
    <x v="21"/>
    <x v="3"/>
    <n v="1"/>
  </r>
  <r>
    <x v="21"/>
    <x v="4"/>
    <n v="22"/>
  </r>
  <r>
    <x v="21"/>
    <x v="5"/>
    <n v="5"/>
  </r>
  <r>
    <x v="21"/>
    <x v="6"/>
    <n v="1"/>
  </r>
  <r>
    <x v="21"/>
    <x v="7"/>
    <n v="2"/>
  </r>
  <r>
    <x v="21"/>
    <x v="8"/>
    <n v="1"/>
  </r>
  <r>
    <x v="22"/>
    <x v="4"/>
    <n v="3"/>
  </r>
  <r>
    <x v="23"/>
    <x v="0"/>
    <n v="1"/>
  </r>
  <r>
    <x v="23"/>
    <x v="1"/>
    <n v="1"/>
  </r>
  <r>
    <x v="23"/>
    <x v="2"/>
    <n v="3"/>
  </r>
  <r>
    <x v="23"/>
    <x v="3"/>
    <n v="2"/>
  </r>
  <r>
    <x v="23"/>
    <x v="4"/>
    <n v="14"/>
  </r>
  <r>
    <x v="23"/>
    <x v="5"/>
    <n v="1"/>
  </r>
  <r>
    <x v="23"/>
    <x v="6"/>
    <n v="2"/>
  </r>
  <r>
    <x v="24"/>
    <x v="2"/>
    <n v="2"/>
  </r>
  <r>
    <x v="24"/>
    <x v="3"/>
    <n v="1"/>
  </r>
  <r>
    <x v="24"/>
    <x v="4"/>
    <n v="12"/>
  </r>
  <r>
    <x v="24"/>
    <x v="5"/>
    <n v="1"/>
  </r>
  <r>
    <x v="24"/>
    <x v="10"/>
    <n v="1"/>
  </r>
  <r>
    <x v="25"/>
    <x v="4"/>
    <n v="1"/>
  </r>
  <r>
    <x v="26"/>
    <x v="0"/>
    <n v="7"/>
  </r>
  <r>
    <x v="26"/>
    <x v="1"/>
    <n v="23"/>
  </r>
  <r>
    <x v="26"/>
    <x v="2"/>
    <n v="46"/>
  </r>
  <r>
    <x v="26"/>
    <x v="3"/>
    <n v="27"/>
  </r>
  <r>
    <x v="26"/>
    <x v="4"/>
    <n v="204"/>
  </r>
  <r>
    <x v="26"/>
    <x v="5"/>
    <n v="25"/>
  </r>
  <r>
    <x v="26"/>
    <x v="6"/>
    <n v="20"/>
  </r>
  <r>
    <x v="26"/>
    <x v="7"/>
    <n v="20"/>
  </r>
  <r>
    <x v="26"/>
    <x v="8"/>
    <n v="21"/>
  </r>
  <r>
    <x v="26"/>
    <x v="9"/>
    <n v="5"/>
  </r>
  <r>
    <x v="26"/>
    <x v="10"/>
    <n v="4"/>
  </r>
  <r>
    <x v="26"/>
    <x v="11"/>
    <n v="2"/>
  </r>
  <r>
    <x v="26"/>
    <x v="12"/>
    <n v="3"/>
  </r>
  <r>
    <x v="27"/>
    <x v="4"/>
    <n v="4"/>
  </r>
  <r>
    <x v="27"/>
    <x v="5"/>
    <n v="1"/>
  </r>
  <r>
    <x v="27"/>
    <x v="6"/>
    <n v="1"/>
  </r>
  <r>
    <x v="28"/>
    <x v="1"/>
    <n v="2"/>
  </r>
  <r>
    <x v="28"/>
    <x v="2"/>
    <n v="1"/>
  </r>
  <r>
    <x v="28"/>
    <x v="4"/>
    <n v="9"/>
  </r>
  <r>
    <x v="28"/>
    <x v="6"/>
    <n v="1"/>
  </r>
  <r>
    <x v="28"/>
    <x v="7"/>
    <n v="1"/>
  </r>
  <r>
    <x v="29"/>
    <x v="4"/>
    <n v="2"/>
  </r>
  <r>
    <x v="29"/>
    <x v="6"/>
    <n v="1"/>
  </r>
  <r>
    <x v="29"/>
    <x v="10"/>
    <n v="1"/>
  </r>
  <r>
    <x v="29"/>
    <x v="11"/>
    <n v="1"/>
  </r>
  <r>
    <x v="30"/>
    <x v="1"/>
    <n v="1"/>
  </r>
  <r>
    <x v="30"/>
    <x v="2"/>
    <n v="1"/>
  </r>
  <r>
    <x v="30"/>
    <x v="3"/>
    <n v="3"/>
  </r>
  <r>
    <x v="30"/>
    <x v="4"/>
    <n v="5"/>
  </r>
  <r>
    <x v="30"/>
    <x v="6"/>
    <n v="1"/>
  </r>
  <r>
    <x v="30"/>
    <x v="10"/>
    <n v="1"/>
  </r>
  <r>
    <x v="31"/>
    <x v="0"/>
    <n v="3"/>
  </r>
  <r>
    <x v="31"/>
    <x v="1"/>
    <n v="17"/>
  </r>
  <r>
    <x v="31"/>
    <x v="2"/>
    <n v="48"/>
  </r>
  <r>
    <x v="31"/>
    <x v="3"/>
    <n v="23"/>
  </r>
  <r>
    <x v="31"/>
    <x v="4"/>
    <n v="129"/>
  </r>
  <r>
    <x v="31"/>
    <x v="5"/>
    <n v="13"/>
  </r>
  <r>
    <x v="31"/>
    <x v="6"/>
    <n v="6"/>
  </r>
  <r>
    <x v="31"/>
    <x v="7"/>
    <n v="5"/>
  </r>
  <r>
    <x v="31"/>
    <x v="8"/>
    <n v="3"/>
  </r>
  <r>
    <x v="32"/>
    <x v="0"/>
    <n v="2"/>
  </r>
  <r>
    <x v="32"/>
    <x v="1"/>
    <n v="14"/>
  </r>
  <r>
    <x v="32"/>
    <x v="2"/>
    <n v="35"/>
  </r>
  <r>
    <x v="32"/>
    <x v="3"/>
    <n v="12"/>
  </r>
  <r>
    <x v="32"/>
    <x v="4"/>
    <n v="126"/>
  </r>
  <r>
    <x v="32"/>
    <x v="5"/>
    <n v="10"/>
  </r>
  <r>
    <x v="32"/>
    <x v="6"/>
    <n v="10"/>
  </r>
  <r>
    <x v="32"/>
    <x v="7"/>
    <n v="9"/>
  </r>
  <r>
    <x v="32"/>
    <x v="8"/>
    <n v="3"/>
  </r>
  <r>
    <x v="32"/>
    <x v="9"/>
    <n v="2"/>
  </r>
  <r>
    <x v="32"/>
    <x v="10"/>
    <n v="1"/>
  </r>
  <r>
    <x v="32"/>
    <x v="11"/>
    <n v="2"/>
  </r>
  <r>
    <x v="32"/>
    <x v="12"/>
    <n v="2"/>
  </r>
  <r>
    <x v="33"/>
    <x v="2"/>
    <n v="3"/>
  </r>
  <r>
    <x v="33"/>
    <x v="3"/>
    <n v="2"/>
  </r>
  <r>
    <x v="33"/>
    <x v="4"/>
    <n v="6"/>
  </r>
  <r>
    <x v="33"/>
    <x v="5"/>
    <n v="3"/>
  </r>
  <r>
    <x v="33"/>
    <x v="6"/>
    <n v="1"/>
  </r>
  <r>
    <x v="33"/>
    <x v="7"/>
    <n v="2"/>
  </r>
  <r>
    <x v="34"/>
    <x v="0"/>
    <n v="3"/>
  </r>
  <r>
    <x v="34"/>
    <x v="1"/>
    <n v="11"/>
  </r>
  <r>
    <x v="34"/>
    <x v="2"/>
    <n v="30"/>
  </r>
  <r>
    <x v="34"/>
    <x v="3"/>
    <n v="10"/>
  </r>
  <r>
    <x v="34"/>
    <x v="4"/>
    <n v="123"/>
  </r>
  <r>
    <x v="34"/>
    <x v="5"/>
    <n v="10"/>
  </r>
  <r>
    <x v="34"/>
    <x v="6"/>
    <n v="11"/>
  </r>
  <r>
    <x v="34"/>
    <x v="7"/>
    <n v="4"/>
  </r>
  <r>
    <x v="34"/>
    <x v="8"/>
    <n v="6"/>
  </r>
  <r>
    <x v="34"/>
    <x v="9"/>
    <n v="2"/>
  </r>
  <r>
    <x v="34"/>
    <x v="11"/>
    <n v="1"/>
  </r>
  <r>
    <x v="34"/>
    <x v="12"/>
    <n v="1"/>
  </r>
  <r>
    <x v="35"/>
    <x v="0"/>
    <n v="5"/>
  </r>
  <r>
    <x v="35"/>
    <x v="1"/>
    <n v="39"/>
  </r>
  <r>
    <x v="35"/>
    <x v="2"/>
    <n v="83"/>
  </r>
  <r>
    <x v="35"/>
    <x v="3"/>
    <n v="26"/>
  </r>
  <r>
    <x v="35"/>
    <x v="4"/>
    <n v="198"/>
  </r>
  <r>
    <x v="35"/>
    <x v="5"/>
    <n v="22"/>
  </r>
  <r>
    <x v="35"/>
    <x v="6"/>
    <n v="14"/>
  </r>
  <r>
    <x v="35"/>
    <x v="7"/>
    <n v="6"/>
  </r>
  <r>
    <x v="35"/>
    <x v="8"/>
    <n v="3"/>
  </r>
  <r>
    <x v="35"/>
    <x v="9"/>
    <n v="3"/>
  </r>
  <r>
    <x v="35"/>
    <x v="10"/>
    <n v="1"/>
  </r>
  <r>
    <x v="35"/>
    <x v="11"/>
    <n v="2"/>
  </r>
  <r>
    <x v="36"/>
    <x v="4"/>
    <n v="12"/>
  </r>
  <r>
    <x v="36"/>
    <x v="6"/>
    <n v="1"/>
  </r>
  <r>
    <x v="36"/>
    <x v="10"/>
    <n v="2"/>
  </r>
  <r>
    <x v="37"/>
    <x v="1"/>
    <n v="1"/>
  </r>
  <r>
    <x v="37"/>
    <x v="2"/>
    <n v="6"/>
  </r>
  <r>
    <x v="37"/>
    <x v="3"/>
    <n v="1"/>
  </r>
  <r>
    <x v="37"/>
    <x v="4"/>
    <n v="18"/>
  </r>
  <r>
    <x v="37"/>
    <x v="6"/>
    <n v="2"/>
  </r>
  <r>
    <x v="37"/>
    <x v="8"/>
    <n v="1"/>
  </r>
  <r>
    <x v="38"/>
    <x v="1"/>
    <n v="3"/>
  </r>
  <r>
    <x v="38"/>
    <x v="2"/>
    <n v="1"/>
  </r>
  <r>
    <x v="38"/>
    <x v="3"/>
    <n v="2"/>
  </r>
  <r>
    <x v="38"/>
    <x v="4"/>
    <n v="7"/>
  </r>
  <r>
    <x v="39"/>
    <x v="1"/>
    <n v="2"/>
  </r>
  <r>
    <x v="39"/>
    <x v="2"/>
    <n v="1"/>
  </r>
  <r>
    <x v="39"/>
    <x v="4"/>
    <n v="17"/>
  </r>
  <r>
    <x v="39"/>
    <x v="5"/>
    <n v="2"/>
  </r>
  <r>
    <x v="39"/>
    <x v="6"/>
    <n v="1"/>
  </r>
  <r>
    <x v="39"/>
    <x v="7"/>
    <n v="2"/>
  </r>
  <r>
    <x v="40"/>
    <x v="0"/>
    <n v="4"/>
  </r>
  <r>
    <x v="40"/>
    <x v="1"/>
    <n v="9"/>
  </r>
  <r>
    <x v="40"/>
    <x v="2"/>
    <n v="33"/>
  </r>
  <r>
    <x v="40"/>
    <x v="3"/>
    <n v="11"/>
  </r>
  <r>
    <x v="40"/>
    <x v="4"/>
    <n v="110"/>
  </r>
  <r>
    <x v="40"/>
    <x v="5"/>
    <n v="9"/>
  </r>
  <r>
    <x v="40"/>
    <x v="6"/>
    <n v="8"/>
  </r>
  <r>
    <x v="40"/>
    <x v="7"/>
    <n v="14"/>
  </r>
  <r>
    <x v="40"/>
    <x v="8"/>
    <n v="4"/>
  </r>
  <r>
    <x v="40"/>
    <x v="9"/>
    <n v="4"/>
  </r>
  <r>
    <x v="40"/>
    <x v="10"/>
    <n v="2"/>
  </r>
  <r>
    <x v="40"/>
    <x v="11"/>
    <n v="1"/>
  </r>
  <r>
    <x v="41"/>
    <x v="0"/>
    <n v="1"/>
  </r>
  <r>
    <x v="41"/>
    <x v="2"/>
    <n v="2"/>
  </r>
  <r>
    <x v="41"/>
    <x v="3"/>
    <n v="1"/>
  </r>
  <r>
    <x v="41"/>
    <x v="4"/>
    <n v="25"/>
  </r>
  <r>
    <x v="41"/>
    <x v="6"/>
    <n v="1"/>
  </r>
  <r>
    <x v="42"/>
    <x v="1"/>
    <n v="2"/>
  </r>
  <r>
    <x v="42"/>
    <x v="2"/>
    <n v="13"/>
  </r>
  <r>
    <x v="42"/>
    <x v="3"/>
    <n v="7"/>
  </r>
  <r>
    <x v="42"/>
    <x v="4"/>
    <n v="28"/>
  </r>
  <r>
    <x v="42"/>
    <x v="5"/>
    <n v="1"/>
  </r>
  <r>
    <x v="42"/>
    <x v="6"/>
    <n v="2"/>
  </r>
  <r>
    <x v="42"/>
    <x v="7"/>
    <n v="3"/>
  </r>
  <r>
    <x v="42"/>
    <x v="8"/>
    <n v="1"/>
  </r>
  <r>
    <x v="42"/>
    <x v="9"/>
    <n v="2"/>
  </r>
  <r>
    <x v="42"/>
    <x v="10"/>
    <n v="1"/>
  </r>
  <r>
    <x v="43"/>
    <x v="2"/>
    <n v="1"/>
  </r>
  <r>
    <x v="43"/>
    <x v="4"/>
    <n v="2"/>
  </r>
  <r>
    <x v="43"/>
    <x v="9"/>
    <n v="1"/>
  </r>
  <r>
    <x v="43"/>
    <x v="10"/>
    <n v="1"/>
  </r>
  <r>
    <x v="44"/>
    <x v="1"/>
    <n v="5"/>
  </r>
  <r>
    <x v="44"/>
    <x v="2"/>
    <n v="7"/>
  </r>
  <r>
    <x v="44"/>
    <x v="3"/>
    <n v="1"/>
  </r>
  <r>
    <x v="44"/>
    <x v="4"/>
    <n v="25"/>
  </r>
  <r>
    <x v="44"/>
    <x v="5"/>
    <n v="2"/>
  </r>
  <r>
    <x v="44"/>
    <x v="8"/>
    <n v="1"/>
  </r>
  <r>
    <x v="44"/>
    <x v="11"/>
    <n v="1"/>
  </r>
  <r>
    <x v="44"/>
    <x v="12"/>
    <n v="1"/>
  </r>
  <r>
    <x v="45"/>
    <x v="0"/>
    <n v="1"/>
  </r>
  <r>
    <x v="45"/>
    <x v="1"/>
    <n v="3"/>
  </r>
  <r>
    <x v="45"/>
    <x v="2"/>
    <n v="7"/>
  </r>
  <r>
    <x v="45"/>
    <x v="3"/>
    <n v="1"/>
  </r>
  <r>
    <x v="45"/>
    <x v="4"/>
    <n v="19"/>
  </r>
  <r>
    <x v="45"/>
    <x v="5"/>
    <n v="3"/>
  </r>
  <r>
    <x v="45"/>
    <x v="8"/>
    <n v="1"/>
  </r>
  <r>
    <x v="46"/>
    <x v="0"/>
    <n v="3"/>
  </r>
  <r>
    <x v="46"/>
    <x v="1"/>
    <n v="21"/>
  </r>
  <r>
    <x v="46"/>
    <x v="2"/>
    <n v="84"/>
  </r>
  <r>
    <x v="46"/>
    <x v="3"/>
    <n v="42"/>
  </r>
  <r>
    <x v="46"/>
    <x v="4"/>
    <n v="355"/>
  </r>
  <r>
    <x v="46"/>
    <x v="5"/>
    <n v="46"/>
  </r>
  <r>
    <x v="46"/>
    <x v="6"/>
    <n v="64"/>
  </r>
  <r>
    <x v="46"/>
    <x v="7"/>
    <n v="61"/>
  </r>
  <r>
    <x v="46"/>
    <x v="8"/>
    <n v="37"/>
  </r>
  <r>
    <x v="46"/>
    <x v="9"/>
    <n v="17"/>
  </r>
  <r>
    <x v="46"/>
    <x v="10"/>
    <n v="8"/>
  </r>
  <r>
    <x v="46"/>
    <x v="11"/>
    <n v="6"/>
  </r>
  <r>
    <x v="46"/>
    <x v="12"/>
    <n v="15"/>
  </r>
  <r>
    <x v="47"/>
    <x v="1"/>
    <n v="1"/>
  </r>
  <r>
    <x v="47"/>
    <x v="2"/>
    <n v="4"/>
  </r>
  <r>
    <x v="47"/>
    <x v="3"/>
    <n v="3"/>
  </r>
  <r>
    <x v="47"/>
    <x v="4"/>
    <n v="18"/>
  </r>
  <r>
    <x v="47"/>
    <x v="5"/>
    <n v="6"/>
  </r>
  <r>
    <x v="47"/>
    <x v="6"/>
    <n v="2"/>
  </r>
  <r>
    <x v="48"/>
    <x v="0"/>
    <n v="1"/>
  </r>
  <r>
    <x v="48"/>
    <x v="1"/>
    <n v="1"/>
  </r>
  <r>
    <x v="48"/>
    <x v="2"/>
    <n v="1"/>
  </r>
  <r>
    <x v="48"/>
    <x v="4"/>
    <n v="11"/>
  </r>
  <r>
    <x v="48"/>
    <x v="5"/>
    <n v="2"/>
  </r>
  <r>
    <x v="48"/>
    <x v="6"/>
    <n v="1"/>
  </r>
  <r>
    <x v="48"/>
    <x v="7"/>
    <n v="1"/>
  </r>
  <r>
    <x v="48"/>
    <x v="9"/>
    <n v="1"/>
  </r>
  <r>
    <x v="49"/>
    <x v="2"/>
    <n v="3"/>
  </r>
  <r>
    <x v="49"/>
    <x v="3"/>
    <n v="1"/>
  </r>
  <r>
    <x v="49"/>
    <x v="4"/>
    <n v="2"/>
  </r>
  <r>
    <x v="50"/>
    <x v="0"/>
    <n v="1"/>
  </r>
  <r>
    <x v="50"/>
    <x v="1"/>
    <n v="12"/>
  </r>
  <r>
    <x v="50"/>
    <x v="2"/>
    <n v="25"/>
  </r>
  <r>
    <x v="50"/>
    <x v="3"/>
    <n v="12"/>
  </r>
  <r>
    <x v="50"/>
    <x v="4"/>
    <n v="88"/>
  </r>
  <r>
    <x v="50"/>
    <x v="5"/>
    <n v="17"/>
  </r>
  <r>
    <x v="50"/>
    <x v="6"/>
    <n v="15"/>
  </r>
  <r>
    <x v="50"/>
    <x v="7"/>
    <n v="5"/>
  </r>
  <r>
    <x v="50"/>
    <x v="8"/>
    <n v="7"/>
  </r>
  <r>
    <x v="50"/>
    <x v="9"/>
    <n v="3"/>
  </r>
  <r>
    <x v="50"/>
    <x v="10"/>
    <n v="2"/>
  </r>
  <r>
    <x v="50"/>
    <x v="12"/>
    <n v="3"/>
  </r>
  <r>
    <x v="51"/>
    <x v="2"/>
    <n v="2"/>
  </r>
  <r>
    <x v="51"/>
    <x v="4"/>
    <n v="7"/>
  </r>
  <r>
    <x v="51"/>
    <x v="5"/>
    <n v="1"/>
  </r>
  <r>
    <x v="52"/>
    <x v="0"/>
    <n v="1"/>
  </r>
  <r>
    <x v="52"/>
    <x v="1"/>
    <n v="2"/>
  </r>
  <r>
    <x v="52"/>
    <x v="4"/>
    <n v="8"/>
  </r>
  <r>
    <x v="52"/>
    <x v="6"/>
    <n v="1"/>
  </r>
  <r>
    <x v="53"/>
    <x v="4"/>
    <n v="2"/>
  </r>
  <r>
    <x v="54"/>
    <x v="1"/>
    <n v="5"/>
  </r>
  <r>
    <x v="54"/>
    <x v="2"/>
    <n v="18"/>
  </r>
  <r>
    <x v="54"/>
    <x v="3"/>
    <n v="15"/>
  </r>
  <r>
    <x v="54"/>
    <x v="4"/>
    <n v="90"/>
  </r>
  <r>
    <x v="54"/>
    <x v="5"/>
    <n v="10"/>
  </r>
  <r>
    <x v="54"/>
    <x v="6"/>
    <n v="14"/>
  </r>
  <r>
    <x v="54"/>
    <x v="7"/>
    <n v="12"/>
  </r>
  <r>
    <x v="54"/>
    <x v="8"/>
    <n v="10"/>
  </r>
  <r>
    <x v="54"/>
    <x v="9"/>
    <n v="4"/>
  </r>
  <r>
    <x v="54"/>
    <x v="11"/>
    <n v="1"/>
  </r>
  <r>
    <x v="54"/>
    <x v="12"/>
    <n v="2"/>
  </r>
  <r>
    <x v="55"/>
    <x v="0"/>
    <n v="1"/>
  </r>
  <r>
    <x v="55"/>
    <x v="1"/>
    <n v="1"/>
  </r>
  <r>
    <x v="55"/>
    <x v="2"/>
    <n v="2"/>
  </r>
  <r>
    <x v="55"/>
    <x v="4"/>
    <n v="4"/>
  </r>
  <r>
    <x v="55"/>
    <x v="7"/>
    <n v="1"/>
  </r>
  <r>
    <x v="56"/>
    <x v="4"/>
    <n v="1"/>
  </r>
  <r>
    <x v="57"/>
    <x v="2"/>
    <n v="2"/>
  </r>
  <r>
    <x v="57"/>
    <x v="4"/>
    <n v="6"/>
  </r>
  <r>
    <x v="57"/>
    <x v="6"/>
    <n v="1"/>
  </r>
  <r>
    <x v="57"/>
    <x v="7"/>
    <n v="1"/>
  </r>
  <r>
    <x v="57"/>
    <x v="8"/>
    <n v="1"/>
  </r>
  <r>
    <x v="58"/>
    <x v="0"/>
    <n v="19"/>
  </r>
  <r>
    <x v="58"/>
    <x v="1"/>
    <n v="87"/>
  </r>
  <r>
    <x v="58"/>
    <x v="2"/>
    <n v="194"/>
  </r>
  <r>
    <x v="58"/>
    <x v="3"/>
    <n v="110"/>
  </r>
  <r>
    <x v="58"/>
    <x v="4"/>
    <n v="809"/>
  </r>
  <r>
    <x v="58"/>
    <x v="5"/>
    <n v="98"/>
  </r>
  <r>
    <x v="58"/>
    <x v="6"/>
    <n v="108"/>
  </r>
  <r>
    <x v="58"/>
    <x v="7"/>
    <n v="83"/>
  </r>
  <r>
    <x v="58"/>
    <x v="8"/>
    <n v="54"/>
  </r>
  <r>
    <x v="58"/>
    <x v="9"/>
    <n v="26"/>
  </r>
  <r>
    <x v="58"/>
    <x v="10"/>
    <n v="13"/>
  </r>
  <r>
    <x v="58"/>
    <x v="11"/>
    <n v="13"/>
  </r>
  <r>
    <x v="58"/>
    <x v="12"/>
    <n v="23"/>
  </r>
  <r>
    <x v="59"/>
    <x v="1"/>
    <n v="1"/>
  </r>
  <r>
    <x v="59"/>
    <x v="2"/>
    <n v="6"/>
  </r>
  <r>
    <x v="59"/>
    <x v="3"/>
    <n v="1"/>
  </r>
  <r>
    <x v="59"/>
    <x v="4"/>
    <n v="17"/>
  </r>
  <r>
    <x v="59"/>
    <x v="5"/>
    <n v="2"/>
  </r>
  <r>
    <x v="59"/>
    <x v="7"/>
    <n v="1"/>
  </r>
  <r>
    <x v="60"/>
    <x v="1"/>
    <n v="1"/>
  </r>
  <r>
    <x v="60"/>
    <x v="4"/>
    <n v="5"/>
  </r>
  <r>
    <x v="60"/>
    <x v="8"/>
    <n v="1"/>
  </r>
  <r>
    <x v="60"/>
    <x v="9"/>
    <n v="1"/>
  </r>
  <r>
    <x v="60"/>
    <x v="10"/>
    <n v="1"/>
  </r>
  <r>
    <x v="61"/>
    <x v="1"/>
    <n v="2"/>
  </r>
  <r>
    <x v="61"/>
    <x v="2"/>
    <n v="3"/>
  </r>
  <r>
    <x v="61"/>
    <x v="3"/>
    <n v="2"/>
  </r>
  <r>
    <x v="61"/>
    <x v="4"/>
    <n v="24"/>
  </r>
  <r>
    <x v="61"/>
    <x v="5"/>
    <n v="3"/>
  </r>
  <r>
    <x v="61"/>
    <x v="6"/>
    <n v="4"/>
  </r>
  <r>
    <x v="61"/>
    <x v="7"/>
    <n v="3"/>
  </r>
  <r>
    <x v="62"/>
    <x v="0"/>
    <n v="5"/>
  </r>
  <r>
    <x v="62"/>
    <x v="1"/>
    <n v="20"/>
  </r>
  <r>
    <x v="62"/>
    <x v="2"/>
    <n v="49"/>
  </r>
  <r>
    <x v="62"/>
    <x v="3"/>
    <n v="33"/>
  </r>
  <r>
    <x v="62"/>
    <x v="4"/>
    <n v="182"/>
  </r>
  <r>
    <x v="62"/>
    <x v="5"/>
    <n v="24"/>
  </r>
  <r>
    <x v="62"/>
    <x v="6"/>
    <n v="23"/>
  </r>
  <r>
    <x v="62"/>
    <x v="7"/>
    <n v="11"/>
  </r>
  <r>
    <x v="62"/>
    <x v="8"/>
    <n v="5"/>
  </r>
  <r>
    <x v="62"/>
    <x v="9"/>
    <n v="9"/>
  </r>
  <r>
    <x v="62"/>
    <x v="10"/>
    <n v="5"/>
  </r>
  <r>
    <x v="62"/>
    <x v="11"/>
    <n v="2"/>
  </r>
  <r>
    <x v="62"/>
    <x v="12"/>
    <n v="5"/>
  </r>
  <r>
    <x v="63"/>
    <x v="0"/>
    <n v="4"/>
  </r>
  <r>
    <x v="63"/>
    <x v="1"/>
    <n v="9"/>
  </r>
  <r>
    <x v="63"/>
    <x v="2"/>
    <n v="15"/>
  </r>
  <r>
    <x v="63"/>
    <x v="3"/>
    <n v="10"/>
  </r>
  <r>
    <x v="63"/>
    <x v="4"/>
    <n v="83"/>
  </r>
  <r>
    <x v="63"/>
    <x v="5"/>
    <n v="7"/>
  </r>
  <r>
    <x v="63"/>
    <x v="6"/>
    <n v="12"/>
  </r>
  <r>
    <x v="63"/>
    <x v="7"/>
    <n v="7"/>
  </r>
  <r>
    <x v="63"/>
    <x v="8"/>
    <n v="3"/>
  </r>
  <r>
    <x v="63"/>
    <x v="12"/>
    <n v="2"/>
  </r>
  <r>
    <x v="64"/>
    <x v="0"/>
    <n v="1"/>
  </r>
  <r>
    <x v="64"/>
    <x v="1"/>
    <n v="1"/>
  </r>
  <r>
    <x v="64"/>
    <x v="2"/>
    <n v="1"/>
  </r>
  <r>
    <x v="64"/>
    <x v="3"/>
    <n v="1"/>
  </r>
  <r>
    <x v="64"/>
    <x v="4"/>
    <n v="17"/>
  </r>
  <r>
    <x v="64"/>
    <x v="5"/>
    <n v="1"/>
  </r>
  <r>
    <x v="64"/>
    <x v="8"/>
    <n v="1"/>
  </r>
  <r>
    <x v="65"/>
    <x v="0"/>
    <n v="2"/>
  </r>
  <r>
    <x v="65"/>
    <x v="1"/>
    <n v="2"/>
  </r>
  <r>
    <x v="65"/>
    <x v="2"/>
    <n v="7"/>
  </r>
  <r>
    <x v="65"/>
    <x v="3"/>
    <n v="11"/>
  </r>
  <r>
    <x v="65"/>
    <x v="4"/>
    <n v="39"/>
  </r>
  <r>
    <x v="65"/>
    <x v="5"/>
    <n v="5"/>
  </r>
  <r>
    <x v="65"/>
    <x v="6"/>
    <n v="11"/>
  </r>
  <r>
    <x v="65"/>
    <x v="7"/>
    <n v="4"/>
  </r>
  <r>
    <x v="65"/>
    <x v="9"/>
    <n v="1"/>
  </r>
  <r>
    <x v="65"/>
    <x v="12"/>
    <n v="1"/>
  </r>
  <r>
    <x v="66"/>
    <x v="1"/>
    <n v="1"/>
  </r>
  <r>
    <x v="66"/>
    <x v="2"/>
    <n v="2"/>
  </r>
  <r>
    <x v="66"/>
    <x v="3"/>
    <n v="2"/>
  </r>
  <r>
    <x v="66"/>
    <x v="4"/>
    <n v="4"/>
  </r>
  <r>
    <x v="66"/>
    <x v="5"/>
    <n v="1"/>
  </r>
  <r>
    <x v="67"/>
    <x v="1"/>
    <n v="1"/>
  </r>
  <r>
    <x v="67"/>
    <x v="3"/>
    <n v="1"/>
  </r>
  <r>
    <x v="67"/>
    <x v="4"/>
    <n v="2"/>
  </r>
  <r>
    <x v="68"/>
    <x v="0"/>
    <n v="2"/>
  </r>
  <r>
    <x v="68"/>
    <x v="1"/>
    <n v="16"/>
  </r>
  <r>
    <x v="68"/>
    <x v="2"/>
    <n v="35"/>
  </r>
  <r>
    <x v="68"/>
    <x v="3"/>
    <n v="20"/>
  </r>
  <r>
    <x v="68"/>
    <x v="4"/>
    <n v="122"/>
  </r>
  <r>
    <x v="68"/>
    <x v="5"/>
    <n v="16"/>
  </r>
  <r>
    <x v="68"/>
    <x v="6"/>
    <n v="13"/>
  </r>
  <r>
    <x v="68"/>
    <x v="7"/>
    <n v="14"/>
  </r>
  <r>
    <x v="68"/>
    <x v="8"/>
    <n v="6"/>
  </r>
  <r>
    <x v="68"/>
    <x v="9"/>
    <n v="3"/>
  </r>
  <r>
    <x v="68"/>
    <x v="10"/>
    <n v="2"/>
  </r>
  <r>
    <x v="68"/>
    <x v="11"/>
    <n v="2"/>
  </r>
  <r>
    <x v="68"/>
    <x v="12"/>
    <n v="3"/>
  </r>
  <r>
    <x v="69"/>
    <x v="2"/>
    <n v="1"/>
  </r>
  <r>
    <x v="69"/>
    <x v="4"/>
    <n v="6"/>
  </r>
  <r>
    <x v="69"/>
    <x v="5"/>
    <n v="2"/>
  </r>
  <r>
    <x v="71"/>
    <x v="1"/>
    <n v="2"/>
  </r>
  <r>
    <x v="71"/>
    <x v="2"/>
    <n v="3"/>
  </r>
  <r>
    <x v="71"/>
    <x v="4"/>
    <n v="12"/>
  </r>
  <r>
    <x v="71"/>
    <x v="7"/>
    <n v="1"/>
  </r>
  <r>
    <x v="71"/>
    <x v="8"/>
    <n v="1"/>
  </r>
  <r>
    <x v="72"/>
    <x v="4"/>
    <n v="1"/>
  </r>
  <r>
    <x v="73"/>
    <x v="1"/>
    <n v="2"/>
  </r>
  <r>
    <x v="73"/>
    <x v="2"/>
    <n v="5"/>
  </r>
  <r>
    <x v="73"/>
    <x v="3"/>
    <n v="2"/>
  </r>
  <r>
    <x v="73"/>
    <x v="4"/>
    <n v="19"/>
  </r>
  <r>
    <x v="73"/>
    <x v="5"/>
    <n v="2"/>
  </r>
  <r>
    <x v="73"/>
    <x v="6"/>
    <n v="1"/>
  </r>
  <r>
    <x v="73"/>
    <x v="7"/>
    <n v="1"/>
  </r>
  <r>
    <x v="73"/>
    <x v="8"/>
    <n v="2"/>
  </r>
  <r>
    <x v="74"/>
    <x v="4"/>
    <n v="9"/>
  </r>
  <r>
    <x v="74"/>
    <x v="7"/>
    <n v="1"/>
  </r>
  <r>
    <x v="75"/>
    <x v="6"/>
    <n v="1"/>
  </r>
  <r>
    <x v="76"/>
    <x v="0"/>
    <n v="2"/>
  </r>
  <r>
    <x v="76"/>
    <x v="1"/>
    <n v="5"/>
  </r>
  <r>
    <x v="76"/>
    <x v="2"/>
    <n v="9"/>
  </r>
  <r>
    <x v="76"/>
    <x v="3"/>
    <n v="2"/>
  </r>
  <r>
    <x v="76"/>
    <x v="4"/>
    <n v="21"/>
  </r>
  <r>
    <x v="76"/>
    <x v="5"/>
    <n v="1"/>
  </r>
  <r>
    <x v="76"/>
    <x v="6"/>
    <n v="3"/>
  </r>
  <r>
    <x v="77"/>
    <x v="4"/>
    <n v="4"/>
  </r>
  <r>
    <x v="78"/>
    <x v="2"/>
    <n v="3"/>
  </r>
  <r>
    <x v="78"/>
    <x v="3"/>
    <n v="1"/>
  </r>
  <r>
    <x v="78"/>
    <x v="4"/>
    <n v="7"/>
  </r>
  <r>
    <x v="78"/>
    <x v="5"/>
    <n v="1"/>
  </r>
  <r>
    <x v="78"/>
    <x v="6"/>
    <n v="1"/>
  </r>
  <r>
    <x v="78"/>
    <x v="7"/>
    <n v="1"/>
  </r>
  <r>
    <x v="78"/>
    <x v="8"/>
    <n v="1"/>
  </r>
  <r>
    <x v="79"/>
    <x v="1"/>
    <n v="7"/>
  </r>
  <r>
    <x v="79"/>
    <x v="2"/>
    <n v="1"/>
  </r>
  <r>
    <x v="79"/>
    <x v="3"/>
    <n v="1"/>
  </r>
  <r>
    <x v="79"/>
    <x v="4"/>
    <n v="40"/>
  </r>
  <r>
    <x v="79"/>
    <x v="5"/>
    <n v="4"/>
  </r>
  <r>
    <x v="79"/>
    <x v="6"/>
    <n v="2"/>
  </r>
  <r>
    <x v="79"/>
    <x v="7"/>
    <n v="1"/>
  </r>
  <r>
    <x v="79"/>
    <x v="8"/>
    <n v="2"/>
  </r>
  <r>
    <x v="79"/>
    <x v="9"/>
    <n v="2"/>
  </r>
  <r>
    <x v="79"/>
    <x v="10"/>
    <n v="1"/>
  </r>
  <r>
    <x v="79"/>
    <x v="12"/>
    <n v="1"/>
  </r>
  <r>
    <x v="80"/>
    <x v="2"/>
    <n v="4"/>
  </r>
  <r>
    <x v="80"/>
    <x v="3"/>
    <n v="1"/>
  </r>
  <r>
    <x v="80"/>
    <x v="4"/>
    <n v="8"/>
  </r>
  <r>
    <x v="80"/>
    <x v="5"/>
    <n v="2"/>
  </r>
  <r>
    <x v="80"/>
    <x v="6"/>
    <n v="2"/>
  </r>
  <r>
    <x v="80"/>
    <x v="7"/>
    <n v="1"/>
  </r>
  <r>
    <x v="80"/>
    <x v="8"/>
    <n v="1"/>
  </r>
  <r>
    <x v="81"/>
    <x v="0"/>
    <n v="1"/>
  </r>
  <r>
    <x v="81"/>
    <x v="1"/>
    <n v="1"/>
  </r>
  <r>
    <x v="81"/>
    <x v="4"/>
    <n v="23"/>
  </r>
  <r>
    <x v="81"/>
    <x v="5"/>
    <n v="1"/>
  </r>
  <r>
    <x v="82"/>
    <x v="0"/>
    <n v="1"/>
  </r>
  <r>
    <x v="82"/>
    <x v="2"/>
    <n v="11"/>
  </r>
  <r>
    <x v="82"/>
    <x v="3"/>
    <n v="4"/>
  </r>
  <r>
    <x v="82"/>
    <x v="4"/>
    <n v="34"/>
  </r>
  <r>
    <x v="82"/>
    <x v="5"/>
    <n v="2"/>
  </r>
  <r>
    <x v="82"/>
    <x v="6"/>
    <n v="2"/>
  </r>
  <r>
    <x v="82"/>
    <x v="7"/>
    <n v="2"/>
  </r>
  <r>
    <x v="82"/>
    <x v="8"/>
    <n v="1"/>
  </r>
  <r>
    <x v="82"/>
    <x v="9"/>
    <n v="1"/>
  </r>
  <r>
    <x v="83"/>
    <x v="0"/>
    <n v="2"/>
  </r>
  <r>
    <x v="83"/>
    <x v="1"/>
    <n v="4"/>
  </r>
  <r>
    <x v="83"/>
    <x v="2"/>
    <n v="11"/>
  </r>
  <r>
    <x v="83"/>
    <x v="4"/>
    <n v="39"/>
  </r>
  <r>
    <x v="83"/>
    <x v="5"/>
    <n v="7"/>
  </r>
  <r>
    <x v="83"/>
    <x v="6"/>
    <n v="5"/>
  </r>
  <r>
    <x v="83"/>
    <x v="7"/>
    <n v="2"/>
  </r>
  <r>
    <x v="83"/>
    <x v="8"/>
    <n v="4"/>
  </r>
  <r>
    <x v="83"/>
    <x v="12"/>
    <n v="1"/>
  </r>
  <r>
    <x v="84"/>
    <x v="0"/>
    <n v="15"/>
  </r>
  <r>
    <x v="84"/>
    <x v="1"/>
    <n v="39"/>
  </r>
  <r>
    <x v="84"/>
    <x v="2"/>
    <n v="114"/>
  </r>
  <r>
    <x v="84"/>
    <x v="3"/>
    <n v="44"/>
  </r>
  <r>
    <x v="84"/>
    <x v="4"/>
    <n v="461"/>
  </r>
  <r>
    <x v="84"/>
    <x v="5"/>
    <n v="40"/>
  </r>
  <r>
    <x v="84"/>
    <x v="6"/>
    <n v="54"/>
  </r>
  <r>
    <x v="84"/>
    <x v="7"/>
    <n v="51"/>
  </r>
  <r>
    <x v="84"/>
    <x v="8"/>
    <n v="24"/>
  </r>
  <r>
    <x v="84"/>
    <x v="9"/>
    <n v="9"/>
  </r>
  <r>
    <x v="84"/>
    <x v="10"/>
    <n v="9"/>
  </r>
  <r>
    <x v="84"/>
    <x v="11"/>
    <n v="8"/>
  </r>
  <r>
    <x v="84"/>
    <x v="12"/>
    <n v="5"/>
  </r>
  <r>
    <x v="85"/>
    <x v="2"/>
    <n v="1"/>
  </r>
  <r>
    <x v="85"/>
    <x v="4"/>
    <n v="8"/>
  </r>
  <r>
    <x v="86"/>
    <x v="0"/>
    <n v="1"/>
  </r>
  <r>
    <x v="86"/>
    <x v="1"/>
    <n v="8"/>
  </r>
  <r>
    <x v="86"/>
    <x v="2"/>
    <n v="23"/>
  </r>
  <r>
    <x v="86"/>
    <x v="3"/>
    <n v="10"/>
  </r>
  <r>
    <x v="86"/>
    <x v="4"/>
    <n v="119"/>
  </r>
  <r>
    <x v="86"/>
    <x v="5"/>
    <n v="21"/>
  </r>
  <r>
    <x v="86"/>
    <x v="6"/>
    <n v="15"/>
  </r>
  <r>
    <x v="86"/>
    <x v="7"/>
    <n v="18"/>
  </r>
  <r>
    <x v="86"/>
    <x v="8"/>
    <n v="14"/>
  </r>
  <r>
    <x v="86"/>
    <x v="9"/>
    <n v="3"/>
  </r>
  <r>
    <x v="86"/>
    <x v="10"/>
    <n v="6"/>
  </r>
  <r>
    <x v="86"/>
    <x v="11"/>
    <n v="3"/>
  </r>
  <r>
    <x v="86"/>
    <x v="12"/>
    <n v="6"/>
  </r>
  <r>
    <x v="87"/>
    <x v="1"/>
    <n v="1"/>
  </r>
  <r>
    <x v="87"/>
    <x v="2"/>
    <n v="2"/>
  </r>
  <r>
    <x v="87"/>
    <x v="4"/>
    <n v="10"/>
  </r>
  <r>
    <x v="87"/>
    <x v="5"/>
    <n v="1"/>
  </r>
  <r>
    <x v="87"/>
    <x v="6"/>
    <n v="1"/>
  </r>
  <r>
    <x v="87"/>
    <x v="7"/>
    <n v="2"/>
  </r>
  <r>
    <x v="87"/>
    <x v="10"/>
    <n v="1"/>
  </r>
  <r>
    <x v="88"/>
    <x v="2"/>
    <n v="1"/>
  </r>
  <r>
    <x v="88"/>
    <x v="3"/>
    <n v="1"/>
  </r>
  <r>
    <x v="88"/>
    <x v="4"/>
    <n v="6"/>
  </r>
  <r>
    <x v="88"/>
    <x v="6"/>
    <n v="1"/>
  </r>
  <r>
    <x v="88"/>
    <x v="7"/>
    <n v="1"/>
  </r>
  <r>
    <x v="88"/>
    <x v="8"/>
    <n v="1"/>
  </r>
  <r>
    <x v="89"/>
    <x v="1"/>
    <n v="1"/>
  </r>
  <r>
    <x v="89"/>
    <x v="2"/>
    <n v="2"/>
  </r>
  <r>
    <x v="89"/>
    <x v="3"/>
    <n v="1"/>
  </r>
  <r>
    <x v="89"/>
    <x v="4"/>
    <n v="9"/>
  </r>
  <r>
    <x v="89"/>
    <x v="5"/>
    <n v="1"/>
  </r>
  <r>
    <x v="89"/>
    <x v="6"/>
    <n v="1"/>
  </r>
  <r>
    <x v="89"/>
    <x v="7"/>
    <n v="1"/>
  </r>
  <r>
    <x v="89"/>
    <x v="8"/>
    <n v="1"/>
  </r>
  <r>
    <x v="91"/>
    <x v="0"/>
    <n v="1"/>
  </r>
  <r>
    <x v="91"/>
    <x v="1"/>
    <n v="2"/>
  </r>
  <r>
    <x v="91"/>
    <x v="2"/>
    <n v="2"/>
  </r>
  <r>
    <x v="91"/>
    <x v="4"/>
    <n v="27"/>
  </r>
  <r>
    <x v="91"/>
    <x v="5"/>
    <n v="1"/>
  </r>
  <r>
    <x v="91"/>
    <x v="6"/>
    <n v="2"/>
  </r>
  <r>
    <x v="91"/>
    <x v="7"/>
    <n v="3"/>
  </r>
  <r>
    <x v="92"/>
    <x v="4"/>
    <n v="8"/>
  </r>
  <r>
    <x v="92"/>
    <x v="6"/>
    <n v="1"/>
  </r>
  <r>
    <x v="92"/>
    <x v="7"/>
    <n v="1"/>
  </r>
  <r>
    <x v="93"/>
    <x v="0"/>
    <n v="1"/>
  </r>
  <r>
    <x v="93"/>
    <x v="2"/>
    <n v="1"/>
  </r>
  <r>
    <x v="93"/>
    <x v="3"/>
    <n v="1"/>
  </r>
  <r>
    <x v="93"/>
    <x v="4"/>
    <n v="6"/>
  </r>
  <r>
    <x v="93"/>
    <x v="6"/>
    <n v="1"/>
  </r>
  <r>
    <x v="94"/>
    <x v="0"/>
    <n v="2"/>
  </r>
  <r>
    <x v="94"/>
    <x v="1"/>
    <n v="1"/>
  </r>
  <r>
    <x v="94"/>
    <x v="2"/>
    <n v="1"/>
  </r>
  <r>
    <x v="94"/>
    <x v="3"/>
    <n v="1"/>
  </r>
  <r>
    <x v="94"/>
    <x v="4"/>
    <n v="5"/>
  </r>
  <r>
    <x v="94"/>
    <x v="5"/>
    <n v="2"/>
  </r>
  <r>
    <x v="94"/>
    <x v="7"/>
    <n v="1"/>
  </r>
  <r>
    <x v="95"/>
    <x v="0"/>
    <n v="3"/>
  </r>
  <r>
    <x v="95"/>
    <x v="1"/>
    <n v="5"/>
  </r>
  <r>
    <x v="95"/>
    <x v="2"/>
    <n v="10"/>
  </r>
  <r>
    <x v="95"/>
    <x v="3"/>
    <n v="9"/>
  </r>
  <r>
    <x v="95"/>
    <x v="4"/>
    <n v="60"/>
  </r>
  <r>
    <x v="95"/>
    <x v="5"/>
    <n v="5"/>
  </r>
  <r>
    <x v="95"/>
    <x v="6"/>
    <n v="10"/>
  </r>
  <r>
    <x v="95"/>
    <x v="7"/>
    <n v="10"/>
  </r>
  <r>
    <x v="95"/>
    <x v="8"/>
    <n v="4"/>
  </r>
  <r>
    <x v="95"/>
    <x v="10"/>
    <n v="2"/>
  </r>
  <r>
    <x v="95"/>
    <x v="11"/>
    <n v="2"/>
  </r>
  <r>
    <x v="95"/>
    <x v="12"/>
    <n v="1"/>
  </r>
  <r>
    <x v="96"/>
    <x v="0"/>
    <n v="1"/>
  </r>
  <r>
    <x v="96"/>
    <x v="2"/>
    <n v="4"/>
  </r>
  <r>
    <x v="96"/>
    <x v="3"/>
    <n v="1"/>
  </r>
  <r>
    <x v="96"/>
    <x v="4"/>
    <n v="10"/>
  </r>
  <r>
    <x v="96"/>
    <x v="5"/>
    <n v="3"/>
  </r>
  <r>
    <x v="96"/>
    <x v="7"/>
    <n v="1"/>
  </r>
  <r>
    <x v="96"/>
    <x v="10"/>
    <n v="1"/>
  </r>
  <r>
    <x v="97"/>
    <x v="1"/>
    <n v="3"/>
  </r>
  <r>
    <x v="97"/>
    <x v="2"/>
    <n v="6"/>
  </r>
  <r>
    <x v="97"/>
    <x v="3"/>
    <n v="3"/>
  </r>
  <r>
    <x v="97"/>
    <x v="4"/>
    <n v="16"/>
  </r>
  <r>
    <x v="97"/>
    <x v="5"/>
    <n v="5"/>
  </r>
  <r>
    <x v="97"/>
    <x v="6"/>
    <n v="1"/>
  </r>
  <r>
    <x v="97"/>
    <x v="7"/>
    <n v="2"/>
  </r>
  <r>
    <x v="97"/>
    <x v="8"/>
    <n v="1"/>
  </r>
  <r>
    <x v="97"/>
    <x v="10"/>
    <n v="2"/>
  </r>
  <r>
    <x v="98"/>
    <x v="2"/>
    <n v="3"/>
  </r>
  <r>
    <x v="98"/>
    <x v="3"/>
    <n v="1"/>
  </r>
  <r>
    <x v="98"/>
    <x v="4"/>
    <n v="13"/>
  </r>
  <r>
    <x v="98"/>
    <x v="5"/>
    <n v="1"/>
  </r>
  <r>
    <x v="98"/>
    <x v="8"/>
    <n v="1"/>
  </r>
  <r>
    <x v="99"/>
    <x v="0"/>
    <n v="1"/>
  </r>
  <r>
    <x v="99"/>
    <x v="2"/>
    <n v="2"/>
  </r>
  <r>
    <x v="99"/>
    <x v="3"/>
    <n v="2"/>
  </r>
  <r>
    <x v="99"/>
    <x v="4"/>
    <n v="11"/>
  </r>
  <r>
    <x v="99"/>
    <x v="5"/>
    <n v="1"/>
  </r>
  <r>
    <x v="99"/>
    <x v="8"/>
    <n v="1"/>
  </r>
  <r>
    <x v="100"/>
    <x v="0"/>
    <n v="1"/>
  </r>
  <r>
    <x v="100"/>
    <x v="2"/>
    <n v="5"/>
  </r>
  <r>
    <x v="100"/>
    <x v="3"/>
    <n v="2"/>
  </r>
  <r>
    <x v="100"/>
    <x v="4"/>
    <n v="19"/>
  </r>
  <r>
    <x v="100"/>
    <x v="6"/>
    <n v="1"/>
  </r>
  <r>
    <x v="100"/>
    <x v="7"/>
    <n v="1"/>
  </r>
  <r>
    <x v="100"/>
    <x v="8"/>
    <n v="1"/>
  </r>
  <r>
    <x v="100"/>
    <x v="10"/>
    <n v="1"/>
  </r>
  <r>
    <x v="100"/>
    <x v="12"/>
    <n v="1"/>
  </r>
  <r>
    <x v="101"/>
    <x v="0"/>
    <n v="2"/>
  </r>
  <r>
    <x v="101"/>
    <x v="1"/>
    <n v="8"/>
  </r>
  <r>
    <x v="101"/>
    <x v="2"/>
    <n v="32"/>
  </r>
  <r>
    <x v="101"/>
    <x v="3"/>
    <n v="19"/>
  </r>
  <r>
    <x v="101"/>
    <x v="4"/>
    <n v="87"/>
  </r>
  <r>
    <x v="101"/>
    <x v="5"/>
    <n v="5"/>
  </r>
  <r>
    <x v="101"/>
    <x v="6"/>
    <n v="7"/>
  </r>
  <r>
    <x v="101"/>
    <x v="7"/>
    <n v="5"/>
  </r>
  <r>
    <x v="101"/>
    <x v="8"/>
    <n v="5"/>
  </r>
  <r>
    <x v="101"/>
    <x v="9"/>
    <n v="1"/>
  </r>
  <r>
    <x v="101"/>
    <x v="10"/>
    <n v="1"/>
  </r>
  <r>
    <x v="101"/>
    <x v="12"/>
    <n v="3"/>
  </r>
  <r>
    <x v="102"/>
    <x v="1"/>
    <n v="2"/>
  </r>
  <r>
    <x v="102"/>
    <x v="2"/>
    <n v="1"/>
  </r>
  <r>
    <x v="102"/>
    <x v="4"/>
    <n v="10"/>
  </r>
  <r>
    <x v="102"/>
    <x v="6"/>
    <n v="1"/>
  </r>
  <r>
    <x v="103"/>
    <x v="0"/>
    <n v="4"/>
  </r>
  <r>
    <x v="103"/>
    <x v="1"/>
    <n v="4"/>
  </r>
  <r>
    <x v="103"/>
    <x v="2"/>
    <n v="19"/>
  </r>
  <r>
    <x v="103"/>
    <x v="3"/>
    <n v="6"/>
  </r>
  <r>
    <x v="103"/>
    <x v="4"/>
    <n v="60"/>
  </r>
  <r>
    <x v="103"/>
    <x v="5"/>
    <n v="6"/>
  </r>
  <r>
    <x v="103"/>
    <x v="6"/>
    <n v="4"/>
  </r>
  <r>
    <x v="103"/>
    <x v="7"/>
    <n v="2"/>
  </r>
  <r>
    <x v="103"/>
    <x v="8"/>
    <n v="1"/>
  </r>
  <r>
    <x v="103"/>
    <x v="11"/>
    <n v="2"/>
  </r>
  <r>
    <x v="103"/>
    <x v="12"/>
    <n v="3"/>
  </r>
  <r>
    <x v="104"/>
    <x v="0"/>
    <n v="4"/>
  </r>
  <r>
    <x v="104"/>
    <x v="1"/>
    <n v="8"/>
  </r>
  <r>
    <x v="104"/>
    <x v="2"/>
    <n v="15"/>
  </r>
  <r>
    <x v="104"/>
    <x v="3"/>
    <n v="6"/>
  </r>
  <r>
    <x v="104"/>
    <x v="4"/>
    <n v="89"/>
  </r>
  <r>
    <x v="104"/>
    <x v="5"/>
    <n v="9"/>
  </r>
  <r>
    <x v="104"/>
    <x v="6"/>
    <n v="2"/>
  </r>
  <r>
    <x v="104"/>
    <x v="7"/>
    <n v="2"/>
  </r>
  <r>
    <x v="104"/>
    <x v="9"/>
    <n v="1"/>
  </r>
  <r>
    <x v="104"/>
    <x v="12"/>
    <n v="1"/>
  </r>
  <r>
    <x v="105"/>
    <x v="1"/>
    <n v="3"/>
  </r>
  <r>
    <x v="105"/>
    <x v="2"/>
    <n v="5"/>
  </r>
  <r>
    <x v="105"/>
    <x v="3"/>
    <n v="2"/>
  </r>
  <r>
    <x v="105"/>
    <x v="4"/>
    <n v="24"/>
  </r>
  <r>
    <x v="105"/>
    <x v="5"/>
    <n v="2"/>
  </r>
  <r>
    <x v="105"/>
    <x v="6"/>
    <n v="2"/>
  </r>
  <r>
    <x v="105"/>
    <x v="7"/>
    <n v="1"/>
  </r>
  <r>
    <x v="105"/>
    <x v="9"/>
    <n v="1"/>
  </r>
  <r>
    <x v="106"/>
    <x v="3"/>
    <n v="1"/>
  </r>
  <r>
    <x v="106"/>
    <x v="4"/>
    <n v="4"/>
  </r>
  <r>
    <x v="106"/>
    <x v="6"/>
    <n v="1"/>
  </r>
  <r>
    <x v="106"/>
    <x v="7"/>
    <n v="2"/>
  </r>
  <r>
    <x v="107"/>
    <x v="0"/>
    <n v="1"/>
  </r>
  <r>
    <x v="107"/>
    <x v="1"/>
    <n v="1"/>
  </r>
  <r>
    <x v="107"/>
    <x v="2"/>
    <n v="6"/>
  </r>
  <r>
    <x v="107"/>
    <x v="3"/>
    <n v="3"/>
  </r>
  <r>
    <x v="107"/>
    <x v="4"/>
    <n v="14"/>
  </r>
  <r>
    <x v="107"/>
    <x v="5"/>
    <n v="2"/>
  </r>
  <r>
    <x v="107"/>
    <x v="7"/>
    <n v="2"/>
  </r>
  <r>
    <x v="107"/>
    <x v="8"/>
    <n v="1"/>
  </r>
  <r>
    <x v="108"/>
    <x v="2"/>
    <n v="1"/>
  </r>
  <r>
    <x v="108"/>
    <x v="4"/>
    <n v="17"/>
  </r>
  <r>
    <x v="108"/>
    <x v="5"/>
    <n v="1"/>
  </r>
  <r>
    <x v="109"/>
    <x v="1"/>
    <n v="1"/>
  </r>
  <r>
    <x v="109"/>
    <x v="2"/>
    <n v="2"/>
  </r>
  <r>
    <x v="109"/>
    <x v="4"/>
    <n v="12"/>
  </r>
  <r>
    <x v="110"/>
    <x v="2"/>
    <n v="5"/>
  </r>
  <r>
    <x v="110"/>
    <x v="3"/>
    <n v="1"/>
  </r>
  <r>
    <x v="110"/>
    <x v="4"/>
    <n v="18"/>
  </r>
  <r>
    <x v="110"/>
    <x v="6"/>
    <n v="1"/>
  </r>
  <r>
    <x v="111"/>
    <x v="2"/>
    <n v="3"/>
  </r>
  <r>
    <x v="111"/>
    <x v="3"/>
    <n v="2"/>
  </r>
  <r>
    <x v="111"/>
    <x v="4"/>
    <n v="7"/>
  </r>
  <r>
    <x v="111"/>
    <x v="7"/>
    <n v="1"/>
  </r>
  <r>
    <x v="112"/>
    <x v="0"/>
    <n v="3"/>
  </r>
  <r>
    <x v="112"/>
    <x v="1"/>
    <n v="26"/>
  </r>
  <r>
    <x v="112"/>
    <x v="2"/>
    <n v="68"/>
  </r>
  <r>
    <x v="112"/>
    <x v="3"/>
    <n v="23"/>
  </r>
  <r>
    <x v="112"/>
    <x v="4"/>
    <n v="184"/>
  </r>
  <r>
    <x v="112"/>
    <x v="5"/>
    <n v="17"/>
  </r>
  <r>
    <x v="112"/>
    <x v="6"/>
    <n v="11"/>
  </r>
  <r>
    <x v="112"/>
    <x v="7"/>
    <n v="8"/>
  </r>
  <r>
    <x v="112"/>
    <x v="8"/>
    <n v="3"/>
  </r>
  <r>
    <x v="112"/>
    <x v="9"/>
    <n v="1"/>
  </r>
  <r>
    <x v="112"/>
    <x v="10"/>
    <n v="1"/>
  </r>
  <r>
    <x v="113"/>
    <x v="2"/>
    <n v="3"/>
  </r>
  <r>
    <x v="113"/>
    <x v="3"/>
    <n v="2"/>
  </r>
  <r>
    <x v="113"/>
    <x v="4"/>
    <n v="9"/>
  </r>
  <r>
    <x v="113"/>
    <x v="5"/>
    <n v="1"/>
  </r>
  <r>
    <x v="114"/>
    <x v="2"/>
    <n v="1"/>
  </r>
  <r>
    <x v="114"/>
    <x v="3"/>
    <n v="1"/>
  </r>
  <r>
    <x v="114"/>
    <x v="4"/>
    <n v="10"/>
  </r>
  <r>
    <x v="114"/>
    <x v="8"/>
    <n v="2"/>
  </r>
  <r>
    <x v="114"/>
    <x v="12"/>
    <n v="1"/>
  </r>
  <r>
    <x v="115"/>
    <x v="1"/>
    <n v="2"/>
  </r>
  <r>
    <x v="115"/>
    <x v="2"/>
    <n v="1"/>
  </r>
  <r>
    <x v="115"/>
    <x v="4"/>
    <n v="14"/>
  </r>
  <r>
    <x v="116"/>
    <x v="4"/>
    <n v="3"/>
  </r>
  <r>
    <x v="116"/>
    <x v="6"/>
    <n v="1"/>
  </r>
  <r>
    <x v="117"/>
    <x v="2"/>
    <n v="4"/>
  </r>
  <r>
    <x v="117"/>
    <x v="4"/>
    <n v="5"/>
  </r>
  <r>
    <x v="117"/>
    <x v="6"/>
    <n v="1"/>
  </r>
  <r>
    <x v="118"/>
    <x v="1"/>
    <n v="1"/>
  </r>
  <r>
    <x v="118"/>
    <x v="2"/>
    <n v="1"/>
  </r>
  <r>
    <x v="118"/>
    <x v="3"/>
    <n v="1"/>
  </r>
  <r>
    <x v="118"/>
    <x v="4"/>
    <n v="18"/>
  </r>
  <r>
    <x v="118"/>
    <x v="6"/>
    <n v="1"/>
  </r>
  <r>
    <x v="118"/>
    <x v="9"/>
    <n v="1"/>
  </r>
  <r>
    <x v="119"/>
    <x v="5"/>
    <n v="1"/>
  </r>
  <r>
    <x v="121"/>
    <x v="0"/>
    <n v="2"/>
  </r>
  <r>
    <x v="121"/>
    <x v="1"/>
    <n v="6"/>
  </r>
  <r>
    <x v="121"/>
    <x v="2"/>
    <n v="21"/>
  </r>
  <r>
    <x v="121"/>
    <x v="3"/>
    <n v="8"/>
  </r>
  <r>
    <x v="121"/>
    <x v="4"/>
    <n v="51"/>
  </r>
  <r>
    <x v="121"/>
    <x v="5"/>
    <n v="5"/>
  </r>
  <r>
    <x v="121"/>
    <x v="6"/>
    <n v="3"/>
  </r>
  <r>
    <x v="121"/>
    <x v="7"/>
    <n v="4"/>
  </r>
  <r>
    <x v="121"/>
    <x v="8"/>
    <n v="2"/>
  </r>
  <r>
    <x v="121"/>
    <x v="9"/>
    <n v="2"/>
  </r>
  <r>
    <x v="122"/>
    <x v="0"/>
    <n v="1"/>
  </r>
  <r>
    <x v="122"/>
    <x v="1"/>
    <n v="1"/>
  </r>
  <r>
    <x v="122"/>
    <x v="2"/>
    <n v="3"/>
  </r>
  <r>
    <x v="122"/>
    <x v="3"/>
    <n v="4"/>
  </r>
  <r>
    <x v="122"/>
    <x v="4"/>
    <n v="20"/>
  </r>
  <r>
    <x v="122"/>
    <x v="5"/>
    <n v="2"/>
  </r>
  <r>
    <x v="122"/>
    <x v="6"/>
    <n v="1"/>
  </r>
  <r>
    <x v="122"/>
    <x v="7"/>
    <n v="1"/>
  </r>
  <r>
    <x v="122"/>
    <x v="8"/>
    <n v="1"/>
  </r>
  <r>
    <x v="123"/>
    <x v="1"/>
    <n v="3"/>
  </r>
  <r>
    <x v="123"/>
    <x v="3"/>
    <n v="1"/>
  </r>
  <r>
    <x v="123"/>
    <x v="4"/>
    <n v="6"/>
  </r>
  <r>
    <x v="123"/>
    <x v="6"/>
    <n v="2"/>
  </r>
  <r>
    <x v="123"/>
    <x v="7"/>
    <n v="1"/>
  </r>
  <r>
    <x v="124"/>
    <x v="1"/>
    <n v="2"/>
  </r>
  <r>
    <x v="124"/>
    <x v="2"/>
    <n v="1"/>
  </r>
  <r>
    <x v="124"/>
    <x v="4"/>
    <n v="11"/>
  </r>
  <r>
    <x v="124"/>
    <x v="5"/>
    <n v="2"/>
  </r>
  <r>
    <x v="124"/>
    <x v="6"/>
    <n v="1"/>
  </r>
  <r>
    <x v="124"/>
    <x v="8"/>
    <n v="1"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  <r>
    <x v="125"/>
    <x v="13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00">
  <r>
    <x v="0"/>
    <s v=""/>
    <s v="F"/>
    <x v="0"/>
    <n v="1"/>
  </r>
  <r>
    <x v="0"/>
    <s v=""/>
    <s v="M"/>
    <x v="0"/>
    <n v="1"/>
  </r>
  <r>
    <x v="0"/>
    <s v="1"/>
    <s v="F"/>
    <x v="1"/>
    <n v="9080"/>
  </r>
  <r>
    <x v="0"/>
    <s v="1"/>
    <s v="F"/>
    <x v="0"/>
    <n v="202767"/>
  </r>
  <r>
    <x v="0"/>
    <s v="1"/>
    <s v="M"/>
    <x v="1"/>
    <n v="9959"/>
  </r>
  <r>
    <x v="0"/>
    <s v="1"/>
    <s v="M"/>
    <x v="0"/>
    <n v="182201"/>
  </r>
  <r>
    <x v="0"/>
    <s v="2"/>
    <s v="F"/>
    <x v="1"/>
    <n v="1682"/>
  </r>
  <r>
    <x v="0"/>
    <s v="2"/>
    <s v="F"/>
    <x v="0"/>
    <n v="38358"/>
  </r>
  <r>
    <x v="0"/>
    <s v="2"/>
    <s v="M"/>
    <x v="1"/>
    <n v="1967"/>
  </r>
  <r>
    <x v="0"/>
    <s v="2"/>
    <s v="M"/>
    <x v="0"/>
    <n v="37938"/>
  </r>
  <r>
    <x v="0"/>
    <s v="3"/>
    <s v="F"/>
    <x v="1"/>
    <n v="31"/>
  </r>
  <r>
    <x v="0"/>
    <s v="3"/>
    <s v="F"/>
    <x v="0"/>
    <n v="2681"/>
  </r>
  <r>
    <x v="0"/>
    <s v="3"/>
    <s v="M"/>
    <x v="1"/>
    <n v="35"/>
  </r>
  <r>
    <x v="0"/>
    <s v="3"/>
    <s v="M"/>
    <x v="0"/>
    <n v="2874"/>
  </r>
  <r>
    <x v="0"/>
    <s v="A"/>
    <s v="F"/>
    <x v="1"/>
    <n v="28"/>
  </r>
  <r>
    <x v="0"/>
    <s v="A"/>
    <s v="F"/>
    <x v="0"/>
    <n v="1062"/>
  </r>
  <r>
    <x v="0"/>
    <s v="A"/>
    <s v="M"/>
    <x v="1"/>
    <n v="20"/>
  </r>
  <r>
    <x v="0"/>
    <s v="A"/>
    <s v="M"/>
    <x v="0"/>
    <n v="1085"/>
  </r>
  <r>
    <x v="0"/>
    <s v="B"/>
    <s v="F"/>
    <x v="1"/>
    <n v="13"/>
  </r>
  <r>
    <x v="0"/>
    <s v="B"/>
    <s v="F"/>
    <x v="0"/>
    <n v="314"/>
  </r>
  <r>
    <x v="0"/>
    <s v="B"/>
    <s v="M"/>
    <x v="1"/>
    <n v="13"/>
  </r>
  <r>
    <x v="0"/>
    <s v="B"/>
    <s v="M"/>
    <x v="0"/>
    <n v="315"/>
  </r>
  <r>
    <x v="0"/>
    <s v="C"/>
    <s v="F"/>
    <x v="0"/>
    <n v="2"/>
  </r>
  <r>
    <x v="0"/>
    <s v="C"/>
    <s v="M"/>
    <x v="1"/>
    <n v="1"/>
  </r>
  <r>
    <x v="0"/>
    <s v="C"/>
    <s v="M"/>
    <x v="0"/>
    <n v="1"/>
  </r>
  <r>
    <x v="0"/>
    <s v="N"/>
    <s v="F"/>
    <x v="1"/>
    <n v="5761"/>
  </r>
  <r>
    <x v="0"/>
    <s v="N"/>
    <s v="F"/>
    <x v="0"/>
    <n v="90790"/>
  </r>
  <r>
    <x v="0"/>
    <s v="N"/>
    <s v="M"/>
    <x v="1"/>
    <n v="5832"/>
  </r>
  <r>
    <x v="0"/>
    <s v="N"/>
    <s v="M"/>
    <x v="0"/>
    <n v="71522"/>
  </r>
  <r>
    <x v="0"/>
    <s v="O"/>
    <s v="F"/>
    <x v="1"/>
    <n v="27"/>
  </r>
  <r>
    <x v="0"/>
    <s v="O"/>
    <s v="F"/>
    <x v="0"/>
    <n v="675"/>
  </r>
  <r>
    <x v="0"/>
    <s v="O"/>
    <s v="M"/>
    <x v="1"/>
    <n v="36"/>
  </r>
  <r>
    <x v="0"/>
    <s v="O"/>
    <s v="M"/>
    <x v="0"/>
    <n v="985"/>
  </r>
  <r>
    <x v="1"/>
    <s v="1"/>
    <s v="F"/>
    <x v="1"/>
    <n v="2192"/>
  </r>
  <r>
    <x v="1"/>
    <s v="1"/>
    <s v="F"/>
    <x v="0"/>
    <n v="1304"/>
  </r>
  <r>
    <x v="1"/>
    <s v="1"/>
    <s v="M"/>
    <x v="1"/>
    <n v="2387"/>
  </r>
  <r>
    <x v="1"/>
    <s v="1"/>
    <s v="M"/>
    <x v="0"/>
    <n v="1133"/>
  </r>
  <r>
    <x v="1"/>
    <s v="2"/>
    <s v="F"/>
    <x v="1"/>
    <n v="770"/>
  </r>
  <r>
    <x v="1"/>
    <s v="2"/>
    <s v="F"/>
    <x v="0"/>
    <n v="365"/>
  </r>
  <r>
    <x v="1"/>
    <s v="2"/>
    <s v="M"/>
    <x v="1"/>
    <n v="963"/>
  </r>
  <r>
    <x v="1"/>
    <s v="2"/>
    <s v="M"/>
    <x v="0"/>
    <n v="339"/>
  </r>
  <r>
    <x v="1"/>
    <s v="3"/>
    <s v="F"/>
    <x v="1"/>
    <n v="2"/>
  </r>
  <r>
    <x v="1"/>
    <s v="3"/>
    <s v="F"/>
    <x v="0"/>
    <n v="2"/>
  </r>
  <r>
    <x v="1"/>
    <s v="3"/>
    <s v="M"/>
    <x v="1"/>
    <n v="2"/>
  </r>
  <r>
    <x v="1"/>
    <s v="3"/>
    <s v="M"/>
    <x v="0"/>
    <n v="1"/>
  </r>
  <r>
    <x v="1"/>
    <s v="A"/>
    <s v="F"/>
    <x v="1"/>
    <n v="2"/>
  </r>
  <r>
    <x v="1"/>
    <s v="A"/>
    <s v="F"/>
    <x v="0"/>
    <n v="3"/>
  </r>
  <r>
    <x v="1"/>
    <s v="A"/>
    <s v="M"/>
    <x v="1"/>
    <n v="1"/>
  </r>
  <r>
    <x v="1"/>
    <s v="A"/>
    <s v="M"/>
    <x v="0"/>
    <n v="1"/>
  </r>
  <r>
    <x v="1"/>
    <s v="B"/>
    <s v="F"/>
    <x v="1"/>
    <n v="1"/>
  </r>
  <r>
    <x v="1"/>
    <s v="N"/>
    <s v="F"/>
    <x v="1"/>
    <n v="1003"/>
  </r>
  <r>
    <x v="1"/>
    <s v="N"/>
    <s v="F"/>
    <x v="0"/>
    <n v="500"/>
  </r>
  <r>
    <x v="1"/>
    <s v="N"/>
    <s v="M"/>
    <x v="1"/>
    <n v="1017"/>
  </r>
  <r>
    <x v="1"/>
    <s v="N"/>
    <s v="M"/>
    <x v="0"/>
    <n v="455"/>
  </r>
  <r>
    <x v="1"/>
    <s v="O"/>
    <s v="M"/>
    <x v="1"/>
    <n v="2"/>
  </r>
  <r>
    <x v="2"/>
    <s v=""/>
    <s v="F"/>
    <x v="1"/>
    <n v="1"/>
  </r>
  <r>
    <x v="2"/>
    <s v=""/>
    <s v="F"/>
    <x v="0"/>
    <n v="1"/>
  </r>
  <r>
    <x v="2"/>
    <s v=""/>
    <s v="M"/>
    <x v="1"/>
    <n v="1"/>
  </r>
  <r>
    <x v="2"/>
    <s v=""/>
    <s v="M"/>
    <x v="0"/>
    <n v="1"/>
  </r>
  <r>
    <x v="2"/>
    <s v="1"/>
    <s v="F"/>
    <x v="1"/>
    <n v="214"/>
  </r>
  <r>
    <x v="2"/>
    <s v="1"/>
    <s v="F"/>
    <x v="0"/>
    <n v="107"/>
  </r>
  <r>
    <x v="2"/>
    <s v="1"/>
    <s v="M"/>
    <x v="1"/>
    <n v="254"/>
  </r>
  <r>
    <x v="2"/>
    <s v="1"/>
    <s v="M"/>
    <x v="0"/>
    <n v="98"/>
  </r>
  <r>
    <x v="2"/>
    <s v="2"/>
    <s v="F"/>
    <x v="1"/>
    <n v="104"/>
  </r>
  <r>
    <x v="2"/>
    <s v="2"/>
    <s v="F"/>
    <x v="0"/>
    <n v="47"/>
  </r>
  <r>
    <x v="2"/>
    <s v="2"/>
    <s v="M"/>
    <x v="1"/>
    <n v="116"/>
  </r>
  <r>
    <x v="2"/>
    <s v="2"/>
    <s v="M"/>
    <x v="0"/>
    <n v="46"/>
  </r>
  <r>
    <x v="2"/>
    <s v="3"/>
    <s v="F"/>
    <x v="1"/>
    <n v="2"/>
  </r>
  <r>
    <x v="2"/>
    <s v="3"/>
    <s v="M"/>
    <x v="1"/>
    <n v="1"/>
  </r>
  <r>
    <x v="2"/>
    <s v="A"/>
    <s v="M"/>
    <x v="0"/>
    <n v="1"/>
  </r>
  <r>
    <x v="2"/>
    <s v="N"/>
    <s v="F"/>
    <x v="1"/>
    <n v="134"/>
  </r>
  <r>
    <x v="2"/>
    <s v="N"/>
    <s v="F"/>
    <x v="0"/>
    <n v="67"/>
  </r>
  <r>
    <x v="2"/>
    <s v="N"/>
    <s v="M"/>
    <x v="1"/>
    <n v="137"/>
  </r>
  <r>
    <x v="2"/>
    <s v="N"/>
    <s v="M"/>
    <x v="0"/>
    <n v="69"/>
  </r>
  <r>
    <x v="3"/>
    <s v=""/>
    <s v="F"/>
    <x v="1"/>
    <n v="2"/>
  </r>
  <r>
    <x v="3"/>
    <s v=""/>
    <s v="F"/>
    <x v="0"/>
    <n v="1"/>
  </r>
  <r>
    <x v="3"/>
    <s v=""/>
    <s v="M"/>
    <x v="1"/>
    <n v="2"/>
  </r>
  <r>
    <x v="3"/>
    <s v=""/>
    <s v="M"/>
    <x v="0"/>
    <n v="1"/>
  </r>
  <r>
    <x v="3"/>
    <s v="1"/>
    <s v="F"/>
    <x v="1"/>
    <n v="153"/>
  </r>
  <r>
    <x v="3"/>
    <s v="1"/>
    <s v="F"/>
    <x v="0"/>
    <n v="186"/>
  </r>
  <r>
    <x v="3"/>
    <s v="1"/>
    <s v="M"/>
    <x v="1"/>
    <n v="175"/>
  </r>
  <r>
    <x v="3"/>
    <s v="1"/>
    <s v="M"/>
    <x v="0"/>
    <n v="178"/>
  </r>
  <r>
    <x v="3"/>
    <s v="2"/>
    <s v="F"/>
    <x v="1"/>
    <n v="14"/>
  </r>
  <r>
    <x v="3"/>
    <s v="2"/>
    <s v="F"/>
    <x v="0"/>
    <n v="76"/>
  </r>
  <r>
    <x v="3"/>
    <s v="2"/>
    <s v="M"/>
    <x v="1"/>
    <n v="32"/>
  </r>
  <r>
    <x v="3"/>
    <s v="2"/>
    <s v="M"/>
    <x v="0"/>
    <n v="62"/>
  </r>
  <r>
    <x v="3"/>
    <s v="3"/>
    <s v="F"/>
    <x v="1"/>
    <n v="1"/>
  </r>
  <r>
    <x v="3"/>
    <s v="3"/>
    <s v="F"/>
    <x v="0"/>
    <n v="2"/>
  </r>
  <r>
    <x v="3"/>
    <s v="3"/>
    <s v="M"/>
    <x v="1"/>
    <n v="1"/>
  </r>
  <r>
    <x v="3"/>
    <s v="A"/>
    <s v="M"/>
    <x v="1"/>
    <n v="1"/>
  </r>
  <r>
    <x v="3"/>
    <s v="A"/>
    <s v="M"/>
    <x v="0"/>
    <n v="1"/>
  </r>
  <r>
    <x v="3"/>
    <s v="N"/>
    <s v="F"/>
    <x v="1"/>
    <n v="614"/>
  </r>
  <r>
    <x v="3"/>
    <s v="N"/>
    <s v="F"/>
    <x v="0"/>
    <n v="428"/>
  </r>
  <r>
    <x v="3"/>
    <s v="N"/>
    <s v="M"/>
    <x v="1"/>
    <n v="638"/>
  </r>
  <r>
    <x v="3"/>
    <s v="N"/>
    <s v="M"/>
    <x v="0"/>
    <n v="381"/>
  </r>
  <r>
    <x v="4"/>
    <s v=""/>
    <s v="F"/>
    <x v="1"/>
    <n v="10"/>
  </r>
  <r>
    <x v="4"/>
    <s v=""/>
    <s v="F"/>
    <x v="0"/>
    <n v="17"/>
  </r>
  <r>
    <x v="4"/>
    <s v=""/>
    <s v="M"/>
    <x v="1"/>
    <n v="10"/>
  </r>
  <r>
    <x v="4"/>
    <s v=""/>
    <s v="M"/>
    <x v="0"/>
    <n v="14"/>
  </r>
  <r>
    <x v="4"/>
    <s v="1"/>
    <s v="F"/>
    <x v="1"/>
    <n v="1596"/>
  </r>
  <r>
    <x v="4"/>
    <s v="1"/>
    <s v="F"/>
    <x v="0"/>
    <n v="2200"/>
  </r>
  <r>
    <x v="4"/>
    <s v="1"/>
    <s v="M"/>
    <x v="1"/>
    <n v="1243"/>
  </r>
  <r>
    <x v="4"/>
    <s v="1"/>
    <s v="M"/>
    <x v="0"/>
    <n v="1989"/>
  </r>
  <r>
    <x v="4"/>
    <s v="2"/>
    <s v="F"/>
    <x v="1"/>
    <n v="330"/>
  </r>
  <r>
    <x v="4"/>
    <s v="2"/>
    <s v="F"/>
    <x v="0"/>
    <n v="510"/>
  </r>
  <r>
    <x v="4"/>
    <s v="2"/>
    <s v="M"/>
    <x v="1"/>
    <n v="262"/>
  </r>
  <r>
    <x v="4"/>
    <s v="2"/>
    <s v="M"/>
    <x v="0"/>
    <n v="463"/>
  </r>
  <r>
    <x v="4"/>
    <s v="3"/>
    <s v="M"/>
    <x v="0"/>
    <n v="4"/>
  </r>
  <r>
    <x v="4"/>
    <s v="A"/>
    <s v="F"/>
    <x v="0"/>
    <n v="7"/>
  </r>
  <r>
    <x v="4"/>
    <s v="A"/>
    <s v="M"/>
    <x v="1"/>
    <n v="2"/>
  </r>
  <r>
    <x v="4"/>
    <s v="A"/>
    <s v="M"/>
    <x v="0"/>
    <n v="4"/>
  </r>
  <r>
    <x v="4"/>
    <s v="B"/>
    <s v="F"/>
    <x v="1"/>
    <n v="1"/>
  </r>
  <r>
    <x v="4"/>
    <s v="B"/>
    <s v="M"/>
    <x v="0"/>
    <n v="1"/>
  </r>
  <r>
    <x v="4"/>
    <s v="C"/>
    <s v="F"/>
    <x v="1"/>
    <n v="1"/>
  </r>
  <r>
    <x v="4"/>
    <s v="N"/>
    <s v="F"/>
    <x v="1"/>
    <n v="280"/>
  </r>
  <r>
    <x v="4"/>
    <s v="N"/>
    <s v="F"/>
    <x v="0"/>
    <n v="335"/>
  </r>
  <r>
    <x v="4"/>
    <s v="N"/>
    <s v="M"/>
    <x v="1"/>
    <n v="226"/>
  </r>
  <r>
    <x v="4"/>
    <s v="N"/>
    <s v="M"/>
    <x v="0"/>
    <n v="309"/>
  </r>
  <r>
    <x v="4"/>
    <s v="O"/>
    <s v="F"/>
    <x v="1"/>
    <n v="11"/>
  </r>
  <r>
    <x v="4"/>
    <s v="O"/>
    <s v="F"/>
    <x v="0"/>
    <n v="12"/>
  </r>
  <r>
    <x v="4"/>
    <s v="O"/>
    <s v="M"/>
    <x v="1"/>
    <n v="13"/>
  </r>
  <r>
    <x v="4"/>
    <s v="O"/>
    <s v="M"/>
    <x v="0"/>
    <n v="6"/>
  </r>
  <r>
    <x v="5"/>
    <s v="1"/>
    <s v="F"/>
    <x v="1"/>
    <n v="3112"/>
  </r>
  <r>
    <x v="5"/>
    <s v="1"/>
    <s v="F"/>
    <x v="0"/>
    <n v="2485"/>
  </r>
  <r>
    <x v="5"/>
    <s v="1"/>
    <s v="M"/>
    <x v="1"/>
    <n v="3255"/>
  </r>
  <r>
    <x v="5"/>
    <s v="1"/>
    <s v="M"/>
    <x v="0"/>
    <n v="2279"/>
  </r>
  <r>
    <x v="5"/>
    <s v="2"/>
    <s v="F"/>
    <x v="1"/>
    <n v="342"/>
  </r>
  <r>
    <x v="5"/>
    <s v="2"/>
    <s v="F"/>
    <x v="0"/>
    <n v="425"/>
  </r>
  <r>
    <x v="5"/>
    <s v="2"/>
    <s v="M"/>
    <x v="1"/>
    <n v="431"/>
  </r>
  <r>
    <x v="5"/>
    <s v="2"/>
    <s v="M"/>
    <x v="0"/>
    <n v="417"/>
  </r>
  <r>
    <x v="5"/>
    <s v="3"/>
    <s v="F"/>
    <x v="1"/>
    <n v="1"/>
  </r>
  <r>
    <x v="5"/>
    <s v="3"/>
    <s v="F"/>
    <x v="0"/>
    <n v="4"/>
  </r>
  <r>
    <x v="5"/>
    <s v="3"/>
    <s v="M"/>
    <x v="1"/>
    <n v="1"/>
  </r>
  <r>
    <x v="5"/>
    <s v="3"/>
    <s v="M"/>
    <x v="0"/>
    <n v="6"/>
  </r>
  <r>
    <x v="5"/>
    <s v="A"/>
    <s v="F"/>
    <x v="0"/>
    <n v="1"/>
  </r>
  <r>
    <x v="5"/>
    <s v="A"/>
    <s v="M"/>
    <x v="1"/>
    <n v="2"/>
  </r>
  <r>
    <x v="5"/>
    <s v="B"/>
    <s v="M"/>
    <x v="0"/>
    <n v="1"/>
  </r>
  <r>
    <x v="5"/>
    <s v="N"/>
    <s v="F"/>
    <x v="1"/>
    <n v="1135"/>
  </r>
  <r>
    <x v="5"/>
    <s v="N"/>
    <s v="F"/>
    <x v="0"/>
    <n v="1180"/>
  </r>
  <r>
    <x v="5"/>
    <s v="N"/>
    <s v="M"/>
    <x v="1"/>
    <n v="964"/>
  </r>
  <r>
    <x v="5"/>
    <s v="N"/>
    <s v="M"/>
    <x v="0"/>
    <n v="938"/>
  </r>
  <r>
    <x v="5"/>
    <s v="O"/>
    <s v="F"/>
    <x v="1"/>
    <n v="1"/>
  </r>
  <r>
    <x v="5"/>
    <s v="O"/>
    <s v="F"/>
    <x v="0"/>
    <n v="1"/>
  </r>
  <r>
    <x v="5"/>
    <s v="O"/>
    <s v="M"/>
    <x v="1"/>
    <n v="1"/>
  </r>
  <r>
    <x v="6"/>
    <s v=""/>
    <s v="F"/>
    <x v="1"/>
    <n v="1"/>
  </r>
  <r>
    <x v="6"/>
    <s v=""/>
    <s v="F"/>
    <x v="0"/>
    <n v="1"/>
  </r>
  <r>
    <x v="6"/>
    <s v=""/>
    <s v="M"/>
    <x v="0"/>
    <n v="1"/>
  </r>
  <r>
    <x v="6"/>
    <s v="1"/>
    <s v="F"/>
    <x v="1"/>
    <n v="2941"/>
  </r>
  <r>
    <x v="6"/>
    <s v="1"/>
    <s v="F"/>
    <x v="0"/>
    <n v="4649"/>
  </r>
  <r>
    <x v="6"/>
    <s v="1"/>
    <s v="M"/>
    <x v="1"/>
    <n v="3415"/>
  </r>
  <r>
    <x v="6"/>
    <s v="1"/>
    <s v="M"/>
    <x v="0"/>
    <n v="4706"/>
  </r>
  <r>
    <x v="6"/>
    <s v="2"/>
    <s v="F"/>
    <x v="1"/>
    <n v="3002"/>
  </r>
  <r>
    <x v="6"/>
    <s v="2"/>
    <s v="F"/>
    <x v="0"/>
    <n v="1556"/>
  </r>
  <r>
    <x v="6"/>
    <s v="2"/>
    <s v="M"/>
    <x v="1"/>
    <n v="3373"/>
  </r>
  <r>
    <x v="6"/>
    <s v="2"/>
    <s v="M"/>
    <x v="0"/>
    <n v="1471"/>
  </r>
  <r>
    <x v="6"/>
    <s v="3"/>
    <s v="F"/>
    <x v="1"/>
    <n v="4"/>
  </r>
  <r>
    <x v="6"/>
    <s v="3"/>
    <s v="F"/>
    <x v="0"/>
    <n v="1"/>
  </r>
  <r>
    <x v="6"/>
    <s v="3"/>
    <s v="M"/>
    <x v="1"/>
    <n v="5"/>
  </r>
  <r>
    <x v="6"/>
    <s v="3"/>
    <s v="M"/>
    <x v="0"/>
    <n v="2"/>
  </r>
  <r>
    <x v="6"/>
    <s v="A"/>
    <s v="M"/>
    <x v="1"/>
    <n v="6"/>
  </r>
  <r>
    <x v="6"/>
    <s v="A"/>
    <s v="M"/>
    <x v="0"/>
    <n v="13"/>
  </r>
  <r>
    <x v="6"/>
    <s v="B"/>
    <s v="M"/>
    <x v="0"/>
    <n v="2"/>
  </r>
  <r>
    <x v="6"/>
    <s v="N"/>
    <s v="F"/>
    <x v="1"/>
    <n v="915"/>
  </r>
  <r>
    <x v="6"/>
    <s v="N"/>
    <s v="F"/>
    <x v="0"/>
    <n v="747"/>
  </r>
  <r>
    <x v="6"/>
    <s v="N"/>
    <s v="M"/>
    <x v="1"/>
    <n v="856"/>
  </r>
  <r>
    <x v="6"/>
    <s v="N"/>
    <s v="M"/>
    <x v="0"/>
    <n v="695"/>
  </r>
  <r>
    <x v="6"/>
    <s v="O"/>
    <s v="F"/>
    <x v="1"/>
    <n v="1"/>
  </r>
  <r>
    <x v="6"/>
    <s v="O"/>
    <s v="F"/>
    <x v="0"/>
    <n v="7"/>
  </r>
  <r>
    <x v="6"/>
    <s v="O"/>
    <s v="M"/>
    <x v="1"/>
    <n v="18"/>
  </r>
  <r>
    <x v="6"/>
    <s v="O"/>
    <s v="M"/>
    <x v="0"/>
    <n v="91"/>
  </r>
  <r>
    <x v="7"/>
    <s v=""/>
    <s v="F"/>
    <x v="1"/>
    <n v="53"/>
  </r>
  <r>
    <x v="7"/>
    <s v=""/>
    <s v="F"/>
    <x v="0"/>
    <n v="42"/>
  </r>
  <r>
    <x v="7"/>
    <s v=""/>
    <s v="M"/>
    <x v="1"/>
    <n v="18"/>
  </r>
  <r>
    <x v="7"/>
    <s v=""/>
    <s v="M"/>
    <x v="0"/>
    <n v="14"/>
  </r>
  <r>
    <x v="7"/>
    <s v="1"/>
    <s v="F"/>
    <x v="1"/>
    <n v="346"/>
  </r>
  <r>
    <x v="7"/>
    <s v="1"/>
    <s v="F"/>
    <x v="0"/>
    <n v="484"/>
  </r>
  <r>
    <x v="7"/>
    <s v="1"/>
    <s v="M"/>
    <x v="1"/>
    <n v="300"/>
  </r>
  <r>
    <x v="7"/>
    <s v="1"/>
    <s v="M"/>
    <x v="0"/>
    <n v="453"/>
  </r>
  <r>
    <x v="7"/>
    <s v="2"/>
    <s v="F"/>
    <x v="1"/>
    <n v="114"/>
  </r>
  <r>
    <x v="7"/>
    <s v="2"/>
    <s v="F"/>
    <x v="0"/>
    <n v="122"/>
  </r>
  <r>
    <x v="7"/>
    <s v="2"/>
    <s v="M"/>
    <x v="1"/>
    <n v="113"/>
  </r>
  <r>
    <x v="7"/>
    <s v="2"/>
    <s v="M"/>
    <x v="0"/>
    <n v="119"/>
  </r>
  <r>
    <x v="7"/>
    <s v="3"/>
    <s v="F"/>
    <x v="1"/>
    <n v="1"/>
  </r>
  <r>
    <x v="7"/>
    <s v="3"/>
    <s v="F"/>
    <x v="0"/>
    <n v="2"/>
  </r>
  <r>
    <x v="7"/>
    <s v="3"/>
    <s v="M"/>
    <x v="1"/>
    <n v="1"/>
  </r>
  <r>
    <x v="7"/>
    <s v="3"/>
    <s v="M"/>
    <x v="0"/>
    <n v="2"/>
  </r>
  <r>
    <x v="7"/>
    <s v="A"/>
    <s v="M"/>
    <x v="0"/>
    <n v="1"/>
  </r>
  <r>
    <x v="7"/>
    <s v="N"/>
    <s v="F"/>
    <x v="1"/>
    <n v="121"/>
  </r>
  <r>
    <x v="7"/>
    <s v="N"/>
    <s v="F"/>
    <x v="0"/>
    <n v="153"/>
  </r>
  <r>
    <x v="7"/>
    <s v="N"/>
    <s v="M"/>
    <x v="1"/>
    <n v="97"/>
  </r>
  <r>
    <x v="7"/>
    <s v="N"/>
    <s v="M"/>
    <x v="0"/>
    <n v="120"/>
  </r>
  <r>
    <x v="7"/>
    <s v="O"/>
    <s v="F"/>
    <x v="0"/>
    <n v="1"/>
  </r>
  <r>
    <x v="7"/>
    <s v="O"/>
    <s v="M"/>
    <x v="0"/>
    <n v="1"/>
  </r>
  <r>
    <x v="8"/>
    <s v="1"/>
    <s v="F"/>
    <x v="1"/>
    <n v="2330"/>
  </r>
  <r>
    <x v="8"/>
    <s v="1"/>
    <s v="F"/>
    <x v="0"/>
    <n v="483"/>
  </r>
  <r>
    <x v="8"/>
    <s v="1"/>
    <s v="M"/>
    <x v="1"/>
    <n v="2403"/>
  </r>
  <r>
    <x v="8"/>
    <s v="1"/>
    <s v="M"/>
    <x v="0"/>
    <n v="427"/>
  </r>
  <r>
    <x v="8"/>
    <s v="2"/>
    <s v="F"/>
    <x v="1"/>
    <n v="290"/>
  </r>
  <r>
    <x v="8"/>
    <s v="2"/>
    <s v="F"/>
    <x v="0"/>
    <n v="61"/>
  </r>
  <r>
    <x v="8"/>
    <s v="2"/>
    <s v="M"/>
    <x v="1"/>
    <n v="296"/>
  </r>
  <r>
    <x v="8"/>
    <s v="2"/>
    <s v="M"/>
    <x v="0"/>
    <n v="41"/>
  </r>
  <r>
    <x v="8"/>
    <s v="3"/>
    <s v="F"/>
    <x v="1"/>
    <n v="6"/>
  </r>
  <r>
    <x v="8"/>
    <s v="3"/>
    <s v="F"/>
    <x v="0"/>
    <n v="1"/>
  </r>
  <r>
    <x v="8"/>
    <s v="3"/>
    <s v="M"/>
    <x v="1"/>
    <n v="12"/>
  </r>
  <r>
    <x v="8"/>
    <s v="N"/>
    <s v="F"/>
    <x v="1"/>
    <n v="994"/>
  </r>
  <r>
    <x v="8"/>
    <s v="N"/>
    <s v="F"/>
    <x v="0"/>
    <n v="181"/>
  </r>
  <r>
    <x v="8"/>
    <s v="N"/>
    <s v="M"/>
    <x v="1"/>
    <n v="894"/>
  </r>
  <r>
    <x v="8"/>
    <s v="N"/>
    <s v="M"/>
    <x v="0"/>
    <n v="114"/>
  </r>
  <r>
    <x v="8"/>
    <s v="O"/>
    <s v="F"/>
    <x v="1"/>
    <n v="1"/>
  </r>
  <r>
    <x v="9"/>
    <s v=""/>
    <s v="F"/>
    <x v="1"/>
    <n v="6"/>
  </r>
  <r>
    <x v="9"/>
    <s v=""/>
    <s v="F"/>
    <x v="0"/>
    <n v="9"/>
  </r>
  <r>
    <x v="9"/>
    <s v=""/>
    <s v="M"/>
    <x v="1"/>
    <n v="19"/>
  </r>
  <r>
    <x v="9"/>
    <s v=""/>
    <s v="M"/>
    <x v="0"/>
    <n v="9"/>
  </r>
  <r>
    <x v="9"/>
    <s v="1"/>
    <s v="F"/>
    <x v="1"/>
    <n v="1932"/>
  </r>
  <r>
    <x v="9"/>
    <s v="1"/>
    <s v="F"/>
    <x v="0"/>
    <n v="1363"/>
  </r>
  <r>
    <x v="9"/>
    <s v="1"/>
    <s v="M"/>
    <x v="1"/>
    <n v="2474"/>
  </r>
  <r>
    <x v="9"/>
    <s v="1"/>
    <s v="M"/>
    <x v="0"/>
    <n v="1307"/>
  </r>
  <r>
    <x v="9"/>
    <s v="2"/>
    <s v="F"/>
    <x v="1"/>
    <n v="84"/>
  </r>
  <r>
    <x v="9"/>
    <s v="2"/>
    <s v="F"/>
    <x v="0"/>
    <n v="100"/>
  </r>
  <r>
    <x v="9"/>
    <s v="2"/>
    <s v="M"/>
    <x v="1"/>
    <n v="121"/>
  </r>
  <r>
    <x v="9"/>
    <s v="2"/>
    <s v="M"/>
    <x v="0"/>
    <n v="138"/>
  </r>
  <r>
    <x v="9"/>
    <s v="3"/>
    <s v="F"/>
    <x v="1"/>
    <n v="1"/>
  </r>
  <r>
    <x v="9"/>
    <s v="3"/>
    <s v="M"/>
    <x v="0"/>
    <n v="1"/>
  </r>
  <r>
    <x v="9"/>
    <s v="A"/>
    <s v="F"/>
    <x v="0"/>
    <n v="2"/>
  </r>
  <r>
    <x v="9"/>
    <s v="A"/>
    <s v="M"/>
    <x v="1"/>
    <n v="1"/>
  </r>
  <r>
    <x v="9"/>
    <s v="A"/>
    <s v="M"/>
    <x v="0"/>
    <n v="1"/>
  </r>
  <r>
    <x v="9"/>
    <s v="B"/>
    <s v="M"/>
    <x v="0"/>
    <n v="2"/>
  </r>
  <r>
    <x v="9"/>
    <s v="N"/>
    <s v="F"/>
    <x v="1"/>
    <n v="2180"/>
  </r>
  <r>
    <x v="9"/>
    <s v="N"/>
    <s v="F"/>
    <x v="0"/>
    <n v="1116"/>
  </r>
  <r>
    <x v="9"/>
    <s v="N"/>
    <s v="M"/>
    <x v="1"/>
    <n v="2404"/>
  </r>
  <r>
    <x v="9"/>
    <s v="N"/>
    <s v="M"/>
    <x v="0"/>
    <n v="1066"/>
  </r>
  <r>
    <x v="9"/>
    <s v="O"/>
    <s v="F"/>
    <x v="1"/>
    <n v="2"/>
  </r>
  <r>
    <x v="9"/>
    <s v="O"/>
    <s v="M"/>
    <x v="1"/>
    <n v="2"/>
  </r>
  <r>
    <x v="9"/>
    <s v="O"/>
    <s v="M"/>
    <x v="0"/>
    <n v="3"/>
  </r>
  <r>
    <x v="10"/>
    <s v="1"/>
    <s v="F"/>
    <x v="1"/>
    <n v="2844"/>
  </r>
  <r>
    <x v="10"/>
    <s v="1"/>
    <s v="F"/>
    <x v="0"/>
    <n v="3434"/>
  </r>
  <r>
    <x v="10"/>
    <s v="1"/>
    <s v="M"/>
    <x v="1"/>
    <n v="3188"/>
  </r>
  <r>
    <x v="10"/>
    <s v="1"/>
    <s v="M"/>
    <x v="0"/>
    <n v="3195"/>
  </r>
  <r>
    <x v="10"/>
    <s v="2"/>
    <s v="F"/>
    <x v="1"/>
    <n v="346"/>
  </r>
  <r>
    <x v="10"/>
    <s v="2"/>
    <s v="F"/>
    <x v="0"/>
    <n v="735"/>
  </r>
  <r>
    <x v="10"/>
    <s v="2"/>
    <s v="M"/>
    <x v="1"/>
    <n v="413"/>
  </r>
  <r>
    <x v="10"/>
    <s v="2"/>
    <s v="M"/>
    <x v="0"/>
    <n v="756"/>
  </r>
  <r>
    <x v="10"/>
    <s v="3"/>
    <s v="F"/>
    <x v="1"/>
    <n v="3"/>
  </r>
  <r>
    <x v="10"/>
    <s v="3"/>
    <s v="F"/>
    <x v="0"/>
    <n v="9"/>
  </r>
  <r>
    <x v="10"/>
    <s v="3"/>
    <s v="M"/>
    <x v="0"/>
    <n v="10"/>
  </r>
  <r>
    <x v="10"/>
    <s v="A"/>
    <s v="F"/>
    <x v="1"/>
    <n v="1"/>
  </r>
  <r>
    <x v="10"/>
    <s v="A"/>
    <s v="F"/>
    <x v="0"/>
    <n v="5"/>
  </r>
  <r>
    <x v="10"/>
    <s v="A"/>
    <s v="M"/>
    <x v="1"/>
    <n v="3"/>
  </r>
  <r>
    <x v="10"/>
    <s v="A"/>
    <s v="M"/>
    <x v="0"/>
    <n v="3"/>
  </r>
  <r>
    <x v="10"/>
    <s v="B"/>
    <s v="F"/>
    <x v="1"/>
    <n v="2"/>
  </r>
  <r>
    <x v="10"/>
    <s v="B"/>
    <s v="M"/>
    <x v="0"/>
    <n v="2"/>
  </r>
  <r>
    <x v="10"/>
    <s v="N"/>
    <s v="F"/>
    <x v="1"/>
    <n v="437"/>
  </r>
  <r>
    <x v="10"/>
    <s v="N"/>
    <s v="F"/>
    <x v="0"/>
    <n v="710"/>
  </r>
  <r>
    <x v="10"/>
    <s v="N"/>
    <s v="M"/>
    <x v="1"/>
    <n v="380"/>
  </r>
  <r>
    <x v="10"/>
    <s v="N"/>
    <s v="M"/>
    <x v="0"/>
    <n v="630"/>
  </r>
  <r>
    <x v="10"/>
    <s v="O"/>
    <s v="F"/>
    <x v="0"/>
    <n v="3"/>
  </r>
  <r>
    <x v="10"/>
    <s v="O"/>
    <s v="M"/>
    <x v="1"/>
    <n v="1"/>
  </r>
  <r>
    <x v="10"/>
    <s v="O"/>
    <s v="M"/>
    <x v="0"/>
    <n v="5"/>
  </r>
  <r>
    <x v="11"/>
    <s v=""/>
    <s v="F"/>
    <x v="1"/>
    <n v="1"/>
  </r>
  <r>
    <x v="11"/>
    <s v=""/>
    <s v="F"/>
    <x v="0"/>
    <n v="1"/>
  </r>
  <r>
    <x v="11"/>
    <s v=""/>
    <s v="M"/>
    <x v="1"/>
    <n v="1"/>
  </r>
  <r>
    <x v="11"/>
    <s v="1"/>
    <s v="F"/>
    <x v="1"/>
    <n v="1169"/>
  </r>
  <r>
    <x v="11"/>
    <s v="1"/>
    <s v="F"/>
    <x v="0"/>
    <n v="361"/>
  </r>
  <r>
    <x v="11"/>
    <s v="1"/>
    <s v="M"/>
    <x v="1"/>
    <n v="1342"/>
  </r>
  <r>
    <x v="11"/>
    <s v="1"/>
    <s v="M"/>
    <x v="0"/>
    <n v="356"/>
  </r>
  <r>
    <x v="11"/>
    <s v="2"/>
    <s v="F"/>
    <x v="1"/>
    <n v="260"/>
  </r>
  <r>
    <x v="11"/>
    <s v="2"/>
    <s v="F"/>
    <x v="0"/>
    <n v="65"/>
  </r>
  <r>
    <x v="11"/>
    <s v="2"/>
    <s v="M"/>
    <x v="1"/>
    <n v="292"/>
  </r>
  <r>
    <x v="11"/>
    <s v="2"/>
    <s v="M"/>
    <x v="0"/>
    <n v="81"/>
  </r>
  <r>
    <x v="11"/>
    <s v="A"/>
    <s v="F"/>
    <x v="1"/>
    <n v="1"/>
  </r>
  <r>
    <x v="11"/>
    <s v="A"/>
    <s v="F"/>
    <x v="0"/>
    <n v="2"/>
  </r>
  <r>
    <x v="11"/>
    <s v="A"/>
    <s v="M"/>
    <x v="1"/>
    <n v="3"/>
  </r>
  <r>
    <x v="11"/>
    <s v="N"/>
    <s v="F"/>
    <x v="1"/>
    <n v="605"/>
  </r>
  <r>
    <x v="11"/>
    <s v="N"/>
    <s v="F"/>
    <x v="0"/>
    <n v="180"/>
  </r>
  <r>
    <x v="11"/>
    <s v="N"/>
    <s v="M"/>
    <x v="1"/>
    <n v="580"/>
  </r>
  <r>
    <x v="11"/>
    <s v="N"/>
    <s v="M"/>
    <x v="0"/>
    <n v="180"/>
  </r>
  <r>
    <x v="11"/>
    <s v="O"/>
    <s v="F"/>
    <x v="1"/>
    <n v="4"/>
  </r>
  <r>
    <x v="11"/>
    <s v="O"/>
    <s v="F"/>
    <x v="0"/>
    <n v="1"/>
  </r>
  <r>
    <x v="11"/>
    <s v="O"/>
    <s v="M"/>
    <x v="1"/>
    <n v="1"/>
  </r>
  <r>
    <x v="11"/>
    <s v="O"/>
    <s v="M"/>
    <x v="0"/>
    <n v="1"/>
  </r>
  <r>
    <x v="12"/>
    <s v=""/>
    <s v="F"/>
    <x v="1"/>
    <n v="2"/>
  </r>
  <r>
    <x v="12"/>
    <s v=""/>
    <s v="M"/>
    <x v="0"/>
    <n v="1"/>
  </r>
  <r>
    <x v="12"/>
    <s v="1"/>
    <s v="F"/>
    <x v="1"/>
    <n v="1899"/>
  </r>
  <r>
    <x v="12"/>
    <s v="1"/>
    <s v="F"/>
    <x v="0"/>
    <n v="11018"/>
  </r>
  <r>
    <x v="12"/>
    <s v="1"/>
    <s v="M"/>
    <x v="1"/>
    <n v="1970"/>
  </r>
  <r>
    <x v="12"/>
    <s v="1"/>
    <s v="M"/>
    <x v="0"/>
    <n v="9510"/>
  </r>
  <r>
    <x v="12"/>
    <s v="2"/>
    <s v="F"/>
    <x v="1"/>
    <n v="126"/>
  </r>
  <r>
    <x v="12"/>
    <s v="2"/>
    <s v="F"/>
    <x v="0"/>
    <n v="1504"/>
  </r>
  <r>
    <x v="12"/>
    <s v="2"/>
    <s v="M"/>
    <x v="1"/>
    <n v="170"/>
  </r>
  <r>
    <x v="12"/>
    <s v="2"/>
    <s v="M"/>
    <x v="0"/>
    <n v="1289"/>
  </r>
  <r>
    <x v="12"/>
    <s v="3"/>
    <s v="F"/>
    <x v="1"/>
    <n v="7"/>
  </r>
  <r>
    <x v="12"/>
    <s v="3"/>
    <s v="F"/>
    <x v="0"/>
    <n v="21"/>
  </r>
  <r>
    <x v="12"/>
    <s v="3"/>
    <s v="M"/>
    <x v="1"/>
    <n v="7"/>
  </r>
  <r>
    <x v="12"/>
    <s v="3"/>
    <s v="M"/>
    <x v="0"/>
    <n v="16"/>
  </r>
  <r>
    <x v="12"/>
    <s v="A"/>
    <s v="F"/>
    <x v="0"/>
    <n v="2"/>
  </r>
  <r>
    <x v="12"/>
    <s v="A"/>
    <s v="M"/>
    <x v="1"/>
    <n v="2"/>
  </r>
  <r>
    <x v="12"/>
    <s v="A"/>
    <s v="M"/>
    <x v="0"/>
    <n v="13"/>
  </r>
  <r>
    <x v="12"/>
    <s v="B"/>
    <s v="F"/>
    <x v="0"/>
    <n v="1"/>
  </r>
  <r>
    <x v="12"/>
    <s v="N"/>
    <s v="F"/>
    <x v="1"/>
    <n v="3451"/>
  </r>
  <r>
    <x v="12"/>
    <s v="N"/>
    <s v="F"/>
    <x v="0"/>
    <n v="11787"/>
  </r>
  <r>
    <x v="12"/>
    <s v="N"/>
    <s v="M"/>
    <x v="1"/>
    <n v="3361"/>
  </r>
  <r>
    <x v="12"/>
    <s v="N"/>
    <s v="M"/>
    <x v="0"/>
    <n v="10003"/>
  </r>
  <r>
    <x v="12"/>
    <s v="O"/>
    <s v="F"/>
    <x v="1"/>
    <n v="6"/>
  </r>
  <r>
    <x v="12"/>
    <s v="O"/>
    <s v="F"/>
    <x v="0"/>
    <n v="26"/>
  </r>
  <r>
    <x v="12"/>
    <s v="O"/>
    <s v="M"/>
    <x v="1"/>
    <n v="8"/>
  </r>
  <r>
    <x v="12"/>
    <s v="O"/>
    <s v="M"/>
    <x v="0"/>
    <n v="33"/>
  </r>
  <r>
    <x v="13"/>
    <s v=""/>
    <s v="F"/>
    <x v="0"/>
    <n v="2"/>
  </r>
  <r>
    <x v="13"/>
    <s v="1"/>
    <s v="F"/>
    <x v="1"/>
    <n v="5010"/>
  </r>
  <r>
    <x v="13"/>
    <s v="1"/>
    <s v="F"/>
    <x v="0"/>
    <n v="4665"/>
  </r>
  <r>
    <x v="13"/>
    <s v="1"/>
    <s v="M"/>
    <x v="1"/>
    <n v="5002"/>
  </r>
  <r>
    <x v="13"/>
    <s v="1"/>
    <s v="M"/>
    <x v="0"/>
    <n v="4267"/>
  </r>
  <r>
    <x v="13"/>
    <s v="2"/>
    <s v="F"/>
    <x v="1"/>
    <n v="178"/>
  </r>
  <r>
    <x v="13"/>
    <s v="2"/>
    <s v="F"/>
    <x v="0"/>
    <n v="524"/>
  </r>
  <r>
    <x v="13"/>
    <s v="2"/>
    <s v="M"/>
    <x v="1"/>
    <n v="192"/>
  </r>
  <r>
    <x v="13"/>
    <s v="2"/>
    <s v="M"/>
    <x v="0"/>
    <n v="495"/>
  </r>
  <r>
    <x v="13"/>
    <s v="3"/>
    <s v="F"/>
    <x v="1"/>
    <n v="22"/>
  </r>
  <r>
    <x v="13"/>
    <s v="3"/>
    <s v="F"/>
    <x v="0"/>
    <n v="16"/>
  </r>
  <r>
    <x v="13"/>
    <s v="3"/>
    <s v="M"/>
    <x v="1"/>
    <n v="21"/>
  </r>
  <r>
    <x v="13"/>
    <s v="3"/>
    <s v="M"/>
    <x v="0"/>
    <n v="9"/>
  </r>
  <r>
    <x v="13"/>
    <s v="A"/>
    <s v="F"/>
    <x v="0"/>
    <n v="4"/>
  </r>
  <r>
    <x v="13"/>
    <s v="A"/>
    <s v="M"/>
    <x v="0"/>
    <n v="2"/>
  </r>
  <r>
    <x v="13"/>
    <s v="N"/>
    <s v="F"/>
    <x v="1"/>
    <n v="1840"/>
  </r>
  <r>
    <x v="13"/>
    <s v="N"/>
    <s v="F"/>
    <x v="0"/>
    <n v="1066"/>
  </r>
  <r>
    <x v="13"/>
    <s v="N"/>
    <s v="M"/>
    <x v="1"/>
    <n v="1855"/>
  </r>
  <r>
    <x v="13"/>
    <s v="N"/>
    <s v="M"/>
    <x v="0"/>
    <n v="1001"/>
  </r>
  <r>
    <x v="13"/>
    <s v="O"/>
    <s v="F"/>
    <x v="1"/>
    <n v="3"/>
  </r>
  <r>
    <x v="13"/>
    <s v="O"/>
    <s v="F"/>
    <x v="0"/>
    <n v="6"/>
  </r>
  <r>
    <x v="13"/>
    <s v="O"/>
    <s v="M"/>
    <x v="1"/>
    <n v="5"/>
  </r>
  <r>
    <x v="13"/>
    <s v="O"/>
    <s v="M"/>
    <x v="0"/>
    <n v="13"/>
  </r>
  <r>
    <x v="14"/>
    <s v=""/>
    <s v="F"/>
    <x v="1"/>
    <n v="1"/>
  </r>
  <r>
    <x v="14"/>
    <s v=""/>
    <s v="F"/>
    <x v="0"/>
    <n v="1"/>
  </r>
  <r>
    <x v="14"/>
    <s v=""/>
    <s v="M"/>
    <x v="1"/>
    <n v="4"/>
  </r>
  <r>
    <x v="14"/>
    <s v=""/>
    <s v="M"/>
    <x v="0"/>
    <n v="5"/>
  </r>
  <r>
    <x v="14"/>
    <s v="1"/>
    <s v="F"/>
    <x v="1"/>
    <n v="312"/>
  </r>
  <r>
    <x v="14"/>
    <s v="1"/>
    <s v="F"/>
    <x v="0"/>
    <n v="172"/>
  </r>
  <r>
    <x v="14"/>
    <s v="1"/>
    <s v="M"/>
    <x v="1"/>
    <n v="358"/>
  </r>
  <r>
    <x v="14"/>
    <s v="1"/>
    <s v="M"/>
    <x v="0"/>
    <n v="188"/>
  </r>
  <r>
    <x v="14"/>
    <s v="2"/>
    <s v="F"/>
    <x v="1"/>
    <n v="18"/>
  </r>
  <r>
    <x v="14"/>
    <s v="2"/>
    <s v="F"/>
    <x v="0"/>
    <n v="23"/>
  </r>
  <r>
    <x v="14"/>
    <s v="2"/>
    <s v="M"/>
    <x v="1"/>
    <n v="44"/>
  </r>
  <r>
    <x v="14"/>
    <s v="2"/>
    <s v="M"/>
    <x v="0"/>
    <n v="30"/>
  </r>
  <r>
    <x v="14"/>
    <s v="3"/>
    <s v="F"/>
    <x v="0"/>
    <n v="1"/>
  </r>
  <r>
    <x v="14"/>
    <s v="3"/>
    <s v="M"/>
    <x v="1"/>
    <n v="1"/>
  </r>
  <r>
    <x v="14"/>
    <s v="A"/>
    <s v="F"/>
    <x v="0"/>
    <n v="2"/>
  </r>
  <r>
    <x v="14"/>
    <s v="A"/>
    <s v="M"/>
    <x v="0"/>
    <n v="1"/>
  </r>
  <r>
    <x v="14"/>
    <s v="N"/>
    <s v="F"/>
    <x v="1"/>
    <n v="1569"/>
  </r>
  <r>
    <x v="14"/>
    <s v="N"/>
    <s v="F"/>
    <x v="0"/>
    <n v="990"/>
  </r>
  <r>
    <x v="14"/>
    <s v="N"/>
    <s v="M"/>
    <x v="1"/>
    <n v="1807"/>
  </r>
  <r>
    <x v="14"/>
    <s v="N"/>
    <s v="M"/>
    <x v="0"/>
    <n v="944"/>
  </r>
  <r>
    <x v="14"/>
    <s v="O"/>
    <s v="F"/>
    <x v="1"/>
    <n v="1"/>
  </r>
  <r>
    <x v="14"/>
    <s v="O"/>
    <s v="F"/>
    <x v="0"/>
    <n v="2"/>
  </r>
  <r>
    <x v="14"/>
    <s v="O"/>
    <s v="M"/>
    <x v="0"/>
    <n v="1"/>
  </r>
  <r>
    <x v="15"/>
    <s v=""/>
    <s v="F"/>
    <x v="1"/>
    <n v="25"/>
  </r>
  <r>
    <x v="15"/>
    <s v=""/>
    <s v="F"/>
    <x v="0"/>
    <n v="11"/>
  </r>
  <r>
    <x v="15"/>
    <s v=""/>
    <s v="M"/>
    <x v="1"/>
    <n v="16"/>
  </r>
  <r>
    <x v="15"/>
    <s v=""/>
    <s v="M"/>
    <x v="0"/>
    <n v="5"/>
  </r>
  <r>
    <x v="15"/>
    <s v="1"/>
    <s v="F"/>
    <x v="1"/>
    <n v="643"/>
  </r>
  <r>
    <x v="15"/>
    <s v="1"/>
    <s v="F"/>
    <x v="0"/>
    <n v="313"/>
  </r>
  <r>
    <x v="15"/>
    <s v="1"/>
    <s v="M"/>
    <x v="1"/>
    <n v="609"/>
  </r>
  <r>
    <x v="15"/>
    <s v="1"/>
    <s v="M"/>
    <x v="0"/>
    <n v="337"/>
  </r>
  <r>
    <x v="15"/>
    <s v="2"/>
    <s v="F"/>
    <x v="1"/>
    <n v="158"/>
  </r>
  <r>
    <x v="15"/>
    <s v="2"/>
    <s v="F"/>
    <x v="0"/>
    <n v="59"/>
  </r>
  <r>
    <x v="15"/>
    <s v="2"/>
    <s v="M"/>
    <x v="1"/>
    <n v="183"/>
  </r>
  <r>
    <x v="15"/>
    <s v="2"/>
    <s v="M"/>
    <x v="0"/>
    <n v="65"/>
  </r>
  <r>
    <x v="15"/>
    <s v="3"/>
    <s v="F"/>
    <x v="1"/>
    <n v="1"/>
  </r>
  <r>
    <x v="15"/>
    <s v="3"/>
    <s v="F"/>
    <x v="0"/>
    <n v="1"/>
  </r>
  <r>
    <x v="15"/>
    <s v="3"/>
    <s v="M"/>
    <x v="1"/>
    <n v="1"/>
  </r>
  <r>
    <x v="15"/>
    <s v="3"/>
    <s v="M"/>
    <x v="0"/>
    <n v="1"/>
  </r>
  <r>
    <x v="15"/>
    <s v="A"/>
    <s v="F"/>
    <x v="1"/>
    <n v="1"/>
  </r>
  <r>
    <x v="15"/>
    <s v="N"/>
    <s v="F"/>
    <x v="1"/>
    <n v="113"/>
  </r>
  <r>
    <x v="15"/>
    <s v="N"/>
    <s v="F"/>
    <x v="0"/>
    <n v="63"/>
  </r>
  <r>
    <x v="15"/>
    <s v="N"/>
    <s v="M"/>
    <x v="1"/>
    <n v="101"/>
  </r>
  <r>
    <x v="15"/>
    <s v="N"/>
    <s v="M"/>
    <x v="0"/>
    <n v="47"/>
  </r>
  <r>
    <x v="15"/>
    <s v="O"/>
    <s v="M"/>
    <x v="1"/>
    <n v="1"/>
  </r>
  <r>
    <x v="16"/>
    <s v="1"/>
    <s v="F"/>
    <x v="1"/>
    <n v="2130"/>
  </r>
  <r>
    <x v="16"/>
    <s v="1"/>
    <s v="F"/>
    <x v="0"/>
    <n v="2790"/>
  </r>
  <r>
    <x v="16"/>
    <s v="1"/>
    <s v="M"/>
    <x v="1"/>
    <n v="1904"/>
  </r>
  <r>
    <x v="16"/>
    <s v="1"/>
    <s v="M"/>
    <x v="0"/>
    <n v="2443"/>
  </r>
  <r>
    <x v="16"/>
    <s v="2"/>
    <s v="F"/>
    <x v="1"/>
    <n v="1937"/>
  </r>
  <r>
    <x v="16"/>
    <s v="2"/>
    <s v="F"/>
    <x v="0"/>
    <n v="1427"/>
  </r>
  <r>
    <x v="16"/>
    <s v="2"/>
    <s v="M"/>
    <x v="1"/>
    <n v="1762"/>
  </r>
  <r>
    <x v="16"/>
    <s v="2"/>
    <s v="M"/>
    <x v="0"/>
    <n v="1128"/>
  </r>
  <r>
    <x v="16"/>
    <s v="3"/>
    <s v="F"/>
    <x v="1"/>
    <n v="24"/>
  </r>
  <r>
    <x v="16"/>
    <s v="3"/>
    <s v="F"/>
    <x v="0"/>
    <n v="13"/>
  </r>
  <r>
    <x v="16"/>
    <s v="3"/>
    <s v="M"/>
    <x v="1"/>
    <n v="11"/>
  </r>
  <r>
    <x v="16"/>
    <s v="3"/>
    <s v="M"/>
    <x v="0"/>
    <n v="9"/>
  </r>
  <r>
    <x v="16"/>
    <s v="A"/>
    <s v="F"/>
    <x v="1"/>
    <n v="3"/>
  </r>
  <r>
    <x v="16"/>
    <s v="A"/>
    <s v="F"/>
    <x v="0"/>
    <n v="4"/>
  </r>
  <r>
    <x v="16"/>
    <s v="A"/>
    <s v="M"/>
    <x v="1"/>
    <n v="4"/>
  </r>
  <r>
    <x v="16"/>
    <s v="A"/>
    <s v="M"/>
    <x v="0"/>
    <n v="7"/>
  </r>
  <r>
    <x v="16"/>
    <s v="B"/>
    <s v="M"/>
    <x v="1"/>
    <n v="1"/>
  </r>
  <r>
    <x v="16"/>
    <s v="B"/>
    <s v="M"/>
    <x v="0"/>
    <n v="1"/>
  </r>
  <r>
    <x v="16"/>
    <s v="N"/>
    <s v="F"/>
    <x v="1"/>
    <n v="720"/>
  </r>
  <r>
    <x v="16"/>
    <s v="N"/>
    <s v="F"/>
    <x v="0"/>
    <n v="742"/>
  </r>
  <r>
    <x v="16"/>
    <s v="N"/>
    <s v="M"/>
    <x v="1"/>
    <n v="614"/>
  </r>
  <r>
    <x v="16"/>
    <s v="N"/>
    <s v="M"/>
    <x v="0"/>
    <n v="665"/>
  </r>
  <r>
    <x v="16"/>
    <s v="O"/>
    <s v="F"/>
    <x v="1"/>
    <n v="7"/>
  </r>
  <r>
    <x v="16"/>
    <s v="O"/>
    <s v="F"/>
    <x v="0"/>
    <n v="5"/>
  </r>
  <r>
    <x v="16"/>
    <s v="O"/>
    <s v="M"/>
    <x v="1"/>
    <n v="9"/>
  </r>
  <r>
    <x v="16"/>
    <s v="O"/>
    <s v="M"/>
    <x v="0"/>
    <n v="11"/>
  </r>
  <r>
    <x v="17"/>
    <s v="1"/>
    <s v="F"/>
    <x v="1"/>
    <n v="522"/>
  </r>
  <r>
    <x v="17"/>
    <s v="1"/>
    <s v="F"/>
    <x v="0"/>
    <n v="203"/>
  </r>
  <r>
    <x v="17"/>
    <s v="1"/>
    <s v="M"/>
    <x v="1"/>
    <n v="444"/>
  </r>
  <r>
    <x v="17"/>
    <s v="1"/>
    <s v="M"/>
    <x v="0"/>
    <n v="216"/>
  </r>
  <r>
    <x v="17"/>
    <s v="2"/>
    <s v="F"/>
    <x v="1"/>
    <n v="421"/>
  </r>
  <r>
    <x v="17"/>
    <s v="2"/>
    <s v="F"/>
    <x v="0"/>
    <n v="155"/>
  </r>
  <r>
    <x v="17"/>
    <s v="2"/>
    <s v="M"/>
    <x v="1"/>
    <n v="422"/>
  </r>
  <r>
    <x v="17"/>
    <s v="2"/>
    <s v="M"/>
    <x v="0"/>
    <n v="160"/>
  </r>
  <r>
    <x v="17"/>
    <s v="3"/>
    <s v="F"/>
    <x v="1"/>
    <n v="1"/>
  </r>
  <r>
    <x v="17"/>
    <s v="A"/>
    <s v="F"/>
    <x v="1"/>
    <n v="1"/>
  </r>
  <r>
    <x v="17"/>
    <s v="C"/>
    <s v="F"/>
    <x v="1"/>
    <n v="1"/>
  </r>
  <r>
    <x v="17"/>
    <s v="C"/>
    <s v="M"/>
    <x v="0"/>
    <n v="3"/>
  </r>
  <r>
    <x v="17"/>
    <s v="N"/>
    <s v="F"/>
    <x v="1"/>
    <n v="57"/>
  </r>
  <r>
    <x v="17"/>
    <s v="N"/>
    <s v="F"/>
    <x v="0"/>
    <n v="49"/>
  </r>
  <r>
    <x v="17"/>
    <s v="N"/>
    <s v="M"/>
    <x v="1"/>
    <n v="60"/>
  </r>
  <r>
    <x v="17"/>
    <s v="N"/>
    <s v="M"/>
    <x v="0"/>
    <n v="57"/>
  </r>
  <r>
    <x v="18"/>
    <s v=""/>
    <s v="F"/>
    <x v="1"/>
    <n v="28"/>
  </r>
  <r>
    <x v="18"/>
    <s v=""/>
    <s v="F"/>
    <x v="0"/>
    <n v="174"/>
  </r>
  <r>
    <x v="18"/>
    <s v=""/>
    <s v="M"/>
    <x v="1"/>
    <n v="25"/>
  </r>
  <r>
    <x v="18"/>
    <s v=""/>
    <s v="M"/>
    <x v="0"/>
    <n v="171"/>
  </r>
  <r>
    <x v="18"/>
    <s v="1"/>
    <s v="F"/>
    <x v="1"/>
    <n v="1183"/>
  </r>
  <r>
    <x v="18"/>
    <s v="1"/>
    <s v="F"/>
    <x v="0"/>
    <n v="23820"/>
  </r>
  <r>
    <x v="18"/>
    <s v="1"/>
    <s v="M"/>
    <x v="1"/>
    <n v="1139"/>
  </r>
  <r>
    <x v="18"/>
    <s v="1"/>
    <s v="M"/>
    <x v="0"/>
    <n v="20668"/>
  </r>
  <r>
    <x v="18"/>
    <s v="2"/>
    <s v="F"/>
    <x v="1"/>
    <n v="451"/>
  </r>
  <r>
    <x v="18"/>
    <s v="2"/>
    <s v="F"/>
    <x v="0"/>
    <n v="10657"/>
  </r>
  <r>
    <x v="18"/>
    <s v="2"/>
    <s v="M"/>
    <x v="1"/>
    <n v="472"/>
  </r>
  <r>
    <x v="18"/>
    <s v="2"/>
    <s v="M"/>
    <x v="0"/>
    <n v="8771"/>
  </r>
  <r>
    <x v="18"/>
    <s v="3"/>
    <s v="F"/>
    <x v="1"/>
    <n v="12"/>
  </r>
  <r>
    <x v="18"/>
    <s v="3"/>
    <s v="F"/>
    <x v="0"/>
    <n v="295"/>
  </r>
  <r>
    <x v="18"/>
    <s v="3"/>
    <s v="M"/>
    <x v="1"/>
    <n v="8"/>
  </r>
  <r>
    <x v="18"/>
    <s v="3"/>
    <s v="M"/>
    <x v="0"/>
    <n v="201"/>
  </r>
  <r>
    <x v="18"/>
    <s v="A"/>
    <s v="F"/>
    <x v="0"/>
    <n v="48"/>
  </r>
  <r>
    <x v="18"/>
    <s v="A"/>
    <s v="M"/>
    <x v="1"/>
    <n v="3"/>
  </r>
  <r>
    <x v="18"/>
    <s v="A"/>
    <s v="M"/>
    <x v="0"/>
    <n v="41"/>
  </r>
  <r>
    <x v="18"/>
    <s v="B"/>
    <s v="F"/>
    <x v="1"/>
    <n v="1"/>
  </r>
  <r>
    <x v="18"/>
    <s v="B"/>
    <s v="F"/>
    <x v="0"/>
    <n v="15"/>
  </r>
  <r>
    <x v="18"/>
    <s v="B"/>
    <s v="M"/>
    <x v="0"/>
    <n v="8"/>
  </r>
  <r>
    <x v="18"/>
    <s v="C"/>
    <s v="F"/>
    <x v="0"/>
    <n v="7"/>
  </r>
  <r>
    <x v="18"/>
    <s v="C"/>
    <s v="M"/>
    <x v="0"/>
    <n v="4"/>
  </r>
  <r>
    <x v="18"/>
    <s v="N"/>
    <s v="F"/>
    <x v="1"/>
    <n v="1212"/>
  </r>
  <r>
    <x v="18"/>
    <s v="N"/>
    <s v="F"/>
    <x v="0"/>
    <n v="14318"/>
  </r>
  <r>
    <x v="18"/>
    <s v="N"/>
    <s v="M"/>
    <x v="1"/>
    <n v="981"/>
  </r>
  <r>
    <x v="18"/>
    <s v="N"/>
    <s v="M"/>
    <x v="0"/>
    <n v="10508"/>
  </r>
  <r>
    <x v="18"/>
    <s v="O"/>
    <s v="F"/>
    <x v="1"/>
    <n v="3"/>
  </r>
  <r>
    <x v="18"/>
    <s v="O"/>
    <s v="F"/>
    <x v="0"/>
    <n v="99"/>
  </r>
  <r>
    <x v="18"/>
    <s v="O"/>
    <s v="M"/>
    <x v="1"/>
    <n v="3"/>
  </r>
  <r>
    <x v="18"/>
    <s v="O"/>
    <s v="M"/>
    <x v="0"/>
    <n v="136"/>
  </r>
  <r>
    <x v="19"/>
    <s v=""/>
    <s v="F"/>
    <x v="1"/>
    <n v="45"/>
  </r>
  <r>
    <x v="19"/>
    <s v=""/>
    <s v="F"/>
    <x v="0"/>
    <n v="30"/>
  </r>
  <r>
    <x v="19"/>
    <s v=""/>
    <s v="M"/>
    <x v="1"/>
    <n v="64"/>
  </r>
  <r>
    <x v="19"/>
    <s v=""/>
    <s v="M"/>
    <x v="0"/>
    <n v="33"/>
  </r>
  <r>
    <x v="19"/>
    <s v="1"/>
    <s v="F"/>
    <x v="1"/>
    <n v="815"/>
  </r>
  <r>
    <x v="19"/>
    <s v="1"/>
    <s v="F"/>
    <x v="0"/>
    <n v="673"/>
  </r>
  <r>
    <x v="19"/>
    <s v="1"/>
    <s v="M"/>
    <x v="1"/>
    <n v="889"/>
  </r>
  <r>
    <x v="19"/>
    <s v="1"/>
    <s v="M"/>
    <x v="0"/>
    <n v="736"/>
  </r>
  <r>
    <x v="19"/>
    <s v="2"/>
    <s v="F"/>
    <x v="1"/>
    <n v="536"/>
  </r>
  <r>
    <x v="19"/>
    <s v="2"/>
    <s v="F"/>
    <x v="0"/>
    <n v="247"/>
  </r>
  <r>
    <x v="19"/>
    <s v="2"/>
    <s v="M"/>
    <x v="1"/>
    <n v="699"/>
  </r>
  <r>
    <x v="19"/>
    <s v="2"/>
    <s v="M"/>
    <x v="0"/>
    <n v="311"/>
  </r>
  <r>
    <x v="19"/>
    <s v="3"/>
    <s v="F"/>
    <x v="1"/>
    <n v="7"/>
  </r>
  <r>
    <x v="19"/>
    <s v="3"/>
    <s v="F"/>
    <x v="0"/>
    <n v="3"/>
  </r>
  <r>
    <x v="19"/>
    <s v="3"/>
    <s v="M"/>
    <x v="1"/>
    <n v="9"/>
  </r>
  <r>
    <x v="19"/>
    <s v="3"/>
    <s v="M"/>
    <x v="0"/>
    <n v="1"/>
  </r>
  <r>
    <x v="19"/>
    <s v="A"/>
    <s v="F"/>
    <x v="0"/>
    <n v="1"/>
  </r>
  <r>
    <x v="19"/>
    <s v="A"/>
    <s v="M"/>
    <x v="1"/>
    <n v="7"/>
  </r>
  <r>
    <x v="19"/>
    <s v="A"/>
    <s v="M"/>
    <x v="0"/>
    <n v="1"/>
  </r>
  <r>
    <x v="19"/>
    <s v="B"/>
    <s v="M"/>
    <x v="1"/>
    <n v="2"/>
  </r>
  <r>
    <x v="19"/>
    <s v="N"/>
    <s v="F"/>
    <x v="1"/>
    <n v="359"/>
  </r>
  <r>
    <x v="19"/>
    <s v="N"/>
    <s v="F"/>
    <x v="0"/>
    <n v="303"/>
  </r>
  <r>
    <x v="19"/>
    <s v="N"/>
    <s v="M"/>
    <x v="1"/>
    <n v="363"/>
  </r>
  <r>
    <x v="19"/>
    <s v="N"/>
    <s v="M"/>
    <x v="0"/>
    <n v="273"/>
  </r>
  <r>
    <x v="19"/>
    <s v="O"/>
    <s v="M"/>
    <x v="1"/>
    <n v="2"/>
  </r>
  <r>
    <x v="19"/>
    <s v="O"/>
    <s v="M"/>
    <x v="0"/>
    <n v="7"/>
  </r>
  <r>
    <x v="20"/>
    <s v=""/>
    <s v="F"/>
    <x v="1"/>
    <n v="6"/>
  </r>
  <r>
    <x v="20"/>
    <s v=""/>
    <s v="F"/>
    <x v="0"/>
    <n v="4"/>
  </r>
  <r>
    <x v="20"/>
    <s v=""/>
    <s v="M"/>
    <x v="1"/>
    <n v="6"/>
  </r>
  <r>
    <x v="20"/>
    <s v=""/>
    <s v="M"/>
    <x v="0"/>
    <n v="8"/>
  </r>
  <r>
    <x v="20"/>
    <s v="1"/>
    <s v="F"/>
    <x v="1"/>
    <n v="1348"/>
  </r>
  <r>
    <x v="20"/>
    <s v="1"/>
    <s v="F"/>
    <x v="0"/>
    <n v="767"/>
  </r>
  <r>
    <x v="20"/>
    <s v="1"/>
    <s v="M"/>
    <x v="1"/>
    <n v="1557"/>
  </r>
  <r>
    <x v="20"/>
    <s v="1"/>
    <s v="M"/>
    <x v="0"/>
    <n v="829"/>
  </r>
  <r>
    <x v="20"/>
    <s v="2"/>
    <s v="F"/>
    <x v="1"/>
    <n v="274"/>
  </r>
  <r>
    <x v="20"/>
    <s v="2"/>
    <s v="F"/>
    <x v="0"/>
    <n v="140"/>
  </r>
  <r>
    <x v="20"/>
    <s v="2"/>
    <s v="M"/>
    <x v="1"/>
    <n v="361"/>
  </r>
  <r>
    <x v="20"/>
    <s v="2"/>
    <s v="M"/>
    <x v="0"/>
    <n v="156"/>
  </r>
  <r>
    <x v="20"/>
    <s v="3"/>
    <s v="M"/>
    <x v="0"/>
    <n v="1"/>
  </r>
  <r>
    <x v="20"/>
    <s v="A"/>
    <s v="F"/>
    <x v="1"/>
    <n v="1"/>
  </r>
  <r>
    <x v="20"/>
    <s v="A"/>
    <s v="F"/>
    <x v="0"/>
    <n v="3"/>
  </r>
  <r>
    <x v="20"/>
    <s v="A"/>
    <s v="M"/>
    <x v="1"/>
    <n v="3"/>
  </r>
  <r>
    <x v="20"/>
    <s v="A"/>
    <s v="M"/>
    <x v="0"/>
    <n v="1"/>
  </r>
  <r>
    <x v="20"/>
    <s v="B"/>
    <s v="M"/>
    <x v="1"/>
    <n v="1"/>
  </r>
  <r>
    <x v="20"/>
    <s v="N"/>
    <s v="F"/>
    <x v="1"/>
    <n v="3004"/>
  </r>
  <r>
    <x v="20"/>
    <s v="N"/>
    <s v="F"/>
    <x v="0"/>
    <n v="1171"/>
  </r>
  <r>
    <x v="20"/>
    <s v="N"/>
    <s v="M"/>
    <x v="1"/>
    <n v="3167"/>
  </r>
  <r>
    <x v="20"/>
    <s v="N"/>
    <s v="M"/>
    <x v="0"/>
    <n v="1115"/>
  </r>
  <r>
    <x v="20"/>
    <s v="O"/>
    <s v="M"/>
    <x v="1"/>
    <n v="1"/>
  </r>
  <r>
    <x v="20"/>
    <s v="O"/>
    <s v="M"/>
    <x v="0"/>
    <n v="5"/>
  </r>
  <r>
    <x v="21"/>
    <s v=""/>
    <s v="M"/>
    <x v="1"/>
    <n v="1"/>
  </r>
  <r>
    <x v="21"/>
    <s v="1"/>
    <s v="F"/>
    <x v="1"/>
    <n v="2491"/>
  </r>
  <r>
    <x v="21"/>
    <s v="1"/>
    <s v="F"/>
    <x v="0"/>
    <n v="3425"/>
  </r>
  <r>
    <x v="21"/>
    <s v="1"/>
    <s v="M"/>
    <x v="1"/>
    <n v="2635"/>
  </r>
  <r>
    <x v="21"/>
    <s v="1"/>
    <s v="M"/>
    <x v="0"/>
    <n v="3351"/>
  </r>
  <r>
    <x v="21"/>
    <s v="2"/>
    <s v="F"/>
    <x v="1"/>
    <n v="922"/>
  </r>
  <r>
    <x v="21"/>
    <s v="2"/>
    <s v="F"/>
    <x v="0"/>
    <n v="717"/>
  </r>
  <r>
    <x v="21"/>
    <s v="2"/>
    <s v="M"/>
    <x v="1"/>
    <n v="1037"/>
  </r>
  <r>
    <x v="21"/>
    <s v="2"/>
    <s v="M"/>
    <x v="0"/>
    <n v="757"/>
  </r>
  <r>
    <x v="21"/>
    <s v="3"/>
    <s v="F"/>
    <x v="1"/>
    <n v="1"/>
  </r>
  <r>
    <x v="21"/>
    <s v="3"/>
    <s v="F"/>
    <x v="0"/>
    <n v="7"/>
  </r>
  <r>
    <x v="21"/>
    <s v="3"/>
    <s v="M"/>
    <x v="0"/>
    <n v="3"/>
  </r>
  <r>
    <x v="21"/>
    <s v="A"/>
    <s v="F"/>
    <x v="1"/>
    <n v="2"/>
  </r>
  <r>
    <x v="21"/>
    <s v="A"/>
    <s v="F"/>
    <x v="0"/>
    <n v="1"/>
  </r>
  <r>
    <x v="21"/>
    <s v="A"/>
    <s v="M"/>
    <x v="1"/>
    <n v="3"/>
  </r>
  <r>
    <x v="21"/>
    <s v="A"/>
    <s v="M"/>
    <x v="0"/>
    <n v="9"/>
  </r>
  <r>
    <x v="21"/>
    <s v="B"/>
    <s v="M"/>
    <x v="1"/>
    <n v="3"/>
  </r>
  <r>
    <x v="21"/>
    <s v="B"/>
    <s v="M"/>
    <x v="0"/>
    <n v="1"/>
  </r>
  <r>
    <x v="21"/>
    <s v="N"/>
    <s v="F"/>
    <x v="1"/>
    <n v="742"/>
  </r>
  <r>
    <x v="21"/>
    <s v="N"/>
    <s v="F"/>
    <x v="0"/>
    <n v="833"/>
  </r>
  <r>
    <x v="21"/>
    <s v="N"/>
    <s v="M"/>
    <x v="1"/>
    <n v="811"/>
  </r>
  <r>
    <x v="21"/>
    <s v="N"/>
    <s v="M"/>
    <x v="0"/>
    <n v="728"/>
  </r>
  <r>
    <x v="21"/>
    <s v="O"/>
    <s v="F"/>
    <x v="1"/>
    <n v="2"/>
  </r>
  <r>
    <x v="21"/>
    <s v="O"/>
    <s v="F"/>
    <x v="0"/>
    <n v="1"/>
  </r>
  <r>
    <x v="21"/>
    <s v="O"/>
    <s v="M"/>
    <x v="1"/>
    <n v="10"/>
  </r>
  <r>
    <x v="21"/>
    <s v="O"/>
    <s v="M"/>
    <x v="0"/>
    <n v="1"/>
  </r>
  <r>
    <x v="22"/>
    <s v=""/>
    <s v="F"/>
    <x v="1"/>
    <n v="1"/>
  </r>
  <r>
    <x v="22"/>
    <s v=""/>
    <s v="F"/>
    <x v="0"/>
    <n v="1"/>
  </r>
  <r>
    <x v="22"/>
    <s v=""/>
    <s v="M"/>
    <x v="1"/>
    <n v="3"/>
  </r>
  <r>
    <x v="22"/>
    <s v="1"/>
    <s v="F"/>
    <x v="1"/>
    <n v="919"/>
  </r>
  <r>
    <x v="22"/>
    <s v="1"/>
    <s v="F"/>
    <x v="0"/>
    <n v="402"/>
  </r>
  <r>
    <x v="22"/>
    <s v="1"/>
    <s v="M"/>
    <x v="1"/>
    <n v="1169"/>
  </r>
  <r>
    <x v="22"/>
    <s v="1"/>
    <s v="M"/>
    <x v="0"/>
    <n v="466"/>
  </r>
  <r>
    <x v="22"/>
    <s v="2"/>
    <s v="F"/>
    <x v="1"/>
    <n v="107"/>
  </r>
  <r>
    <x v="22"/>
    <s v="2"/>
    <s v="F"/>
    <x v="0"/>
    <n v="41"/>
  </r>
  <r>
    <x v="22"/>
    <s v="2"/>
    <s v="M"/>
    <x v="1"/>
    <n v="131"/>
  </r>
  <r>
    <x v="22"/>
    <s v="2"/>
    <s v="M"/>
    <x v="0"/>
    <n v="52"/>
  </r>
  <r>
    <x v="22"/>
    <s v="A"/>
    <s v="F"/>
    <x v="1"/>
    <n v="1"/>
  </r>
  <r>
    <x v="22"/>
    <s v="A"/>
    <s v="F"/>
    <x v="0"/>
    <n v="1"/>
  </r>
  <r>
    <x v="22"/>
    <s v="A"/>
    <s v="M"/>
    <x v="1"/>
    <n v="4"/>
  </r>
  <r>
    <x v="22"/>
    <s v="A"/>
    <s v="M"/>
    <x v="0"/>
    <n v="2"/>
  </r>
  <r>
    <x v="22"/>
    <s v="N"/>
    <s v="F"/>
    <x v="1"/>
    <n v="812"/>
  </r>
  <r>
    <x v="22"/>
    <s v="N"/>
    <s v="F"/>
    <x v="0"/>
    <n v="436"/>
  </r>
  <r>
    <x v="22"/>
    <s v="N"/>
    <s v="M"/>
    <x v="1"/>
    <n v="793"/>
  </r>
  <r>
    <x v="22"/>
    <s v="N"/>
    <s v="M"/>
    <x v="0"/>
    <n v="374"/>
  </r>
  <r>
    <x v="23"/>
    <s v="1"/>
    <s v="F"/>
    <x v="1"/>
    <n v="1455"/>
  </r>
  <r>
    <x v="23"/>
    <s v="1"/>
    <s v="F"/>
    <x v="0"/>
    <n v="629"/>
  </r>
  <r>
    <x v="23"/>
    <s v="1"/>
    <s v="M"/>
    <x v="1"/>
    <n v="1658"/>
  </r>
  <r>
    <x v="23"/>
    <s v="1"/>
    <s v="M"/>
    <x v="0"/>
    <n v="824"/>
  </r>
  <r>
    <x v="23"/>
    <s v="2"/>
    <s v="F"/>
    <x v="1"/>
    <n v="60"/>
  </r>
  <r>
    <x v="23"/>
    <s v="2"/>
    <s v="F"/>
    <x v="0"/>
    <n v="84"/>
  </r>
  <r>
    <x v="23"/>
    <s v="2"/>
    <s v="M"/>
    <x v="1"/>
    <n v="90"/>
  </r>
  <r>
    <x v="23"/>
    <s v="2"/>
    <s v="M"/>
    <x v="0"/>
    <n v="112"/>
  </r>
  <r>
    <x v="23"/>
    <s v="3"/>
    <s v="M"/>
    <x v="1"/>
    <n v="1"/>
  </r>
  <r>
    <x v="23"/>
    <s v="3"/>
    <s v="M"/>
    <x v="0"/>
    <n v="1"/>
  </r>
  <r>
    <x v="23"/>
    <s v="A"/>
    <s v="M"/>
    <x v="1"/>
    <n v="2"/>
  </r>
  <r>
    <x v="23"/>
    <s v="N"/>
    <s v="F"/>
    <x v="1"/>
    <n v="255"/>
  </r>
  <r>
    <x v="23"/>
    <s v="N"/>
    <s v="F"/>
    <x v="0"/>
    <n v="178"/>
  </r>
  <r>
    <x v="23"/>
    <s v="N"/>
    <s v="M"/>
    <x v="1"/>
    <n v="335"/>
  </r>
  <r>
    <x v="23"/>
    <s v="N"/>
    <s v="M"/>
    <x v="0"/>
    <n v="211"/>
  </r>
  <r>
    <x v="23"/>
    <s v="O"/>
    <s v="F"/>
    <x v="1"/>
    <n v="4"/>
  </r>
  <r>
    <x v="23"/>
    <s v="O"/>
    <s v="F"/>
    <x v="0"/>
    <n v="2"/>
  </r>
  <r>
    <x v="23"/>
    <s v="O"/>
    <s v="M"/>
    <x v="1"/>
    <n v="3"/>
  </r>
  <r>
    <x v="23"/>
    <s v="O"/>
    <s v="M"/>
    <x v="0"/>
    <n v="4"/>
  </r>
  <r>
    <x v="24"/>
    <s v="1"/>
    <s v="F"/>
    <x v="1"/>
    <n v="2087"/>
  </r>
  <r>
    <x v="24"/>
    <s v="1"/>
    <s v="F"/>
    <x v="0"/>
    <n v="3598"/>
  </r>
  <r>
    <x v="24"/>
    <s v="1"/>
    <s v="M"/>
    <x v="1"/>
    <n v="2414"/>
  </r>
  <r>
    <x v="24"/>
    <s v="1"/>
    <s v="M"/>
    <x v="0"/>
    <n v="3943"/>
  </r>
  <r>
    <x v="24"/>
    <s v="2"/>
    <s v="F"/>
    <x v="1"/>
    <n v="65"/>
  </r>
  <r>
    <x v="24"/>
    <s v="2"/>
    <s v="F"/>
    <x v="0"/>
    <n v="65"/>
  </r>
  <r>
    <x v="24"/>
    <s v="2"/>
    <s v="M"/>
    <x v="1"/>
    <n v="78"/>
  </r>
  <r>
    <x v="24"/>
    <s v="2"/>
    <s v="M"/>
    <x v="0"/>
    <n v="91"/>
  </r>
  <r>
    <x v="24"/>
    <s v="3"/>
    <s v="F"/>
    <x v="1"/>
    <n v="8"/>
  </r>
  <r>
    <x v="24"/>
    <s v="3"/>
    <s v="F"/>
    <x v="0"/>
    <n v="63"/>
  </r>
  <r>
    <x v="24"/>
    <s v="3"/>
    <s v="M"/>
    <x v="1"/>
    <n v="7"/>
  </r>
  <r>
    <x v="24"/>
    <s v="3"/>
    <s v="M"/>
    <x v="0"/>
    <n v="61"/>
  </r>
  <r>
    <x v="24"/>
    <s v="A"/>
    <s v="F"/>
    <x v="1"/>
    <n v="3"/>
  </r>
  <r>
    <x v="24"/>
    <s v="A"/>
    <s v="F"/>
    <x v="0"/>
    <n v="1"/>
  </r>
  <r>
    <x v="24"/>
    <s v="A"/>
    <s v="M"/>
    <x v="1"/>
    <n v="1"/>
  </r>
  <r>
    <x v="24"/>
    <s v="B"/>
    <s v="M"/>
    <x v="1"/>
    <n v="1"/>
  </r>
  <r>
    <x v="24"/>
    <s v="N"/>
    <s v="F"/>
    <x v="1"/>
    <n v="2133"/>
  </r>
  <r>
    <x v="24"/>
    <s v="N"/>
    <s v="F"/>
    <x v="0"/>
    <n v="3459"/>
  </r>
  <r>
    <x v="24"/>
    <s v="N"/>
    <s v="M"/>
    <x v="1"/>
    <n v="2022"/>
  </r>
  <r>
    <x v="24"/>
    <s v="N"/>
    <s v="M"/>
    <x v="0"/>
    <n v="3029"/>
  </r>
  <r>
    <x v="24"/>
    <s v="O"/>
    <s v="F"/>
    <x v="1"/>
    <n v="1"/>
  </r>
  <r>
    <x v="24"/>
    <s v="O"/>
    <s v="M"/>
    <x v="1"/>
    <n v="3"/>
  </r>
  <r>
    <x v="25"/>
    <s v="1"/>
    <s v="F"/>
    <x v="1"/>
    <n v="1926"/>
  </r>
  <r>
    <x v="25"/>
    <s v="1"/>
    <s v="F"/>
    <x v="0"/>
    <n v="341"/>
  </r>
  <r>
    <x v="25"/>
    <s v="1"/>
    <s v="M"/>
    <x v="1"/>
    <n v="1953"/>
  </r>
  <r>
    <x v="25"/>
    <s v="1"/>
    <s v="M"/>
    <x v="0"/>
    <n v="383"/>
  </r>
  <r>
    <x v="25"/>
    <s v="2"/>
    <s v="F"/>
    <x v="1"/>
    <n v="449"/>
  </r>
  <r>
    <x v="25"/>
    <s v="2"/>
    <s v="F"/>
    <x v="0"/>
    <n v="105"/>
  </r>
  <r>
    <x v="25"/>
    <s v="2"/>
    <s v="M"/>
    <x v="1"/>
    <n v="594"/>
  </r>
  <r>
    <x v="25"/>
    <s v="2"/>
    <s v="M"/>
    <x v="0"/>
    <n v="108"/>
  </r>
  <r>
    <x v="25"/>
    <s v="3"/>
    <s v="F"/>
    <x v="1"/>
    <n v="1"/>
  </r>
  <r>
    <x v="25"/>
    <s v="N"/>
    <s v="F"/>
    <x v="1"/>
    <n v="286"/>
  </r>
  <r>
    <x v="25"/>
    <s v="N"/>
    <s v="F"/>
    <x v="0"/>
    <n v="109"/>
  </r>
  <r>
    <x v="25"/>
    <s v="N"/>
    <s v="M"/>
    <x v="1"/>
    <n v="263"/>
  </r>
  <r>
    <x v="25"/>
    <s v="N"/>
    <s v="M"/>
    <x v="0"/>
    <n v="86"/>
  </r>
  <r>
    <x v="26"/>
    <s v=""/>
    <s v="F"/>
    <x v="0"/>
    <n v="1"/>
  </r>
  <r>
    <x v="26"/>
    <s v="1"/>
    <s v="F"/>
    <x v="1"/>
    <n v="444"/>
  </r>
  <r>
    <x v="26"/>
    <s v="1"/>
    <s v="F"/>
    <x v="0"/>
    <n v="3676"/>
  </r>
  <r>
    <x v="26"/>
    <s v="1"/>
    <s v="M"/>
    <x v="1"/>
    <n v="473"/>
  </r>
  <r>
    <x v="26"/>
    <s v="1"/>
    <s v="M"/>
    <x v="0"/>
    <n v="3458"/>
  </r>
  <r>
    <x v="26"/>
    <s v="2"/>
    <s v="F"/>
    <x v="1"/>
    <n v="295"/>
  </r>
  <r>
    <x v="26"/>
    <s v="2"/>
    <s v="F"/>
    <x v="0"/>
    <n v="2620"/>
  </r>
  <r>
    <x v="26"/>
    <s v="2"/>
    <s v="M"/>
    <x v="1"/>
    <n v="249"/>
  </r>
  <r>
    <x v="26"/>
    <s v="2"/>
    <s v="M"/>
    <x v="0"/>
    <n v="2170"/>
  </r>
  <r>
    <x v="26"/>
    <s v="3"/>
    <s v="F"/>
    <x v="1"/>
    <n v="7"/>
  </r>
  <r>
    <x v="26"/>
    <s v="3"/>
    <s v="F"/>
    <x v="0"/>
    <n v="77"/>
  </r>
  <r>
    <x v="26"/>
    <s v="3"/>
    <s v="M"/>
    <x v="1"/>
    <n v="2"/>
  </r>
  <r>
    <x v="26"/>
    <s v="3"/>
    <s v="M"/>
    <x v="0"/>
    <n v="55"/>
  </r>
  <r>
    <x v="26"/>
    <s v="A"/>
    <s v="F"/>
    <x v="1"/>
    <n v="3"/>
  </r>
  <r>
    <x v="26"/>
    <s v="A"/>
    <s v="F"/>
    <x v="0"/>
    <n v="4"/>
  </r>
  <r>
    <x v="26"/>
    <s v="A"/>
    <s v="M"/>
    <x v="1"/>
    <n v="2"/>
  </r>
  <r>
    <x v="26"/>
    <s v="A"/>
    <s v="M"/>
    <x v="0"/>
    <n v="1"/>
  </r>
  <r>
    <x v="26"/>
    <s v="B"/>
    <s v="F"/>
    <x v="0"/>
    <n v="1"/>
  </r>
  <r>
    <x v="26"/>
    <s v="B"/>
    <s v="M"/>
    <x v="1"/>
    <n v="1"/>
  </r>
  <r>
    <x v="26"/>
    <s v="B"/>
    <s v="M"/>
    <x v="0"/>
    <n v="4"/>
  </r>
  <r>
    <x v="26"/>
    <s v="C"/>
    <s v="F"/>
    <x v="0"/>
    <n v="1"/>
  </r>
  <r>
    <x v="26"/>
    <s v="N"/>
    <s v="F"/>
    <x v="1"/>
    <n v="176"/>
  </r>
  <r>
    <x v="26"/>
    <s v="N"/>
    <s v="F"/>
    <x v="0"/>
    <n v="806"/>
  </r>
  <r>
    <x v="26"/>
    <s v="N"/>
    <s v="M"/>
    <x v="1"/>
    <n v="152"/>
  </r>
  <r>
    <x v="26"/>
    <s v="N"/>
    <s v="M"/>
    <x v="0"/>
    <n v="567"/>
  </r>
  <r>
    <x v="26"/>
    <s v="O"/>
    <s v="F"/>
    <x v="1"/>
    <n v="4"/>
  </r>
  <r>
    <x v="26"/>
    <s v="O"/>
    <s v="F"/>
    <x v="0"/>
    <n v="39"/>
  </r>
  <r>
    <x v="26"/>
    <s v="O"/>
    <s v="M"/>
    <x v="1"/>
    <n v="10"/>
  </r>
  <r>
    <x v="26"/>
    <s v="O"/>
    <s v="M"/>
    <x v="0"/>
    <n v="39"/>
  </r>
  <r>
    <x v="27"/>
    <s v="1"/>
    <s v="F"/>
    <x v="1"/>
    <n v="1709"/>
  </r>
  <r>
    <x v="27"/>
    <s v="1"/>
    <s v="F"/>
    <x v="0"/>
    <n v="631"/>
  </r>
  <r>
    <x v="27"/>
    <s v="1"/>
    <s v="M"/>
    <x v="1"/>
    <n v="1982"/>
  </r>
  <r>
    <x v="27"/>
    <s v="1"/>
    <s v="M"/>
    <x v="0"/>
    <n v="573"/>
  </r>
  <r>
    <x v="27"/>
    <s v="2"/>
    <s v="F"/>
    <x v="1"/>
    <n v="136"/>
  </r>
  <r>
    <x v="27"/>
    <s v="2"/>
    <s v="F"/>
    <x v="0"/>
    <n v="135"/>
  </r>
  <r>
    <x v="27"/>
    <s v="2"/>
    <s v="M"/>
    <x v="1"/>
    <n v="217"/>
  </r>
  <r>
    <x v="27"/>
    <s v="2"/>
    <s v="M"/>
    <x v="0"/>
    <n v="138"/>
  </r>
  <r>
    <x v="27"/>
    <s v="A"/>
    <s v="F"/>
    <x v="1"/>
    <n v="1"/>
  </r>
  <r>
    <x v="27"/>
    <s v="A"/>
    <s v="M"/>
    <x v="1"/>
    <n v="1"/>
  </r>
  <r>
    <x v="27"/>
    <s v="A"/>
    <s v="M"/>
    <x v="0"/>
    <n v="1"/>
  </r>
  <r>
    <x v="27"/>
    <s v="N"/>
    <s v="F"/>
    <x v="1"/>
    <n v="263"/>
  </r>
  <r>
    <x v="27"/>
    <s v="N"/>
    <s v="F"/>
    <x v="0"/>
    <n v="138"/>
  </r>
  <r>
    <x v="27"/>
    <s v="N"/>
    <s v="M"/>
    <x v="1"/>
    <n v="267"/>
  </r>
  <r>
    <x v="27"/>
    <s v="N"/>
    <s v="M"/>
    <x v="0"/>
    <n v="115"/>
  </r>
  <r>
    <x v="27"/>
    <s v="O"/>
    <s v="F"/>
    <x v="0"/>
    <n v="1"/>
  </r>
  <r>
    <x v="27"/>
    <s v="O"/>
    <s v="M"/>
    <x v="1"/>
    <n v="1"/>
  </r>
  <r>
    <x v="27"/>
    <s v="O"/>
    <s v="M"/>
    <x v="0"/>
    <n v="1"/>
  </r>
  <r>
    <x v="28"/>
    <s v="1"/>
    <s v="F"/>
    <x v="1"/>
    <n v="3307"/>
  </r>
  <r>
    <x v="28"/>
    <s v="1"/>
    <s v="F"/>
    <x v="0"/>
    <n v="1467"/>
  </r>
  <r>
    <x v="28"/>
    <s v="1"/>
    <s v="M"/>
    <x v="1"/>
    <n v="3156"/>
  </r>
  <r>
    <x v="28"/>
    <s v="1"/>
    <s v="M"/>
    <x v="0"/>
    <n v="1404"/>
  </r>
  <r>
    <x v="28"/>
    <s v="2"/>
    <s v="F"/>
    <x v="1"/>
    <n v="125"/>
  </r>
  <r>
    <x v="28"/>
    <s v="2"/>
    <s v="F"/>
    <x v="0"/>
    <n v="199"/>
  </r>
  <r>
    <x v="28"/>
    <s v="2"/>
    <s v="M"/>
    <x v="1"/>
    <n v="223"/>
  </r>
  <r>
    <x v="28"/>
    <s v="2"/>
    <s v="M"/>
    <x v="0"/>
    <n v="205"/>
  </r>
  <r>
    <x v="28"/>
    <s v="3"/>
    <s v="M"/>
    <x v="1"/>
    <n v="1"/>
  </r>
  <r>
    <x v="28"/>
    <s v="A"/>
    <s v="F"/>
    <x v="1"/>
    <n v="2"/>
  </r>
  <r>
    <x v="28"/>
    <s v="A"/>
    <s v="F"/>
    <x v="0"/>
    <n v="1"/>
  </r>
  <r>
    <x v="28"/>
    <s v="A"/>
    <s v="M"/>
    <x v="1"/>
    <n v="1"/>
  </r>
  <r>
    <x v="28"/>
    <s v="A"/>
    <s v="M"/>
    <x v="0"/>
    <n v="1"/>
  </r>
  <r>
    <x v="28"/>
    <s v="N"/>
    <s v="F"/>
    <x v="1"/>
    <n v="229"/>
  </r>
  <r>
    <x v="28"/>
    <s v="N"/>
    <s v="F"/>
    <x v="0"/>
    <n v="164"/>
  </r>
  <r>
    <x v="28"/>
    <s v="N"/>
    <s v="M"/>
    <x v="1"/>
    <n v="235"/>
  </r>
  <r>
    <x v="28"/>
    <s v="N"/>
    <s v="M"/>
    <x v="0"/>
    <n v="198"/>
  </r>
  <r>
    <x v="28"/>
    <s v="O"/>
    <s v="F"/>
    <x v="1"/>
    <n v="2"/>
  </r>
  <r>
    <x v="28"/>
    <s v="O"/>
    <s v="F"/>
    <x v="0"/>
    <n v="3"/>
  </r>
  <r>
    <x v="28"/>
    <s v="O"/>
    <s v="M"/>
    <x v="1"/>
    <n v="2"/>
  </r>
  <r>
    <x v="28"/>
    <s v="O"/>
    <s v="M"/>
    <x v="0"/>
    <n v="1"/>
  </r>
  <r>
    <x v="29"/>
    <s v=""/>
    <s v="F"/>
    <x v="1"/>
    <n v="4"/>
  </r>
  <r>
    <x v="29"/>
    <s v=""/>
    <s v="F"/>
    <x v="0"/>
    <n v="1"/>
  </r>
  <r>
    <x v="29"/>
    <s v=""/>
    <s v="M"/>
    <x v="1"/>
    <n v="5"/>
  </r>
  <r>
    <x v="29"/>
    <s v=""/>
    <s v="M"/>
    <x v="0"/>
    <n v="1"/>
  </r>
  <r>
    <x v="29"/>
    <s v="1"/>
    <s v="F"/>
    <x v="1"/>
    <n v="488"/>
  </r>
  <r>
    <x v="29"/>
    <s v="1"/>
    <s v="F"/>
    <x v="0"/>
    <n v="644"/>
  </r>
  <r>
    <x v="29"/>
    <s v="1"/>
    <s v="M"/>
    <x v="1"/>
    <n v="511"/>
  </r>
  <r>
    <x v="29"/>
    <s v="1"/>
    <s v="M"/>
    <x v="0"/>
    <n v="537"/>
  </r>
  <r>
    <x v="29"/>
    <s v="2"/>
    <s v="F"/>
    <x v="1"/>
    <n v="83"/>
  </r>
  <r>
    <x v="29"/>
    <s v="2"/>
    <s v="F"/>
    <x v="0"/>
    <n v="106"/>
  </r>
  <r>
    <x v="29"/>
    <s v="2"/>
    <s v="M"/>
    <x v="1"/>
    <n v="124"/>
  </r>
  <r>
    <x v="29"/>
    <s v="2"/>
    <s v="M"/>
    <x v="0"/>
    <n v="108"/>
  </r>
  <r>
    <x v="29"/>
    <s v="A"/>
    <s v="F"/>
    <x v="1"/>
    <n v="1"/>
  </r>
  <r>
    <x v="29"/>
    <s v="A"/>
    <s v="F"/>
    <x v="0"/>
    <n v="3"/>
  </r>
  <r>
    <x v="29"/>
    <s v="A"/>
    <s v="M"/>
    <x v="1"/>
    <n v="1"/>
  </r>
  <r>
    <x v="29"/>
    <s v="A"/>
    <s v="M"/>
    <x v="0"/>
    <n v="4"/>
  </r>
  <r>
    <x v="29"/>
    <s v="B"/>
    <s v="F"/>
    <x v="0"/>
    <n v="1"/>
  </r>
  <r>
    <x v="29"/>
    <s v="B"/>
    <s v="M"/>
    <x v="0"/>
    <n v="1"/>
  </r>
  <r>
    <x v="29"/>
    <s v="N"/>
    <s v="F"/>
    <x v="1"/>
    <n v="91"/>
  </r>
  <r>
    <x v="29"/>
    <s v="N"/>
    <s v="F"/>
    <x v="0"/>
    <n v="122"/>
  </r>
  <r>
    <x v="29"/>
    <s v="N"/>
    <s v="M"/>
    <x v="1"/>
    <n v="87"/>
  </r>
  <r>
    <x v="29"/>
    <s v="N"/>
    <s v="M"/>
    <x v="0"/>
    <n v="124"/>
  </r>
  <r>
    <x v="29"/>
    <s v="O"/>
    <s v="F"/>
    <x v="1"/>
    <n v="1"/>
  </r>
  <r>
    <x v="29"/>
    <s v="O"/>
    <s v="F"/>
    <x v="0"/>
    <n v="3"/>
  </r>
  <r>
    <x v="29"/>
    <s v="O"/>
    <s v="M"/>
    <x v="1"/>
    <n v="4"/>
  </r>
  <r>
    <x v="29"/>
    <s v="O"/>
    <s v="M"/>
    <x v="0"/>
    <n v="3"/>
  </r>
  <r>
    <x v="30"/>
    <s v=""/>
    <s v="F"/>
    <x v="1"/>
    <n v="3"/>
  </r>
  <r>
    <x v="30"/>
    <s v=""/>
    <s v="F"/>
    <x v="0"/>
    <n v="4"/>
  </r>
  <r>
    <x v="30"/>
    <s v=""/>
    <s v="M"/>
    <x v="1"/>
    <n v="4"/>
  </r>
  <r>
    <x v="30"/>
    <s v=""/>
    <s v="M"/>
    <x v="0"/>
    <n v="4"/>
  </r>
  <r>
    <x v="30"/>
    <s v="1"/>
    <s v="F"/>
    <x v="1"/>
    <n v="534"/>
  </r>
  <r>
    <x v="30"/>
    <s v="1"/>
    <s v="F"/>
    <x v="0"/>
    <n v="826"/>
  </r>
  <r>
    <x v="30"/>
    <s v="1"/>
    <s v="M"/>
    <x v="1"/>
    <n v="560"/>
  </r>
  <r>
    <x v="30"/>
    <s v="1"/>
    <s v="M"/>
    <x v="0"/>
    <n v="796"/>
  </r>
  <r>
    <x v="30"/>
    <s v="2"/>
    <s v="F"/>
    <x v="1"/>
    <n v="136"/>
  </r>
  <r>
    <x v="30"/>
    <s v="2"/>
    <s v="F"/>
    <x v="0"/>
    <n v="189"/>
  </r>
  <r>
    <x v="30"/>
    <s v="2"/>
    <s v="M"/>
    <x v="1"/>
    <n v="189"/>
  </r>
  <r>
    <x v="30"/>
    <s v="2"/>
    <s v="M"/>
    <x v="0"/>
    <n v="192"/>
  </r>
  <r>
    <x v="30"/>
    <s v="3"/>
    <s v="F"/>
    <x v="0"/>
    <n v="6"/>
  </r>
  <r>
    <x v="30"/>
    <s v="3"/>
    <s v="M"/>
    <x v="0"/>
    <n v="8"/>
  </r>
  <r>
    <x v="30"/>
    <s v="A"/>
    <s v="F"/>
    <x v="0"/>
    <n v="2"/>
  </r>
  <r>
    <x v="30"/>
    <s v="B"/>
    <s v="F"/>
    <x v="0"/>
    <n v="1"/>
  </r>
  <r>
    <x v="30"/>
    <s v="B"/>
    <s v="M"/>
    <x v="0"/>
    <n v="1"/>
  </r>
  <r>
    <x v="30"/>
    <s v="N"/>
    <s v="F"/>
    <x v="1"/>
    <n v="48"/>
  </r>
  <r>
    <x v="30"/>
    <s v="N"/>
    <s v="F"/>
    <x v="0"/>
    <n v="40"/>
  </r>
  <r>
    <x v="30"/>
    <s v="N"/>
    <s v="M"/>
    <x v="1"/>
    <n v="34"/>
  </r>
  <r>
    <x v="30"/>
    <s v="N"/>
    <s v="M"/>
    <x v="0"/>
    <n v="43"/>
  </r>
  <r>
    <x v="30"/>
    <s v="O"/>
    <s v="M"/>
    <x v="1"/>
    <n v="2"/>
  </r>
  <r>
    <x v="30"/>
    <s v="O"/>
    <s v="M"/>
    <x v="0"/>
    <n v="1"/>
  </r>
  <r>
    <x v="31"/>
    <s v="1"/>
    <s v="F"/>
    <x v="1"/>
    <n v="2357"/>
  </r>
  <r>
    <x v="31"/>
    <s v="1"/>
    <s v="F"/>
    <x v="0"/>
    <n v="7302"/>
  </r>
  <r>
    <x v="31"/>
    <s v="1"/>
    <s v="M"/>
    <x v="1"/>
    <n v="2177"/>
  </r>
  <r>
    <x v="31"/>
    <s v="1"/>
    <s v="M"/>
    <x v="0"/>
    <n v="6152"/>
  </r>
  <r>
    <x v="31"/>
    <s v="2"/>
    <s v="F"/>
    <x v="1"/>
    <n v="97"/>
  </r>
  <r>
    <x v="31"/>
    <s v="2"/>
    <s v="F"/>
    <x v="0"/>
    <n v="785"/>
  </r>
  <r>
    <x v="31"/>
    <s v="2"/>
    <s v="M"/>
    <x v="1"/>
    <n v="117"/>
  </r>
  <r>
    <x v="31"/>
    <s v="2"/>
    <s v="M"/>
    <x v="0"/>
    <n v="835"/>
  </r>
  <r>
    <x v="31"/>
    <s v="3"/>
    <s v="F"/>
    <x v="1"/>
    <n v="6"/>
  </r>
  <r>
    <x v="31"/>
    <s v="3"/>
    <s v="F"/>
    <x v="0"/>
    <n v="11"/>
  </r>
  <r>
    <x v="31"/>
    <s v="3"/>
    <s v="M"/>
    <x v="1"/>
    <n v="6"/>
  </r>
  <r>
    <x v="31"/>
    <s v="3"/>
    <s v="M"/>
    <x v="0"/>
    <n v="6"/>
  </r>
  <r>
    <x v="31"/>
    <s v="A"/>
    <s v="F"/>
    <x v="0"/>
    <n v="5"/>
  </r>
  <r>
    <x v="31"/>
    <s v="A"/>
    <s v="M"/>
    <x v="1"/>
    <n v="1"/>
  </r>
  <r>
    <x v="31"/>
    <s v="A"/>
    <s v="M"/>
    <x v="0"/>
    <n v="1"/>
  </r>
  <r>
    <x v="31"/>
    <s v="B"/>
    <s v="F"/>
    <x v="0"/>
    <n v="1"/>
  </r>
  <r>
    <x v="31"/>
    <s v="N"/>
    <s v="F"/>
    <x v="1"/>
    <n v="1249"/>
  </r>
  <r>
    <x v="31"/>
    <s v="N"/>
    <s v="F"/>
    <x v="0"/>
    <n v="2489"/>
  </r>
  <r>
    <x v="31"/>
    <s v="N"/>
    <s v="M"/>
    <x v="1"/>
    <n v="1179"/>
  </r>
  <r>
    <x v="31"/>
    <s v="N"/>
    <s v="M"/>
    <x v="0"/>
    <n v="2161"/>
  </r>
  <r>
    <x v="31"/>
    <s v="O"/>
    <s v="F"/>
    <x v="1"/>
    <n v="8"/>
  </r>
  <r>
    <x v="31"/>
    <s v="O"/>
    <s v="F"/>
    <x v="0"/>
    <n v="10"/>
  </r>
  <r>
    <x v="31"/>
    <s v="O"/>
    <s v="M"/>
    <x v="1"/>
    <n v="8"/>
  </r>
  <r>
    <x v="31"/>
    <s v="O"/>
    <s v="M"/>
    <x v="0"/>
    <n v="17"/>
  </r>
  <r>
    <x v="32"/>
    <s v=""/>
    <s v="F"/>
    <x v="1"/>
    <n v="41"/>
  </r>
  <r>
    <x v="32"/>
    <s v=""/>
    <s v="F"/>
    <x v="0"/>
    <n v="14"/>
  </r>
  <r>
    <x v="32"/>
    <s v=""/>
    <s v="M"/>
    <x v="1"/>
    <n v="60"/>
  </r>
  <r>
    <x v="32"/>
    <s v=""/>
    <s v="M"/>
    <x v="0"/>
    <n v="18"/>
  </r>
  <r>
    <x v="32"/>
    <s v="1"/>
    <s v="F"/>
    <x v="1"/>
    <n v="1731"/>
  </r>
  <r>
    <x v="32"/>
    <s v="1"/>
    <s v="F"/>
    <x v="0"/>
    <n v="2294"/>
  </r>
  <r>
    <x v="32"/>
    <s v="1"/>
    <s v="M"/>
    <x v="1"/>
    <n v="1638"/>
  </r>
  <r>
    <x v="32"/>
    <s v="1"/>
    <s v="M"/>
    <x v="0"/>
    <n v="2232"/>
  </r>
  <r>
    <x v="32"/>
    <s v="2"/>
    <s v="F"/>
    <x v="1"/>
    <n v="1070"/>
  </r>
  <r>
    <x v="32"/>
    <s v="2"/>
    <s v="F"/>
    <x v="0"/>
    <n v="1155"/>
  </r>
  <r>
    <x v="32"/>
    <s v="2"/>
    <s v="M"/>
    <x v="1"/>
    <n v="1128"/>
  </r>
  <r>
    <x v="32"/>
    <s v="2"/>
    <s v="M"/>
    <x v="0"/>
    <n v="1099"/>
  </r>
  <r>
    <x v="32"/>
    <s v="3"/>
    <s v="F"/>
    <x v="1"/>
    <n v="50"/>
  </r>
  <r>
    <x v="32"/>
    <s v="3"/>
    <s v="F"/>
    <x v="0"/>
    <n v="36"/>
  </r>
  <r>
    <x v="32"/>
    <s v="3"/>
    <s v="M"/>
    <x v="1"/>
    <n v="52"/>
  </r>
  <r>
    <x v="32"/>
    <s v="3"/>
    <s v="M"/>
    <x v="0"/>
    <n v="43"/>
  </r>
  <r>
    <x v="32"/>
    <s v="A"/>
    <s v="F"/>
    <x v="1"/>
    <n v="4"/>
  </r>
  <r>
    <x v="32"/>
    <s v="A"/>
    <s v="F"/>
    <x v="0"/>
    <n v="8"/>
  </r>
  <r>
    <x v="32"/>
    <s v="A"/>
    <s v="M"/>
    <x v="1"/>
    <n v="8"/>
  </r>
  <r>
    <x v="32"/>
    <s v="A"/>
    <s v="M"/>
    <x v="0"/>
    <n v="13"/>
  </r>
  <r>
    <x v="32"/>
    <s v="B"/>
    <s v="F"/>
    <x v="1"/>
    <n v="1"/>
  </r>
  <r>
    <x v="32"/>
    <s v="B"/>
    <s v="F"/>
    <x v="0"/>
    <n v="2"/>
  </r>
  <r>
    <x v="32"/>
    <s v="B"/>
    <s v="M"/>
    <x v="1"/>
    <n v="1"/>
  </r>
  <r>
    <x v="32"/>
    <s v="B"/>
    <s v="M"/>
    <x v="0"/>
    <n v="2"/>
  </r>
  <r>
    <x v="32"/>
    <s v="C"/>
    <s v="F"/>
    <x v="0"/>
    <n v="1"/>
  </r>
  <r>
    <x v="32"/>
    <s v="N"/>
    <s v="F"/>
    <x v="1"/>
    <n v="820"/>
  </r>
  <r>
    <x v="32"/>
    <s v="N"/>
    <s v="F"/>
    <x v="0"/>
    <n v="802"/>
  </r>
  <r>
    <x v="32"/>
    <s v="N"/>
    <s v="M"/>
    <x v="1"/>
    <n v="800"/>
  </r>
  <r>
    <x v="32"/>
    <s v="N"/>
    <s v="M"/>
    <x v="0"/>
    <n v="690"/>
  </r>
  <r>
    <x v="32"/>
    <s v="O"/>
    <s v="F"/>
    <x v="1"/>
    <n v="4"/>
  </r>
  <r>
    <x v="32"/>
    <s v="O"/>
    <s v="F"/>
    <x v="0"/>
    <n v="6"/>
  </r>
  <r>
    <x v="32"/>
    <s v="O"/>
    <s v="M"/>
    <x v="1"/>
    <n v="2"/>
  </r>
  <r>
    <x v="32"/>
    <s v="O"/>
    <s v="M"/>
    <x v="0"/>
    <n v="9"/>
  </r>
  <r>
    <x v="33"/>
    <s v="1"/>
    <s v="F"/>
    <x v="1"/>
    <n v="138"/>
  </r>
  <r>
    <x v="33"/>
    <s v="1"/>
    <s v="F"/>
    <x v="0"/>
    <n v="357"/>
  </r>
  <r>
    <x v="33"/>
    <s v="1"/>
    <s v="M"/>
    <x v="1"/>
    <n v="140"/>
  </r>
  <r>
    <x v="33"/>
    <s v="1"/>
    <s v="M"/>
    <x v="0"/>
    <n v="293"/>
  </r>
  <r>
    <x v="33"/>
    <s v="2"/>
    <s v="F"/>
    <x v="1"/>
    <n v="60"/>
  </r>
  <r>
    <x v="33"/>
    <s v="2"/>
    <s v="F"/>
    <x v="0"/>
    <n v="198"/>
  </r>
  <r>
    <x v="33"/>
    <s v="2"/>
    <s v="M"/>
    <x v="1"/>
    <n v="61"/>
  </r>
  <r>
    <x v="33"/>
    <s v="2"/>
    <s v="M"/>
    <x v="0"/>
    <n v="162"/>
  </r>
  <r>
    <x v="33"/>
    <s v="3"/>
    <s v="F"/>
    <x v="0"/>
    <n v="1"/>
  </r>
  <r>
    <x v="33"/>
    <s v="N"/>
    <s v="F"/>
    <x v="1"/>
    <n v="25"/>
  </r>
  <r>
    <x v="33"/>
    <s v="N"/>
    <s v="F"/>
    <x v="0"/>
    <n v="57"/>
  </r>
  <r>
    <x v="33"/>
    <s v="N"/>
    <s v="M"/>
    <x v="1"/>
    <n v="25"/>
  </r>
  <r>
    <x v="33"/>
    <s v="N"/>
    <s v="M"/>
    <x v="0"/>
    <n v="55"/>
  </r>
  <r>
    <x v="34"/>
    <s v=""/>
    <s v="F"/>
    <x v="1"/>
    <n v="76"/>
  </r>
  <r>
    <x v="34"/>
    <s v=""/>
    <s v="F"/>
    <x v="0"/>
    <n v="200"/>
  </r>
  <r>
    <x v="34"/>
    <s v=""/>
    <s v="M"/>
    <x v="1"/>
    <n v="84"/>
  </r>
  <r>
    <x v="34"/>
    <s v=""/>
    <s v="M"/>
    <x v="0"/>
    <n v="221"/>
  </r>
  <r>
    <x v="34"/>
    <s v="1"/>
    <s v="F"/>
    <x v="1"/>
    <n v="3652"/>
  </r>
  <r>
    <x v="34"/>
    <s v="1"/>
    <s v="F"/>
    <x v="0"/>
    <n v="21562"/>
  </r>
  <r>
    <x v="34"/>
    <s v="1"/>
    <s v="M"/>
    <x v="1"/>
    <n v="3814"/>
  </r>
  <r>
    <x v="34"/>
    <s v="1"/>
    <s v="M"/>
    <x v="0"/>
    <n v="19334"/>
  </r>
  <r>
    <x v="34"/>
    <s v="2"/>
    <s v="F"/>
    <x v="1"/>
    <n v="58"/>
  </r>
  <r>
    <x v="34"/>
    <s v="2"/>
    <s v="F"/>
    <x v="0"/>
    <n v="766"/>
  </r>
  <r>
    <x v="34"/>
    <s v="2"/>
    <s v="M"/>
    <x v="1"/>
    <n v="87"/>
  </r>
  <r>
    <x v="34"/>
    <s v="2"/>
    <s v="M"/>
    <x v="0"/>
    <n v="755"/>
  </r>
  <r>
    <x v="34"/>
    <s v="3"/>
    <s v="F"/>
    <x v="1"/>
    <n v="11"/>
  </r>
  <r>
    <x v="34"/>
    <s v="3"/>
    <s v="F"/>
    <x v="0"/>
    <n v="15"/>
  </r>
  <r>
    <x v="34"/>
    <s v="3"/>
    <s v="M"/>
    <x v="1"/>
    <n v="6"/>
  </r>
  <r>
    <x v="34"/>
    <s v="3"/>
    <s v="M"/>
    <x v="0"/>
    <n v="15"/>
  </r>
  <r>
    <x v="34"/>
    <s v="A"/>
    <s v="F"/>
    <x v="1"/>
    <n v="4"/>
  </r>
  <r>
    <x v="34"/>
    <s v="A"/>
    <s v="F"/>
    <x v="0"/>
    <n v="21"/>
  </r>
  <r>
    <x v="34"/>
    <s v="A"/>
    <s v="M"/>
    <x v="1"/>
    <n v="7"/>
  </r>
  <r>
    <x v="34"/>
    <s v="A"/>
    <s v="M"/>
    <x v="0"/>
    <n v="44"/>
  </r>
  <r>
    <x v="34"/>
    <s v="B"/>
    <s v="M"/>
    <x v="0"/>
    <n v="1"/>
  </r>
  <r>
    <x v="34"/>
    <s v="C"/>
    <s v="M"/>
    <x v="0"/>
    <n v="1"/>
  </r>
  <r>
    <x v="34"/>
    <s v="N"/>
    <s v="F"/>
    <x v="1"/>
    <n v="2590"/>
  </r>
  <r>
    <x v="34"/>
    <s v="N"/>
    <s v="F"/>
    <x v="0"/>
    <n v="10488"/>
  </r>
  <r>
    <x v="34"/>
    <s v="N"/>
    <s v="M"/>
    <x v="1"/>
    <n v="2310"/>
  </r>
  <r>
    <x v="34"/>
    <s v="N"/>
    <s v="M"/>
    <x v="0"/>
    <n v="8444"/>
  </r>
  <r>
    <x v="34"/>
    <s v="O"/>
    <s v="F"/>
    <x v="1"/>
    <n v="5"/>
  </r>
  <r>
    <x v="34"/>
    <s v="O"/>
    <s v="F"/>
    <x v="0"/>
    <n v="18"/>
  </r>
  <r>
    <x v="34"/>
    <s v="O"/>
    <s v="M"/>
    <x v="1"/>
    <n v="5"/>
  </r>
  <r>
    <x v="34"/>
    <s v="O"/>
    <s v="M"/>
    <x v="0"/>
    <n v="23"/>
  </r>
  <r>
    <x v="35"/>
    <s v="1"/>
    <s v="F"/>
    <x v="1"/>
    <n v="2341"/>
  </r>
  <r>
    <x v="35"/>
    <s v="1"/>
    <s v="F"/>
    <x v="0"/>
    <n v="8852"/>
  </r>
  <r>
    <x v="35"/>
    <s v="1"/>
    <s v="M"/>
    <x v="1"/>
    <n v="2124"/>
  </r>
  <r>
    <x v="35"/>
    <s v="1"/>
    <s v="M"/>
    <x v="0"/>
    <n v="7330"/>
  </r>
  <r>
    <x v="35"/>
    <s v="2"/>
    <s v="F"/>
    <x v="1"/>
    <n v="237"/>
  </r>
  <r>
    <x v="35"/>
    <s v="2"/>
    <s v="F"/>
    <x v="0"/>
    <n v="1576"/>
  </r>
  <r>
    <x v="35"/>
    <s v="2"/>
    <s v="M"/>
    <x v="1"/>
    <n v="221"/>
  </r>
  <r>
    <x v="35"/>
    <s v="2"/>
    <s v="M"/>
    <x v="0"/>
    <n v="1273"/>
  </r>
  <r>
    <x v="35"/>
    <s v="3"/>
    <s v="F"/>
    <x v="1"/>
    <n v="11"/>
  </r>
  <r>
    <x v="35"/>
    <s v="3"/>
    <s v="F"/>
    <x v="0"/>
    <n v="16"/>
  </r>
  <r>
    <x v="35"/>
    <s v="3"/>
    <s v="M"/>
    <x v="1"/>
    <n v="4"/>
  </r>
  <r>
    <x v="35"/>
    <s v="3"/>
    <s v="M"/>
    <x v="0"/>
    <n v="17"/>
  </r>
  <r>
    <x v="35"/>
    <s v="A"/>
    <s v="F"/>
    <x v="0"/>
    <n v="9"/>
  </r>
  <r>
    <x v="35"/>
    <s v="A"/>
    <s v="M"/>
    <x v="1"/>
    <n v="1"/>
  </r>
  <r>
    <x v="35"/>
    <s v="A"/>
    <s v="M"/>
    <x v="0"/>
    <n v="7"/>
  </r>
  <r>
    <x v="35"/>
    <s v="B"/>
    <s v="F"/>
    <x v="0"/>
    <n v="2"/>
  </r>
  <r>
    <x v="35"/>
    <s v="B"/>
    <s v="M"/>
    <x v="0"/>
    <n v="1"/>
  </r>
  <r>
    <x v="35"/>
    <s v="N"/>
    <s v="F"/>
    <x v="1"/>
    <n v="2706"/>
  </r>
  <r>
    <x v="35"/>
    <s v="N"/>
    <s v="F"/>
    <x v="0"/>
    <n v="4265"/>
  </r>
  <r>
    <x v="35"/>
    <s v="N"/>
    <s v="M"/>
    <x v="1"/>
    <n v="2487"/>
  </r>
  <r>
    <x v="35"/>
    <s v="N"/>
    <s v="M"/>
    <x v="0"/>
    <n v="3539"/>
  </r>
  <r>
    <x v="35"/>
    <s v="O"/>
    <s v="F"/>
    <x v="1"/>
    <n v="2"/>
  </r>
  <r>
    <x v="35"/>
    <s v="O"/>
    <s v="F"/>
    <x v="0"/>
    <n v="28"/>
  </r>
  <r>
    <x v="35"/>
    <s v="O"/>
    <s v="M"/>
    <x v="1"/>
    <n v="4"/>
  </r>
  <r>
    <x v="35"/>
    <s v="O"/>
    <s v="M"/>
    <x v="0"/>
    <n v="35"/>
  </r>
  <r>
    <x v="36"/>
    <s v="1"/>
    <s v="F"/>
    <x v="1"/>
    <n v="444"/>
  </r>
  <r>
    <x v="36"/>
    <s v="1"/>
    <s v="F"/>
    <x v="0"/>
    <n v="1657"/>
  </r>
  <r>
    <x v="36"/>
    <s v="1"/>
    <s v="M"/>
    <x v="1"/>
    <n v="457"/>
  </r>
  <r>
    <x v="36"/>
    <s v="1"/>
    <s v="M"/>
    <x v="0"/>
    <n v="1302"/>
  </r>
  <r>
    <x v="36"/>
    <s v="2"/>
    <s v="F"/>
    <x v="1"/>
    <n v="190"/>
  </r>
  <r>
    <x v="36"/>
    <s v="2"/>
    <s v="F"/>
    <x v="0"/>
    <n v="461"/>
  </r>
  <r>
    <x v="36"/>
    <s v="2"/>
    <s v="M"/>
    <x v="1"/>
    <n v="187"/>
  </r>
  <r>
    <x v="36"/>
    <s v="2"/>
    <s v="M"/>
    <x v="0"/>
    <n v="386"/>
  </r>
  <r>
    <x v="36"/>
    <s v="3"/>
    <s v="F"/>
    <x v="0"/>
    <n v="1"/>
  </r>
  <r>
    <x v="36"/>
    <s v="A"/>
    <s v="M"/>
    <x v="1"/>
    <n v="1"/>
  </r>
  <r>
    <x v="36"/>
    <s v="A"/>
    <s v="M"/>
    <x v="0"/>
    <n v="4"/>
  </r>
  <r>
    <x v="36"/>
    <s v="B"/>
    <s v="F"/>
    <x v="0"/>
    <n v="1"/>
  </r>
  <r>
    <x v="36"/>
    <s v="N"/>
    <s v="F"/>
    <x v="1"/>
    <n v="136"/>
  </r>
  <r>
    <x v="36"/>
    <s v="N"/>
    <s v="F"/>
    <x v="0"/>
    <n v="530"/>
  </r>
  <r>
    <x v="36"/>
    <s v="N"/>
    <s v="M"/>
    <x v="1"/>
    <n v="121"/>
  </r>
  <r>
    <x v="36"/>
    <s v="N"/>
    <s v="M"/>
    <x v="0"/>
    <n v="345"/>
  </r>
  <r>
    <x v="36"/>
    <s v="O"/>
    <s v="F"/>
    <x v="1"/>
    <n v="1"/>
  </r>
  <r>
    <x v="36"/>
    <s v="O"/>
    <s v="F"/>
    <x v="0"/>
    <n v="4"/>
  </r>
  <r>
    <x v="36"/>
    <s v="O"/>
    <s v="M"/>
    <x v="0"/>
    <n v="1"/>
  </r>
  <r>
    <x v="37"/>
    <s v=""/>
    <s v="F"/>
    <x v="1"/>
    <n v="3"/>
  </r>
  <r>
    <x v="37"/>
    <s v=""/>
    <s v="F"/>
    <x v="0"/>
    <n v="1"/>
  </r>
  <r>
    <x v="37"/>
    <s v=""/>
    <s v="M"/>
    <x v="1"/>
    <n v="9"/>
  </r>
  <r>
    <x v="37"/>
    <s v=""/>
    <s v="M"/>
    <x v="0"/>
    <n v="1"/>
  </r>
  <r>
    <x v="37"/>
    <s v="1"/>
    <s v="F"/>
    <x v="1"/>
    <n v="1504"/>
  </r>
  <r>
    <x v="37"/>
    <s v="1"/>
    <s v="F"/>
    <x v="0"/>
    <n v="702"/>
  </r>
  <r>
    <x v="37"/>
    <s v="1"/>
    <s v="M"/>
    <x v="1"/>
    <n v="1612"/>
  </r>
  <r>
    <x v="37"/>
    <s v="1"/>
    <s v="M"/>
    <x v="0"/>
    <n v="653"/>
  </r>
  <r>
    <x v="37"/>
    <s v="2"/>
    <s v="F"/>
    <x v="1"/>
    <n v="120"/>
  </r>
  <r>
    <x v="37"/>
    <s v="2"/>
    <s v="F"/>
    <x v="0"/>
    <n v="100"/>
  </r>
  <r>
    <x v="37"/>
    <s v="2"/>
    <s v="M"/>
    <x v="1"/>
    <n v="192"/>
  </r>
  <r>
    <x v="37"/>
    <s v="2"/>
    <s v="M"/>
    <x v="0"/>
    <n v="104"/>
  </r>
  <r>
    <x v="37"/>
    <s v="3"/>
    <s v="F"/>
    <x v="1"/>
    <n v="9"/>
  </r>
  <r>
    <x v="37"/>
    <s v="3"/>
    <s v="F"/>
    <x v="0"/>
    <n v="3"/>
  </r>
  <r>
    <x v="37"/>
    <s v="3"/>
    <s v="M"/>
    <x v="1"/>
    <n v="13"/>
  </r>
  <r>
    <x v="37"/>
    <s v="3"/>
    <s v="M"/>
    <x v="0"/>
    <n v="4"/>
  </r>
  <r>
    <x v="37"/>
    <s v="A"/>
    <s v="F"/>
    <x v="1"/>
    <n v="1"/>
  </r>
  <r>
    <x v="37"/>
    <s v="A"/>
    <s v="F"/>
    <x v="0"/>
    <n v="1"/>
  </r>
  <r>
    <x v="37"/>
    <s v="A"/>
    <s v="M"/>
    <x v="1"/>
    <n v="7"/>
  </r>
  <r>
    <x v="37"/>
    <s v="A"/>
    <s v="M"/>
    <x v="0"/>
    <n v="2"/>
  </r>
  <r>
    <x v="37"/>
    <s v="B"/>
    <s v="F"/>
    <x v="1"/>
    <n v="1"/>
  </r>
  <r>
    <x v="37"/>
    <s v="B"/>
    <s v="M"/>
    <x v="1"/>
    <n v="1"/>
  </r>
  <r>
    <x v="37"/>
    <s v="B"/>
    <s v="M"/>
    <x v="0"/>
    <n v="1"/>
  </r>
  <r>
    <x v="37"/>
    <s v="N"/>
    <s v="F"/>
    <x v="1"/>
    <n v="1866"/>
  </r>
  <r>
    <x v="37"/>
    <s v="N"/>
    <s v="F"/>
    <x v="0"/>
    <n v="1172"/>
  </r>
  <r>
    <x v="37"/>
    <s v="N"/>
    <s v="M"/>
    <x v="1"/>
    <n v="1966"/>
  </r>
  <r>
    <x v="37"/>
    <s v="N"/>
    <s v="M"/>
    <x v="0"/>
    <n v="1047"/>
  </r>
  <r>
    <x v="37"/>
    <s v="O"/>
    <s v="F"/>
    <x v="1"/>
    <n v="2"/>
  </r>
  <r>
    <x v="37"/>
    <s v="O"/>
    <s v="F"/>
    <x v="0"/>
    <n v="1"/>
  </r>
  <r>
    <x v="38"/>
    <s v=""/>
    <s v="M"/>
    <x v="1"/>
    <n v="1"/>
  </r>
  <r>
    <x v="38"/>
    <s v="1"/>
    <s v="F"/>
    <x v="1"/>
    <n v="494"/>
  </r>
  <r>
    <x v="38"/>
    <s v="1"/>
    <s v="F"/>
    <x v="0"/>
    <n v="196"/>
  </r>
  <r>
    <x v="38"/>
    <s v="1"/>
    <s v="M"/>
    <x v="1"/>
    <n v="584"/>
  </r>
  <r>
    <x v="38"/>
    <s v="1"/>
    <s v="M"/>
    <x v="0"/>
    <n v="171"/>
  </r>
  <r>
    <x v="38"/>
    <s v="2"/>
    <s v="F"/>
    <x v="1"/>
    <n v="149"/>
  </r>
  <r>
    <x v="38"/>
    <s v="2"/>
    <s v="F"/>
    <x v="0"/>
    <n v="132"/>
  </r>
  <r>
    <x v="38"/>
    <s v="2"/>
    <s v="M"/>
    <x v="1"/>
    <n v="192"/>
  </r>
  <r>
    <x v="38"/>
    <s v="2"/>
    <s v="M"/>
    <x v="0"/>
    <n v="110"/>
  </r>
  <r>
    <x v="38"/>
    <s v="3"/>
    <s v="F"/>
    <x v="1"/>
    <n v="1"/>
  </r>
  <r>
    <x v="38"/>
    <s v="3"/>
    <s v="F"/>
    <x v="0"/>
    <n v="5"/>
  </r>
  <r>
    <x v="38"/>
    <s v="3"/>
    <s v="M"/>
    <x v="1"/>
    <n v="1"/>
  </r>
  <r>
    <x v="38"/>
    <s v="3"/>
    <s v="M"/>
    <x v="0"/>
    <n v="16"/>
  </r>
  <r>
    <x v="38"/>
    <s v="N"/>
    <s v="F"/>
    <x v="1"/>
    <n v="311"/>
  </r>
  <r>
    <x v="38"/>
    <s v="N"/>
    <s v="F"/>
    <x v="0"/>
    <n v="96"/>
  </r>
  <r>
    <x v="38"/>
    <s v="N"/>
    <s v="M"/>
    <x v="1"/>
    <n v="264"/>
  </r>
  <r>
    <x v="38"/>
    <s v="N"/>
    <s v="M"/>
    <x v="0"/>
    <n v="81"/>
  </r>
  <r>
    <x v="38"/>
    <s v="O"/>
    <s v="M"/>
    <x v="1"/>
    <n v="1"/>
  </r>
  <r>
    <x v="39"/>
    <s v=""/>
    <s v="F"/>
    <x v="1"/>
    <n v="1"/>
  </r>
  <r>
    <x v="39"/>
    <s v=""/>
    <s v="M"/>
    <x v="1"/>
    <n v="1"/>
  </r>
  <r>
    <x v="39"/>
    <s v=""/>
    <s v="M"/>
    <x v="0"/>
    <n v="2"/>
  </r>
  <r>
    <x v="39"/>
    <s v="1"/>
    <s v="F"/>
    <x v="1"/>
    <n v="1801"/>
  </r>
  <r>
    <x v="39"/>
    <s v="1"/>
    <s v="F"/>
    <x v="0"/>
    <n v="1749"/>
  </r>
  <r>
    <x v="39"/>
    <s v="1"/>
    <s v="M"/>
    <x v="1"/>
    <n v="1992"/>
  </r>
  <r>
    <x v="39"/>
    <s v="1"/>
    <s v="M"/>
    <x v="0"/>
    <n v="1812"/>
  </r>
  <r>
    <x v="39"/>
    <s v="2"/>
    <s v="F"/>
    <x v="1"/>
    <n v="1574"/>
  </r>
  <r>
    <x v="39"/>
    <s v="2"/>
    <s v="F"/>
    <x v="0"/>
    <n v="625"/>
  </r>
  <r>
    <x v="39"/>
    <s v="2"/>
    <s v="M"/>
    <x v="1"/>
    <n v="1662"/>
  </r>
  <r>
    <x v="39"/>
    <s v="2"/>
    <s v="M"/>
    <x v="0"/>
    <n v="538"/>
  </r>
  <r>
    <x v="39"/>
    <s v="3"/>
    <s v="F"/>
    <x v="1"/>
    <n v="6"/>
  </r>
  <r>
    <x v="39"/>
    <s v="3"/>
    <s v="F"/>
    <x v="0"/>
    <n v="5"/>
  </r>
  <r>
    <x v="39"/>
    <s v="3"/>
    <s v="M"/>
    <x v="1"/>
    <n v="4"/>
  </r>
  <r>
    <x v="39"/>
    <s v="3"/>
    <s v="M"/>
    <x v="0"/>
    <n v="8"/>
  </r>
  <r>
    <x v="39"/>
    <s v="A"/>
    <s v="F"/>
    <x v="1"/>
    <n v="2"/>
  </r>
  <r>
    <x v="39"/>
    <s v="A"/>
    <s v="F"/>
    <x v="0"/>
    <n v="3"/>
  </r>
  <r>
    <x v="39"/>
    <s v="A"/>
    <s v="M"/>
    <x v="0"/>
    <n v="11"/>
  </r>
  <r>
    <x v="39"/>
    <s v="B"/>
    <s v="F"/>
    <x v="0"/>
    <n v="1"/>
  </r>
  <r>
    <x v="39"/>
    <s v="B"/>
    <s v="M"/>
    <x v="0"/>
    <n v="1"/>
  </r>
  <r>
    <x v="39"/>
    <s v="N"/>
    <s v="F"/>
    <x v="1"/>
    <n v="435"/>
  </r>
  <r>
    <x v="39"/>
    <s v="N"/>
    <s v="F"/>
    <x v="0"/>
    <n v="366"/>
  </r>
  <r>
    <x v="39"/>
    <s v="N"/>
    <s v="M"/>
    <x v="1"/>
    <n v="546"/>
  </r>
  <r>
    <x v="39"/>
    <s v="N"/>
    <s v="M"/>
    <x v="0"/>
    <n v="376"/>
  </r>
  <r>
    <x v="39"/>
    <s v="O"/>
    <s v="F"/>
    <x v="1"/>
    <n v="2"/>
  </r>
  <r>
    <x v="39"/>
    <s v="O"/>
    <s v="F"/>
    <x v="0"/>
    <n v="1"/>
  </r>
  <r>
    <x v="39"/>
    <s v="O"/>
    <s v="M"/>
    <x v="1"/>
    <n v="6"/>
  </r>
  <r>
    <x v="39"/>
    <s v="O"/>
    <s v="M"/>
    <x v="0"/>
    <n v="16"/>
  </r>
  <r>
    <x v="40"/>
    <s v="1"/>
    <s v="F"/>
    <x v="1"/>
    <n v="1326"/>
  </r>
  <r>
    <x v="40"/>
    <s v="1"/>
    <s v="F"/>
    <x v="0"/>
    <n v="4345"/>
  </r>
  <r>
    <x v="40"/>
    <s v="1"/>
    <s v="M"/>
    <x v="1"/>
    <n v="1158"/>
  </r>
  <r>
    <x v="40"/>
    <s v="1"/>
    <s v="M"/>
    <x v="0"/>
    <n v="3763"/>
  </r>
  <r>
    <x v="40"/>
    <s v="2"/>
    <s v="F"/>
    <x v="1"/>
    <n v="318"/>
  </r>
  <r>
    <x v="40"/>
    <s v="2"/>
    <s v="F"/>
    <x v="0"/>
    <n v="1637"/>
  </r>
  <r>
    <x v="40"/>
    <s v="2"/>
    <s v="M"/>
    <x v="1"/>
    <n v="353"/>
  </r>
  <r>
    <x v="40"/>
    <s v="2"/>
    <s v="M"/>
    <x v="0"/>
    <n v="1452"/>
  </r>
  <r>
    <x v="40"/>
    <s v="3"/>
    <s v="F"/>
    <x v="1"/>
    <n v="13"/>
  </r>
  <r>
    <x v="40"/>
    <s v="3"/>
    <s v="F"/>
    <x v="0"/>
    <n v="20"/>
  </r>
  <r>
    <x v="40"/>
    <s v="3"/>
    <s v="M"/>
    <x v="1"/>
    <n v="12"/>
  </r>
  <r>
    <x v="40"/>
    <s v="3"/>
    <s v="M"/>
    <x v="0"/>
    <n v="23"/>
  </r>
  <r>
    <x v="40"/>
    <s v="A"/>
    <s v="F"/>
    <x v="1"/>
    <n v="2"/>
  </r>
  <r>
    <x v="40"/>
    <s v="A"/>
    <s v="F"/>
    <x v="0"/>
    <n v="17"/>
  </r>
  <r>
    <x v="40"/>
    <s v="A"/>
    <s v="M"/>
    <x v="1"/>
    <n v="3"/>
  </r>
  <r>
    <x v="40"/>
    <s v="A"/>
    <s v="M"/>
    <x v="0"/>
    <n v="12"/>
  </r>
  <r>
    <x v="40"/>
    <s v="B"/>
    <s v="F"/>
    <x v="0"/>
    <n v="4"/>
  </r>
  <r>
    <x v="40"/>
    <s v="B"/>
    <s v="M"/>
    <x v="1"/>
    <n v="1"/>
  </r>
  <r>
    <x v="40"/>
    <s v="B"/>
    <s v="M"/>
    <x v="0"/>
    <n v="5"/>
  </r>
  <r>
    <x v="40"/>
    <s v="C"/>
    <s v="M"/>
    <x v="0"/>
    <n v="1"/>
  </r>
  <r>
    <x v="40"/>
    <s v="N"/>
    <s v="F"/>
    <x v="1"/>
    <n v="273"/>
  </r>
  <r>
    <x v="40"/>
    <s v="N"/>
    <s v="F"/>
    <x v="0"/>
    <n v="961"/>
  </r>
  <r>
    <x v="40"/>
    <s v="N"/>
    <s v="M"/>
    <x v="1"/>
    <n v="236"/>
  </r>
  <r>
    <x v="40"/>
    <s v="N"/>
    <s v="M"/>
    <x v="0"/>
    <n v="858"/>
  </r>
  <r>
    <x v="40"/>
    <s v="O"/>
    <s v="F"/>
    <x v="1"/>
    <n v="7"/>
  </r>
  <r>
    <x v="40"/>
    <s v="O"/>
    <s v="F"/>
    <x v="0"/>
    <n v="21"/>
  </r>
  <r>
    <x v="40"/>
    <s v="O"/>
    <s v="M"/>
    <x v="1"/>
    <n v="10"/>
  </r>
  <r>
    <x v="40"/>
    <s v="O"/>
    <s v="M"/>
    <x v="0"/>
    <n v="26"/>
  </r>
  <r>
    <x v="41"/>
    <s v="1"/>
    <s v="F"/>
    <x v="1"/>
    <n v="919"/>
  </r>
  <r>
    <x v="41"/>
    <s v="1"/>
    <s v="F"/>
    <x v="0"/>
    <n v="669"/>
  </r>
  <r>
    <x v="41"/>
    <s v="1"/>
    <s v="M"/>
    <x v="1"/>
    <n v="1198"/>
  </r>
  <r>
    <x v="41"/>
    <s v="1"/>
    <s v="M"/>
    <x v="0"/>
    <n v="706"/>
  </r>
  <r>
    <x v="41"/>
    <s v="2"/>
    <s v="F"/>
    <x v="1"/>
    <n v="40"/>
  </r>
  <r>
    <x v="41"/>
    <s v="2"/>
    <s v="F"/>
    <x v="0"/>
    <n v="87"/>
  </r>
  <r>
    <x v="41"/>
    <s v="2"/>
    <s v="M"/>
    <x v="1"/>
    <n v="59"/>
  </r>
  <r>
    <x v="41"/>
    <s v="2"/>
    <s v="M"/>
    <x v="0"/>
    <n v="80"/>
  </r>
  <r>
    <x v="41"/>
    <s v="3"/>
    <s v="F"/>
    <x v="1"/>
    <n v="5"/>
  </r>
  <r>
    <x v="41"/>
    <s v="3"/>
    <s v="F"/>
    <x v="0"/>
    <n v="2"/>
  </r>
  <r>
    <x v="41"/>
    <s v="3"/>
    <s v="M"/>
    <x v="1"/>
    <n v="5"/>
  </r>
  <r>
    <x v="41"/>
    <s v="3"/>
    <s v="M"/>
    <x v="0"/>
    <n v="1"/>
  </r>
  <r>
    <x v="41"/>
    <s v="A"/>
    <s v="F"/>
    <x v="0"/>
    <n v="1"/>
  </r>
  <r>
    <x v="41"/>
    <s v="A"/>
    <s v="M"/>
    <x v="1"/>
    <n v="2"/>
  </r>
  <r>
    <x v="41"/>
    <s v="B"/>
    <s v="M"/>
    <x v="0"/>
    <n v="1"/>
  </r>
  <r>
    <x v="41"/>
    <s v="N"/>
    <s v="F"/>
    <x v="1"/>
    <n v="5832"/>
  </r>
  <r>
    <x v="41"/>
    <s v="N"/>
    <s v="F"/>
    <x v="0"/>
    <n v="2467"/>
  </r>
  <r>
    <x v="41"/>
    <s v="N"/>
    <s v="M"/>
    <x v="1"/>
    <n v="5651"/>
  </r>
  <r>
    <x v="41"/>
    <s v="N"/>
    <s v="M"/>
    <x v="0"/>
    <n v="1993"/>
  </r>
  <r>
    <x v="41"/>
    <s v="O"/>
    <s v="F"/>
    <x v="1"/>
    <n v="3"/>
  </r>
  <r>
    <x v="41"/>
    <s v="O"/>
    <s v="F"/>
    <x v="0"/>
    <n v="3"/>
  </r>
  <r>
    <x v="41"/>
    <s v="O"/>
    <s v="M"/>
    <x v="1"/>
    <n v="3"/>
  </r>
  <r>
    <x v="41"/>
    <s v="O"/>
    <s v="M"/>
    <x v="0"/>
    <n v="5"/>
  </r>
  <r>
    <x v="42"/>
    <s v="1"/>
    <s v="F"/>
    <x v="1"/>
    <n v="404"/>
  </r>
  <r>
    <x v="42"/>
    <s v="1"/>
    <s v="F"/>
    <x v="0"/>
    <n v="903"/>
  </r>
  <r>
    <x v="42"/>
    <s v="1"/>
    <s v="M"/>
    <x v="1"/>
    <n v="441"/>
  </r>
  <r>
    <x v="42"/>
    <s v="1"/>
    <s v="M"/>
    <x v="0"/>
    <n v="847"/>
  </r>
  <r>
    <x v="42"/>
    <s v="2"/>
    <s v="F"/>
    <x v="1"/>
    <n v="628"/>
  </r>
  <r>
    <x v="42"/>
    <s v="2"/>
    <s v="F"/>
    <x v="0"/>
    <n v="904"/>
  </r>
  <r>
    <x v="42"/>
    <s v="2"/>
    <s v="M"/>
    <x v="1"/>
    <n v="621"/>
  </r>
  <r>
    <x v="42"/>
    <s v="2"/>
    <s v="M"/>
    <x v="0"/>
    <n v="759"/>
  </r>
  <r>
    <x v="42"/>
    <s v="3"/>
    <s v="F"/>
    <x v="1"/>
    <n v="26"/>
  </r>
  <r>
    <x v="42"/>
    <s v="3"/>
    <s v="F"/>
    <x v="0"/>
    <n v="12"/>
  </r>
  <r>
    <x v="42"/>
    <s v="3"/>
    <s v="M"/>
    <x v="1"/>
    <n v="40"/>
  </r>
  <r>
    <x v="42"/>
    <s v="3"/>
    <s v="M"/>
    <x v="0"/>
    <n v="8"/>
  </r>
  <r>
    <x v="42"/>
    <s v="A"/>
    <s v="F"/>
    <x v="1"/>
    <n v="2"/>
  </r>
  <r>
    <x v="42"/>
    <s v="A"/>
    <s v="F"/>
    <x v="0"/>
    <n v="9"/>
  </r>
  <r>
    <x v="42"/>
    <s v="A"/>
    <s v="M"/>
    <x v="1"/>
    <n v="1"/>
  </r>
  <r>
    <x v="42"/>
    <s v="A"/>
    <s v="M"/>
    <x v="0"/>
    <n v="1"/>
  </r>
  <r>
    <x v="42"/>
    <s v="B"/>
    <s v="F"/>
    <x v="1"/>
    <n v="2"/>
  </r>
  <r>
    <x v="42"/>
    <s v="B"/>
    <s v="M"/>
    <x v="0"/>
    <n v="1"/>
  </r>
  <r>
    <x v="42"/>
    <s v="N"/>
    <s v="F"/>
    <x v="1"/>
    <n v="106"/>
  </r>
  <r>
    <x v="42"/>
    <s v="N"/>
    <s v="F"/>
    <x v="0"/>
    <n v="240"/>
  </r>
  <r>
    <x v="42"/>
    <s v="N"/>
    <s v="M"/>
    <x v="1"/>
    <n v="112"/>
  </r>
  <r>
    <x v="42"/>
    <s v="N"/>
    <s v="M"/>
    <x v="0"/>
    <n v="202"/>
  </r>
  <r>
    <x v="42"/>
    <s v="O"/>
    <s v="F"/>
    <x v="1"/>
    <n v="4"/>
  </r>
  <r>
    <x v="42"/>
    <s v="O"/>
    <s v="F"/>
    <x v="0"/>
    <n v="6"/>
  </r>
  <r>
    <x v="42"/>
    <s v="O"/>
    <s v="M"/>
    <x v="1"/>
    <n v="3"/>
  </r>
  <r>
    <x v="42"/>
    <s v="O"/>
    <s v="M"/>
    <x v="0"/>
    <n v="7"/>
  </r>
  <r>
    <x v="43"/>
    <s v=""/>
    <s v="M"/>
    <x v="1"/>
    <n v="1"/>
  </r>
  <r>
    <x v="43"/>
    <s v="1"/>
    <s v="F"/>
    <x v="1"/>
    <n v="2108"/>
  </r>
  <r>
    <x v="43"/>
    <s v="1"/>
    <s v="F"/>
    <x v="0"/>
    <n v="491"/>
  </r>
  <r>
    <x v="43"/>
    <s v="1"/>
    <s v="M"/>
    <x v="1"/>
    <n v="1947"/>
  </r>
  <r>
    <x v="43"/>
    <s v="1"/>
    <s v="M"/>
    <x v="0"/>
    <n v="572"/>
  </r>
  <r>
    <x v="43"/>
    <s v="2"/>
    <s v="F"/>
    <x v="1"/>
    <n v="615"/>
  </r>
  <r>
    <x v="43"/>
    <s v="2"/>
    <s v="F"/>
    <x v="0"/>
    <n v="144"/>
  </r>
  <r>
    <x v="43"/>
    <s v="2"/>
    <s v="M"/>
    <x v="1"/>
    <n v="665"/>
  </r>
  <r>
    <x v="43"/>
    <s v="2"/>
    <s v="M"/>
    <x v="0"/>
    <n v="182"/>
  </r>
  <r>
    <x v="43"/>
    <s v="3"/>
    <s v="F"/>
    <x v="0"/>
    <n v="1"/>
  </r>
  <r>
    <x v="43"/>
    <s v="3"/>
    <s v="M"/>
    <x v="0"/>
    <n v="4"/>
  </r>
  <r>
    <x v="43"/>
    <s v="N"/>
    <s v="F"/>
    <x v="1"/>
    <n v="38"/>
  </r>
  <r>
    <x v="43"/>
    <s v="N"/>
    <s v="F"/>
    <x v="0"/>
    <n v="31"/>
  </r>
  <r>
    <x v="43"/>
    <s v="N"/>
    <s v="M"/>
    <x v="1"/>
    <n v="57"/>
  </r>
  <r>
    <x v="43"/>
    <s v="N"/>
    <s v="M"/>
    <x v="0"/>
    <n v="42"/>
  </r>
  <r>
    <x v="43"/>
    <s v="O"/>
    <s v="F"/>
    <x v="1"/>
    <n v="2"/>
  </r>
  <r>
    <x v="43"/>
    <s v="O"/>
    <s v="F"/>
    <x v="0"/>
    <n v="2"/>
  </r>
  <r>
    <x v="43"/>
    <s v="O"/>
    <s v="M"/>
    <x v="0"/>
    <n v="1"/>
  </r>
  <r>
    <x v="44"/>
    <s v=""/>
    <s v="M"/>
    <x v="0"/>
    <n v="2"/>
  </r>
  <r>
    <x v="44"/>
    <s v="1"/>
    <s v="F"/>
    <x v="1"/>
    <n v="3825"/>
  </r>
  <r>
    <x v="44"/>
    <s v="1"/>
    <s v="F"/>
    <x v="0"/>
    <n v="9547"/>
  </r>
  <r>
    <x v="44"/>
    <s v="1"/>
    <s v="M"/>
    <x v="1"/>
    <n v="4279"/>
  </r>
  <r>
    <x v="44"/>
    <s v="1"/>
    <s v="M"/>
    <x v="0"/>
    <n v="9496"/>
  </r>
  <r>
    <x v="44"/>
    <s v="2"/>
    <s v="F"/>
    <x v="1"/>
    <n v="57"/>
  </r>
  <r>
    <x v="44"/>
    <s v="2"/>
    <s v="F"/>
    <x v="0"/>
    <n v="428"/>
  </r>
  <r>
    <x v="44"/>
    <s v="2"/>
    <s v="M"/>
    <x v="1"/>
    <n v="74"/>
  </r>
  <r>
    <x v="44"/>
    <s v="2"/>
    <s v="M"/>
    <x v="0"/>
    <n v="428"/>
  </r>
  <r>
    <x v="44"/>
    <s v="3"/>
    <s v="F"/>
    <x v="1"/>
    <n v="2"/>
  </r>
  <r>
    <x v="44"/>
    <s v="3"/>
    <s v="F"/>
    <x v="0"/>
    <n v="8"/>
  </r>
  <r>
    <x v="44"/>
    <s v="3"/>
    <s v="M"/>
    <x v="1"/>
    <n v="4"/>
  </r>
  <r>
    <x v="44"/>
    <s v="3"/>
    <s v="M"/>
    <x v="0"/>
    <n v="6"/>
  </r>
  <r>
    <x v="44"/>
    <s v="A"/>
    <s v="F"/>
    <x v="1"/>
    <n v="1"/>
  </r>
  <r>
    <x v="44"/>
    <s v="A"/>
    <s v="F"/>
    <x v="0"/>
    <n v="6"/>
  </r>
  <r>
    <x v="44"/>
    <s v="A"/>
    <s v="M"/>
    <x v="1"/>
    <n v="11"/>
  </r>
  <r>
    <x v="44"/>
    <s v="A"/>
    <s v="M"/>
    <x v="0"/>
    <n v="7"/>
  </r>
  <r>
    <x v="44"/>
    <s v="B"/>
    <s v="F"/>
    <x v="1"/>
    <n v="1"/>
  </r>
  <r>
    <x v="44"/>
    <s v="B"/>
    <s v="F"/>
    <x v="0"/>
    <n v="1"/>
  </r>
  <r>
    <x v="44"/>
    <s v="B"/>
    <s v="M"/>
    <x v="0"/>
    <n v="2"/>
  </r>
  <r>
    <x v="44"/>
    <s v="N"/>
    <s v="F"/>
    <x v="1"/>
    <n v="3628"/>
  </r>
  <r>
    <x v="44"/>
    <s v="N"/>
    <s v="F"/>
    <x v="0"/>
    <n v="6040"/>
  </r>
  <r>
    <x v="44"/>
    <s v="N"/>
    <s v="M"/>
    <x v="1"/>
    <n v="3365"/>
  </r>
  <r>
    <x v="44"/>
    <s v="N"/>
    <s v="M"/>
    <x v="0"/>
    <n v="4971"/>
  </r>
  <r>
    <x v="44"/>
    <s v="O"/>
    <s v="F"/>
    <x v="1"/>
    <n v="6"/>
  </r>
  <r>
    <x v="44"/>
    <s v="O"/>
    <s v="F"/>
    <x v="0"/>
    <n v="3"/>
  </r>
  <r>
    <x v="44"/>
    <s v="O"/>
    <s v="M"/>
    <x v="1"/>
    <n v="10"/>
  </r>
  <r>
    <x v="44"/>
    <s v="O"/>
    <s v="M"/>
    <x v="0"/>
    <n v="9"/>
  </r>
  <r>
    <x v="45"/>
    <s v=""/>
    <s v="F"/>
    <x v="1"/>
    <n v="5"/>
  </r>
  <r>
    <x v="45"/>
    <s v=""/>
    <s v="M"/>
    <x v="1"/>
    <n v="2"/>
  </r>
  <r>
    <x v="45"/>
    <s v="1"/>
    <s v="F"/>
    <x v="1"/>
    <n v="229"/>
  </r>
  <r>
    <x v="45"/>
    <s v="1"/>
    <s v="F"/>
    <x v="0"/>
    <n v="268"/>
  </r>
  <r>
    <x v="45"/>
    <s v="1"/>
    <s v="M"/>
    <x v="1"/>
    <n v="202"/>
  </r>
  <r>
    <x v="45"/>
    <s v="1"/>
    <s v="M"/>
    <x v="0"/>
    <n v="239"/>
  </r>
  <r>
    <x v="45"/>
    <s v="2"/>
    <s v="F"/>
    <x v="1"/>
    <n v="356"/>
  </r>
  <r>
    <x v="45"/>
    <s v="2"/>
    <s v="F"/>
    <x v="0"/>
    <n v="204"/>
  </r>
  <r>
    <x v="45"/>
    <s v="2"/>
    <s v="M"/>
    <x v="1"/>
    <n v="342"/>
  </r>
  <r>
    <x v="45"/>
    <s v="2"/>
    <s v="M"/>
    <x v="0"/>
    <n v="187"/>
  </r>
  <r>
    <x v="45"/>
    <s v="A"/>
    <s v="F"/>
    <x v="1"/>
    <n v="1"/>
  </r>
  <r>
    <x v="45"/>
    <s v="A"/>
    <s v="F"/>
    <x v="0"/>
    <n v="1"/>
  </r>
  <r>
    <x v="45"/>
    <s v="A"/>
    <s v="M"/>
    <x v="0"/>
    <n v="1"/>
  </r>
  <r>
    <x v="45"/>
    <s v="B"/>
    <s v="F"/>
    <x v="1"/>
    <n v="2"/>
  </r>
  <r>
    <x v="45"/>
    <s v="C"/>
    <s v="F"/>
    <x v="1"/>
    <n v="1"/>
  </r>
  <r>
    <x v="45"/>
    <s v="C"/>
    <s v="F"/>
    <x v="0"/>
    <n v="1"/>
  </r>
  <r>
    <x v="45"/>
    <s v="C"/>
    <s v="M"/>
    <x v="0"/>
    <n v="1"/>
  </r>
  <r>
    <x v="45"/>
    <s v="N"/>
    <s v="F"/>
    <x v="1"/>
    <n v="80"/>
  </r>
  <r>
    <x v="45"/>
    <s v="N"/>
    <s v="F"/>
    <x v="0"/>
    <n v="73"/>
  </r>
  <r>
    <x v="45"/>
    <s v="N"/>
    <s v="M"/>
    <x v="1"/>
    <n v="63"/>
  </r>
  <r>
    <x v="45"/>
    <s v="N"/>
    <s v="M"/>
    <x v="0"/>
    <n v="84"/>
  </r>
  <r>
    <x v="46"/>
    <s v="1"/>
    <s v="F"/>
    <x v="1"/>
    <n v="141"/>
  </r>
  <r>
    <x v="46"/>
    <s v="1"/>
    <s v="F"/>
    <x v="0"/>
    <n v="2671"/>
  </r>
  <r>
    <x v="46"/>
    <s v="1"/>
    <s v="M"/>
    <x v="1"/>
    <n v="153"/>
  </r>
  <r>
    <x v="46"/>
    <s v="1"/>
    <s v="M"/>
    <x v="0"/>
    <n v="2419"/>
  </r>
  <r>
    <x v="46"/>
    <s v="2"/>
    <s v="F"/>
    <x v="1"/>
    <n v="91"/>
  </r>
  <r>
    <x v="46"/>
    <s v="2"/>
    <s v="F"/>
    <x v="0"/>
    <n v="3280"/>
  </r>
  <r>
    <x v="46"/>
    <s v="2"/>
    <s v="M"/>
    <x v="1"/>
    <n v="76"/>
  </r>
  <r>
    <x v="46"/>
    <s v="2"/>
    <s v="M"/>
    <x v="0"/>
    <n v="2598"/>
  </r>
  <r>
    <x v="46"/>
    <s v="3"/>
    <s v="F"/>
    <x v="1"/>
    <n v="6"/>
  </r>
  <r>
    <x v="46"/>
    <s v="3"/>
    <s v="F"/>
    <x v="0"/>
    <n v="490"/>
  </r>
  <r>
    <x v="46"/>
    <s v="3"/>
    <s v="M"/>
    <x v="1"/>
    <n v="10"/>
  </r>
  <r>
    <x v="46"/>
    <s v="3"/>
    <s v="M"/>
    <x v="0"/>
    <n v="308"/>
  </r>
  <r>
    <x v="46"/>
    <s v="A"/>
    <s v="F"/>
    <x v="1"/>
    <n v="1"/>
  </r>
  <r>
    <x v="46"/>
    <s v="A"/>
    <s v="F"/>
    <x v="0"/>
    <n v="5"/>
  </r>
  <r>
    <x v="46"/>
    <s v="A"/>
    <s v="M"/>
    <x v="0"/>
    <n v="6"/>
  </r>
  <r>
    <x v="46"/>
    <s v="C"/>
    <s v="F"/>
    <x v="0"/>
    <n v="1"/>
  </r>
  <r>
    <x v="46"/>
    <s v="N"/>
    <s v="F"/>
    <x v="1"/>
    <n v="105"/>
  </r>
  <r>
    <x v="46"/>
    <s v="N"/>
    <s v="F"/>
    <x v="0"/>
    <n v="1363"/>
  </r>
  <r>
    <x v="46"/>
    <s v="N"/>
    <s v="M"/>
    <x v="1"/>
    <n v="89"/>
  </r>
  <r>
    <x v="46"/>
    <s v="N"/>
    <s v="M"/>
    <x v="0"/>
    <n v="1290"/>
  </r>
  <r>
    <x v="46"/>
    <s v="O"/>
    <s v="F"/>
    <x v="0"/>
    <n v="31"/>
  </r>
  <r>
    <x v="46"/>
    <s v="O"/>
    <s v="M"/>
    <x v="1"/>
    <n v="3"/>
  </r>
  <r>
    <x v="46"/>
    <s v="O"/>
    <s v="M"/>
    <x v="0"/>
    <n v="50"/>
  </r>
  <r>
    <x v="47"/>
    <s v="1"/>
    <s v="F"/>
    <x v="1"/>
    <n v="836"/>
  </r>
  <r>
    <x v="47"/>
    <s v="1"/>
    <s v="F"/>
    <x v="0"/>
    <n v="988"/>
  </r>
  <r>
    <x v="47"/>
    <s v="1"/>
    <s v="M"/>
    <x v="1"/>
    <n v="741"/>
  </r>
  <r>
    <x v="47"/>
    <s v="1"/>
    <s v="M"/>
    <x v="0"/>
    <n v="871"/>
  </r>
  <r>
    <x v="47"/>
    <s v="2"/>
    <s v="F"/>
    <x v="1"/>
    <n v="1131"/>
  </r>
  <r>
    <x v="47"/>
    <s v="2"/>
    <s v="F"/>
    <x v="0"/>
    <n v="769"/>
  </r>
  <r>
    <x v="47"/>
    <s v="2"/>
    <s v="M"/>
    <x v="1"/>
    <n v="963"/>
  </r>
  <r>
    <x v="47"/>
    <s v="2"/>
    <s v="M"/>
    <x v="0"/>
    <n v="757"/>
  </r>
  <r>
    <x v="47"/>
    <s v="3"/>
    <s v="F"/>
    <x v="1"/>
    <n v="29"/>
  </r>
  <r>
    <x v="47"/>
    <s v="3"/>
    <s v="F"/>
    <x v="0"/>
    <n v="22"/>
  </r>
  <r>
    <x v="47"/>
    <s v="3"/>
    <s v="M"/>
    <x v="1"/>
    <n v="21"/>
  </r>
  <r>
    <x v="47"/>
    <s v="3"/>
    <s v="M"/>
    <x v="0"/>
    <n v="19"/>
  </r>
  <r>
    <x v="47"/>
    <s v="A"/>
    <s v="F"/>
    <x v="0"/>
    <n v="1"/>
  </r>
  <r>
    <x v="47"/>
    <s v="A"/>
    <s v="M"/>
    <x v="1"/>
    <n v="6"/>
  </r>
  <r>
    <x v="47"/>
    <s v="A"/>
    <s v="M"/>
    <x v="0"/>
    <n v="4"/>
  </r>
  <r>
    <x v="47"/>
    <s v="B"/>
    <s v="M"/>
    <x v="1"/>
    <n v="2"/>
  </r>
  <r>
    <x v="47"/>
    <s v="B"/>
    <s v="M"/>
    <x v="0"/>
    <n v="1"/>
  </r>
  <r>
    <x v="47"/>
    <s v="C"/>
    <s v="F"/>
    <x v="1"/>
    <n v="2"/>
  </r>
  <r>
    <x v="47"/>
    <s v="N"/>
    <s v="F"/>
    <x v="1"/>
    <n v="147"/>
  </r>
  <r>
    <x v="47"/>
    <s v="N"/>
    <s v="F"/>
    <x v="0"/>
    <n v="102"/>
  </r>
  <r>
    <x v="47"/>
    <s v="N"/>
    <s v="M"/>
    <x v="1"/>
    <n v="135"/>
  </r>
  <r>
    <x v="47"/>
    <s v="N"/>
    <s v="M"/>
    <x v="0"/>
    <n v="105"/>
  </r>
  <r>
    <x v="47"/>
    <s v="O"/>
    <s v="F"/>
    <x v="1"/>
    <n v="4"/>
  </r>
  <r>
    <x v="47"/>
    <s v="O"/>
    <s v="F"/>
    <x v="0"/>
    <n v="7"/>
  </r>
  <r>
    <x v="47"/>
    <s v="O"/>
    <s v="M"/>
    <x v="1"/>
    <n v="8"/>
  </r>
  <r>
    <x v="47"/>
    <s v="O"/>
    <s v="M"/>
    <x v="0"/>
    <n v="14"/>
  </r>
  <r>
    <x v="48"/>
    <s v="1"/>
    <s v="F"/>
    <x v="1"/>
    <n v="1584"/>
  </r>
  <r>
    <x v="48"/>
    <s v="1"/>
    <s v="F"/>
    <x v="0"/>
    <n v="1323"/>
  </r>
  <r>
    <x v="48"/>
    <s v="1"/>
    <s v="M"/>
    <x v="1"/>
    <n v="1771"/>
  </r>
  <r>
    <x v="48"/>
    <s v="1"/>
    <s v="M"/>
    <x v="0"/>
    <n v="1223"/>
  </r>
  <r>
    <x v="48"/>
    <s v="2"/>
    <s v="F"/>
    <x v="1"/>
    <n v="234"/>
  </r>
  <r>
    <x v="48"/>
    <s v="2"/>
    <s v="F"/>
    <x v="0"/>
    <n v="326"/>
  </r>
  <r>
    <x v="48"/>
    <s v="2"/>
    <s v="M"/>
    <x v="1"/>
    <n v="354"/>
  </r>
  <r>
    <x v="48"/>
    <s v="2"/>
    <s v="M"/>
    <x v="0"/>
    <n v="303"/>
  </r>
  <r>
    <x v="48"/>
    <s v="3"/>
    <s v="F"/>
    <x v="1"/>
    <n v="7"/>
  </r>
  <r>
    <x v="48"/>
    <s v="3"/>
    <s v="F"/>
    <x v="0"/>
    <n v="9"/>
  </r>
  <r>
    <x v="48"/>
    <s v="3"/>
    <s v="M"/>
    <x v="1"/>
    <n v="1"/>
  </r>
  <r>
    <x v="48"/>
    <s v="3"/>
    <s v="M"/>
    <x v="0"/>
    <n v="11"/>
  </r>
  <r>
    <x v="48"/>
    <s v="A"/>
    <s v="F"/>
    <x v="1"/>
    <n v="3"/>
  </r>
  <r>
    <x v="48"/>
    <s v="A"/>
    <s v="F"/>
    <x v="0"/>
    <n v="3"/>
  </r>
  <r>
    <x v="48"/>
    <s v="A"/>
    <s v="M"/>
    <x v="1"/>
    <n v="4"/>
  </r>
  <r>
    <x v="48"/>
    <s v="A"/>
    <s v="M"/>
    <x v="0"/>
    <n v="3"/>
  </r>
  <r>
    <x v="48"/>
    <s v="B"/>
    <s v="F"/>
    <x v="1"/>
    <n v="1"/>
  </r>
  <r>
    <x v="48"/>
    <s v="B"/>
    <s v="F"/>
    <x v="0"/>
    <n v="2"/>
  </r>
  <r>
    <x v="48"/>
    <s v="N"/>
    <s v="F"/>
    <x v="1"/>
    <n v="4389"/>
  </r>
  <r>
    <x v="48"/>
    <s v="N"/>
    <s v="F"/>
    <x v="0"/>
    <n v="1308"/>
  </r>
  <r>
    <x v="48"/>
    <s v="N"/>
    <s v="M"/>
    <x v="1"/>
    <n v="4280"/>
  </r>
  <r>
    <x v="48"/>
    <s v="N"/>
    <s v="M"/>
    <x v="0"/>
    <n v="1072"/>
  </r>
  <r>
    <x v="48"/>
    <s v="O"/>
    <s v="F"/>
    <x v="0"/>
    <n v="2"/>
  </r>
  <r>
    <x v="48"/>
    <s v="O"/>
    <s v="M"/>
    <x v="1"/>
    <n v="6"/>
  </r>
  <r>
    <x v="48"/>
    <s v="O"/>
    <s v="M"/>
    <x v="0"/>
    <n v="4"/>
  </r>
  <r>
    <x v="49"/>
    <s v="1"/>
    <s v="F"/>
    <x v="1"/>
    <n v="881"/>
  </r>
  <r>
    <x v="49"/>
    <s v="1"/>
    <s v="F"/>
    <x v="0"/>
    <n v="614"/>
  </r>
  <r>
    <x v="49"/>
    <s v="1"/>
    <s v="M"/>
    <x v="1"/>
    <n v="854"/>
  </r>
  <r>
    <x v="49"/>
    <s v="1"/>
    <s v="M"/>
    <x v="0"/>
    <n v="602"/>
  </r>
  <r>
    <x v="49"/>
    <s v="2"/>
    <s v="F"/>
    <x v="1"/>
    <n v="96"/>
  </r>
  <r>
    <x v="49"/>
    <s v="2"/>
    <s v="F"/>
    <x v="0"/>
    <n v="48"/>
  </r>
  <r>
    <x v="49"/>
    <s v="2"/>
    <s v="M"/>
    <x v="1"/>
    <n v="101"/>
  </r>
  <r>
    <x v="49"/>
    <s v="2"/>
    <s v="M"/>
    <x v="0"/>
    <n v="73"/>
  </r>
  <r>
    <x v="49"/>
    <s v="N"/>
    <s v="F"/>
    <x v="1"/>
    <n v="70"/>
  </r>
  <r>
    <x v="49"/>
    <s v="N"/>
    <s v="F"/>
    <x v="0"/>
    <n v="73"/>
  </r>
  <r>
    <x v="49"/>
    <s v="N"/>
    <s v="M"/>
    <x v="1"/>
    <n v="85"/>
  </r>
  <r>
    <x v="49"/>
    <s v="N"/>
    <s v="M"/>
    <x v="0"/>
    <n v="68"/>
  </r>
  <r>
    <x v="49"/>
    <s v="O"/>
    <s v="F"/>
    <x v="1"/>
    <n v="1"/>
  </r>
  <r>
    <x v="50"/>
    <s v=""/>
    <s v="F"/>
    <x v="0"/>
    <n v="2"/>
  </r>
  <r>
    <x v="50"/>
    <s v=""/>
    <s v="M"/>
    <x v="0"/>
    <n v="2"/>
  </r>
  <r>
    <x v="50"/>
    <s v="1"/>
    <s v="F"/>
    <x v="1"/>
    <n v="1352"/>
  </r>
  <r>
    <x v="50"/>
    <s v="1"/>
    <s v="F"/>
    <x v="0"/>
    <n v="2856"/>
  </r>
  <r>
    <x v="50"/>
    <s v="1"/>
    <s v="M"/>
    <x v="1"/>
    <n v="1190"/>
  </r>
  <r>
    <x v="50"/>
    <s v="1"/>
    <s v="M"/>
    <x v="0"/>
    <n v="2657"/>
  </r>
  <r>
    <x v="50"/>
    <s v="2"/>
    <s v="F"/>
    <x v="1"/>
    <n v="938"/>
  </r>
  <r>
    <x v="50"/>
    <s v="2"/>
    <s v="F"/>
    <x v="0"/>
    <n v="1222"/>
  </r>
  <r>
    <x v="50"/>
    <s v="2"/>
    <s v="M"/>
    <x v="1"/>
    <n v="848"/>
  </r>
  <r>
    <x v="50"/>
    <s v="2"/>
    <s v="M"/>
    <x v="0"/>
    <n v="1042"/>
  </r>
  <r>
    <x v="50"/>
    <s v="3"/>
    <s v="F"/>
    <x v="1"/>
    <n v="3"/>
  </r>
  <r>
    <x v="50"/>
    <s v="3"/>
    <s v="F"/>
    <x v="0"/>
    <n v="1"/>
  </r>
  <r>
    <x v="50"/>
    <s v="3"/>
    <s v="M"/>
    <x v="1"/>
    <n v="10"/>
  </r>
  <r>
    <x v="50"/>
    <s v="3"/>
    <s v="M"/>
    <x v="0"/>
    <n v="3"/>
  </r>
  <r>
    <x v="50"/>
    <s v="A"/>
    <s v="F"/>
    <x v="1"/>
    <n v="1"/>
  </r>
  <r>
    <x v="50"/>
    <s v="A"/>
    <s v="F"/>
    <x v="0"/>
    <n v="4"/>
  </r>
  <r>
    <x v="50"/>
    <s v="A"/>
    <s v="M"/>
    <x v="1"/>
    <n v="2"/>
  </r>
  <r>
    <x v="50"/>
    <s v="A"/>
    <s v="M"/>
    <x v="0"/>
    <n v="6"/>
  </r>
  <r>
    <x v="50"/>
    <s v="B"/>
    <s v="M"/>
    <x v="1"/>
    <n v="1"/>
  </r>
  <r>
    <x v="50"/>
    <s v="N"/>
    <s v="F"/>
    <x v="1"/>
    <n v="397"/>
  </r>
  <r>
    <x v="50"/>
    <s v="N"/>
    <s v="F"/>
    <x v="0"/>
    <n v="636"/>
  </r>
  <r>
    <x v="50"/>
    <s v="N"/>
    <s v="M"/>
    <x v="1"/>
    <n v="282"/>
  </r>
  <r>
    <x v="50"/>
    <s v="N"/>
    <s v="M"/>
    <x v="0"/>
    <n v="488"/>
  </r>
  <r>
    <x v="50"/>
    <s v="O"/>
    <s v="F"/>
    <x v="1"/>
    <n v="5"/>
  </r>
  <r>
    <x v="50"/>
    <s v="O"/>
    <s v="F"/>
    <x v="0"/>
    <n v="2"/>
  </r>
  <r>
    <x v="50"/>
    <s v="O"/>
    <s v="M"/>
    <x v="1"/>
    <n v="4"/>
  </r>
  <r>
    <x v="50"/>
    <s v="O"/>
    <s v="M"/>
    <x v="0"/>
    <n v="11"/>
  </r>
  <r>
    <x v="51"/>
    <s v="1"/>
    <s v="F"/>
    <x v="1"/>
    <n v="938"/>
  </r>
  <r>
    <x v="51"/>
    <s v="1"/>
    <s v="F"/>
    <x v="0"/>
    <n v="977"/>
  </r>
  <r>
    <x v="51"/>
    <s v="1"/>
    <s v="M"/>
    <x v="1"/>
    <n v="916"/>
  </r>
  <r>
    <x v="51"/>
    <s v="1"/>
    <s v="M"/>
    <x v="0"/>
    <n v="850"/>
  </r>
  <r>
    <x v="51"/>
    <s v="2"/>
    <s v="F"/>
    <x v="1"/>
    <n v="203"/>
  </r>
  <r>
    <x v="51"/>
    <s v="2"/>
    <s v="F"/>
    <x v="0"/>
    <n v="225"/>
  </r>
  <r>
    <x v="51"/>
    <s v="2"/>
    <s v="M"/>
    <x v="1"/>
    <n v="243"/>
  </r>
  <r>
    <x v="51"/>
    <s v="2"/>
    <s v="M"/>
    <x v="0"/>
    <n v="207"/>
  </r>
  <r>
    <x v="51"/>
    <s v="3"/>
    <s v="F"/>
    <x v="1"/>
    <n v="1"/>
  </r>
  <r>
    <x v="51"/>
    <s v="3"/>
    <s v="F"/>
    <x v="0"/>
    <n v="1"/>
  </r>
  <r>
    <x v="51"/>
    <s v="3"/>
    <s v="M"/>
    <x v="0"/>
    <n v="2"/>
  </r>
  <r>
    <x v="51"/>
    <s v="N"/>
    <s v="F"/>
    <x v="1"/>
    <n v="66"/>
  </r>
  <r>
    <x v="51"/>
    <s v="N"/>
    <s v="F"/>
    <x v="0"/>
    <n v="78"/>
  </r>
  <r>
    <x v="51"/>
    <s v="N"/>
    <s v="M"/>
    <x v="1"/>
    <n v="60"/>
  </r>
  <r>
    <x v="51"/>
    <s v="N"/>
    <s v="M"/>
    <x v="0"/>
    <n v="87"/>
  </r>
  <r>
    <x v="51"/>
    <s v="O"/>
    <s v="M"/>
    <x v="0"/>
    <n v="1"/>
  </r>
  <r>
    <x v="52"/>
    <s v=""/>
    <s v="F"/>
    <x v="1"/>
    <n v="4"/>
  </r>
  <r>
    <x v="52"/>
    <s v=""/>
    <s v="F"/>
    <x v="0"/>
    <n v="2"/>
  </r>
  <r>
    <x v="52"/>
    <s v=""/>
    <s v="M"/>
    <x v="1"/>
    <n v="6"/>
  </r>
  <r>
    <x v="52"/>
    <s v=""/>
    <s v="M"/>
    <x v="0"/>
    <n v="3"/>
  </r>
  <r>
    <x v="52"/>
    <s v="1"/>
    <s v="F"/>
    <x v="1"/>
    <n v="196"/>
  </r>
  <r>
    <x v="52"/>
    <s v="1"/>
    <s v="F"/>
    <x v="0"/>
    <n v="242"/>
  </r>
  <r>
    <x v="52"/>
    <s v="1"/>
    <s v="M"/>
    <x v="1"/>
    <n v="237"/>
  </r>
  <r>
    <x v="52"/>
    <s v="1"/>
    <s v="M"/>
    <x v="0"/>
    <n v="335"/>
  </r>
  <r>
    <x v="52"/>
    <s v="2"/>
    <s v="F"/>
    <x v="1"/>
    <n v="34"/>
  </r>
  <r>
    <x v="52"/>
    <s v="2"/>
    <s v="F"/>
    <x v="0"/>
    <n v="40"/>
  </r>
  <r>
    <x v="52"/>
    <s v="2"/>
    <s v="M"/>
    <x v="1"/>
    <n v="61"/>
  </r>
  <r>
    <x v="52"/>
    <s v="2"/>
    <s v="M"/>
    <x v="0"/>
    <n v="61"/>
  </r>
  <r>
    <x v="52"/>
    <s v="3"/>
    <s v="F"/>
    <x v="1"/>
    <n v="6"/>
  </r>
  <r>
    <x v="52"/>
    <s v="3"/>
    <s v="F"/>
    <x v="0"/>
    <n v="6"/>
  </r>
  <r>
    <x v="52"/>
    <s v="3"/>
    <s v="M"/>
    <x v="1"/>
    <n v="7"/>
  </r>
  <r>
    <x v="52"/>
    <s v="3"/>
    <s v="M"/>
    <x v="0"/>
    <n v="2"/>
  </r>
  <r>
    <x v="52"/>
    <s v="A"/>
    <s v="M"/>
    <x v="0"/>
    <n v="3"/>
  </r>
  <r>
    <x v="52"/>
    <s v="B"/>
    <s v="M"/>
    <x v="1"/>
    <n v="1"/>
  </r>
  <r>
    <x v="52"/>
    <s v="C"/>
    <s v="M"/>
    <x v="0"/>
    <n v="1"/>
  </r>
  <r>
    <x v="52"/>
    <s v="N"/>
    <s v="F"/>
    <x v="1"/>
    <n v="1531"/>
  </r>
  <r>
    <x v="52"/>
    <s v="N"/>
    <s v="F"/>
    <x v="0"/>
    <n v="1298"/>
  </r>
  <r>
    <x v="52"/>
    <s v="N"/>
    <s v="M"/>
    <x v="1"/>
    <n v="1681"/>
  </r>
  <r>
    <x v="52"/>
    <s v="N"/>
    <s v="M"/>
    <x v="0"/>
    <n v="1055"/>
  </r>
  <r>
    <x v="52"/>
    <s v="O"/>
    <s v="F"/>
    <x v="0"/>
    <n v="2"/>
  </r>
  <r>
    <x v="52"/>
    <s v="O"/>
    <s v="M"/>
    <x v="1"/>
    <n v="1"/>
  </r>
  <r>
    <x v="52"/>
    <s v="O"/>
    <s v="M"/>
    <x v="0"/>
    <n v="2"/>
  </r>
  <r>
    <x v="53"/>
    <s v="1"/>
    <s v="F"/>
    <x v="1"/>
    <n v="1031"/>
  </r>
  <r>
    <x v="53"/>
    <s v="1"/>
    <s v="F"/>
    <x v="0"/>
    <n v="469"/>
  </r>
  <r>
    <x v="53"/>
    <s v="1"/>
    <s v="M"/>
    <x v="1"/>
    <n v="994"/>
  </r>
  <r>
    <x v="53"/>
    <s v="1"/>
    <s v="M"/>
    <x v="0"/>
    <n v="460"/>
  </r>
  <r>
    <x v="53"/>
    <s v="2"/>
    <s v="F"/>
    <x v="1"/>
    <n v="347"/>
  </r>
  <r>
    <x v="53"/>
    <s v="2"/>
    <s v="F"/>
    <x v="0"/>
    <n v="113"/>
  </r>
  <r>
    <x v="53"/>
    <s v="2"/>
    <s v="M"/>
    <x v="1"/>
    <n v="347"/>
  </r>
  <r>
    <x v="53"/>
    <s v="2"/>
    <s v="M"/>
    <x v="0"/>
    <n v="107"/>
  </r>
  <r>
    <x v="53"/>
    <s v="B"/>
    <s v="F"/>
    <x v="0"/>
    <n v="1"/>
  </r>
  <r>
    <x v="53"/>
    <s v="N"/>
    <s v="F"/>
    <x v="1"/>
    <n v="54"/>
  </r>
  <r>
    <x v="53"/>
    <s v="N"/>
    <s v="F"/>
    <x v="0"/>
    <n v="40"/>
  </r>
  <r>
    <x v="53"/>
    <s v="N"/>
    <s v="M"/>
    <x v="1"/>
    <n v="72"/>
  </r>
  <r>
    <x v="53"/>
    <s v="N"/>
    <s v="M"/>
    <x v="0"/>
    <n v="35"/>
  </r>
  <r>
    <x v="53"/>
    <s v="O"/>
    <s v="F"/>
    <x v="1"/>
    <n v="1"/>
  </r>
  <r>
    <x v="53"/>
    <s v="O"/>
    <s v="M"/>
    <x v="1"/>
    <n v="1"/>
  </r>
  <r>
    <x v="53"/>
    <s v="O"/>
    <s v="M"/>
    <x v="0"/>
    <n v="1"/>
  </r>
  <r>
    <x v="54"/>
    <s v=""/>
    <s v="F"/>
    <x v="0"/>
    <n v="4"/>
  </r>
  <r>
    <x v="54"/>
    <s v=""/>
    <s v="M"/>
    <x v="1"/>
    <n v="1"/>
  </r>
  <r>
    <x v="54"/>
    <s v="1"/>
    <s v="F"/>
    <x v="1"/>
    <n v="1852"/>
  </r>
  <r>
    <x v="54"/>
    <s v="1"/>
    <s v="F"/>
    <x v="0"/>
    <n v="1190"/>
  </r>
  <r>
    <x v="54"/>
    <s v="1"/>
    <s v="M"/>
    <x v="1"/>
    <n v="1674"/>
  </r>
  <r>
    <x v="54"/>
    <s v="1"/>
    <s v="M"/>
    <x v="0"/>
    <n v="1354"/>
  </r>
  <r>
    <x v="54"/>
    <s v="2"/>
    <s v="F"/>
    <x v="1"/>
    <n v="1210"/>
  </r>
  <r>
    <x v="54"/>
    <s v="2"/>
    <s v="F"/>
    <x v="0"/>
    <n v="688"/>
  </r>
  <r>
    <x v="54"/>
    <s v="2"/>
    <s v="M"/>
    <x v="1"/>
    <n v="1165"/>
  </r>
  <r>
    <x v="54"/>
    <s v="2"/>
    <s v="M"/>
    <x v="0"/>
    <n v="610"/>
  </r>
  <r>
    <x v="54"/>
    <s v="3"/>
    <s v="F"/>
    <x v="1"/>
    <n v="203"/>
  </r>
  <r>
    <x v="54"/>
    <s v="3"/>
    <s v="F"/>
    <x v="0"/>
    <n v="132"/>
  </r>
  <r>
    <x v="54"/>
    <s v="3"/>
    <s v="M"/>
    <x v="1"/>
    <n v="186"/>
  </r>
  <r>
    <x v="54"/>
    <s v="3"/>
    <s v="M"/>
    <x v="0"/>
    <n v="95"/>
  </r>
  <r>
    <x v="54"/>
    <s v="A"/>
    <s v="F"/>
    <x v="0"/>
    <n v="2"/>
  </r>
  <r>
    <x v="54"/>
    <s v="A"/>
    <s v="M"/>
    <x v="1"/>
    <n v="1"/>
  </r>
  <r>
    <x v="54"/>
    <s v="A"/>
    <s v="M"/>
    <x v="0"/>
    <n v="1"/>
  </r>
  <r>
    <x v="54"/>
    <s v="B"/>
    <s v="M"/>
    <x v="0"/>
    <n v="1"/>
  </r>
  <r>
    <x v="54"/>
    <s v="N"/>
    <s v="F"/>
    <x v="1"/>
    <n v="345"/>
  </r>
  <r>
    <x v="54"/>
    <s v="N"/>
    <s v="F"/>
    <x v="0"/>
    <n v="413"/>
  </r>
  <r>
    <x v="54"/>
    <s v="N"/>
    <s v="M"/>
    <x v="1"/>
    <n v="339"/>
  </r>
  <r>
    <x v="54"/>
    <s v="N"/>
    <s v="M"/>
    <x v="0"/>
    <n v="384"/>
  </r>
  <r>
    <x v="54"/>
    <s v="O"/>
    <s v="F"/>
    <x v="1"/>
    <n v="4"/>
  </r>
  <r>
    <x v="54"/>
    <s v="O"/>
    <s v="F"/>
    <x v="0"/>
    <n v="4"/>
  </r>
  <r>
    <x v="54"/>
    <s v="O"/>
    <s v="M"/>
    <x v="1"/>
    <n v="4"/>
  </r>
  <r>
    <x v="54"/>
    <s v="O"/>
    <s v="M"/>
    <x v="0"/>
    <n v="8"/>
  </r>
  <r>
    <x v="55"/>
    <s v=""/>
    <s v="F"/>
    <x v="0"/>
    <n v="3"/>
  </r>
  <r>
    <x v="55"/>
    <s v=""/>
    <s v="M"/>
    <x v="1"/>
    <n v="1"/>
  </r>
  <r>
    <x v="55"/>
    <s v=""/>
    <s v="M"/>
    <x v="0"/>
    <n v="8"/>
  </r>
  <r>
    <x v="55"/>
    <s v="1"/>
    <s v="F"/>
    <x v="1"/>
    <n v="125"/>
  </r>
  <r>
    <x v="55"/>
    <s v="1"/>
    <s v="F"/>
    <x v="0"/>
    <n v="276"/>
  </r>
  <r>
    <x v="55"/>
    <s v="1"/>
    <s v="M"/>
    <x v="1"/>
    <n v="127"/>
  </r>
  <r>
    <x v="55"/>
    <s v="1"/>
    <s v="M"/>
    <x v="0"/>
    <n v="291"/>
  </r>
  <r>
    <x v="55"/>
    <s v="2"/>
    <s v="F"/>
    <x v="1"/>
    <n v="143"/>
  </r>
  <r>
    <x v="55"/>
    <s v="2"/>
    <s v="F"/>
    <x v="0"/>
    <n v="387"/>
  </r>
  <r>
    <x v="55"/>
    <s v="2"/>
    <s v="M"/>
    <x v="1"/>
    <n v="128"/>
  </r>
  <r>
    <x v="55"/>
    <s v="2"/>
    <s v="M"/>
    <x v="0"/>
    <n v="347"/>
  </r>
  <r>
    <x v="55"/>
    <s v="3"/>
    <s v="F"/>
    <x v="1"/>
    <n v="1"/>
  </r>
  <r>
    <x v="55"/>
    <s v="3"/>
    <s v="F"/>
    <x v="0"/>
    <n v="1"/>
  </r>
  <r>
    <x v="55"/>
    <s v="3"/>
    <s v="M"/>
    <x v="1"/>
    <n v="1"/>
  </r>
  <r>
    <x v="55"/>
    <s v="3"/>
    <s v="M"/>
    <x v="0"/>
    <n v="1"/>
  </r>
  <r>
    <x v="55"/>
    <s v="A"/>
    <s v="F"/>
    <x v="0"/>
    <n v="7"/>
  </r>
  <r>
    <x v="55"/>
    <s v="A"/>
    <s v="M"/>
    <x v="1"/>
    <n v="1"/>
  </r>
  <r>
    <x v="55"/>
    <s v="A"/>
    <s v="M"/>
    <x v="0"/>
    <n v="8"/>
  </r>
  <r>
    <x v="55"/>
    <s v="N"/>
    <s v="F"/>
    <x v="1"/>
    <n v="192"/>
  </r>
  <r>
    <x v="55"/>
    <s v="N"/>
    <s v="F"/>
    <x v="0"/>
    <n v="458"/>
  </r>
  <r>
    <x v="55"/>
    <s v="N"/>
    <s v="M"/>
    <x v="1"/>
    <n v="191"/>
  </r>
  <r>
    <x v="55"/>
    <s v="N"/>
    <s v="M"/>
    <x v="0"/>
    <n v="395"/>
  </r>
  <r>
    <x v="55"/>
    <s v="O"/>
    <s v="F"/>
    <x v="1"/>
    <n v="3"/>
  </r>
  <r>
    <x v="55"/>
    <s v="O"/>
    <s v="F"/>
    <x v="0"/>
    <n v="2"/>
  </r>
  <r>
    <x v="55"/>
    <s v="O"/>
    <s v="M"/>
    <x v="1"/>
    <n v="2"/>
  </r>
  <r>
    <x v="55"/>
    <s v="O"/>
    <s v="M"/>
    <x v="0"/>
    <n v="5"/>
  </r>
  <r>
    <x v="56"/>
    <s v=""/>
    <s v="M"/>
    <x v="0"/>
    <n v="1"/>
  </r>
  <r>
    <x v="56"/>
    <s v="1"/>
    <s v="F"/>
    <x v="1"/>
    <n v="518"/>
  </r>
  <r>
    <x v="56"/>
    <s v="1"/>
    <s v="F"/>
    <x v="0"/>
    <n v="638"/>
  </r>
  <r>
    <x v="56"/>
    <s v="1"/>
    <s v="M"/>
    <x v="1"/>
    <n v="565"/>
  </r>
  <r>
    <x v="56"/>
    <s v="1"/>
    <s v="M"/>
    <x v="0"/>
    <n v="642"/>
  </r>
  <r>
    <x v="56"/>
    <s v="2"/>
    <s v="F"/>
    <x v="1"/>
    <n v="218"/>
  </r>
  <r>
    <x v="56"/>
    <s v="2"/>
    <s v="F"/>
    <x v="0"/>
    <n v="115"/>
  </r>
  <r>
    <x v="56"/>
    <s v="2"/>
    <s v="M"/>
    <x v="1"/>
    <n v="249"/>
  </r>
  <r>
    <x v="56"/>
    <s v="2"/>
    <s v="M"/>
    <x v="0"/>
    <n v="136"/>
  </r>
  <r>
    <x v="56"/>
    <s v="3"/>
    <s v="F"/>
    <x v="0"/>
    <n v="2"/>
  </r>
  <r>
    <x v="56"/>
    <s v="3"/>
    <s v="M"/>
    <x v="0"/>
    <n v="1"/>
  </r>
  <r>
    <x v="56"/>
    <s v="A"/>
    <s v="F"/>
    <x v="0"/>
    <n v="1"/>
  </r>
  <r>
    <x v="56"/>
    <s v="A"/>
    <s v="M"/>
    <x v="0"/>
    <n v="2"/>
  </r>
  <r>
    <x v="56"/>
    <s v="N"/>
    <s v="F"/>
    <x v="1"/>
    <n v="99"/>
  </r>
  <r>
    <x v="56"/>
    <s v="N"/>
    <s v="F"/>
    <x v="0"/>
    <n v="87"/>
  </r>
  <r>
    <x v="56"/>
    <s v="N"/>
    <s v="M"/>
    <x v="1"/>
    <n v="94"/>
  </r>
  <r>
    <x v="56"/>
    <s v="N"/>
    <s v="M"/>
    <x v="0"/>
    <n v="110"/>
  </r>
  <r>
    <x v="56"/>
    <s v="O"/>
    <s v="F"/>
    <x v="0"/>
    <n v="1"/>
  </r>
  <r>
    <x v="56"/>
    <s v="O"/>
    <s v="M"/>
    <x v="1"/>
    <n v="1"/>
  </r>
  <r>
    <x v="56"/>
    <s v="O"/>
    <s v="M"/>
    <x v="0"/>
    <n v="2"/>
  </r>
  <r>
    <x v="57"/>
    <s v=""/>
    <s v="F"/>
    <x v="0"/>
    <n v="1"/>
  </r>
  <r>
    <x v="57"/>
    <s v=""/>
    <s v="M"/>
    <x v="1"/>
    <n v="15"/>
  </r>
  <r>
    <x v="57"/>
    <s v=""/>
    <s v="M"/>
    <x v="0"/>
    <n v="2"/>
  </r>
  <r>
    <x v="57"/>
    <s v="1"/>
    <s v="F"/>
    <x v="1"/>
    <n v="339"/>
  </r>
  <r>
    <x v="57"/>
    <s v="1"/>
    <s v="F"/>
    <x v="0"/>
    <n v="485"/>
  </r>
  <r>
    <x v="57"/>
    <s v="1"/>
    <s v="M"/>
    <x v="1"/>
    <n v="381"/>
  </r>
  <r>
    <x v="57"/>
    <s v="1"/>
    <s v="M"/>
    <x v="0"/>
    <n v="386"/>
  </r>
  <r>
    <x v="57"/>
    <s v="2"/>
    <s v="F"/>
    <x v="1"/>
    <n v="162"/>
  </r>
  <r>
    <x v="57"/>
    <s v="2"/>
    <s v="F"/>
    <x v="0"/>
    <n v="186"/>
  </r>
  <r>
    <x v="57"/>
    <s v="2"/>
    <s v="M"/>
    <x v="1"/>
    <n v="179"/>
  </r>
  <r>
    <x v="57"/>
    <s v="2"/>
    <s v="M"/>
    <x v="0"/>
    <n v="144"/>
  </r>
  <r>
    <x v="57"/>
    <s v="3"/>
    <s v="M"/>
    <x v="1"/>
    <n v="2"/>
  </r>
  <r>
    <x v="57"/>
    <s v="3"/>
    <s v="M"/>
    <x v="0"/>
    <n v="1"/>
  </r>
  <r>
    <x v="57"/>
    <s v="A"/>
    <s v="M"/>
    <x v="1"/>
    <n v="1"/>
  </r>
  <r>
    <x v="57"/>
    <s v="A"/>
    <s v="M"/>
    <x v="0"/>
    <n v="1"/>
  </r>
  <r>
    <x v="57"/>
    <s v="N"/>
    <s v="F"/>
    <x v="1"/>
    <n v="109"/>
  </r>
  <r>
    <x v="57"/>
    <s v="N"/>
    <s v="F"/>
    <x v="0"/>
    <n v="141"/>
  </r>
  <r>
    <x v="57"/>
    <s v="N"/>
    <s v="M"/>
    <x v="1"/>
    <n v="76"/>
  </r>
  <r>
    <x v="57"/>
    <s v="N"/>
    <s v="M"/>
    <x v="0"/>
    <n v="104"/>
  </r>
  <r>
    <x v="57"/>
    <s v="O"/>
    <s v="F"/>
    <x v="0"/>
    <n v="1"/>
  </r>
  <r>
    <x v="57"/>
    <s v="O"/>
    <s v="M"/>
    <x v="1"/>
    <n v="1"/>
  </r>
  <r>
    <x v="57"/>
    <s v="O"/>
    <s v="M"/>
    <x v="0"/>
    <n v="1"/>
  </r>
  <r>
    <x v="58"/>
    <s v=""/>
    <s v="M"/>
    <x v="0"/>
    <n v="2"/>
  </r>
  <r>
    <x v="58"/>
    <s v="1"/>
    <s v="F"/>
    <x v="1"/>
    <n v="726"/>
  </r>
  <r>
    <x v="58"/>
    <s v="1"/>
    <s v="F"/>
    <x v="0"/>
    <n v="9522"/>
  </r>
  <r>
    <x v="58"/>
    <s v="1"/>
    <s v="M"/>
    <x v="1"/>
    <n v="678"/>
  </r>
  <r>
    <x v="58"/>
    <s v="1"/>
    <s v="M"/>
    <x v="0"/>
    <n v="8584"/>
  </r>
  <r>
    <x v="58"/>
    <s v="2"/>
    <s v="F"/>
    <x v="1"/>
    <n v="263"/>
  </r>
  <r>
    <x v="58"/>
    <s v="2"/>
    <s v="F"/>
    <x v="0"/>
    <n v="6981"/>
  </r>
  <r>
    <x v="58"/>
    <s v="2"/>
    <s v="M"/>
    <x v="1"/>
    <n v="242"/>
  </r>
  <r>
    <x v="58"/>
    <s v="2"/>
    <s v="M"/>
    <x v="0"/>
    <n v="5771"/>
  </r>
  <r>
    <x v="58"/>
    <s v="3"/>
    <s v="F"/>
    <x v="1"/>
    <n v="10"/>
  </r>
  <r>
    <x v="58"/>
    <s v="3"/>
    <s v="F"/>
    <x v="0"/>
    <n v="987"/>
  </r>
  <r>
    <x v="58"/>
    <s v="3"/>
    <s v="M"/>
    <x v="1"/>
    <n v="10"/>
  </r>
  <r>
    <x v="58"/>
    <s v="3"/>
    <s v="M"/>
    <x v="0"/>
    <n v="762"/>
  </r>
  <r>
    <x v="58"/>
    <s v="A"/>
    <s v="F"/>
    <x v="0"/>
    <n v="14"/>
  </r>
  <r>
    <x v="58"/>
    <s v="A"/>
    <s v="M"/>
    <x v="1"/>
    <n v="1"/>
  </r>
  <r>
    <x v="58"/>
    <s v="A"/>
    <s v="M"/>
    <x v="0"/>
    <n v="5"/>
  </r>
  <r>
    <x v="58"/>
    <s v="B"/>
    <s v="F"/>
    <x v="0"/>
    <n v="2"/>
  </r>
  <r>
    <x v="58"/>
    <s v="B"/>
    <s v="M"/>
    <x v="1"/>
    <n v="1"/>
  </r>
  <r>
    <x v="58"/>
    <s v="B"/>
    <s v="M"/>
    <x v="0"/>
    <n v="7"/>
  </r>
  <r>
    <x v="58"/>
    <s v="C"/>
    <s v="F"/>
    <x v="1"/>
    <n v="1"/>
  </r>
  <r>
    <x v="58"/>
    <s v="C"/>
    <s v="F"/>
    <x v="0"/>
    <n v="5"/>
  </r>
  <r>
    <x v="58"/>
    <s v="C"/>
    <s v="M"/>
    <x v="0"/>
    <n v="1"/>
  </r>
  <r>
    <x v="58"/>
    <s v="N"/>
    <s v="F"/>
    <x v="1"/>
    <n v="509"/>
  </r>
  <r>
    <x v="58"/>
    <s v="N"/>
    <s v="F"/>
    <x v="0"/>
    <n v="3225"/>
  </r>
  <r>
    <x v="58"/>
    <s v="N"/>
    <s v="M"/>
    <x v="1"/>
    <n v="486"/>
  </r>
  <r>
    <x v="58"/>
    <s v="N"/>
    <s v="M"/>
    <x v="0"/>
    <n v="3021"/>
  </r>
  <r>
    <x v="58"/>
    <s v="O"/>
    <s v="F"/>
    <x v="1"/>
    <n v="5"/>
  </r>
  <r>
    <x v="58"/>
    <s v="O"/>
    <s v="F"/>
    <x v="0"/>
    <n v="44"/>
  </r>
  <r>
    <x v="58"/>
    <s v="O"/>
    <s v="M"/>
    <x v="1"/>
    <n v="11"/>
  </r>
  <r>
    <x v="58"/>
    <s v="O"/>
    <s v="M"/>
    <x v="0"/>
    <n v="54"/>
  </r>
  <r>
    <x v="59"/>
    <s v=""/>
    <s v="F"/>
    <x v="1"/>
    <n v="21"/>
  </r>
  <r>
    <x v="59"/>
    <s v=""/>
    <s v="F"/>
    <x v="0"/>
    <n v="10"/>
  </r>
  <r>
    <x v="59"/>
    <s v=""/>
    <s v="M"/>
    <x v="1"/>
    <n v="27"/>
  </r>
  <r>
    <x v="59"/>
    <s v=""/>
    <s v="M"/>
    <x v="0"/>
    <n v="4"/>
  </r>
  <r>
    <x v="59"/>
    <s v="1"/>
    <s v="F"/>
    <x v="1"/>
    <n v="4036"/>
  </r>
  <r>
    <x v="59"/>
    <s v="1"/>
    <s v="F"/>
    <x v="0"/>
    <n v="1639"/>
  </r>
  <r>
    <x v="59"/>
    <s v="1"/>
    <s v="M"/>
    <x v="1"/>
    <n v="4836"/>
  </r>
  <r>
    <x v="59"/>
    <s v="1"/>
    <s v="M"/>
    <x v="0"/>
    <n v="1640"/>
  </r>
  <r>
    <x v="59"/>
    <s v="2"/>
    <s v="F"/>
    <x v="1"/>
    <n v="141"/>
  </r>
  <r>
    <x v="59"/>
    <s v="2"/>
    <s v="F"/>
    <x v="0"/>
    <n v="198"/>
  </r>
  <r>
    <x v="59"/>
    <s v="2"/>
    <s v="M"/>
    <x v="1"/>
    <n v="205"/>
  </r>
  <r>
    <x v="59"/>
    <s v="2"/>
    <s v="M"/>
    <x v="0"/>
    <n v="210"/>
  </r>
  <r>
    <x v="59"/>
    <s v="3"/>
    <s v="F"/>
    <x v="1"/>
    <n v="1"/>
  </r>
  <r>
    <x v="59"/>
    <s v="3"/>
    <s v="F"/>
    <x v="0"/>
    <n v="1"/>
  </r>
  <r>
    <x v="59"/>
    <s v="3"/>
    <s v="M"/>
    <x v="1"/>
    <n v="1"/>
  </r>
  <r>
    <x v="59"/>
    <s v="3"/>
    <s v="M"/>
    <x v="0"/>
    <n v="1"/>
  </r>
  <r>
    <x v="59"/>
    <s v="A"/>
    <s v="F"/>
    <x v="1"/>
    <n v="1"/>
  </r>
  <r>
    <x v="59"/>
    <s v="A"/>
    <s v="M"/>
    <x v="0"/>
    <n v="4"/>
  </r>
  <r>
    <x v="59"/>
    <s v="B"/>
    <s v="M"/>
    <x v="0"/>
    <n v="1"/>
  </r>
  <r>
    <x v="59"/>
    <s v="N"/>
    <s v="F"/>
    <x v="1"/>
    <n v="1916"/>
  </r>
  <r>
    <x v="59"/>
    <s v="N"/>
    <s v="F"/>
    <x v="0"/>
    <n v="677"/>
  </r>
  <r>
    <x v="59"/>
    <s v="N"/>
    <s v="M"/>
    <x v="1"/>
    <n v="1979"/>
  </r>
  <r>
    <x v="59"/>
    <s v="N"/>
    <s v="M"/>
    <x v="0"/>
    <n v="687"/>
  </r>
  <r>
    <x v="59"/>
    <s v="O"/>
    <s v="M"/>
    <x v="1"/>
    <n v="2"/>
  </r>
  <r>
    <x v="59"/>
    <s v="O"/>
    <s v="M"/>
    <x v="0"/>
    <n v="1"/>
  </r>
  <r>
    <x v="60"/>
    <s v=""/>
    <s v="F"/>
    <x v="1"/>
    <n v="44"/>
  </r>
  <r>
    <x v="60"/>
    <s v=""/>
    <s v="F"/>
    <x v="0"/>
    <n v="19"/>
  </r>
  <r>
    <x v="60"/>
    <s v=""/>
    <s v="M"/>
    <x v="1"/>
    <n v="62"/>
  </r>
  <r>
    <x v="60"/>
    <s v=""/>
    <s v="M"/>
    <x v="0"/>
    <n v="17"/>
  </r>
  <r>
    <x v="60"/>
    <s v="1"/>
    <s v="F"/>
    <x v="1"/>
    <n v="1120"/>
  </r>
  <r>
    <x v="60"/>
    <s v="1"/>
    <s v="F"/>
    <x v="0"/>
    <n v="1308"/>
  </r>
  <r>
    <x v="60"/>
    <s v="1"/>
    <s v="M"/>
    <x v="1"/>
    <n v="1272"/>
  </r>
  <r>
    <x v="60"/>
    <s v="1"/>
    <s v="M"/>
    <x v="0"/>
    <n v="1171"/>
  </r>
  <r>
    <x v="60"/>
    <s v="2"/>
    <s v="F"/>
    <x v="1"/>
    <n v="605"/>
  </r>
  <r>
    <x v="60"/>
    <s v="2"/>
    <s v="F"/>
    <x v="0"/>
    <n v="462"/>
  </r>
  <r>
    <x v="60"/>
    <s v="2"/>
    <s v="M"/>
    <x v="1"/>
    <n v="661"/>
  </r>
  <r>
    <x v="60"/>
    <s v="2"/>
    <s v="M"/>
    <x v="0"/>
    <n v="467"/>
  </r>
  <r>
    <x v="60"/>
    <s v="3"/>
    <s v="F"/>
    <x v="1"/>
    <n v="5"/>
  </r>
  <r>
    <x v="60"/>
    <s v="3"/>
    <s v="F"/>
    <x v="0"/>
    <n v="3"/>
  </r>
  <r>
    <x v="60"/>
    <s v="3"/>
    <s v="M"/>
    <x v="1"/>
    <n v="6"/>
  </r>
  <r>
    <x v="60"/>
    <s v="3"/>
    <s v="M"/>
    <x v="0"/>
    <n v="10"/>
  </r>
  <r>
    <x v="60"/>
    <s v="A"/>
    <s v="M"/>
    <x v="1"/>
    <n v="1"/>
  </r>
  <r>
    <x v="60"/>
    <s v="A"/>
    <s v="M"/>
    <x v="0"/>
    <n v="2"/>
  </r>
  <r>
    <x v="60"/>
    <s v="B"/>
    <s v="M"/>
    <x v="0"/>
    <n v="1"/>
  </r>
  <r>
    <x v="60"/>
    <s v="N"/>
    <s v="F"/>
    <x v="1"/>
    <n v="898"/>
  </r>
  <r>
    <x v="60"/>
    <s v="N"/>
    <s v="F"/>
    <x v="0"/>
    <n v="223"/>
  </r>
  <r>
    <x v="60"/>
    <s v="N"/>
    <s v="M"/>
    <x v="1"/>
    <n v="1021"/>
  </r>
  <r>
    <x v="60"/>
    <s v="N"/>
    <s v="M"/>
    <x v="0"/>
    <n v="233"/>
  </r>
  <r>
    <x v="60"/>
    <s v="O"/>
    <s v="F"/>
    <x v="0"/>
    <n v="2"/>
  </r>
  <r>
    <x v="60"/>
    <s v="O"/>
    <s v="M"/>
    <x v="1"/>
    <n v="1"/>
  </r>
  <r>
    <x v="60"/>
    <s v="O"/>
    <s v="M"/>
    <x v="0"/>
    <n v="2"/>
  </r>
  <r>
    <x v="61"/>
    <s v=""/>
    <s v="F"/>
    <x v="1"/>
    <n v="4"/>
  </r>
  <r>
    <x v="61"/>
    <s v=""/>
    <s v="M"/>
    <x v="1"/>
    <n v="5"/>
  </r>
  <r>
    <x v="61"/>
    <s v=""/>
    <s v="M"/>
    <x v="0"/>
    <n v="1"/>
  </r>
  <r>
    <x v="61"/>
    <s v="1"/>
    <s v="F"/>
    <x v="1"/>
    <n v="1287"/>
  </r>
  <r>
    <x v="61"/>
    <s v="1"/>
    <s v="F"/>
    <x v="0"/>
    <n v="1047"/>
  </r>
  <r>
    <x v="61"/>
    <s v="1"/>
    <s v="M"/>
    <x v="1"/>
    <n v="1168"/>
  </r>
  <r>
    <x v="61"/>
    <s v="1"/>
    <s v="M"/>
    <x v="0"/>
    <n v="795"/>
  </r>
  <r>
    <x v="61"/>
    <s v="2"/>
    <s v="F"/>
    <x v="1"/>
    <n v="499"/>
  </r>
  <r>
    <x v="61"/>
    <s v="2"/>
    <s v="F"/>
    <x v="0"/>
    <n v="336"/>
  </r>
  <r>
    <x v="61"/>
    <s v="2"/>
    <s v="M"/>
    <x v="1"/>
    <n v="445"/>
  </r>
  <r>
    <x v="61"/>
    <s v="2"/>
    <s v="M"/>
    <x v="0"/>
    <n v="283"/>
  </r>
  <r>
    <x v="61"/>
    <s v="3"/>
    <s v="F"/>
    <x v="1"/>
    <n v="5"/>
  </r>
  <r>
    <x v="61"/>
    <s v="3"/>
    <s v="F"/>
    <x v="0"/>
    <n v="8"/>
  </r>
  <r>
    <x v="61"/>
    <s v="3"/>
    <s v="M"/>
    <x v="1"/>
    <n v="7"/>
  </r>
  <r>
    <x v="61"/>
    <s v="3"/>
    <s v="M"/>
    <x v="0"/>
    <n v="7"/>
  </r>
  <r>
    <x v="61"/>
    <s v="A"/>
    <s v="M"/>
    <x v="0"/>
    <n v="2"/>
  </r>
  <r>
    <x v="61"/>
    <s v="B"/>
    <s v="F"/>
    <x v="1"/>
    <n v="1"/>
  </r>
  <r>
    <x v="61"/>
    <s v="B"/>
    <s v="F"/>
    <x v="0"/>
    <n v="2"/>
  </r>
  <r>
    <x v="61"/>
    <s v="B"/>
    <s v="M"/>
    <x v="0"/>
    <n v="1"/>
  </r>
  <r>
    <x v="61"/>
    <s v="N"/>
    <s v="F"/>
    <x v="1"/>
    <n v="172"/>
  </r>
  <r>
    <x v="61"/>
    <s v="N"/>
    <s v="F"/>
    <x v="0"/>
    <n v="114"/>
  </r>
  <r>
    <x v="61"/>
    <s v="N"/>
    <s v="M"/>
    <x v="1"/>
    <n v="153"/>
  </r>
  <r>
    <x v="61"/>
    <s v="N"/>
    <s v="M"/>
    <x v="0"/>
    <n v="93"/>
  </r>
  <r>
    <x v="61"/>
    <s v="O"/>
    <s v="F"/>
    <x v="0"/>
    <n v="1"/>
  </r>
  <r>
    <x v="61"/>
    <s v="O"/>
    <s v="M"/>
    <x v="1"/>
    <n v="1"/>
  </r>
  <r>
    <x v="62"/>
    <s v=""/>
    <s v="M"/>
    <x v="0"/>
    <n v="1"/>
  </r>
  <r>
    <x v="62"/>
    <s v="1"/>
    <s v="F"/>
    <x v="1"/>
    <n v="522"/>
  </r>
  <r>
    <x v="62"/>
    <s v="1"/>
    <s v="F"/>
    <x v="0"/>
    <n v="2449"/>
  </r>
  <r>
    <x v="62"/>
    <s v="1"/>
    <s v="M"/>
    <x v="1"/>
    <n v="542"/>
  </r>
  <r>
    <x v="62"/>
    <s v="1"/>
    <s v="M"/>
    <x v="0"/>
    <n v="2386"/>
  </r>
  <r>
    <x v="62"/>
    <s v="2"/>
    <s v="F"/>
    <x v="1"/>
    <n v="484"/>
  </r>
  <r>
    <x v="62"/>
    <s v="2"/>
    <s v="F"/>
    <x v="0"/>
    <n v="1243"/>
  </r>
  <r>
    <x v="62"/>
    <s v="2"/>
    <s v="M"/>
    <x v="1"/>
    <n v="475"/>
  </r>
  <r>
    <x v="62"/>
    <s v="2"/>
    <s v="M"/>
    <x v="0"/>
    <n v="1012"/>
  </r>
  <r>
    <x v="62"/>
    <s v="3"/>
    <s v="F"/>
    <x v="1"/>
    <n v="20"/>
  </r>
  <r>
    <x v="62"/>
    <s v="3"/>
    <s v="F"/>
    <x v="0"/>
    <n v="125"/>
  </r>
  <r>
    <x v="62"/>
    <s v="3"/>
    <s v="M"/>
    <x v="1"/>
    <n v="16"/>
  </r>
  <r>
    <x v="62"/>
    <s v="3"/>
    <s v="M"/>
    <x v="0"/>
    <n v="101"/>
  </r>
  <r>
    <x v="62"/>
    <s v="A"/>
    <s v="F"/>
    <x v="0"/>
    <n v="7"/>
  </r>
  <r>
    <x v="62"/>
    <s v="A"/>
    <s v="M"/>
    <x v="0"/>
    <n v="7"/>
  </r>
  <r>
    <x v="62"/>
    <s v="B"/>
    <s v="M"/>
    <x v="0"/>
    <n v="3"/>
  </r>
  <r>
    <x v="62"/>
    <s v="N"/>
    <s v="F"/>
    <x v="1"/>
    <n v="289"/>
  </r>
  <r>
    <x v="62"/>
    <s v="N"/>
    <s v="F"/>
    <x v="0"/>
    <n v="897"/>
  </r>
  <r>
    <x v="62"/>
    <s v="N"/>
    <s v="M"/>
    <x v="1"/>
    <n v="328"/>
  </r>
  <r>
    <x v="62"/>
    <s v="N"/>
    <s v="M"/>
    <x v="0"/>
    <n v="975"/>
  </r>
  <r>
    <x v="62"/>
    <s v="O"/>
    <s v="F"/>
    <x v="1"/>
    <n v="1"/>
  </r>
  <r>
    <x v="62"/>
    <s v="O"/>
    <s v="F"/>
    <x v="0"/>
    <n v="14"/>
  </r>
  <r>
    <x v="62"/>
    <s v="O"/>
    <s v="M"/>
    <x v="1"/>
    <n v="2"/>
  </r>
  <r>
    <x v="62"/>
    <s v="O"/>
    <s v="M"/>
    <x v="0"/>
    <n v="18"/>
  </r>
  <r>
    <x v="63"/>
    <s v=""/>
    <s v="F"/>
    <x v="1"/>
    <n v="4"/>
  </r>
  <r>
    <x v="63"/>
    <s v=""/>
    <s v="F"/>
    <x v="0"/>
    <n v="80"/>
  </r>
  <r>
    <x v="63"/>
    <s v=""/>
    <s v="M"/>
    <x v="1"/>
    <n v="8"/>
  </r>
  <r>
    <x v="63"/>
    <s v=""/>
    <s v="M"/>
    <x v="0"/>
    <n v="85"/>
  </r>
  <r>
    <x v="63"/>
    <s v="1"/>
    <s v="F"/>
    <x v="1"/>
    <n v="162"/>
  </r>
  <r>
    <x v="63"/>
    <s v="1"/>
    <s v="F"/>
    <x v="0"/>
    <n v="2003"/>
  </r>
  <r>
    <x v="63"/>
    <s v="1"/>
    <s v="M"/>
    <x v="1"/>
    <n v="171"/>
  </r>
  <r>
    <x v="63"/>
    <s v="1"/>
    <s v="M"/>
    <x v="0"/>
    <n v="1790"/>
  </r>
  <r>
    <x v="63"/>
    <s v="2"/>
    <s v="F"/>
    <x v="1"/>
    <n v="74"/>
  </r>
  <r>
    <x v="63"/>
    <s v="2"/>
    <s v="F"/>
    <x v="0"/>
    <n v="1533"/>
  </r>
  <r>
    <x v="63"/>
    <s v="2"/>
    <s v="M"/>
    <x v="1"/>
    <n v="59"/>
  </r>
  <r>
    <x v="63"/>
    <s v="2"/>
    <s v="M"/>
    <x v="0"/>
    <n v="1306"/>
  </r>
  <r>
    <x v="63"/>
    <s v="3"/>
    <s v="F"/>
    <x v="0"/>
    <n v="109"/>
  </r>
  <r>
    <x v="63"/>
    <s v="3"/>
    <s v="M"/>
    <x v="1"/>
    <n v="4"/>
  </r>
  <r>
    <x v="63"/>
    <s v="3"/>
    <s v="M"/>
    <x v="0"/>
    <n v="79"/>
  </r>
  <r>
    <x v="63"/>
    <s v="A"/>
    <s v="F"/>
    <x v="0"/>
    <n v="5"/>
  </r>
  <r>
    <x v="63"/>
    <s v="A"/>
    <s v="M"/>
    <x v="0"/>
    <n v="4"/>
  </r>
  <r>
    <x v="63"/>
    <s v="C"/>
    <s v="M"/>
    <x v="0"/>
    <n v="1"/>
  </r>
  <r>
    <x v="63"/>
    <s v="N"/>
    <s v="F"/>
    <x v="1"/>
    <n v="165"/>
  </r>
  <r>
    <x v="63"/>
    <s v="N"/>
    <s v="F"/>
    <x v="0"/>
    <n v="733"/>
  </r>
  <r>
    <x v="63"/>
    <s v="N"/>
    <s v="M"/>
    <x v="1"/>
    <n v="105"/>
  </r>
  <r>
    <x v="63"/>
    <s v="N"/>
    <s v="M"/>
    <x v="0"/>
    <n v="660"/>
  </r>
  <r>
    <x v="63"/>
    <s v="O"/>
    <s v="F"/>
    <x v="0"/>
    <n v="20"/>
  </r>
  <r>
    <x v="63"/>
    <s v="O"/>
    <s v="M"/>
    <x v="1"/>
    <n v="2"/>
  </r>
  <r>
    <x v="63"/>
    <s v="O"/>
    <s v="M"/>
    <x v="0"/>
    <n v="19"/>
  </r>
  <r>
    <x v="64"/>
    <s v=""/>
    <s v="F"/>
    <x v="1"/>
    <n v="5"/>
  </r>
  <r>
    <x v="64"/>
    <s v=""/>
    <s v="F"/>
    <x v="0"/>
    <n v="42"/>
  </r>
  <r>
    <x v="64"/>
    <s v=""/>
    <s v="M"/>
    <x v="1"/>
    <n v="2"/>
  </r>
  <r>
    <x v="64"/>
    <s v=""/>
    <s v="M"/>
    <x v="0"/>
    <n v="24"/>
  </r>
  <r>
    <x v="64"/>
    <s v="1"/>
    <s v="F"/>
    <x v="1"/>
    <n v="163"/>
  </r>
  <r>
    <x v="64"/>
    <s v="1"/>
    <s v="F"/>
    <x v="0"/>
    <n v="1429"/>
  </r>
  <r>
    <x v="64"/>
    <s v="1"/>
    <s v="M"/>
    <x v="1"/>
    <n v="214"/>
  </r>
  <r>
    <x v="64"/>
    <s v="1"/>
    <s v="M"/>
    <x v="0"/>
    <n v="1143"/>
  </r>
  <r>
    <x v="64"/>
    <s v="2"/>
    <s v="F"/>
    <x v="1"/>
    <n v="73"/>
  </r>
  <r>
    <x v="64"/>
    <s v="2"/>
    <s v="F"/>
    <x v="0"/>
    <n v="368"/>
  </r>
  <r>
    <x v="64"/>
    <s v="2"/>
    <s v="M"/>
    <x v="1"/>
    <n v="62"/>
  </r>
  <r>
    <x v="64"/>
    <s v="2"/>
    <s v="M"/>
    <x v="0"/>
    <n v="294"/>
  </r>
  <r>
    <x v="64"/>
    <s v="3"/>
    <s v="F"/>
    <x v="1"/>
    <n v="3"/>
  </r>
  <r>
    <x v="64"/>
    <s v="3"/>
    <s v="F"/>
    <x v="0"/>
    <n v="1"/>
  </r>
  <r>
    <x v="64"/>
    <s v="3"/>
    <s v="M"/>
    <x v="1"/>
    <n v="1"/>
  </r>
  <r>
    <x v="64"/>
    <s v="3"/>
    <s v="M"/>
    <x v="0"/>
    <n v="4"/>
  </r>
  <r>
    <x v="64"/>
    <s v="A"/>
    <s v="F"/>
    <x v="0"/>
    <n v="1"/>
  </r>
  <r>
    <x v="64"/>
    <s v="A"/>
    <s v="M"/>
    <x v="0"/>
    <n v="2"/>
  </r>
  <r>
    <x v="64"/>
    <s v="B"/>
    <s v="M"/>
    <x v="0"/>
    <n v="2"/>
  </r>
  <r>
    <x v="64"/>
    <s v="N"/>
    <s v="F"/>
    <x v="1"/>
    <n v="36"/>
  </r>
  <r>
    <x v="64"/>
    <s v="N"/>
    <s v="F"/>
    <x v="0"/>
    <n v="254"/>
  </r>
  <r>
    <x v="64"/>
    <s v="N"/>
    <s v="M"/>
    <x v="1"/>
    <n v="50"/>
  </r>
  <r>
    <x v="64"/>
    <s v="N"/>
    <s v="M"/>
    <x v="0"/>
    <n v="197"/>
  </r>
  <r>
    <x v="64"/>
    <s v="O"/>
    <s v="M"/>
    <x v="0"/>
    <n v="1"/>
  </r>
  <r>
    <x v="65"/>
    <s v=""/>
    <s v="F"/>
    <x v="1"/>
    <n v="3"/>
  </r>
  <r>
    <x v="65"/>
    <s v=""/>
    <s v="F"/>
    <x v="0"/>
    <n v="1"/>
  </r>
  <r>
    <x v="65"/>
    <s v=""/>
    <s v="M"/>
    <x v="1"/>
    <n v="4"/>
  </r>
  <r>
    <x v="65"/>
    <s v=""/>
    <s v="M"/>
    <x v="0"/>
    <n v="2"/>
  </r>
  <r>
    <x v="65"/>
    <s v="1"/>
    <s v="F"/>
    <x v="1"/>
    <n v="723"/>
  </r>
  <r>
    <x v="65"/>
    <s v="1"/>
    <s v="F"/>
    <x v="0"/>
    <n v="985"/>
  </r>
  <r>
    <x v="65"/>
    <s v="1"/>
    <s v="M"/>
    <x v="1"/>
    <n v="691"/>
  </r>
  <r>
    <x v="65"/>
    <s v="1"/>
    <s v="M"/>
    <x v="0"/>
    <n v="1059"/>
  </r>
  <r>
    <x v="65"/>
    <s v="2"/>
    <s v="F"/>
    <x v="1"/>
    <n v="552"/>
  </r>
  <r>
    <x v="65"/>
    <s v="2"/>
    <s v="F"/>
    <x v="0"/>
    <n v="505"/>
  </r>
  <r>
    <x v="65"/>
    <s v="2"/>
    <s v="M"/>
    <x v="1"/>
    <n v="619"/>
  </r>
  <r>
    <x v="65"/>
    <s v="2"/>
    <s v="M"/>
    <x v="0"/>
    <n v="469"/>
  </r>
  <r>
    <x v="65"/>
    <s v="3"/>
    <s v="F"/>
    <x v="1"/>
    <n v="12"/>
  </r>
  <r>
    <x v="65"/>
    <s v="3"/>
    <s v="F"/>
    <x v="0"/>
    <n v="7"/>
  </r>
  <r>
    <x v="65"/>
    <s v="3"/>
    <s v="M"/>
    <x v="1"/>
    <n v="20"/>
  </r>
  <r>
    <x v="65"/>
    <s v="3"/>
    <s v="M"/>
    <x v="0"/>
    <n v="10"/>
  </r>
  <r>
    <x v="65"/>
    <s v="A"/>
    <s v="F"/>
    <x v="1"/>
    <n v="3"/>
  </r>
  <r>
    <x v="65"/>
    <s v="A"/>
    <s v="F"/>
    <x v="0"/>
    <n v="5"/>
  </r>
  <r>
    <x v="65"/>
    <s v="A"/>
    <s v="M"/>
    <x v="1"/>
    <n v="4"/>
  </r>
  <r>
    <x v="65"/>
    <s v="A"/>
    <s v="M"/>
    <x v="0"/>
    <n v="8"/>
  </r>
  <r>
    <x v="65"/>
    <s v="B"/>
    <s v="F"/>
    <x v="0"/>
    <n v="1"/>
  </r>
  <r>
    <x v="65"/>
    <s v="B"/>
    <s v="M"/>
    <x v="1"/>
    <n v="2"/>
  </r>
  <r>
    <x v="65"/>
    <s v="B"/>
    <s v="M"/>
    <x v="0"/>
    <n v="1"/>
  </r>
  <r>
    <x v="65"/>
    <s v="C"/>
    <s v="F"/>
    <x v="0"/>
    <n v="2"/>
  </r>
  <r>
    <x v="65"/>
    <s v="N"/>
    <s v="F"/>
    <x v="1"/>
    <n v="858"/>
  </r>
  <r>
    <x v="65"/>
    <s v="N"/>
    <s v="F"/>
    <x v="0"/>
    <n v="989"/>
  </r>
  <r>
    <x v="65"/>
    <s v="N"/>
    <s v="M"/>
    <x v="1"/>
    <n v="761"/>
  </r>
  <r>
    <x v="65"/>
    <s v="N"/>
    <s v="M"/>
    <x v="0"/>
    <n v="871"/>
  </r>
  <r>
    <x v="65"/>
    <s v="O"/>
    <s v="F"/>
    <x v="0"/>
    <n v="5"/>
  </r>
  <r>
    <x v="65"/>
    <s v="O"/>
    <s v="M"/>
    <x v="1"/>
    <n v="5"/>
  </r>
  <r>
    <x v="65"/>
    <s v="O"/>
    <s v="M"/>
    <x v="0"/>
    <n v="9"/>
  </r>
  <r>
    <x v="66"/>
    <s v=""/>
    <s v="M"/>
    <x v="1"/>
    <n v="1"/>
  </r>
  <r>
    <x v="66"/>
    <s v="1"/>
    <s v="F"/>
    <x v="1"/>
    <n v="919"/>
  </r>
  <r>
    <x v="66"/>
    <s v="1"/>
    <s v="F"/>
    <x v="0"/>
    <n v="630"/>
  </r>
  <r>
    <x v="66"/>
    <s v="1"/>
    <s v="M"/>
    <x v="1"/>
    <n v="1010"/>
  </r>
  <r>
    <x v="66"/>
    <s v="1"/>
    <s v="M"/>
    <x v="0"/>
    <n v="702"/>
  </r>
  <r>
    <x v="66"/>
    <s v="2"/>
    <s v="F"/>
    <x v="1"/>
    <n v="597"/>
  </r>
  <r>
    <x v="66"/>
    <s v="2"/>
    <s v="F"/>
    <x v="0"/>
    <n v="179"/>
  </r>
  <r>
    <x v="66"/>
    <s v="2"/>
    <s v="M"/>
    <x v="1"/>
    <n v="729"/>
  </r>
  <r>
    <x v="66"/>
    <s v="2"/>
    <s v="M"/>
    <x v="0"/>
    <n v="184"/>
  </r>
  <r>
    <x v="66"/>
    <s v="A"/>
    <s v="F"/>
    <x v="0"/>
    <n v="1"/>
  </r>
  <r>
    <x v="66"/>
    <s v="N"/>
    <s v="F"/>
    <x v="1"/>
    <n v="908"/>
  </r>
  <r>
    <x v="66"/>
    <s v="N"/>
    <s v="F"/>
    <x v="0"/>
    <n v="309"/>
  </r>
  <r>
    <x v="66"/>
    <s v="N"/>
    <s v="M"/>
    <x v="1"/>
    <n v="989"/>
  </r>
  <r>
    <x v="66"/>
    <s v="N"/>
    <s v="M"/>
    <x v="0"/>
    <n v="295"/>
  </r>
  <r>
    <x v="67"/>
    <s v="1"/>
    <s v="F"/>
    <x v="1"/>
    <n v="1029"/>
  </r>
  <r>
    <x v="67"/>
    <s v="1"/>
    <s v="F"/>
    <x v="0"/>
    <n v="1048"/>
  </r>
  <r>
    <x v="67"/>
    <s v="1"/>
    <s v="M"/>
    <x v="1"/>
    <n v="983"/>
  </r>
  <r>
    <x v="67"/>
    <s v="1"/>
    <s v="M"/>
    <x v="0"/>
    <n v="991"/>
  </r>
  <r>
    <x v="67"/>
    <s v="2"/>
    <s v="F"/>
    <x v="1"/>
    <n v="231"/>
  </r>
  <r>
    <x v="67"/>
    <s v="2"/>
    <s v="F"/>
    <x v="0"/>
    <n v="363"/>
  </r>
  <r>
    <x v="67"/>
    <s v="2"/>
    <s v="M"/>
    <x v="1"/>
    <n v="273"/>
  </r>
  <r>
    <x v="67"/>
    <s v="2"/>
    <s v="M"/>
    <x v="0"/>
    <n v="342"/>
  </r>
  <r>
    <x v="67"/>
    <s v="3"/>
    <s v="F"/>
    <x v="1"/>
    <n v="2"/>
  </r>
  <r>
    <x v="67"/>
    <s v="3"/>
    <s v="M"/>
    <x v="1"/>
    <n v="3"/>
  </r>
  <r>
    <x v="67"/>
    <s v="A"/>
    <s v="M"/>
    <x v="1"/>
    <n v="1"/>
  </r>
  <r>
    <x v="67"/>
    <s v="N"/>
    <s v="F"/>
    <x v="1"/>
    <n v="133"/>
  </r>
  <r>
    <x v="67"/>
    <s v="N"/>
    <s v="F"/>
    <x v="0"/>
    <n v="140"/>
  </r>
  <r>
    <x v="67"/>
    <s v="N"/>
    <s v="M"/>
    <x v="1"/>
    <n v="140"/>
  </r>
  <r>
    <x v="67"/>
    <s v="N"/>
    <s v="M"/>
    <x v="0"/>
    <n v="169"/>
  </r>
  <r>
    <x v="67"/>
    <s v="O"/>
    <s v="M"/>
    <x v="0"/>
    <n v="3"/>
  </r>
  <r>
    <x v="68"/>
    <s v="1"/>
    <s v="F"/>
    <x v="1"/>
    <n v="1465"/>
  </r>
  <r>
    <x v="68"/>
    <s v="1"/>
    <s v="F"/>
    <x v="0"/>
    <n v="2516"/>
  </r>
  <r>
    <x v="68"/>
    <s v="1"/>
    <s v="M"/>
    <x v="1"/>
    <n v="1481"/>
  </r>
  <r>
    <x v="68"/>
    <s v="1"/>
    <s v="M"/>
    <x v="0"/>
    <n v="2515"/>
  </r>
  <r>
    <x v="68"/>
    <s v="2"/>
    <s v="F"/>
    <x v="1"/>
    <n v="1442"/>
  </r>
  <r>
    <x v="68"/>
    <s v="2"/>
    <s v="F"/>
    <x v="0"/>
    <n v="1289"/>
  </r>
  <r>
    <x v="68"/>
    <s v="2"/>
    <s v="M"/>
    <x v="1"/>
    <n v="1486"/>
  </r>
  <r>
    <x v="68"/>
    <s v="2"/>
    <s v="M"/>
    <x v="0"/>
    <n v="1118"/>
  </r>
  <r>
    <x v="68"/>
    <s v="3"/>
    <s v="F"/>
    <x v="1"/>
    <n v="9"/>
  </r>
  <r>
    <x v="68"/>
    <s v="3"/>
    <s v="F"/>
    <x v="0"/>
    <n v="16"/>
  </r>
  <r>
    <x v="68"/>
    <s v="3"/>
    <s v="M"/>
    <x v="1"/>
    <n v="10"/>
  </r>
  <r>
    <x v="68"/>
    <s v="3"/>
    <s v="M"/>
    <x v="0"/>
    <n v="19"/>
  </r>
  <r>
    <x v="68"/>
    <s v="A"/>
    <s v="F"/>
    <x v="1"/>
    <n v="1"/>
  </r>
  <r>
    <x v="68"/>
    <s v="A"/>
    <s v="F"/>
    <x v="0"/>
    <n v="5"/>
  </r>
  <r>
    <x v="68"/>
    <s v="A"/>
    <s v="M"/>
    <x v="1"/>
    <n v="3"/>
  </r>
  <r>
    <x v="68"/>
    <s v="A"/>
    <s v="M"/>
    <x v="0"/>
    <n v="3"/>
  </r>
  <r>
    <x v="68"/>
    <s v="B"/>
    <s v="F"/>
    <x v="0"/>
    <n v="2"/>
  </r>
  <r>
    <x v="68"/>
    <s v="B"/>
    <s v="M"/>
    <x v="0"/>
    <n v="3"/>
  </r>
  <r>
    <x v="68"/>
    <s v="C"/>
    <s v="M"/>
    <x v="0"/>
    <n v="1"/>
  </r>
  <r>
    <x v="68"/>
    <s v="N"/>
    <s v="F"/>
    <x v="1"/>
    <n v="900"/>
  </r>
  <r>
    <x v="68"/>
    <s v="N"/>
    <s v="F"/>
    <x v="0"/>
    <n v="1239"/>
  </r>
  <r>
    <x v="68"/>
    <s v="N"/>
    <s v="M"/>
    <x v="1"/>
    <n v="880"/>
  </r>
  <r>
    <x v="68"/>
    <s v="N"/>
    <s v="M"/>
    <x v="0"/>
    <n v="1109"/>
  </r>
  <r>
    <x v="68"/>
    <s v="O"/>
    <s v="F"/>
    <x v="1"/>
    <n v="10"/>
  </r>
  <r>
    <x v="68"/>
    <s v="O"/>
    <s v="F"/>
    <x v="0"/>
    <n v="11"/>
  </r>
  <r>
    <x v="68"/>
    <s v="O"/>
    <s v="M"/>
    <x v="1"/>
    <n v="11"/>
  </r>
  <r>
    <x v="68"/>
    <s v="O"/>
    <s v="M"/>
    <x v="0"/>
    <n v="21"/>
  </r>
  <r>
    <x v="69"/>
    <s v=""/>
    <s v="F"/>
    <x v="1"/>
    <n v="7"/>
  </r>
  <r>
    <x v="69"/>
    <s v=""/>
    <s v="M"/>
    <x v="1"/>
    <n v="1"/>
  </r>
  <r>
    <x v="69"/>
    <s v="1"/>
    <s v="F"/>
    <x v="1"/>
    <n v="723"/>
  </r>
  <r>
    <x v="69"/>
    <s v="1"/>
    <s v="F"/>
    <x v="0"/>
    <n v="235"/>
  </r>
  <r>
    <x v="69"/>
    <s v="1"/>
    <s v="M"/>
    <x v="1"/>
    <n v="734"/>
  </r>
  <r>
    <x v="69"/>
    <s v="1"/>
    <s v="M"/>
    <x v="0"/>
    <n v="269"/>
  </r>
  <r>
    <x v="69"/>
    <s v="2"/>
    <s v="F"/>
    <x v="1"/>
    <n v="403"/>
  </r>
  <r>
    <x v="69"/>
    <s v="2"/>
    <s v="F"/>
    <x v="0"/>
    <n v="151"/>
  </r>
  <r>
    <x v="69"/>
    <s v="2"/>
    <s v="M"/>
    <x v="1"/>
    <n v="511"/>
  </r>
  <r>
    <x v="69"/>
    <s v="2"/>
    <s v="M"/>
    <x v="0"/>
    <n v="173"/>
  </r>
  <r>
    <x v="69"/>
    <s v="3"/>
    <s v="F"/>
    <x v="0"/>
    <n v="1"/>
  </r>
  <r>
    <x v="69"/>
    <s v="3"/>
    <s v="M"/>
    <x v="1"/>
    <n v="1"/>
  </r>
  <r>
    <x v="69"/>
    <s v="3"/>
    <s v="M"/>
    <x v="0"/>
    <n v="3"/>
  </r>
  <r>
    <x v="69"/>
    <s v="A"/>
    <s v="F"/>
    <x v="0"/>
    <n v="1"/>
  </r>
  <r>
    <x v="69"/>
    <s v="N"/>
    <s v="F"/>
    <x v="1"/>
    <n v="489"/>
  </r>
  <r>
    <x v="69"/>
    <s v="N"/>
    <s v="F"/>
    <x v="0"/>
    <n v="172"/>
  </r>
  <r>
    <x v="69"/>
    <s v="N"/>
    <s v="M"/>
    <x v="1"/>
    <n v="459"/>
  </r>
  <r>
    <x v="69"/>
    <s v="N"/>
    <s v="M"/>
    <x v="0"/>
    <n v="139"/>
  </r>
  <r>
    <x v="70"/>
    <s v="1"/>
    <s v="F"/>
    <x v="1"/>
    <n v="545"/>
  </r>
  <r>
    <x v="70"/>
    <s v="1"/>
    <s v="F"/>
    <x v="0"/>
    <n v="470"/>
  </r>
  <r>
    <x v="70"/>
    <s v="1"/>
    <s v="M"/>
    <x v="1"/>
    <n v="547"/>
  </r>
  <r>
    <x v="70"/>
    <s v="1"/>
    <s v="M"/>
    <x v="0"/>
    <n v="432"/>
  </r>
  <r>
    <x v="70"/>
    <s v="2"/>
    <s v="F"/>
    <x v="1"/>
    <n v="2"/>
  </r>
  <r>
    <x v="70"/>
    <s v="2"/>
    <s v="F"/>
    <x v="0"/>
    <n v="1"/>
  </r>
  <r>
    <x v="70"/>
    <s v="2"/>
    <s v="M"/>
    <x v="1"/>
    <n v="7"/>
  </r>
  <r>
    <x v="70"/>
    <s v="2"/>
    <s v="M"/>
    <x v="0"/>
    <n v="4"/>
  </r>
  <r>
    <x v="70"/>
    <s v="3"/>
    <s v="F"/>
    <x v="1"/>
    <n v="3"/>
  </r>
  <r>
    <x v="70"/>
    <s v="3"/>
    <s v="M"/>
    <x v="1"/>
    <n v="4"/>
  </r>
  <r>
    <x v="70"/>
    <s v="N"/>
    <s v="F"/>
    <x v="1"/>
    <n v="1233"/>
  </r>
  <r>
    <x v="70"/>
    <s v="N"/>
    <s v="F"/>
    <x v="0"/>
    <n v="77"/>
  </r>
  <r>
    <x v="70"/>
    <s v="N"/>
    <s v="M"/>
    <x v="1"/>
    <n v="1223"/>
  </r>
  <r>
    <x v="70"/>
    <s v="N"/>
    <s v="M"/>
    <x v="0"/>
    <n v="97"/>
  </r>
  <r>
    <x v="70"/>
    <s v="O"/>
    <s v="F"/>
    <x v="1"/>
    <n v="1"/>
  </r>
  <r>
    <x v="70"/>
    <s v="O"/>
    <s v="M"/>
    <x v="1"/>
    <n v="4"/>
  </r>
  <r>
    <x v="71"/>
    <s v="1"/>
    <s v="F"/>
    <x v="1"/>
    <n v="2417"/>
  </r>
  <r>
    <x v="71"/>
    <s v="1"/>
    <s v="F"/>
    <x v="0"/>
    <n v="3924"/>
  </r>
  <r>
    <x v="71"/>
    <s v="1"/>
    <s v="M"/>
    <x v="1"/>
    <n v="2376"/>
  </r>
  <r>
    <x v="71"/>
    <s v="1"/>
    <s v="M"/>
    <x v="0"/>
    <n v="3590"/>
  </r>
  <r>
    <x v="71"/>
    <s v="2"/>
    <s v="F"/>
    <x v="1"/>
    <n v="69"/>
  </r>
  <r>
    <x v="71"/>
    <s v="2"/>
    <s v="F"/>
    <x v="0"/>
    <n v="167"/>
  </r>
  <r>
    <x v="71"/>
    <s v="2"/>
    <s v="M"/>
    <x v="1"/>
    <n v="81"/>
  </r>
  <r>
    <x v="71"/>
    <s v="2"/>
    <s v="M"/>
    <x v="0"/>
    <n v="167"/>
  </r>
  <r>
    <x v="71"/>
    <s v="3"/>
    <s v="F"/>
    <x v="1"/>
    <n v="5"/>
  </r>
  <r>
    <x v="71"/>
    <s v="3"/>
    <s v="F"/>
    <x v="0"/>
    <n v="3"/>
  </r>
  <r>
    <x v="71"/>
    <s v="3"/>
    <s v="M"/>
    <x v="1"/>
    <n v="8"/>
  </r>
  <r>
    <x v="71"/>
    <s v="3"/>
    <s v="M"/>
    <x v="0"/>
    <n v="1"/>
  </r>
  <r>
    <x v="71"/>
    <s v="A"/>
    <s v="F"/>
    <x v="1"/>
    <n v="1"/>
  </r>
  <r>
    <x v="71"/>
    <s v="A"/>
    <s v="F"/>
    <x v="0"/>
    <n v="1"/>
  </r>
  <r>
    <x v="71"/>
    <s v="A"/>
    <s v="M"/>
    <x v="1"/>
    <n v="2"/>
  </r>
  <r>
    <x v="71"/>
    <s v="A"/>
    <s v="M"/>
    <x v="0"/>
    <n v="1"/>
  </r>
  <r>
    <x v="71"/>
    <s v="B"/>
    <s v="F"/>
    <x v="0"/>
    <n v="1"/>
  </r>
  <r>
    <x v="71"/>
    <s v="C"/>
    <s v="M"/>
    <x v="1"/>
    <n v="1"/>
  </r>
  <r>
    <x v="71"/>
    <s v="N"/>
    <s v="F"/>
    <x v="1"/>
    <n v="2242"/>
  </r>
  <r>
    <x v="71"/>
    <s v="N"/>
    <s v="F"/>
    <x v="0"/>
    <n v="1315"/>
  </r>
  <r>
    <x v="71"/>
    <s v="N"/>
    <s v="M"/>
    <x v="1"/>
    <n v="2171"/>
  </r>
  <r>
    <x v="71"/>
    <s v="N"/>
    <s v="M"/>
    <x v="0"/>
    <n v="1202"/>
  </r>
  <r>
    <x v="71"/>
    <s v="O"/>
    <s v="F"/>
    <x v="1"/>
    <n v="1"/>
  </r>
  <r>
    <x v="71"/>
    <s v="O"/>
    <s v="F"/>
    <x v="0"/>
    <n v="3"/>
  </r>
  <r>
    <x v="71"/>
    <s v="O"/>
    <s v="M"/>
    <x v="1"/>
    <n v="9"/>
  </r>
  <r>
    <x v="71"/>
    <s v="O"/>
    <s v="M"/>
    <x v="0"/>
    <n v="2"/>
  </r>
  <r>
    <x v="72"/>
    <s v=""/>
    <s v="F"/>
    <x v="1"/>
    <n v="1"/>
  </r>
  <r>
    <x v="72"/>
    <s v=""/>
    <s v="M"/>
    <x v="1"/>
    <n v="5"/>
  </r>
  <r>
    <x v="72"/>
    <s v="1"/>
    <s v="F"/>
    <x v="1"/>
    <n v="693"/>
  </r>
  <r>
    <x v="72"/>
    <s v="1"/>
    <s v="F"/>
    <x v="0"/>
    <n v="334"/>
  </r>
  <r>
    <x v="72"/>
    <s v="1"/>
    <s v="M"/>
    <x v="1"/>
    <n v="870"/>
  </r>
  <r>
    <x v="72"/>
    <s v="1"/>
    <s v="M"/>
    <x v="0"/>
    <n v="356"/>
  </r>
  <r>
    <x v="72"/>
    <s v="2"/>
    <s v="F"/>
    <x v="1"/>
    <n v="85"/>
  </r>
  <r>
    <x v="72"/>
    <s v="2"/>
    <s v="F"/>
    <x v="0"/>
    <n v="54"/>
  </r>
  <r>
    <x v="72"/>
    <s v="2"/>
    <s v="M"/>
    <x v="1"/>
    <n v="170"/>
  </r>
  <r>
    <x v="72"/>
    <s v="2"/>
    <s v="M"/>
    <x v="0"/>
    <n v="84"/>
  </r>
  <r>
    <x v="72"/>
    <s v="A"/>
    <s v="F"/>
    <x v="0"/>
    <n v="1"/>
  </r>
  <r>
    <x v="72"/>
    <s v="A"/>
    <s v="M"/>
    <x v="0"/>
    <n v="1"/>
  </r>
  <r>
    <x v="72"/>
    <s v="N"/>
    <s v="F"/>
    <x v="1"/>
    <n v="1897"/>
  </r>
  <r>
    <x v="72"/>
    <s v="N"/>
    <s v="F"/>
    <x v="0"/>
    <n v="812"/>
  </r>
  <r>
    <x v="72"/>
    <s v="N"/>
    <s v="M"/>
    <x v="1"/>
    <n v="2051"/>
  </r>
  <r>
    <x v="72"/>
    <s v="N"/>
    <s v="M"/>
    <x v="0"/>
    <n v="762"/>
  </r>
  <r>
    <x v="73"/>
    <s v="1"/>
    <s v="F"/>
    <x v="1"/>
    <n v="9098"/>
  </r>
  <r>
    <x v="73"/>
    <s v="1"/>
    <s v="F"/>
    <x v="0"/>
    <n v="4812"/>
  </r>
  <r>
    <x v="73"/>
    <s v="1"/>
    <s v="M"/>
    <x v="1"/>
    <n v="9195"/>
  </r>
  <r>
    <x v="73"/>
    <s v="1"/>
    <s v="M"/>
    <x v="0"/>
    <n v="4654"/>
  </r>
  <r>
    <x v="73"/>
    <s v="2"/>
    <s v="F"/>
    <x v="1"/>
    <n v="168"/>
  </r>
  <r>
    <x v="73"/>
    <s v="2"/>
    <s v="F"/>
    <x v="0"/>
    <n v="274"/>
  </r>
  <r>
    <x v="73"/>
    <s v="2"/>
    <s v="M"/>
    <x v="1"/>
    <n v="242"/>
  </r>
  <r>
    <x v="73"/>
    <s v="2"/>
    <s v="M"/>
    <x v="0"/>
    <n v="370"/>
  </r>
  <r>
    <x v="73"/>
    <s v="3"/>
    <s v="F"/>
    <x v="1"/>
    <n v="24"/>
  </r>
  <r>
    <x v="73"/>
    <s v="3"/>
    <s v="F"/>
    <x v="0"/>
    <n v="2"/>
  </r>
  <r>
    <x v="73"/>
    <s v="3"/>
    <s v="M"/>
    <x v="1"/>
    <n v="19"/>
  </r>
  <r>
    <x v="73"/>
    <s v="A"/>
    <s v="F"/>
    <x v="1"/>
    <n v="1"/>
  </r>
  <r>
    <x v="73"/>
    <s v="A"/>
    <s v="F"/>
    <x v="0"/>
    <n v="1"/>
  </r>
  <r>
    <x v="73"/>
    <s v="N"/>
    <s v="F"/>
    <x v="1"/>
    <n v="7065"/>
  </r>
  <r>
    <x v="73"/>
    <s v="N"/>
    <s v="F"/>
    <x v="0"/>
    <n v="2508"/>
  </r>
  <r>
    <x v="73"/>
    <s v="N"/>
    <s v="M"/>
    <x v="1"/>
    <n v="6873"/>
  </r>
  <r>
    <x v="73"/>
    <s v="N"/>
    <s v="M"/>
    <x v="0"/>
    <n v="2276"/>
  </r>
  <r>
    <x v="73"/>
    <s v="O"/>
    <s v="F"/>
    <x v="1"/>
    <n v="3"/>
  </r>
  <r>
    <x v="73"/>
    <s v="O"/>
    <s v="F"/>
    <x v="0"/>
    <n v="5"/>
  </r>
  <r>
    <x v="73"/>
    <s v="O"/>
    <s v="M"/>
    <x v="1"/>
    <n v="10"/>
  </r>
  <r>
    <x v="73"/>
    <s v="O"/>
    <s v="M"/>
    <x v="0"/>
    <n v="4"/>
  </r>
  <r>
    <x v="74"/>
    <s v="1"/>
    <s v="F"/>
    <x v="1"/>
    <n v="2811"/>
  </r>
  <r>
    <x v="74"/>
    <s v="1"/>
    <s v="F"/>
    <x v="0"/>
    <n v="4105"/>
  </r>
  <r>
    <x v="74"/>
    <s v="1"/>
    <s v="M"/>
    <x v="1"/>
    <n v="3286"/>
  </r>
  <r>
    <x v="74"/>
    <s v="1"/>
    <s v="M"/>
    <x v="0"/>
    <n v="4473"/>
  </r>
  <r>
    <x v="74"/>
    <s v="2"/>
    <s v="F"/>
    <x v="1"/>
    <n v="15"/>
  </r>
  <r>
    <x v="74"/>
    <s v="2"/>
    <s v="F"/>
    <x v="0"/>
    <n v="62"/>
  </r>
  <r>
    <x v="74"/>
    <s v="2"/>
    <s v="M"/>
    <x v="1"/>
    <n v="22"/>
  </r>
  <r>
    <x v="74"/>
    <s v="2"/>
    <s v="M"/>
    <x v="0"/>
    <n v="64"/>
  </r>
  <r>
    <x v="74"/>
    <s v="3"/>
    <s v="M"/>
    <x v="1"/>
    <n v="1"/>
  </r>
  <r>
    <x v="74"/>
    <s v="A"/>
    <s v="F"/>
    <x v="0"/>
    <n v="2"/>
  </r>
  <r>
    <x v="74"/>
    <s v="A"/>
    <s v="M"/>
    <x v="1"/>
    <n v="1"/>
  </r>
  <r>
    <x v="74"/>
    <s v="A"/>
    <s v="M"/>
    <x v="0"/>
    <n v="1"/>
  </r>
  <r>
    <x v="74"/>
    <s v="N"/>
    <s v="F"/>
    <x v="1"/>
    <n v="1826"/>
  </r>
  <r>
    <x v="74"/>
    <s v="N"/>
    <s v="F"/>
    <x v="0"/>
    <n v="3326"/>
  </r>
  <r>
    <x v="74"/>
    <s v="N"/>
    <s v="M"/>
    <x v="1"/>
    <n v="1695"/>
  </r>
  <r>
    <x v="74"/>
    <s v="N"/>
    <s v="M"/>
    <x v="0"/>
    <n v="2935"/>
  </r>
  <r>
    <x v="74"/>
    <s v="O"/>
    <s v="F"/>
    <x v="1"/>
    <n v="7"/>
  </r>
  <r>
    <x v="74"/>
    <s v="O"/>
    <s v="F"/>
    <x v="0"/>
    <n v="6"/>
  </r>
  <r>
    <x v="74"/>
    <s v="O"/>
    <s v="M"/>
    <x v="1"/>
    <n v="7"/>
  </r>
  <r>
    <x v="74"/>
    <s v="O"/>
    <s v="M"/>
    <x v="0"/>
    <n v="11"/>
  </r>
  <r>
    <x v="75"/>
    <s v=""/>
    <s v="F"/>
    <x v="0"/>
    <n v="1"/>
  </r>
  <r>
    <x v="75"/>
    <s v=""/>
    <s v="M"/>
    <x v="1"/>
    <n v="1"/>
  </r>
  <r>
    <x v="75"/>
    <s v="1"/>
    <s v="F"/>
    <x v="1"/>
    <n v="331"/>
  </r>
  <r>
    <x v="75"/>
    <s v="1"/>
    <s v="F"/>
    <x v="0"/>
    <n v="199"/>
  </r>
  <r>
    <x v="75"/>
    <s v="1"/>
    <s v="M"/>
    <x v="1"/>
    <n v="314"/>
  </r>
  <r>
    <x v="75"/>
    <s v="1"/>
    <s v="M"/>
    <x v="0"/>
    <n v="194"/>
  </r>
  <r>
    <x v="75"/>
    <s v="2"/>
    <s v="F"/>
    <x v="1"/>
    <n v="197"/>
  </r>
  <r>
    <x v="75"/>
    <s v="2"/>
    <s v="F"/>
    <x v="0"/>
    <n v="88"/>
  </r>
  <r>
    <x v="75"/>
    <s v="2"/>
    <s v="M"/>
    <x v="1"/>
    <n v="177"/>
  </r>
  <r>
    <x v="75"/>
    <s v="2"/>
    <s v="M"/>
    <x v="0"/>
    <n v="82"/>
  </r>
  <r>
    <x v="75"/>
    <s v="3"/>
    <s v="F"/>
    <x v="0"/>
    <n v="1"/>
  </r>
  <r>
    <x v="75"/>
    <s v="3"/>
    <s v="M"/>
    <x v="1"/>
    <n v="2"/>
  </r>
  <r>
    <x v="75"/>
    <s v="3"/>
    <s v="M"/>
    <x v="0"/>
    <n v="2"/>
  </r>
  <r>
    <x v="75"/>
    <s v="A"/>
    <s v="F"/>
    <x v="0"/>
    <n v="1"/>
  </r>
  <r>
    <x v="75"/>
    <s v="N"/>
    <s v="F"/>
    <x v="1"/>
    <n v="43"/>
  </r>
  <r>
    <x v="75"/>
    <s v="N"/>
    <s v="F"/>
    <x v="0"/>
    <n v="17"/>
  </r>
  <r>
    <x v="75"/>
    <s v="N"/>
    <s v="M"/>
    <x v="1"/>
    <n v="40"/>
  </r>
  <r>
    <x v="75"/>
    <s v="N"/>
    <s v="M"/>
    <x v="0"/>
    <n v="36"/>
  </r>
  <r>
    <x v="75"/>
    <s v="O"/>
    <s v="M"/>
    <x v="1"/>
    <n v="1"/>
  </r>
  <r>
    <x v="75"/>
    <s v="O"/>
    <s v="M"/>
    <x v="0"/>
    <n v="1"/>
  </r>
  <r>
    <x v="76"/>
    <s v="1"/>
    <s v="F"/>
    <x v="1"/>
    <n v="1650"/>
  </r>
  <r>
    <x v="76"/>
    <s v="1"/>
    <s v="F"/>
    <x v="0"/>
    <n v="1359"/>
  </r>
  <r>
    <x v="76"/>
    <s v="1"/>
    <s v="M"/>
    <x v="1"/>
    <n v="1561"/>
  </r>
  <r>
    <x v="76"/>
    <s v="1"/>
    <s v="M"/>
    <x v="0"/>
    <n v="1228"/>
  </r>
  <r>
    <x v="76"/>
    <s v="2"/>
    <s v="F"/>
    <x v="1"/>
    <n v="721"/>
  </r>
  <r>
    <x v="76"/>
    <s v="2"/>
    <s v="F"/>
    <x v="0"/>
    <n v="893"/>
  </r>
  <r>
    <x v="76"/>
    <s v="2"/>
    <s v="M"/>
    <x v="1"/>
    <n v="817"/>
  </r>
  <r>
    <x v="76"/>
    <s v="2"/>
    <s v="M"/>
    <x v="0"/>
    <n v="829"/>
  </r>
  <r>
    <x v="76"/>
    <s v="3"/>
    <s v="F"/>
    <x v="1"/>
    <n v="8"/>
  </r>
  <r>
    <x v="76"/>
    <s v="3"/>
    <s v="F"/>
    <x v="0"/>
    <n v="11"/>
  </r>
  <r>
    <x v="76"/>
    <s v="3"/>
    <s v="M"/>
    <x v="1"/>
    <n v="12"/>
  </r>
  <r>
    <x v="76"/>
    <s v="3"/>
    <s v="M"/>
    <x v="0"/>
    <n v="8"/>
  </r>
  <r>
    <x v="76"/>
    <s v="A"/>
    <s v="M"/>
    <x v="1"/>
    <n v="2"/>
  </r>
  <r>
    <x v="76"/>
    <s v="A"/>
    <s v="M"/>
    <x v="0"/>
    <n v="2"/>
  </r>
  <r>
    <x v="76"/>
    <s v="B"/>
    <s v="M"/>
    <x v="0"/>
    <n v="1"/>
  </r>
  <r>
    <x v="76"/>
    <s v="N"/>
    <s v="F"/>
    <x v="1"/>
    <n v="673"/>
  </r>
  <r>
    <x v="76"/>
    <s v="N"/>
    <s v="F"/>
    <x v="0"/>
    <n v="702"/>
  </r>
  <r>
    <x v="76"/>
    <s v="N"/>
    <s v="M"/>
    <x v="1"/>
    <n v="580"/>
  </r>
  <r>
    <x v="76"/>
    <s v="N"/>
    <s v="M"/>
    <x v="0"/>
    <n v="604"/>
  </r>
  <r>
    <x v="76"/>
    <s v="O"/>
    <s v="F"/>
    <x v="1"/>
    <n v="3"/>
  </r>
  <r>
    <x v="76"/>
    <s v="O"/>
    <s v="F"/>
    <x v="0"/>
    <n v="1"/>
  </r>
  <r>
    <x v="76"/>
    <s v="O"/>
    <s v="M"/>
    <x v="1"/>
    <n v="2"/>
  </r>
  <r>
    <x v="76"/>
    <s v="O"/>
    <s v="M"/>
    <x v="0"/>
    <n v="1"/>
  </r>
  <r>
    <x v="77"/>
    <s v="1"/>
    <s v="F"/>
    <x v="1"/>
    <n v="491"/>
  </r>
  <r>
    <x v="77"/>
    <s v="1"/>
    <s v="F"/>
    <x v="0"/>
    <n v="171"/>
  </r>
  <r>
    <x v="77"/>
    <s v="1"/>
    <s v="M"/>
    <x v="1"/>
    <n v="522"/>
  </r>
  <r>
    <x v="77"/>
    <s v="1"/>
    <s v="M"/>
    <x v="0"/>
    <n v="159"/>
  </r>
  <r>
    <x v="77"/>
    <s v="2"/>
    <s v="F"/>
    <x v="1"/>
    <n v="6"/>
  </r>
  <r>
    <x v="77"/>
    <s v="2"/>
    <s v="F"/>
    <x v="0"/>
    <n v="9"/>
  </r>
  <r>
    <x v="77"/>
    <s v="2"/>
    <s v="M"/>
    <x v="1"/>
    <n v="12"/>
  </r>
  <r>
    <x v="77"/>
    <s v="2"/>
    <s v="M"/>
    <x v="0"/>
    <n v="8"/>
  </r>
  <r>
    <x v="77"/>
    <s v="N"/>
    <s v="F"/>
    <x v="1"/>
    <n v="1923"/>
  </r>
  <r>
    <x v="77"/>
    <s v="N"/>
    <s v="F"/>
    <x v="0"/>
    <n v="531"/>
  </r>
  <r>
    <x v="77"/>
    <s v="N"/>
    <s v="M"/>
    <x v="1"/>
    <n v="2177"/>
  </r>
  <r>
    <x v="77"/>
    <s v="N"/>
    <s v="M"/>
    <x v="0"/>
    <n v="508"/>
  </r>
  <r>
    <x v="78"/>
    <s v=""/>
    <s v="F"/>
    <x v="1"/>
    <n v="1"/>
  </r>
  <r>
    <x v="78"/>
    <s v=""/>
    <s v="M"/>
    <x v="1"/>
    <n v="1"/>
  </r>
  <r>
    <x v="78"/>
    <s v="1"/>
    <s v="F"/>
    <x v="1"/>
    <n v="1082"/>
  </r>
  <r>
    <x v="78"/>
    <s v="1"/>
    <s v="F"/>
    <x v="0"/>
    <n v="728"/>
  </r>
  <r>
    <x v="78"/>
    <s v="1"/>
    <s v="M"/>
    <x v="1"/>
    <n v="1114"/>
  </r>
  <r>
    <x v="78"/>
    <s v="1"/>
    <s v="M"/>
    <x v="0"/>
    <n v="681"/>
  </r>
  <r>
    <x v="78"/>
    <s v="2"/>
    <s v="F"/>
    <x v="1"/>
    <n v="467"/>
  </r>
  <r>
    <x v="78"/>
    <s v="2"/>
    <s v="F"/>
    <x v="0"/>
    <n v="226"/>
  </r>
  <r>
    <x v="78"/>
    <s v="2"/>
    <s v="M"/>
    <x v="1"/>
    <n v="489"/>
  </r>
  <r>
    <x v="78"/>
    <s v="2"/>
    <s v="M"/>
    <x v="0"/>
    <n v="227"/>
  </r>
  <r>
    <x v="78"/>
    <s v="3"/>
    <s v="M"/>
    <x v="1"/>
    <n v="2"/>
  </r>
  <r>
    <x v="78"/>
    <s v="N"/>
    <s v="F"/>
    <x v="1"/>
    <n v="252"/>
  </r>
  <r>
    <x v="78"/>
    <s v="N"/>
    <s v="F"/>
    <x v="0"/>
    <n v="163"/>
  </r>
  <r>
    <x v="78"/>
    <s v="N"/>
    <s v="M"/>
    <x v="1"/>
    <n v="240"/>
  </r>
  <r>
    <x v="78"/>
    <s v="N"/>
    <s v="M"/>
    <x v="0"/>
    <n v="122"/>
  </r>
  <r>
    <x v="78"/>
    <s v="O"/>
    <s v="M"/>
    <x v="1"/>
    <n v="1"/>
  </r>
  <r>
    <x v="78"/>
    <s v="O"/>
    <s v="M"/>
    <x v="0"/>
    <n v="2"/>
  </r>
  <r>
    <x v="79"/>
    <s v="1"/>
    <s v="F"/>
    <x v="1"/>
    <n v="1464"/>
  </r>
  <r>
    <x v="79"/>
    <s v="1"/>
    <s v="F"/>
    <x v="0"/>
    <n v="9825"/>
  </r>
  <r>
    <x v="79"/>
    <s v="1"/>
    <s v="M"/>
    <x v="1"/>
    <n v="1785"/>
  </r>
  <r>
    <x v="79"/>
    <s v="1"/>
    <s v="M"/>
    <x v="0"/>
    <n v="8689"/>
  </r>
  <r>
    <x v="79"/>
    <s v="2"/>
    <s v="F"/>
    <x v="1"/>
    <n v="65"/>
  </r>
  <r>
    <x v="79"/>
    <s v="2"/>
    <s v="F"/>
    <x v="0"/>
    <n v="525"/>
  </r>
  <r>
    <x v="79"/>
    <s v="2"/>
    <s v="M"/>
    <x v="1"/>
    <n v="108"/>
  </r>
  <r>
    <x v="79"/>
    <s v="2"/>
    <s v="M"/>
    <x v="0"/>
    <n v="501"/>
  </r>
  <r>
    <x v="79"/>
    <s v="3"/>
    <s v="F"/>
    <x v="1"/>
    <n v="3"/>
  </r>
  <r>
    <x v="79"/>
    <s v="3"/>
    <s v="F"/>
    <x v="0"/>
    <n v="1"/>
  </r>
  <r>
    <x v="79"/>
    <s v="3"/>
    <s v="M"/>
    <x v="1"/>
    <n v="2"/>
  </r>
  <r>
    <x v="79"/>
    <s v="3"/>
    <s v="M"/>
    <x v="0"/>
    <n v="3"/>
  </r>
  <r>
    <x v="79"/>
    <s v="A"/>
    <s v="F"/>
    <x v="0"/>
    <n v="9"/>
  </r>
  <r>
    <x v="79"/>
    <s v="A"/>
    <s v="M"/>
    <x v="1"/>
    <n v="3"/>
  </r>
  <r>
    <x v="79"/>
    <s v="A"/>
    <s v="M"/>
    <x v="0"/>
    <n v="10"/>
  </r>
  <r>
    <x v="79"/>
    <s v="B"/>
    <s v="M"/>
    <x v="1"/>
    <n v="2"/>
  </r>
  <r>
    <x v="79"/>
    <s v="B"/>
    <s v="M"/>
    <x v="0"/>
    <n v="2"/>
  </r>
  <r>
    <x v="79"/>
    <s v="N"/>
    <s v="F"/>
    <x v="1"/>
    <n v="265"/>
  </r>
  <r>
    <x v="79"/>
    <s v="N"/>
    <s v="F"/>
    <x v="0"/>
    <n v="1355"/>
  </r>
  <r>
    <x v="79"/>
    <s v="N"/>
    <s v="M"/>
    <x v="1"/>
    <n v="348"/>
  </r>
  <r>
    <x v="79"/>
    <s v="N"/>
    <s v="M"/>
    <x v="0"/>
    <n v="1154"/>
  </r>
  <r>
    <x v="79"/>
    <s v="O"/>
    <s v="F"/>
    <x v="0"/>
    <n v="2"/>
  </r>
  <r>
    <x v="79"/>
    <s v="O"/>
    <s v="M"/>
    <x v="1"/>
    <n v="2"/>
  </r>
  <r>
    <x v="79"/>
    <s v="O"/>
    <s v="M"/>
    <x v="0"/>
    <n v="5"/>
  </r>
  <r>
    <x v="80"/>
    <s v="1"/>
    <s v="F"/>
    <x v="1"/>
    <n v="880"/>
  </r>
  <r>
    <x v="80"/>
    <s v="1"/>
    <s v="F"/>
    <x v="0"/>
    <n v="1921"/>
  </r>
  <r>
    <x v="80"/>
    <s v="1"/>
    <s v="M"/>
    <x v="1"/>
    <n v="894"/>
  </r>
  <r>
    <x v="80"/>
    <s v="1"/>
    <s v="M"/>
    <x v="0"/>
    <n v="1739"/>
  </r>
  <r>
    <x v="80"/>
    <s v="2"/>
    <s v="F"/>
    <x v="1"/>
    <n v="170"/>
  </r>
  <r>
    <x v="80"/>
    <s v="2"/>
    <s v="F"/>
    <x v="0"/>
    <n v="454"/>
  </r>
  <r>
    <x v="80"/>
    <s v="2"/>
    <s v="M"/>
    <x v="1"/>
    <n v="203"/>
  </r>
  <r>
    <x v="80"/>
    <s v="2"/>
    <s v="M"/>
    <x v="0"/>
    <n v="367"/>
  </r>
  <r>
    <x v="80"/>
    <s v="3"/>
    <s v="F"/>
    <x v="1"/>
    <n v="4"/>
  </r>
  <r>
    <x v="80"/>
    <s v="3"/>
    <s v="F"/>
    <x v="0"/>
    <n v="2"/>
  </r>
  <r>
    <x v="80"/>
    <s v="3"/>
    <s v="M"/>
    <x v="1"/>
    <n v="2"/>
  </r>
  <r>
    <x v="80"/>
    <s v="3"/>
    <s v="M"/>
    <x v="0"/>
    <n v="2"/>
  </r>
  <r>
    <x v="80"/>
    <s v="A"/>
    <s v="F"/>
    <x v="0"/>
    <n v="6"/>
  </r>
  <r>
    <x v="80"/>
    <s v="A"/>
    <s v="M"/>
    <x v="1"/>
    <n v="1"/>
  </r>
  <r>
    <x v="80"/>
    <s v="A"/>
    <s v="M"/>
    <x v="0"/>
    <n v="2"/>
  </r>
  <r>
    <x v="80"/>
    <s v="C"/>
    <s v="F"/>
    <x v="1"/>
    <n v="1"/>
  </r>
  <r>
    <x v="80"/>
    <s v="C"/>
    <s v="M"/>
    <x v="1"/>
    <n v="1"/>
  </r>
  <r>
    <x v="80"/>
    <s v="N"/>
    <s v="F"/>
    <x v="1"/>
    <n v="95"/>
  </r>
  <r>
    <x v="80"/>
    <s v="N"/>
    <s v="F"/>
    <x v="0"/>
    <n v="194"/>
  </r>
  <r>
    <x v="80"/>
    <s v="N"/>
    <s v="M"/>
    <x v="1"/>
    <n v="92"/>
  </r>
  <r>
    <x v="80"/>
    <s v="N"/>
    <s v="M"/>
    <x v="0"/>
    <n v="163"/>
  </r>
  <r>
    <x v="80"/>
    <s v="O"/>
    <s v="F"/>
    <x v="0"/>
    <n v="5"/>
  </r>
  <r>
    <x v="80"/>
    <s v="O"/>
    <s v="M"/>
    <x v="1"/>
    <n v="3"/>
  </r>
  <r>
    <x v="80"/>
    <s v="O"/>
    <s v="M"/>
    <x v="0"/>
    <n v="2"/>
  </r>
  <r>
    <x v="81"/>
    <s v="1"/>
    <s v="F"/>
    <x v="1"/>
    <n v="1465"/>
  </r>
  <r>
    <x v="81"/>
    <s v="1"/>
    <s v="F"/>
    <x v="0"/>
    <n v="2114"/>
  </r>
  <r>
    <x v="81"/>
    <s v="1"/>
    <s v="M"/>
    <x v="1"/>
    <n v="1159"/>
  </r>
  <r>
    <x v="81"/>
    <s v="1"/>
    <s v="M"/>
    <x v="0"/>
    <n v="1952"/>
  </r>
  <r>
    <x v="81"/>
    <s v="2"/>
    <s v="F"/>
    <x v="1"/>
    <n v="298"/>
  </r>
  <r>
    <x v="81"/>
    <s v="2"/>
    <s v="F"/>
    <x v="0"/>
    <n v="296"/>
  </r>
  <r>
    <x v="81"/>
    <s v="2"/>
    <s v="M"/>
    <x v="1"/>
    <n v="255"/>
  </r>
  <r>
    <x v="81"/>
    <s v="2"/>
    <s v="M"/>
    <x v="0"/>
    <n v="333"/>
  </r>
  <r>
    <x v="81"/>
    <s v="3"/>
    <s v="F"/>
    <x v="1"/>
    <n v="1"/>
  </r>
  <r>
    <x v="81"/>
    <s v="3"/>
    <s v="M"/>
    <x v="0"/>
    <n v="1"/>
  </r>
  <r>
    <x v="81"/>
    <s v="A"/>
    <s v="F"/>
    <x v="1"/>
    <n v="2"/>
  </r>
  <r>
    <x v="81"/>
    <s v="A"/>
    <s v="M"/>
    <x v="1"/>
    <n v="1"/>
  </r>
  <r>
    <x v="81"/>
    <s v="A"/>
    <s v="M"/>
    <x v="0"/>
    <n v="1"/>
  </r>
  <r>
    <x v="81"/>
    <s v="B"/>
    <s v="F"/>
    <x v="0"/>
    <n v="1"/>
  </r>
  <r>
    <x v="81"/>
    <s v="N"/>
    <s v="F"/>
    <x v="1"/>
    <n v="466"/>
  </r>
  <r>
    <x v="81"/>
    <s v="N"/>
    <s v="F"/>
    <x v="0"/>
    <n v="429"/>
  </r>
  <r>
    <x v="81"/>
    <s v="N"/>
    <s v="M"/>
    <x v="1"/>
    <n v="408"/>
  </r>
  <r>
    <x v="81"/>
    <s v="N"/>
    <s v="M"/>
    <x v="0"/>
    <n v="377"/>
  </r>
  <r>
    <x v="81"/>
    <s v="O"/>
    <s v="F"/>
    <x v="1"/>
    <n v="4"/>
  </r>
  <r>
    <x v="81"/>
    <s v="O"/>
    <s v="F"/>
    <x v="0"/>
    <n v="6"/>
  </r>
  <r>
    <x v="81"/>
    <s v="O"/>
    <s v="M"/>
    <x v="1"/>
    <n v="7"/>
  </r>
  <r>
    <x v="81"/>
    <s v="O"/>
    <s v="M"/>
    <x v="0"/>
    <n v="8"/>
  </r>
  <r>
    <x v="82"/>
    <s v=""/>
    <s v="F"/>
    <x v="1"/>
    <n v="15"/>
  </r>
  <r>
    <x v="82"/>
    <s v=""/>
    <s v="F"/>
    <x v="0"/>
    <n v="15"/>
  </r>
  <r>
    <x v="82"/>
    <s v=""/>
    <s v="M"/>
    <x v="1"/>
    <n v="22"/>
  </r>
  <r>
    <x v="82"/>
    <s v=""/>
    <s v="M"/>
    <x v="0"/>
    <n v="7"/>
  </r>
  <r>
    <x v="82"/>
    <s v="1"/>
    <s v="F"/>
    <x v="1"/>
    <n v="2619"/>
  </r>
  <r>
    <x v="82"/>
    <s v="1"/>
    <s v="F"/>
    <x v="0"/>
    <n v="4103"/>
  </r>
  <r>
    <x v="82"/>
    <s v="1"/>
    <s v="M"/>
    <x v="1"/>
    <n v="2910"/>
  </r>
  <r>
    <x v="82"/>
    <s v="1"/>
    <s v="M"/>
    <x v="0"/>
    <n v="3665"/>
  </r>
  <r>
    <x v="82"/>
    <s v="2"/>
    <s v="F"/>
    <x v="1"/>
    <n v="130"/>
  </r>
  <r>
    <x v="82"/>
    <s v="2"/>
    <s v="F"/>
    <x v="0"/>
    <n v="342"/>
  </r>
  <r>
    <x v="82"/>
    <s v="2"/>
    <s v="M"/>
    <x v="1"/>
    <n v="161"/>
  </r>
  <r>
    <x v="82"/>
    <s v="2"/>
    <s v="M"/>
    <x v="0"/>
    <n v="339"/>
  </r>
  <r>
    <x v="82"/>
    <s v="3"/>
    <s v="F"/>
    <x v="0"/>
    <n v="2"/>
  </r>
  <r>
    <x v="82"/>
    <s v="A"/>
    <s v="F"/>
    <x v="1"/>
    <n v="3"/>
  </r>
  <r>
    <x v="82"/>
    <s v="A"/>
    <s v="M"/>
    <x v="1"/>
    <n v="18"/>
  </r>
  <r>
    <x v="82"/>
    <s v="A"/>
    <s v="M"/>
    <x v="0"/>
    <n v="5"/>
  </r>
  <r>
    <x v="82"/>
    <s v="B"/>
    <s v="M"/>
    <x v="1"/>
    <n v="2"/>
  </r>
  <r>
    <x v="82"/>
    <s v="N"/>
    <s v="F"/>
    <x v="1"/>
    <n v="1206"/>
  </r>
  <r>
    <x v="82"/>
    <s v="N"/>
    <s v="F"/>
    <x v="0"/>
    <n v="2009"/>
  </r>
  <r>
    <x v="82"/>
    <s v="N"/>
    <s v="M"/>
    <x v="1"/>
    <n v="1130"/>
  </r>
  <r>
    <x v="82"/>
    <s v="N"/>
    <s v="M"/>
    <x v="0"/>
    <n v="1465"/>
  </r>
  <r>
    <x v="82"/>
    <s v="O"/>
    <s v="F"/>
    <x v="1"/>
    <n v="2"/>
  </r>
  <r>
    <x v="82"/>
    <s v="O"/>
    <s v="F"/>
    <x v="0"/>
    <n v="5"/>
  </r>
  <r>
    <x v="82"/>
    <s v="O"/>
    <s v="M"/>
    <x v="1"/>
    <n v="4"/>
  </r>
  <r>
    <x v="82"/>
    <s v="O"/>
    <s v="M"/>
    <x v="0"/>
    <n v="6"/>
  </r>
  <r>
    <x v="83"/>
    <s v=""/>
    <s v="F"/>
    <x v="1"/>
    <n v="28"/>
  </r>
  <r>
    <x v="83"/>
    <s v=""/>
    <s v="F"/>
    <x v="0"/>
    <n v="14"/>
  </r>
  <r>
    <x v="83"/>
    <s v=""/>
    <s v="M"/>
    <x v="1"/>
    <n v="12"/>
  </r>
  <r>
    <x v="83"/>
    <s v=""/>
    <s v="M"/>
    <x v="0"/>
    <n v="12"/>
  </r>
  <r>
    <x v="83"/>
    <s v="1"/>
    <s v="F"/>
    <x v="1"/>
    <n v="379"/>
  </r>
  <r>
    <x v="83"/>
    <s v="1"/>
    <s v="F"/>
    <x v="0"/>
    <n v="411"/>
  </r>
  <r>
    <x v="83"/>
    <s v="1"/>
    <s v="M"/>
    <x v="1"/>
    <n v="383"/>
  </r>
  <r>
    <x v="83"/>
    <s v="1"/>
    <s v="M"/>
    <x v="0"/>
    <n v="449"/>
  </r>
  <r>
    <x v="83"/>
    <s v="2"/>
    <s v="F"/>
    <x v="1"/>
    <n v="358"/>
  </r>
  <r>
    <x v="83"/>
    <s v="2"/>
    <s v="F"/>
    <x v="0"/>
    <n v="313"/>
  </r>
  <r>
    <x v="83"/>
    <s v="2"/>
    <s v="M"/>
    <x v="1"/>
    <n v="314"/>
  </r>
  <r>
    <x v="83"/>
    <s v="2"/>
    <s v="M"/>
    <x v="0"/>
    <n v="327"/>
  </r>
  <r>
    <x v="83"/>
    <s v="3"/>
    <s v="F"/>
    <x v="1"/>
    <n v="28"/>
  </r>
  <r>
    <x v="83"/>
    <s v="3"/>
    <s v="F"/>
    <x v="0"/>
    <n v="45"/>
  </r>
  <r>
    <x v="83"/>
    <s v="3"/>
    <s v="M"/>
    <x v="1"/>
    <n v="13"/>
  </r>
  <r>
    <x v="83"/>
    <s v="3"/>
    <s v="M"/>
    <x v="0"/>
    <n v="28"/>
  </r>
  <r>
    <x v="83"/>
    <s v="A"/>
    <s v="F"/>
    <x v="0"/>
    <n v="3"/>
  </r>
  <r>
    <x v="83"/>
    <s v="A"/>
    <s v="M"/>
    <x v="0"/>
    <n v="2"/>
  </r>
  <r>
    <x v="83"/>
    <s v="C"/>
    <s v="F"/>
    <x v="1"/>
    <n v="1"/>
  </r>
  <r>
    <x v="83"/>
    <s v="C"/>
    <s v="M"/>
    <x v="1"/>
    <n v="1"/>
  </r>
  <r>
    <x v="83"/>
    <s v="N"/>
    <s v="F"/>
    <x v="1"/>
    <n v="130"/>
  </r>
  <r>
    <x v="83"/>
    <s v="N"/>
    <s v="F"/>
    <x v="0"/>
    <n v="164"/>
  </r>
  <r>
    <x v="83"/>
    <s v="N"/>
    <s v="M"/>
    <x v="1"/>
    <n v="157"/>
  </r>
  <r>
    <x v="83"/>
    <s v="N"/>
    <s v="M"/>
    <x v="0"/>
    <n v="155"/>
  </r>
  <r>
    <x v="83"/>
    <s v="O"/>
    <s v="F"/>
    <x v="1"/>
    <n v="1"/>
  </r>
  <r>
    <x v="83"/>
    <s v="O"/>
    <s v="F"/>
    <x v="0"/>
    <n v="3"/>
  </r>
  <r>
    <x v="83"/>
    <s v="O"/>
    <s v="M"/>
    <x v="1"/>
    <n v="2"/>
  </r>
  <r>
    <x v="83"/>
    <s v="O"/>
    <s v="M"/>
    <x v="0"/>
    <n v="5"/>
  </r>
  <r>
    <x v="84"/>
    <s v=""/>
    <s v="F"/>
    <x v="1"/>
    <n v="14"/>
  </r>
  <r>
    <x v="84"/>
    <s v=""/>
    <s v="F"/>
    <x v="0"/>
    <n v="6"/>
  </r>
  <r>
    <x v="84"/>
    <s v=""/>
    <s v="M"/>
    <x v="1"/>
    <n v="17"/>
  </r>
  <r>
    <x v="84"/>
    <s v=""/>
    <s v="M"/>
    <x v="0"/>
    <n v="8"/>
  </r>
  <r>
    <x v="84"/>
    <s v="1"/>
    <s v="F"/>
    <x v="1"/>
    <n v="2043"/>
  </r>
  <r>
    <x v="84"/>
    <s v="1"/>
    <s v="F"/>
    <x v="0"/>
    <n v="5636"/>
  </r>
  <r>
    <x v="84"/>
    <s v="1"/>
    <s v="M"/>
    <x v="1"/>
    <n v="1719"/>
  </r>
  <r>
    <x v="84"/>
    <s v="1"/>
    <s v="M"/>
    <x v="0"/>
    <n v="5388"/>
  </r>
  <r>
    <x v="84"/>
    <s v="2"/>
    <s v="F"/>
    <x v="1"/>
    <n v="558"/>
  </r>
  <r>
    <x v="84"/>
    <s v="2"/>
    <s v="F"/>
    <x v="0"/>
    <n v="1346"/>
  </r>
  <r>
    <x v="84"/>
    <s v="2"/>
    <s v="M"/>
    <x v="1"/>
    <n v="525"/>
  </r>
  <r>
    <x v="84"/>
    <s v="2"/>
    <s v="M"/>
    <x v="0"/>
    <n v="1338"/>
  </r>
  <r>
    <x v="84"/>
    <s v="3"/>
    <s v="F"/>
    <x v="1"/>
    <n v="157"/>
  </r>
  <r>
    <x v="84"/>
    <s v="3"/>
    <s v="F"/>
    <x v="0"/>
    <n v="154"/>
  </r>
  <r>
    <x v="84"/>
    <s v="3"/>
    <s v="M"/>
    <x v="1"/>
    <n v="135"/>
  </r>
  <r>
    <x v="84"/>
    <s v="3"/>
    <s v="M"/>
    <x v="0"/>
    <n v="118"/>
  </r>
  <r>
    <x v="84"/>
    <s v="A"/>
    <s v="F"/>
    <x v="1"/>
    <n v="4"/>
  </r>
  <r>
    <x v="84"/>
    <s v="A"/>
    <s v="F"/>
    <x v="0"/>
    <n v="11"/>
  </r>
  <r>
    <x v="84"/>
    <s v="A"/>
    <s v="M"/>
    <x v="1"/>
    <n v="1"/>
  </r>
  <r>
    <x v="84"/>
    <s v="A"/>
    <s v="M"/>
    <x v="0"/>
    <n v="11"/>
  </r>
  <r>
    <x v="84"/>
    <s v="B"/>
    <s v="M"/>
    <x v="1"/>
    <n v="1"/>
  </r>
  <r>
    <x v="84"/>
    <s v="B"/>
    <s v="M"/>
    <x v="0"/>
    <n v="4"/>
  </r>
  <r>
    <x v="84"/>
    <s v="C"/>
    <s v="F"/>
    <x v="1"/>
    <n v="2"/>
  </r>
  <r>
    <x v="84"/>
    <s v="N"/>
    <s v="F"/>
    <x v="1"/>
    <n v="888"/>
  </r>
  <r>
    <x v="84"/>
    <s v="N"/>
    <s v="F"/>
    <x v="0"/>
    <n v="2475"/>
  </r>
  <r>
    <x v="84"/>
    <s v="N"/>
    <s v="M"/>
    <x v="1"/>
    <n v="847"/>
  </r>
  <r>
    <x v="84"/>
    <s v="N"/>
    <s v="M"/>
    <x v="0"/>
    <n v="2217"/>
  </r>
  <r>
    <x v="84"/>
    <s v="O"/>
    <s v="F"/>
    <x v="1"/>
    <n v="11"/>
  </r>
  <r>
    <x v="84"/>
    <s v="O"/>
    <s v="F"/>
    <x v="0"/>
    <n v="33"/>
  </r>
  <r>
    <x v="84"/>
    <s v="O"/>
    <s v="M"/>
    <x v="1"/>
    <n v="6"/>
  </r>
  <r>
    <x v="84"/>
    <s v="O"/>
    <s v="M"/>
    <x v="0"/>
    <n v="42"/>
  </r>
  <r>
    <x v="85"/>
    <s v=""/>
    <s v="F"/>
    <x v="1"/>
    <n v="3"/>
  </r>
  <r>
    <x v="85"/>
    <s v=""/>
    <s v="F"/>
    <x v="0"/>
    <n v="4"/>
  </r>
  <r>
    <x v="85"/>
    <s v=""/>
    <s v="M"/>
    <x v="1"/>
    <n v="7"/>
  </r>
  <r>
    <x v="85"/>
    <s v=""/>
    <s v="M"/>
    <x v="0"/>
    <n v="2"/>
  </r>
  <r>
    <x v="85"/>
    <s v="1"/>
    <s v="F"/>
    <x v="1"/>
    <n v="1211"/>
  </r>
  <r>
    <x v="85"/>
    <s v="1"/>
    <s v="F"/>
    <x v="0"/>
    <n v="646"/>
  </r>
  <r>
    <x v="85"/>
    <s v="1"/>
    <s v="M"/>
    <x v="1"/>
    <n v="1374"/>
  </r>
  <r>
    <x v="85"/>
    <s v="1"/>
    <s v="M"/>
    <x v="0"/>
    <n v="774"/>
  </r>
  <r>
    <x v="85"/>
    <s v="2"/>
    <s v="F"/>
    <x v="1"/>
    <n v="75"/>
  </r>
  <r>
    <x v="85"/>
    <s v="2"/>
    <s v="F"/>
    <x v="0"/>
    <n v="52"/>
  </r>
  <r>
    <x v="85"/>
    <s v="2"/>
    <s v="M"/>
    <x v="1"/>
    <n v="95"/>
  </r>
  <r>
    <x v="85"/>
    <s v="2"/>
    <s v="M"/>
    <x v="0"/>
    <n v="72"/>
  </r>
  <r>
    <x v="85"/>
    <s v="A"/>
    <s v="F"/>
    <x v="0"/>
    <n v="1"/>
  </r>
  <r>
    <x v="85"/>
    <s v="A"/>
    <s v="M"/>
    <x v="1"/>
    <n v="1"/>
  </r>
  <r>
    <x v="85"/>
    <s v="N"/>
    <s v="F"/>
    <x v="1"/>
    <n v="906"/>
  </r>
  <r>
    <x v="85"/>
    <s v="N"/>
    <s v="F"/>
    <x v="0"/>
    <n v="533"/>
  </r>
  <r>
    <x v="85"/>
    <s v="N"/>
    <s v="M"/>
    <x v="1"/>
    <n v="943"/>
  </r>
  <r>
    <x v="85"/>
    <s v="N"/>
    <s v="M"/>
    <x v="0"/>
    <n v="505"/>
  </r>
  <r>
    <x v="86"/>
    <s v=""/>
    <s v="M"/>
    <x v="0"/>
    <n v="1"/>
  </r>
  <r>
    <x v="86"/>
    <s v="1"/>
    <s v="F"/>
    <x v="1"/>
    <n v="89"/>
  </r>
  <r>
    <x v="86"/>
    <s v="1"/>
    <s v="F"/>
    <x v="0"/>
    <n v="1501"/>
  </r>
  <r>
    <x v="86"/>
    <s v="1"/>
    <s v="M"/>
    <x v="1"/>
    <n v="101"/>
  </r>
  <r>
    <x v="86"/>
    <s v="1"/>
    <s v="M"/>
    <x v="0"/>
    <n v="1253"/>
  </r>
  <r>
    <x v="86"/>
    <s v="2"/>
    <s v="F"/>
    <x v="1"/>
    <n v="62"/>
  </r>
  <r>
    <x v="86"/>
    <s v="2"/>
    <s v="F"/>
    <x v="0"/>
    <n v="1409"/>
  </r>
  <r>
    <x v="86"/>
    <s v="2"/>
    <s v="M"/>
    <x v="1"/>
    <n v="59"/>
  </r>
  <r>
    <x v="86"/>
    <s v="2"/>
    <s v="M"/>
    <x v="0"/>
    <n v="1093"/>
  </r>
  <r>
    <x v="86"/>
    <s v="3"/>
    <s v="F"/>
    <x v="0"/>
    <n v="49"/>
  </r>
  <r>
    <x v="86"/>
    <s v="3"/>
    <s v="M"/>
    <x v="1"/>
    <n v="1"/>
  </r>
  <r>
    <x v="86"/>
    <s v="3"/>
    <s v="M"/>
    <x v="0"/>
    <n v="43"/>
  </r>
  <r>
    <x v="86"/>
    <s v="A"/>
    <s v="F"/>
    <x v="0"/>
    <n v="7"/>
  </r>
  <r>
    <x v="86"/>
    <s v="A"/>
    <s v="M"/>
    <x v="0"/>
    <n v="8"/>
  </r>
  <r>
    <x v="86"/>
    <s v="B"/>
    <s v="F"/>
    <x v="0"/>
    <n v="2"/>
  </r>
  <r>
    <x v="86"/>
    <s v="B"/>
    <s v="M"/>
    <x v="1"/>
    <n v="2"/>
  </r>
  <r>
    <x v="86"/>
    <s v="B"/>
    <s v="M"/>
    <x v="0"/>
    <n v="3"/>
  </r>
  <r>
    <x v="86"/>
    <s v="C"/>
    <s v="F"/>
    <x v="1"/>
    <n v="1"/>
  </r>
  <r>
    <x v="86"/>
    <s v="C"/>
    <s v="F"/>
    <x v="0"/>
    <n v="2"/>
  </r>
  <r>
    <x v="86"/>
    <s v="N"/>
    <s v="F"/>
    <x v="1"/>
    <n v="71"/>
  </r>
  <r>
    <x v="86"/>
    <s v="N"/>
    <s v="F"/>
    <x v="0"/>
    <n v="628"/>
  </r>
  <r>
    <x v="86"/>
    <s v="N"/>
    <s v="M"/>
    <x v="1"/>
    <n v="74"/>
  </r>
  <r>
    <x v="86"/>
    <s v="N"/>
    <s v="M"/>
    <x v="0"/>
    <n v="550"/>
  </r>
  <r>
    <x v="86"/>
    <s v="O"/>
    <s v="F"/>
    <x v="1"/>
    <n v="1"/>
  </r>
  <r>
    <x v="86"/>
    <s v="O"/>
    <s v="F"/>
    <x v="0"/>
    <n v="28"/>
  </r>
  <r>
    <x v="86"/>
    <s v="O"/>
    <s v="M"/>
    <x v="1"/>
    <n v="5"/>
  </r>
  <r>
    <x v="86"/>
    <s v="O"/>
    <s v="M"/>
    <x v="0"/>
    <n v="35"/>
  </r>
  <r>
    <x v="87"/>
    <s v=""/>
    <s v="F"/>
    <x v="1"/>
    <n v="37"/>
  </r>
  <r>
    <x v="87"/>
    <s v=""/>
    <s v="F"/>
    <x v="0"/>
    <n v="23"/>
  </r>
  <r>
    <x v="87"/>
    <s v=""/>
    <s v="M"/>
    <x v="1"/>
    <n v="58"/>
  </r>
  <r>
    <x v="87"/>
    <s v=""/>
    <s v="M"/>
    <x v="0"/>
    <n v="23"/>
  </r>
  <r>
    <x v="87"/>
    <s v="1"/>
    <s v="F"/>
    <x v="1"/>
    <n v="1997"/>
  </r>
  <r>
    <x v="87"/>
    <s v="1"/>
    <s v="F"/>
    <x v="0"/>
    <n v="1782"/>
  </r>
  <r>
    <x v="87"/>
    <s v="1"/>
    <s v="M"/>
    <x v="1"/>
    <n v="2205"/>
  </r>
  <r>
    <x v="87"/>
    <s v="1"/>
    <s v="M"/>
    <x v="0"/>
    <n v="1772"/>
  </r>
  <r>
    <x v="87"/>
    <s v="2"/>
    <s v="F"/>
    <x v="1"/>
    <n v="761"/>
  </r>
  <r>
    <x v="87"/>
    <s v="2"/>
    <s v="F"/>
    <x v="0"/>
    <n v="318"/>
  </r>
  <r>
    <x v="87"/>
    <s v="2"/>
    <s v="M"/>
    <x v="1"/>
    <n v="930"/>
  </r>
  <r>
    <x v="87"/>
    <s v="2"/>
    <s v="M"/>
    <x v="0"/>
    <n v="371"/>
  </r>
  <r>
    <x v="87"/>
    <s v="3"/>
    <s v="F"/>
    <x v="1"/>
    <n v="3"/>
  </r>
  <r>
    <x v="87"/>
    <s v="3"/>
    <s v="F"/>
    <x v="0"/>
    <n v="3"/>
  </r>
  <r>
    <x v="87"/>
    <s v="3"/>
    <s v="M"/>
    <x v="1"/>
    <n v="4"/>
  </r>
  <r>
    <x v="87"/>
    <s v="3"/>
    <s v="M"/>
    <x v="0"/>
    <n v="1"/>
  </r>
  <r>
    <x v="87"/>
    <s v="A"/>
    <s v="F"/>
    <x v="1"/>
    <n v="1"/>
  </r>
  <r>
    <x v="87"/>
    <s v="A"/>
    <s v="F"/>
    <x v="0"/>
    <n v="4"/>
  </r>
  <r>
    <x v="87"/>
    <s v="A"/>
    <s v="M"/>
    <x v="1"/>
    <n v="1"/>
  </r>
  <r>
    <x v="87"/>
    <s v="A"/>
    <s v="M"/>
    <x v="0"/>
    <n v="6"/>
  </r>
  <r>
    <x v="87"/>
    <s v="B"/>
    <s v="F"/>
    <x v="1"/>
    <n v="1"/>
  </r>
  <r>
    <x v="87"/>
    <s v="B"/>
    <s v="M"/>
    <x v="1"/>
    <n v="1"/>
  </r>
  <r>
    <x v="87"/>
    <s v="N"/>
    <s v="F"/>
    <x v="1"/>
    <n v="830"/>
  </r>
  <r>
    <x v="87"/>
    <s v="N"/>
    <s v="F"/>
    <x v="0"/>
    <n v="559"/>
  </r>
  <r>
    <x v="87"/>
    <s v="N"/>
    <s v="M"/>
    <x v="1"/>
    <n v="743"/>
  </r>
  <r>
    <x v="87"/>
    <s v="N"/>
    <s v="M"/>
    <x v="0"/>
    <n v="504"/>
  </r>
  <r>
    <x v="87"/>
    <s v="O"/>
    <s v="F"/>
    <x v="1"/>
    <n v="3"/>
  </r>
  <r>
    <x v="87"/>
    <s v="O"/>
    <s v="F"/>
    <x v="0"/>
    <n v="2"/>
  </r>
  <r>
    <x v="87"/>
    <s v="O"/>
    <s v="M"/>
    <x v="1"/>
    <n v="3"/>
  </r>
  <r>
    <x v="87"/>
    <s v="O"/>
    <s v="M"/>
    <x v="0"/>
    <n v="10"/>
  </r>
  <r>
    <x v="88"/>
    <s v=""/>
    <s v="F"/>
    <x v="0"/>
    <n v="1"/>
  </r>
  <r>
    <x v="88"/>
    <s v="1"/>
    <s v="F"/>
    <x v="1"/>
    <n v="1059"/>
  </r>
  <r>
    <x v="88"/>
    <s v="1"/>
    <s v="F"/>
    <x v="0"/>
    <n v="493"/>
  </r>
  <r>
    <x v="88"/>
    <s v="1"/>
    <s v="M"/>
    <x v="1"/>
    <n v="1000"/>
  </r>
  <r>
    <x v="88"/>
    <s v="1"/>
    <s v="M"/>
    <x v="0"/>
    <n v="511"/>
  </r>
  <r>
    <x v="88"/>
    <s v="2"/>
    <s v="F"/>
    <x v="1"/>
    <n v="181"/>
  </r>
  <r>
    <x v="88"/>
    <s v="2"/>
    <s v="F"/>
    <x v="0"/>
    <n v="137"/>
  </r>
  <r>
    <x v="88"/>
    <s v="2"/>
    <s v="M"/>
    <x v="1"/>
    <n v="260"/>
  </r>
  <r>
    <x v="88"/>
    <s v="2"/>
    <s v="M"/>
    <x v="0"/>
    <n v="146"/>
  </r>
  <r>
    <x v="88"/>
    <s v="3"/>
    <s v="F"/>
    <x v="1"/>
    <n v="1"/>
  </r>
  <r>
    <x v="88"/>
    <s v="A"/>
    <s v="F"/>
    <x v="0"/>
    <n v="1"/>
  </r>
  <r>
    <x v="88"/>
    <s v="A"/>
    <s v="M"/>
    <x v="1"/>
    <n v="2"/>
  </r>
  <r>
    <x v="88"/>
    <s v="N"/>
    <s v="F"/>
    <x v="1"/>
    <n v="196"/>
  </r>
  <r>
    <x v="88"/>
    <s v="N"/>
    <s v="F"/>
    <x v="0"/>
    <n v="130"/>
  </r>
  <r>
    <x v="88"/>
    <s v="N"/>
    <s v="M"/>
    <x v="1"/>
    <n v="215"/>
  </r>
  <r>
    <x v="88"/>
    <s v="N"/>
    <s v="M"/>
    <x v="0"/>
    <n v="113"/>
  </r>
  <r>
    <x v="88"/>
    <s v="O"/>
    <s v="M"/>
    <x v="0"/>
    <n v="3"/>
  </r>
  <r>
    <x v="89"/>
    <s v="1"/>
    <s v="F"/>
    <x v="1"/>
    <n v="376"/>
  </r>
  <r>
    <x v="89"/>
    <s v="1"/>
    <s v="F"/>
    <x v="0"/>
    <n v="611"/>
  </r>
  <r>
    <x v="89"/>
    <s v="1"/>
    <s v="M"/>
    <x v="1"/>
    <n v="470"/>
  </r>
  <r>
    <x v="89"/>
    <s v="1"/>
    <s v="M"/>
    <x v="0"/>
    <n v="768"/>
  </r>
  <r>
    <x v="89"/>
    <s v="2"/>
    <s v="F"/>
    <x v="1"/>
    <n v="81"/>
  </r>
  <r>
    <x v="89"/>
    <s v="2"/>
    <s v="F"/>
    <x v="0"/>
    <n v="98"/>
  </r>
  <r>
    <x v="89"/>
    <s v="2"/>
    <s v="M"/>
    <x v="1"/>
    <n v="105"/>
  </r>
  <r>
    <x v="89"/>
    <s v="2"/>
    <s v="M"/>
    <x v="0"/>
    <n v="112"/>
  </r>
  <r>
    <x v="89"/>
    <s v="3"/>
    <s v="F"/>
    <x v="0"/>
    <n v="7"/>
  </r>
  <r>
    <x v="89"/>
    <s v="3"/>
    <s v="M"/>
    <x v="1"/>
    <n v="2"/>
  </r>
  <r>
    <x v="89"/>
    <s v="3"/>
    <s v="M"/>
    <x v="0"/>
    <n v="4"/>
  </r>
  <r>
    <x v="89"/>
    <s v="A"/>
    <s v="F"/>
    <x v="1"/>
    <n v="1"/>
  </r>
  <r>
    <x v="89"/>
    <s v="A"/>
    <s v="F"/>
    <x v="0"/>
    <n v="1"/>
  </r>
  <r>
    <x v="89"/>
    <s v="A"/>
    <s v="M"/>
    <x v="1"/>
    <n v="1"/>
  </r>
  <r>
    <x v="89"/>
    <s v="N"/>
    <s v="F"/>
    <x v="1"/>
    <n v="1666"/>
  </r>
  <r>
    <x v="89"/>
    <s v="N"/>
    <s v="F"/>
    <x v="0"/>
    <n v="2275"/>
  </r>
  <r>
    <x v="89"/>
    <s v="N"/>
    <s v="M"/>
    <x v="1"/>
    <n v="1782"/>
  </r>
  <r>
    <x v="89"/>
    <s v="N"/>
    <s v="M"/>
    <x v="0"/>
    <n v="2071"/>
  </r>
  <r>
    <x v="89"/>
    <s v="O"/>
    <s v="F"/>
    <x v="0"/>
    <n v="2"/>
  </r>
  <r>
    <x v="89"/>
    <s v="O"/>
    <s v="M"/>
    <x v="1"/>
    <n v="2"/>
  </r>
  <r>
    <x v="89"/>
    <s v="O"/>
    <s v="M"/>
    <x v="0"/>
    <n v="3"/>
  </r>
  <r>
    <x v="90"/>
    <s v="1"/>
    <s v="F"/>
    <x v="1"/>
    <n v="280"/>
  </r>
  <r>
    <x v="90"/>
    <s v="1"/>
    <s v="F"/>
    <x v="0"/>
    <n v="311"/>
  </r>
  <r>
    <x v="90"/>
    <s v="1"/>
    <s v="M"/>
    <x v="1"/>
    <n v="332"/>
  </r>
  <r>
    <x v="90"/>
    <s v="1"/>
    <s v="M"/>
    <x v="0"/>
    <n v="359"/>
  </r>
  <r>
    <x v="90"/>
    <s v="2"/>
    <s v="F"/>
    <x v="1"/>
    <n v="14"/>
  </r>
  <r>
    <x v="90"/>
    <s v="2"/>
    <s v="F"/>
    <x v="0"/>
    <n v="43"/>
  </r>
  <r>
    <x v="90"/>
    <s v="2"/>
    <s v="M"/>
    <x v="1"/>
    <n v="30"/>
  </r>
  <r>
    <x v="90"/>
    <s v="2"/>
    <s v="M"/>
    <x v="0"/>
    <n v="62"/>
  </r>
  <r>
    <x v="90"/>
    <s v="3"/>
    <s v="F"/>
    <x v="0"/>
    <n v="1"/>
  </r>
  <r>
    <x v="90"/>
    <s v="3"/>
    <s v="M"/>
    <x v="0"/>
    <n v="1"/>
  </r>
  <r>
    <x v="90"/>
    <s v="N"/>
    <s v="F"/>
    <x v="1"/>
    <n v="886"/>
  </r>
  <r>
    <x v="90"/>
    <s v="N"/>
    <s v="F"/>
    <x v="0"/>
    <n v="899"/>
  </r>
  <r>
    <x v="90"/>
    <s v="N"/>
    <s v="M"/>
    <x v="1"/>
    <n v="923"/>
  </r>
  <r>
    <x v="90"/>
    <s v="N"/>
    <s v="M"/>
    <x v="0"/>
    <n v="887"/>
  </r>
  <r>
    <x v="90"/>
    <s v="O"/>
    <s v="M"/>
    <x v="0"/>
    <n v="1"/>
  </r>
  <r>
    <x v="91"/>
    <s v=""/>
    <s v="F"/>
    <x v="0"/>
    <n v="2"/>
  </r>
  <r>
    <x v="91"/>
    <s v=""/>
    <s v="M"/>
    <x v="1"/>
    <n v="1"/>
  </r>
  <r>
    <x v="91"/>
    <s v="1"/>
    <s v="F"/>
    <x v="1"/>
    <n v="1314"/>
  </r>
  <r>
    <x v="91"/>
    <s v="1"/>
    <s v="F"/>
    <x v="0"/>
    <n v="1052"/>
  </r>
  <r>
    <x v="91"/>
    <s v="1"/>
    <s v="M"/>
    <x v="1"/>
    <n v="1195"/>
  </r>
  <r>
    <x v="91"/>
    <s v="1"/>
    <s v="M"/>
    <x v="0"/>
    <n v="1022"/>
  </r>
  <r>
    <x v="91"/>
    <s v="2"/>
    <s v="F"/>
    <x v="1"/>
    <n v="541"/>
  </r>
  <r>
    <x v="91"/>
    <s v="2"/>
    <s v="F"/>
    <x v="0"/>
    <n v="311"/>
  </r>
  <r>
    <x v="91"/>
    <s v="2"/>
    <s v="M"/>
    <x v="1"/>
    <n v="471"/>
  </r>
  <r>
    <x v="91"/>
    <s v="2"/>
    <s v="M"/>
    <x v="0"/>
    <n v="265"/>
  </r>
  <r>
    <x v="91"/>
    <s v="3"/>
    <s v="F"/>
    <x v="1"/>
    <n v="1"/>
  </r>
  <r>
    <x v="91"/>
    <s v="3"/>
    <s v="M"/>
    <x v="1"/>
    <n v="1"/>
  </r>
  <r>
    <x v="91"/>
    <s v="A"/>
    <s v="F"/>
    <x v="1"/>
    <n v="2"/>
  </r>
  <r>
    <x v="91"/>
    <s v="A"/>
    <s v="F"/>
    <x v="0"/>
    <n v="1"/>
  </r>
  <r>
    <x v="91"/>
    <s v="A"/>
    <s v="M"/>
    <x v="1"/>
    <n v="4"/>
  </r>
  <r>
    <x v="91"/>
    <s v="A"/>
    <s v="M"/>
    <x v="0"/>
    <n v="1"/>
  </r>
  <r>
    <x v="91"/>
    <s v="B"/>
    <s v="M"/>
    <x v="0"/>
    <n v="2"/>
  </r>
  <r>
    <x v="91"/>
    <s v="N"/>
    <s v="F"/>
    <x v="1"/>
    <n v="166"/>
  </r>
  <r>
    <x v="91"/>
    <s v="N"/>
    <s v="F"/>
    <x v="0"/>
    <n v="178"/>
  </r>
  <r>
    <x v="91"/>
    <s v="N"/>
    <s v="M"/>
    <x v="1"/>
    <n v="135"/>
  </r>
  <r>
    <x v="91"/>
    <s v="N"/>
    <s v="M"/>
    <x v="0"/>
    <n v="162"/>
  </r>
  <r>
    <x v="91"/>
    <s v="O"/>
    <s v="F"/>
    <x v="0"/>
    <n v="2"/>
  </r>
  <r>
    <x v="91"/>
    <s v="O"/>
    <s v="M"/>
    <x v="0"/>
    <n v="2"/>
  </r>
  <r>
    <x v="92"/>
    <s v="1"/>
    <s v="F"/>
    <x v="1"/>
    <n v="205"/>
  </r>
  <r>
    <x v="92"/>
    <s v="1"/>
    <s v="F"/>
    <x v="0"/>
    <n v="395"/>
  </r>
  <r>
    <x v="92"/>
    <s v="1"/>
    <s v="M"/>
    <x v="1"/>
    <n v="181"/>
  </r>
  <r>
    <x v="92"/>
    <s v="1"/>
    <s v="M"/>
    <x v="0"/>
    <n v="340"/>
  </r>
  <r>
    <x v="92"/>
    <s v="2"/>
    <s v="F"/>
    <x v="1"/>
    <n v="85"/>
  </r>
  <r>
    <x v="92"/>
    <s v="2"/>
    <s v="F"/>
    <x v="0"/>
    <n v="150"/>
  </r>
  <r>
    <x v="92"/>
    <s v="2"/>
    <s v="M"/>
    <x v="1"/>
    <n v="123"/>
  </r>
  <r>
    <x v="92"/>
    <s v="2"/>
    <s v="M"/>
    <x v="0"/>
    <n v="132"/>
  </r>
  <r>
    <x v="92"/>
    <s v="A"/>
    <s v="M"/>
    <x v="1"/>
    <n v="1"/>
  </r>
  <r>
    <x v="92"/>
    <s v="A"/>
    <s v="M"/>
    <x v="0"/>
    <n v="2"/>
  </r>
  <r>
    <x v="92"/>
    <s v="N"/>
    <s v="F"/>
    <x v="1"/>
    <n v="67"/>
  </r>
  <r>
    <x v="92"/>
    <s v="N"/>
    <s v="F"/>
    <x v="0"/>
    <n v="82"/>
  </r>
  <r>
    <x v="92"/>
    <s v="N"/>
    <s v="M"/>
    <x v="1"/>
    <n v="45"/>
  </r>
  <r>
    <x v="92"/>
    <s v="N"/>
    <s v="M"/>
    <x v="0"/>
    <n v="72"/>
  </r>
  <r>
    <x v="93"/>
    <s v=""/>
    <s v="F"/>
    <x v="1"/>
    <n v="1"/>
  </r>
  <r>
    <x v="93"/>
    <s v="1"/>
    <s v="F"/>
    <x v="1"/>
    <n v="4062"/>
  </r>
  <r>
    <x v="93"/>
    <s v="1"/>
    <s v="F"/>
    <x v="0"/>
    <n v="4106"/>
  </r>
  <r>
    <x v="93"/>
    <s v="1"/>
    <s v="M"/>
    <x v="1"/>
    <n v="3772"/>
  </r>
  <r>
    <x v="93"/>
    <s v="1"/>
    <s v="M"/>
    <x v="0"/>
    <n v="3830"/>
  </r>
  <r>
    <x v="93"/>
    <s v="2"/>
    <s v="F"/>
    <x v="1"/>
    <n v="165"/>
  </r>
  <r>
    <x v="93"/>
    <s v="2"/>
    <s v="F"/>
    <x v="0"/>
    <n v="146"/>
  </r>
  <r>
    <x v="93"/>
    <s v="2"/>
    <s v="M"/>
    <x v="1"/>
    <n v="167"/>
  </r>
  <r>
    <x v="93"/>
    <s v="2"/>
    <s v="M"/>
    <x v="0"/>
    <n v="158"/>
  </r>
  <r>
    <x v="93"/>
    <s v="3"/>
    <s v="F"/>
    <x v="1"/>
    <n v="20"/>
  </r>
  <r>
    <x v="93"/>
    <s v="3"/>
    <s v="F"/>
    <x v="0"/>
    <n v="1"/>
  </r>
  <r>
    <x v="93"/>
    <s v="3"/>
    <s v="M"/>
    <x v="1"/>
    <n v="5"/>
  </r>
  <r>
    <x v="93"/>
    <s v="3"/>
    <s v="M"/>
    <x v="0"/>
    <n v="3"/>
  </r>
  <r>
    <x v="93"/>
    <s v="N"/>
    <s v="F"/>
    <x v="1"/>
    <n v="1123"/>
  </r>
  <r>
    <x v="93"/>
    <s v="N"/>
    <s v="F"/>
    <x v="0"/>
    <n v="853"/>
  </r>
  <r>
    <x v="93"/>
    <s v="N"/>
    <s v="M"/>
    <x v="1"/>
    <n v="1096"/>
  </r>
  <r>
    <x v="93"/>
    <s v="N"/>
    <s v="M"/>
    <x v="0"/>
    <n v="894"/>
  </r>
  <r>
    <x v="93"/>
    <s v="O"/>
    <s v="F"/>
    <x v="0"/>
    <n v="1"/>
  </r>
  <r>
    <x v="93"/>
    <s v="O"/>
    <s v="M"/>
    <x v="1"/>
    <n v="1"/>
  </r>
  <r>
    <x v="94"/>
    <s v=""/>
    <s v="F"/>
    <x v="1"/>
    <n v="12"/>
  </r>
  <r>
    <x v="94"/>
    <s v=""/>
    <s v="F"/>
    <x v="0"/>
    <n v="3"/>
  </r>
  <r>
    <x v="94"/>
    <s v=""/>
    <s v="M"/>
    <x v="1"/>
    <n v="11"/>
  </r>
  <r>
    <x v="94"/>
    <s v=""/>
    <s v="M"/>
    <x v="0"/>
    <n v="14"/>
  </r>
  <r>
    <x v="94"/>
    <s v="1"/>
    <s v="F"/>
    <x v="1"/>
    <n v="1151"/>
  </r>
  <r>
    <x v="94"/>
    <s v="1"/>
    <s v="F"/>
    <x v="0"/>
    <n v="1108"/>
  </r>
  <r>
    <x v="94"/>
    <s v="1"/>
    <s v="M"/>
    <x v="1"/>
    <n v="1255"/>
  </r>
  <r>
    <x v="94"/>
    <s v="1"/>
    <s v="M"/>
    <x v="0"/>
    <n v="1048"/>
  </r>
  <r>
    <x v="94"/>
    <s v="2"/>
    <s v="F"/>
    <x v="1"/>
    <n v="50"/>
  </r>
  <r>
    <x v="94"/>
    <s v="2"/>
    <s v="F"/>
    <x v="0"/>
    <n v="127"/>
  </r>
  <r>
    <x v="94"/>
    <s v="2"/>
    <s v="M"/>
    <x v="1"/>
    <n v="98"/>
  </r>
  <r>
    <x v="94"/>
    <s v="2"/>
    <s v="M"/>
    <x v="0"/>
    <n v="153"/>
  </r>
  <r>
    <x v="94"/>
    <s v="3"/>
    <s v="F"/>
    <x v="1"/>
    <n v="5"/>
  </r>
  <r>
    <x v="94"/>
    <s v="3"/>
    <s v="F"/>
    <x v="0"/>
    <n v="4"/>
  </r>
  <r>
    <x v="94"/>
    <s v="3"/>
    <s v="M"/>
    <x v="1"/>
    <n v="8"/>
  </r>
  <r>
    <x v="94"/>
    <s v="3"/>
    <s v="M"/>
    <x v="0"/>
    <n v="1"/>
  </r>
  <r>
    <x v="94"/>
    <s v="A"/>
    <s v="F"/>
    <x v="0"/>
    <n v="2"/>
  </r>
  <r>
    <x v="94"/>
    <s v="A"/>
    <s v="M"/>
    <x v="1"/>
    <n v="1"/>
  </r>
  <r>
    <x v="94"/>
    <s v="N"/>
    <s v="F"/>
    <x v="1"/>
    <n v="1341"/>
  </r>
  <r>
    <x v="94"/>
    <s v="N"/>
    <s v="F"/>
    <x v="0"/>
    <n v="1471"/>
  </r>
  <r>
    <x v="94"/>
    <s v="N"/>
    <s v="M"/>
    <x v="1"/>
    <n v="1297"/>
  </r>
  <r>
    <x v="94"/>
    <s v="N"/>
    <s v="M"/>
    <x v="0"/>
    <n v="1300"/>
  </r>
  <r>
    <x v="94"/>
    <s v="O"/>
    <s v="F"/>
    <x v="0"/>
    <n v="2"/>
  </r>
  <r>
    <x v="95"/>
    <s v="1"/>
    <s v="F"/>
    <x v="1"/>
    <n v="1361"/>
  </r>
  <r>
    <x v="95"/>
    <s v="1"/>
    <s v="F"/>
    <x v="0"/>
    <n v="1498"/>
  </r>
  <r>
    <x v="95"/>
    <s v="1"/>
    <s v="M"/>
    <x v="1"/>
    <n v="1184"/>
  </r>
  <r>
    <x v="95"/>
    <s v="1"/>
    <s v="M"/>
    <x v="0"/>
    <n v="1333"/>
  </r>
  <r>
    <x v="95"/>
    <s v="2"/>
    <s v="F"/>
    <x v="1"/>
    <n v="1130"/>
  </r>
  <r>
    <x v="95"/>
    <s v="2"/>
    <s v="F"/>
    <x v="0"/>
    <n v="559"/>
  </r>
  <r>
    <x v="95"/>
    <s v="2"/>
    <s v="M"/>
    <x v="1"/>
    <n v="1005"/>
  </r>
  <r>
    <x v="95"/>
    <s v="2"/>
    <s v="M"/>
    <x v="0"/>
    <n v="495"/>
  </r>
  <r>
    <x v="95"/>
    <s v="3"/>
    <s v="F"/>
    <x v="1"/>
    <n v="14"/>
  </r>
  <r>
    <x v="95"/>
    <s v="3"/>
    <s v="F"/>
    <x v="0"/>
    <n v="7"/>
  </r>
  <r>
    <x v="95"/>
    <s v="3"/>
    <s v="M"/>
    <x v="1"/>
    <n v="3"/>
  </r>
  <r>
    <x v="95"/>
    <s v="3"/>
    <s v="M"/>
    <x v="0"/>
    <n v="9"/>
  </r>
  <r>
    <x v="95"/>
    <s v="A"/>
    <s v="M"/>
    <x v="0"/>
    <n v="1"/>
  </r>
  <r>
    <x v="95"/>
    <s v="B"/>
    <s v="M"/>
    <x v="1"/>
    <n v="1"/>
  </r>
  <r>
    <x v="95"/>
    <s v="B"/>
    <s v="M"/>
    <x v="0"/>
    <n v="1"/>
  </r>
  <r>
    <x v="95"/>
    <s v="C"/>
    <s v="M"/>
    <x v="1"/>
    <n v="1"/>
  </r>
  <r>
    <x v="95"/>
    <s v="N"/>
    <s v="F"/>
    <x v="1"/>
    <n v="171"/>
  </r>
  <r>
    <x v="95"/>
    <s v="N"/>
    <s v="F"/>
    <x v="0"/>
    <n v="298"/>
  </r>
  <r>
    <x v="95"/>
    <s v="N"/>
    <s v="M"/>
    <x v="1"/>
    <n v="175"/>
  </r>
  <r>
    <x v="95"/>
    <s v="N"/>
    <s v="M"/>
    <x v="0"/>
    <n v="171"/>
  </r>
  <r>
    <x v="95"/>
    <s v="O"/>
    <s v="F"/>
    <x v="1"/>
    <n v="1"/>
  </r>
  <r>
    <x v="95"/>
    <s v="O"/>
    <s v="F"/>
    <x v="0"/>
    <n v="1"/>
  </r>
  <r>
    <x v="95"/>
    <s v="O"/>
    <s v="M"/>
    <x v="0"/>
    <n v="2"/>
  </r>
  <r>
    <x v="96"/>
    <s v=""/>
    <s v="F"/>
    <x v="1"/>
    <n v="129"/>
  </r>
  <r>
    <x v="96"/>
    <s v=""/>
    <s v="F"/>
    <x v="0"/>
    <n v="91"/>
  </r>
  <r>
    <x v="96"/>
    <s v=""/>
    <s v="M"/>
    <x v="1"/>
    <n v="185"/>
  </r>
  <r>
    <x v="96"/>
    <s v=""/>
    <s v="M"/>
    <x v="0"/>
    <n v="123"/>
  </r>
  <r>
    <x v="96"/>
    <s v="1"/>
    <s v="F"/>
    <x v="1"/>
    <n v="3263"/>
  </r>
  <r>
    <x v="96"/>
    <s v="1"/>
    <s v="F"/>
    <x v="0"/>
    <n v="2568"/>
  </r>
  <r>
    <x v="96"/>
    <s v="1"/>
    <s v="M"/>
    <x v="1"/>
    <n v="3633"/>
  </r>
  <r>
    <x v="96"/>
    <s v="1"/>
    <s v="M"/>
    <x v="0"/>
    <n v="2677"/>
  </r>
  <r>
    <x v="96"/>
    <s v="2"/>
    <s v="F"/>
    <x v="1"/>
    <n v="76"/>
  </r>
  <r>
    <x v="96"/>
    <s v="2"/>
    <s v="F"/>
    <x v="0"/>
    <n v="184"/>
  </r>
  <r>
    <x v="96"/>
    <s v="2"/>
    <s v="M"/>
    <x v="1"/>
    <n v="111"/>
  </r>
  <r>
    <x v="96"/>
    <s v="2"/>
    <s v="M"/>
    <x v="0"/>
    <n v="241"/>
  </r>
  <r>
    <x v="96"/>
    <s v="3"/>
    <s v="F"/>
    <x v="1"/>
    <n v="2"/>
  </r>
  <r>
    <x v="96"/>
    <s v="3"/>
    <s v="F"/>
    <x v="0"/>
    <n v="8"/>
  </r>
  <r>
    <x v="96"/>
    <s v="3"/>
    <s v="M"/>
    <x v="1"/>
    <n v="3"/>
  </r>
  <r>
    <x v="96"/>
    <s v="3"/>
    <s v="M"/>
    <x v="0"/>
    <n v="14"/>
  </r>
  <r>
    <x v="96"/>
    <s v="A"/>
    <s v="M"/>
    <x v="0"/>
    <n v="1"/>
  </r>
  <r>
    <x v="96"/>
    <s v="N"/>
    <s v="F"/>
    <x v="1"/>
    <n v="5548"/>
  </r>
  <r>
    <x v="96"/>
    <s v="N"/>
    <s v="F"/>
    <x v="0"/>
    <n v="3652"/>
  </r>
  <r>
    <x v="96"/>
    <s v="N"/>
    <s v="M"/>
    <x v="1"/>
    <n v="5065"/>
  </r>
  <r>
    <x v="96"/>
    <s v="N"/>
    <s v="M"/>
    <x v="0"/>
    <n v="2995"/>
  </r>
  <r>
    <x v="96"/>
    <s v="O"/>
    <s v="F"/>
    <x v="1"/>
    <n v="2"/>
  </r>
  <r>
    <x v="96"/>
    <s v="O"/>
    <s v="F"/>
    <x v="0"/>
    <n v="1"/>
  </r>
  <r>
    <x v="96"/>
    <s v="O"/>
    <s v="M"/>
    <x v="1"/>
    <n v="1"/>
  </r>
  <r>
    <x v="96"/>
    <s v="O"/>
    <s v="M"/>
    <x v="0"/>
    <n v="5"/>
  </r>
  <r>
    <x v="97"/>
    <s v=""/>
    <s v="F"/>
    <x v="0"/>
    <n v="2"/>
  </r>
  <r>
    <x v="97"/>
    <s v=""/>
    <s v="M"/>
    <x v="0"/>
    <n v="1"/>
  </r>
  <r>
    <x v="97"/>
    <s v="1"/>
    <s v="F"/>
    <x v="1"/>
    <n v="385"/>
  </r>
  <r>
    <x v="97"/>
    <s v="1"/>
    <s v="F"/>
    <x v="0"/>
    <n v="453"/>
  </r>
  <r>
    <x v="97"/>
    <s v="1"/>
    <s v="M"/>
    <x v="1"/>
    <n v="454"/>
  </r>
  <r>
    <x v="97"/>
    <s v="1"/>
    <s v="M"/>
    <x v="0"/>
    <n v="402"/>
  </r>
  <r>
    <x v="97"/>
    <s v="2"/>
    <s v="F"/>
    <x v="1"/>
    <n v="116"/>
  </r>
  <r>
    <x v="97"/>
    <s v="2"/>
    <s v="F"/>
    <x v="0"/>
    <n v="249"/>
  </r>
  <r>
    <x v="97"/>
    <s v="2"/>
    <s v="M"/>
    <x v="1"/>
    <n v="147"/>
  </r>
  <r>
    <x v="97"/>
    <s v="2"/>
    <s v="M"/>
    <x v="0"/>
    <n v="223"/>
  </r>
  <r>
    <x v="97"/>
    <s v="3"/>
    <s v="F"/>
    <x v="0"/>
    <n v="2"/>
  </r>
  <r>
    <x v="97"/>
    <s v="N"/>
    <s v="F"/>
    <x v="1"/>
    <n v="1981"/>
  </r>
  <r>
    <x v="97"/>
    <s v="N"/>
    <s v="F"/>
    <x v="0"/>
    <n v="1674"/>
  </r>
  <r>
    <x v="97"/>
    <s v="N"/>
    <s v="M"/>
    <x v="1"/>
    <n v="1986"/>
  </r>
  <r>
    <x v="97"/>
    <s v="N"/>
    <s v="M"/>
    <x v="0"/>
    <n v="1484"/>
  </r>
  <r>
    <x v="97"/>
    <s v="O"/>
    <s v="F"/>
    <x v="0"/>
    <n v="5"/>
  </r>
  <r>
    <x v="97"/>
    <s v="O"/>
    <s v="M"/>
    <x v="1"/>
    <n v="1"/>
  </r>
  <r>
    <x v="97"/>
    <s v="O"/>
    <s v="M"/>
    <x v="0"/>
    <n v="1"/>
  </r>
  <r>
    <x v="98"/>
    <s v="1"/>
    <s v="F"/>
    <x v="1"/>
    <n v="2828"/>
  </r>
  <r>
    <x v="98"/>
    <s v="1"/>
    <s v="F"/>
    <x v="0"/>
    <n v="1958"/>
  </r>
  <r>
    <x v="98"/>
    <s v="1"/>
    <s v="M"/>
    <x v="1"/>
    <n v="2938"/>
  </r>
  <r>
    <x v="98"/>
    <s v="1"/>
    <s v="M"/>
    <x v="0"/>
    <n v="1837"/>
  </r>
  <r>
    <x v="98"/>
    <s v="2"/>
    <s v="F"/>
    <x v="1"/>
    <n v="306"/>
  </r>
  <r>
    <x v="98"/>
    <s v="2"/>
    <s v="F"/>
    <x v="0"/>
    <n v="305"/>
  </r>
  <r>
    <x v="98"/>
    <s v="2"/>
    <s v="M"/>
    <x v="1"/>
    <n v="390"/>
  </r>
  <r>
    <x v="98"/>
    <s v="2"/>
    <s v="M"/>
    <x v="0"/>
    <n v="316"/>
  </r>
  <r>
    <x v="98"/>
    <s v="3"/>
    <s v="F"/>
    <x v="1"/>
    <n v="2"/>
  </r>
  <r>
    <x v="98"/>
    <s v="3"/>
    <s v="F"/>
    <x v="0"/>
    <n v="2"/>
  </r>
  <r>
    <x v="98"/>
    <s v="3"/>
    <s v="M"/>
    <x v="1"/>
    <n v="2"/>
  </r>
  <r>
    <x v="98"/>
    <s v="3"/>
    <s v="M"/>
    <x v="0"/>
    <n v="2"/>
  </r>
  <r>
    <x v="98"/>
    <s v="A"/>
    <s v="F"/>
    <x v="1"/>
    <n v="1"/>
  </r>
  <r>
    <x v="98"/>
    <s v="N"/>
    <s v="F"/>
    <x v="1"/>
    <n v="819"/>
  </r>
  <r>
    <x v="98"/>
    <s v="N"/>
    <s v="F"/>
    <x v="0"/>
    <n v="602"/>
  </r>
  <r>
    <x v="98"/>
    <s v="N"/>
    <s v="M"/>
    <x v="1"/>
    <n v="800"/>
  </r>
  <r>
    <x v="98"/>
    <s v="N"/>
    <s v="M"/>
    <x v="0"/>
    <n v="479"/>
  </r>
  <r>
    <x v="98"/>
    <s v="O"/>
    <s v="F"/>
    <x v="1"/>
    <n v="1"/>
  </r>
  <r>
    <x v="98"/>
    <s v="O"/>
    <s v="F"/>
    <x v="0"/>
    <n v="2"/>
  </r>
  <r>
    <x v="99"/>
    <s v=""/>
    <s v="F"/>
    <x v="1"/>
    <n v="29"/>
  </r>
  <r>
    <x v="99"/>
    <s v=""/>
    <s v="F"/>
    <x v="0"/>
    <n v="5"/>
  </r>
  <r>
    <x v="99"/>
    <s v=""/>
    <s v="M"/>
    <x v="1"/>
    <n v="47"/>
  </r>
  <r>
    <x v="99"/>
    <s v=""/>
    <s v="M"/>
    <x v="0"/>
    <n v="7"/>
  </r>
  <r>
    <x v="99"/>
    <s v="1"/>
    <s v="F"/>
    <x v="1"/>
    <n v="1946"/>
  </r>
  <r>
    <x v="99"/>
    <s v="1"/>
    <s v="F"/>
    <x v="0"/>
    <n v="558"/>
  </r>
  <r>
    <x v="99"/>
    <s v="1"/>
    <s v="M"/>
    <x v="1"/>
    <n v="2205"/>
  </r>
  <r>
    <x v="99"/>
    <s v="1"/>
    <s v="M"/>
    <x v="0"/>
    <n v="612"/>
  </r>
  <r>
    <x v="99"/>
    <s v="2"/>
    <s v="F"/>
    <x v="1"/>
    <n v="1106"/>
  </r>
  <r>
    <x v="99"/>
    <s v="2"/>
    <s v="F"/>
    <x v="0"/>
    <n v="371"/>
  </r>
  <r>
    <x v="99"/>
    <s v="2"/>
    <s v="M"/>
    <x v="1"/>
    <n v="1364"/>
  </r>
  <r>
    <x v="99"/>
    <s v="2"/>
    <s v="M"/>
    <x v="0"/>
    <n v="402"/>
  </r>
  <r>
    <x v="99"/>
    <s v="3"/>
    <s v="F"/>
    <x v="1"/>
    <n v="6"/>
  </r>
  <r>
    <x v="99"/>
    <s v="3"/>
    <s v="F"/>
    <x v="0"/>
    <n v="4"/>
  </r>
  <r>
    <x v="99"/>
    <s v="3"/>
    <s v="M"/>
    <x v="1"/>
    <n v="4"/>
  </r>
  <r>
    <x v="99"/>
    <s v="3"/>
    <s v="M"/>
    <x v="0"/>
    <n v="2"/>
  </r>
  <r>
    <x v="99"/>
    <s v="N"/>
    <s v="F"/>
    <x v="1"/>
    <n v="1253"/>
  </r>
  <r>
    <x v="99"/>
    <s v="N"/>
    <s v="F"/>
    <x v="0"/>
    <n v="352"/>
  </r>
  <r>
    <x v="99"/>
    <s v="N"/>
    <s v="M"/>
    <x v="1"/>
    <n v="1193"/>
  </r>
  <r>
    <x v="99"/>
    <s v="N"/>
    <s v="M"/>
    <x v="0"/>
    <n v="323"/>
  </r>
  <r>
    <x v="99"/>
    <s v="O"/>
    <s v="F"/>
    <x v="1"/>
    <n v="2"/>
  </r>
  <r>
    <x v="99"/>
    <s v="O"/>
    <s v="M"/>
    <x v="1"/>
    <n v="5"/>
  </r>
  <r>
    <x v="99"/>
    <s v="O"/>
    <s v="M"/>
    <x v="0"/>
    <n v="1"/>
  </r>
  <r>
    <x v="100"/>
    <s v="1"/>
    <s v="F"/>
    <x v="1"/>
    <n v="2174"/>
  </r>
  <r>
    <x v="100"/>
    <s v="1"/>
    <s v="F"/>
    <x v="0"/>
    <n v="1691"/>
  </r>
  <r>
    <x v="100"/>
    <s v="1"/>
    <s v="M"/>
    <x v="1"/>
    <n v="2059"/>
  </r>
  <r>
    <x v="100"/>
    <s v="1"/>
    <s v="M"/>
    <x v="0"/>
    <n v="1487"/>
  </r>
  <r>
    <x v="100"/>
    <s v="2"/>
    <s v="F"/>
    <x v="1"/>
    <n v="1117"/>
  </r>
  <r>
    <x v="100"/>
    <s v="2"/>
    <s v="F"/>
    <x v="0"/>
    <n v="769"/>
  </r>
  <r>
    <x v="100"/>
    <s v="2"/>
    <s v="M"/>
    <x v="1"/>
    <n v="1093"/>
  </r>
  <r>
    <x v="100"/>
    <s v="2"/>
    <s v="M"/>
    <x v="0"/>
    <n v="607"/>
  </r>
  <r>
    <x v="100"/>
    <s v="3"/>
    <s v="F"/>
    <x v="1"/>
    <n v="6"/>
  </r>
  <r>
    <x v="100"/>
    <s v="3"/>
    <s v="F"/>
    <x v="0"/>
    <n v="7"/>
  </r>
  <r>
    <x v="100"/>
    <s v="3"/>
    <s v="M"/>
    <x v="1"/>
    <n v="6"/>
  </r>
  <r>
    <x v="100"/>
    <s v="3"/>
    <s v="M"/>
    <x v="0"/>
    <n v="4"/>
  </r>
  <r>
    <x v="100"/>
    <s v="A"/>
    <s v="F"/>
    <x v="0"/>
    <n v="2"/>
  </r>
  <r>
    <x v="100"/>
    <s v="A"/>
    <s v="M"/>
    <x v="1"/>
    <n v="1"/>
  </r>
  <r>
    <x v="100"/>
    <s v="A"/>
    <s v="M"/>
    <x v="0"/>
    <n v="5"/>
  </r>
  <r>
    <x v="100"/>
    <s v="B"/>
    <s v="F"/>
    <x v="0"/>
    <n v="1"/>
  </r>
  <r>
    <x v="100"/>
    <s v="B"/>
    <s v="M"/>
    <x v="0"/>
    <n v="2"/>
  </r>
  <r>
    <x v="100"/>
    <s v="C"/>
    <s v="F"/>
    <x v="1"/>
    <n v="1"/>
  </r>
  <r>
    <x v="100"/>
    <s v="N"/>
    <s v="F"/>
    <x v="1"/>
    <n v="514"/>
  </r>
  <r>
    <x v="100"/>
    <s v="N"/>
    <s v="F"/>
    <x v="0"/>
    <n v="477"/>
  </r>
  <r>
    <x v="100"/>
    <s v="N"/>
    <s v="M"/>
    <x v="1"/>
    <n v="454"/>
  </r>
  <r>
    <x v="100"/>
    <s v="N"/>
    <s v="M"/>
    <x v="0"/>
    <n v="409"/>
  </r>
  <r>
    <x v="100"/>
    <s v="O"/>
    <s v="F"/>
    <x v="1"/>
    <n v="7"/>
  </r>
  <r>
    <x v="100"/>
    <s v="O"/>
    <s v="F"/>
    <x v="0"/>
    <n v="7"/>
  </r>
  <r>
    <x v="100"/>
    <s v="O"/>
    <s v="M"/>
    <x v="1"/>
    <n v="9"/>
  </r>
  <r>
    <x v="100"/>
    <s v="O"/>
    <s v="M"/>
    <x v="0"/>
    <n v="15"/>
  </r>
  <r>
    <x v="101"/>
    <s v=""/>
    <s v="F"/>
    <x v="1"/>
    <n v="3"/>
  </r>
  <r>
    <x v="101"/>
    <s v=""/>
    <s v="M"/>
    <x v="1"/>
    <n v="1"/>
  </r>
  <r>
    <x v="101"/>
    <s v=""/>
    <s v="M"/>
    <x v="0"/>
    <n v="2"/>
  </r>
  <r>
    <x v="101"/>
    <s v="1"/>
    <s v="F"/>
    <x v="1"/>
    <n v="1895"/>
  </r>
  <r>
    <x v="101"/>
    <s v="1"/>
    <s v="F"/>
    <x v="0"/>
    <n v="1957"/>
  </r>
  <r>
    <x v="101"/>
    <s v="1"/>
    <s v="M"/>
    <x v="1"/>
    <n v="1847"/>
  </r>
  <r>
    <x v="101"/>
    <s v="1"/>
    <s v="M"/>
    <x v="0"/>
    <n v="1997"/>
  </r>
  <r>
    <x v="101"/>
    <s v="2"/>
    <s v="F"/>
    <x v="1"/>
    <n v="1764"/>
  </r>
  <r>
    <x v="101"/>
    <s v="2"/>
    <s v="F"/>
    <x v="0"/>
    <n v="1436"/>
  </r>
  <r>
    <x v="101"/>
    <s v="2"/>
    <s v="M"/>
    <x v="1"/>
    <n v="1822"/>
  </r>
  <r>
    <x v="101"/>
    <s v="2"/>
    <s v="M"/>
    <x v="0"/>
    <n v="1263"/>
  </r>
  <r>
    <x v="101"/>
    <s v="3"/>
    <s v="F"/>
    <x v="1"/>
    <n v="24"/>
  </r>
  <r>
    <x v="101"/>
    <s v="3"/>
    <s v="F"/>
    <x v="0"/>
    <n v="5"/>
  </r>
  <r>
    <x v="101"/>
    <s v="3"/>
    <s v="M"/>
    <x v="1"/>
    <n v="30"/>
  </r>
  <r>
    <x v="101"/>
    <s v="3"/>
    <s v="M"/>
    <x v="0"/>
    <n v="16"/>
  </r>
  <r>
    <x v="101"/>
    <s v="A"/>
    <s v="M"/>
    <x v="1"/>
    <n v="1"/>
  </r>
  <r>
    <x v="101"/>
    <s v="A"/>
    <s v="M"/>
    <x v="0"/>
    <n v="3"/>
  </r>
  <r>
    <x v="101"/>
    <s v="B"/>
    <s v="F"/>
    <x v="0"/>
    <n v="1"/>
  </r>
  <r>
    <x v="101"/>
    <s v="B"/>
    <s v="M"/>
    <x v="0"/>
    <n v="6"/>
  </r>
  <r>
    <x v="101"/>
    <s v="N"/>
    <s v="F"/>
    <x v="1"/>
    <n v="533"/>
  </r>
  <r>
    <x v="101"/>
    <s v="N"/>
    <s v="F"/>
    <x v="0"/>
    <n v="511"/>
  </r>
  <r>
    <x v="101"/>
    <s v="N"/>
    <s v="M"/>
    <x v="1"/>
    <n v="461"/>
  </r>
  <r>
    <x v="101"/>
    <s v="N"/>
    <s v="M"/>
    <x v="0"/>
    <n v="505"/>
  </r>
  <r>
    <x v="101"/>
    <s v="O"/>
    <s v="F"/>
    <x v="1"/>
    <n v="1"/>
  </r>
  <r>
    <x v="101"/>
    <s v="O"/>
    <s v="F"/>
    <x v="0"/>
    <n v="1"/>
  </r>
  <r>
    <x v="101"/>
    <s v="O"/>
    <s v="M"/>
    <x v="1"/>
    <n v="1"/>
  </r>
  <r>
    <x v="101"/>
    <s v="O"/>
    <s v="M"/>
    <x v="0"/>
    <n v="3"/>
  </r>
  <r>
    <x v="102"/>
    <s v="1"/>
    <s v="F"/>
    <x v="1"/>
    <n v="905"/>
  </r>
  <r>
    <x v="102"/>
    <s v="1"/>
    <s v="F"/>
    <x v="0"/>
    <n v="921"/>
  </r>
  <r>
    <x v="102"/>
    <s v="1"/>
    <s v="M"/>
    <x v="1"/>
    <n v="989"/>
  </r>
  <r>
    <x v="102"/>
    <s v="1"/>
    <s v="M"/>
    <x v="0"/>
    <n v="837"/>
  </r>
  <r>
    <x v="102"/>
    <s v="2"/>
    <s v="F"/>
    <x v="1"/>
    <n v="404"/>
  </r>
  <r>
    <x v="102"/>
    <s v="2"/>
    <s v="F"/>
    <x v="0"/>
    <n v="286"/>
  </r>
  <r>
    <x v="102"/>
    <s v="2"/>
    <s v="M"/>
    <x v="1"/>
    <n v="525"/>
  </r>
  <r>
    <x v="102"/>
    <s v="2"/>
    <s v="M"/>
    <x v="0"/>
    <n v="283"/>
  </r>
  <r>
    <x v="102"/>
    <s v="3"/>
    <s v="F"/>
    <x v="1"/>
    <n v="1"/>
  </r>
  <r>
    <x v="102"/>
    <s v="A"/>
    <s v="M"/>
    <x v="1"/>
    <n v="2"/>
  </r>
  <r>
    <x v="102"/>
    <s v="A"/>
    <s v="M"/>
    <x v="0"/>
    <n v="1"/>
  </r>
  <r>
    <x v="102"/>
    <s v="B"/>
    <s v="F"/>
    <x v="1"/>
    <n v="1"/>
  </r>
  <r>
    <x v="102"/>
    <s v="B"/>
    <s v="M"/>
    <x v="0"/>
    <n v="1"/>
  </r>
  <r>
    <x v="102"/>
    <s v="N"/>
    <s v="F"/>
    <x v="1"/>
    <n v="286"/>
  </r>
  <r>
    <x v="102"/>
    <s v="N"/>
    <s v="F"/>
    <x v="0"/>
    <n v="221"/>
  </r>
  <r>
    <x v="102"/>
    <s v="N"/>
    <s v="M"/>
    <x v="1"/>
    <n v="287"/>
  </r>
  <r>
    <x v="102"/>
    <s v="N"/>
    <s v="M"/>
    <x v="0"/>
    <n v="242"/>
  </r>
  <r>
    <x v="102"/>
    <s v="O"/>
    <s v="F"/>
    <x v="1"/>
    <n v="3"/>
  </r>
  <r>
    <x v="102"/>
    <s v="O"/>
    <s v="F"/>
    <x v="0"/>
    <n v="3"/>
  </r>
  <r>
    <x v="102"/>
    <s v="O"/>
    <s v="M"/>
    <x v="1"/>
    <n v="3"/>
  </r>
  <r>
    <x v="102"/>
    <s v="O"/>
    <s v="M"/>
    <x v="0"/>
    <n v="1"/>
  </r>
  <r>
    <x v="103"/>
    <s v="1"/>
    <s v="F"/>
    <x v="1"/>
    <n v="1224"/>
  </r>
  <r>
    <x v="103"/>
    <s v="1"/>
    <s v="F"/>
    <x v="0"/>
    <n v="2226"/>
  </r>
  <r>
    <x v="103"/>
    <s v="1"/>
    <s v="M"/>
    <x v="1"/>
    <n v="1278"/>
  </r>
  <r>
    <x v="103"/>
    <s v="1"/>
    <s v="M"/>
    <x v="0"/>
    <n v="1934"/>
  </r>
  <r>
    <x v="103"/>
    <s v="2"/>
    <s v="F"/>
    <x v="1"/>
    <n v="586"/>
  </r>
  <r>
    <x v="103"/>
    <s v="2"/>
    <s v="F"/>
    <x v="0"/>
    <n v="810"/>
  </r>
  <r>
    <x v="103"/>
    <s v="2"/>
    <s v="M"/>
    <x v="1"/>
    <n v="680"/>
  </r>
  <r>
    <x v="103"/>
    <s v="2"/>
    <s v="M"/>
    <x v="0"/>
    <n v="753"/>
  </r>
  <r>
    <x v="103"/>
    <s v="3"/>
    <s v="F"/>
    <x v="1"/>
    <n v="3"/>
  </r>
  <r>
    <x v="103"/>
    <s v="3"/>
    <s v="F"/>
    <x v="0"/>
    <n v="5"/>
  </r>
  <r>
    <x v="103"/>
    <s v="3"/>
    <s v="M"/>
    <x v="1"/>
    <n v="6"/>
  </r>
  <r>
    <x v="103"/>
    <s v="3"/>
    <s v="M"/>
    <x v="0"/>
    <n v="7"/>
  </r>
  <r>
    <x v="103"/>
    <s v="A"/>
    <s v="M"/>
    <x v="0"/>
    <n v="2"/>
  </r>
  <r>
    <x v="103"/>
    <s v="C"/>
    <s v="F"/>
    <x v="1"/>
    <n v="1"/>
  </r>
  <r>
    <x v="103"/>
    <s v="N"/>
    <s v="F"/>
    <x v="1"/>
    <n v="1086"/>
  </r>
  <r>
    <x v="103"/>
    <s v="N"/>
    <s v="F"/>
    <x v="0"/>
    <n v="1721"/>
  </r>
  <r>
    <x v="103"/>
    <s v="N"/>
    <s v="M"/>
    <x v="1"/>
    <n v="1135"/>
  </r>
  <r>
    <x v="103"/>
    <s v="N"/>
    <s v="M"/>
    <x v="0"/>
    <n v="1557"/>
  </r>
  <r>
    <x v="103"/>
    <s v="O"/>
    <s v="F"/>
    <x v="1"/>
    <n v="2"/>
  </r>
  <r>
    <x v="103"/>
    <s v="O"/>
    <s v="F"/>
    <x v="0"/>
    <n v="2"/>
  </r>
  <r>
    <x v="103"/>
    <s v="O"/>
    <s v="M"/>
    <x v="1"/>
    <n v="4"/>
  </r>
  <r>
    <x v="103"/>
    <s v="O"/>
    <s v="M"/>
    <x v="0"/>
    <n v="10"/>
  </r>
  <r>
    <x v="104"/>
    <s v="1"/>
    <s v="F"/>
    <x v="1"/>
    <n v="1364"/>
  </r>
  <r>
    <x v="104"/>
    <s v="1"/>
    <s v="F"/>
    <x v="0"/>
    <n v="7873"/>
  </r>
  <r>
    <x v="104"/>
    <s v="1"/>
    <s v="M"/>
    <x v="1"/>
    <n v="1556"/>
  </r>
  <r>
    <x v="104"/>
    <s v="1"/>
    <s v="M"/>
    <x v="0"/>
    <n v="6382"/>
  </r>
  <r>
    <x v="104"/>
    <s v="2"/>
    <s v="F"/>
    <x v="1"/>
    <n v="78"/>
  </r>
  <r>
    <x v="104"/>
    <s v="2"/>
    <s v="F"/>
    <x v="0"/>
    <n v="554"/>
  </r>
  <r>
    <x v="104"/>
    <s v="2"/>
    <s v="M"/>
    <x v="1"/>
    <n v="81"/>
  </r>
  <r>
    <x v="104"/>
    <s v="2"/>
    <s v="M"/>
    <x v="0"/>
    <n v="458"/>
  </r>
  <r>
    <x v="104"/>
    <s v="3"/>
    <s v="F"/>
    <x v="1"/>
    <n v="1"/>
  </r>
  <r>
    <x v="104"/>
    <s v="3"/>
    <s v="F"/>
    <x v="0"/>
    <n v="1"/>
  </r>
  <r>
    <x v="104"/>
    <s v="A"/>
    <s v="F"/>
    <x v="1"/>
    <n v="2"/>
  </r>
  <r>
    <x v="104"/>
    <s v="A"/>
    <s v="F"/>
    <x v="0"/>
    <n v="2"/>
  </r>
  <r>
    <x v="104"/>
    <s v="A"/>
    <s v="M"/>
    <x v="1"/>
    <n v="2"/>
  </r>
  <r>
    <x v="104"/>
    <s v="A"/>
    <s v="M"/>
    <x v="0"/>
    <n v="7"/>
  </r>
  <r>
    <x v="104"/>
    <s v="B"/>
    <s v="M"/>
    <x v="1"/>
    <n v="1"/>
  </r>
  <r>
    <x v="104"/>
    <s v="N"/>
    <s v="F"/>
    <x v="1"/>
    <n v="832"/>
  </r>
  <r>
    <x v="104"/>
    <s v="N"/>
    <s v="F"/>
    <x v="0"/>
    <n v="2285"/>
  </r>
  <r>
    <x v="104"/>
    <s v="N"/>
    <s v="M"/>
    <x v="1"/>
    <n v="824"/>
  </r>
  <r>
    <x v="104"/>
    <s v="N"/>
    <s v="M"/>
    <x v="0"/>
    <n v="1623"/>
  </r>
  <r>
    <x v="104"/>
    <s v="O"/>
    <s v="F"/>
    <x v="0"/>
    <n v="6"/>
  </r>
  <r>
    <x v="104"/>
    <s v="O"/>
    <s v="M"/>
    <x v="1"/>
    <n v="1"/>
  </r>
  <r>
    <x v="104"/>
    <s v="O"/>
    <s v="M"/>
    <x v="0"/>
    <n v="5"/>
  </r>
  <r>
    <x v="105"/>
    <s v="1"/>
    <s v="F"/>
    <x v="1"/>
    <n v="3253"/>
  </r>
  <r>
    <x v="105"/>
    <s v="1"/>
    <s v="F"/>
    <x v="0"/>
    <n v="3027"/>
  </r>
  <r>
    <x v="105"/>
    <s v="1"/>
    <s v="M"/>
    <x v="1"/>
    <n v="3531"/>
  </r>
  <r>
    <x v="105"/>
    <s v="1"/>
    <s v="M"/>
    <x v="0"/>
    <n v="2767"/>
  </r>
  <r>
    <x v="105"/>
    <s v="2"/>
    <s v="F"/>
    <x v="1"/>
    <n v="652"/>
  </r>
  <r>
    <x v="105"/>
    <s v="2"/>
    <s v="F"/>
    <x v="0"/>
    <n v="922"/>
  </r>
  <r>
    <x v="105"/>
    <s v="2"/>
    <s v="M"/>
    <x v="1"/>
    <n v="745"/>
  </r>
  <r>
    <x v="105"/>
    <s v="2"/>
    <s v="M"/>
    <x v="0"/>
    <n v="767"/>
  </r>
  <r>
    <x v="105"/>
    <s v="3"/>
    <s v="F"/>
    <x v="1"/>
    <n v="3"/>
  </r>
  <r>
    <x v="105"/>
    <s v="3"/>
    <s v="F"/>
    <x v="0"/>
    <n v="4"/>
  </r>
  <r>
    <x v="105"/>
    <s v="3"/>
    <s v="M"/>
    <x v="1"/>
    <n v="3"/>
  </r>
  <r>
    <x v="105"/>
    <s v="3"/>
    <s v="M"/>
    <x v="0"/>
    <n v="4"/>
  </r>
  <r>
    <x v="105"/>
    <s v="A"/>
    <s v="F"/>
    <x v="1"/>
    <n v="1"/>
  </r>
  <r>
    <x v="105"/>
    <s v="N"/>
    <s v="F"/>
    <x v="1"/>
    <n v="2563"/>
  </r>
  <r>
    <x v="105"/>
    <s v="N"/>
    <s v="F"/>
    <x v="0"/>
    <n v="1447"/>
  </r>
  <r>
    <x v="105"/>
    <s v="N"/>
    <s v="M"/>
    <x v="1"/>
    <n v="2362"/>
  </r>
  <r>
    <x v="105"/>
    <s v="N"/>
    <s v="M"/>
    <x v="0"/>
    <n v="1289"/>
  </r>
  <r>
    <x v="105"/>
    <s v="O"/>
    <s v="F"/>
    <x v="0"/>
    <n v="2"/>
  </r>
  <r>
    <x v="105"/>
    <s v="O"/>
    <s v="M"/>
    <x v="1"/>
    <n v="1"/>
  </r>
  <r>
    <x v="105"/>
    <s v="O"/>
    <s v="M"/>
    <x v="0"/>
    <n v="3"/>
  </r>
  <r>
    <x v="106"/>
    <s v="1"/>
    <s v="F"/>
    <x v="1"/>
    <n v="1546"/>
  </r>
  <r>
    <x v="106"/>
    <s v="1"/>
    <s v="F"/>
    <x v="0"/>
    <n v="1395"/>
  </r>
  <r>
    <x v="106"/>
    <s v="1"/>
    <s v="M"/>
    <x v="1"/>
    <n v="1547"/>
  </r>
  <r>
    <x v="106"/>
    <s v="1"/>
    <s v="M"/>
    <x v="0"/>
    <n v="1324"/>
  </r>
  <r>
    <x v="106"/>
    <s v="2"/>
    <s v="F"/>
    <x v="1"/>
    <n v="329"/>
  </r>
  <r>
    <x v="106"/>
    <s v="2"/>
    <s v="F"/>
    <x v="0"/>
    <n v="316"/>
  </r>
  <r>
    <x v="106"/>
    <s v="2"/>
    <s v="M"/>
    <x v="1"/>
    <n v="406"/>
  </r>
  <r>
    <x v="106"/>
    <s v="2"/>
    <s v="M"/>
    <x v="0"/>
    <n v="336"/>
  </r>
  <r>
    <x v="106"/>
    <s v="3"/>
    <s v="M"/>
    <x v="1"/>
    <n v="1"/>
  </r>
  <r>
    <x v="106"/>
    <s v="A"/>
    <s v="F"/>
    <x v="1"/>
    <n v="1"/>
  </r>
  <r>
    <x v="106"/>
    <s v="A"/>
    <s v="F"/>
    <x v="0"/>
    <n v="2"/>
  </r>
  <r>
    <x v="106"/>
    <s v="A"/>
    <s v="M"/>
    <x v="1"/>
    <n v="3"/>
  </r>
  <r>
    <x v="106"/>
    <s v="A"/>
    <s v="M"/>
    <x v="0"/>
    <n v="13"/>
  </r>
  <r>
    <x v="106"/>
    <s v="B"/>
    <s v="F"/>
    <x v="0"/>
    <n v="2"/>
  </r>
  <r>
    <x v="106"/>
    <s v="B"/>
    <s v="M"/>
    <x v="0"/>
    <n v="3"/>
  </r>
  <r>
    <x v="106"/>
    <s v="N"/>
    <s v="F"/>
    <x v="1"/>
    <n v="175"/>
  </r>
  <r>
    <x v="106"/>
    <s v="N"/>
    <s v="F"/>
    <x v="0"/>
    <n v="172"/>
  </r>
  <r>
    <x v="106"/>
    <s v="N"/>
    <s v="M"/>
    <x v="1"/>
    <n v="142"/>
  </r>
  <r>
    <x v="106"/>
    <s v="N"/>
    <s v="M"/>
    <x v="0"/>
    <n v="166"/>
  </r>
  <r>
    <x v="106"/>
    <s v="O"/>
    <s v="F"/>
    <x v="0"/>
    <n v="5"/>
  </r>
  <r>
    <x v="106"/>
    <s v="O"/>
    <s v="M"/>
    <x v="1"/>
    <n v="3"/>
  </r>
  <r>
    <x v="106"/>
    <s v="O"/>
    <s v="M"/>
    <x v="0"/>
    <n v="7"/>
  </r>
  <r>
    <x v="107"/>
    <s v=""/>
    <s v="F"/>
    <x v="1"/>
    <n v="8"/>
  </r>
  <r>
    <x v="107"/>
    <s v=""/>
    <s v="F"/>
    <x v="0"/>
    <n v="4"/>
  </r>
  <r>
    <x v="107"/>
    <s v=""/>
    <s v="M"/>
    <x v="1"/>
    <n v="8"/>
  </r>
  <r>
    <x v="107"/>
    <s v=""/>
    <s v="M"/>
    <x v="0"/>
    <n v="7"/>
  </r>
  <r>
    <x v="107"/>
    <s v="1"/>
    <s v="F"/>
    <x v="1"/>
    <n v="1272"/>
  </r>
  <r>
    <x v="107"/>
    <s v="1"/>
    <s v="F"/>
    <x v="0"/>
    <n v="1155"/>
  </r>
  <r>
    <x v="107"/>
    <s v="1"/>
    <s v="M"/>
    <x v="1"/>
    <n v="1172"/>
  </r>
  <r>
    <x v="107"/>
    <s v="1"/>
    <s v="M"/>
    <x v="0"/>
    <n v="961"/>
  </r>
  <r>
    <x v="107"/>
    <s v="2"/>
    <s v="F"/>
    <x v="1"/>
    <n v="923"/>
  </r>
  <r>
    <x v="107"/>
    <s v="2"/>
    <s v="F"/>
    <x v="0"/>
    <n v="623"/>
  </r>
  <r>
    <x v="107"/>
    <s v="2"/>
    <s v="M"/>
    <x v="1"/>
    <n v="824"/>
  </r>
  <r>
    <x v="107"/>
    <s v="2"/>
    <s v="M"/>
    <x v="0"/>
    <n v="594"/>
  </r>
  <r>
    <x v="107"/>
    <s v="3"/>
    <s v="F"/>
    <x v="1"/>
    <n v="35"/>
  </r>
  <r>
    <x v="107"/>
    <s v="3"/>
    <s v="F"/>
    <x v="0"/>
    <n v="54"/>
  </r>
  <r>
    <x v="107"/>
    <s v="3"/>
    <s v="M"/>
    <x v="1"/>
    <n v="27"/>
  </r>
  <r>
    <x v="107"/>
    <s v="3"/>
    <s v="M"/>
    <x v="0"/>
    <n v="43"/>
  </r>
  <r>
    <x v="107"/>
    <s v="A"/>
    <s v="M"/>
    <x v="0"/>
    <n v="1"/>
  </r>
  <r>
    <x v="107"/>
    <s v="B"/>
    <s v="F"/>
    <x v="1"/>
    <n v="2"/>
  </r>
  <r>
    <x v="107"/>
    <s v="B"/>
    <s v="M"/>
    <x v="1"/>
    <n v="1"/>
  </r>
  <r>
    <x v="107"/>
    <s v="N"/>
    <s v="F"/>
    <x v="1"/>
    <n v="413"/>
  </r>
  <r>
    <x v="107"/>
    <s v="N"/>
    <s v="F"/>
    <x v="0"/>
    <n v="297"/>
  </r>
  <r>
    <x v="107"/>
    <s v="N"/>
    <s v="M"/>
    <x v="1"/>
    <n v="314"/>
  </r>
  <r>
    <x v="107"/>
    <s v="N"/>
    <s v="M"/>
    <x v="0"/>
    <n v="238"/>
  </r>
  <r>
    <x v="107"/>
    <s v="O"/>
    <s v="M"/>
    <x v="1"/>
    <n v="1"/>
  </r>
  <r>
    <x v="107"/>
    <s v="O"/>
    <s v="M"/>
    <x v="0"/>
    <n v="1"/>
  </r>
  <r>
    <x v="108"/>
    <s v=""/>
    <s v="F"/>
    <x v="1"/>
    <n v="32"/>
  </r>
  <r>
    <x v="108"/>
    <s v=""/>
    <s v="F"/>
    <x v="0"/>
    <n v="64"/>
  </r>
  <r>
    <x v="108"/>
    <s v=""/>
    <s v="M"/>
    <x v="1"/>
    <n v="70"/>
  </r>
  <r>
    <x v="108"/>
    <s v=""/>
    <s v="M"/>
    <x v="0"/>
    <n v="77"/>
  </r>
  <r>
    <x v="108"/>
    <s v="1"/>
    <s v="F"/>
    <x v="1"/>
    <n v="2296"/>
  </r>
  <r>
    <x v="108"/>
    <s v="1"/>
    <s v="F"/>
    <x v="0"/>
    <n v="3767"/>
  </r>
  <r>
    <x v="108"/>
    <s v="1"/>
    <s v="M"/>
    <x v="1"/>
    <n v="2836"/>
  </r>
  <r>
    <x v="108"/>
    <s v="1"/>
    <s v="M"/>
    <x v="0"/>
    <n v="4135"/>
  </r>
  <r>
    <x v="108"/>
    <s v="2"/>
    <s v="F"/>
    <x v="1"/>
    <n v="68"/>
  </r>
  <r>
    <x v="108"/>
    <s v="2"/>
    <s v="F"/>
    <x v="0"/>
    <n v="201"/>
  </r>
  <r>
    <x v="108"/>
    <s v="2"/>
    <s v="M"/>
    <x v="1"/>
    <n v="93"/>
  </r>
  <r>
    <x v="108"/>
    <s v="2"/>
    <s v="M"/>
    <x v="0"/>
    <n v="237"/>
  </r>
  <r>
    <x v="108"/>
    <s v="N"/>
    <s v="F"/>
    <x v="1"/>
    <n v="2986"/>
  </r>
  <r>
    <x v="108"/>
    <s v="N"/>
    <s v="F"/>
    <x v="0"/>
    <n v="4442"/>
  </r>
  <r>
    <x v="108"/>
    <s v="N"/>
    <s v="M"/>
    <x v="1"/>
    <n v="2585"/>
  </r>
  <r>
    <x v="108"/>
    <s v="N"/>
    <s v="M"/>
    <x v="0"/>
    <n v="3373"/>
  </r>
  <r>
    <x v="108"/>
    <s v="O"/>
    <s v="F"/>
    <x v="0"/>
    <n v="2"/>
  </r>
  <r>
    <x v="108"/>
    <s v="O"/>
    <s v="M"/>
    <x v="1"/>
    <n v="2"/>
  </r>
  <r>
    <x v="108"/>
    <s v="O"/>
    <s v="M"/>
    <x v="0"/>
    <n v="1"/>
  </r>
  <r>
    <x v="109"/>
    <s v=""/>
    <s v="M"/>
    <x v="1"/>
    <n v="1"/>
  </r>
  <r>
    <x v="109"/>
    <s v="1"/>
    <s v="F"/>
    <x v="1"/>
    <n v="579"/>
  </r>
  <r>
    <x v="109"/>
    <s v="1"/>
    <s v="F"/>
    <x v="0"/>
    <n v="681"/>
  </r>
  <r>
    <x v="109"/>
    <s v="1"/>
    <s v="M"/>
    <x v="1"/>
    <n v="517"/>
  </r>
  <r>
    <x v="109"/>
    <s v="1"/>
    <s v="M"/>
    <x v="0"/>
    <n v="507"/>
  </r>
  <r>
    <x v="109"/>
    <s v="2"/>
    <s v="F"/>
    <x v="1"/>
    <n v="186"/>
  </r>
  <r>
    <x v="109"/>
    <s v="2"/>
    <s v="F"/>
    <x v="0"/>
    <n v="104"/>
  </r>
  <r>
    <x v="109"/>
    <s v="2"/>
    <s v="M"/>
    <x v="1"/>
    <n v="155"/>
  </r>
  <r>
    <x v="109"/>
    <s v="2"/>
    <s v="M"/>
    <x v="0"/>
    <n v="113"/>
  </r>
  <r>
    <x v="109"/>
    <s v="3"/>
    <s v="F"/>
    <x v="1"/>
    <n v="4"/>
  </r>
  <r>
    <x v="109"/>
    <s v="3"/>
    <s v="F"/>
    <x v="0"/>
    <n v="13"/>
  </r>
  <r>
    <x v="109"/>
    <s v="3"/>
    <s v="M"/>
    <x v="1"/>
    <n v="4"/>
  </r>
  <r>
    <x v="109"/>
    <s v="3"/>
    <s v="M"/>
    <x v="0"/>
    <n v="10"/>
  </r>
  <r>
    <x v="109"/>
    <s v="A"/>
    <s v="M"/>
    <x v="1"/>
    <n v="1"/>
  </r>
  <r>
    <x v="109"/>
    <s v="B"/>
    <s v="F"/>
    <x v="0"/>
    <n v="1"/>
  </r>
  <r>
    <x v="109"/>
    <s v="B"/>
    <s v="M"/>
    <x v="1"/>
    <n v="1"/>
  </r>
  <r>
    <x v="109"/>
    <s v="N"/>
    <s v="F"/>
    <x v="1"/>
    <n v="34"/>
  </r>
  <r>
    <x v="109"/>
    <s v="N"/>
    <s v="F"/>
    <x v="0"/>
    <n v="51"/>
  </r>
  <r>
    <x v="109"/>
    <s v="N"/>
    <s v="M"/>
    <x v="1"/>
    <n v="34"/>
  </r>
  <r>
    <x v="109"/>
    <s v="N"/>
    <s v="M"/>
    <x v="0"/>
    <n v="40"/>
  </r>
  <r>
    <x v="110"/>
    <s v="1"/>
    <s v="F"/>
    <x v="1"/>
    <n v="514"/>
  </r>
  <r>
    <x v="110"/>
    <s v="1"/>
    <s v="F"/>
    <x v="0"/>
    <n v="494"/>
  </r>
  <r>
    <x v="110"/>
    <s v="1"/>
    <s v="M"/>
    <x v="1"/>
    <n v="411"/>
  </r>
  <r>
    <x v="110"/>
    <s v="1"/>
    <s v="M"/>
    <x v="0"/>
    <n v="465"/>
  </r>
  <r>
    <x v="110"/>
    <s v="2"/>
    <s v="F"/>
    <x v="1"/>
    <n v="528"/>
  </r>
  <r>
    <x v="110"/>
    <s v="2"/>
    <s v="F"/>
    <x v="0"/>
    <n v="338"/>
  </r>
  <r>
    <x v="110"/>
    <s v="2"/>
    <s v="M"/>
    <x v="1"/>
    <n v="423"/>
  </r>
  <r>
    <x v="110"/>
    <s v="2"/>
    <s v="M"/>
    <x v="0"/>
    <n v="260"/>
  </r>
  <r>
    <x v="110"/>
    <s v="A"/>
    <s v="M"/>
    <x v="0"/>
    <n v="4"/>
  </r>
  <r>
    <x v="110"/>
    <s v="B"/>
    <s v="F"/>
    <x v="1"/>
    <n v="1"/>
  </r>
  <r>
    <x v="110"/>
    <s v="B"/>
    <s v="M"/>
    <x v="1"/>
    <n v="1"/>
  </r>
  <r>
    <x v="110"/>
    <s v="B"/>
    <s v="M"/>
    <x v="0"/>
    <n v="1"/>
  </r>
  <r>
    <x v="110"/>
    <s v="N"/>
    <s v="F"/>
    <x v="1"/>
    <n v="41"/>
  </r>
  <r>
    <x v="110"/>
    <s v="N"/>
    <s v="F"/>
    <x v="0"/>
    <n v="30"/>
  </r>
  <r>
    <x v="110"/>
    <s v="N"/>
    <s v="M"/>
    <x v="1"/>
    <n v="35"/>
  </r>
  <r>
    <x v="110"/>
    <s v="N"/>
    <s v="M"/>
    <x v="0"/>
    <n v="41"/>
  </r>
  <r>
    <x v="110"/>
    <s v="O"/>
    <s v="F"/>
    <x v="1"/>
    <n v="1"/>
  </r>
  <r>
    <x v="110"/>
    <s v="O"/>
    <s v="F"/>
    <x v="0"/>
    <n v="1"/>
  </r>
  <r>
    <x v="110"/>
    <s v="O"/>
    <s v="M"/>
    <x v="0"/>
    <n v="4"/>
  </r>
  <r>
    <x v="111"/>
    <s v=""/>
    <s v="F"/>
    <x v="1"/>
    <n v="1"/>
  </r>
  <r>
    <x v="111"/>
    <s v=""/>
    <s v="M"/>
    <x v="1"/>
    <n v="1"/>
  </r>
  <r>
    <x v="111"/>
    <s v=""/>
    <s v="M"/>
    <x v="0"/>
    <n v="2"/>
  </r>
  <r>
    <x v="111"/>
    <s v="1"/>
    <s v="F"/>
    <x v="1"/>
    <n v="859"/>
  </r>
  <r>
    <x v="111"/>
    <s v="1"/>
    <s v="F"/>
    <x v="0"/>
    <n v="289"/>
  </r>
  <r>
    <x v="111"/>
    <s v="1"/>
    <s v="M"/>
    <x v="1"/>
    <n v="1042"/>
  </r>
  <r>
    <x v="111"/>
    <s v="1"/>
    <s v="M"/>
    <x v="0"/>
    <n v="319"/>
  </r>
  <r>
    <x v="111"/>
    <s v="2"/>
    <s v="F"/>
    <x v="1"/>
    <n v="104"/>
  </r>
  <r>
    <x v="111"/>
    <s v="2"/>
    <s v="F"/>
    <x v="0"/>
    <n v="43"/>
  </r>
  <r>
    <x v="111"/>
    <s v="2"/>
    <s v="M"/>
    <x v="1"/>
    <n v="162"/>
  </r>
  <r>
    <x v="111"/>
    <s v="2"/>
    <s v="M"/>
    <x v="0"/>
    <n v="58"/>
  </r>
  <r>
    <x v="111"/>
    <s v="N"/>
    <s v="F"/>
    <x v="1"/>
    <n v="348"/>
  </r>
  <r>
    <x v="111"/>
    <s v="N"/>
    <s v="F"/>
    <x v="0"/>
    <n v="171"/>
  </r>
  <r>
    <x v="111"/>
    <s v="N"/>
    <s v="M"/>
    <x v="1"/>
    <n v="380"/>
  </r>
  <r>
    <x v="111"/>
    <s v="N"/>
    <s v="M"/>
    <x v="0"/>
    <n v="136"/>
  </r>
  <r>
    <x v="111"/>
    <s v="O"/>
    <s v="M"/>
    <x v="0"/>
    <n v="1"/>
  </r>
  <r>
    <x v="112"/>
    <s v="1"/>
    <s v="F"/>
    <x v="1"/>
    <n v="4796"/>
  </r>
  <r>
    <x v="112"/>
    <s v="1"/>
    <s v="F"/>
    <x v="0"/>
    <n v="13019"/>
  </r>
  <r>
    <x v="112"/>
    <s v="1"/>
    <s v="M"/>
    <x v="1"/>
    <n v="5006"/>
  </r>
  <r>
    <x v="112"/>
    <s v="1"/>
    <s v="M"/>
    <x v="0"/>
    <n v="12865"/>
  </r>
  <r>
    <x v="112"/>
    <s v="2"/>
    <s v="F"/>
    <x v="1"/>
    <n v="274"/>
  </r>
  <r>
    <x v="112"/>
    <s v="2"/>
    <s v="F"/>
    <x v="0"/>
    <n v="824"/>
  </r>
  <r>
    <x v="112"/>
    <s v="2"/>
    <s v="M"/>
    <x v="1"/>
    <n v="317"/>
  </r>
  <r>
    <x v="112"/>
    <s v="2"/>
    <s v="M"/>
    <x v="0"/>
    <n v="863"/>
  </r>
  <r>
    <x v="112"/>
    <s v="3"/>
    <s v="F"/>
    <x v="1"/>
    <n v="3"/>
  </r>
  <r>
    <x v="112"/>
    <s v="3"/>
    <s v="F"/>
    <x v="0"/>
    <n v="5"/>
  </r>
  <r>
    <x v="112"/>
    <s v="3"/>
    <s v="M"/>
    <x v="1"/>
    <n v="8"/>
  </r>
  <r>
    <x v="112"/>
    <s v="3"/>
    <s v="M"/>
    <x v="0"/>
    <n v="5"/>
  </r>
  <r>
    <x v="112"/>
    <s v="A"/>
    <s v="F"/>
    <x v="1"/>
    <n v="17"/>
  </r>
  <r>
    <x v="112"/>
    <s v="A"/>
    <s v="F"/>
    <x v="0"/>
    <n v="36"/>
  </r>
  <r>
    <x v="112"/>
    <s v="A"/>
    <s v="M"/>
    <x v="1"/>
    <n v="55"/>
  </r>
  <r>
    <x v="112"/>
    <s v="A"/>
    <s v="M"/>
    <x v="0"/>
    <n v="83"/>
  </r>
  <r>
    <x v="112"/>
    <s v="B"/>
    <s v="F"/>
    <x v="1"/>
    <n v="1"/>
  </r>
  <r>
    <x v="112"/>
    <s v="B"/>
    <s v="F"/>
    <x v="0"/>
    <n v="3"/>
  </r>
  <r>
    <x v="112"/>
    <s v="B"/>
    <s v="M"/>
    <x v="0"/>
    <n v="5"/>
  </r>
  <r>
    <x v="112"/>
    <s v="N"/>
    <s v="F"/>
    <x v="1"/>
    <n v="11485"/>
  </r>
  <r>
    <x v="112"/>
    <s v="N"/>
    <s v="F"/>
    <x v="0"/>
    <n v="19317"/>
  </r>
  <r>
    <x v="112"/>
    <s v="N"/>
    <s v="M"/>
    <x v="1"/>
    <n v="10532"/>
  </r>
  <r>
    <x v="112"/>
    <s v="N"/>
    <s v="M"/>
    <x v="0"/>
    <n v="15120"/>
  </r>
  <r>
    <x v="112"/>
    <s v="O"/>
    <s v="F"/>
    <x v="1"/>
    <n v="31"/>
  </r>
  <r>
    <x v="112"/>
    <s v="O"/>
    <s v="F"/>
    <x v="0"/>
    <n v="37"/>
  </r>
  <r>
    <x v="112"/>
    <s v="O"/>
    <s v="M"/>
    <x v="1"/>
    <n v="60"/>
  </r>
  <r>
    <x v="112"/>
    <s v="O"/>
    <s v="M"/>
    <x v="0"/>
    <n v="79"/>
  </r>
  <r>
    <x v="113"/>
    <s v="1"/>
    <s v="F"/>
    <x v="1"/>
    <n v="537"/>
  </r>
  <r>
    <x v="113"/>
    <s v="1"/>
    <s v="F"/>
    <x v="0"/>
    <n v="186"/>
  </r>
  <r>
    <x v="113"/>
    <s v="1"/>
    <s v="M"/>
    <x v="1"/>
    <n v="695"/>
  </r>
  <r>
    <x v="113"/>
    <s v="1"/>
    <s v="M"/>
    <x v="0"/>
    <n v="184"/>
  </r>
  <r>
    <x v="113"/>
    <s v="2"/>
    <s v="F"/>
    <x v="1"/>
    <n v="38"/>
  </r>
  <r>
    <x v="113"/>
    <s v="2"/>
    <s v="F"/>
    <x v="0"/>
    <n v="24"/>
  </r>
  <r>
    <x v="113"/>
    <s v="2"/>
    <s v="M"/>
    <x v="1"/>
    <n v="58"/>
  </r>
  <r>
    <x v="113"/>
    <s v="2"/>
    <s v="M"/>
    <x v="0"/>
    <n v="32"/>
  </r>
  <r>
    <x v="113"/>
    <s v="N"/>
    <s v="F"/>
    <x v="1"/>
    <n v="1402"/>
  </r>
  <r>
    <x v="113"/>
    <s v="N"/>
    <s v="F"/>
    <x v="0"/>
    <n v="500"/>
  </r>
  <r>
    <x v="113"/>
    <s v="N"/>
    <s v="M"/>
    <x v="1"/>
    <n v="1330"/>
  </r>
  <r>
    <x v="113"/>
    <s v="N"/>
    <s v="M"/>
    <x v="0"/>
    <n v="347"/>
  </r>
  <r>
    <x v="114"/>
    <s v=""/>
    <s v="F"/>
    <x v="1"/>
    <n v="1"/>
  </r>
  <r>
    <x v="114"/>
    <s v="1"/>
    <s v="F"/>
    <x v="1"/>
    <n v="2576"/>
  </r>
  <r>
    <x v="114"/>
    <s v="1"/>
    <s v="F"/>
    <x v="0"/>
    <n v="1992"/>
  </r>
  <r>
    <x v="114"/>
    <s v="1"/>
    <s v="M"/>
    <x v="1"/>
    <n v="2754"/>
  </r>
  <r>
    <x v="114"/>
    <s v="1"/>
    <s v="M"/>
    <x v="0"/>
    <n v="1855"/>
  </r>
  <r>
    <x v="114"/>
    <s v="2"/>
    <s v="F"/>
    <x v="1"/>
    <n v="261"/>
  </r>
  <r>
    <x v="114"/>
    <s v="2"/>
    <s v="F"/>
    <x v="0"/>
    <n v="635"/>
  </r>
  <r>
    <x v="114"/>
    <s v="2"/>
    <s v="M"/>
    <x v="1"/>
    <n v="421"/>
  </r>
  <r>
    <x v="114"/>
    <s v="2"/>
    <s v="M"/>
    <x v="0"/>
    <n v="700"/>
  </r>
  <r>
    <x v="114"/>
    <s v="3"/>
    <s v="M"/>
    <x v="1"/>
    <n v="1"/>
  </r>
  <r>
    <x v="114"/>
    <s v="A"/>
    <s v="M"/>
    <x v="1"/>
    <n v="1"/>
  </r>
  <r>
    <x v="114"/>
    <s v="N"/>
    <s v="F"/>
    <x v="1"/>
    <n v="4361"/>
  </r>
  <r>
    <x v="114"/>
    <s v="N"/>
    <s v="F"/>
    <x v="0"/>
    <n v="2465"/>
  </r>
  <r>
    <x v="114"/>
    <s v="N"/>
    <s v="M"/>
    <x v="1"/>
    <n v="4410"/>
  </r>
  <r>
    <x v="114"/>
    <s v="N"/>
    <s v="M"/>
    <x v="0"/>
    <n v="2192"/>
  </r>
  <r>
    <x v="115"/>
    <s v="1"/>
    <s v="F"/>
    <x v="1"/>
    <n v="1930"/>
  </r>
  <r>
    <x v="115"/>
    <s v="1"/>
    <s v="F"/>
    <x v="0"/>
    <n v="849"/>
  </r>
  <r>
    <x v="115"/>
    <s v="1"/>
    <s v="M"/>
    <x v="1"/>
    <n v="2355"/>
  </r>
  <r>
    <x v="115"/>
    <s v="1"/>
    <s v="M"/>
    <x v="0"/>
    <n v="963"/>
  </r>
  <r>
    <x v="115"/>
    <s v="2"/>
    <s v="F"/>
    <x v="1"/>
    <n v="133"/>
  </r>
  <r>
    <x v="115"/>
    <s v="2"/>
    <s v="F"/>
    <x v="0"/>
    <n v="91"/>
  </r>
  <r>
    <x v="115"/>
    <s v="2"/>
    <s v="M"/>
    <x v="1"/>
    <n v="178"/>
  </r>
  <r>
    <x v="115"/>
    <s v="2"/>
    <s v="M"/>
    <x v="0"/>
    <n v="92"/>
  </r>
  <r>
    <x v="115"/>
    <s v="3"/>
    <s v="F"/>
    <x v="0"/>
    <n v="2"/>
  </r>
  <r>
    <x v="115"/>
    <s v="3"/>
    <s v="M"/>
    <x v="1"/>
    <n v="1"/>
  </r>
  <r>
    <x v="115"/>
    <s v="3"/>
    <s v="M"/>
    <x v="0"/>
    <n v="1"/>
  </r>
  <r>
    <x v="115"/>
    <s v="A"/>
    <s v="F"/>
    <x v="1"/>
    <n v="8"/>
  </r>
  <r>
    <x v="115"/>
    <s v="A"/>
    <s v="F"/>
    <x v="0"/>
    <n v="1"/>
  </r>
  <r>
    <x v="115"/>
    <s v="A"/>
    <s v="M"/>
    <x v="1"/>
    <n v="55"/>
  </r>
  <r>
    <x v="115"/>
    <s v="A"/>
    <s v="M"/>
    <x v="0"/>
    <n v="10"/>
  </r>
  <r>
    <x v="115"/>
    <s v="B"/>
    <s v="M"/>
    <x v="1"/>
    <n v="4"/>
  </r>
  <r>
    <x v="115"/>
    <s v="B"/>
    <s v="M"/>
    <x v="0"/>
    <n v="2"/>
  </r>
  <r>
    <x v="115"/>
    <s v="N"/>
    <s v="F"/>
    <x v="1"/>
    <n v="2265"/>
  </r>
  <r>
    <x v="115"/>
    <s v="N"/>
    <s v="F"/>
    <x v="0"/>
    <n v="1103"/>
  </r>
  <r>
    <x v="115"/>
    <s v="N"/>
    <s v="M"/>
    <x v="1"/>
    <n v="1952"/>
  </r>
  <r>
    <x v="115"/>
    <s v="N"/>
    <s v="M"/>
    <x v="0"/>
    <n v="917"/>
  </r>
  <r>
    <x v="115"/>
    <s v="O"/>
    <s v="F"/>
    <x v="1"/>
    <n v="1"/>
  </r>
  <r>
    <x v="115"/>
    <s v="O"/>
    <s v="F"/>
    <x v="0"/>
    <n v="1"/>
  </r>
  <r>
    <x v="115"/>
    <s v="O"/>
    <s v="M"/>
    <x v="1"/>
    <n v="6"/>
  </r>
  <r>
    <x v="116"/>
    <s v=""/>
    <s v="F"/>
    <x v="1"/>
    <n v="8"/>
  </r>
  <r>
    <x v="116"/>
    <s v=""/>
    <s v="F"/>
    <x v="0"/>
    <n v="4"/>
  </r>
  <r>
    <x v="116"/>
    <s v=""/>
    <s v="M"/>
    <x v="1"/>
    <n v="14"/>
  </r>
  <r>
    <x v="116"/>
    <s v=""/>
    <s v="M"/>
    <x v="0"/>
    <n v="9"/>
  </r>
  <r>
    <x v="116"/>
    <s v="1"/>
    <s v="F"/>
    <x v="1"/>
    <n v="424"/>
  </r>
  <r>
    <x v="116"/>
    <s v="1"/>
    <s v="F"/>
    <x v="0"/>
    <n v="627"/>
  </r>
  <r>
    <x v="116"/>
    <s v="1"/>
    <s v="M"/>
    <x v="1"/>
    <n v="347"/>
  </r>
  <r>
    <x v="116"/>
    <s v="1"/>
    <s v="M"/>
    <x v="0"/>
    <n v="553"/>
  </r>
  <r>
    <x v="116"/>
    <s v="2"/>
    <s v="F"/>
    <x v="1"/>
    <n v="145"/>
  </r>
  <r>
    <x v="116"/>
    <s v="2"/>
    <s v="F"/>
    <x v="0"/>
    <n v="197"/>
  </r>
  <r>
    <x v="116"/>
    <s v="2"/>
    <s v="M"/>
    <x v="1"/>
    <n v="176"/>
  </r>
  <r>
    <x v="116"/>
    <s v="2"/>
    <s v="M"/>
    <x v="0"/>
    <n v="181"/>
  </r>
  <r>
    <x v="116"/>
    <s v="A"/>
    <s v="F"/>
    <x v="0"/>
    <n v="1"/>
  </r>
  <r>
    <x v="116"/>
    <s v="A"/>
    <s v="M"/>
    <x v="0"/>
    <n v="1"/>
  </r>
  <r>
    <x v="116"/>
    <s v="N"/>
    <s v="F"/>
    <x v="1"/>
    <n v="143"/>
  </r>
  <r>
    <x v="116"/>
    <s v="N"/>
    <s v="F"/>
    <x v="0"/>
    <n v="73"/>
  </r>
  <r>
    <x v="116"/>
    <s v="N"/>
    <s v="M"/>
    <x v="1"/>
    <n v="132"/>
  </r>
  <r>
    <x v="116"/>
    <s v="N"/>
    <s v="M"/>
    <x v="0"/>
    <n v="75"/>
  </r>
  <r>
    <x v="116"/>
    <s v="O"/>
    <s v="F"/>
    <x v="0"/>
    <n v="1"/>
  </r>
  <r>
    <x v="116"/>
    <s v="O"/>
    <s v="M"/>
    <x v="0"/>
    <n v="2"/>
  </r>
  <r>
    <x v="117"/>
    <s v="1"/>
    <s v="F"/>
    <x v="1"/>
    <n v="1679"/>
  </r>
  <r>
    <x v="117"/>
    <s v="1"/>
    <s v="F"/>
    <x v="0"/>
    <n v="2088"/>
  </r>
  <r>
    <x v="117"/>
    <s v="1"/>
    <s v="M"/>
    <x v="1"/>
    <n v="1762"/>
  </r>
  <r>
    <x v="117"/>
    <s v="1"/>
    <s v="M"/>
    <x v="0"/>
    <n v="2001"/>
  </r>
  <r>
    <x v="117"/>
    <s v="2"/>
    <s v="F"/>
    <x v="1"/>
    <n v="240"/>
  </r>
  <r>
    <x v="117"/>
    <s v="2"/>
    <s v="F"/>
    <x v="0"/>
    <n v="582"/>
  </r>
  <r>
    <x v="117"/>
    <s v="2"/>
    <s v="M"/>
    <x v="1"/>
    <n v="255"/>
  </r>
  <r>
    <x v="117"/>
    <s v="2"/>
    <s v="M"/>
    <x v="0"/>
    <n v="594"/>
  </r>
  <r>
    <x v="117"/>
    <s v="3"/>
    <s v="F"/>
    <x v="1"/>
    <n v="10"/>
  </r>
  <r>
    <x v="117"/>
    <s v="3"/>
    <s v="F"/>
    <x v="0"/>
    <n v="2"/>
  </r>
  <r>
    <x v="117"/>
    <s v="3"/>
    <s v="M"/>
    <x v="1"/>
    <n v="11"/>
  </r>
  <r>
    <x v="117"/>
    <s v="3"/>
    <s v="M"/>
    <x v="0"/>
    <n v="2"/>
  </r>
  <r>
    <x v="117"/>
    <s v="A"/>
    <s v="F"/>
    <x v="1"/>
    <n v="1"/>
  </r>
  <r>
    <x v="117"/>
    <s v="A"/>
    <s v="M"/>
    <x v="0"/>
    <n v="3"/>
  </r>
  <r>
    <x v="117"/>
    <s v="B"/>
    <s v="M"/>
    <x v="1"/>
    <n v="1"/>
  </r>
  <r>
    <x v="117"/>
    <s v="B"/>
    <s v="M"/>
    <x v="0"/>
    <n v="1"/>
  </r>
  <r>
    <x v="117"/>
    <s v="N"/>
    <s v="F"/>
    <x v="1"/>
    <n v="299"/>
  </r>
  <r>
    <x v="117"/>
    <s v="N"/>
    <s v="F"/>
    <x v="0"/>
    <n v="500"/>
  </r>
  <r>
    <x v="117"/>
    <s v="N"/>
    <s v="M"/>
    <x v="1"/>
    <n v="286"/>
  </r>
  <r>
    <x v="117"/>
    <s v="N"/>
    <s v="M"/>
    <x v="0"/>
    <n v="445"/>
  </r>
  <r>
    <x v="117"/>
    <s v="O"/>
    <s v="M"/>
    <x v="1"/>
    <n v="1"/>
  </r>
  <r>
    <x v="117"/>
    <s v="O"/>
    <s v="M"/>
    <x v="0"/>
    <n v="2"/>
  </r>
  <r>
    <x v="118"/>
    <s v=""/>
    <s v="F"/>
    <x v="1"/>
    <n v="12"/>
  </r>
  <r>
    <x v="118"/>
    <s v=""/>
    <s v="F"/>
    <x v="0"/>
    <n v="8"/>
  </r>
  <r>
    <x v="118"/>
    <s v=""/>
    <s v="M"/>
    <x v="1"/>
    <n v="12"/>
  </r>
  <r>
    <x v="118"/>
    <s v=""/>
    <s v="M"/>
    <x v="0"/>
    <n v="15"/>
  </r>
  <r>
    <x v="118"/>
    <s v="1"/>
    <s v="F"/>
    <x v="1"/>
    <n v="774"/>
  </r>
  <r>
    <x v="118"/>
    <s v="1"/>
    <s v="F"/>
    <x v="0"/>
    <n v="1059"/>
  </r>
  <r>
    <x v="118"/>
    <s v="1"/>
    <s v="M"/>
    <x v="1"/>
    <n v="613"/>
  </r>
  <r>
    <x v="118"/>
    <s v="1"/>
    <s v="M"/>
    <x v="0"/>
    <n v="922"/>
  </r>
  <r>
    <x v="118"/>
    <s v="2"/>
    <s v="F"/>
    <x v="1"/>
    <n v="542"/>
  </r>
  <r>
    <x v="118"/>
    <s v="2"/>
    <s v="F"/>
    <x v="0"/>
    <n v="551"/>
  </r>
  <r>
    <x v="118"/>
    <s v="2"/>
    <s v="M"/>
    <x v="1"/>
    <n v="441"/>
  </r>
  <r>
    <x v="118"/>
    <s v="2"/>
    <s v="M"/>
    <x v="0"/>
    <n v="447"/>
  </r>
  <r>
    <x v="118"/>
    <s v="3"/>
    <s v="F"/>
    <x v="0"/>
    <n v="1"/>
  </r>
  <r>
    <x v="118"/>
    <s v="3"/>
    <s v="M"/>
    <x v="0"/>
    <n v="2"/>
  </r>
  <r>
    <x v="118"/>
    <s v="N"/>
    <s v="F"/>
    <x v="1"/>
    <n v="94"/>
  </r>
  <r>
    <x v="118"/>
    <s v="N"/>
    <s v="F"/>
    <x v="0"/>
    <n v="135"/>
  </r>
  <r>
    <x v="118"/>
    <s v="N"/>
    <s v="M"/>
    <x v="1"/>
    <n v="69"/>
  </r>
  <r>
    <x v="118"/>
    <s v="N"/>
    <s v="M"/>
    <x v="0"/>
    <n v="113"/>
  </r>
  <r>
    <x v="118"/>
    <s v="O"/>
    <s v="F"/>
    <x v="0"/>
    <n v="1"/>
  </r>
  <r>
    <x v="118"/>
    <s v="O"/>
    <s v="M"/>
    <x v="1"/>
    <n v="1"/>
  </r>
  <r>
    <x v="118"/>
    <s v="O"/>
    <s v="M"/>
    <x v="0"/>
    <n v="2"/>
  </r>
  <r>
    <x v="119"/>
    <s v=""/>
    <s v="F"/>
    <x v="1"/>
    <n v="3"/>
  </r>
  <r>
    <x v="119"/>
    <s v=""/>
    <s v="M"/>
    <x v="0"/>
    <n v="1"/>
  </r>
  <r>
    <x v="119"/>
    <s v="1"/>
    <s v="F"/>
    <x v="1"/>
    <n v="229"/>
  </r>
  <r>
    <x v="119"/>
    <s v="1"/>
    <s v="F"/>
    <x v="0"/>
    <n v="913"/>
  </r>
  <r>
    <x v="119"/>
    <s v="1"/>
    <s v="M"/>
    <x v="1"/>
    <n v="267"/>
  </r>
  <r>
    <x v="119"/>
    <s v="1"/>
    <s v="M"/>
    <x v="0"/>
    <n v="1077"/>
  </r>
  <r>
    <x v="119"/>
    <s v="2"/>
    <s v="F"/>
    <x v="0"/>
    <n v="11"/>
  </r>
  <r>
    <x v="119"/>
    <s v="2"/>
    <s v="M"/>
    <x v="1"/>
    <n v="2"/>
  </r>
  <r>
    <x v="119"/>
    <s v="2"/>
    <s v="M"/>
    <x v="0"/>
    <n v="12"/>
  </r>
  <r>
    <x v="119"/>
    <s v="3"/>
    <s v="F"/>
    <x v="1"/>
    <n v="38"/>
  </r>
  <r>
    <x v="119"/>
    <s v="3"/>
    <s v="M"/>
    <x v="1"/>
    <n v="30"/>
  </r>
  <r>
    <x v="119"/>
    <s v="A"/>
    <s v="M"/>
    <x v="0"/>
    <n v="1"/>
  </r>
  <r>
    <x v="119"/>
    <s v="N"/>
    <s v="F"/>
    <x v="1"/>
    <n v="808"/>
  </r>
  <r>
    <x v="119"/>
    <s v="N"/>
    <s v="F"/>
    <x v="0"/>
    <n v="1558"/>
  </r>
  <r>
    <x v="119"/>
    <s v="N"/>
    <s v="M"/>
    <x v="1"/>
    <n v="793"/>
  </r>
  <r>
    <x v="119"/>
    <s v="N"/>
    <s v="M"/>
    <x v="0"/>
    <n v="1404"/>
  </r>
  <r>
    <x v="119"/>
    <s v="O"/>
    <s v="M"/>
    <x v="1"/>
    <n v="1"/>
  </r>
  <r>
    <x v="120"/>
    <s v=""/>
    <s v="F"/>
    <x v="1"/>
    <n v="39"/>
  </r>
  <r>
    <x v="120"/>
    <s v=""/>
    <s v="F"/>
    <x v="0"/>
    <n v="16"/>
  </r>
  <r>
    <x v="120"/>
    <s v=""/>
    <s v="M"/>
    <x v="1"/>
    <n v="33"/>
  </r>
  <r>
    <x v="120"/>
    <s v=""/>
    <s v="M"/>
    <x v="0"/>
    <n v="6"/>
  </r>
  <r>
    <x v="120"/>
    <s v="1"/>
    <s v="F"/>
    <x v="1"/>
    <n v="1004"/>
  </r>
  <r>
    <x v="120"/>
    <s v="1"/>
    <s v="F"/>
    <x v="0"/>
    <n v="821"/>
  </r>
  <r>
    <x v="120"/>
    <s v="1"/>
    <s v="M"/>
    <x v="1"/>
    <n v="1199"/>
  </r>
  <r>
    <x v="120"/>
    <s v="1"/>
    <s v="M"/>
    <x v="0"/>
    <n v="885"/>
  </r>
  <r>
    <x v="120"/>
    <s v="2"/>
    <s v="F"/>
    <x v="1"/>
    <n v="113"/>
  </r>
  <r>
    <x v="120"/>
    <s v="2"/>
    <s v="F"/>
    <x v="0"/>
    <n v="199"/>
  </r>
  <r>
    <x v="120"/>
    <s v="2"/>
    <s v="M"/>
    <x v="1"/>
    <n v="159"/>
  </r>
  <r>
    <x v="120"/>
    <s v="2"/>
    <s v="M"/>
    <x v="0"/>
    <n v="171"/>
  </r>
  <r>
    <x v="120"/>
    <s v="3"/>
    <s v="F"/>
    <x v="0"/>
    <n v="1"/>
  </r>
  <r>
    <x v="120"/>
    <s v="3"/>
    <s v="M"/>
    <x v="0"/>
    <n v="1"/>
  </r>
  <r>
    <x v="120"/>
    <s v="A"/>
    <s v="F"/>
    <x v="1"/>
    <n v="2"/>
  </r>
  <r>
    <x v="120"/>
    <s v="A"/>
    <s v="F"/>
    <x v="0"/>
    <n v="2"/>
  </r>
  <r>
    <x v="120"/>
    <s v="A"/>
    <s v="M"/>
    <x v="1"/>
    <n v="8"/>
  </r>
  <r>
    <x v="120"/>
    <s v="A"/>
    <s v="M"/>
    <x v="0"/>
    <n v="3"/>
  </r>
  <r>
    <x v="120"/>
    <s v="B"/>
    <s v="F"/>
    <x v="0"/>
    <n v="2"/>
  </r>
  <r>
    <x v="120"/>
    <s v="B"/>
    <s v="M"/>
    <x v="1"/>
    <n v="1"/>
  </r>
  <r>
    <x v="120"/>
    <s v="N"/>
    <s v="F"/>
    <x v="1"/>
    <n v="171"/>
  </r>
  <r>
    <x v="120"/>
    <s v="N"/>
    <s v="F"/>
    <x v="0"/>
    <n v="177"/>
  </r>
  <r>
    <x v="120"/>
    <s v="N"/>
    <s v="M"/>
    <x v="1"/>
    <n v="201"/>
  </r>
  <r>
    <x v="120"/>
    <s v="N"/>
    <s v="M"/>
    <x v="0"/>
    <n v="127"/>
  </r>
  <r>
    <x v="120"/>
    <s v="O"/>
    <s v="F"/>
    <x v="0"/>
    <n v="3"/>
  </r>
  <r>
    <x v="120"/>
    <s v="O"/>
    <s v="M"/>
    <x v="1"/>
    <n v="4"/>
  </r>
  <r>
    <x v="120"/>
    <s v="O"/>
    <s v="M"/>
    <x v="0"/>
    <n v="6"/>
  </r>
  <r>
    <x v="121"/>
    <s v="1"/>
    <s v="F"/>
    <x v="1"/>
    <n v="3244"/>
  </r>
  <r>
    <x v="121"/>
    <s v="1"/>
    <s v="F"/>
    <x v="0"/>
    <n v="5903"/>
  </r>
  <r>
    <x v="121"/>
    <s v="1"/>
    <s v="M"/>
    <x v="1"/>
    <n v="3257"/>
  </r>
  <r>
    <x v="121"/>
    <s v="1"/>
    <s v="M"/>
    <x v="0"/>
    <n v="5298"/>
  </r>
  <r>
    <x v="121"/>
    <s v="2"/>
    <s v="F"/>
    <x v="1"/>
    <n v="914"/>
  </r>
  <r>
    <x v="121"/>
    <s v="2"/>
    <s v="F"/>
    <x v="0"/>
    <n v="1536"/>
  </r>
  <r>
    <x v="121"/>
    <s v="2"/>
    <s v="M"/>
    <x v="1"/>
    <n v="1066"/>
  </r>
  <r>
    <x v="121"/>
    <s v="2"/>
    <s v="M"/>
    <x v="0"/>
    <n v="1387"/>
  </r>
  <r>
    <x v="121"/>
    <s v="3"/>
    <s v="F"/>
    <x v="1"/>
    <n v="1"/>
  </r>
  <r>
    <x v="121"/>
    <s v="3"/>
    <s v="F"/>
    <x v="0"/>
    <n v="2"/>
  </r>
  <r>
    <x v="121"/>
    <s v="3"/>
    <s v="M"/>
    <x v="1"/>
    <n v="2"/>
  </r>
  <r>
    <x v="121"/>
    <s v="A"/>
    <s v="F"/>
    <x v="0"/>
    <n v="2"/>
  </r>
  <r>
    <x v="121"/>
    <s v="A"/>
    <s v="M"/>
    <x v="0"/>
    <n v="3"/>
  </r>
  <r>
    <x v="121"/>
    <s v="B"/>
    <s v="M"/>
    <x v="1"/>
    <n v="1"/>
  </r>
  <r>
    <x v="121"/>
    <s v="N"/>
    <s v="F"/>
    <x v="1"/>
    <n v="829"/>
  </r>
  <r>
    <x v="121"/>
    <s v="N"/>
    <s v="F"/>
    <x v="0"/>
    <n v="1541"/>
  </r>
  <r>
    <x v="121"/>
    <s v="N"/>
    <s v="M"/>
    <x v="1"/>
    <n v="736"/>
  </r>
  <r>
    <x v="121"/>
    <s v="N"/>
    <s v="M"/>
    <x v="0"/>
    <n v="1275"/>
  </r>
  <r>
    <x v="121"/>
    <s v="O"/>
    <s v="F"/>
    <x v="1"/>
    <n v="1"/>
  </r>
  <r>
    <x v="121"/>
    <s v="O"/>
    <s v="F"/>
    <x v="0"/>
    <n v="1"/>
  </r>
  <r>
    <x v="122"/>
    <s v=""/>
    <s v="F"/>
    <x v="1"/>
    <n v="2"/>
  </r>
  <r>
    <x v="122"/>
    <s v=""/>
    <s v="M"/>
    <x v="0"/>
    <n v="1"/>
  </r>
  <r>
    <x v="122"/>
    <s v="1"/>
    <s v="F"/>
    <x v="1"/>
    <n v="2785"/>
  </r>
  <r>
    <x v="122"/>
    <s v="1"/>
    <s v="F"/>
    <x v="0"/>
    <n v="1802"/>
  </r>
  <r>
    <x v="122"/>
    <s v="1"/>
    <s v="M"/>
    <x v="1"/>
    <n v="3079"/>
  </r>
  <r>
    <x v="122"/>
    <s v="1"/>
    <s v="M"/>
    <x v="0"/>
    <n v="1838"/>
  </r>
  <r>
    <x v="122"/>
    <s v="2"/>
    <s v="F"/>
    <x v="1"/>
    <n v="669"/>
  </r>
  <r>
    <x v="122"/>
    <s v="2"/>
    <s v="F"/>
    <x v="0"/>
    <n v="525"/>
  </r>
  <r>
    <x v="122"/>
    <s v="2"/>
    <s v="M"/>
    <x v="1"/>
    <n v="800"/>
  </r>
  <r>
    <x v="122"/>
    <s v="2"/>
    <s v="M"/>
    <x v="0"/>
    <n v="535"/>
  </r>
  <r>
    <x v="122"/>
    <s v="3"/>
    <s v="F"/>
    <x v="1"/>
    <n v="5"/>
  </r>
  <r>
    <x v="122"/>
    <s v="3"/>
    <s v="F"/>
    <x v="0"/>
    <n v="7"/>
  </r>
  <r>
    <x v="122"/>
    <s v="3"/>
    <s v="M"/>
    <x v="1"/>
    <n v="4"/>
  </r>
  <r>
    <x v="122"/>
    <s v="3"/>
    <s v="M"/>
    <x v="0"/>
    <n v="8"/>
  </r>
  <r>
    <x v="122"/>
    <s v="A"/>
    <s v="M"/>
    <x v="1"/>
    <n v="8"/>
  </r>
  <r>
    <x v="122"/>
    <s v="A"/>
    <s v="M"/>
    <x v="0"/>
    <n v="4"/>
  </r>
  <r>
    <x v="122"/>
    <s v="B"/>
    <s v="M"/>
    <x v="1"/>
    <n v="3"/>
  </r>
  <r>
    <x v="122"/>
    <s v="N"/>
    <s v="F"/>
    <x v="1"/>
    <n v="697"/>
  </r>
  <r>
    <x v="122"/>
    <s v="N"/>
    <s v="F"/>
    <x v="0"/>
    <n v="738"/>
  </r>
  <r>
    <x v="122"/>
    <s v="N"/>
    <s v="M"/>
    <x v="1"/>
    <n v="716"/>
  </r>
  <r>
    <x v="122"/>
    <s v="N"/>
    <s v="M"/>
    <x v="0"/>
    <n v="623"/>
  </r>
  <r>
    <x v="122"/>
    <s v="O"/>
    <s v="F"/>
    <x v="1"/>
    <n v="1"/>
  </r>
  <r>
    <x v="122"/>
    <s v="O"/>
    <s v="M"/>
    <x v="1"/>
    <n v="2"/>
  </r>
  <r>
    <x v="122"/>
    <s v="O"/>
    <s v="M"/>
    <x v="0"/>
    <n v="4"/>
  </r>
  <r>
    <x v="123"/>
    <s v=""/>
    <s v="F"/>
    <x v="1"/>
    <n v="18"/>
  </r>
  <r>
    <x v="123"/>
    <s v=""/>
    <s v="F"/>
    <x v="0"/>
    <n v="10"/>
  </r>
  <r>
    <x v="123"/>
    <s v=""/>
    <s v="M"/>
    <x v="1"/>
    <n v="14"/>
  </r>
  <r>
    <x v="123"/>
    <s v=""/>
    <s v="M"/>
    <x v="0"/>
    <n v="9"/>
  </r>
  <r>
    <x v="123"/>
    <s v="1"/>
    <s v="F"/>
    <x v="1"/>
    <n v="1124"/>
  </r>
  <r>
    <x v="123"/>
    <s v="1"/>
    <s v="F"/>
    <x v="0"/>
    <n v="1347"/>
  </r>
  <r>
    <x v="123"/>
    <s v="1"/>
    <s v="M"/>
    <x v="1"/>
    <n v="1394"/>
  </r>
  <r>
    <x v="123"/>
    <s v="1"/>
    <s v="M"/>
    <x v="0"/>
    <n v="1325"/>
  </r>
  <r>
    <x v="123"/>
    <s v="2"/>
    <s v="F"/>
    <x v="1"/>
    <n v="36"/>
  </r>
  <r>
    <x v="123"/>
    <s v="2"/>
    <s v="F"/>
    <x v="0"/>
    <n v="99"/>
  </r>
  <r>
    <x v="123"/>
    <s v="2"/>
    <s v="M"/>
    <x v="1"/>
    <n v="64"/>
  </r>
  <r>
    <x v="123"/>
    <s v="2"/>
    <s v="M"/>
    <x v="0"/>
    <n v="79"/>
  </r>
  <r>
    <x v="123"/>
    <s v="A"/>
    <s v="F"/>
    <x v="0"/>
    <n v="1"/>
  </r>
  <r>
    <x v="123"/>
    <s v="A"/>
    <s v="M"/>
    <x v="0"/>
    <n v="3"/>
  </r>
  <r>
    <x v="123"/>
    <s v="B"/>
    <s v="F"/>
    <x v="0"/>
    <n v="1"/>
  </r>
  <r>
    <x v="123"/>
    <s v="N"/>
    <s v="F"/>
    <x v="1"/>
    <n v="1056"/>
  </r>
  <r>
    <x v="123"/>
    <s v="N"/>
    <s v="F"/>
    <x v="0"/>
    <n v="1303"/>
  </r>
  <r>
    <x v="123"/>
    <s v="N"/>
    <s v="M"/>
    <x v="1"/>
    <n v="1044"/>
  </r>
  <r>
    <x v="123"/>
    <s v="N"/>
    <s v="M"/>
    <x v="0"/>
    <n v="1144"/>
  </r>
  <r>
    <x v="123"/>
    <s v="O"/>
    <s v="F"/>
    <x v="0"/>
    <n v="4"/>
  </r>
  <r>
    <x v="123"/>
    <s v="O"/>
    <s v="M"/>
    <x v="1"/>
    <n v="3"/>
  </r>
  <r>
    <x v="123"/>
    <s v="O"/>
    <s v="M"/>
    <x v="0"/>
    <n v="6"/>
  </r>
  <r>
    <x v="124"/>
    <s v="1"/>
    <s v="F"/>
    <x v="1"/>
    <n v="3150"/>
  </r>
  <r>
    <x v="124"/>
    <s v="1"/>
    <s v="F"/>
    <x v="0"/>
    <n v="4014"/>
  </r>
  <r>
    <x v="124"/>
    <s v="1"/>
    <s v="M"/>
    <x v="1"/>
    <n v="3230"/>
  </r>
  <r>
    <x v="124"/>
    <s v="1"/>
    <s v="M"/>
    <x v="0"/>
    <n v="3951"/>
  </r>
  <r>
    <x v="124"/>
    <s v="2"/>
    <s v="F"/>
    <x v="1"/>
    <n v="64"/>
  </r>
  <r>
    <x v="124"/>
    <s v="2"/>
    <s v="F"/>
    <x v="0"/>
    <n v="356"/>
  </r>
  <r>
    <x v="124"/>
    <s v="2"/>
    <s v="M"/>
    <x v="1"/>
    <n v="89"/>
  </r>
  <r>
    <x v="124"/>
    <s v="2"/>
    <s v="M"/>
    <x v="0"/>
    <n v="365"/>
  </r>
  <r>
    <x v="124"/>
    <s v="3"/>
    <s v="F"/>
    <x v="1"/>
    <n v="24"/>
  </r>
  <r>
    <x v="124"/>
    <s v="3"/>
    <s v="F"/>
    <x v="0"/>
    <n v="21"/>
  </r>
  <r>
    <x v="124"/>
    <s v="3"/>
    <s v="M"/>
    <x v="1"/>
    <n v="35"/>
  </r>
  <r>
    <x v="124"/>
    <s v="3"/>
    <s v="M"/>
    <x v="0"/>
    <n v="21"/>
  </r>
  <r>
    <x v="124"/>
    <s v="A"/>
    <s v="F"/>
    <x v="1"/>
    <n v="2"/>
  </r>
  <r>
    <x v="124"/>
    <s v="A"/>
    <s v="M"/>
    <x v="1"/>
    <n v="1"/>
  </r>
  <r>
    <x v="124"/>
    <s v="A"/>
    <s v="M"/>
    <x v="0"/>
    <n v="2"/>
  </r>
  <r>
    <x v="124"/>
    <s v="N"/>
    <s v="F"/>
    <x v="1"/>
    <n v="2154"/>
  </r>
  <r>
    <x v="124"/>
    <s v="N"/>
    <s v="F"/>
    <x v="0"/>
    <n v="2076"/>
  </r>
  <r>
    <x v="124"/>
    <s v="N"/>
    <s v="M"/>
    <x v="1"/>
    <n v="2002"/>
  </r>
  <r>
    <x v="124"/>
    <s v="N"/>
    <s v="M"/>
    <x v="0"/>
    <n v="1651"/>
  </r>
  <r>
    <x v="124"/>
    <s v="O"/>
    <s v="F"/>
    <x v="1"/>
    <n v="1"/>
  </r>
  <r>
    <x v="124"/>
    <s v="O"/>
    <s v="M"/>
    <x v="1"/>
    <n v="1"/>
  </r>
  <r>
    <x v="124"/>
    <s v="O"/>
    <s v="M"/>
    <x v="0"/>
    <n v="2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26">
  <r>
    <x v="0"/>
    <x v="0"/>
    <n v="4583"/>
    <x v="0"/>
  </r>
  <r>
    <x v="0"/>
    <x v="0"/>
    <n v="5745"/>
    <x v="1"/>
  </r>
  <r>
    <x v="0"/>
    <x v="1"/>
    <n v="471246"/>
    <x v="0"/>
  </r>
  <r>
    <x v="0"/>
    <x v="1"/>
    <n v="317435"/>
    <x v="1"/>
  </r>
  <r>
    <x v="0"/>
    <x v="2"/>
    <n v="554493"/>
    <x v="0"/>
  </r>
  <r>
    <x v="0"/>
    <x v="2"/>
    <n v="612505"/>
    <x v="1"/>
  </r>
  <r>
    <x v="1"/>
    <x v="0"/>
    <n v="1"/>
    <x v="0"/>
  </r>
  <r>
    <x v="1"/>
    <x v="0"/>
    <n v="2"/>
    <x v="1"/>
  </r>
  <r>
    <x v="1"/>
    <x v="1"/>
    <n v="632"/>
    <x v="0"/>
  </r>
  <r>
    <x v="1"/>
    <x v="1"/>
    <n v="382"/>
    <x v="1"/>
  </r>
  <r>
    <x v="1"/>
    <x v="2"/>
    <n v="547"/>
    <x v="0"/>
  </r>
  <r>
    <x v="1"/>
    <x v="2"/>
    <n v="906"/>
    <x v="1"/>
  </r>
  <r>
    <x v="2"/>
    <x v="1"/>
    <n v="55"/>
    <x v="0"/>
  </r>
  <r>
    <x v="2"/>
    <x v="1"/>
    <n v="47"/>
    <x v="1"/>
  </r>
  <r>
    <x v="2"/>
    <x v="2"/>
    <n v="45"/>
    <x v="0"/>
  </r>
  <r>
    <x v="2"/>
    <x v="2"/>
    <n v="99"/>
    <x v="1"/>
  </r>
  <r>
    <x v="3"/>
    <x v="1"/>
    <n v="100"/>
    <x v="0"/>
  </r>
  <r>
    <x v="3"/>
    <x v="1"/>
    <n v="86"/>
    <x v="1"/>
  </r>
  <r>
    <x v="3"/>
    <x v="2"/>
    <n v="120"/>
    <x v="0"/>
  </r>
  <r>
    <x v="3"/>
    <x v="2"/>
    <n v="154"/>
    <x v="1"/>
  </r>
  <r>
    <x v="4"/>
    <x v="0"/>
    <n v="4"/>
    <x v="0"/>
  </r>
  <r>
    <x v="4"/>
    <x v="0"/>
    <n v="6"/>
    <x v="1"/>
  </r>
  <r>
    <x v="4"/>
    <x v="1"/>
    <n v="4082"/>
    <x v="0"/>
  </r>
  <r>
    <x v="4"/>
    <x v="1"/>
    <n v="1889"/>
    <x v="1"/>
  </r>
  <r>
    <x v="4"/>
    <x v="2"/>
    <n v="1911"/>
    <x v="0"/>
  </r>
  <r>
    <x v="4"/>
    <x v="2"/>
    <n v="5758"/>
    <x v="1"/>
  </r>
  <r>
    <x v="5"/>
    <x v="1"/>
    <n v="809"/>
    <x v="0"/>
  </r>
  <r>
    <x v="5"/>
    <x v="1"/>
    <n v="515"/>
    <x v="1"/>
  </r>
  <r>
    <x v="5"/>
    <x v="2"/>
    <n v="650"/>
    <x v="0"/>
  </r>
  <r>
    <x v="5"/>
    <x v="2"/>
    <n v="1506"/>
    <x v="1"/>
  </r>
  <r>
    <x v="6"/>
    <x v="0"/>
    <n v="3"/>
    <x v="0"/>
  </r>
  <r>
    <x v="6"/>
    <x v="0"/>
    <n v="2"/>
    <x v="1"/>
  </r>
  <r>
    <x v="6"/>
    <x v="1"/>
    <n v="2208"/>
    <x v="0"/>
  </r>
  <r>
    <x v="6"/>
    <x v="1"/>
    <n v="1514"/>
    <x v="1"/>
  </r>
  <r>
    <x v="6"/>
    <x v="2"/>
    <n v="1711"/>
    <x v="0"/>
  </r>
  <r>
    <x v="6"/>
    <x v="2"/>
    <n v="2485"/>
    <x v="1"/>
  </r>
  <r>
    <x v="7"/>
    <x v="1"/>
    <n v="367"/>
    <x v="0"/>
  </r>
  <r>
    <x v="7"/>
    <x v="1"/>
    <n v="216"/>
    <x v="1"/>
  </r>
  <r>
    <x v="7"/>
    <x v="2"/>
    <n v="185"/>
    <x v="0"/>
  </r>
  <r>
    <x v="7"/>
    <x v="2"/>
    <n v="627"/>
    <x v="1"/>
  </r>
  <r>
    <x v="8"/>
    <x v="1"/>
    <n v="203"/>
    <x v="0"/>
  </r>
  <r>
    <x v="8"/>
    <x v="1"/>
    <n v="145"/>
    <x v="1"/>
  </r>
  <r>
    <x v="8"/>
    <x v="2"/>
    <n v="229"/>
    <x v="0"/>
  </r>
  <r>
    <x v="8"/>
    <x v="2"/>
    <n v="456"/>
    <x v="1"/>
  </r>
  <r>
    <x v="9"/>
    <x v="0"/>
    <n v="1"/>
    <x v="0"/>
  </r>
  <r>
    <x v="9"/>
    <x v="1"/>
    <n v="280"/>
    <x v="0"/>
  </r>
  <r>
    <x v="9"/>
    <x v="1"/>
    <n v="214"/>
    <x v="1"/>
  </r>
  <r>
    <x v="9"/>
    <x v="2"/>
    <n v="408"/>
    <x v="0"/>
  </r>
  <r>
    <x v="9"/>
    <x v="2"/>
    <n v="717"/>
    <x v="1"/>
  </r>
  <r>
    <x v="10"/>
    <x v="0"/>
    <n v="6"/>
    <x v="0"/>
  </r>
  <r>
    <x v="10"/>
    <x v="0"/>
    <n v="9"/>
    <x v="1"/>
  </r>
  <r>
    <x v="10"/>
    <x v="1"/>
    <n v="2030"/>
    <x v="0"/>
  </r>
  <r>
    <x v="10"/>
    <x v="1"/>
    <n v="1306"/>
    <x v="1"/>
  </r>
  <r>
    <x v="10"/>
    <x v="2"/>
    <n v="1954"/>
    <x v="0"/>
  </r>
  <r>
    <x v="10"/>
    <x v="2"/>
    <n v="2799"/>
    <x v="1"/>
  </r>
  <r>
    <x v="11"/>
    <x v="1"/>
    <n v="357"/>
    <x v="0"/>
  </r>
  <r>
    <x v="11"/>
    <x v="1"/>
    <n v="203"/>
    <x v="1"/>
  </r>
  <r>
    <x v="11"/>
    <x v="2"/>
    <n v="188"/>
    <x v="0"/>
  </r>
  <r>
    <x v="11"/>
    <x v="2"/>
    <n v="406"/>
    <x v="1"/>
  </r>
  <r>
    <x v="12"/>
    <x v="0"/>
    <n v="79"/>
    <x v="0"/>
  </r>
  <r>
    <x v="12"/>
    <x v="0"/>
    <n v="67"/>
    <x v="1"/>
  </r>
  <r>
    <x v="12"/>
    <x v="1"/>
    <n v="27441"/>
    <x v="0"/>
  </r>
  <r>
    <x v="12"/>
    <x v="1"/>
    <n v="17413"/>
    <x v="1"/>
  </r>
  <r>
    <x v="12"/>
    <x v="2"/>
    <n v="13589"/>
    <x v="0"/>
  </r>
  <r>
    <x v="12"/>
    <x v="2"/>
    <n v="25993"/>
    <x v="1"/>
  </r>
  <r>
    <x v="13"/>
    <x v="0"/>
    <n v="1"/>
    <x v="0"/>
  </r>
  <r>
    <x v="13"/>
    <x v="0"/>
    <n v="1"/>
    <x v="1"/>
  </r>
  <r>
    <x v="13"/>
    <x v="1"/>
    <n v="839"/>
    <x v="0"/>
  </r>
  <r>
    <x v="13"/>
    <x v="1"/>
    <n v="670"/>
    <x v="1"/>
  </r>
  <r>
    <x v="13"/>
    <x v="2"/>
    <n v="683"/>
    <x v="0"/>
  </r>
  <r>
    <x v="13"/>
    <x v="2"/>
    <n v="1095"/>
    <x v="1"/>
  </r>
  <r>
    <x v="14"/>
    <x v="1"/>
    <n v="94"/>
    <x v="0"/>
  </r>
  <r>
    <x v="14"/>
    <x v="1"/>
    <n v="84"/>
    <x v="1"/>
  </r>
  <r>
    <x v="14"/>
    <x v="2"/>
    <n v="108"/>
    <x v="0"/>
  </r>
  <r>
    <x v="14"/>
    <x v="2"/>
    <n v="210"/>
    <x v="1"/>
  </r>
  <r>
    <x v="15"/>
    <x v="1"/>
    <n v="208"/>
    <x v="0"/>
  </r>
  <r>
    <x v="15"/>
    <x v="1"/>
    <n v="123"/>
    <x v="1"/>
  </r>
  <r>
    <x v="15"/>
    <x v="2"/>
    <n v="190"/>
    <x v="0"/>
  </r>
  <r>
    <x v="15"/>
    <x v="2"/>
    <n v="336"/>
    <x v="1"/>
  </r>
  <r>
    <x v="16"/>
    <x v="0"/>
    <n v="26"/>
    <x v="0"/>
  </r>
  <r>
    <x v="16"/>
    <x v="0"/>
    <n v="26"/>
    <x v="1"/>
  </r>
  <r>
    <x v="16"/>
    <x v="1"/>
    <n v="7271"/>
    <x v="0"/>
  </r>
  <r>
    <x v="16"/>
    <x v="1"/>
    <n v="3946"/>
    <x v="1"/>
  </r>
  <r>
    <x v="16"/>
    <x v="2"/>
    <n v="4497"/>
    <x v="0"/>
  </r>
  <r>
    <x v="16"/>
    <x v="2"/>
    <n v="8686"/>
    <x v="1"/>
  </r>
  <r>
    <x v="17"/>
    <x v="0"/>
    <n v="1"/>
    <x v="1"/>
  </r>
  <r>
    <x v="17"/>
    <x v="1"/>
    <n v="326"/>
    <x v="0"/>
  </r>
  <r>
    <x v="17"/>
    <x v="1"/>
    <n v="211"/>
    <x v="1"/>
  </r>
  <r>
    <x v="17"/>
    <x v="2"/>
    <n v="167"/>
    <x v="0"/>
  </r>
  <r>
    <x v="17"/>
    <x v="2"/>
    <n v="357"/>
    <x v="1"/>
  </r>
  <r>
    <x v="18"/>
    <x v="0"/>
    <n v="582"/>
    <x v="0"/>
  </r>
  <r>
    <x v="18"/>
    <x v="0"/>
    <n v="673"/>
    <x v="1"/>
  </r>
  <r>
    <x v="18"/>
    <x v="1"/>
    <n v="83021"/>
    <x v="0"/>
  </r>
  <r>
    <x v="18"/>
    <x v="1"/>
    <n v="51814"/>
    <x v="1"/>
  </r>
  <r>
    <x v="18"/>
    <x v="2"/>
    <n v="76362"/>
    <x v="0"/>
  </r>
  <r>
    <x v="18"/>
    <x v="2"/>
    <n v="92245"/>
    <x v="1"/>
  </r>
  <r>
    <x v="19"/>
    <x v="0"/>
    <n v="1"/>
    <x v="0"/>
  </r>
  <r>
    <x v="19"/>
    <x v="1"/>
    <n v="222"/>
    <x v="0"/>
  </r>
  <r>
    <x v="19"/>
    <x v="1"/>
    <n v="157"/>
    <x v="1"/>
  </r>
  <r>
    <x v="19"/>
    <x v="2"/>
    <n v="183"/>
    <x v="0"/>
  </r>
  <r>
    <x v="19"/>
    <x v="2"/>
    <n v="264"/>
    <x v="1"/>
  </r>
  <r>
    <x v="20"/>
    <x v="0"/>
    <n v="1"/>
    <x v="1"/>
  </r>
  <r>
    <x v="20"/>
    <x v="1"/>
    <n v="278"/>
    <x v="0"/>
  </r>
  <r>
    <x v="20"/>
    <x v="1"/>
    <n v="189"/>
    <x v="1"/>
  </r>
  <r>
    <x v="20"/>
    <x v="2"/>
    <n v="260"/>
    <x v="0"/>
  </r>
  <r>
    <x v="20"/>
    <x v="2"/>
    <n v="372"/>
    <x v="1"/>
  </r>
  <r>
    <x v="21"/>
    <x v="0"/>
    <n v="3"/>
    <x v="0"/>
  </r>
  <r>
    <x v="21"/>
    <x v="0"/>
    <n v="9"/>
    <x v="1"/>
  </r>
  <r>
    <x v="21"/>
    <x v="1"/>
    <n v="1893"/>
    <x v="0"/>
  </r>
  <r>
    <x v="21"/>
    <x v="1"/>
    <n v="1158"/>
    <x v="1"/>
  </r>
  <r>
    <x v="21"/>
    <x v="2"/>
    <n v="1378"/>
    <x v="0"/>
  </r>
  <r>
    <x v="21"/>
    <x v="2"/>
    <n v="2412"/>
    <x v="1"/>
  </r>
  <r>
    <x v="22"/>
    <x v="1"/>
    <n v="96"/>
    <x v="0"/>
  </r>
  <r>
    <x v="22"/>
    <x v="1"/>
    <n v="94"/>
    <x v="1"/>
  </r>
  <r>
    <x v="22"/>
    <x v="2"/>
    <n v="182"/>
    <x v="0"/>
  </r>
  <r>
    <x v="22"/>
    <x v="2"/>
    <n v="270"/>
    <x v="1"/>
  </r>
  <r>
    <x v="23"/>
    <x v="1"/>
    <n v="441"/>
    <x v="0"/>
  </r>
  <r>
    <x v="23"/>
    <x v="1"/>
    <n v="267"/>
    <x v="1"/>
  </r>
  <r>
    <x v="23"/>
    <x v="2"/>
    <n v="339"/>
    <x v="0"/>
  </r>
  <r>
    <x v="23"/>
    <x v="2"/>
    <n v="639"/>
    <x v="1"/>
  </r>
  <r>
    <x v="24"/>
    <x v="1"/>
    <n v="196"/>
    <x v="0"/>
  </r>
  <r>
    <x v="24"/>
    <x v="1"/>
    <n v="135"/>
    <x v="1"/>
  </r>
  <r>
    <x v="24"/>
    <x v="2"/>
    <n v="306"/>
    <x v="0"/>
  </r>
  <r>
    <x v="24"/>
    <x v="2"/>
    <n v="620"/>
    <x v="1"/>
  </r>
  <r>
    <x v="25"/>
    <x v="1"/>
    <n v="141"/>
    <x v="0"/>
  </r>
  <r>
    <x v="25"/>
    <x v="1"/>
    <n v="130"/>
    <x v="1"/>
  </r>
  <r>
    <x v="25"/>
    <x v="2"/>
    <n v="169"/>
    <x v="0"/>
  </r>
  <r>
    <x v="25"/>
    <x v="2"/>
    <n v="209"/>
    <x v="1"/>
  </r>
  <r>
    <x v="26"/>
    <x v="0"/>
    <n v="115"/>
    <x v="0"/>
  </r>
  <r>
    <x v="26"/>
    <x v="0"/>
    <n v="135"/>
    <x v="1"/>
  </r>
  <r>
    <x v="26"/>
    <x v="1"/>
    <n v="18441"/>
    <x v="0"/>
  </r>
  <r>
    <x v="26"/>
    <x v="1"/>
    <n v="10217"/>
    <x v="1"/>
  </r>
  <r>
    <x v="26"/>
    <x v="2"/>
    <n v="16291"/>
    <x v="0"/>
  </r>
  <r>
    <x v="26"/>
    <x v="2"/>
    <n v="22494"/>
    <x v="1"/>
  </r>
  <r>
    <x v="27"/>
    <x v="1"/>
    <n v="111"/>
    <x v="0"/>
  </r>
  <r>
    <x v="27"/>
    <x v="1"/>
    <n v="80"/>
    <x v="1"/>
  </r>
  <r>
    <x v="27"/>
    <x v="2"/>
    <n v="112"/>
    <x v="0"/>
  </r>
  <r>
    <x v="27"/>
    <x v="2"/>
    <n v="133"/>
    <x v="1"/>
  </r>
  <r>
    <x v="28"/>
    <x v="1"/>
    <n v="483"/>
    <x v="0"/>
  </r>
  <r>
    <x v="28"/>
    <x v="1"/>
    <n v="295"/>
    <x v="1"/>
  </r>
  <r>
    <x v="28"/>
    <x v="2"/>
    <n v="436"/>
    <x v="0"/>
  </r>
  <r>
    <x v="28"/>
    <x v="2"/>
    <n v="1031"/>
    <x v="1"/>
  </r>
  <r>
    <x v="29"/>
    <x v="1"/>
    <n v="210"/>
    <x v="0"/>
  </r>
  <r>
    <x v="29"/>
    <x v="1"/>
    <n v="122"/>
    <x v="1"/>
  </r>
  <r>
    <x v="29"/>
    <x v="2"/>
    <n v="147"/>
    <x v="0"/>
  </r>
  <r>
    <x v="29"/>
    <x v="2"/>
    <n v="277"/>
    <x v="1"/>
  </r>
  <r>
    <x v="30"/>
    <x v="1"/>
    <n v="161"/>
    <x v="0"/>
  </r>
  <r>
    <x v="30"/>
    <x v="1"/>
    <n v="76"/>
    <x v="1"/>
  </r>
  <r>
    <x v="30"/>
    <x v="2"/>
    <n v="125"/>
    <x v="0"/>
  </r>
  <r>
    <x v="30"/>
    <x v="2"/>
    <n v="214"/>
    <x v="1"/>
  </r>
  <r>
    <x v="31"/>
    <x v="0"/>
    <n v="12"/>
    <x v="0"/>
  </r>
  <r>
    <x v="31"/>
    <x v="0"/>
    <n v="14"/>
    <x v="1"/>
  </r>
  <r>
    <x v="31"/>
    <x v="1"/>
    <n v="9110"/>
    <x v="0"/>
  </r>
  <r>
    <x v="31"/>
    <x v="1"/>
    <n v="5241"/>
    <x v="1"/>
  </r>
  <r>
    <x v="31"/>
    <x v="2"/>
    <n v="3033"/>
    <x v="0"/>
  </r>
  <r>
    <x v="31"/>
    <x v="2"/>
    <n v="8168"/>
    <x v="1"/>
  </r>
  <r>
    <x v="32"/>
    <x v="0"/>
    <n v="22"/>
    <x v="0"/>
  </r>
  <r>
    <x v="32"/>
    <x v="0"/>
    <n v="38"/>
    <x v="1"/>
  </r>
  <r>
    <x v="32"/>
    <x v="1"/>
    <n v="8775"/>
    <x v="0"/>
  </r>
  <r>
    <x v="32"/>
    <x v="1"/>
    <n v="5406"/>
    <x v="1"/>
  </r>
  <r>
    <x v="32"/>
    <x v="2"/>
    <n v="6498"/>
    <x v="0"/>
  </r>
  <r>
    <x v="32"/>
    <x v="2"/>
    <n v="9844"/>
    <x v="1"/>
  </r>
  <r>
    <x v="33"/>
    <x v="0"/>
    <n v="1"/>
    <x v="1"/>
  </r>
  <r>
    <x v="33"/>
    <x v="1"/>
    <n v="295"/>
    <x v="0"/>
  </r>
  <r>
    <x v="33"/>
    <x v="1"/>
    <n v="162"/>
    <x v="1"/>
  </r>
  <r>
    <x v="33"/>
    <x v="2"/>
    <n v="212"/>
    <x v="0"/>
  </r>
  <r>
    <x v="33"/>
    <x v="2"/>
    <n v="420"/>
    <x v="1"/>
  </r>
  <r>
    <x v="34"/>
    <x v="0"/>
    <n v="4"/>
    <x v="0"/>
  </r>
  <r>
    <x v="34"/>
    <x v="0"/>
    <n v="6"/>
    <x v="1"/>
  </r>
  <r>
    <x v="34"/>
    <x v="1"/>
    <n v="5660"/>
    <x v="0"/>
  </r>
  <r>
    <x v="34"/>
    <x v="1"/>
    <n v="4134"/>
    <x v="1"/>
  </r>
  <r>
    <x v="34"/>
    <x v="2"/>
    <n v="4411"/>
    <x v="0"/>
  </r>
  <r>
    <x v="34"/>
    <x v="2"/>
    <n v="7210"/>
    <x v="1"/>
  </r>
  <r>
    <x v="35"/>
    <x v="0"/>
    <n v="15"/>
    <x v="0"/>
  </r>
  <r>
    <x v="35"/>
    <x v="0"/>
    <n v="15"/>
    <x v="1"/>
  </r>
  <r>
    <x v="35"/>
    <x v="1"/>
    <n v="10748"/>
    <x v="0"/>
  </r>
  <r>
    <x v="35"/>
    <x v="1"/>
    <n v="6278"/>
    <x v="1"/>
  </r>
  <r>
    <x v="35"/>
    <x v="2"/>
    <n v="3554"/>
    <x v="0"/>
  </r>
  <r>
    <x v="35"/>
    <x v="2"/>
    <n v="9548"/>
    <x v="1"/>
  </r>
  <r>
    <x v="36"/>
    <x v="0"/>
    <n v="1"/>
    <x v="0"/>
  </r>
  <r>
    <x v="36"/>
    <x v="0"/>
    <n v="2"/>
    <x v="1"/>
  </r>
  <r>
    <x v="36"/>
    <x v="1"/>
    <n v="855"/>
    <x v="0"/>
  </r>
  <r>
    <x v="36"/>
    <x v="1"/>
    <n v="432"/>
    <x v="1"/>
  </r>
  <r>
    <x v="36"/>
    <x v="2"/>
    <n v="527"/>
    <x v="0"/>
  </r>
  <r>
    <x v="36"/>
    <x v="2"/>
    <n v="1446"/>
    <x v="1"/>
  </r>
  <r>
    <x v="37"/>
    <x v="0"/>
    <n v="2"/>
    <x v="0"/>
  </r>
  <r>
    <x v="37"/>
    <x v="0"/>
    <n v="1"/>
    <x v="1"/>
  </r>
  <r>
    <x v="37"/>
    <x v="1"/>
    <n v="630"/>
    <x v="0"/>
  </r>
  <r>
    <x v="37"/>
    <x v="1"/>
    <n v="477"/>
    <x v="1"/>
  </r>
  <r>
    <x v="37"/>
    <x v="2"/>
    <n v="530"/>
    <x v="0"/>
  </r>
  <r>
    <x v="37"/>
    <x v="2"/>
    <n v="767"/>
    <x v="1"/>
  </r>
  <r>
    <x v="38"/>
    <x v="1"/>
    <n v="150"/>
    <x v="0"/>
  </r>
  <r>
    <x v="38"/>
    <x v="1"/>
    <n v="93"/>
    <x v="1"/>
  </r>
  <r>
    <x v="38"/>
    <x v="2"/>
    <n v="107"/>
    <x v="0"/>
  </r>
  <r>
    <x v="38"/>
    <x v="2"/>
    <n v="234"/>
    <x v="1"/>
  </r>
  <r>
    <x v="39"/>
    <x v="0"/>
    <n v="2"/>
    <x v="0"/>
  </r>
  <r>
    <x v="39"/>
    <x v="0"/>
    <n v="3"/>
    <x v="1"/>
  </r>
  <r>
    <x v="39"/>
    <x v="1"/>
    <n v="936"/>
    <x v="0"/>
  </r>
  <r>
    <x v="39"/>
    <x v="1"/>
    <n v="558"/>
    <x v="1"/>
  </r>
  <r>
    <x v="39"/>
    <x v="2"/>
    <n v="479"/>
    <x v="0"/>
  </r>
  <r>
    <x v="39"/>
    <x v="2"/>
    <n v="1009"/>
    <x v="1"/>
  </r>
  <r>
    <x v="40"/>
    <x v="0"/>
    <n v="94"/>
    <x v="0"/>
  </r>
  <r>
    <x v="40"/>
    <x v="0"/>
    <n v="105"/>
    <x v="1"/>
  </r>
  <r>
    <x v="40"/>
    <x v="1"/>
    <n v="12108"/>
    <x v="0"/>
  </r>
  <r>
    <x v="40"/>
    <x v="1"/>
    <n v="7073"/>
    <x v="1"/>
  </r>
  <r>
    <x v="40"/>
    <x v="2"/>
    <n v="11248"/>
    <x v="0"/>
  </r>
  <r>
    <x v="40"/>
    <x v="2"/>
    <n v="15068"/>
    <x v="1"/>
  </r>
  <r>
    <x v="41"/>
    <x v="1"/>
    <n v="316"/>
    <x v="0"/>
  </r>
  <r>
    <x v="41"/>
    <x v="1"/>
    <n v="255"/>
    <x v="1"/>
  </r>
  <r>
    <x v="41"/>
    <x v="2"/>
    <n v="616"/>
    <x v="0"/>
  </r>
  <r>
    <x v="41"/>
    <x v="2"/>
    <n v="1478"/>
    <x v="1"/>
  </r>
  <r>
    <x v="42"/>
    <x v="0"/>
    <n v="13"/>
    <x v="0"/>
  </r>
  <r>
    <x v="42"/>
    <x v="0"/>
    <n v="23"/>
    <x v="1"/>
  </r>
  <r>
    <x v="42"/>
    <x v="1"/>
    <n v="3943"/>
    <x v="0"/>
  </r>
  <r>
    <x v="42"/>
    <x v="1"/>
    <n v="2737"/>
    <x v="1"/>
  </r>
  <r>
    <x v="42"/>
    <x v="2"/>
    <n v="2789"/>
    <x v="0"/>
  </r>
  <r>
    <x v="42"/>
    <x v="2"/>
    <n v="3673"/>
    <x v="1"/>
  </r>
  <r>
    <x v="43"/>
    <x v="0"/>
    <n v="2"/>
    <x v="1"/>
  </r>
  <r>
    <x v="43"/>
    <x v="1"/>
    <n v="507"/>
    <x v="0"/>
  </r>
  <r>
    <x v="43"/>
    <x v="1"/>
    <n v="279"/>
    <x v="1"/>
  </r>
  <r>
    <x v="43"/>
    <x v="2"/>
    <n v="226"/>
    <x v="0"/>
  </r>
  <r>
    <x v="43"/>
    <x v="2"/>
    <n v="666"/>
    <x v="1"/>
  </r>
  <r>
    <x v="44"/>
    <x v="0"/>
    <n v="3"/>
    <x v="0"/>
  </r>
  <r>
    <x v="44"/>
    <x v="0"/>
    <n v="1"/>
    <x v="1"/>
  </r>
  <r>
    <x v="44"/>
    <x v="1"/>
    <n v="2853"/>
    <x v="0"/>
  </r>
  <r>
    <x v="44"/>
    <x v="1"/>
    <n v="1739"/>
    <x v="1"/>
  </r>
  <r>
    <x v="44"/>
    <x v="2"/>
    <n v="1411"/>
    <x v="0"/>
  </r>
  <r>
    <x v="44"/>
    <x v="2"/>
    <n v="2969"/>
    <x v="1"/>
  </r>
  <r>
    <x v="45"/>
    <x v="0"/>
    <n v="6"/>
    <x v="0"/>
  </r>
  <r>
    <x v="45"/>
    <x v="0"/>
    <n v="3"/>
    <x v="1"/>
  </r>
  <r>
    <x v="45"/>
    <x v="1"/>
    <n v="2166"/>
    <x v="0"/>
  </r>
  <r>
    <x v="45"/>
    <x v="1"/>
    <n v="1167"/>
    <x v="1"/>
  </r>
  <r>
    <x v="45"/>
    <x v="2"/>
    <n v="844"/>
    <x v="0"/>
  </r>
  <r>
    <x v="45"/>
    <x v="2"/>
    <n v="2185"/>
    <x v="1"/>
  </r>
  <r>
    <x v="46"/>
    <x v="0"/>
    <n v="672"/>
    <x v="0"/>
  </r>
  <r>
    <x v="46"/>
    <x v="0"/>
    <n v="829"/>
    <x v="1"/>
  </r>
  <r>
    <x v="46"/>
    <x v="1"/>
    <n v="38370"/>
    <x v="0"/>
  </r>
  <r>
    <x v="46"/>
    <x v="1"/>
    <n v="25793"/>
    <x v="1"/>
  </r>
  <r>
    <x v="46"/>
    <x v="2"/>
    <n v="54146"/>
    <x v="0"/>
  </r>
  <r>
    <x v="46"/>
    <x v="2"/>
    <n v="51836"/>
    <x v="1"/>
  </r>
  <r>
    <x v="47"/>
    <x v="0"/>
    <n v="1"/>
    <x v="0"/>
  </r>
  <r>
    <x v="47"/>
    <x v="0"/>
    <n v="2"/>
    <x v="1"/>
  </r>
  <r>
    <x v="47"/>
    <x v="1"/>
    <n v="1963"/>
    <x v="0"/>
  </r>
  <r>
    <x v="47"/>
    <x v="1"/>
    <n v="990"/>
    <x v="1"/>
  </r>
  <r>
    <x v="47"/>
    <x v="2"/>
    <n v="917"/>
    <x v="0"/>
  </r>
  <r>
    <x v="47"/>
    <x v="2"/>
    <n v="2397"/>
    <x v="1"/>
  </r>
  <r>
    <x v="48"/>
    <x v="0"/>
    <n v="1"/>
    <x v="1"/>
  </r>
  <r>
    <x v="48"/>
    <x v="1"/>
    <n v="582"/>
    <x v="0"/>
  </r>
  <r>
    <x v="48"/>
    <x v="1"/>
    <n v="362"/>
    <x v="1"/>
  </r>
  <r>
    <x v="48"/>
    <x v="2"/>
    <n v="657"/>
    <x v="0"/>
  </r>
  <r>
    <x v="48"/>
    <x v="2"/>
    <n v="1121"/>
    <x v="1"/>
  </r>
  <r>
    <x v="49"/>
    <x v="0"/>
    <n v="1"/>
    <x v="0"/>
  </r>
  <r>
    <x v="49"/>
    <x v="0"/>
    <n v="1"/>
    <x v="1"/>
  </r>
  <r>
    <x v="49"/>
    <x v="1"/>
    <n v="191"/>
    <x v="0"/>
  </r>
  <r>
    <x v="49"/>
    <x v="1"/>
    <n v="114"/>
    <x v="1"/>
  </r>
  <r>
    <x v="49"/>
    <x v="2"/>
    <n v="163"/>
    <x v="0"/>
  </r>
  <r>
    <x v="49"/>
    <x v="2"/>
    <n v="355"/>
    <x v="1"/>
  </r>
  <r>
    <x v="50"/>
    <x v="0"/>
    <n v="43"/>
    <x v="0"/>
  </r>
  <r>
    <x v="50"/>
    <x v="0"/>
    <n v="69"/>
    <x v="1"/>
  </r>
  <r>
    <x v="50"/>
    <x v="1"/>
    <n v="9572"/>
    <x v="0"/>
  </r>
  <r>
    <x v="50"/>
    <x v="1"/>
    <n v="5182"/>
    <x v="1"/>
  </r>
  <r>
    <x v="50"/>
    <x v="2"/>
    <n v="7281"/>
    <x v="0"/>
  </r>
  <r>
    <x v="50"/>
    <x v="2"/>
    <n v="11450"/>
    <x v="1"/>
  </r>
  <r>
    <x v="51"/>
    <x v="0"/>
    <n v="1"/>
    <x v="1"/>
  </r>
  <r>
    <x v="51"/>
    <x v="1"/>
    <n v="630"/>
    <x v="0"/>
  </r>
  <r>
    <x v="51"/>
    <x v="1"/>
    <n v="343"/>
    <x v="1"/>
  </r>
  <r>
    <x v="51"/>
    <x v="2"/>
    <n v="369"/>
    <x v="0"/>
  </r>
  <r>
    <x v="51"/>
    <x v="2"/>
    <n v="985"/>
    <x v="1"/>
  </r>
  <r>
    <x v="52"/>
    <x v="1"/>
    <n v="383"/>
    <x v="0"/>
  </r>
  <r>
    <x v="52"/>
    <x v="1"/>
    <n v="249"/>
    <x v="1"/>
  </r>
  <r>
    <x v="52"/>
    <x v="2"/>
    <n v="271"/>
    <x v="0"/>
  </r>
  <r>
    <x v="52"/>
    <x v="2"/>
    <n v="424"/>
    <x v="1"/>
  </r>
  <r>
    <x v="53"/>
    <x v="0"/>
    <n v="1"/>
    <x v="1"/>
  </r>
  <r>
    <x v="53"/>
    <x v="1"/>
    <n v="288"/>
    <x v="0"/>
  </r>
  <r>
    <x v="53"/>
    <x v="1"/>
    <n v="175"/>
    <x v="1"/>
  </r>
  <r>
    <x v="53"/>
    <x v="2"/>
    <n v="180"/>
    <x v="0"/>
  </r>
  <r>
    <x v="53"/>
    <x v="2"/>
    <n v="452"/>
    <x v="1"/>
  </r>
  <r>
    <x v="54"/>
    <x v="0"/>
    <n v="39"/>
    <x v="0"/>
  </r>
  <r>
    <x v="54"/>
    <x v="0"/>
    <n v="49"/>
    <x v="1"/>
  </r>
  <r>
    <x v="54"/>
    <x v="1"/>
    <n v="7575"/>
    <x v="0"/>
  </r>
  <r>
    <x v="54"/>
    <x v="1"/>
    <n v="4903"/>
    <x v="1"/>
  </r>
  <r>
    <x v="54"/>
    <x v="2"/>
    <n v="6271"/>
    <x v="0"/>
  </r>
  <r>
    <x v="54"/>
    <x v="2"/>
    <n v="9068"/>
    <x v="1"/>
  </r>
  <r>
    <x v="55"/>
    <x v="0"/>
    <n v="3"/>
    <x v="0"/>
  </r>
  <r>
    <x v="55"/>
    <x v="0"/>
    <n v="4"/>
    <x v="1"/>
  </r>
  <r>
    <x v="55"/>
    <x v="1"/>
    <n v="685"/>
    <x v="0"/>
  </r>
  <r>
    <x v="55"/>
    <x v="1"/>
    <n v="465"/>
    <x v="1"/>
  </r>
  <r>
    <x v="55"/>
    <x v="2"/>
    <n v="548"/>
    <x v="0"/>
  </r>
  <r>
    <x v="55"/>
    <x v="2"/>
    <n v="720"/>
    <x v="1"/>
  </r>
  <r>
    <x v="56"/>
    <x v="0"/>
    <n v="1"/>
    <x v="0"/>
  </r>
  <r>
    <x v="56"/>
    <x v="1"/>
    <n v="181"/>
    <x v="0"/>
  </r>
  <r>
    <x v="56"/>
    <x v="1"/>
    <n v="114"/>
    <x v="1"/>
  </r>
  <r>
    <x v="56"/>
    <x v="2"/>
    <n v="87"/>
    <x v="0"/>
  </r>
  <r>
    <x v="56"/>
    <x v="2"/>
    <n v="291"/>
    <x v="1"/>
  </r>
  <r>
    <x v="57"/>
    <x v="0"/>
    <n v="1"/>
    <x v="0"/>
  </r>
  <r>
    <x v="57"/>
    <x v="1"/>
    <n v="295"/>
    <x v="0"/>
  </r>
  <r>
    <x v="57"/>
    <x v="1"/>
    <n v="153"/>
    <x v="1"/>
  </r>
  <r>
    <x v="57"/>
    <x v="2"/>
    <n v="170"/>
    <x v="0"/>
  </r>
  <r>
    <x v="57"/>
    <x v="2"/>
    <n v="410"/>
    <x v="1"/>
  </r>
  <r>
    <x v="58"/>
    <x v="0"/>
    <n v="453"/>
    <x v="0"/>
  </r>
  <r>
    <x v="58"/>
    <x v="0"/>
    <n v="500"/>
    <x v="1"/>
  </r>
  <r>
    <x v="58"/>
    <x v="1"/>
    <n v="60477"/>
    <x v="0"/>
  </r>
  <r>
    <x v="58"/>
    <x v="1"/>
    <n v="38276"/>
    <x v="1"/>
  </r>
  <r>
    <x v="58"/>
    <x v="2"/>
    <n v="60810"/>
    <x v="0"/>
  </r>
  <r>
    <x v="58"/>
    <x v="2"/>
    <n v="72410"/>
    <x v="1"/>
  </r>
  <r>
    <x v="59"/>
    <x v="0"/>
    <n v="1"/>
    <x v="0"/>
  </r>
  <r>
    <x v="59"/>
    <x v="1"/>
    <n v="369"/>
    <x v="0"/>
  </r>
  <r>
    <x v="59"/>
    <x v="1"/>
    <n v="270"/>
    <x v="1"/>
  </r>
  <r>
    <x v="59"/>
    <x v="2"/>
    <n v="533"/>
    <x v="0"/>
  </r>
  <r>
    <x v="59"/>
    <x v="2"/>
    <n v="927"/>
    <x v="1"/>
  </r>
  <r>
    <x v="60"/>
    <x v="0"/>
    <n v="1"/>
    <x v="0"/>
  </r>
  <r>
    <x v="60"/>
    <x v="0"/>
    <n v="2"/>
    <x v="1"/>
  </r>
  <r>
    <x v="60"/>
    <x v="1"/>
    <n v="873"/>
    <x v="0"/>
  </r>
  <r>
    <x v="60"/>
    <x v="1"/>
    <n v="584"/>
    <x v="1"/>
  </r>
  <r>
    <x v="60"/>
    <x v="2"/>
    <n v="783"/>
    <x v="0"/>
  </r>
  <r>
    <x v="60"/>
    <x v="2"/>
    <n v="1008"/>
    <x v="1"/>
  </r>
  <r>
    <x v="61"/>
    <x v="0"/>
    <n v="1"/>
    <x v="0"/>
  </r>
  <r>
    <x v="61"/>
    <x v="0"/>
    <n v="2"/>
    <x v="1"/>
  </r>
  <r>
    <x v="61"/>
    <x v="1"/>
    <n v="918"/>
    <x v="0"/>
  </r>
  <r>
    <x v="61"/>
    <x v="1"/>
    <n v="501"/>
    <x v="1"/>
  </r>
  <r>
    <x v="61"/>
    <x v="2"/>
    <n v="679"/>
    <x v="0"/>
  </r>
  <r>
    <x v="61"/>
    <x v="2"/>
    <n v="1414"/>
    <x v="1"/>
  </r>
  <r>
    <x v="62"/>
    <x v="0"/>
    <n v="89"/>
    <x v="0"/>
  </r>
  <r>
    <x v="62"/>
    <x v="0"/>
    <n v="106"/>
    <x v="1"/>
  </r>
  <r>
    <x v="62"/>
    <x v="1"/>
    <n v="14977"/>
    <x v="0"/>
  </r>
  <r>
    <x v="62"/>
    <x v="1"/>
    <n v="9491"/>
    <x v="1"/>
  </r>
  <r>
    <x v="62"/>
    <x v="2"/>
    <n v="13889"/>
    <x v="0"/>
  </r>
  <r>
    <x v="62"/>
    <x v="2"/>
    <n v="18848"/>
    <x v="1"/>
  </r>
  <r>
    <x v="63"/>
    <x v="0"/>
    <n v="84"/>
    <x v="0"/>
  </r>
  <r>
    <x v="63"/>
    <x v="0"/>
    <n v="90"/>
    <x v="1"/>
  </r>
  <r>
    <x v="63"/>
    <x v="1"/>
    <n v="9419"/>
    <x v="0"/>
  </r>
  <r>
    <x v="63"/>
    <x v="1"/>
    <n v="5788"/>
    <x v="1"/>
  </r>
  <r>
    <x v="63"/>
    <x v="2"/>
    <n v="9971"/>
    <x v="0"/>
  </r>
  <r>
    <x v="63"/>
    <x v="2"/>
    <n v="11533"/>
    <x v="1"/>
  </r>
  <r>
    <x v="64"/>
    <x v="0"/>
    <n v="1"/>
    <x v="1"/>
  </r>
  <r>
    <x v="64"/>
    <x v="1"/>
    <n v="906"/>
    <x v="0"/>
  </r>
  <r>
    <x v="64"/>
    <x v="1"/>
    <n v="517"/>
    <x v="1"/>
  </r>
  <r>
    <x v="64"/>
    <x v="2"/>
    <n v="461"/>
    <x v="0"/>
  </r>
  <r>
    <x v="64"/>
    <x v="2"/>
    <n v="1376"/>
    <x v="1"/>
  </r>
  <r>
    <x v="65"/>
    <x v="0"/>
    <n v="8"/>
    <x v="0"/>
  </r>
  <r>
    <x v="65"/>
    <x v="0"/>
    <n v="19"/>
    <x v="1"/>
  </r>
  <r>
    <x v="65"/>
    <x v="1"/>
    <n v="2973"/>
    <x v="0"/>
  </r>
  <r>
    <x v="65"/>
    <x v="1"/>
    <n v="2018"/>
    <x v="1"/>
  </r>
  <r>
    <x v="65"/>
    <x v="2"/>
    <n v="1938"/>
    <x v="0"/>
  </r>
  <r>
    <x v="65"/>
    <x v="2"/>
    <n v="3155"/>
    <x v="1"/>
  </r>
  <r>
    <x v="66"/>
    <x v="0"/>
    <n v="1"/>
    <x v="0"/>
  </r>
  <r>
    <x v="66"/>
    <x v="0"/>
    <n v="1"/>
    <x v="1"/>
  </r>
  <r>
    <x v="66"/>
    <x v="1"/>
    <n v="244"/>
    <x v="0"/>
  </r>
  <r>
    <x v="66"/>
    <x v="1"/>
    <n v="181"/>
    <x v="1"/>
  </r>
  <r>
    <x v="66"/>
    <x v="2"/>
    <n v="247"/>
    <x v="0"/>
  </r>
  <r>
    <x v="66"/>
    <x v="2"/>
    <n v="396"/>
    <x v="1"/>
  </r>
  <r>
    <x v="67"/>
    <x v="1"/>
    <n v="461"/>
    <x v="0"/>
  </r>
  <r>
    <x v="67"/>
    <x v="1"/>
    <n v="249"/>
    <x v="1"/>
  </r>
  <r>
    <x v="67"/>
    <x v="2"/>
    <n v="274"/>
    <x v="0"/>
  </r>
  <r>
    <x v="67"/>
    <x v="2"/>
    <n v="758"/>
    <x v="1"/>
  </r>
  <r>
    <x v="68"/>
    <x v="0"/>
    <n v="39"/>
    <x v="0"/>
  </r>
  <r>
    <x v="68"/>
    <x v="0"/>
    <n v="76"/>
    <x v="1"/>
  </r>
  <r>
    <x v="68"/>
    <x v="1"/>
    <n v="11461"/>
    <x v="0"/>
  </r>
  <r>
    <x v="68"/>
    <x v="1"/>
    <n v="7908"/>
    <x v="1"/>
  </r>
  <r>
    <x v="68"/>
    <x v="2"/>
    <n v="8494"/>
    <x v="0"/>
  </r>
  <r>
    <x v="68"/>
    <x v="2"/>
    <n v="12264"/>
    <x v="1"/>
  </r>
  <r>
    <x v="69"/>
    <x v="0"/>
    <n v="1"/>
    <x v="1"/>
  </r>
  <r>
    <x v="69"/>
    <x v="1"/>
    <n v="229"/>
    <x v="0"/>
  </r>
  <r>
    <x v="69"/>
    <x v="1"/>
    <n v="140"/>
    <x v="1"/>
  </r>
  <r>
    <x v="69"/>
    <x v="2"/>
    <n v="144"/>
    <x v="0"/>
  </r>
  <r>
    <x v="69"/>
    <x v="2"/>
    <n v="267"/>
    <x v="1"/>
  </r>
  <r>
    <x v="70"/>
    <x v="1"/>
    <n v="37"/>
    <x v="0"/>
  </r>
  <r>
    <x v="70"/>
    <x v="1"/>
    <n v="30"/>
    <x v="1"/>
  </r>
  <r>
    <x v="70"/>
    <x v="2"/>
    <n v="83"/>
    <x v="0"/>
  </r>
  <r>
    <x v="70"/>
    <x v="2"/>
    <n v="120"/>
    <x v="1"/>
  </r>
  <r>
    <x v="71"/>
    <x v="0"/>
    <n v="1"/>
    <x v="0"/>
  </r>
  <r>
    <x v="71"/>
    <x v="1"/>
    <n v="468"/>
    <x v="0"/>
  </r>
  <r>
    <x v="71"/>
    <x v="1"/>
    <n v="392"/>
    <x v="1"/>
  </r>
  <r>
    <x v="71"/>
    <x v="2"/>
    <n v="376"/>
    <x v="0"/>
  </r>
  <r>
    <x v="71"/>
    <x v="2"/>
    <n v="1028"/>
    <x v="1"/>
  </r>
  <r>
    <x v="72"/>
    <x v="1"/>
    <n v="147"/>
    <x v="0"/>
  </r>
  <r>
    <x v="72"/>
    <x v="1"/>
    <n v="113"/>
    <x v="1"/>
  </r>
  <r>
    <x v="72"/>
    <x v="2"/>
    <n v="163"/>
    <x v="0"/>
  </r>
  <r>
    <x v="72"/>
    <x v="2"/>
    <n v="222"/>
    <x v="1"/>
  </r>
  <r>
    <x v="73"/>
    <x v="1"/>
    <n v="1061"/>
    <x v="0"/>
  </r>
  <r>
    <x v="73"/>
    <x v="1"/>
    <n v="801"/>
    <x v="1"/>
  </r>
  <r>
    <x v="73"/>
    <x v="2"/>
    <n v="928"/>
    <x v="0"/>
  </r>
  <r>
    <x v="73"/>
    <x v="2"/>
    <n v="1577"/>
    <x v="1"/>
  </r>
  <r>
    <x v="74"/>
    <x v="1"/>
    <n v="180"/>
    <x v="0"/>
  </r>
  <r>
    <x v="74"/>
    <x v="1"/>
    <n v="130"/>
    <x v="1"/>
  </r>
  <r>
    <x v="74"/>
    <x v="2"/>
    <n v="348"/>
    <x v="0"/>
  </r>
  <r>
    <x v="74"/>
    <x v="2"/>
    <n v="443"/>
    <x v="1"/>
  </r>
  <r>
    <x v="75"/>
    <x v="1"/>
    <n v="58"/>
    <x v="0"/>
  </r>
  <r>
    <x v="75"/>
    <x v="1"/>
    <n v="39"/>
    <x v="1"/>
  </r>
  <r>
    <x v="75"/>
    <x v="2"/>
    <n v="50"/>
    <x v="0"/>
  </r>
  <r>
    <x v="75"/>
    <x v="2"/>
    <n v="76"/>
    <x v="1"/>
  </r>
  <r>
    <x v="76"/>
    <x v="0"/>
    <n v="7"/>
    <x v="0"/>
  </r>
  <r>
    <x v="76"/>
    <x v="0"/>
    <n v="8"/>
    <x v="1"/>
  </r>
  <r>
    <x v="76"/>
    <x v="1"/>
    <n v="1329"/>
    <x v="0"/>
  </r>
  <r>
    <x v="76"/>
    <x v="1"/>
    <n v="902"/>
    <x v="1"/>
  </r>
  <r>
    <x v="76"/>
    <x v="2"/>
    <n v="1042"/>
    <x v="0"/>
  </r>
  <r>
    <x v="76"/>
    <x v="2"/>
    <n v="1503"/>
    <x v="1"/>
  </r>
  <r>
    <x v="77"/>
    <x v="1"/>
    <n v="75"/>
    <x v="0"/>
  </r>
  <r>
    <x v="77"/>
    <x v="1"/>
    <n v="60"/>
    <x v="1"/>
  </r>
  <r>
    <x v="77"/>
    <x v="2"/>
    <n v="162"/>
    <x v="0"/>
  </r>
  <r>
    <x v="77"/>
    <x v="2"/>
    <n v="220"/>
    <x v="1"/>
  </r>
  <r>
    <x v="78"/>
    <x v="0"/>
    <n v="1"/>
    <x v="0"/>
  </r>
  <r>
    <x v="78"/>
    <x v="1"/>
    <n v="284"/>
    <x v="0"/>
  </r>
  <r>
    <x v="78"/>
    <x v="1"/>
    <n v="190"/>
    <x v="1"/>
  </r>
  <r>
    <x v="78"/>
    <x v="2"/>
    <n v="226"/>
    <x v="0"/>
  </r>
  <r>
    <x v="78"/>
    <x v="2"/>
    <n v="326"/>
    <x v="1"/>
  </r>
  <r>
    <x v="79"/>
    <x v="0"/>
    <n v="9"/>
    <x v="0"/>
  </r>
  <r>
    <x v="79"/>
    <x v="0"/>
    <n v="4"/>
    <x v="1"/>
  </r>
  <r>
    <x v="79"/>
    <x v="1"/>
    <n v="3994"/>
    <x v="0"/>
  </r>
  <r>
    <x v="79"/>
    <x v="1"/>
    <n v="2333"/>
    <x v="1"/>
  </r>
  <r>
    <x v="79"/>
    <x v="2"/>
    <n v="2499"/>
    <x v="0"/>
  </r>
  <r>
    <x v="79"/>
    <x v="2"/>
    <n v="6270"/>
    <x v="1"/>
  </r>
  <r>
    <x v="80"/>
    <x v="1"/>
    <n v="746"/>
    <x v="0"/>
  </r>
  <r>
    <x v="80"/>
    <x v="1"/>
    <n v="438"/>
    <x v="1"/>
  </r>
  <r>
    <x v="80"/>
    <x v="2"/>
    <n v="451"/>
    <x v="0"/>
  </r>
  <r>
    <x v="80"/>
    <x v="2"/>
    <n v="1266"/>
    <x v="1"/>
  </r>
  <r>
    <x v="81"/>
    <x v="0"/>
    <n v="1"/>
    <x v="1"/>
  </r>
  <r>
    <x v="81"/>
    <x v="1"/>
    <n v="935"/>
    <x v="0"/>
  </r>
  <r>
    <x v="81"/>
    <x v="1"/>
    <n v="596"/>
    <x v="1"/>
  </r>
  <r>
    <x v="81"/>
    <x v="2"/>
    <n v="545"/>
    <x v="0"/>
  </r>
  <r>
    <x v="81"/>
    <x v="2"/>
    <n v="1675"/>
    <x v="1"/>
  </r>
  <r>
    <x v="82"/>
    <x v="0"/>
    <n v="1"/>
    <x v="0"/>
  </r>
  <r>
    <x v="82"/>
    <x v="1"/>
    <n v="1010"/>
    <x v="0"/>
  </r>
  <r>
    <x v="82"/>
    <x v="1"/>
    <n v="614"/>
    <x v="1"/>
  </r>
  <r>
    <x v="82"/>
    <x v="2"/>
    <n v="872"/>
    <x v="0"/>
  </r>
  <r>
    <x v="82"/>
    <x v="2"/>
    <n v="2439"/>
    <x v="1"/>
  </r>
  <r>
    <x v="83"/>
    <x v="0"/>
    <n v="11"/>
    <x v="0"/>
  </r>
  <r>
    <x v="83"/>
    <x v="0"/>
    <n v="11"/>
    <x v="1"/>
  </r>
  <r>
    <x v="83"/>
    <x v="1"/>
    <n v="2290"/>
    <x v="0"/>
  </r>
  <r>
    <x v="83"/>
    <x v="1"/>
    <n v="1301"/>
    <x v="1"/>
  </r>
  <r>
    <x v="83"/>
    <x v="2"/>
    <n v="2256"/>
    <x v="0"/>
  </r>
  <r>
    <x v="83"/>
    <x v="2"/>
    <n v="3260"/>
    <x v="1"/>
  </r>
  <r>
    <x v="84"/>
    <x v="0"/>
    <n v="222"/>
    <x v="0"/>
  </r>
  <r>
    <x v="84"/>
    <x v="0"/>
    <n v="381"/>
    <x v="1"/>
  </r>
  <r>
    <x v="84"/>
    <x v="1"/>
    <n v="35958"/>
    <x v="0"/>
  </r>
  <r>
    <x v="84"/>
    <x v="1"/>
    <n v="23955"/>
    <x v="1"/>
  </r>
  <r>
    <x v="84"/>
    <x v="2"/>
    <n v="34812"/>
    <x v="0"/>
  </r>
  <r>
    <x v="84"/>
    <x v="2"/>
    <n v="45960"/>
    <x v="1"/>
  </r>
  <r>
    <x v="85"/>
    <x v="1"/>
    <n v="94"/>
    <x v="0"/>
  </r>
  <r>
    <x v="85"/>
    <x v="1"/>
    <n v="111"/>
    <x v="1"/>
  </r>
  <r>
    <x v="85"/>
    <x v="2"/>
    <n v="172"/>
    <x v="0"/>
  </r>
  <r>
    <x v="85"/>
    <x v="2"/>
    <n v="252"/>
    <x v="1"/>
  </r>
  <r>
    <x v="86"/>
    <x v="0"/>
    <n v="198"/>
    <x v="0"/>
  </r>
  <r>
    <x v="86"/>
    <x v="0"/>
    <n v="269"/>
    <x v="1"/>
  </r>
  <r>
    <x v="86"/>
    <x v="1"/>
    <n v="13754"/>
    <x v="0"/>
  </r>
  <r>
    <x v="86"/>
    <x v="1"/>
    <n v="9119"/>
    <x v="1"/>
  </r>
  <r>
    <x v="86"/>
    <x v="2"/>
    <n v="18560"/>
    <x v="0"/>
  </r>
  <r>
    <x v="86"/>
    <x v="2"/>
    <n v="18587"/>
    <x v="1"/>
  </r>
  <r>
    <x v="87"/>
    <x v="0"/>
    <n v="1"/>
    <x v="1"/>
  </r>
  <r>
    <x v="87"/>
    <x v="1"/>
    <n v="562"/>
    <x v="0"/>
  </r>
  <r>
    <x v="87"/>
    <x v="1"/>
    <n v="305"/>
    <x v="1"/>
  </r>
  <r>
    <x v="87"/>
    <x v="2"/>
    <n v="399"/>
    <x v="0"/>
  </r>
  <r>
    <x v="87"/>
    <x v="2"/>
    <n v="781"/>
    <x v="1"/>
  </r>
  <r>
    <x v="88"/>
    <x v="1"/>
    <n v="287"/>
    <x v="0"/>
  </r>
  <r>
    <x v="88"/>
    <x v="1"/>
    <n v="203"/>
    <x v="1"/>
  </r>
  <r>
    <x v="88"/>
    <x v="2"/>
    <n v="239"/>
    <x v="0"/>
  </r>
  <r>
    <x v="88"/>
    <x v="2"/>
    <n v="491"/>
    <x v="1"/>
  </r>
  <r>
    <x v="89"/>
    <x v="1"/>
    <n v="657"/>
    <x v="0"/>
  </r>
  <r>
    <x v="89"/>
    <x v="1"/>
    <n v="391"/>
    <x v="1"/>
  </r>
  <r>
    <x v="89"/>
    <x v="2"/>
    <n v="378"/>
    <x v="0"/>
  </r>
  <r>
    <x v="89"/>
    <x v="2"/>
    <n v="824"/>
    <x v="1"/>
  </r>
  <r>
    <x v="90"/>
    <x v="1"/>
    <n v="83"/>
    <x v="0"/>
  </r>
  <r>
    <x v="90"/>
    <x v="1"/>
    <n v="67"/>
    <x v="1"/>
  </r>
  <r>
    <x v="90"/>
    <x v="2"/>
    <n v="95"/>
    <x v="0"/>
  </r>
  <r>
    <x v="90"/>
    <x v="2"/>
    <n v="106"/>
    <x v="1"/>
  </r>
  <r>
    <x v="91"/>
    <x v="0"/>
    <n v="2"/>
    <x v="0"/>
  </r>
  <r>
    <x v="91"/>
    <x v="0"/>
    <n v="2"/>
    <x v="1"/>
  </r>
  <r>
    <x v="91"/>
    <x v="1"/>
    <n v="1267"/>
    <x v="0"/>
  </r>
  <r>
    <x v="91"/>
    <x v="1"/>
    <n v="720"/>
    <x v="1"/>
  </r>
  <r>
    <x v="91"/>
    <x v="2"/>
    <n v="815"/>
    <x v="0"/>
  </r>
  <r>
    <x v="91"/>
    <x v="2"/>
    <n v="1713"/>
    <x v="1"/>
  </r>
  <r>
    <x v="92"/>
    <x v="0"/>
    <n v="1"/>
    <x v="0"/>
  </r>
  <r>
    <x v="92"/>
    <x v="1"/>
    <n v="370"/>
    <x v="0"/>
  </r>
  <r>
    <x v="92"/>
    <x v="1"/>
    <n v="201"/>
    <x v="1"/>
  </r>
  <r>
    <x v="92"/>
    <x v="2"/>
    <n v="150"/>
    <x v="0"/>
  </r>
  <r>
    <x v="92"/>
    <x v="2"/>
    <n v="397"/>
    <x v="1"/>
  </r>
  <r>
    <x v="93"/>
    <x v="1"/>
    <n v="269"/>
    <x v="0"/>
  </r>
  <r>
    <x v="93"/>
    <x v="1"/>
    <n v="180"/>
    <x v="1"/>
  </r>
  <r>
    <x v="93"/>
    <x v="2"/>
    <n v="240"/>
    <x v="0"/>
  </r>
  <r>
    <x v="93"/>
    <x v="2"/>
    <n v="485"/>
    <x v="1"/>
  </r>
  <r>
    <x v="94"/>
    <x v="1"/>
    <n v="1035"/>
    <x v="0"/>
  </r>
  <r>
    <x v="94"/>
    <x v="1"/>
    <n v="646"/>
    <x v="1"/>
  </r>
  <r>
    <x v="94"/>
    <x v="2"/>
    <n v="421"/>
    <x v="0"/>
  </r>
  <r>
    <x v="94"/>
    <x v="2"/>
    <n v="1313"/>
    <x v="1"/>
  </r>
  <r>
    <x v="95"/>
    <x v="0"/>
    <n v="4"/>
    <x v="0"/>
  </r>
  <r>
    <x v="95"/>
    <x v="0"/>
    <n v="8"/>
    <x v="1"/>
  </r>
  <r>
    <x v="95"/>
    <x v="1"/>
    <n v="4608"/>
    <x v="0"/>
  </r>
  <r>
    <x v="95"/>
    <x v="1"/>
    <n v="2516"/>
    <x v="1"/>
  </r>
  <r>
    <x v="95"/>
    <x v="2"/>
    <n v="2038"/>
    <x v="0"/>
  </r>
  <r>
    <x v="95"/>
    <x v="2"/>
    <n v="4835"/>
    <x v="1"/>
  </r>
  <r>
    <x v="96"/>
    <x v="1"/>
    <n v="506"/>
    <x v="0"/>
  </r>
  <r>
    <x v="96"/>
    <x v="1"/>
    <n v="373"/>
    <x v="1"/>
  </r>
  <r>
    <x v="96"/>
    <x v="2"/>
    <n v="491"/>
    <x v="0"/>
  </r>
  <r>
    <x v="96"/>
    <x v="2"/>
    <n v="703"/>
    <x v="1"/>
  </r>
  <r>
    <x v="97"/>
    <x v="0"/>
    <n v="1"/>
    <x v="1"/>
  </r>
  <r>
    <x v="97"/>
    <x v="1"/>
    <n v="858"/>
    <x v="0"/>
  </r>
  <r>
    <x v="97"/>
    <x v="1"/>
    <n v="553"/>
    <x v="1"/>
  </r>
  <r>
    <x v="97"/>
    <x v="2"/>
    <n v="534"/>
    <x v="0"/>
  </r>
  <r>
    <x v="97"/>
    <x v="2"/>
    <n v="1026"/>
    <x v="1"/>
  </r>
  <r>
    <x v="98"/>
    <x v="0"/>
    <n v="2"/>
    <x v="0"/>
  </r>
  <r>
    <x v="98"/>
    <x v="0"/>
    <n v="2"/>
    <x v="1"/>
  </r>
  <r>
    <x v="98"/>
    <x v="1"/>
    <n v="805"/>
    <x v="0"/>
  </r>
  <r>
    <x v="98"/>
    <x v="1"/>
    <n v="496"/>
    <x v="1"/>
  </r>
  <r>
    <x v="98"/>
    <x v="2"/>
    <n v="594"/>
    <x v="0"/>
  </r>
  <r>
    <x v="98"/>
    <x v="2"/>
    <n v="1288"/>
    <x v="1"/>
  </r>
  <r>
    <x v="99"/>
    <x v="0"/>
    <n v="2"/>
    <x v="0"/>
  </r>
  <r>
    <x v="99"/>
    <x v="0"/>
    <n v="1"/>
    <x v="1"/>
  </r>
  <r>
    <x v="99"/>
    <x v="1"/>
    <n v="563"/>
    <x v="0"/>
  </r>
  <r>
    <x v="99"/>
    <x v="1"/>
    <n v="382"/>
    <x v="1"/>
  </r>
  <r>
    <x v="99"/>
    <x v="2"/>
    <n v="466"/>
    <x v="0"/>
  </r>
  <r>
    <x v="99"/>
    <x v="2"/>
    <n v="789"/>
    <x v="1"/>
  </r>
  <r>
    <x v="100"/>
    <x v="0"/>
    <n v="3"/>
    <x v="0"/>
  </r>
  <r>
    <x v="100"/>
    <x v="0"/>
    <n v="4"/>
    <x v="1"/>
  </r>
  <r>
    <x v="100"/>
    <x v="1"/>
    <n v="1596"/>
    <x v="0"/>
  </r>
  <r>
    <x v="100"/>
    <x v="1"/>
    <n v="861"/>
    <x v="1"/>
  </r>
  <r>
    <x v="100"/>
    <x v="2"/>
    <n v="984"/>
    <x v="0"/>
  </r>
  <r>
    <x v="100"/>
    <x v="2"/>
    <n v="1971"/>
    <x v="1"/>
  </r>
  <r>
    <x v="101"/>
    <x v="0"/>
    <n v="11"/>
    <x v="0"/>
  </r>
  <r>
    <x v="101"/>
    <x v="0"/>
    <n v="11"/>
    <x v="1"/>
  </r>
  <r>
    <x v="101"/>
    <x v="1"/>
    <n v="6167"/>
    <x v="0"/>
  </r>
  <r>
    <x v="101"/>
    <x v="1"/>
    <n v="3838"/>
    <x v="1"/>
  </r>
  <r>
    <x v="101"/>
    <x v="2"/>
    <n v="3227"/>
    <x v="0"/>
  </r>
  <r>
    <x v="101"/>
    <x v="2"/>
    <n v="6673"/>
    <x v="1"/>
  </r>
  <r>
    <x v="102"/>
    <x v="1"/>
    <n v="382"/>
    <x v="0"/>
  </r>
  <r>
    <x v="102"/>
    <x v="1"/>
    <n v="222"/>
    <x v="1"/>
  </r>
  <r>
    <x v="102"/>
    <x v="2"/>
    <n v="246"/>
    <x v="0"/>
  </r>
  <r>
    <x v="102"/>
    <x v="2"/>
    <n v="625"/>
    <x v="1"/>
  </r>
  <r>
    <x v="103"/>
    <x v="0"/>
    <n v="8"/>
    <x v="0"/>
  </r>
  <r>
    <x v="103"/>
    <x v="0"/>
    <n v="8"/>
    <x v="1"/>
  </r>
  <r>
    <x v="103"/>
    <x v="1"/>
    <n v="3133"/>
    <x v="0"/>
  </r>
  <r>
    <x v="103"/>
    <x v="1"/>
    <n v="2443"/>
    <x v="1"/>
  </r>
  <r>
    <x v="103"/>
    <x v="2"/>
    <n v="2822"/>
    <x v="0"/>
  </r>
  <r>
    <x v="103"/>
    <x v="2"/>
    <n v="2780"/>
    <x v="1"/>
  </r>
  <r>
    <x v="104"/>
    <x v="0"/>
    <n v="3"/>
    <x v="0"/>
  </r>
  <r>
    <x v="104"/>
    <x v="0"/>
    <n v="2"/>
    <x v="1"/>
  </r>
  <r>
    <x v="104"/>
    <x v="1"/>
    <n v="3740"/>
    <x v="0"/>
  </r>
  <r>
    <x v="104"/>
    <x v="1"/>
    <n v="2007"/>
    <x v="1"/>
  </r>
  <r>
    <x v="104"/>
    <x v="2"/>
    <n v="1825"/>
    <x v="0"/>
  </r>
  <r>
    <x v="104"/>
    <x v="2"/>
    <n v="5878"/>
    <x v="1"/>
  </r>
  <r>
    <x v="105"/>
    <x v="0"/>
    <n v="2"/>
    <x v="0"/>
  </r>
  <r>
    <x v="105"/>
    <x v="0"/>
    <n v="2"/>
    <x v="1"/>
  </r>
  <r>
    <x v="105"/>
    <x v="1"/>
    <n v="1633"/>
    <x v="0"/>
  </r>
  <r>
    <x v="105"/>
    <x v="1"/>
    <n v="1029"/>
    <x v="1"/>
  </r>
  <r>
    <x v="105"/>
    <x v="2"/>
    <n v="1276"/>
    <x v="0"/>
  </r>
  <r>
    <x v="105"/>
    <x v="2"/>
    <n v="2412"/>
    <x v="1"/>
  </r>
  <r>
    <x v="106"/>
    <x v="0"/>
    <n v="1"/>
    <x v="0"/>
  </r>
  <r>
    <x v="106"/>
    <x v="0"/>
    <n v="1"/>
    <x v="1"/>
  </r>
  <r>
    <x v="106"/>
    <x v="1"/>
    <n v="707"/>
    <x v="0"/>
  </r>
  <r>
    <x v="106"/>
    <x v="1"/>
    <n v="425"/>
    <x v="1"/>
  </r>
  <r>
    <x v="106"/>
    <x v="2"/>
    <n v="508"/>
    <x v="0"/>
  </r>
  <r>
    <x v="106"/>
    <x v="2"/>
    <n v="1098"/>
    <x v="1"/>
  </r>
  <r>
    <x v="107"/>
    <x v="0"/>
    <n v="3"/>
    <x v="0"/>
  </r>
  <r>
    <x v="107"/>
    <x v="0"/>
    <n v="1"/>
    <x v="1"/>
  </r>
  <r>
    <x v="107"/>
    <x v="1"/>
    <n v="1184"/>
    <x v="0"/>
  </r>
  <r>
    <x v="107"/>
    <x v="1"/>
    <n v="600"/>
    <x v="1"/>
  </r>
  <r>
    <x v="107"/>
    <x v="2"/>
    <n v="651"/>
    <x v="0"/>
  </r>
  <r>
    <x v="107"/>
    <x v="2"/>
    <n v="1647"/>
    <x v="1"/>
  </r>
  <r>
    <x v="108"/>
    <x v="0"/>
    <n v="1"/>
    <x v="1"/>
  </r>
  <r>
    <x v="108"/>
    <x v="1"/>
    <n v="219"/>
    <x v="0"/>
  </r>
  <r>
    <x v="108"/>
    <x v="1"/>
    <n v="148"/>
    <x v="1"/>
  </r>
  <r>
    <x v="108"/>
    <x v="2"/>
    <n v="481"/>
    <x v="0"/>
  </r>
  <r>
    <x v="108"/>
    <x v="2"/>
    <n v="955"/>
    <x v="1"/>
  </r>
  <r>
    <x v="109"/>
    <x v="0"/>
    <n v="2"/>
    <x v="0"/>
  </r>
  <r>
    <x v="109"/>
    <x v="0"/>
    <n v="1"/>
    <x v="1"/>
  </r>
  <r>
    <x v="109"/>
    <x v="1"/>
    <n v="538"/>
    <x v="0"/>
  </r>
  <r>
    <x v="109"/>
    <x v="1"/>
    <n v="277"/>
    <x v="1"/>
  </r>
  <r>
    <x v="109"/>
    <x v="2"/>
    <n v="264"/>
    <x v="0"/>
  </r>
  <r>
    <x v="109"/>
    <x v="2"/>
    <n v="747"/>
    <x v="1"/>
  </r>
  <r>
    <x v="110"/>
    <x v="0"/>
    <n v="2"/>
    <x v="1"/>
  </r>
  <r>
    <x v="110"/>
    <x v="1"/>
    <n v="1159"/>
    <x v="0"/>
  </r>
  <r>
    <x v="110"/>
    <x v="1"/>
    <n v="534"/>
    <x v="1"/>
  </r>
  <r>
    <x v="110"/>
    <x v="2"/>
    <n v="496"/>
    <x v="0"/>
  </r>
  <r>
    <x v="110"/>
    <x v="2"/>
    <n v="1419"/>
    <x v="1"/>
  </r>
  <r>
    <x v="111"/>
    <x v="1"/>
    <n v="201"/>
    <x v="0"/>
  </r>
  <r>
    <x v="111"/>
    <x v="1"/>
    <n v="165"/>
    <x v="1"/>
  </r>
  <r>
    <x v="111"/>
    <x v="2"/>
    <n v="173"/>
    <x v="0"/>
  </r>
  <r>
    <x v="111"/>
    <x v="2"/>
    <n v="304"/>
    <x v="1"/>
  </r>
  <r>
    <x v="112"/>
    <x v="0"/>
    <n v="18"/>
    <x v="0"/>
  </r>
  <r>
    <x v="112"/>
    <x v="0"/>
    <n v="21"/>
    <x v="1"/>
  </r>
  <r>
    <x v="112"/>
    <x v="1"/>
    <n v="12621"/>
    <x v="0"/>
  </r>
  <r>
    <x v="112"/>
    <x v="1"/>
    <n v="8234"/>
    <x v="1"/>
  </r>
  <r>
    <x v="112"/>
    <x v="2"/>
    <n v="5732"/>
    <x v="0"/>
  </r>
  <r>
    <x v="112"/>
    <x v="2"/>
    <n v="11453"/>
    <x v="1"/>
  </r>
  <r>
    <x v="113"/>
    <x v="1"/>
    <n v="150"/>
    <x v="0"/>
  </r>
  <r>
    <x v="113"/>
    <x v="1"/>
    <n v="99"/>
    <x v="1"/>
  </r>
  <r>
    <x v="113"/>
    <x v="2"/>
    <n v="135"/>
    <x v="0"/>
  </r>
  <r>
    <x v="113"/>
    <x v="2"/>
    <n v="486"/>
    <x v="1"/>
  </r>
  <r>
    <x v="114"/>
    <x v="0"/>
    <n v="1"/>
    <x v="0"/>
  </r>
  <r>
    <x v="114"/>
    <x v="0"/>
    <n v="2"/>
    <x v="1"/>
  </r>
  <r>
    <x v="114"/>
    <x v="1"/>
    <n v="1100"/>
    <x v="0"/>
  </r>
  <r>
    <x v="114"/>
    <x v="1"/>
    <n v="857"/>
    <x v="1"/>
  </r>
  <r>
    <x v="114"/>
    <x v="2"/>
    <n v="987"/>
    <x v="0"/>
  </r>
  <r>
    <x v="114"/>
    <x v="2"/>
    <n v="1599"/>
    <x v="1"/>
  </r>
  <r>
    <x v="115"/>
    <x v="1"/>
    <n v="190"/>
    <x v="0"/>
  </r>
  <r>
    <x v="115"/>
    <x v="1"/>
    <n v="108"/>
    <x v="1"/>
  </r>
  <r>
    <x v="115"/>
    <x v="2"/>
    <n v="255"/>
    <x v="0"/>
  </r>
  <r>
    <x v="115"/>
    <x v="2"/>
    <n v="495"/>
    <x v="1"/>
  </r>
  <r>
    <x v="116"/>
    <x v="0"/>
    <n v="1"/>
    <x v="1"/>
  </r>
  <r>
    <x v="116"/>
    <x v="1"/>
    <n v="441"/>
    <x v="0"/>
  </r>
  <r>
    <x v="116"/>
    <x v="1"/>
    <n v="250"/>
    <x v="1"/>
  </r>
  <r>
    <x v="116"/>
    <x v="2"/>
    <n v="205"/>
    <x v="0"/>
  </r>
  <r>
    <x v="116"/>
    <x v="2"/>
    <n v="629"/>
    <x v="1"/>
  </r>
  <r>
    <x v="117"/>
    <x v="0"/>
    <n v="1"/>
    <x v="1"/>
  </r>
  <r>
    <x v="117"/>
    <x v="1"/>
    <n v="495"/>
    <x v="0"/>
  </r>
  <r>
    <x v="117"/>
    <x v="1"/>
    <n v="320"/>
    <x v="1"/>
  </r>
  <r>
    <x v="117"/>
    <x v="2"/>
    <n v="345"/>
    <x v="0"/>
  </r>
  <r>
    <x v="117"/>
    <x v="2"/>
    <n v="830"/>
    <x v="1"/>
  </r>
  <r>
    <x v="118"/>
    <x v="0"/>
    <n v="2"/>
    <x v="0"/>
  </r>
  <r>
    <x v="118"/>
    <x v="1"/>
    <n v="1018"/>
    <x v="0"/>
  </r>
  <r>
    <x v="118"/>
    <x v="1"/>
    <n v="501"/>
    <x v="1"/>
  </r>
  <r>
    <x v="118"/>
    <x v="2"/>
    <n v="553"/>
    <x v="0"/>
  </r>
  <r>
    <x v="118"/>
    <x v="2"/>
    <n v="1630"/>
    <x v="1"/>
  </r>
  <r>
    <x v="119"/>
    <x v="1"/>
    <n v="17"/>
    <x v="0"/>
  </r>
  <r>
    <x v="119"/>
    <x v="1"/>
    <n v="5"/>
    <x v="1"/>
  </r>
  <r>
    <x v="119"/>
    <x v="2"/>
    <n v="91"/>
    <x v="0"/>
  </r>
  <r>
    <x v="119"/>
    <x v="2"/>
    <n v="102"/>
    <x v="1"/>
  </r>
  <r>
    <x v="120"/>
    <x v="0"/>
    <n v="1"/>
    <x v="0"/>
  </r>
  <r>
    <x v="120"/>
    <x v="1"/>
    <n v="207"/>
    <x v="0"/>
  </r>
  <r>
    <x v="120"/>
    <x v="1"/>
    <n v="130"/>
    <x v="1"/>
  </r>
  <r>
    <x v="120"/>
    <x v="2"/>
    <n v="178"/>
    <x v="0"/>
  </r>
  <r>
    <x v="120"/>
    <x v="2"/>
    <n v="269"/>
    <x v="1"/>
  </r>
  <r>
    <x v="121"/>
    <x v="0"/>
    <n v="16"/>
    <x v="0"/>
  </r>
  <r>
    <x v="121"/>
    <x v="0"/>
    <n v="13"/>
    <x v="1"/>
  </r>
  <r>
    <x v="121"/>
    <x v="1"/>
    <n v="4461"/>
    <x v="0"/>
  </r>
  <r>
    <x v="121"/>
    <x v="1"/>
    <n v="2753"/>
    <x v="1"/>
  </r>
  <r>
    <x v="121"/>
    <x v="2"/>
    <n v="2833"/>
    <x v="0"/>
  </r>
  <r>
    <x v="121"/>
    <x v="2"/>
    <n v="4885"/>
    <x v="1"/>
  </r>
  <r>
    <x v="122"/>
    <x v="0"/>
    <n v="1"/>
    <x v="0"/>
  </r>
  <r>
    <x v="122"/>
    <x v="0"/>
    <n v="3"/>
    <x v="1"/>
  </r>
  <r>
    <x v="122"/>
    <x v="1"/>
    <n v="707"/>
    <x v="0"/>
  </r>
  <r>
    <x v="122"/>
    <x v="1"/>
    <n v="484"/>
    <x v="1"/>
  </r>
  <r>
    <x v="122"/>
    <x v="2"/>
    <n v="673"/>
    <x v="0"/>
  </r>
  <r>
    <x v="122"/>
    <x v="2"/>
    <n v="1244"/>
    <x v="1"/>
  </r>
  <r>
    <x v="123"/>
    <x v="0"/>
    <n v="1"/>
    <x v="0"/>
  </r>
  <r>
    <x v="123"/>
    <x v="1"/>
    <n v="152"/>
    <x v="0"/>
  </r>
  <r>
    <x v="123"/>
    <x v="1"/>
    <n v="79"/>
    <x v="1"/>
  </r>
  <r>
    <x v="123"/>
    <x v="2"/>
    <n v="229"/>
    <x v="0"/>
  </r>
  <r>
    <x v="123"/>
    <x v="2"/>
    <n v="622"/>
    <x v="1"/>
  </r>
  <r>
    <x v="124"/>
    <x v="0"/>
    <n v="1"/>
    <x v="0"/>
  </r>
  <r>
    <x v="124"/>
    <x v="1"/>
    <n v="289"/>
    <x v="0"/>
  </r>
  <r>
    <x v="124"/>
    <x v="1"/>
    <n v="221"/>
    <x v="1"/>
  </r>
  <r>
    <x v="124"/>
    <x v="2"/>
    <n v="454"/>
    <x v="0"/>
  </r>
  <r>
    <x v="124"/>
    <x v="2"/>
    <n v="781"/>
    <x v="1"/>
  </r>
  <r>
    <x v="0"/>
    <x v="0"/>
    <n v="107"/>
    <x v="0"/>
  </r>
  <r>
    <x v="0"/>
    <x v="0"/>
    <n v="114"/>
    <x v="1"/>
  </r>
  <r>
    <x v="0"/>
    <x v="1"/>
    <n v="25296"/>
    <x v="0"/>
  </r>
  <r>
    <x v="0"/>
    <x v="1"/>
    <n v="18334"/>
    <x v="1"/>
  </r>
  <r>
    <x v="0"/>
    <x v="2"/>
    <n v="29927"/>
    <x v="0"/>
  </r>
  <r>
    <x v="0"/>
    <x v="2"/>
    <n v="42409"/>
    <x v="1"/>
  </r>
  <r>
    <x v="1"/>
    <x v="1"/>
    <n v="40"/>
    <x v="0"/>
  </r>
  <r>
    <x v="1"/>
    <x v="1"/>
    <n v="18"/>
    <x v="1"/>
  </r>
  <r>
    <x v="1"/>
    <x v="2"/>
    <n v="30"/>
    <x v="0"/>
  </r>
  <r>
    <x v="1"/>
    <x v="2"/>
    <n v="103"/>
    <x v="1"/>
  </r>
  <r>
    <x v="2"/>
    <x v="1"/>
    <n v="5"/>
    <x v="0"/>
  </r>
  <r>
    <x v="2"/>
    <x v="1"/>
    <n v="2"/>
    <x v="1"/>
  </r>
  <r>
    <x v="2"/>
    <x v="2"/>
    <n v="6"/>
    <x v="0"/>
  </r>
  <r>
    <x v="2"/>
    <x v="2"/>
    <n v="7"/>
    <x v="1"/>
  </r>
  <r>
    <x v="3"/>
    <x v="1"/>
    <n v="1"/>
    <x v="0"/>
  </r>
  <r>
    <x v="3"/>
    <x v="1"/>
    <n v="2"/>
    <x v="1"/>
  </r>
  <r>
    <x v="3"/>
    <x v="2"/>
    <n v="2"/>
    <x v="0"/>
  </r>
  <r>
    <x v="3"/>
    <x v="2"/>
    <n v="16"/>
    <x v="1"/>
  </r>
  <r>
    <x v="4"/>
    <x v="1"/>
    <n v="156"/>
    <x v="0"/>
  </r>
  <r>
    <x v="4"/>
    <x v="1"/>
    <n v="58"/>
    <x v="1"/>
  </r>
  <r>
    <x v="4"/>
    <x v="2"/>
    <n v="116"/>
    <x v="0"/>
  </r>
  <r>
    <x v="4"/>
    <x v="2"/>
    <n v="355"/>
    <x v="1"/>
  </r>
  <r>
    <x v="5"/>
    <x v="0"/>
    <n v="1"/>
    <x v="0"/>
  </r>
  <r>
    <x v="5"/>
    <x v="1"/>
    <n v="66"/>
    <x v="0"/>
  </r>
  <r>
    <x v="5"/>
    <x v="1"/>
    <n v="50"/>
    <x v="1"/>
  </r>
  <r>
    <x v="5"/>
    <x v="2"/>
    <n v="83"/>
    <x v="0"/>
  </r>
  <r>
    <x v="5"/>
    <x v="2"/>
    <n v="239"/>
    <x v="1"/>
  </r>
  <r>
    <x v="6"/>
    <x v="1"/>
    <n v="62"/>
    <x v="0"/>
  </r>
  <r>
    <x v="6"/>
    <x v="1"/>
    <n v="46"/>
    <x v="1"/>
  </r>
  <r>
    <x v="6"/>
    <x v="2"/>
    <n v="78"/>
    <x v="0"/>
  </r>
  <r>
    <x v="6"/>
    <x v="2"/>
    <n v="144"/>
    <x v="1"/>
  </r>
  <r>
    <x v="7"/>
    <x v="1"/>
    <n v="22"/>
    <x v="0"/>
  </r>
  <r>
    <x v="7"/>
    <x v="1"/>
    <n v="14"/>
    <x v="1"/>
  </r>
  <r>
    <x v="7"/>
    <x v="2"/>
    <n v="11"/>
    <x v="0"/>
  </r>
  <r>
    <x v="7"/>
    <x v="2"/>
    <n v="50"/>
    <x v="1"/>
  </r>
  <r>
    <x v="8"/>
    <x v="1"/>
    <n v="30"/>
    <x v="0"/>
  </r>
  <r>
    <x v="8"/>
    <x v="1"/>
    <n v="15"/>
    <x v="1"/>
  </r>
  <r>
    <x v="8"/>
    <x v="2"/>
    <n v="23"/>
    <x v="0"/>
  </r>
  <r>
    <x v="8"/>
    <x v="2"/>
    <n v="99"/>
    <x v="1"/>
  </r>
  <r>
    <x v="9"/>
    <x v="1"/>
    <n v="28"/>
    <x v="0"/>
  </r>
  <r>
    <x v="9"/>
    <x v="1"/>
    <n v="18"/>
    <x v="1"/>
  </r>
  <r>
    <x v="9"/>
    <x v="2"/>
    <n v="81"/>
    <x v="0"/>
  </r>
  <r>
    <x v="9"/>
    <x v="2"/>
    <n v="127"/>
    <x v="1"/>
  </r>
  <r>
    <x v="10"/>
    <x v="1"/>
    <n v="139"/>
    <x v="0"/>
  </r>
  <r>
    <x v="10"/>
    <x v="1"/>
    <n v="77"/>
    <x v="1"/>
  </r>
  <r>
    <x v="10"/>
    <x v="2"/>
    <n v="145"/>
    <x v="0"/>
  </r>
  <r>
    <x v="10"/>
    <x v="2"/>
    <n v="323"/>
    <x v="1"/>
  </r>
  <r>
    <x v="11"/>
    <x v="1"/>
    <n v="21"/>
    <x v="0"/>
  </r>
  <r>
    <x v="11"/>
    <x v="1"/>
    <n v="10"/>
    <x v="1"/>
  </r>
  <r>
    <x v="11"/>
    <x v="2"/>
    <n v="7"/>
    <x v="0"/>
  </r>
  <r>
    <x v="11"/>
    <x v="2"/>
    <n v="16"/>
    <x v="1"/>
  </r>
  <r>
    <x v="12"/>
    <x v="0"/>
    <n v="2"/>
    <x v="0"/>
  </r>
  <r>
    <x v="12"/>
    <x v="1"/>
    <n v="1134"/>
    <x v="0"/>
  </r>
  <r>
    <x v="12"/>
    <x v="1"/>
    <n v="735"/>
    <x v="1"/>
  </r>
  <r>
    <x v="12"/>
    <x v="2"/>
    <n v="786"/>
    <x v="0"/>
  </r>
  <r>
    <x v="12"/>
    <x v="2"/>
    <n v="1650"/>
    <x v="1"/>
  </r>
  <r>
    <x v="13"/>
    <x v="1"/>
    <n v="60"/>
    <x v="0"/>
  </r>
  <r>
    <x v="13"/>
    <x v="1"/>
    <n v="33"/>
    <x v="1"/>
  </r>
  <r>
    <x v="13"/>
    <x v="2"/>
    <n v="36"/>
    <x v="0"/>
  </r>
  <r>
    <x v="13"/>
    <x v="2"/>
    <n v="96"/>
    <x v="1"/>
  </r>
  <r>
    <x v="14"/>
    <x v="1"/>
    <n v="2"/>
    <x v="0"/>
  </r>
  <r>
    <x v="14"/>
    <x v="1"/>
    <n v="1"/>
    <x v="1"/>
  </r>
  <r>
    <x v="14"/>
    <x v="2"/>
    <n v="5"/>
    <x v="0"/>
  </r>
  <r>
    <x v="14"/>
    <x v="2"/>
    <n v="11"/>
    <x v="1"/>
  </r>
  <r>
    <x v="15"/>
    <x v="1"/>
    <n v="14"/>
    <x v="0"/>
  </r>
  <r>
    <x v="15"/>
    <x v="1"/>
    <n v="18"/>
    <x v="1"/>
  </r>
  <r>
    <x v="15"/>
    <x v="2"/>
    <n v="18"/>
    <x v="0"/>
  </r>
  <r>
    <x v="15"/>
    <x v="2"/>
    <n v="34"/>
    <x v="1"/>
  </r>
  <r>
    <x v="16"/>
    <x v="0"/>
    <n v="1"/>
    <x v="0"/>
  </r>
  <r>
    <x v="16"/>
    <x v="1"/>
    <n v="330"/>
    <x v="0"/>
  </r>
  <r>
    <x v="16"/>
    <x v="1"/>
    <n v="190"/>
    <x v="1"/>
  </r>
  <r>
    <x v="16"/>
    <x v="2"/>
    <n v="213"/>
    <x v="0"/>
  </r>
  <r>
    <x v="16"/>
    <x v="2"/>
    <n v="529"/>
    <x v="1"/>
  </r>
  <r>
    <x v="17"/>
    <x v="1"/>
    <n v="14"/>
    <x v="0"/>
  </r>
  <r>
    <x v="17"/>
    <x v="1"/>
    <n v="6"/>
    <x v="1"/>
  </r>
  <r>
    <x v="17"/>
    <x v="2"/>
    <n v="8"/>
    <x v="0"/>
  </r>
  <r>
    <x v="17"/>
    <x v="2"/>
    <n v="22"/>
    <x v="1"/>
  </r>
  <r>
    <x v="18"/>
    <x v="0"/>
    <n v="16"/>
    <x v="0"/>
  </r>
  <r>
    <x v="18"/>
    <x v="0"/>
    <n v="20"/>
    <x v="1"/>
  </r>
  <r>
    <x v="18"/>
    <x v="1"/>
    <n v="4309"/>
    <x v="0"/>
  </r>
  <r>
    <x v="18"/>
    <x v="1"/>
    <n v="2957"/>
    <x v="1"/>
  </r>
  <r>
    <x v="18"/>
    <x v="2"/>
    <n v="4392"/>
    <x v="0"/>
  </r>
  <r>
    <x v="18"/>
    <x v="2"/>
    <n v="6034"/>
    <x v="1"/>
  </r>
  <r>
    <x v="19"/>
    <x v="1"/>
    <n v="7"/>
    <x v="0"/>
  </r>
  <r>
    <x v="19"/>
    <x v="1"/>
    <n v="3"/>
    <x v="1"/>
  </r>
  <r>
    <x v="19"/>
    <x v="2"/>
    <n v="14"/>
    <x v="0"/>
  </r>
  <r>
    <x v="19"/>
    <x v="2"/>
    <n v="22"/>
    <x v="1"/>
  </r>
  <r>
    <x v="20"/>
    <x v="1"/>
    <n v="5"/>
    <x v="0"/>
  </r>
  <r>
    <x v="20"/>
    <x v="1"/>
    <n v="3"/>
    <x v="1"/>
  </r>
  <r>
    <x v="20"/>
    <x v="2"/>
    <n v="5"/>
    <x v="0"/>
  </r>
  <r>
    <x v="20"/>
    <x v="2"/>
    <n v="27"/>
    <x v="1"/>
  </r>
  <r>
    <x v="21"/>
    <x v="1"/>
    <n v="104"/>
    <x v="0"/>
  </r>
  <r>
    <x v="21"/>
    <x v="1"/>
    <n v="44"/>
    <x v="1"/>
  </r>
  <r>
    <x v="21"/>
    <x v="2"/>
    <n v="105"/>
    <x v="0"/>
  </r>
  <r>
    <x v="21"/>
    <x v="2"/>
    <n v="279"/>
    <x v="1"/>
  </r>
  <r>
    <x v="22"/>
    <x v="1"/>
    <n v="5"/>
    <x v="0"/>
  </r>
  <r>
    <x v="22"/>
    <x v="1"/>
    <n v="5"/>
    <x v="1"/>
  </r>
  <r>
    <x v="22"/>
    <x v="2"/>
    <n v="41"/>
    <x v="0"/>
  </r>
  <r>
    <x v="22"/>
    <x v="2"/>
    <n v="151"/>
    <x v="1"/>
  </r>
  <r>
    <x v="23"/>
    <x v="1"/>
    <n v="33"/>
    <x v="0"/>
  </r>
  <r>
    <x v="23"/>
    <x v="1"/>
    <n v="29"/>
    <x v="1"/>
  </r>
  <r>
    <x v="23"/>
    <x v="2"/>
    <n v="43"/>
    <x v="0"/>
  </r>
  <r>
    <x v="23"/>
    <x v="2"/>
    <n v="80"/>
    <x v="1"/>
  </r>
  <r>
    <x v="24"/>
    <x v="1"/>
    <n v="18"/>
    <x v="0"/>
  </r>
  <r>
    <x v="24"/>
    <x v="1"/>
    <n v="12"/>
    <x v="1"/>
  </r>
  <r>
    <x v="24"/>
    <x v="2"/>
    <n v="51"/>
    <x v="0"/>
  </r>
  <r>
    <x v="24"/>
    <x v="2"/>
    <n v="214"/>
    <x v="1"/>
  </r>
  <r>
    <x v="25"/>
    <x v="1"/>
    <n v="5"/>
    <x v="0"/>
  </r>
  <r>
    <x v="25"/>
    <x v="1"/>
    <n v="2"/>
    <x v="1"/>
  </r>
  <r>
    <x v="25"/>
    <x v="2"/>
    <n v="6"/>
    <x v="0"/>
  </r>
  <r>
    <x v="25"/>
    <x v="2"/>
    <n v="15"/>
    <x v="1"/>
  </r>
  <r>
    <x v="26"/>
    <x v="0"/>
    <n v="1"/>
    <x v="0"/>
  </r>
  <r>
    <x v="26"/>
    <x v="0"/>
    <n v="1"/>
    <x v="1"/>
  </r>
  <r>
    <x v="26"/>
    <x v="1"/>
    <n v="823"/>
    <x v="0"/>
  </r>
  <r>
    <x v="26"/>
    <x v="1"/>
    <n v="484"/>
    <x v="1"/>
  </r>
  <r>
    <x v="26"/>
    <x v="2"/>
    <n v="799"/>
    <x v="0"/>
  </r>
  <r>
    <x v="26"/>
    <x v="2"/>
    <n v="1205"/>
    <x v="1"/>
  </r>
  <r>
    <x v="27"/>
    <x v="1"/>
    <n v="1"/>
    <x v="0"/>
  </r>
  <r>
    <x v="27"/>
    <x v="1"/>
    <n v="1"/>
    <x v="1"/>
  </r>
  <r>
    <x v="27"/>
    <x v="2"/>
    <n v="8"/>
    <x v="0"/>
  </r>
  <r>
    <x v="27"/>
    <x v="2"/>
    <n v="19"/>
    <x v="1"/>
  </r>
  <r>
    <x v="28"/>
    <x v="1"/>
    <n v="16"/>
    <x v="0"/>
  </r>
  <r>
    <x v="28"/>
    <x v="1"/>
    <n v="16"/>
    <x v="1"/>
  </r>
  <r>
    <x v="28"/>
    <x v="2"/>
    <n v="16"/>
    <x v="0"/>
  </r>
  <r>
    <x v="28"/>
    <x v="2"/>
    <n v="68"/>
    <x v="1"/>
  </r>
  <r>
    <x v="29"/>
    <x v="1"/>
    <n v="12"/>
    <x v="0"/>
  </r>
  <r>
    <x v="29"/>
    <x v="1"/>
    <n v="1"/>
    <x v="1"/>
  </r>
  <r>
    <x v="29"/>
    <x v="2"/>
    <n v="5"/>
    <x v="0"/>
  </r>
  <r>
    <x v="29"/>
    <x v="2"/>
    <n v="27"/>
    <x v="1"/>
  </r>
  <r>
    <x v="30"/>
    <x v="1"/>
    <n v="17"/>
    <x v="0"/>
  </r>
  <r>
    <x v="30"/>
    <x v="1"/>
    <n v="15"/>
    <x v="1"/>
  </r>
  <r>
    <x v="30"/>
    <x v="2"/>
    <n v="5"/>
    <x v="0"/>
  </r>
  <r>
    <x v="30"/>
    <x v="2"/>
    <n v="22"/>
    <x v="1"/>
  </r>
  <r>
    <x v="31"/>
    <x v="1"/>
    <n v="306"/>
    <x v="0"/>
  </r>
  <r>
    <x v="31"/>
    <x v="1"/>
    <n v="224"/>
    <x v="1"/>
  </r>
  <r>
    <x v="31"/>
    <x v="2"/>
    <n v="165"/>
    <x v="0"/>
  </r>
  <r>
    <x v="31"/>
    <x v="2"/>
    <n v="457"/>
    <x v="1"/>
  </r>
  <r>
    <x v="32"/>
    <x v="1"/>
    <n v="374"/>
    <x v="0"/>
  </r>
  <r>
    <x v="32"/>
    <x v="1"/>
    <n v="269"/>
    <x v="1"/>
  </r>
  <r>
    <x v="32"/>
    <x v="2"/>
    <n v="293"/>
    <x v="0"/>
  </r>
  <r>
    <x v="32"/>
    <x v="2"/>
    <n v="541"/>
    <x v="1"/>
  </r>
  <r>
    <x v="33"/>
    <x v="1"/>
    <n v="10"/>
    <x v="0"/>
  </r>
  <r>
    <x v="33"/>
    <x v="1"/>
    <n v="7"/>
    <x v="1"/>
  </r>
  <r>
    <x v="33"/>
    <x v="2"/>
    <n v="9"/>
    <x v="0"/>
  </r>
  <r>
    <x v="33"/>
    <x v="2"/>
    <n v="20"/>
    <x v="1"/>
  </r>
  <r>
    <x v="34"/>
    <x v="0"/>
    <n v="1"/>
    <x v="1"/>
  </r>
  <r>
    <x v="34"/>
    <x v="1"/>
    <n v="325"/>
    <x v="0"/>
  </r>
  <r>
    <x v="34"/>
    <x v="1"/>
    <n v="274"/>
    <x v="1"/>
  </r>
  <r>
    <x v="34"/>
    <x v="2"/>
    <n v="392"/>
    <x v="0"/>
  </r>
  <r>
    <x v="34"/>
    <x v="2"/>
    <n v="847"/>
    <x v="1"/>
  </r>
  <r>
    <x v="35"/>
    <x v="1"/>
    <n v="564"/>
    <x v="0"/>
  </r>
  <r>
    <x v="35"/>
    <x v="1"/>
    <n v="329"/>
    <x v="1"/>
  </r>
  <r>
    <x v="35"/>
    <x v="2"/>
    <n v="217"/>
    <x v="0"/>
  </r>
  <r>
    <x v="35"/>
    <x v="2"/>
    <n v="785"/>
    <x v="1"/>
  </r>
  <r>
    <x v="36"/>
    <x v="1"/>
    <n v="35"/>
    <x v="0"/>
  </r>
  <r>
    <x v="36"/>
    <x v="1"/>
    <n v="18"/>
    <x v="1"/>
  </r>
  <r>
    <x v="36"/>
    <x v="2"/>
    <n v="12"/>
    <x v="0"/>
  </r>
  <r>
    <x v="36"/>
    <x v="2"/>
    <n v="99"/>
    <x v="1"/>
  </r>
  <r>
    <x v="37"/>
    <x v="1"/>
    <n v="26"/>
    <x v="0"/>
  </r>
  <r>
    <x v="37"/>
    <x v="1"/>
    <n v="16"/>
    <x v="1"/>
  </r>
  <r>
    <x v="37"/>
    <x v="2"/>
    <n v="26"/>
    <x v="0"/>
  </r>
  <r>
    <x v="37"/>
    <x v="2"/>
    <n v="53"/>
    <x v="1"/>
  </r>
  <r>
    <x v="38"/>
    <x v="1"/>
    <n v="5"/>
    <x v="0"/>
  </r>
  <r>
    <x v="38"/>
    <x v="1"/>
    <n v="2"/>
    <x v="1"/>
  </r>
  <r>
    <x v="38"/>
    <x v="2"/>
    <n v="3"/>
    <x v="0"/>
  </r>
  <r>
    <x v="38"/>
    <x v="2"/>
    <n v="25"/>
    <x v="1"/>
  </r>
  <r>
    <x v="39"/>
    <x v="1"/>
    <n v="33"/>
    <x v="0"/>
  </r>
  <r>
    <x v="39"/>
    <x v="1"/>
    <n v="24"/>
    <x v="1"/>
  </r>
  <r>
    <x v="39"/>
    <x v="2"/>
    <n v="11"/>
    <x v="0"/>
  </r>
  <r>
    <x v="39"/>
    <x v="2"/>
    <n v="62"/>
    <x v="1"/>
  </r>
  <r>
    <x v="40"/>
    <x v="1"/>
    <n v="518"/>
    <x v="0"/>
  </r>
  <r>
    <x v="40"/>
    <x v="1"/>
    <n v="339"/>
    <x v="1"/>
  </r>
  <r>
    <x v="40"/>
    <x v="2"/>
    <n v="566"/>
    <x v="0"/>
  </r>
  <r>
    <x v="40"/>
    <x v="2"/>
    <n v="834"/>
    <x v="1"/>
  </r>
  <r>
    <x v="41"/>
    <x v="1"/>
    <n v="22"/>
    <x v="0"/>
  </r>
  <r>
    <x v="41"/>
    <x v="1"/>
    <n v="17"/>
    <x v="1"/>
  </r>
  <r>
    <x v="41"/>
    <x v="2"/>
    <n v="88"/>
    <x v="0"/>
  </r>
  <r>
    <x v="41"/>
    <x v="2"/>
    <n v="495"/>
    <x v="1"/>
  </r>
  <r>
    <x v="42"/>
    <x v="0"/>
    <n v="1"/>
    <x v="0"/>
  </r>
  <r>
    <x v="42"/>
    <x v="0"/>
    <n v="2"/>
    <x v="1"/>
  </r>
  <r>
    <x v="42"/>
    <x v="1"/>
    <n v="212"/>
    <x v="0"/>
  </r>
  <r>
    <x v="42"/>
    <x v="1"/>
    <n v="162"/>
    <x v="1"/>
  </r>
  <r>
    <x v="42"/>
    <x v="2"/>
    <n v="198"/>
    <x v="0"/>
  </r>
  <r>
    <x v="42"/>
    <x v="2"/>
    <n v="340"/>
    <x v="1"/>
  </r>
  <r>
    <x v="43"/>
    <x v="1"/>
    <n v="31"/>
    <x v="0"/>
  </r>
  <r>
    <x v="43"/>
    <x v="1"/>
    <n v="16"/>
    <x v="1"/>
  </r>
  <r>
    <x v="43"/>
    <x v="2"/>
    <n v="8"/>
    <x v="0"/>
  </r>
  <r>
    <x v="43"/>
    <x v="2"/>
    <n v="54"/>
    <x v="1"/>
  </r>
  <r>
    <x v="44"/>
    <x v="0"/>
    <n v="1"/>
    <x v="0"/>
  </r>
  <r>
    <x v="44"/>
    <x v="1"/>
    <n v="80"/>
    <x v="0"/>
  </r>
  <r>
    <x v="44"/>
    <x v="1"/>
    <n v="48"/>
    <x v="1"/>
  </r>
  <r>
    <x v="44"/>
    <x v="2"/>
    <n v="189"/>
    <x v="0"/>
  </r>
  <r>
    <x v="44"/>
    <x v="2"/>
    <n v="301"/>
    <x v="1"/>
  </r>
  <r>
    <x v="45"/>
    <x v="1"/>
    <n v="96"/>
    <x v="0"/>
  </r>
  <r>
    <x v="45"/>
    <x v="1"/>
    <n v="50"/>
    <x v="1"/>
  </r>
  <r>
    <x v="45"/>
    <x v="2"/>
    <n v="41"/>
    <x v="0"/>
  </r>
  <r>
    <x v="45"/>
    <x v="2"/>
    <n v="128"/>
    <x v="1"/>
  </r>
  <r>
    <x v="46"/>
    <x v="0"/>
    <n v="12"/>
    <x v="0"/>
  </r>
  <r>
    <x v="46"/>
    <x v="0"/>
    <n v="7"/>
    <x v="1"/>
  </r>
  <r>
    <x v="46"/>
    <x v="1"/>
    <n v="1394"/>
    <x v="0"/>
  </r>
  <r>
    <x v="46"/>
    <x v="1"/>
    <n v="1078"/>
    <x v="1"/>
  </r>
  <r>
    <x v="46"/>
    <x v="2"/>
    <n v="2157"/>
    <x v="0"/>
  </r>
  <r>
    <x v="46"/>
    <x v="2"/>
    <n v="2352"/>
    <x v="1"/>
  </r>
  <r>
    <x v="47"/>
    <x v="1"/>
    <n v="90"/>
    <x v="0"/>
  </r>
  <r>
    <x v="47"/>
    <x v="1"/>
    <n v="52"/>
    <x v="1"/>
  </r>
  <r>
    <x v="47"/>
    <x v="2"/>
    <n v="34"/>
    <x v="0"/>
  </r>
  <r>
    <x v="47"/>
    <x v="2"/>
    <n v="195"/>
    <x v="1"/>
  </r>
  <r>
    <x v="48"/>
    <x v="1"/>
    <n v="30"/>
    <x v="0"/>
  </r>
  <r>
    <x v="48"/>
    <x v="1"/>
    <n v="23"/>
    <x v="1"/>
  </r>
  <r>
    <x v="48"/>
    <x v="2"/>
    <n v="65"/>
    <x v="0"/>
  </r>
  <r>
    <x v="48"/>
    <x v="2"/>
    <n v="180"/>
    <x v="1"/>
  </r>
  <r>
    <x v="49"/>
    <x v="1"/>
    <n v="25"/>
    <x v="0"/>
  </r>
  <r>
    <x v="49"/>
    <x v="1"/>
    <n v="13"/>
    <x v="1"/>
  </r>
  <r>
    <x v="49"/>
    <x v="2"/>
    <n v="16"/>
    <x v="0"/>
  </r>
  <r>
    <x v="49"/>
    <x v="2"/>
    <n v="38"/>
    <x v="1"/>
  </r>
  <r>
    <x v="50"/>
    <x v="0"/>
    <n v="1"/>
    <x v="0"/>
  </r>
  <r>
    <x v="50"/>
    <x v="1"/>
    <n v="379"/>
    <x v="0"/>
  </r>
  <r>
    <x v="50"/>
    <x v="1"/>
    <n v="205"/>
    <x v="1"/>
  </r>
  <r>
    <x v="50"/>
    <x v="2"/>
    <n v="389"/>
    <x v="0"/>
  </r>
  <r>
    <x v="50"/>
    <x v="2"/>
    <n v="577"/>
    <x v="1"/>
  </r>
  <r>
    <x v="51"/>
    <x v="1"/>
    <n v="32"/>
    <x v="0"/>
  </r>
  <r>
    <x v="51"/>
    <x v="1"/>
    <n v="17"/>
    <x v="1"/>
  </r>
  <r>
    <x v="51"/>
    <x v="2"/>
    <n v="14"/>
    <x v="0"/>
  </r>
  <r>
    <x v="51"/>
    <x v="2"/>
    <n v="63"/>
    <x v="1"/>
  </r>
  <r>
    <x v="52"/>
    <x v="1"/>
    <n v="13"/>
    <x v="0"/>
  </r>
  <r>
    <x v="52"/>
    <x v="1"/>
    <n v="16"/>
    <x v="1"/>
  </r>
  <r>
    <x v="52"/>
    <x v="2"/>
    <n v="11"/>
    <x v="0"/>
  </r>
  <r>
    <x v="52"/>
    <x v="2"/>
    <n v="41"/>
    <x v="1"/>
  </r>
  <r>
    <x v="53"/>
    <x v="1"/>
    <n v="13"/>
    <x v="0"/>
  </r>
  <r>
    <x v="53"/>
    <x v="1"/>
    <n v="10"/>
    <x v="1"/>
  </r>
  <r>
    <x v="53"/>
    <x v="2"/>
    <n v="10"/>
    <x v="0"/>
  </r>
  <r>
    <x v="53"/>
    <x v="2"/>
    <n v="42"/>
    <x v="1"/>
  </r>
  <r>
    <x v="54"/>
    <x v="0"/>
    <n v="2"/>
    <x v="0"/>
  </r>
  <r>
    <x v="54"/>
    <x v="0"/>
    <n v="1"/>
    <x v="1"/>
  </r>
  <r>
    <x v="54"/>
    <x v="1"/>
    <n v="333"/>
    <x v="0"/>
  </r>
  <r>
    <x v="54"/>
    <x v="1"/>
    <n v="222"/>
    <x v="1"/>
  </r>
  <r>
    <x v="54"/>
    <x v="2"/>
    <n v="344"/>
    <x v="0"/>
  </r>
  <r>
    <x v="54"/>
    <x v="2"/>
    <n v="583"/>
    <x v="1"/>
  </r>
  <r>
    <x v="55"/>
    <x v="1"/>
    <n v="9"/>
    <x v="0"/>
  </r>
  <r>
    <x v="55"/>
    <x v="1"/>
    <n v="18"/>
    <x v="1"/>
  </r>
  <r>
    <x v="55"/>
    <x v="2"/>
    <n v="28"/>
    <x v="0"/>
  </r>
  <r>
    <x v="55"/>
    <x v="2"/>
    <n v="55"/>
    <x v="1"/>
  </r>
  <r>
    <x v="56"/>
    <x v="1"/>
    <n v="9"/>
    <x v="0"/>
  </r>
  <r>
    <x v="56"/>
    <x v="1"/>
    <n v="9"/>
    <x v="1"/>
  </r>
  <r>
    <x v="56"/>
    <x v="2"/>
    <n v="1"/>
    <x v="0"/>
  </r>
  <r>
    <x v="56"/>
    <x v="2"/>
    <n v="28"/>
    <x v="1"/>
  </r>
  <r>
    <x v="57"/>
    <x v="1"/>
    <n v="24"/>
    <x v="0"/>
  </r>
  <r>
    <x v="57"/>
    <x v="1"/>
    <n v="16"/>
    <x v="1"/>
  </r>
  <r>
    <x v="57"/>
    <x v="2"/>
    <n v="18"/>
    <x v="0"/>
  </r>
  <r>
    <x v="57"/>
    <x v="2"/>
    <n v="60"/>
    <x v="1"/>
  </r>
  <r>
    <x v="58"/>
    <x v="0"/>
    <n v="7"/>
    <x v="0"/>
  </r>
  <r>
    <x v="58"/>
    <x v="0"/>
    <n v="7"/>
    <x v="1"/>
  </r>
  <r>
    <x v="58"/>
    <x v="1"/>
    <n v="2947"/>
    <x v="0"/>
  </r>
  <r>
    <x v="58"/>
    <x v="1"/>
    <n v="2038"/>
    <x v="1"/>
  </r>
  <r>
    <x v="58"/>
    <x v="2"/>
    <n v="3292"/>
    <x v="0"/>
  </r>
  <r>
    <x v="58"/>
    <x v="2"/>
    <n v="4429"/>
    <x v="1"/>
  </r>
  <r>
    <x v="59"/>
    <x v="1"/>
    <n v="22"/>
    <x v="0"/>
  </r>
  <r>
    <x v="59"/>
    <x v="1"/>
    <n v="18"/>
    <x v="1"/>
  </r>
  <r>
    <x v="59"/>
    <x v="2"/>
    <n v="30"/>
    <x v="0"/>
  </r>
  <r>
    <x v="59"/>
    <x v="2"/>
    <n v="88"/>
    <x v="1"/>
  </r>
  <r>
    <x v="60"/>
    <x v="1"/>
    <n v="53"/>
    <x v="0"/>
  </r>
  <r>
    <x v="60"/>
    <x v="1"/>
    <n v="28"/>
    <x v="1"/>
  </r>
  <r>
    <x v="60"/>
    <x v="2"/>
    <n v="39"/>
    <x v="0"/>
  </r>
  <r>
    <x v="60"/>
    <x v="2"/>
    <n v="69"/>
    <x v="1"/>
  </r>
  <r>
    <x v="61"/>
    <x v="1"/>
    <n v="47"/>
    <x v="0"/>
  </r>
  <r>
    <x v="61"/>
    <x v="1"/>
    <n v="25"/>
    <x v="1"/>
  </r>
  <r>
    <x v="61"/>
    <x v="2"/>
    <n v="54"/>
    <x v="0"/>
  </r>
  <r>
    <x v="61"/>
    <x v="2"/>
    <n v="203"/>
    <x v="1"/>
  </r>
  <r>
    <x v="62"/>
    <x v="0"/>
    <n v="2"/>
    <x v="0"/>
  </r>
  <r>
    <x v="62"/>
    <x v="0"/>
    <n v="2"/>
    <x v="1"/>
  </r>
  <r>
    <x v="62"/>
    <x v="1"/>
    <n v="508"/>
    <x v="0"/>
  </r>
  <r>
    <x v="62"/>
    <x v="1"/>
    <n v="322"/>
    <x v="1"/>
  </r>
  <r>
    <x v="62"/>
    <x v="2"/>
    <n v="531"/>
    <x v="0"/>
  </r>
  <r>
    <x v="62"/>
    <x v="2"/>
    <n v="958"/>
    <x v="1"/>
  </r>
  <r>
    <x v="63"/>
    <x v="0"/>
    <n v="1"/>
    <x v="1"/>
  </r>
  <r>
    <x v="63"/>
    <x v="1"/>
    <n v="399"/>
    <x v="0"/>
  </r>
  <r>
    <x v="63"/>
    <x v="1"/>
    <n v="274"/>
    <x v="1"/>
  </r>
  <r>
    <x v="63"/>
    <x v="2"/>
    <n v="459"/>
    <x v="0"/>
  </r>
  <r>
    <x v="63"/>
    <x v="2"/>
    <n v="586"/>
    <x v="1"/>
  </r>
  <r>
    <x v="64"/>
    <x v="1"/>
    <n v="52"/>
    <x v="0"/>
  </r>
  <r>
    <x v="64"/>
    <x v="1"/>
    <n v="33"/>
    <x v="1"/>
  </r>
  <r>
    <x v="64"/>
    <x v="2"/>
    <n v="30"/>
    <x v="0"/>
  </r>
  <r>
    <x v="64"/>
    <x v="2"/>
    <n v="111"/>
    <x v="1"/>
  </r>
  <r>
    <x v="65"/>
    <x v="1"/>
    <n v="108"/>
    <x v="0"/>
  </r>
  <r>
    <x v="65"/>
    <x v="1"/>
    <n v="64"/>
    <x v="1"/>
  </r>
  <r>
    <x v="65"/>
    <x v="2"/>
    <n v="69"/>
    <x v="0"/>
  </r>
  <r>
    <x v="65"/>
    <x v="2"/>
    <n v="174"/>
    <x v="1"/>
  </r>
  <r>
    <x v="66"/>
    <x v="1"/>
    <n v="13"/>
    <x v="0"/>
  </r>
  <r>
    <x v="66"/>
    <x v="1"/>
    <n v="2"/>
    <x v="1"/>
  </r>
  <r>
    <x v="66"/>
    <x v="2"/>
    <n v="14"/>
    <x v="0"/>
  </r>
  <r>
    <x v="66"/>
    <x v="2"/>
    <n v="38"/>
    <x v="1"/>
  </r>
  <r>
    <x v="67"/>
    <x v="1"/>
    <n v="28"/>
    <x v="0"/>
  </r>
  <r>
    <x v="67"/>
    <x v="1"/>
    <n v="18"/>
    <x v="1"/>
  </r>
  <r>
    <x v="67"/>
    <x v="2"/>
    <n v="17"/>
    <x v="0"/>
  </r>
  <r>
    <x v="67"/>
    <x v="2"/>
    <n v="81"/>
    <x v="1"/>
  </r>
  <r>
    <x v="68"/>
    <x v="1"/>
    <n v="500"/>
    <x v="0"/>
  </r>
  <r>
    <x v="68"/>
    <x v="1"/>
    <n v="356"/>
    <x v="1"/>
  </r>
  <r>
    <x v="68"/>
    <x v="2"/>
    <n v="451"/>
    <x v="0"/>
  </r>
  <r>
    <x v="68"/>
    <x v="2"/>
    <n v="775"/>
    <x v="1"/>
  </r>
  <r>
    <x v="69"/>
    <x v="1"/>
    <n v="12"/>
    <x v="0"/>
  </r>
  <r>
    <x v="69"/>
    <x v="1"/>
    <n v="13"/>
    <x v="1"/>
  </r>
  <r>
    <x v="69"/>
    <x v="2"/>
    <n v="8"/>
    <x v="0"/>
  </r>
  <r>
    <x v="69"/>
    <x v="2"/>
    <n v="32"/>
    <x v="1"/>
  </r>
  <r>
    <x v="70"/>
    <x v="2"/>
    <n v="1"/>
    <x v="0"/>
  </r>
  <r>
    <x v="70"/>
    <x v="2"/>
    <n v="5"/>
    <x v="1"/>
  </r>
  <r>
    <x v="71"/>
    <x v="1"/>
    <n v="35"/>
    <x v="0"/>
  </r>
  <r>
    <x v="71"/>
    <x v="1"/>
    <n v="15"/>
    <x v="1"/>
  </r>
  <r>
    <x v="71"/>
    <x v="2"/>
    <n v="21"/>
    <x v="0"/>
  </r>
  <r>
    <x v="71"/>
    <x v="2"/>
    <n v="134"/>
    <x v="1"/>
  </r>
  <r>
    <x v="72"/>
    <x v="1"/>
    <n v="16"/>
    <x v="0"/>
  </r>
  <r>
    <x v="72"/>
    <x v="1"/>
    <n v="14"/>
    <x v="1"/>
  </r>
  <r>
    <x v="72"/>
    <x v="2"/>
    <n v="3"/>
    <x v="0"/>
  </r>
  <r>
    <x v="72"/>
    <x v="2"/>
    <n v="28"/>
    <x v="1"/>
  </r>
  <r>
    <x v="73"/>
    <x v="1"/>
    <n v="82"/>
    <x v="0"/>
  </r>
  <r>
    <x v="73"/>
    <x v="1"/>
    <n v="48"/>
    <x v="1"/>
  </r>
  <r>
    <x v="73"/>
    <x v="2"/>
    <n v="54"/>
    <x v="0"/>
  </r>
  <r>
    <x v="73"/>
    <x v="2"/>
    <n v="249"/>
    <x v="1"/>
  </r>
  <r>
    <x v="74"/>
    <x v="1"/>
    <n v="21"/>
    <x v="0"/>
  </r>
  <r>
    <x v="74"/>
    <x v="1"/>
    <n v="14"/>
    <x v="1"/>
  </r>
  <r>
    <x v="74"/>
    <x v="2"/>
    <n v="82"/>
    <x v="0"/>
  </r>
  <r>
    <x v="74"/>
    <x v="2"/>
    <n v="147"/>
    <x v="1"/>
  </r>
  <r>
    <x v="75"/>
    <x v="1"/>
    <n v="4"/>
    <x v="0"/>
  </r>
  <r>
    <x v="75"/>
    <x v="2"/>
    <n v="1"/>
    <x v="0"/>
  </r>
  <r>
    <x v="75"/>
    <x v="2"/>
    <n v="12"/>
    <x v="1"/>
  </r>
  <r>
    <x v="76"/>
    <x v="1"/>
    <n v="63"/>
    <x v="0"/>
  </r>
  <r>
    <x v="76"/>
    <x v="1"/>
    <n v="52"/>
    <x v="1"/>
  </r>
  <r>
    <x v="76"/>
    <x v="2"/>
    <n v="55"/>
    <x v="0"/>
  </r>
  <r>
    <x v="76"/>
    <x v="2"/>
    <n v="144"/>
    <x v="1"/>
  </r>
  <r>
    <x v="77"/>
    <x v="1"/>
    <n v="7"/>
    <x v="0"/>
  </r>
  <r>
    <x v="77"/>
    <x v="1"/>
    <n v="2"/>
    <x v="1"/>
  </r>
  <r>
    <x v="77"/>
    <x v="2"/>
    <n v="17"/>
    <x v="0"/>
  </r>
  <r>
    <x v="77"/>
    <x v="2"/>
    <n v="69"/>
    <x v="1"/>
  </r>
  <r>
    <x v="78"/>
    <x v="1"/>
    <n v="17"/>
    <x v="0"/>
  </r>
  <r>
    <x v="78"/>
    <x v="1"/>
    <n v="11"/>
    <x v="1"/>
  </r>
  <r>
    <x v="78"/>
    <x v="2"/>
    <n v="20"/>
    <x v="0"/>
  </r>
  <r>
    <x v="78"/>
    <x v="2"/>
    <n v="42"/>
    <x v="1"/>
  </r>
  <r>
    <x v="79"/>
    <x v="0"/>
    <n v="1"/>
    <x v="1"/>
  </r>
  <r>
    <x v="79"/>
    <x v="1"/>
    <n v="219"/>
    <x v="0"/>
  </r>
  <r>
    <x v="79"/>
    <x v="1"/>
    <n v="151"/>
    <x v="1"/>
  </r>
  <r>
    <x v="79"/>
    <x v="2"/>
    <n v="151"/>
    <x v="0"/>
  </r>
  <r>
    <x v="79"/>
    <x v="2"/>
    <n v="585"/>
    <x v="1"/>
  </r>
  <r>
    <x v="80"/>
    <x v="1"/>
    <n v="36"/>
    <x v="0"/>
  </r>
  <r>
    <x v="80"/>
    <x v="1"/>
    <n v="24"/>
    <x v="1"/>
  </r>
  <r>
    <x v="80"/>
    <x v="2"/>
    <n v="27"/>
    <x v="0"/>
  </r>
  <r>
    <x v="80"/>
    <x v="2"/>
    <n v="133"/>
    <x v="1"/>
  </r>
  <r>
    <x v="81"/>
    <x v="0"/>
    <n v="1"/>
    <x v="0"/>
  </r>
  <r>
    <x v="81"/>
    <x v="1"/>
    <n v="81"/>
    <x v="0"/>
  </r>
  <r>
    <x v="81"/>
    <x v="1"/>
    <n v="42"/>
    <x v="1"/>
  </r>
  <r>
    <x v="81"/>
    <x v="2"/>
    <n v="36"/>
    <x v="0"/>
  </r>
  <r>
    <x v="81"/>
    <x v="2"/>
    <n v="222"/>
    <x v="1"/>
  </r>
  <r>
    <x v="82"/>
    <x v="1"/>
    <n v="66"/>
    <x v="0"/>
  </r>
  <r>
    <x v="82"/>
    <x v="1"/>
    <n v="39"/>
    <x v="1"/>
  </r>
  <r>
    <x v="82"/>
    <x v="2"/>
    <n v="104"/>
    <x v="0"/>
  </r>
  <r>
    <x v="82"/>
    <x v="2"/>
    <n v="410"/>
    <x v="1"/>
  </r>
  <r>
    <x v="83"/>
    <x v="1"/>
    <n v="108"/>
    <x v="0"/>
  </r>
  <r>
    <x v="83"/>
    <x v="1"/>
    <n v="73"/>
    <x v="1"/>
  </r>
  <r>
    <x v="83"/>
    <x v="2"/>
    <n v="110"/>
    <x v="0"/>
  </r>
  <r>
    <x v="83"/>
    <x v="2"/>
    <n v="187"/>
    <x v="1"/>
  </r>
  <r>
    <x v="84"/>
    <x v="0"/>
    <n v="3"/>
    <x v="0"/>
  </r>
  <r>
    <x v="84"/>
    <x v="0"/>
    <n v="3"/>
    <x v="1"/>
  </r>
  <r>
    <x v="84"/>
    <x v="1"/>
    <n v="1394"/>
    <x v="0"/>
  </r>
  <r>
    <x v="84"/>
    <x v="1"/>
    <n v="993"/>
    <x v="1"/>
  </r>
  <r>
    <x v="84"/>
    <x v="2"/>
    <n v="1600"/>
    <x v="0"/>
  </r>
  <r>
    <x v="84"/>
    <x v="2"/>
    <n v="2665"/>
    <x v="1"/>
  </r>
  <r>
    <x v="85"/>
    <x v="1"/>
    <n v="15"/>
    <x v="0"/>
  </r>
  <r>
    <x v="85"/>
    <x v="1"/>
    <n v="9"/>
    <x v="1"/>
  </r>
  <r>
    <x v="85"/>
    <x v="2"/>
    <n v="15"/>
    <x v="0"/>
  </r>
  <r>
    <x v="85"/>
    <x v="2"/>
    <n v="35"/>
    <x v="1"/>
  </r>
  <r>
    <x v="86"/>
    <x v="0"/>
    <n v="4"/>
    <x v="0"/>
  </r>
  <r>
    <x v="86"/>
    <x v="0"/>
    <n v="1"/>
    <x v="1"/>
  </r>
  <r>
    <x v="86"/>
    <x v="1"/>
    <n v="490"/>
    <x v="0"/>
  </r>
  <r>
    <x v="86"/>
    <x v="1"/>
    <n v="401"/>
    <x v="1"/>
  </r>
  <r>
    <x v="86"/>
    <x v="2"/>
    <n v="786"/>
    <x v="0"/>
  </r>
  <r>
    <x v="86"/>
    <x v="2"/>
    <n v="907"/>
    <x v="1"/>
  </r>
  <r>
    <x v="87"/>
    <x v="1"/>
    <n v="24"/>
    <x v="0"/>
  </r>
  <r>
    <x v="87"/>
    <x v="1"/>
    <n v="12"/>
    <x v="1"/>
  </r>
  <r>
    <x v="87"/>
    <x v="2"/>
    <n v="17"/>
    <x v="0"/>
  </r>
  <r>
    <x v="87"/>
    <x v="2"/>
    <n v="65"/>
    <x v="1"/>
  </r>
  <r>
    <x v="88"/>
    <x v="1"/>
    <n v="31"/>
    <x v="0"/>
  </r>
  <r>
    <x v="88"/>
    <x v="1"/>
    <n v="16"/>
    <x v="1"/>
  </r>
  <r>
    <x v="88"/>
    <x v="2"/>
    <n v="20"/>
    <x v="0"/>
  </r>
  <r>
    <x v="88"/>
    <x v="2"/>
    <n v="55"/>
    <x v="1"/>
  </r>
  <r>
    <x v="89"/>
    <x v="1"/>
    <n v="10"/>
    <x v="0"/>
  </r>
  <r>
    <x v="89"/>
    <x v="1"/>
    <n v="12"/>
    <x v="1"/>
  </r>
  <r>
    <x v="89"/>
    <x v="2"/>
    <n v="17"/>
    <x v="0"/>
  </r>
  <r>
    <x v="89"/>
    <x v="2"/>
    <n v="55"/>
    <x v="1"/>
  </r>
  <r>
    <x v="90"/>
    <x v="1"/>
    <n v="1"/>
    <x v="0"/>
  </r>
  <r>
    <x v="90"/>
    <x v="2"/>
    <n v="7"/>
    <x v="0"/>
  </r>
  <r>
    <x v="90"/>
    <x v="2"/>
    <n v="9"/>
    <x v="1"/>
  </r>
  <r>
    <x v="91"/>
    <x v="1"/>
    <n v="54"/>
    <x v="0"/>
  </r>
  <r>
    <x v="91"/>
    <x v="1"/>
    <n v="36"/>
    <x v="1"/>
  </r>
  <r>
    <x v="91"/>
    <x v="2"/>
    <n v="39"/>
    <x v="0"/>
  </r>
  <r>
    <x v="91"/>
    <x v="2"/>
    <n v="170"/>
    <x v="1"/>
  </r>
  <r>
    <x v="92"/>
    <x v="1"/>
    <n v="12"/>
    <x v="0"/>
  </r>
  <r>
    <x v="92"/>
    <x v="1"/>
    <n v="7"/>
    <x v="1"/>
  </r>
  <r>
    <x v="92"/>
    <x v="2"/>
    <n v="6"/>
    <x v="0"/>
  </r>
  <r>
    <x v="92"/>
    <x v="2"/>
    <n v="34"/>
    <x v="1"/>
  </r>
  <r>
    <x v="93"/>
    <x v="1"/>
    <n v="14"/>
    <x v="0"/>
  </r>
  <r>
    <x v="93"/>
    <x v="1"/>
    <n v="16"/>
    <x v="1"/>
  </r>
  <r>
    <x v="93"/>
    <x v="2"/>
    <n v="21"/>
    <x v="0"/>
  </r>
  <r>
    <x v="93"/>
    <x v="2"/>
    <n v="42"/>
    <x v="1"/>
  </r>
  <r>
    <x v="94"/>
    <x v="1"/>
    <n v="25"/>
    <x v="0"/>
  </r>
  <r>
    <x v="94"/>
    <x v="1"/>
    <n v="18"/>
    <x v="1"/>
  </r>
  <r>
    <x v="94"/>
    <x v="2"/>
    <n v="15"/>
    <x v="0"/>
  </r>
  <r>
    <x v="94"/>
    <x v="2"/>
    <n v="63"/>
    <x v="1"/>
  </r>
  <r>
    <x v="95"/>
    <x v="1"/>
    <n v="167"/>
    <x v="0"/>
  </r>
  <r>
    <x v="95"/>
    <x v="1"/>
    <n v="95"/>
    <x v="1"/>
  </r>
  <r>
    <x v="95"/>
    <x v="2"/>
    <n v="82"/>
    <x v="0"/>
  </r>
  <r>
    <x v="95"/>
    <x v="2"/>
    <n v="275"/>
    <x v="1"/>
  </r>
  <r>
    <x v="96"/>
    <x v="1"/>
    <n v="29"/>
    <x v="0"/>
  </r>
  <r>
    <x v="96"/>
    <x v="1"/>
    <n v="23"/>
    <x v="1"/>
  </r>
  <r>
    <x v="96"/>
    <x v="2"/>
    <n v="36"/>
    <x v="0"/>
  </r>
  <r>
    <x v="96"/>
    <x v="2"/>
    <n v="77"/>
    <x v="1"/>
  </r>
  <r>
    <x v="97"/>
    <x v="1"/>
    <n v="34"/>
    <x v="0"/>
  </r>
  <r>
    <x v="97"/>
    <x v="1"/>
    <n v="24"/>
    <x v="1"/>
  </r>
  <r>
    <x v="97"/>
    <x v="2"/>
    <n v="22"/>
    <x v="0"/>
  </r>
  <r>
    <x v="97"/>
    <x v="2"/>
    <n v="85"/>
    <x v="1"/>
  </r>
  <r>
    <x v="98"/>
    <x v="1"/>
    <n v="29"/>
    <x v="0"/>
  </r>
  <r>
    <x v="98"/>
    <x v="1"/>
    <n v="29"/>
    <x v="1"/>
  </r>
  <r>
    <x v="98"/>
    <x v="2"/>
    <n v="19"/>
    <x v="0"/>
  </r>
  <r>
    <x v="98"/>
    <x v="2"/>
    <n v="119"/>
    <x v="1"/>
  </r>
  <r>
    <x v="99"/>
    <x v="1"/>
    <n v="27"/>
    <x v="0"/>
  </r>
  <r>
    <x v="99"/>
    <x v="1"/>
    <n v="25"/>
    <x v="1"/>
  </r>
  <r>
    <x v="99"/>
    <x v="2"/>
    <n v="11"/>
    <x v="0"/>
  </r>
  <r>
    <x v="99"/>
    <x v="2"/>
    <n v="64"/>
    <x v="1"/>
  </r>
  <r>
    <x v="100"/>
    <x v="1"/>
    <n v="77"/>
    <x v="0"/>
  </r>
  <r>
    <x v="100"/>
    <x v="1"/>
    <n v="41"/>
    <x v="1"/>
  </r>
  <r>
    <x v="100"/>
    <x v="2"/>
    <n v="58"/>
    <x v="0"/>
  </r>
  <r>
    <x v="100"/>
    <x v="2"/>
    <n v="172"/>
    <x v="1"/>
  </r>
  <r>
    <x v="101"/>
    <x v="1"/>
    <n v="254"/>
    <x v="0"/>
  </r>
  <r>
    <x v="101"/>
    <x v="1"/>
    <n v="180"/>
    <x v="1"/>
  </r>
  <r>
    <x v="101"/>
    <x v="2"/>
    <n v="160"/>
    <x v="0"/>
  </r>
  <r>
    <x v="101"/>
    <x v="2"/>
    <n v="424"/>
    <x v="1"/>
  </r>
  <r>
    <x v="102"/>
    <x v="1"/>
    <n v="11"/>
    <x v="0"/>
  </r>
  <r>
    <x v="102"/>
    <x v="1"/>
    <n v="7"/>
    <x v="1"/>
  </r>
  <r>
    <x v="102"/>
    <x v="2"/>
    <n v="2"/>
    <x v="0"/>
  </r>
  <r>
    <x v="102"/>
    <x v="2"/>
    <n v="31"/>
    <x v="1"/>
  </r>
  <r>
    <x v="103"/>
    <x v="0"/>
    <n v="2"/>
    <x v="0"/>
  </r>
  <r>
    <x v="103"/>
    <x v="0"/>
    <n v="1"/>
    <x v="1"/>
  </r>
  <r>
    <x v="103"/>
    <x v="1"/>
    <n v="149"/>
    <x v="0"/>
  </r>
  <r>
    <x v="103"/>
    <x v="1"/>
    <n v="112"/>
    <x v="1"/>
  </r>
  <r>
    <x v="103"/>
    <x v="2"/>
    <n v="155"/>
    <x v="0"/>
  </r>
  <r>
    <x v="103"/>
    <x v="2"/>
    <n v="194"/>
    <x v="1"/>
  </r>
  <r>
    <x v="104"/>
    <x v="1"/>
    <n v="172"/>
    <x v="0"/>
  </r>
  <r>
    <x v="104"/>
    <x v="1"/>
    <n v="108"/>
    <x v="1"/>
  </r>
  <r>
    <x v="104"/>
    <x v="2"/>
    <n v="171"/>
    <x v="0"/>
  </r>
  <r>
    <x v="104"/>
    <x v="2"/>
    <n v="576"/>
    <x v="1"/>
  </r>
  <r>
    <x v="105"/>
    <x v="1"/>
    <n v="61"/>
    <x v="0"/>
  </r>
  <r>
    <x v="105"/>
    <x v="1"/>
    <n v="39"/>
    <x v="1"/>
  </r>
  <r>
    <x v="105"/>
    <x v="2"/>
    <n v="56"/>
    <x v="0"/>
  </r>
  <r>
    <x v="105"/>
    <x v="2"/>
    <n v="169"/>
    <x v="1"/>
  </r>
  <r>
    <x v="106"/>
    <x v="1"/>
    <n v="19"/>
    <x v="0"/>
  </r>
  <r>
    <x v="106"/>
    <x v="1"/>
    <n v="15"/>
    <x v="1"/>
  </r>
  <r>
    <x v="106"/>
    <x v="2"/>
    <n v="21"/>
    <x v="0"/>
  </r>
  <r>
    <x v="106"/>
    <x v="2"/>
    <n v="82"/>
    <x v="1"/>
  </r>
  <r>
    <x v="107"/>
    <x v="0"/>
    <n v="1"/>
    <x v="0"/>
  </r>
  <r>
    <x v="107"/>
    <x v="1"/>
    <n v="43"/>
    <x v="0"/>
  </r>
  <r>
    <x v="107"/>
    <x v="1"/>
    <n v="22"/>
    <x v="1"/>
  </r>
  <r>
    <x v="107"/>
    <x v="2"/>
    <n v="52"/>
    <x v="0"/>
  </r>
  <r>
    <x v="107"/>
    <x v="2"/>
    <n v="152"/>
    <x v="1"/>
  </r>
  <r>
    <x v="108"/>
    <x v="1"/>
    <n v="30"/>
    <x v="0"/>
  </r>
  <r>
    <x v="108"/>
    <x v="1"/>
    <n v="20"/>
    <x v="1"/>
  </r>
  <r>
    <x v="108"/>
    <x v="2"/>
    <n v="72"/>
    <x v="0"/>
  </r>
  <r>
    <x v="108"/>
    <x v="2"/>
    <n v="166"/>
    <x v="1"/>
  </r>
  <r>
    <x v="109"/>
    <x v="1"/>
    <n v="33"/>
    <x v="0"/>
  </r>
  <r>
    <x v="109"/>
    <x v="1"/>
    <n v="17"/>
    <x v="1"/>
  </r>
  <r>
    <x v="109"/>
    <x v="2"/>
    <n v="14"/>
    <x v="0"/>
  </r>
  <r>
    <x v="109"/>
    <x v="2"/>
    <n v="54"/>
    <x v="1"/>
  </r>
  <r>
    <x v="110"/>
    <x v="1"/>
    <n v="37"/>
    <x v="0"/>
  </r>
  <r>
    <x v="110"/>
    <x v="1"/>
    <n v="14"/>
    <x v="1"/>
  </r>
  <r>
    <x v="110"/>
    <x v="2"/>
    <n v="19"/>
    <x v="0"/>
  </r>
  <r>
    <x v="110"/>
    <x v="2"/>
    <n v="70"/>
    <x v="1"/>
  </r>
  <r>
    <x v="111"/>
    <x v="1"/>
    <n v="13"/>
    <x v="0"/>
  </r>
  <r>
    <x v="111"/>
    <x v="1"/>
    <n v="4"/>
    <x v="1"/>
  </r>
  <r>
    <x v="111"/>
    <x v="2"/>
    <n v="8"/>
    <x v="0"/>
  </r>
  <r>
    <x v="111"/>
    <x v="2"/>
    <n v="33"/>
    <x v="1"/>
  </r>
  <r>
    <x v="112"/>
    <x v="0"/>
    <n v="1"/>
    <x v="1"/>
  </r>
  <r>
    <x v="112"/>
    <x v="1"/>
    <n v="571"/>
    <x v="0"/>
  </r>
  <r>
    <x v="112"/>
    <x v="1"/>
    <n v="416"/>
    <x v="1"/>
  </r>
  <r>
    <x v="112"/>
    <x v="2"/>
    <n v="444"/>
    <x v="0"/>
  </r>
  <r>
    <x v="112"/>
    <x v="2"/>
    <n v="1082"/>
    <x v="1"/>
  </r>
  <r>
    <x v="113"/>
    <x v="1"/>
    <n v="13"/>
    <x v="0"/>
  </r>
  <r>
    <x v="113"/>
    <x v="1"/>
    <n v="8"/>
    <x v="1"/>
  </r>
  <r>
    <x v="113"/>
    <x v="2"/>
    <n v="21"/>
    <x v="0"/>
  </r>
  <r>
    <x v="113"/>
    <x v="2"/>
    <n v="72"/>
    <x v="1"/>
  </r>
  <r>
    <x v="114"/>
    <x v="1"/>
    <n v="45"/>
    <x v="0"/>
  </r>
  <r>
    <x v="114"/>
    <x v="1"/>
    <n v="40"/>
    <x v="1"/>
  </r>
  <r>
    <x v="114"/>
    <x v="2"/>
    <n v="36"/>
    <x v="0"/>
  </r>
  <r>
    <x v="114"/>
    <x v="2"/>
    <n v="136"/>
    <x v="1"/>
  </r>
  <r>
    <x v="115"/>
    <x v="1"/>
    <n v="36"/>
    <x v="0"/>
  </r>
  <r>
    <x v="115"/>
    <x v="1"/>
    <n v="13"/>
    <x v="1"/>
  </r>
  <r>
    <x v="115"/>
    <x v="2"/>
    <n v="42"/>
    <x v="0"/>
  </r>
  <r>
    <x v="115"/>
    <x v="2"/>
    <n v="106"/>
    <x v="1"/>
  </r>
  <r>
    <x v="116"/>
    <x v="1"/>
    <n v="32"/>
    <x v="0"/>
  </r>
  <r>
    <x v="116"/>
    <x v="1"/>
    <n v="12"/>
    <x v="1"/>
  </r>
  <r>
    <x v="116"/>
    <x v="2"/>
    <n v="7"/>
    <x v="0"/>
  </r>
  <r>
    <x v="116"/>
    <x v="2"/>
    <n v="67"/>
    <x v="1"/>
  </r>
  <r>
    <x v="117"/>
    <x v="1"/>
    <n v="27"/>
    <x v="0"/>
  </r>
  <r>
    <x v="117"/>
    <x v="1"/>
    <n v="18"/>
    <x v="1"/>
  </r>
  <r>
    <x v="117"/>
    <x v="2"/>
    <n v="19"/>
    <x v="0"/>
  </r>
  <r>
    <x v="117"/>
    <x v="2"/>
    <n v="96"/>
    <x v="1"/>
  </r>
  <r>
    <x v="118"/>
    <x v="1"/>
    <n v="29"/>
    <x v="0"/>
  </r>
  <r>
    <x v="118"/>
    <x v="1"/>
    <n v="22"/>
    <x v="1"/>
  </r>
  <r>
    <x v="118"/>
    <x v="2"/>
    <n v="25"/>
    <x v="0"/>
  </r>
  <r>
    <x v="118"/>
    <x v="2"/>
    <n v="126"/>
    <x v="1"/>
  </r>
  <r>
    <x v="119"/>
    <x v="1"/>
    <n v="1"/>
    <x v="1"/>
  </r>
  <r>
    <x v="119"/>
    <x v="2"/>
    <n v="2"/>
    <x v="0"/>
  </r>
  <r>
    <x v="119"/>
    <x v="2"/>
    <n v="13"/>
    <x v="1"/>
  </r>
  <r>
    <x v="120"/>
    <x v="1"/>
    <n v="7"/>
    <x v="0"/>
  </r>
  <r>
    <x v="120"/>
    <x v="1"/>
    <n v="11"/>
    <x v="1"/>
  </r>
  <r>
    <x v="120"/>
    <x v="2"/>
    <n v="9"/>
    <x v="0"/>
  </r>
  <r>
    <x v="120"/>
    <x v="2"/>
    <n v="42"/>
    <x v="1"/>
  </r>
  <r>
    <x v="121"/>
    <x v="0"/>
    <n v="1"/>
    <x v="0"/>
  </r>
  <r>
    <x v="121"/>
    <x v="1"/>
    <n v="234"/>
    <x v="0"/>
  </r>
  <r>
    <x v="121"/>
    <x v="1"/>
    <n v="164"/>
    <x v="1"/>
  </r>
  <r>
    <x v="121"/>
    <x v="2"/>
    <n v="180"/>
    <x v="0"/>
  </r>
  <r>
    <x v="121"/>
    <x v="2"/>
    <n v="405"/>
    <x v="1"/>
  </r>
  <r>
    <x v="122"/>
    <x v="1"/>
    <n v="25"/>
    <x v="0"/>
  </r>
  <r>
    <x v="122"/>
    <x v="1"/>
    <n v="23"/>
    <x v="1"/>
  </r>
  <r>
    <x v="122"/>
    <x v="2"/>
    <n v="50"/>
    <x v="0"/>
  </r>
  <r>
    <x v="122"/>
    <x v="2"/>
    <n v="150"/>
    <x v="1"/>
  </r>
  <r>
    <x v="123"/>
    <x v="1"/>
    <n v="9"/>
    <x v="0"/>
  </r>
  <r>
    <x v="123"/>
    <x v="1"/>
    <n v="5"/>
    <x v="1"/>
  </r>
  <r>
    <x v="123"/>
    <x v="2"/>
    <n v="43"/>
    <x v="0"/>
  </r>
  <r>
    <x v="123"/>
    <x v="2"/>
    <n v="88"/>
    <x v="1"/>
  </r>
  <r>
    <x v="124"/>
    <x v="1"/>
    <n v="30"/>
    <x v="0"/>
  </r>
  <r>
    <x v="124"/>
    <x v="1"/>
    <n v="14"/>
    <x v="1"/>
  </r>
  <r>
    <x v="124"/>
    <x v="2"/>
    <n v="72"/>
    <x v="0"/>
  </r>
  <r>
    <x v="124"/>
    <x v="2"/>
    <n v="171"/>
    <x v="1"/>
  </r>
  <r>
    <x v="0"/>
    <x v="0"/>
    <n v="24"/>
    <x v="0"/>
  </r>
  <r>
    <x v="0"/>
    <x v="0"/>
    <n v="27"/>
    <x v="1"/>
  </r>
  <r>
    <x v="0"/>
    <x v="1"/>
    <n v="3899"/>
    <x v="0"/>
  </r>
  <r>
    <x v="0"/>
    <x v="1"/>
    <n v="2534"/>
    <x v="1"/>
  </r>
  <r>
    <x v="0"/>
    <x v="2"/>
    <n v="2775"/>
    <x v="0"/>
  </r>
  <r>
    <x v="0"/>
    <x v="2"/>
    <n v="4280"/>
    <x v="1"/>
  </r>
  <r>
    <x v="1"/>
    <x v="1"/>
    <n v="2"/>
    <x v="0"/>
  </r>
  <r>
    <x v="1"/>
    <x v="1"/>
    <n v="3"/>
    <x v="1"/>
  </r>
  <r>
    <x v="1"/>
    <x v="2"/>
    <n v="3"/>
    <x v="0"/>
  </r>
  <r>
    <x v="1"/>
    <x v="2"/>
    <n v="4"/>
    <x v="1"/>
  </r>
  <r>
    <x v="3"/>
    <x v="1"/>
    <n v="1"/>
    <x v="0"/>
  </r>
  <r>
    <x v="3"/>
    <x v="1"/>
    <n v="4"/>
    <x v="1"/>
  </r>
  <r>
    <x v="3"/>
    <x v="2"/>
    <n v="5"/>
    <x v="0"/>
  </r>
  <r>
    <x v="3"/>
    <x v="2"/>
    <n v="5"/>
    <x v="1"/>
  </r>
  <r>
    <x v="4"/>
    <x v="1"/>
    <n v="67"/>
    <x v="0"/>
  </r>
  <r>
    <x v="4"/>
    <x v="1"/>
    <n v="34"/>
    <x v="1"/>
  </r>
  <r>
    <x v="4"/>
    <x v="2"/>
    <n v="22"/>
    <x v="0"/>
  </r>
  <r>
    <x v="4"/>
    <x v="2"/>
    <n v="61"/>
    <x v="1"/>
  </r>
  <r>
    <x v="5"/>
    <x v="1"/>
    <n v="7"/>
    <x v="0"/>
  </r>
  <r>
    <x v="5"/>
    <x v="1"/>
    <n v="6"/>
    <x v="1"/>
  </r>
  <r>
    <x v="5"/>
    <x v="2"/>
    <n v="6"/>
    <x v="0"/>
  </r>
  <r>
    <x v="5"/>
    <x v="2"/>
    <n v="17"/>
    <x v="1"/>
  </r>
  <r>
    <x v="6"/>
    <x v="1"/>
    <n v="11"/>
    <x v="0"/>
  </r>
  <r>
    <x v="6"/>
    <x v="1"/>
    <n v="8"/>
    <x v="1"/>
  </r>
  <r>
    <x v="6"/>
    <x v="2"/>
    <n v="9"/>
    <x v="0"/>
  </r>
  <r>
    <x v="6"/>
    <x v="2"/>
    <n v="15"/>
    <x v="1"/>
  </r>
  <r>
    <x v="7"/>
    <x v="1"/>
    <n v="6"/>
    <x v="0"/>
  </r>
  <r>
    <x v="7"/>
    <x v="1"/>
    <n v="4"/>
    <x v="1"/>
  </r>
  <r>
    <x v="7"/>
    <x v="2"/>
    <n v="4"/>
    <x v="0"/>
  </r>
  <r>
    <x v="7"/>
    <x v="2"/>
    <n v="7"/>
    <x v="1"/>
  </r>
  <r>
    <x v="8"/>
    <x v="1"/>
    <n v="1"/>
    <x v="0"/>
  </r>
  <r>
    <x v="8"/>
    <x v="1"/>
    <n v="2"/>
    <x v="1"/>
  </r>
  <r>
    <x v="8"/>
    <x v="2"/>
    <n v="1"/>
    <x v="0"/>
  </r>
  <r>
    <x v="8"/>
    <x v="2"/>
    <n v="5"/>
    <x v="1"/>
  </r>
  <r>
    <x v="9"/>
    <x v="1"/>
    <n v="4"/>
    <x v="0"/>
  </r>
  <r>
    <x v="9"/>
    <x v="1"/>
    <n v="6"/>
    <x v="1"/>
  </r>
  <r>
    <x v="9"/>
    <x v="2"/>
    <n v="6"/>
    <x v="0"/>
  </r>
  <r>
    <x v="9"/>
    <x v="2"/>
    <n v="19"/>
    <x v="1"/>
  </r>
  <r>
    <x v="10"/>
    <x v="1"/>
    <n v="12"/>
    <x v="0"/>
  </r>
  <r>
    <x v="10"/>
    <x v="1"/>
    <n v="11"/>
    <x v="1"/>
  </r>
  <r>
    <x v="10"/>
    <x v="2"/>
    <n v="5"/>
    <x v="0"/>
  </r>
  <r>
    <x v="10"/>
    <x v="2"/>
    <n v="24"/>
    <x v="1"/>
  </r>
  <r>
    <x v="11"/>
    <x v="1"/>
    <n v="1"/>
    <x v="0"/>
  </r>
  <r>
    <x v="11"/>
    <x v="1"/>
    <n v="2"/>
    <x v="1"/>
  </r>
  <r>
    <x v="11"/>
    <x v="2"/>
    <n v="2"/>
    <x v="0"/>
  </r>
  <r>
    <x v="11"/>
    <x v="2"/>
    <n v="1"/>
    <x v="1"/>
  </r>
  <r>
    <x v="12"/>
    <x v="1"/>
    <n v="181"/>
    <x v="0"/>
  </r>
  <r>
    <x v="12"/>
    <x v="1"/>
    <n v="127"/>
    <x v="1"/>
  </r>
  <r>
    <x v="12"/>
    <x v="2"/>
    <n v="91"/>
    <x v="0"/>
  </r>
  <r>
    <x v="12"/>
    <x v="2"/>
    <n v="184"/>
    <x v="1"/>
  </r>
  <r>
    <x v="13"/>
    <x v="1"/>
    <n v="15"/>
    <x v="0"/>
  </r>
  <r>
    <x v="13"/>
    <x v="1"/>
    <n v="4"/>
    <x v="1"/>
  </r>
  <r>
    <x v="13"/>
    <x v="2"/>
    <n v="5"/>
    <x v="0"/>
  </r>
  <r>
    <x v="13"/>
    <x v="2"/>
    <n v="17"/>
    <x v="1"/>
  </r>
  <r>
    <x v="14"/>
    <x v="1"/>
    <n v="1"/>
    <x v="0"/>
  </r>
  <r>
    <x v="14"/>
    <x v="2"/>
    <n v="1"/>
    <x v="0"/>
  </r>
  <r>
    <x v="15"/>
    <x v="1"/>
    <n v="4"/>
    <x v="0"/>
  </r>
  <r>
    <x v="15"/>
    <x v="1"/>
    <n v="1"/>
    <x v="1"/>
  </r>
  <r>
    <x v="15"/>
    <x v="2"/>
    <n v="1"/>
    <x v="0"/>
  </r>
  <r>
    <x v="15"/>
    <x v="2"/>
    <n v="3"/>
    <x v="1"/>
  </r>
  <r>
    <x v="16"/>
    <x v="1"/>
    <n v="62"/>
    <x v="0"/>
  </r>
  <r>
    <x v="16"/>
    <x v="1"/>
    <n v="25"/>
    <x v="1"/>
  </r>
  <r>
    <x v="16"/>
    <x v="2"/>
    <n v="21"/>
    <x v="0"/>
  </r>
  <r>
    <x v="16"/>
    <x v="2"/>
    <n v="59"/>
    <x v="1"/>
  </r>
  <r>
    <x v="17"/>
    <x v="1"/>
    <n v="4"/>
    <x v="0"/>
  </r>
  <r>
    <x v="17"/>
    <x v="1"/>
    <n v="2"/>
    <x v="1"/>
  </r>
  <r>
    <x v="17"/>
    <x v="2"/>
    <n v="2"/>
    <x v="0"/>
  </r>
  <r>
    <x v="17"/>
    <x v="2"/>
    <n v="3"/>
    <x v="1"/>
  </r>
  <r>
    <x v="18"/>
    <x v="0"/>
    <n v="6"/>
    <x v="0"/>
  </r>
  <r>
    <x v="18"/>
    <x v="0"/>
    <n v="4"/>
    <x v="1"/>
  </r>
  <r>
    <x v="18"/>
    <x v="1"/>
    <n v="684"/>
    <x v="0"/>
  </r>
  <r>
    <x v="18"/>
    <x v="1"/>
    <n v="439"/>
    <x v="1"/>
  </r>
  <r>
    <x v="18"/>
    <x v="2"/>
    <n v="405"/>
    <x v="0"/>
  </r>
  <r>
    <x v="18"/>
    <x v="2"/>
    <n v="610"/>
    <x v="1"/>
  </r>
  <r>
    <x v="19"/>
    <x v="1"/>
    <n v="2"/>
    <x v="0"/>
  </r>
  <r>
    <x v="19"/>
    <x v="1"/>
    <n v="2"/>
    <x v="1"/>
  </r>
  <r>
    <x v="19"/>
    <x v="2"/>
    <n v="3"/>
    <x v="1"/>
  </r>
  <r>
    <x v="20"/>
    <x v="1"/>
    <n v="2"/>
    <x v="0"/>
  </r>
  <r>
    <x v="20"/>
    <x v="1"/>
    <n v="1"/>
    <x v="1"/>
  </r>
  <r>
    <x v="20"/>
    <x v="2"/>
    <n v="2"/>
    <x v="0"/>
  </r>
  <r>
    <x v="20"/>
    <x v="2"/>
    <n v="1"/>
    <x v="1"/>
  </r>
  <r>
    <x v="21"/>
    <x v="1"/>
    <n v="11"/>
    <x v="0"/>
  </r>
  <r>
    <x v="21"/>
    <x v="1"/>
    <n v="5"/>
    <x v="1"/>
  </r>
  <r>
    <x v="21"/>
    <x v="2"/>
    <n v="4"/>
    <x v="0"/>
  </r>
  <r>
    <x v="21"/>
    <x v="2"/>
    <n v="19"/>
    <x v="1"/>
  </r>
  <r>
    <x v="22"/>
    <x v="2"/>
    <n v="3"/>
    <x v="1"/>
  </r>
  <r>
    <x v="23"/>
    <x v="1"/>
    <n v="9"/>
    <x v="0"/>
  </r>
  <r>
    <x v="23"/>
    <x v="1"/>
    <n v="1"/>
    <x v="1"/>
  </r>
  <r>
    <x v="23"/>
    <x v="2"/>
    <n v="1"/>
    <x v="0"/>
  </r>
  <r>
    <x v="23"/>
    <x v="2"/>
    <n v="13"/>
    <x v="1"/>
  </r>
  <r>
    <x v="24"/>
    <x v="1"/>
    <n v="2"/>
    <x v="0"/>
  </r>
  <r>
    <x v="24"/>
    <x v="1"/>
    <n v="2"/>
    <x v="1"/>
  </r>
  <r>
    <x v="24"/>
    <x v="2"/>
    <n v="1"/>
    <x v="0"/>
  </r>
  <r>
    <x v="24"/>
    <x v="2"/>
    <n v="12"/>
    <x v="1"/>
  </r>
  <r>
    <x v="25"/>
    <x v="2"/>
    <n v="1"/>
    <x v="1"/>
  </r>
  <r>
    <x v="26"/>
    <x v="0"/>
    <n v="2"/>
    <x v="0"/>
  </r>
  <r>
    <x v="26"/>
    <x v="0"/>
    <n v="1"/>
    <x v="1"/>
  </r>
  <r>
    <x v="26"/>
    <x v="1"/>
    <n v="118"/>
    <x v="0"/>
  </r>
  <r>
    <x v="26"/>
    <x v="1"/>
    <n v="77"/>
    <x v="1"/>
  </r>
  <r>
    <x v="26"/>
    <x v="2"/>
    <n v="73"/>
    <x v="0"/>
  </r>
  <r>
    <x v="26"/>
    <x v="2"/>
    <n v="136"/>
    <x v="1"/>
  </r>
  <r>
    <x v="27"/>
    <x v="1"/>
    <n v="2"/>
    <x v="0"/>
  </r>
  <r>
    <x v="27"/>
    <x v="2"/>
    <n v="1"/>
    <x v="0"/>
  </r>
  <r>
    <x v="27"/>
    <x v="2"/>
    <n v="3"/>
    <x v="1"/>
  </r>
  <r>
    <x v="28"/>
    <x v="1"/>
    <n v="4"/>
    <x v="0"/>
  </r>
  <r>
    <x v="28"/>
    <x v="1"/>
    <n v="1"/>
    <x v="1"/>
  </r>
  <r>
    <x v="28"/>
    <x v="2"/>
    <n v="3"/>
    <x v="0"/>
  </r>
  <r>
    <x v="28"/>
    <x v="2"/>
    <n v="6"/>
    <x v="1"/>
  </r>
  <r>
    <x v="29"/>
    <x v="1"/>
    <n v="1"/>
    <x v="0"/>
  </r>
  <r>
    <x v="29"/>
    <x v="2"/>
    <n v="1"/>
    <x v="0"/>
  </r>
  <r>
    <x v="29"/>
    <x v="2"/>
    <n v="3"/>
    <x v="1"/>
  </r>
  <r>
    <x v="30"/>
    <x v="1"/>
    <n v="6"/>
    <x v="0"/>
  </r>
  <r>
    <x v="30"/>
    <x v="1"/>
    <n v="1"/>
    <x v="1"/>
  </r>
  <r>
    <x v="30"/>
    <x v="2"/>
    <n v="2"/>
    <x v="0"/>
  </r>
  <r>
    <x v="30"/>
    <x v="2"/>
    <n v="3"/>
    <x v="1"/>
  </r>
  <r>
    <x v="31"/>
    <x v="1"/>
    <n v="96"/>
    <x v="0"/>
  </r>
  <r>
    <x v="31"/>
    <x v="1"/>
    <n v="47"/>
    <x v="1"/>
  </r>
  <r>
    <x v="31"/>
    <x v="2"/>
    <n v="21"/>
    <x v="0"/>
  </r>
  <r>
    <x v="31"/>
    <x v="2"/>
    <n v="83"/>
    <x v="1"/>
  </r>
  <r>
    <x v="32"/>
    <x v="1"/>
    <n v="60"/>
    <x v="0"/>
  </r>
  <r>
    <x v="32"/>
    <x v="1"/>
    <n v="47"/>
    <x v="1"/>
  </r>
  <r>
    <x v="32"/>
    <x v="2"/>
    <n v="41"/>
    <x v="0"/>
  </r>
  <r>
    <x v="32"/>
    <x v="2"/>
    <n v="80"/>
    <x v="1"/>
  </r>
  <r>
    <x v="33"/>
    <x v="1"/>
    <n v="4"/>
    <x v="0"/>
  </r>
  <r>
    <x v="33"/>
    <x v="1"/>
    <n v="4"/>
    <x v="1"/>
  </r>
  <r>
    <x v="33"/>
    <x v="2"/>
    <n v="2"/>
    <x v="0"/>
  </r>
  <r>
    <x v="33"/>
    <x v="2"/>
    <n v="7"/>
    <x v="1"/>
  </r>
  <r>
    <x v="34"/>
    <x v="1"/>
    <n v="50"/>
    <x v="0"/>
  </r>
  <r>
    <x v="34"/>
    <x v="1"/>
    <n v="41"/>
    <x v="1"/>
  </r>
  <r>
    <x v="34"/>
    <x v="2"/>
    <n v="41"/>
    <x v="0"/>
  </r>
  <r>
    <x v="34"/>
    <x v="2"/>
    <n v="80"/>
    <x v="1"/>
  </r>
  <r>
    <x v="35"/>
    <x v="1"/>
    <n v="143"/>
    <x v="0"/>
  </r>
  <r>
    <x v="35"/>
    <x v="1"/>
    <n v="93"/>
    <x v="1"/>
  </r>
  <r>
    <x v="35"/>
    <x v="2"/>
    <n v="27"/>
    <x v="0"/>
  </r>
  <r>
    <x v="35"/>
    <x v="2"/>
    <n v="139"/>
    <x v="1"/>
  </r>
  <r>
    <x v="36"/>
    <x v="1"/>
    <n v="2"/>
    <x v="0"/>
  </r>
  <r>
    <x v="36"/>
    <x v="1"/>
    <n v="1"/>
    <x v="1"/>
  </r>
  <r>
    <x v="36"/>
    <x v="2"/>
    <n v="1"/>
    <x v="0"/>
  </r>
  <r>
    <x v="36"/>
    <x v="2"/>
    <n v="11"/>
    <x v="1"/>
  </r>
  <r>
    <x v="37"/>
    <x v="1"/>
    <n v="9"/>
    <x v="0"/>
  </r>
  <r>
    <x v="37"/>
    <x v="1"/>
    <n v="4"/>
    <x v="1"/>
  </r>
  <r>
    <x v="37"/>
    <x v="2"/>
    <n v="7"/>
    <x v="0"/>
  </r>
  <r>
    <x v="37"/>
    <x v="2"/>
    <n v="9"/>
    <x v="1"/>
  </r>
  <r>
    <x v="38"/>
    <x v="1"/>
    <n v="3"/>
    <x v="0"/>
  </r>
  <r>
    <x v="38"/>
    <x v="1"/>
    <n v="3"/>
    <x v="1"/>
  </r>
  <r>
    <x v="38"/>
    <x v="2"/>
    <n v="1"/>
    <x v="0"/>
  </r>
  <r>
    <x v="38"/>
    <x v="2"/>
    <n v="6"/>
    <x v="1"/>
  </r>
  <r>
    <x v="39"/>
    <x v="1"/>
    <n v="4"/>
    <x v="0"/>
  </r>
  <r>
    <x v="39"/>
    <x v="1"/>
    <n v="3"/>
    <x v="1"/>
  </r>
  <r>
    <x v="39"/>
    <x v="2"/>
    <n v="3"/>
    <x v="0"/>
  </r>
  <r>
    <x v="39"/>
    <x v="2"/>
    <n v="15"/>
    <x v="1"/>
  </r>
  <r>
    <x v="40"/>
    <x v="1"/>
    <n v="57"/>
    <x v="0"/>
  </r>
  <r>
    <x v="40"/>
    <x v="1"/>
    <n v="47"/>
    <x v="1"/>
  </r>
  <r>
    <x v="40"/>
    <x v="2"/>
    <n v="40"/>
    <x v="0"/>
  </r>
  <r>
    <x v="40"/>
    <x v="2"/>
    <n v="65"/>
    <x v="1"/>
  </r>
  <r>
    <x v="41"/>
    <x v="1"/>
    <n v="2"/>
    <x v="0"/>
  </r>
  <r>
    <x v="41"/>
    <x v="1"/>
    <n v="4"/>
    <x v="1"/>
  </r>
  <r>
    <x v="41"/>
    <x v="2"/>
    <n v="7"/>
    <x v="0"/>
  </r>
  <r>
    <x v="41"/>
    <x v="2"/>
    <n v="17"/>
    <x v="1"/>
  </r>
  <r>
    <x v="42"/>
    <x v="1"/>
    <n v="17"/>
    <x v="0"/>
  </r>
  <r>
    <x v="42"/>
    <x v="1"/>
    <n v="17"/>
    <x v="1"/>
  </r>
  <r>
    <x v="42"/>
    <x v="2"/>
    <n v="6"/>
    <x v="0"/>
  </r>
  <r>
    <x v="42"/>
    <x v="2"/>
    <n v="20"/>
    <x v="1"/>
  </r>
  <r>
    <x v="43"/>
    <x v="1"/>
    <n v="1"/>
    <x v="0"/>
  </r>
  <r>
    <x v="43"/>
    <x v="1"/>
    <n v="2"/>
    <x v="1"/>
  </r>
  <r>
    <x v="43"/>
    <x v="2"/>
    <n v="2"/>
    <x v="1"/>
  </r>
  <r>
    <x v="44"/>
    <x v="1"/>
    <n v="12"/>
    <x v="0"/>
  </r>
  <r>
    <x v="44"/>
    <x v="1"/>
    <n v="5"/>
    <x v="1"/>
  </r>
  <r>
    <x v="44"/>
    <x v="2"/>
    <n v="8"/>
    <x v="0"/>
  </r>
  <r>
    <x v="44"/>
    <x v="2"/>
    <n v="18"/>
    <x v="1"/>
  </r>
  <r>
    <x v="45"/>
    <x v="1"/>
    <n v="12"/>
    <x v="0"/>
  </r>
  <r>
    <x v="45"/>
    <x v="1"/>
    <n v="7"/>
    <x v="1"/>
  </r>
  <r>
    <x v="45"/>
    <x v="2"/>
    <n v="3"/>
    <x v="0"/>
  </r>
  <r>
    <x v="45"/>
    <x v="2"/>
    <n v="13"/>
    <x v="1"/>
  </r>
  <r>
    <x v="46"/>
    <x v="0"/>
    <n v="5"/>
    <x v="0"/>
  </r>
  <r>
    <x v="46"/>
    <x v="0"/>
    <n v="1"/>
    <x v="1"/>
  </r>
  <r>
    <x v="46"/>
    <x v="1"/>
    <n v="220"/>
    <x v="0"/>
  </r>
  <r>
    <x v="46"/>
    <x v="1"/>
    <n v="133"/>
    <x v="1"/>
  </r>
  <r>
    <x v="46"/>
    <x v="2"/>
    <n v="188"/>
    <x v="0"/>
  </r>
  <r>
    <x v="46"/>
    <x v="2"/>
    <n v="212"/>
    <x v="1"/>
  </r>
  <r>
    <x v="47"/>
    <x v="1"/>
    <n v="11"/>
    <x v="0"/>
  </r>
  <r>
    <x v="47"/>
    <x v="1"/>
    <n v="5"/>
    <x v="1"/>
  </r>
  <r>
    <x v="47"/>
    <x v="2"/>
    <n v="4"/>
    <x v="0"/>
  </r>
  <r>
    <x v="47"/>
    <x v="2"/>
    <n v="14"/>
    <x v="1"/>
  </r>
  <r>
    <x v="48"/>
    <x v="1"/>
    <n v="6"/>
    <x v="0"/>
  </r>
  <r>
    <x v="48"/>
    <x v="1"/>
    <n v="2"/>
    <x v="1"/>
  </r>
  <r>
    <x v="48"/>
    <x v="2"/>
    <n v="4"/>
    <x v="0"/>
  </r>
  <r>
    <x v="48"/>
    <x v="2"/>
    <n v="7"/>
    <x v="1"/>
  </r>
  <r>
    <x v="49"/>
    <x v="1"/>
    <n v="3"/>
    <x v="0"/>
  </r>
  <r>
    <x v="49"/>
    <x v="1"/>
    <n v="1"/>
    <x v="1"/>
  </r>
  <r>
    <x v="49"/>
    <x v="2"/>
    <n v="1"/>
    <x v="0"/>
  </r>
  <r>
    <x v="49"/>
    <x v="2"/>
    <n v="1"/>
    <x v="1"/>
  </r>
  <r>
    <x v="50"/>
    <x v="0"/>
    <n v="1"/>
    <x v="0"/>
  </r>
  <r>
    <x v="50"/>
    <x v="1"/>
    <n v="50"/>
    <x v="0"/>
  </r>
  <r>
    <x v="50"/>
    <x v="1"/>
    <n v="36"/>
    <x v="1"/>
  </r>
  <r>
    <x v="50"/>
    <x v="2"/>
    <n v="39"/>
    <x v="0"/>
  </r>
  <r>
    <x v="50"/>
    <x v="2"/>
    <n v="64"/>
    <x v="1"/>
  </r>
  <r>
    <x v="51"/>
    <x v="1"/>
    <n v="1"/>
    <x v="0"/>
  </r>
  <r>
    <x v="51"/>
    <x v="1"/>
    <n v="1"/>
    <x v="1"/>
  </r>
  <r>
    <x v="51"/>
    <x v="2"/>
    <n v="3"/>
    <x v="0"/>
  </r>
  <r>
    <x v="51"/>
    <x v="2"/>
    <n v="5"/>
    <x v="1"/>
  </r>
  <r>
    <x v="52"/>
    <x v="1"/>
    <n v="3"/>
    <x v="0"/>
  </r>
  <r>
    <x v="52"/>
    <x v="1"/>
    <n v="2"/>
    <x v="1"/>
  </r>
  <r>
    <x v="52"/>
    <x v="2"/>
    <n v="2"/>
    <x v="0"/>
  </r>
  <r>
    <x v="52"/>
    <x v="2"/>
    <n v="5"/>
    <x v="1"/>
  </r>
  <r>
    <x v="53"/>
    <x v="2"/>
    <n v="2"/>
    <x v="1"/>
  </r>
  <r>
    <x v="54"/>
    <x v="1"/>
    <n v="46"/>
    <x v="0"/>
  </r>
  <r>
    <x v="54"/>
    <x v="1"/>
    <n v="29"/>
    <x v="1"/>
  </r>
  <r>
    <x v="54"/>
    <x v="2"/>
    <n v="35"/>
    <x v="0"/>
  </r>
  <r>
    <x v="54"/>
    <x v="2"/>
    <n v="71"/>
    <x v="1"/>
  </r>
  <r>
    <x v="55"/>
    <x v="1"/>
    <n v="3"/>
    <x v="0"/>
  </r>
  <r>
    <x v="55"/>
    <x v="1"/>
    <n v="1"/>
    <x v="1"/>
  </r>
  <r>
    <x v="55"/>
    <x v="2"/>
    <n v="2"/>
    <x v="0"/>
  </r>
  <r>
    <x v="55"/>
    <x v="2"/>
    <n v="3"/>
    <x v="1"/>
  </r>
  <r>
    <x v="56"/>
    <x v="2"/>
    <n v="1"/>
    <x v="1"/>
  </r>
  <r>
    <x v="57"/>
    <x v="1"/>
    <n v="1"/>
    <x v="0"/>
  </r>
  <r>
    <x v="57"/>
    <x v="1"/>
    <n v="3"/>
    <x v="1"/>
  </r>
  <r>
    <x v="57"/>
    <x v="2"/>
    <n v="3"/>
    <x v="0"/>
  </r>
  <r>
    <x v="57"/>
    <x v="2"/>
    <n v="4"/>
    <x v="1"/>
  </r>
  <r>
    <x v="58"/>
    <x v="0"/>
    <n v="4"/>
    <x v="0"/>
  </r>
  <r>
    <x v="58"/>
    <x v="0"/>
    <n v="5"/>
    <x v="1"/>
  </r>
  <r>
    <x v="58"/>
    <x v="1"/>
    <n v="533"/>
    <x v="0"/>
  </r>
  <r>
    <x v="58"/>
    <x v="1"/>
    <n v="303"/>
    <x v="1"/>
  </r>
  <r>
    <x v="58"/>
    <x v="2"/>
    <n v="324"/>
    <x v="0"/>
  </r>
  <r>
    <x v="58"/>
    <x v="2"/>
    <n v="468"/>
    <x v="1"/>
  </r>
  <r>
    <x v="59"/>
    <x v="1"/>
    <n v="7"/>
    <x v="0"/>
  </r>
  <r>
    <x v="59"/>
    <x v="1"/>
    <n v="4"/>
    <x v="1"/>
  </r>
  <r>
    <x v="59"/>
    <x v="2"/>
    <n v="6"/>
    <x v="0"/>
  </r>
  <r>
    <x v="59"/>
    <x v="2"/>
    <n v="11"/>
    <x v="1"/>
  </r>
  <r>
    <x v="60"/>
    <x v="1"/>
    <n v="1"/>
    <x v="0"/>
  </r>
  <r>
    <x v="60"/>
    <x v="1"/>
    <n v="2"/>
    <x v="1"/>
  </r>
  <r>
    <x v="60"/>
    <x v="2"/>
    <n v="3"/>
    <x v="0"/>
  </r>
  <r>
    <x v="60"/>
    <x v="2"/>
    <n v="3"/>
    <x v="1"/>
  </r>
  <r>
    <x v="61"/>
    <x v="1"/>
    <n v="8"/>
    <x v="0"/>
  </r>
  <r>
    <x v="61"/>
    <x v="1"/>
    <n v="1"/>
    <x v="1"/>
  </r>
  <r>
    <x v="61"/>
    <x v="2"/>
    <n v="7"/>
    <x v="0"/>
  </r>
  <r>
    <x v="61"/>
    <x v="2"/>
    <n v="25"/>
    <x v="1"/>
  </r>
  <r>
    <x v="62"/>
    <x v="1"/>
    <n v="113"/>
    <x v="0"/>
  </r>
  <r>
    <x v="62"/>
    <x v="1"/>
    <n v="68"/>
    <x v="1"/>
  </r>
  <r>
    <x v="62"/>
    <x v="2"/>
    <n v="60"/>
    <x v="0"/>
  </r>
  <r>
    <x v="62"/>
    <x v="2"/>
    <n v="132"/>
    <x v="1"/>
  </r>
  <r>
    <x v="63"/>
    <x v="0"/>
    <n v="2"/>
    <x v="0"/>
  </r>
  <r>
    <x v="63"/>
    <x v="0"/>
    <n v="1"/>
    <x v="1"/>
  </r>
  <r>
    <x v="63"/>
    <x v="1"/>
    <n v="48"/>
    <x v="0"/>
  </r>
  <r>
    <x v="63"/>
    <x v="1"/>
    <n v="15"/>
    <x v="1"/>
  </r>
  <r>
    <x v="63"/>
    <x v="2"/>
    <n v="31"/>
    <x v="0"/>
  </r>
  <r>
    <x v="63"/>
    <x v="2"/>
    <n v="55"/>
    <x v="1"/>
  </r>
  <r>
    <x v="64"/>
    <x v="1"/>
    <n v="3"/>
    <x v="0"/>
  </r>
  <r>
    <x v="64"/>
    <x v="1"/>
    <n v="2"/>
    <x v="1"/>
  </r>
  <r>
    <x v="64"/>
    <x v="2"/>
    <n v="2"/>
    <x v="0"/>
  </r>
  <r>
    <x v="64"/>
    <x v="2"/>
    <n v="16"/>
    <x v="1"/>
  </r>
  <r>
    <x v="65"/>
    <x v="1"/>
    <n v="21"/>
    <x v="0"/>
  </r>
  <r>
    <x v="65"/>
    <x v="1"/>
    <n v="15"/>
    <x v="1"/>
  </r>
  <r>
    <x v="65"/>
    <x v="2"/>
    <n v="18"/>
    <x v="0"/>
  </r>
  <r>
    <x v="65"/>
    <x v="2"/>
    <n v="29"/>
    <x v="1"/>
  </r>
  <r>
    <x v="66"/>
    <x v="1"/>
    <n v="2"/>
    <x v="0"/>
  </r>
  <r>
    <x v="66"/>
    <x v="1"/>
    <n v="1"/>
    <x v="1"/>
  </r>
  <r>
    <x v="66"/>
    <x v="2"/>
    <n v="1"/>
    <x v="0"/>
  </r>
  <r>
    <x v="66"/>
    <x v="2"/>
    <n v="6"/>
    <x v="1"/>
  </r>
  <r>
    <x v="67"/>
    <x v="1"/>
    <n v="1"/>
    <x v="0"/>
  </r>
  <r>
    <x v="67"/>
    <x v="2"/>
    <n v="1"/>
    <x v="0"/>
  </r>
  <r>
    <x v="67"/>
    <x v="2"/>
    <n v="2"/>
    <x v="1"/>
  </r>
  <r>
    <x v="68"/>
    <x v="0"/>
    <n v="1"/>
    <x v="1"/>
  </r>
  <r>
    <x v="68"/>
    <x v="1"/>
    <n v="82"/>
    <x v="0"/>
  </r>
  <r>
    <x v="68"/>
    <x v="1"/>
    <n v="44"/>
    <x v="1"/>
  </r>
  <r>
    <x v="68"/>
    <x v="2"/>
    <n v="47"/>
    <x v="0"/>
  </r>
  <r>
    <x v="68"/>
    <x v="2"/>
    <n v="80"/>
    <x v="1"/>
  </r>
  <r>
    <x v="69"/>
    <x v="1"/>
    <n v="2"/>
    <x v="0"/>
  </r>
  <r>
    <x v="69"/>
    <x v="1"/>
    <n v="1"/>
    <x v="1"/>
  </r>
  <r>
    <x v="69"/>
    <x v="2"/>
    <n v="2"/>
    <x v="0"/>
  </r>
  <r>
    <x v="69"/>
    <x v="2"/>
    <n v="4"/>
    <x v="1"/>
  </r>
  <r>
    <x v="71"/>
    <x v="1"/>
    <n v="5"/>
    <x v="0"/>
  </r>
  <r>
    <x v="71"/>
    <x v="1"/>
    <n v="2"/>
    <x v="1"/>
  </r>
  <r>
    <x v="71"/>
    <x v="2"/>
    <n v="12"/>
    <x v="1"/>
  </r>
  <r>
    <x v="72"/>
    <x v="2"/>
    <n v="1"/>
    <x v="1"/>
  </r>
  <r>
    <x v="73"/>
    <x v="1"/>
    <n v="7"/>
    <x v="0"/>
  </r>
  <r>
    <x v="73"/>
    <x v="1"/>
    <n v="5"/>
    <x v="1"/>
  </r>
  <r>
    <x v="73"/>
    <x v="2"/>
    <n v="8"/>
    <x v="0"/>
  </r>
  <r>
    <x v="73"/>
    <x v="2"/>
    <n v="14"/>
    <x v="1"/>
  </r>
  <r>
    <x v="74"/>
    <x v="2"/>
    <n v="3"/>
    <x v="0"/>
  </r>
  <r>
    <x v="74"/>
    <x v="2"/>
    <n v="7"/>
    <x v="1"/>
  </r>
  <r>
    <x v="75"/>
    <x v="2"/>
    <n v="1"/>
    <x v="1"/>
  </r>
  <r>
    <x v="76"/>
    <x v="1"/>
    <n v="20"/>
    <x v="0"/>
  </r>
  <r>
    <x v="76"/>
    <x v="1"/>
    <n v="4"/>
    <x v="1"/>
  </r>
  <r>
    <x v="76"/>
    <x v="2"/>
    <n v="8"/>
    <x v="0"/>
  </r>
  <r>
    <x v="76"/>
    <x v="2"/>
    <n v="11"/>
    <x v="1"/>
  </r>
  <r>
    <x v="77"/>
    <x v="1"/>
    <n v="2"/>
    <x v="1"/>
  </r>
  <r>
    <x v="77"/>
    <x v="2"/>
    <n v="2"/>
    <x v="1"/>
  </r>
  <r>
    <x v="78"/>
    <x v="1"/>
    <n v="5"/>
    <x v="0"/>
  </r>
  <r>
    <x v="78"/>
    <x v="1"/>
    <n v="2"/>
    <x v="1"/>
  </r>
  <r>
    <x v="78"/>
    <x v="2"/>
    <n v="2"/>
    <x v="0"/>
  </r>
  <r>
    <x v="78"/>
    <x v="2"/>
    <n v="6"/>
    <x v="1"/>
  </r>
  <r>
    <x v="79"/>
    <x v="1"/>
    <n v="14"/>
    <x v="0"/>
  </r>
  <r>
    <x v="79"/>
    <x v="1"/>
    <n v="3"/>
    <x v="1"/>
  </r>
  <r>
    <x v="79"/>
    <x v="2"/>
    <n v="8"/>
    <x v="0"/>
  </r>
  <r>
    <x v="79"/>
    <x v="2"/>
    <n v="37"/>
    <x v="1"/>
  </r>
  <r>
    <x v="80"/>
    <x v="1"/>
    <n v="7"/>
    <x v="0"/>
  </r>
  <r>
    <x v="80"/>
    <x v="1"/>
    <n v="1"/>
    <x v="1"/>
  </r>
  <r>
    <x v="80"/>
    <x v="2"/>
    <n v="11"/>
    <x v="1"/>
  </r>
  <r>
    <x v="81"/>
    <x v="1"/>
    <n v="3"/>
    <x v="0"/>
  </r>
  <r>
    <x v="81"/>
    <x v="2"/>
    <n v="2"/>
    <x v="0"/>
  </r>
  <r>
    <x v="81"/>
    <x v="2"/>
    <n v="21"/>
    <x v="1"/>
  </r>
  <r>
    <x v="82"/>
    <x v="1"/>
    <n v="12"/>
    <x v="0"/>
  </r>
  <r>
    <x v="82"/>
    <x v="1"/>
    <n v="9"/>
    <x v="1"/>
  </r>
  <r>
    <x v="82"/>
    <x v="2"/>
    <n v="11"/>
    <x v="0"/>
  </r>
  <r>
    <x v="82"/>
    <x v="2"/>
    <n v="26"/>
    <x v="1"/>
  </r>
  <r>
    <x v="83"/>
    <x v="1"/>
    <n v="27"/>
    <x v="0"/>
  </r>
  <r>
    <x v="83"/>
    <x v="1"/>
    <n v="5"/>
    <x v="1"/>
  </r>
  <r>
    <x v="83"/>
    <x v="2"/>
    <n v="14"/>
    <x v="0"/>
  </r>
  <r>
    <x v="83"/>
    <x v="2"/>
    <n v="29"/>
    <x v="1"/>
  </r>
  <r>
    <x v="84"/>
    <x v="1"/>
    <n v="235"/>
    <x v="0"/>
  </r>
  <r>
    <x v="84"/>
    <x v="1"/>
    <n v="149"/>
    <x v="1"/>
  </r>
  <r>
    <x v="84"/>
    <x v="2"/>
    <n v="164"/>
    <x v="0"/>
  </r>
  <r>
    <x v="84"/>
    <x v="2"/>
    <n v="325"/>
    <x v="1"/>
  </r>
  <r>
    <x v="85"/>
    <x v="1"/>
    <n v="3"/>
    <x v="0"/>
  </r>
  <r>
    <x v="85"/>
    <x v="1"/>
    <n v="1"/>
    <x v="1"/>
  </r>
  <r>
    <x v="85"/>
    <x v="2"/>
    <n v="1"/>
    <x v="0"/>
  </r>
  <r>
    <x v="85"/>
    <x v="2"/>
    <n v="4"/>
    <x v="1"/>
  </r>
  <r>
    <x v="86"/>
    <x v="0"/>
    <n v="2"/>
    <x v="0"/>
  </r>
  <r>
    <x v="86"/>
    <x v="0"/>
    <n v="1"/>
    <x v="1"/>
  </r>
  <r>
    <x v="86"/>
    <x v="1"/>
    <n v="73"/>
    <x v="0"/>
  </r>
  <r>
    <x v="86"/>
    <x v="1"/>
    <n v="32"/>
    <x v="1"/>
  </r>
  <r>
    <x v="86"/>
    <x v="2"/>
    <n v="64"/>
    <x v="0"/>
  </r>
  <r>
    <x v="86"/>
    <x v="2"/>
    <n v="75"/>
    <x v="1"/>
  </r>
  <r>
    <x v="87"/>
    <x v="1"/>
    <n v="5"/>
    <x v="0"/>
  </r>
  <r>
    <x v="87"/>
    <x v="1"/>
    <n v="2"/>
    <x v="1"/>
  </r>
  <r>
    <x v="87"/>
    <x v="2"/>
    <n v="2"/>
    <x v="0"/>
  </r>
  <r>
    <x v="87"/>
    <x v="2"/>
    <n v="9"/>
    <x v="1"/>
  </r>
  <r>
    <x v="88"/>
    <x v="1"/>
    <n v="1"/>
    <x v="0"/>
  </r>
  <r>
    <x v="88"/>
    <x v="1"/>
    <n v="2"/>
    <x v="1"/>
  </r>
  <r>
    <x v="88"/>
    <x v="2"/>
    <n v="1"/>
    <x v="0"/>
  </r>
  <r>
    <x v="88"/>
    <x v="2"/>
    <n v="7"/>
    <x v="1"/>
  </r>
  <r>
    <x v="89"/>
    <x v="1"/>
    <n v="7"/>
    <x v="0"/>
  </r>
  <r>
    <x v="89"/>
    <x v="1"/>
    <n v="2"/>
    <x v="1"/>
  </r>
  <r>
    <x v="89"/>
    <x v="2"/>
    <n v="1"/>
    <x v="0"/>
  </r>
  <r>
    <x v="89"/>
    <x v="2"/>
    <n v="7"/>
    <x v="1"/>
  </r>
  <r>
    <x v="91"/>
    <x v="1"/>
    <n v="7"/>
    <x v="0"/>
  </r>
  <r>
    <x v="91"/>
    <x v="1"/>
    <n v="4"/>
    <x v="1"/>
  </r>
  <r>
    <x v="91"/>
    <x v="2"/>
    <n v="6"/>
    <x v="0"/>
  </r>
  <r>
    <x v="91"/>
    <x v="2"/>
    <n v="21"/>
    <x v="1"/>
  </r>
  <r>
    <x v="92"/>
    <x v="1"/>
    <n v="1"/>
    <x v="0"/>
  </r>
  <r>
    <x v="92"/>
    <x v="2"/>
    <n v="9"/>
    <x v="1"/>
  </r>
  <r>
    <x v="93"/>
    <x v="1"/>
    <n v="2"/>
    <x v="0"/>
  </r>
  <r>
    <x v="93"/>
    <x v="1"/>
    <n v="1"/>
    <x v="1"/>
  </r>
  <r>
    <x v="93"/>
    <x v="2"/>
    <n v="2"/>
    <x v="0"/>
  </r>
  <r>
    <x v="93"/>
    <x v="2"/>
    <n v="5"/>
    <x v="1"/>
  </r>
  <r>
    <x v="94"/>
    <x v="1"/>
    <n v="3"/>
    <x v="0"/>
  </r>
  <r>
    <x v="94"/>
    <x v="1"/>
    <n v="2"/>
    <x v="1"/>
  </r>
  <r>
    <x v="94"/>
    <x v="2"/>
    <n v="8"/>
    <x v="1"/>
  </r>
  <r>
    <x v="95"/>
    <x v="1"/>
    <n v="40"/>
    <x v="0"/>
  </r>
  <r>
    <x v="95"/>
    <x v="1"/>
    <n v="18"/>
    <x v="1"/>
  </r>
  <r>
    <x v="95"/>
    <x v="2"/>
    <n v="15"/>
    <x v="0"/>
  </r>
  <r>
    <x v="95"/>
    <x v="2"/>
    <n v="48"/>
    <x v="1"/>
  </r>
  <r>
    <x v="96"/>
    <x v="1"/>
    <n v="3"/>
    <x v="0"/>
  </r>
  <r>
    <x v="96"/>
    <x v="1"/>
    <n v="4"/>
    <x v="1"/>
  </r>
  <r>
    <x v="96"/>
    <x v="2"/>
    <n v="6"/>
    <x v="0"/>
  </r>
  <r>
    <x v="96"/>
    <x v="2"/>
    <n v="8"/>
    <x v="1"/>
  </r>
  <r>
    <x v="97"/>
    <x v="1"/>
    <n v="6"/>
    <x v="0"/>
  </r>
  <r>
    <x v="97"/>
    <x v="1"/>
    <n v="11"/>
    <x v="1"/>
  </r>
  <r>
    <x v="97"/>
    <x v="2"/>
    <n v="4"/>
    <x v="0"/>
  </r>
  <r>
    <x v="97"/>
    <x v="2"/>
    <n v="18"/>
    <x v="1"/>
  </r>
  <r>
    <x v="98"/>
    <x v="1"/>
    <n v="4"/>
    <x v="0"/>
  </r>
  <r>
    <x v="98"/>
    <x v="1"/>
    <n v="2"/>
    <x v="1"/>
  </r>
  <r>
    <x v="98"/>
    <x v="2"/>
    <n v="1"/>
    <x v="0"/>
  </r>
  <r>
    <x v="98"/>
    <x v="2"/>
    <n v="12"/>
    <x v="1"/>
  </r>
  <r>
    <x v="99"/>
    <x v="1"/>
    <n v="6"/>
    <x v="0"/>
  </r>
  <r>
    <x v="99"/>
    <x v="1"/>
    <n v="4"/>
    <x v="1"/>
  </r>
  <r>
    <x v="99"/>
    <x v="2"/>
    <n v="1"/>
    <x v="0"/>
  </r>
  <r>
    <x v="99"/>
    <x v="2"/>
    <n v="7"/>
    <x v="1"/>
  </r>
  <r>
    <x v="100"/>
    <x v="1"/>
    <n v="9"/>
    <x v="0"/>
  </r>
  <r>
    <x v="100"/>
    <x v="1"/>
    <n v="5"/>
    <x v="1"/>
  </r>
  <r>
    <x v="100"/>
    <x v="2"/>
    <n v="5"/>
    <x v="0"/>
  </r>
  <r>
    <x v="100"/>
    <x v="2"/>
    <n v="13"/>
    <x v="1"/>
  </r>
  <r>
    <x v="101"/>
    <x v="1"/>
    <n v="60"/>
    <x v="0"/>
  </r>
  <r>
    <x v="101"/>
    <x v="1"/>
    <n v="34"/>
    <x v="1"/>
  </r>
  <r>
    <x v="101"/>
    <x v="2"/>
    <n v="25"/>
    <x v="0"/>
  </r>
  <r>
    <x v="101"/>
    <x v="2"/>
    <n v="56"/>
    <x v="1"/>
  </r>
  <r>
    <x v="102"/>
    <x v="1"/>
    <n v="2"/>
    <x v="0"/>
  </r>
  <r>
    <x v="102"/>
    <x v="1"/>
    <n v="2"/>
    <x v="1"/>
  </r>
  <r>
    <x v="102"/>
    <x v="2"/>
    <n v="1"/>
    <x v="0"/>
  </r>
  <r>
    <x v="102"/>
    <x v="2"/>
    <n v="9"/>
    <x v="1"/>
  </r>
  <r>
    <x v="103"/>
    <x v="1"/>
    <n v="41"/>
    <x v="0"/>
  </r>
  <r>
    <x v="103"/>
    <x v="1"/>
    <n v="17"/>
    <x v="1"/>
  </r>
  <r>
    <x v="103"/>
    <x v="2"/>
    <n v="22"/>
    <x v="0"/>
  </r>
  <r>
    <x v="103"/>
    <x v="2"/>
    <n v="31"/>
    <x v="1"/>
  </r>
  <r>
    <x v="104"/>
    <x v="1"/>
    <n v="26"/>
    <x v="0"/>
  </r>
  <r>
    <x v="104"/>
    <x v="1"/>
    <n v="25"/>
    <x v="1"/>
  </r>
  <r>
    <x v="104"/>
    <x v="2"/>
    <n v="23"/>
    <x v="0"/>
  </r>
  <r>
    <x v="104"/>
    <x v="2"/>
    <n v="63"/>
    <x v="1"/>
  </r>
  <r>
    <x v="105"/>
    <x v="1"/>
    <n v="11"/>
    <x v="0"/>
  </r>
  <r>
    <x v="105"/>
    <x v="1"/>
    <n v="6"/>
    <x v="1"/>
  </r>
  <r>
    <x v="105"/>
    <x v="2"/>
    <n v="3"/>
    <x v="0"/>
  </r>
  <r>
    <x v="105"/>
    <x v="2"/>
    <n v="20"/>
    <x v="1"/>
  </r>
  <r>
    <x v="106"/>
    <x v="1"/>
    <n v="1"/>
    <x v="0"/>
  </r>
  <r>
    <x v="106"/>
    <x v="2"/>
    <n v="1"/>
    <x v="0"/>
  </r>
  <r>
    <x v="106"/>
    <x v="2"/>
    <n v="6"/>
    <x v="1"/>
  </r>
  <r>
    <x v="107"/>
    <x v="1"/>
    <n v="7"/>
    <x v="0"/>
  </r>
  <r>
    <x v="107"/>
    <x v="1"/>
    <n v="8"/>
    <x v="1"/>
  </r>
  <r>
    <x v="107"/>
    <x v="2"/>
    <n v="6"/>
    <x v="0"/>
  </r>
  <r>
    <x v="107"/>
    <x v="2"/>
    <n v="9"/>
    <x v="1"/>
  </r>
  <r>
    <x v="108"/>
    <x v="1"/>
    <n v="1"/>
    <x v="1"/>
  </r>
  <r>
    <x v="108"/>
    <x v="2"/>
    <n v="4"/>
    <x v="0"/>
  </r>
  <r>
    <x v="108"/>
    <x v="2"/>
    <n v="14"/>
    <x v="1"/>
  </r>
  <r>
    <x v="109"/>
    <x v="1"/>
    <n v="3"/>
    <x v="0"/>
  </r>
  <r>
    <x v="109"/>
    <x v="1"/>
    <n v="1"/>
    <x v="1"/>
  </r>
  <r>
    <x v="109"/>
    <x v="2"/>
    <n v="11"/>
    <x v="1"/>
  </r>
  <r>
    <x v="110"/>
    <x v="1"/>
    <n v="9"/>
    <x v="0"/>
  </r>
  <r>
    <x v="110"/>
    <x v="1"/>
    <n v="1"/>
    <x v="1"/>
  </r>
  <r>
    <x v="110"/>
    <x v="2"/>
    <n v="2"/>
    <x v="0"/>
  </r>
  <r>
    <x v="110"/>
    <x v="2"/>
    <n v="13"/>
    <x v="1"/>
  </r>
  <r>
    <x v="111"/>
    <x v="1"/>
    <n v="3"/>
    <x v="0"/>
  </r>
  <r>
    <x v="111"/>
    <x v="1"/>
    <n v="3"/>
    <x v="1"/>
  </r>
  <r>
    <x v="111"/>
    <x v="2"/>
    <n v="2"/>
    <x v="0"/>
  </r>
  <r>
    <x v="111"/>
    <x v="2"/>
    <n v="5"/>
    <x v="1"/>
  </r>
  <r>
    <x v="112"/>
    <x v="1"/>
    <n v="112"/>
    <x v="0"/>
  </r>
  <r>
    <x v="112"/>
    <x v="1"/>
    <n v="71"/>
    <x v="1"/>
  </r>
  <r>
    <x v="112"/>
    <x v="2"/>
    <n v="41"/>
    <x v="0"/>
  </r>
  <r>
    <x v="112"/>
    <x v="2"/>
    <n v="121"/>
    <x v="1"/>
  </r>
  <r>
    <x v="113"/>
    <x v="1"/>
    <n v="6"/>
    <x v="0"/>
  </r>
  <r>
    <x v="113"/>
    <x v="2"/>
    <n v="9"/>
    <x v="1"/>
  </r>
  <r>
    <x v="114"/>
    <x v="1"/>
    <n v="4"/>
    <x v="0"/>
  </r>
  <r>
    <x v="114"/>
    <x v="1"/>
    <n v="1"/>
    <x v="1"/>
  </r>
  <r>
    <x v="114"/>
    <x v="2"/>
    <n v="3"/>
    <x v="0"/>
  </r>
  <r>
    <x v="114"/>
    <x v="2"/>
    <n v="7"/>
    <x v="1"/>
  </r>
  <r>
    <x v="115"/>
    <x v="1"/>
    <n v="3"/>
    <x v="0"/>
  </r>
  <r>
    <x v="115"/>
    <x v="1"/>
    <n v="2"/>
    <x v="1"/>
  </r>
  <r>
    <x v="115"/>
    <x v="2"/>
    <n v="2"/>
    <x v="0"/>
  </r>
  <r>
    <x v="115"/>
    <x v="2"/>
    <n v="10"/>
    <x v="1"/>
  </r>
  <r>
    <x v="116"/>
    <x v="2"/>
    <n v="4"/>
    <x v="1"/>
  </r>
  <r>
    <x v="117"/>
    <x v="1"/>
    <n v="2"/>
    <x v="0"/>
  </r>
  <r>
    <x v="117"/>
    <x v="1"/>
    <n v="4"/>
    <x v="1"/>
  </r>
  <r>
    <x v="117"/>
    <x v="2"/>
    <n v="2"/>
    <x v="0"/>
  </r>
  <r>
    <x v="117"/>
    <x v="2"/>
    <n v="2"/>
    <x v="1"/>
  </r>
  <r>
    <x v="118"/>
    <x v="1"/>
    <n v="3"/>
    <x v="0"/>
  </r>
  <r>
    <x v="118"/>
    <x v="1"/>
    <n v="1"/>
    <x v="1"/>
  </r>
  <r>
    <x v="118"/>
    <x v="2"/>
    <n v="5"/>
    <x v="0"/>
  </r>
  <r>
    <x v="118"/>
    <x v="2"/>
    <n v="14"/>
    <x v="1"/>
  </r>
  <r>
    <x v="119"/>
    <x v="2"/>
    <n v="1"/>
    <x v="1"/>
  </r>
  <r>
    <x v="121"/>
    <x v="1"/>
    <n v="36"/>
    <x v="0"/>
  </r>
  <r>
    <x v="121"/>
    <x v="1"/>
    <n v="18"/>
    <x v="1"/>
  </r>
  <r>
    <x v="121"/>
    <x v="2"/>
    <n v="15"/>
    <x v="0"/>
  </r>
  <r>
    <x v="121"/>
    <x v="2"/>
    <n v="35"/>
    <x v="1"/>
  </r>
  <r>
    <x v="122"/>
    <x v="1"/>
    <n v="6"/>
    <x v="0"/>
  </r>
  <r>
    <x v="122"/>
    <x v="1"/>
    <n v="7"/>
    <x v="1"/>
  </r>
  <r>
    <x v="122"/>
    <x v="2"/>
    <n v="5"/>
    <x v="0"/>
  </r>
  <r>
    <x v="122"/>
    <x v="2"/>
    <n v="16"/>
    <x v="1"/>
  </r>
  <r>
    <x v="123"/>
    <x v="1"/>
    <n v="2"/>
    <x v="0"/>
  </r>
  <r>
    <x v="123"/>
    <x v="1"/>
    <n v="2"/>
    <x v="1"/>
  </r>
  <r>
    <x v="123"/>
    <x v="2"/>
    <n v="3"/>
    <x v="0"/>
  </r>
  <r>
    <x v="123"/>
    <x v="2"/>
    <n v="6"/>
    <x v="1"/>
  </r>
  <r>
    <x v="124"/>
    <x v="1"/>
    <n v="3"/>
    <x v="0"/>
  </r>
  <r>
    <x v="124"/>
    <x v="1"/>
    <n v="2"/>
    <x v="1"/>
  </r>
  <r>
    <x v="124"/>
    <x v="2"/>
    <n v="3"/>
    <x v="0"/>
  </r>
  <r>
    <x v="124"/>
    <x v="2"/>
    <n v="1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3000000}" name="Tabla dinámica5" cacheId="14" applyNumberFormats="0" applyBorderFormats="0" applyFontFormats="0" applyPatternFormats="0" applyAlignmentFormats="0" applyWidthHeightFormats="1" dataCaption="Valores" updatedVersion="6" minRefreshableVersion="3" useAutoFormatting="1" itemPrintTitles="1" createdVersion="4" indent="0" outline="1" outlineData="1" multipleFieldFilters="0">
  <location ref="BX3:CB130" firstHeaderRow="1" firstDataRow="2" firstDataCol="1" rowPageCount="1" colPageCount="1"/>
  <pivotFields count="4"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axis="axisCol" showAll="0">
      <items count="4">
        <item x="2"/>
        <item x="1"/>
        <item x="0"/>
        <item t="default"/>
      </items>
    </pivotField>
    <pivotField dataField="1" showAll="0"/>
    <pivotField axis="axisPage" multipleItemSelectionAllowed="1" showAll="0" defaultSubtotal="0">
      <items count="2">
        <item h="1" x="1"/>
        <item x="0"/>
      </items>
    </pivotField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3" hier="-1"/>
  </pageFields>
  <dataFields count="1">
    <dataField name="Suma de CuentaDeCampo2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4000000}" name="TablaDinámica1" cacheId="13" applyNumberFormats="0" applyBorderFormats="0" applyFontFormats="0" applyPatternFormats="0" applyAlignmentFormats="0" applyWidthHeightFormats="1" dataCaption="Valores" updatedVersion="6" minRefreshableVersion="3" showDrill="0" useAutoFormatting="1" itemPrintTitles="1" createdVersion="6" indent="0" outline="1" outlineData="1" multipleFieldFilters="0">
  <location ref="A3:D130" firstHeaderRow="1" firstDataRow="2" firstDataCol="1"/>
  <pivotFields count="5"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showAll="0"/>
    <pivotField showAll="0"/>
    <pivotField axis="axisCol" showAll="0">
      <items count="3">
        <item x="0"/>
        <item x="1"/>
        <item t="default"/>
      </items>
    </pivotField>
    <pivotField dataField="1" showAll="0"/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uma de CuentaDeCampo6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1000000}" name="Tabla dinámica3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4" indent="0" outline="1" outlineData="1" multipleFieldFilters="0">
  <location ref="AO3:BS139" firstHeaderRow="1" firstDataRow="2" firstDataCol="1"/>
  <pivotFields count="4">
    <pivotField axis="axisRow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axis="axisCol" showAll="0">
      <items count="30">
        <item x="13"/>
        <item x="3"/>
        <item x="26"/>
        <item x="8"/>
        <item x="9"/>
        <item x="25"/>
        <item x="10"/>
        <item x="11"/>
        <item x="12"/>
        <item x="18"/>
        <item x="14"/>
        <item x="28"/>
        <item x="0"/>
        <item x="15"/>
        <item x="1"/>
        <item x="2"/>
        <item x="19"/>
        <item x="20"/>
        <item x="16"/>
        <item x="4"/>
        <item x="5"/>
        <item x="17"/>
        <item x="27"/>
        <item x="21"/>
        <item x="23"/>
        <item x="6"/>
        <item x="7"/>
        <item x="24"/>
        <item x="22"/>
        <item t="default"/>
      </items>
    </pivotField>
    <pivotField dataField="1" showAll="0"/>
  </pivotFields>
  <rowFields count="2">
    <field x="0"/>
    <field x="1"/>
  </rowFields>
  <rowItems count="135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>
      <x v="3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>
      <x v="4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>
      <x v="5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>
      <x v="6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>
      <x v="7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>
      <x v="8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t="grand">
      <x/>
    </i>
  </rowItems>
  <colFields count="1">
    <field x="2"/>
  </colFields>
  <col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colItems>
  <dataFields count="1">
    <dataField name="Suma de CuentaDeCampo6" fld="3" baseField="0" baseItem="0"/>
  </dataFields>
  <formats count="30">
    <format dxfId="55">
      <pivotArea collapsedLevelsAreSubtotals="1" fieldPosition="0">
        <references count="2">
          <reference field="0" count="1">
            <x v="0"/>
          </reference>
          <reference field="2" count="0" selected="0"/>
        </references>
      </pivotArea>
    </format>
    <format dxfId="54">
      <pivotArea collapsedLevelsAreSubtotals="1" fieldPosition="0">
        <references count="2">
          <reference field="0" count="1">
            <x v="1"/>
          </reference>
          <reference field="2" count="0" selected="0"/>
        </references>
      </pivotArea>
    </format>
    <format dxfId="53">
      <pivotArea collapsedLevelsAreSubtotals="1" fieldPosition="0">
        <references count="2">
          <reference field="0" count="1">
            <x v="2"/>
          </reference>
          <reference field="2" count="0" selected="0"/>
        </references>
      </pivotArea>
    </format>
    <format dxfId="52">
      <pivotArea collapsedLevelsAreSubtotals="1" fieldPosition="0">
        <references count="2">
          <reference field="0" count="1">
            <x v="3"/>
          </reference>
          <reference field="2" count="0" selected="0"/>
        </references>
      </pivotArea>
    </format>
    <format dxfId="51">
      <pivotArea collapsedLevelsAreSubtotals="1" fieldPosition="0">
        <references count="2">
          <reference field="0" count="1">
            <x v="4"/>
          </reference>
          <reference field="2" count="0" selected="0"/>
        </references>
      </pivotArea>
    </format>
    <format dxfId="50">
      <pivotArea collapsedLevelsAreSubtotals="1" fieldPosition="0">
        <references count="2">
          <reference field="0" count="1">
            <x v="5"/>
          </reference>
          <reference field="2" count="0" selected="0"/>
        </references>
      </pivotArea>
    </format>
    <format dxfId="49">
      <pivotArea collapsedLevelsAreSubtotals="1" fieldPosition="0">
        <references count="2">
          <reference field="0" count="1">
            <x v="6"/>
          </reference>
          <reference field="2" count="0" selected="0"/>
        </references>
      </pivotArea>
    </format>
    <format dxfId="48">
      <pivotArea collapsedLevelsAreSubtotals="1" fieldPosition="0">
        <references count="2">
          <reference field="0" count="1">
            <x v="7"/>
          </reference>
          <reference field="2" count="0" selected="0"/>
        </references>
      </pivotArea>
    </format>
    <format dxfId="47">
      <pivotArea collapsedLevelsAreSubtotals="1" fieldPosition="0">
        <references count="2">
          <reference field="0" count="1">
            <x v="8"/>
          </reference>
          <reference field="2" count="0" selected="0"/>
        </references>
      </pivotArea>
    </format>
    <format dxfId="46">
      <pivotArea dataOnly="0" labelOnly="1" fieldPosition="0">
        <references count="1">
          <reference field="2" count="0"/>
        </references>
      </pivotArea>
    </format>
    <format dxfId="45">
      <pivotArea collapsedLevelsAreSubtotals="1" fieldPosition="0">
        <references count="2">
          <reference field="0" count="1">
            <x v="0"/>
          </reference>
          <reference field="2" count="0" selected="0"/>
        </references>
      </pivotArea>
    </format>
    <format dxfId="44">
      <pivotArea collapsedLevelsAreSubtotals="1" fieldPosition="0">
        <references count="2">
          <reference field="0" count="1">
            <x v="1"/>
          </reference>
          <reference field="2" count="0" selected="0"/>
        </references>
      </pivotArea>
    </format>
    <format dxfId="43">
      <pivotArea collapsedLevelsAreSubtotals="1" fieldPosition="0">
        <references count="2">
          <reference field="0" count="1">
            <x v="2"/>
          </reference>
          <reference field="2" count="0" selected="0"/>
        </references>
      </pivotArea>
    </format>
    <format dxfId="42">
      <pivotArea collapsedLevelsAreSubtotals="1" fieldPosition="0">
        <references count="2">
          <reference field="0" count="1">
            <x v="3"/>
          </reference>
          <reference field="2" count="0" selected="0"/>
        </references>
      </pivotArea>
    </format>
    <format dxfId="41">
      <pivotArea collapsedLevelsAreSubtotals="1" fieldPosition="0">
        <references count="2">
          <reference field="0" count="1">
            <x v="4"/>
          </reference>
          <reference field="2" count="0" selected="0"/>
        </references>
      </pivotArea>
    </format>
    <format dxfId="40">
      <pivotArea collapsedLevelsAreSubtotals="1" fieldPosition="0">
        <references count="2">
          <reference field="0" count="1">
            <x v="5"/>
          </reference>
          <reference field="2" count="0" selected="0"/>
        </references>
      </pivotArea>
    </format>
    <format dxfId="39">
      <pivotArea collapsedLevelsAreSubtotals="1" fieldPosition="0">
        <references count="2">
          <reference field="0" count="1">
            <x v="6"/>
          </reference>
          <reference field="2" count="0" selected="0"/>
        </references>
      </pivotArea>
    </format>
    <format dxfId="38">
      <pivotArea collapsedLevelsAreSubtotals="1" fieldPosition="0">
        <references count="2">
          <reference field="0" count="1">
            <x v="7"/>
          </reference>
          <reference field="2" count="0" selected="0"/>
        </references>
      </pivotArea>
    </format>
    <format dxfId="37">
      <pivotArea collapsedLevelsAreSubtotals="1" fieldPosition="0">
        <references count="2">
          <reference field="0" count="1">
            <x v="8"/>
          </reference>
          <reference field="2" count="0" selected="0"/>
        </references>
      </pivotArea>
    </format>
    <format dxfId="36">
      <pivotArea dataOnly="0" labelOnly="1" fieldPosition="0">
        <references count="1">
          <reference field="2" count="0"/>
        </references>
      </pivotArea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type="origin" dataOnly="0" labelOnly="1" outline="0" fieldPosition="0"/>
    </format>
    <format dxfId="32">
      <pivotArea field="2" type="button" dataOnly="0" labelOnly="1" outline="0" axis="axisCol" fieldPosition="0"/>
    </format>
    <format dxfId="31">
      <pivotArea type="topRight" dataOnly="0" labelOnly="1" outline="0" fieldPosition="0"/>
    </format>
    <format dxfId="30">
      <pivotArea field="0" type="button" dataOnly="0" labelOnly="1" outline="0" axis="axisRow" fieldPosition="0"/>
    </format>
    <format dxfId="29">
      <pivotArea dataOnly="0" labelOnly="1" fieldPosition="0">
        <references count="1">
          <reference field="0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28">
      <pivotArea dataOnly="0" labelOnly="1" grandRow="1" outline="0" fieldPosition="0"/>
    </format>
    <format dxfId="27">
      <pivotArea dataOnly="0" labelOnly="1" fieldPosition="0">
        <references count="1">
          <reference field="2" count="0"/>
        </references>
      </pivotArea>
    </format>
    <format dxfId="2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2000000}" name="Tabla dinámica4" cacheId="12" applyNumberFormats="0" applyBorderFormats="0" applyFontFormats="0" applyPatternFormats="0" applyAlignmentFormats="0" applyWidthHeightFormats="1" dataCaption="Valores" updatedVersion="6" minRefreshableVersion="3" useAutoFormatting="1" itemPrintTitles="1" createdVersion="4" indent="0" outline="1" outlineData="1" multipleFieldFilters="0">
  <location ref="CJ3:CX130" firstHeaderRow="1" firstDataRow="2" firstDataCol="1"/>
  <pivotFields count="3">
    <pivotField axis="axisRow" showAll="0">
      <items count="127">
        <item h="1" x="12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axis="axisCol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dataField="1" showAll="0"/>
  </pivotFields>
  <rowFields count="1">
    <field x="0"/>
  </rowFields>
  <rowItems count="126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 t="grand">
      <x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Suma de CuentaDeCampo2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5000000}" name="TablaDinámica3" cacheId="1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DC3:DG131" firstHeaderRow="1" firstDataRow="2" firstDataCol="1"/>
  <pivotFields count="3">
    <pivotField axis="axisRow" showAll="0">
      <items count="252">
        <item m="1" x="190"/>
        <item m="1" x="157"/>
        <item m="1" x="242"/>
        <item m="1" x="179"/>
        <item m="1" x="231"/>
        <item m="1" x="240"/>
        <item m="1" x="129"/>
        <item m="1" x="133"/>
        <item m="1" x="139"/>
        <item m="1" x="147"/>
        <item m="1" x="149"/>
        <item m="1" x="154"/>
        <item m="1" x="212"/>
        <item m="1" x="228"/>
        <item m="1" x="246"/>
        <item m="1" x="131"/>
        <item m="1" x="134"/>
        <item m="1" x="170"/>
        <item m="1" x="234"/>
        <item m="1" x="150"/>
        <item m="1" x="205"/>
        <item m="1" x="221"/>
        <item m="1" x="167"/>
        <item m="1" x="238"/>
        <item m="1" x="155"/>
        <item m="1" x="132"/>
        <item m="1" x="206"/>
        <item m="1" x="192"/>
        <item m="1" x="144"/>
        <item m="1" x="198"/>
        <item m="1" x="222"/>
        <item m="1" x="184"/>
        <item m="1" x="241"/>
        <item m="1" x="203"/>
        <item m="1" x="153"/>
        <item m="1" x="135"/>
        <item m="1" x="235"/>
        <item m="1" x="186"/>
        <item m="1" x="126"/>
        <item m="1" x="145"/>
        <item m="1" x="158"/>
        <item m="1" x="196"/>
        <item m="1" x="218"/>
        <item m="1" x="239"/>
        <item m="1" x="208"/>
        <item m="1" x="181"/>
        <item m="1" x="236"/>
        <item m="1" x="243"/>
        <item m="1" x="163"/>
        <item m="1" x="180"/>
        <item m="1" x="232"/>
        <item m="1" x="159"/>
        <item m="1" x="165"/>
        <item m="1" x="209"/>
        <item m="1" x="223"/>
        <item m="1" x="227"/>
        <item m="1" x="224"/>
        <item m="1" x="244"/>
        <item m="1" x="219"/>
        <item m="1" x="176"/>
        <item m="1" x="182"/>
        <item m="1" x="160"/>
        <item m="1" x="226"/>
        <item m="1" x="187"/>
        <item m="1" x="177"/>
        <item m="1" x="171"/>
        <item m="1" x="248"/>
        <item m="1" x="197"/>
        <item m="1" x="127"/>
        <item m="1" x="195"/>
        <item m="1" x="148"/>
        <item m="1" x="191"/>
        <item m="1" x="200"/>
        <item m="1" x="178"/>
        <item m="1" x="245"/>
        <item m="1" x="138"/>
        <item m="1" x="151"/>
        <item m="1" x="229"/>
        <item m="1" x="215"/>
        <item m="1" x="161"/>
        <item m="1" x="168"/>
        <item m="1" x="174"/>
        <item m="1" x="173"/>
        <item m="1" x="247"/>
        <item m="1" x="210"/>
        <item m="1" x="207"/>
        <item m="1" x="156"/>
        <item m="1" x="183"/>
        <item m="1" x="216"/>
        <item m="1" x="175"/>
        <item m="1" x="128"/>
        <item m="1" x="169"/>
        <item m="1" x="136"/>
        <item m="1" x="237"/>
        <item m="1" x="213"/>
        <item m="1" x="146"/>
        <item m="1" x="249"/>
        <item m="1" x="201"/>
        <item m="1" x="152"/>
        <item m="1" x="188"/>
        <item m="1" x="225"/>
        <item m="1" x="211"/>
        <item m="1" x="140"/>
        <item m="1" x="130"/>
        <item m="1" x="250"/>
        <item m="1" x="230"/>
        <item m="1" x="141"/>
        <item m="1" x="217"/>
        <item m="1" x="193"/>
        <item m="1" x="162"/>
        <item m="1" x="202"/>
        <item m="1" x="142"/>
        <item m="1" x="164"/>
        <item m="1" x="185"/>
        <item m="1" x="220"/>
        <item m="1" x="204"/>
        <item m="1" x="172"/>
        <item m="1" x="137"/>
        <item m="1" x="194"/>
        <item m="1" x="214"/>
        <item m="1" x="233"/>
        <item m="1" x="189"/>
        <item m="1" x="143"/>
        <item m="1" x="199"/>
        <item m="1" x="16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t="default"/>
      </items>
    </pivotField>
    <pivotField axis="axisCol" showAll="0">
      <items count="4">
        <item x="1"/>
        <item x="0"/>
        <item x="2"/>
        <item t="default"/>
      </items>
    </pivotField>
    <pivotField dataField="1" showAll="0"/>
  </pivotFields>
  <rowFields count="1">
    <field x="0"/>
  </rowFields>
  <rowItems count="127"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uma de CuentaDeCampo2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0000000}" name="Tabla dinámica2" cacheId="10" applyNumberFormats="0" applyBorderFormats="0" applyFontFormats="0" applyPatternFormats="0" applyAlignmentFormats="0" applyWidthHeightFormats="1" dataCaption="Valores" updatedVersion="6" minRefreshableVersion="3" useAutoFormatting="1" itemPrintTitles="1" createdVersion="4" indent="0" outline="1" outlineData="1" multipleFieldFilters="0">
  <location ref="T3:AI131" firstHeaderRow="1" firstDataRow="2" firstDataCol="1"/>
  <pivotFields count="3">
    <pivotField axis="axisRow" showAll="0">
      <items count="1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t="default"/>
      </items>
    </pivotField>
    <pivotField axis="axisCol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</pivotFields>
  <rowFields count="1">
    <field x="0"/>
  </rowFields>
  <rowItems count="1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 t="grand">
      <x/>
    </i>
  </rowItems>
  <colFields count="1">
    <field x="1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colItems>
  <dataFields count="1">
    <dataField name="Suma de CuentaDeCampo6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"/>
  <sheetViews>
    <sheetView workbookViewId="0">
      <selection activeCell="O7" sqref="O7"/>
    </sheetView>
  </sheetViews>
  <sheetFormatPr baseColWidth="10" defaultColWidth="11.42578125" defaultRowHeight="12.75"/>
  <cols>
    <col min="3" max="3" width="12.5703125" customWidth="1"/>
  </cols>
  <sheetData>
    <row r="1" spans="1:13">
      <c r="D1" s="245">
        <v>2016</v>
      </c>
      <c r="E1" s="245">
        <v>2017</v>
      </c>
      <c r="F1" s="245">
        <v>2018</v>
      </c>
      <c r="G1" s="245">
        <v>2019</v>
      </c>
      <c r="H1" s="245">
        <v>2020</v>
      </c>
      <c r="I1" s="883" t="s">
        <v>0</v>
      </c>
      <c r="J1" s="885" t="s">
        <v>1</v>
      </c>
      <c r="K1" s="887" t="s">
        <v>2</v>
      </c>
      <c r="L1" s="887"/>
      <c r="M1" s="888"/>
    </row>
    <row r="2" spans="1:13" ht="24" customHeight="1">
      <c r="A2" s="123" t="s">
        <v>3</v>
      </c>
      <c r="B2" s="124" t="s">
        <v>4</v>
      </c>
      <c r="C2" s="124" t="s">
        <v>0</v>
      </c>
      <c r="D2" s="124">
        <f>SUM(D3:D127)</f>
        <v>6534857</v>
      </c>
      <c r="E2" s="124">
        <f>SUM(E3:E127)</f>
        <v>6613118</v>
      </c>
      <c r="F2" s="124">
        <f>SUM(F3:F127)</f>
        <v>6691030</v>
      </c>
      <c r="G2" s="124">
        <f>SUM(G3:G127)</f>
        <v>6768388</v>
      </c>
      <c r="H2" s="124">
        <f>SUM(H3:H127)</f>
        <v>6845093</v>
      </c>
      <c r="I2" s="884"/>
      <c r="J2" s="886"/>
      <c r="K2" s="824">
        <v>2018</v>
      </c>
      <c r="L2" s="824">
        <v>2019</v>
      </c>
      <c r="M2" s="825">
        <v>2020</v>
      </c>
    </row>
    <row r="3" spans="1:13" ht="15">
      <c r="A3" s="125">
        <v>1</v>
      </c>
      <c r="B3" t="s">
        <v>5</v>
      </c>
      <c r="C3" t="s">
        <v>6</v>
      </c>
      <c r="D3">
        <v>2486723</v>
      </c>
      <c r="E3" s="110">
        <v>2508452</v>
      </c>
      <c r="F3" s="110">
        <v>2529403</v>
      </c>
      <c r="G3" s="110">
        <v>2549537</v>
      </c>
      <c r="H3" s="110">
        <v>2569007</v>
      </c>
      <c r="I3" t="s">
        <v>5</v>
      </c>
      <c r="J3" s="305" t="s">
        <v>6</v>
      </c>
      <c r="K3" s="306">
        <v>2427129</v>
      </c>
      <c r="L3" s="306">
        <v>2483545</v>
      </c>
      <c r="M3" s="307">
        <v>2533424</v>
      </c>
    </row>
    <row r="4" spans="1:13" ht="15">
      <c r="A4" s="126">
        <v>2</v>
      </c>
      <c r="B4" t="s">
        <v>7</v>
      </c>
      <c r="C4" t="s">
        <v>8</v>
      </c>
      <c r="D4">
        <v>19195</v>
      </c>
      <c r="E4" s="110">
        <v>19096</v>
      </c>
      <c r="F4" s="110">
        <v>18991</v>
      </c>
      <c r="G4" s="110">
        <v>18882</v>
      </c>
      <c r="H4" s="110">
        <v>18779</v>
      </c>
      <c r="I4" t="s">
        <v>7</v>
      </c>
      <c r="J4" s="308" t="s">
        <v>8</v>
      </c>
      <c r="K4" s="309">
        <v>20367</v>
      </c>
      <c r="L4" s="309">
        <v>20258</v>
      </c>
      <c r="M4" s="310">
        <v>20287</v>
      </c>
    </row>
    <row r="5" spans="1:13" ht="15">
      <c r="A5" s="126">
        <v>4</v>
      </c>
      <c r="B5" t="s">
        <v>9</v>
      </c>
      <c r="C5" t="s">
        <v>10</v>
      </c>
      <c r="D5">
        <v>2075</v>
      </c>
      <c r="E5" s="110">
        <v>2019</v>
      </c>
      <c r="F5" s="110">
        <v>1971</v>
      </c>
      <c r="G5" s="110">
        <v>1918</v>
      </c>
      <c r="H5" s="110">
        <v>1870</v>
      </c>
      <c r="I5" t="s">
        <v>9</v>
      </c>
      <c r="J5" s="311" t="s">
        <v>10</v>
      </c>
      <c r="K5" s="312">
        <v>2695</v>
      </c>
      <c r="L5" s="312">
        <v>2710</v>
      </c>
      <c r="M5" s="313">
        <v>2735</v>
      </c>
    </row>
    <row r="6" spans="1:13" ht="15">
      <c r="A6" s="126">
        <v>21</v>
      </c>
      <c r="B6" t="s">
        <v>11</v>
      </c>
      <c r="C6" t="s">
        <v>12</v>
      </c>
      <c r="D6">
        <v>3435</v>
      </c>
      <c r="E6" s="110">
        <v>3393</v>
      </c>
      <c r="F6" s="110">
        <v>3361</v>
      </c>
      <c r="G6" s="110">
        <v>3307</v>
      </c>
      <c r="H6" s="110">
        <v>3278</v>
      </c>
      <c r="I6" t="s">
        <v>11</v>
      </c>
      <c r="J6" s="308" t="s">
        <v>12</v>
      </c>
      <c r="K6" s="309">
        <v>4657</v>
      </c>
      <c r="L6" s="309">
        <v>4669</v>
      </c>
      <c r="M6" s="310">
        <v>4698</v>
      </c>
    </row>
    <row r="7" spans="1:13" ht="15">
      <c r="A7" s="126">
        <v>30</v>
      </c>
      <c r="B7" t="s">
        <v>13</v>
      </c>
      <c r="C7" t="s">
        <v>14</v>
      </c>
      <c r="D7">
        <v>29770</v>
      </c>
      <c r="E7" s="110">
        <v>29980</v>
      </c>
      <c r="F7" s="110">
        <v>30181</v>
      </c>
      <c r="G7" s="110">
        <v>30376</v>
      </c>
      <c r="H7" s="110">
        <v>30561</v>
      </c>
      <c r="I7" t="s">
        <v>13</v>
      </c>
      <c r="J7" s="311" t="s">
        <v>14</v>
      </c>
      <c r="K7" s="312">
        <v>30227</v>
      </c>
      <c r="L7" s="312">
        <v>30777</v>
      </c>
      <c r="M7" s="313">
        <v>31283</v>
      </c>
    </row>
    <row r="8" spans="1:13" ht="15">
      <c r="A8" s="126">
        <v>31</v>
      </c>
      <c r="B8" t="s">
        <v>15</v>
      </c>
      <c r="C8" t="s">
        <v>16</v>
      </c>
      <c r="D8">
        <v>22253</v>
      </c>
      <c r="E8" s="110">
        <v>22414</v>
      </c>
      <c r="F8" s="110">
        <v>22567</v>
      </c>
      <c r="G8" s="110">
        <v>22714</v>
      </c>
      <c r="H8" s="110">
        <v>22860</v>
      </c>
      <c r="I8" t="s">
        <v>15</v>
      </c>
      <c r="J8" s="308" t="s">
        <v>16</v>
      </c>
      <c r="K8" s="309">
        <v>25962</v>
      </c>
      <c r="L8" s="309">
        <v>26552</v>
      </c>
      <c r="M8" s="310">
        <v>27071</v>
      </c>
    </row>
    <row r="9" spans="1:13" ht="15">
      <c r="A9" s="126">
        <v>34</v>
      </c>
      <c r="B9" t="s">
        <v>17</v>
      </c>
      <c r="C9" t="s">
        <v>18</v>
      </c>
      <c r="D9">
        <v>46221</v>
      </c>
      <c r="E9" s="110">
        <v>46621</v>
      </c>
      <c r="F9" s="110">
        <v>47003</v>
      </c>
      <c r="G9" s="110">
        <v>47384</v>
      </c>
      <c r="H9" s="110">
        <v>47747</v>
      </c>
      <c r="I9" t="s">
        <v>17</v>
      </c>
      <c r="J9" s="311" t="s">
        <v>18</v>
      </c>
      <c r="K9" s="312">
        <v>43269</v>
      </c>
      <c r="L9" s="312">
        <v>43713</v>
      </c>
      <c r="M9" s="313">
        <v>44199</v>
      </c>
    </row>
    <row r="10" spans="1:13" ht="15">
      <c r="A10" s="126">
        <v>36</v>
      </c>
      <c r="B10" t="s">
        <v>19</v>
      </c>
      <c r="C10" t="s">
        <v>20</v>
      </c>
      <c r="D10">
        <v>9082</v>
      </c>
      <c r="E10" s="110">
        <v>9216</v>
      </c>
      <c r="F10" s="110">
        <v>9353</v>
      </c>
      <c r="G10" s="110">
        <v>9492</v>
      </c>
      <c r="H10" s="110">
        <v>9631</v>
      </c>
      <c r="I10" t="s">
        <v>19</v>
      </c>
      <c r="J10" s="308" t="s">
        <v>20</v>
      </c>
      <c r="K10" s="309">
        <v>5756</v>
      </c>
      <c r="L10" s="309">
        <v>5790</v>
      </c>
      <c r="M10" s="310">
        <v>5841</v>
      </c>
    </row>
    <row r="11" spans="1:13" ht="15">
      <c r="A11" s="126">
        <v>38</v>
      </c>
      <c r="B11" t="s">
        <v>21</v>
      </c>
      <c r="C11" t="s">
        <v>22</v>
      </c>
      <c r="D11">
        <v>11240</v>
      </c>
      <c r="E11" s="110">
        <v>11139</v>
      </c>
      <c r="F11" s="110">
        <v>11040</v>
      </c>
      <c r="G11" s="110">
        <v>10932</v>
      </c>
      <c r="H11" s="110">
        <v>10832</v>
      </c>
      <c r="I11" t="s">
        <v>21</v>
      </c>
      <c r="J11" s="311" t="s">
        <v>22</v>
      </c>
      <c r="K11" s="312">
        <v>11437</v>
      </c>
      <c r="L11" s="312">
        <v>11462</v>
      </c>
      <c r="M11" s="313">
        <v>11536</v>
      </c>
    </row>
    <row r="12" spans="1:13" ht="15">
      <c r="A12" s="126">
        <v>40</v>
      </c>
      <c r="B12" t="s">
        <v>23</v>
      </c>
      <c r="C12" t="s">
        <v>24</v>
      </c>
      <c r="D12">
        <v>17304</v>
      </c>
      <c r="E12" s="110">
        <v>17521</v>
      </c>
      <c r="F12" s="110">
        <v>17737</v>
      </c>
      <c r="G12" s="110">
        <v>17962</v>
      </c>
      <c r="H12" s="110">
        <v>18166</v>
      </c>
      <c r="I12" t="s">
        <v>23</v>
      </c>
      <c r="J12" s="308" t="s">
        <v>24</v>
      </c>
      <c r="K12" s="309">
        <v>18321</v>
      </c>
      <c r="L12" s="309">
        <v>18737</v>
      </c>
      <c r="M12" s="310">
        <v>19104</v>
      </c>
    </row>
    <row r="13" spans="1:13" ht="15">
      <c r="A13" s="126">
        <v>42</v>
      </c>
      <c r="B13" t="s">
        <v>25</v>
      </c>
      <c r="C13" t="s">
        <v>26</v>
      </c>
      <c r="D13">
        <v>24724</v>
      </c>
      <c r="E13" s="110">
        <v>24905</v>
      </c>
      <c r="F13" s="110">
        <v>25067</v>
      </c>
      <c r="G13" s="110">
        <v>25239</v>
      </c>
      <c r="H13" s="110">
        <v>25395</v>
      </c>
      <c r="I13" t="s">
        <v>25</v>
      </c>
      <c r="J13" s="311" t="s">
        <v>27</v>
      </c>
      <c r="K13" s="312">
        <v>26164</v>
      </c>
      <c r="L13" s="312">
        <v>26598</v>
      </c>
      <c r="M13" s="313">
        <v>27002</v>
      </c>
    </row>
    <row r="14" spans="1:13" ht="15">
      <c r="A14" s="126">
        <v>44</v>
      </c>
      <c r="B14" t="s">
        <v>28</v>
      </c>
      <c r="C14" t="s">
        <v>29</v>
      </c>
      <c r="D14">
        <v>7580</v>
      </c>
      <c r="E14" s="110">
        <v>7591</v>
      </c>
      <c r="F14" s="110">
        <v>7601</v>
      </c>
      <c r="G14" s="110">
        <v>7610</v>
      </c>
      <c r="H14" s="110">
        <v>7619</v>
      </c>
      <c r="I14" t="s">
        <v>28</v>
      </c>
      <c r="J14" s="308" t="s">
        <v>30</v>
      </c>
      <c r="K14" s="309">
        <v>7010</v>
      </c>
      <c r="L14" s="309">
        <v>7085</v>
      </c>
      <c r="M14" s="310">
        <v>7169</v>
      </c>
    </row>
    <row r="15" spans="1:13" ht="15">
      <c r="A15" s="126">
        <v>45</v>
      </c>
      <c r="B15" t="s">
        <v>31</v>
      </c>
      <c r="C15" t="s">
        <v>32</v>
      </c>
      <c r="D15">
        <v>183716</v>
      </c>
      <c r="E15" s="110">
        <v>189325</v>
      </c>
      <c r="F15" s="110">
        <v>195068</v>
      </c>
      <c r="G15" s="110">
        <v>200931</v>
      </c>
      <c r="H15" s="110">
        <v>206885</v>
      </c>
      <c r="I15" t="s">
        <v>31</v>
      </c>
      <c r="J15" s="311" t="s">
        <v>32</v>
      </c>
      <c r="K15" s="312">
        <v>121003</v>
      </c>
      <c r="L15" s="312">
        <v>124647</v>
      </c>
      <c r="M15" s="313">
        <v>127744</v>
      </c>
    </row>
    <row r="16" spans="1:13" ht="15">
      <c r="A16" s="126">
        <v>51</v>
      </c>
      <c r="B16" t="s">
        <v>33</v>
      </c>
      <c r="C16" t="s">
        <v>34</v>
      </c>
      <c r="D16">
        <v>41209</v>
      </c>
      <c r="E16" s="110">
        <v>42301</v>
      </c>
      <c r="F16" s="110">
        <v>43416</v>
      </c>
      <c r="G16" s="110">
        <v>44560</v>
      </c>
      <c r="H16" s="110">
        <v>45710</v>
      </c>
      <c r="I16" t="s">
        <v>33</v>
      </c>
      <c r="J16" s="308" t="s">
        <v>35</v>
      </c>
      <c r="K16" s="309">
        <v>29295</v>
      </c>
      <c r="L16" s="309">
        <v>29942</v>
      </c>
      <c r="M16" s="310">
        <v>30510</v>
      </c>
    </row>
    <row r="17" spans="1:13" ht="15">
      <c r="A17" s="126">
        <v>55</v>
      </c>
      <c r="B17" t="s">
        <v>36</v>
      </c>
      <c r="C17" t="s">
        <v>37</v>
      </c>
      <c r="D17">
        <v>8578</v>
      </c>
      <c r="E17" s="110">
        <v>8426</v>
      </c>
      <c r="F17" s="110">
        <v>8306</v>
      </c>
      <c r="G17" s="110">
        <v>8165</v>
      </c>
      <c r="H17" s="110">
        <v>8036</v>
      </c>
      <c r="I17" t="s">
        <v>36</v>
      </c>
      <c r="J17" s="311" t="s">
        <v>37</v>
      </c>
      <c r="K17" s="312">
        <v>7689</v>
      </c>
      <c r="L17" s="312">
        <v>7577</v>
      </c>
      <c r="M17" s="313">
        <v>7545</v>
      </c>
    </row>
    <row r="18" spans="1:13" ht="15">
      <c r="A18" s="126">
        <v>59</v>
      </c>
      <c r="B18" t="s">
        <v>38</v>
      </c>
      <c r="C18" t="s">
        <v>39</v>
      </c>
      <c r="D18">
        <v>4110</v>
      </c>
      <c r="E18" s="110">
        <v>4029</v>
      </c>
      <c r="F18" s="110">
        <v>3945</v>
      </c>
      <c r="G18" s="110">
        <v>3854</v>
      </c>
      <c r="H18" s="110">
        <v>3765</v>
      </c>
      <c r="I18" t="s">
        <v>38</v>
      </c>
      <c r="J18" s="308" t="s">
        <v>39</v>
      </c>
      <c r="K18" s="309">
        <v>5139</v>
      </c>
      <c r="L18" s="309">
        <v>5085</v>
      </c>
      <c r="M18" s="310">
        <v>5074</v>
      </c>
    </row>
    <row r="19" spans="1:13" ht="15">
      <c r="A19" s="126">
        <v>79</v>
      </c>
      <c r="B19" t="s">
        <v>40</v>
      </c>
      <c r="C19" t="s">
        <v>41</v>
      </c>
      <c r="D19">
        <v>50836</v>
      </c>
      <c r="E19" s="110">
        <v>51617</v>
      </c>
      <c r="F19" s="110">
        <v>52395</v>
      </c>
      <c r="G19" s="110">
        <v>53167</v>
      </c>
      <c r="H19" s="110">
        <v>53946</v>
      </c>
      <c r="I19" t="s">
        <v>40</v>
      </c>
      <c r="J19" s="311" t="s">
        <v>41</v>
      </c>
      <c r="K19" s="312">
        <v>51969</v>
      </c>
      <c r="L19" s="312">
        <v>53242</v>
      </c>
      <c r="M19" s="313">
        <v>54347</v>
      </c>
    </row>
    <row r="20" spans="1:13" ht="15">
      <c r="A20" s="126">
        <v>86</v>
      </c>
      <c r="B20" t="s">
        <v>42</v>
      </c>
      <c r="C20" t="s">
        <v>43</v>
      </c>
      <c r="D20">
        <v>6823</v>
      </c>
      <c r="E20" s="110">
        <v>6875</v>
      </c>
      <c r="F20" s="110">
        <v>6930</v>
      </c>
      <c r="G20" s="110">
        <v>6991</v>
      </c>
      <c r="H20" s="110">
        <v>7041</v>
      </c>
      <c r="I20" t="s">
        <v>42</v>
      </c>
      <c r="J20" s="308" t="s">
        <v>43</v>
      </c>
      <c r="K20" s="309">
        <v>6000</v>
      </c>
      <c r="L20" s="309">
        <v>6054</v>
      </c>
      <c r="M20" s="310">
        <v>6116</v>
      </c>
    </row>
    <row r="21" spans="1:13" ht="15">
      <c r="A21" s="126">
        <v>88</v>
      </c>
      <c r="B21" t="s">
        <v>44</v>
      </c>
      <c r="C21" t="s">
        <v>45</v>
      </c>
      <c r="D21">
        <v>464614</v>
      </c>
      <c r="E21" s="110">
        <v>473423</v>
      </c>
      <c r="F21" s="110">
        <v>482287</v>
      </c>
      <c r="G21" s="110">
        <v>491182</v>
      </c>
      <c r="H21" s="110">
        <v>500125</v>
      </c>
      <c r="I21" t="s">
        <v>44</v>
      </c>
      <c r="J21" s="311" t="s">
        <v>45</v>
      </c>
      <c r="K21" s="312">
        <v>522264</v>
      </c>
      <c r="L21" s="312">
        <v>538527</v>
      </c>
      <c r="M21" s="313">
        <v>552154</v>
      </c>
    </row>
    <row r="22" spans="1:13" ht="15">
      <c r="A22" s="126">
        <v>91</v>
      </c>
      <c r="B22" t="s">
        <v>46</v>
      </c>
      <c r="C22" t="s">
        <v>47</v>
      </c>
      <c r="D22">
        <v>9188</v>
      </c>
      <c r="E22" s="110">
        <v>9079</v>
      </c>
      <c r="F22" s="110">
        <v>8976</v>
      </c>
      <c r="G22" s="110">
        <v>8864</v>
      </c>
      <c r="H22" s="110">
        <v>8758</v>
      </c>
      <c r="I22" t="s">
        <v>46</v>
      </c>
      <c r="J22" s="308" t="s">
        <v>47</v>
      </c>
      <c r="K22" s="309">
        <v>10323</v>
      </c>
      <c r="L22" s="309">
        <v>10274</v>
      </c>
      <c r="M22" s="310">
        <v>10284</v>
      </c>
    </row>
    <row r="23" spans="1:13" ht="15">
      <c r="A23" s="126">
        <v>93</v>
      </c>
      <c r="B23" t="s">
        <v>48</v>
      </c>
      <c r="C23" t="s">
        <v>49</v>
      </c>
      <c r="D23">
        <v>17606</v>
      </c>
      <c r="E23" s="110">
        <v>17663</v>
      </c>
      <c r="F23" s="110">
        <v>17726</v>
      </c>
      <c r="G23" s="110">
        <v>17773</v>
      </c>
      <c r="H23" s="110">
        <v>17815</v>
      </c>
      <c r="I23" t="s">
        <v>48</v>
      </c>
      <c r="J23" s="311" t="s">
        <v>49</v>
      </c>
      <c r="K23" s="312">
        <v>15607</v>
      </c>
      <c r="L23" s="312">
        <v>15736</v>
      </c>
      <c r="M23" s="313">
        <v>15896</v>
      </c>
    </row>
    <row r="24" spans="1:13" ht="15">
      <c r="A24" s="126">
        <v>101</v>
      </c>
      <c r="B24" t="s">
        <v>50</v>
      </c>
      <c r="C24" t="s">
        <v>51</v>
      </c>
      <c r="D24">
        <v>26957</v>
      </c>
      <c r="E24" s="110">
        <v>26828</v>
      </c>
      <c r="F24" s="110">
        <v>26698</v>
      </c>
      <c r="G24" s="110">
        <v>26567</v>
      </c>
      <c r="H24" s="110">
        <v>26434</v>
      </c>
      <c r="I24" t="s">
        <v>50</v>
      </c>
      <c r="J24" s="308" t="s">
        <v>51</v>
      </c>
      <c r="K24" s="309">
        <v>26118</v>
      </c>
      <c r="L24" s="309">
        <v>26160</v>
      </c>
      <c r="M24" s="310">
        <v>26313</v>
      </c>
    </row>
    <row r="25" spans="1:13" ht="15">
      <c r="A25" s="126">
        <v>107</v>
      </c>
      <c r="B25" t="s">
        <v>52</v>
      </c>
      <c r="C25" t="s">
        <v>53</v>
      </c>
      <c r="D25">
        <v>8692</v>
      </c>
      <c r="E25" s="110">
        <v>8682</v>
      </c>
      <c r="F25" s="110">
        <v>8673</v>
      </c>
      <c r="G25" s="110">
        <v>8662</v>
      </c>
      <c r="H25" s="110">
        <v>8652</v>
      </c>
      <c r="I25" t="s">
        <v>52</v>
      </c>
      <c r="J25" s="311" t="s">
        <v>53</v>
      </c>
      <c r="K25" s="312">
        <v>8039</v>
      </c>
      <c r="L25" s="312">
        <v>8065</v>
      </c>
      <c r="M25" s="313">
        <v>8120</v>
      </c>
    </row>
    <row r="26" spans="1:13" ht="15">
      <c r="A26" s="126">
        <v>113</v>
      </c>
      <c r="B26" t="s">
        <v>54</v>
      </c>
      <c r="C26" t="s">
        <v>55</v>
      </c>
      <c r="D26">
        <v>6566</v>
      </c>
      <c r="E26" s="110">
        <v>6531</v>
      </c>
      <c r="F26" s="110">
        <v>6495</v>
      </c>
      <c r="G26" s="110">
        <v>6446</v>
      </c>
      <c r="H26" s="110">
        <v>6403</v>
      </c>
      <c r="I26" t="s">
        <v>54</v>
      </c>
      <c r="J26" s="308" t="s">
        <v>55</v>
      </c>
      <c r="K26" s="309">
        <v>9354</v>
      </c>
      <c r="L26" s="309">
        <v>9502</v>
      </c>
      <c r="M26" s="310">
        <v>9634</v>
      </c>
    </row>
    <row r="27" spans="1:13" ht="15">
      <c r="A27" s="126">
        <v>120</v>
      </c>
      <c r="B27" t="s">
        <v>56</v>
      </c>
      <c r="C27" t="s">
        <v>57</v>
      </c>
      <c r="D27">
        <v>38850</v>
      </c>
      <c r="E27" s="110">
        <v>39918</v>
      </c>
      <c r="F27" s="110">
        <v>41012</v>
      </c>
      <c r="G27" s="110">
        <v>42112</v>
      </c>
      <c r="H27" s="110">
        <v>43239</v>
      </c>
      <c r="I27" t="s">
        <v>56</v>
      </c>
      <c r="J27" s="311" t="s">
        <v>57</v>
      </c>
      <c r="K27" s="312">
        <v>28996</v>
      </c>
      <c r="L27" s="312">
        <v>29716</v>
      </c>
      <c r="M27" s="313">
        <v>30356</v>
      </c>
    </row>
    <row r="28" spans="1:13" ht="15">
      <c r="A28" s="126">
        <v>125</v>
      </c>
      <c r="B28" t="s">
        <v>58</v>
      </c>
      <c r="C28" t="s">
        <v>59</v>
      </c>
      <c r="D28">
        <v>8275</v>
      </c>
      <c r="E28" s="110">
        <v>8330</v>
      </c>
      <c r="F28" s="110">
        <v>8396</v>
      </c>
      <c r="G28" s="110">
        <v>8457</v>
      </c>
      <c r="H28" s="110">
        <v>8519</v>
      </c>
      <c r="I28" t="s">
        <v>58</v>
      </c>
      <c r="J28" s="308" t="s">
        <v>59</v>
      </c>
      <c r="K28" s="309">
        <v>8297</v>
      </c>
      <c r="L28" s="309">
        <v>8420</v>
      </c>
      <c r="M28" s="310">
        <v>8536</v>
      </c>
    </row>
    <row r="29" spans="1:13" ht="15">
      <c r="A29" s="126">
        <v>129</v>
      </c>
      <c r="B29" t="s">
        <v>60</v>
      </c>
      <c r="C29" t="s">
        <v>61</v>
      </c>
      <c r="D29">
        <v>78756</v>
      </c>
      <c r="E29" s="110">
        <v>79652</v>
      </c>
      <c r="F29" s="110">
        <v>80528</v>
      </c>
      <c r="G29" s="110">
        <v>81381</v>
      </c>
      <c r="H29" s="110">
        <v>82227</v>
      </c>
      <c r="I29" t="s">
        <v>60</v>
      </c>
      <c r="J29" s="311" t="s">
        <v>61</v>
      </c>
      <c r="K29" s="312">
        <v>79638</v>
      </c>
      <c r="L29" s="312">
        <v>81658</v>
      </c>
      <c r="M29" s="313">
        <v>83423</v>
      </c>
    </row>
    <row r="30" spans="1:13" ht="15">
      <c r="A30" s="126">
        <v>134</v>
      </c>
      <c r="B30" t="s">
        <v>62</v>
      </c>
      <c r="C30" t="s">
        <v>63</v>
      </c>
      <c r="D30">
        <v>9035</v>
      </c>
      <c r="E30" s="110">
        <v>8970</v>
      </c>
      <c r="F30" s="110">
        <v>8915</v>
      </c>
      <c r="G30" s="110">
        <v>8839</v>
      </c>
      <c r="H30" s="110">
        <v>8778</v>
      </c>
      <c r="I30" t="s">
        <v>62</v>
      </c>
      <c r="J30" s="308" t="s">
        <v>63</v>
      </c>
      <c r="K30" s="309">
        <v>9203</v>
      </c>
      <c r="L30" s="309">
        <v>9202</v>
      </c>
      <c r="M30" s="310">
        <v>9243</v>
      </c>
    </row>
    <row r="31" spans="1:13" ht="15">
      <c r="A31" s="126">
        <v>138</v>
      </c>
      <c r="B31" t="s">
        <v>64</v>
      </c>
      <c r="C31" t="s">
        <v>65</v>
      </c>
      <c r="D31">
        <v>16751</v>
      </c>
      <c r="E31" s="110">
        <v>16745</v>
      </c>
      <c r="F31" s="110">
        <v>16737</v>
      </c>
      <c r="G31" s="110">
        <v>16725</v>
      </c>
      <c r="H31" s="110">
        <v>16700</v>
      </c>
      <c r="I31" t="s">
        <v>64</v>
      </c>
      <c r="J31" s="311" t="s">
        <v>65</v>
      </c>
      <c r="K31" s="312">
        <v>15523</v>
      </c>
      <c r="L31" s="312">
        <v>15490</v>
      </c>
      <c r="M31" s="313">
        <v>15552</v>
      </c>
    </row>
    <row r="32" spans="1:13" ht="15">
      <c r="A32" s="126">
        <v>142</v>
      </c>
      <c r="B32" t="s">
        <v>66</v>
      </c>
      <c r="C32" t="s">
        <v>67</v>
      </c>
      <c r="D32">
        <v>4569</v>
      </c>
      <c r="E32" s="110">
        <v>4543</v>
      </c>
      <c r="F32" s="110">
        <v>4519</v>
      </c>
      <c r="G32" s="110">
        <v>4491</v>
      </c>
      <c r="H32" s="110">
        <v>4460</v>
      </c>
      <c r="I32" t="s">
        <v>66</v>
      </c>
      <c r="J32" s="308" t="s">
        <v>67</v>
      </c>
      <c r="K32" s="309">
        <v>4582</v>
      </c>
      <c r="L32" s="309">
        <v>4537</v>
      </c>
      <c r="M32" s="310">
        <v>4532</v>
      </c>
    </row>
    <row r="33" spans="1:13" ht="15">
      <c r="A33" s="126">
        <v>145</v>
      </c>
      <c r="B33" t="s">
        <v>68</v>
      </c>
      <c r="C33" t="s">
        <v>69</v>
      </c>
      <c r="D33">
        <v>5340</v>
      </c>
      <c r="E33" s="110">
        <v>5321</v>
      </c>
      <c r="F33" s="110">
        <v>5308</v>
      </c>
      <c r="G33" s="110">
        <v>5276</v>
      </c>
      <c r="H33" s="110">
        <v>5257</v>
      </c>
      <c r="I33" t="s">
        <v>68</v>
      </c>
      <c r="J33" s="311" t="s">
        <v>69</v>
      </c>
      <c r="K33" s="312">
        <v>4743</v>
      </c>
      <c r="L33" s="312">
        <v>4670</v>
      </c>
      <c r="M33" s="313">
        <v>4648</v>
      </c>
    </row>
    <row r="34" spans="1:13" ht="15">
      <c r="A34" s="126">
        <v>147</v>
      </c>
      <c r="B34" t="s">
        <v>70</v>
      </c>
      <c r="C34" t="s">
        <v>71</v>
      </c>
      <c r="D34">
        <v>57220</v>
      </c>
      <c r="E34" s="110">
        <v>58667</v>
      </c>
      <c r="F34" s="110">
        <v>60141</v>
      </c>
      <c r="G34" s="110">
        <v>61641</v>
      </c>
      <c r="H34" s="110">
        <v>63141</v>
      </c>
      <c r="I34" t="s">
        <v>70</v>
      </c>
      <c r="J34" s="308" t="s">
        <v>71</v>
      </c>
      <c r="K34" s="309">
        <v>47932</v>
      </c>
      <c r="L34" s="309">
        <v>49659</v>
      </c>
      <c r="M34" s="310">
        <v>51143</v>
      </c>
    </row>
    <row r="35" spans="1:13" ht="15">
      <c r="A35" s="126">
        <v>148</v>
      </c>
      <c r="B35" t="s">
        <v>72</v>
      </c>
      <c r="C35" t="s">
        <v>73</v>
      </c>
      <c r="D35">
        <v>47340</v>
      </c>
      <c r="E35" s="110">
        <v>47915</v>
      </c>
      <c r="F35" s="110">
        <v>48498</v>
      </c>
      <c r="G35" s="110">
        <v>49076</v>
      </c>
      <c r="H35" s="110">
        <v>49642</v>
      </c>
      <c r="I35" t="s">
        <v>72</v>
      </c>
      <c r="J35" s="311" t="s">
        <v>73</v>
      </c>
      <c r="K35" s="312">
        <v>59416</v>
      </c>
      <c r="L35" s="312">
        <v>61122</v>
      </c>
      <c r="M35" s="313">
        <v>62581</v>
      </c>
    </row>
    <row r="36" spans="1:13" ht="15">
      <c r="A36" s="126">
        <v>150</v>
      </c>
      <c r="B36" t="s">
        <v>74</v>
      </c>
      <c r="C36" t="s">
        <v>75</v>
      </c>
      <c r="D36">
        <v>3583</v>
      </c>
      <c r="E36" s="110">
        <v>3552</v>
      </c>
      <c r="F36" s="110">
        <v>3512</v>
      </c>
      <c r="G36" s="110">
        <v>3474</v>
      </c>
      <c r="H36" s="110">
        <v>3428</v>
      </c>
      <c r="I36" t="s">
        <v>74</v>
      </c>
      <c r="J36" s="308" t="s">
        <v>75</v>
      </c>
      <c r="K36" s="309">
        <v>3954</v>
      </c>
      <c r="L36" s="309">
        <v>3954</v>
      </c>
      <c r="M36" s="310">
        <v>3972</v>
      </c>
    </row>
    <row r="37" spans="1:13" ht="15">
      <c r="A37" s="126">
        <v>154</v>
      </c>
      <c r="B37" t="s">
        <v>76</v>
      </c>
      <c r="C37" t="s">
        <v>77</v>
      </c>
      <c r="D37">
        <v>114902</v>
      </c>
      <c r="E37" s="110">
        <v>117670</v>
      </c>
      <c r="F37" s="110">
        <v>120479</v>
      </c>
      <c r="G37" s="110">
        <v>123304</v>
      </c>
      <c r="H37" s="110">
        <v>126161</v>
      </c>
      <c r="I37" t="s">
        <v>76</v>
      </c>
      <c r="J37" s="311" t="s">
        <v>77</v>
      </c>
      <c r="K37" s="312">
        <v>90213</v>
      </c>
      <c r="L37" s="312">
        <v>93044</v>
      </c>
      <c r="M37" s="313">
        <v>95427</v>
      </c>
    </row>
    <row r="38" spans="1:13" ht="15">
      <c r="A38" s="126">
        <v>172</v>
      </c>
      <c r="B38" t="s">
        <v>78</v>
      </c>
      <c r="C38" t="s">
        <v>79</v>
      </c>
      <c r="D38">
        <v>78148</v>
      </c>
      <c r="E38" s="110">
        <v>80132</v>
      </c>
      <c r="F38" s="110">
        <v>82151</v>
      </c>
      <c r="G38" s="110">
        <v>84183</v>
      </c>
      <c r="H38" s="110">
        <v>86239</v>
      </c>
      <c r="I38" t="s">
        <v>78</v>
      </c>
      <c r="J38" s="308" t="s">
        <v>79</v>
      </c>
      <c r="K38" s="309">
        <v>57375</v>
      </c>
      <c r="L38" s="309">
        <v>58684</v>
      </c>
      <c r="M38" s="310">
        <v>59836</v>
      </c>
    </row>
    <row r="39" spans="1:13" ht="15">
      <c r="A39" s="126">
        <v>190</v>
      </c>
      <c r="B39" t="s">
        <v>80</v>
      </c>
      <c r="C39" t="s">
        <v>81</v>
      </c>
      <c r="D39">
        <v>8998</v>
      </c>
      <c r="E39" s="110">
        <v>8932</v>
      </c>
      <c r="F39" s="110">
        <v>8869</v>
      </c>
      <c r="G39" s="110">
        <v>8798</v>
      </c>
      <c r="H39" s="110">
        <v>8735</v>
      </c>
      <c r="I39" t="s">
        <v>80</v>
      </c>
      <c r="J39" s="311" t="s">
        <v>81</v>
      </c>
      <c r="K39" s="312">
        <v>9775</v>
      </c>
      <c r="L39" s="312">
        <v>9844</v>
      </c>
      <c r="M39" s="313">
        <v>9936</v>
      </c>
    </row>
    <row r="40" spans="1:13" ht="15">
      <c r="A40" s="126">
        <v>197</v>
      </c>
      <c r="B40" t="s">
        <v>82</v>
      </c>
      <c r="C40" t="s">
        <v>83</v>
      </c>
      <c r="D40">
        <v>14964</v>
      </c>
      <c r="E40" s="110">
        <v>14945</v>
      </c>
      <c r="F40" s="110">
        <v>14924</v>
      </c>
      <c r="G40" s="110">
        <v>14909</v>
      </c>
      <c r="H40" s="110">
        <v>14891</v>
      </c>
      <c r="I40" t="s">
        <v>82</v>
      </c>
      <c r="J40" s="308" t="s">
        <v>84</v>
      </c>
      <c r="K40" s="309">
        <v>15444</v>
      </c>
      <c r="L40" s="309">
        <v>15042</v>
      </c>
      <c r="M40" s="310">
        <v>14833</v>
      </c>
    </row>
    <row r="41" spans="1:13" ht="15">
      <c r="A41" s="126">
        <v>206</v>
      </c>
      <c r="B41" t="s">
        <v>85</v>
      </c>
      <c r="C41" t="s">
        <v>86</v>
      </c>
      <c r="D41">
        <v>3375</v>
      </c>
      <c r="E41" s="110">
        <v>3284</v>
      </c>
      <c r="F41" s="110">
        <v>3194</v>
      </c>
      <c r="G41" s="110">
        <v>3114</v>
      </c>
      <c r="H41" s="110">
        <v>3030</v>
      </c>
      <c r="I41" t="s">
        <v>85</v>
      </c>
      <c r="J41" s="311" t="s">
        <v>86</v>
      </c>
      <c r="K41" s="312">
        <v>4797</v>
      </c>
      <c r="L41" s="312">
        <v>4760</v>
      </c>
      <c r="M41" s="313">
        <v>4758</v>
      </c>
    </row>
    <row r="42" spans="1:13" ht="15">
      <c r="A42" s="126">
        <v>209</v>
      </c>
      <c r="B42" t="s">
        <v>87</v>
      </c>
      <c r="C42" t="s">
        <v>88</v>
      </c>
      <c r="D42">
        <v>20565</v>
      </c>
      <c r="E42" s="110">
        <v>20476</v>
      </c>
      <c r="F42" s="110">
        <v>20371</v>
      </c>
      <c r="G42" s="110">
        <v>20271</v>
      </c>
      <c r="H42" s="110">
        <v>20158</v>
      </c>
      <c r="I42" t="s">
        <v>87</v>
      </c>
      <c r="J42" s="308" t="s">
        <v>88</v>
      </c>
      <c r="K42" s="309">
        <v>21377</v>
      </c>
      <c r="L42" s="309">
        <v>21504</v>
      </c>
      <c r="M42" s="310">
        <v>21688</v>
      </c>
    </row>
    <row r="43" spans="1:13" ht="15">
      <c r="A43" s="126">
        <v>212</v>
      </c>
      <c r="B43" t="s">
        <v>89</v>
      </c>
      <c r="C43" t="s">
        <v>90</v>
      </c>
      <c r="D43">
        <v>71035</v>
      </c>
      <c r="E43" s="110">
        <v>71885</v>
      </c>
      <c r="F43" s="110">
        <v>72735</v>
      </c>
      <c r="G43" s="110">
        <v>73574</v>
      </c>
      <c r="H43" s="110">
        <v>74406</v>
      </c>
      <c r="I43" t="s">
        <v>89</v>
      </c>
      <c r="J43" s="311" t="s">
        <v>90</v>
      </c>
      <c r="K43" s="312">
        <v>77884</v>
      </c>
      <c r="L43" s="312">
        <v>80000</v>
      </c>
      <c r="M43" s="313">
        <v>81820</v>
      </c>
    </row>
    <row r="44" spans="1:13" ht="15">
      <c r="A44" s="126">
        <v>234</v>
      </c>
      <c r="B44" t="s">
        <v>91</v>
      </c>
      <c r="C44" t="s">
        <v>92</v>
      </c>
      <c r="D44">
        <v>23280</v>
      </c>
      <c r="E44" s="110">
        <v>23176</v>
      </c>
      <c r="F44" s="110">
        <v>23068</v>
      </c>
      <c r="G44" s="110">
        <v>22954</v>
      </c>
      <c r="H44" s="110">
        <v>22835</v>
      </c>
      <c r="I44" t="s">
        <v>91</v>
      </c>
      <c r="J44" s="308" t="s">
        <v>92</v>
      </c>
      <c r="K44" s="309">
        <v>23044</v>
      </c>
      <c r="L44" s="309">
        <v>23255</v>
      </c>
      <c r="M44" s="310">
        <v>23509</v>
      </c>
    </row>
    <row r="45" spans="1:13" ht="15">
      <c r="A45" s="126">
        <v>237</v>
      </c>
      <c r="B45" t="s">
        <v>93</v>
      </c>
      <c r="C45" t="s">
        <v>94</v>
      </c>
      <c r="D45">
        <v>22726</v>
      </c>
      <c r="E45" s="110">
        <v>23209</v>
      </c>
      <c r="F45" s="110">
        <v>23709</v>
      </c>
      <c r="G45" s="110">
        <v>24201</v>
      </c>
      <c r="H45" s="110">
        <v>24695</v>
      </c>
      <c r="I45" t="s">
        <v>93</v>
      </c>
      <c r="J45" s="311" t="s">
        <v>95</v>
      </c>
      <c r="K45" s="312">
        <v>18902</v>
      </c>
      <c r="L45" s="312">
        <v>19332</v>
      </c>
      <c r="M45" s="313">
        <v>19709</v>
      </c>
    </row>
    <row r="46" spans="1:13" ht="15">
      <c r="A46" s="126">
        <v>240</v>
      </c>
      <c r="B46" t="s">
        <v>96</v>
      </c>
      <c r="C46" t="s">
        <v>97</v>
      </c>
      <c r="D46">
        <v>12510</v>
      </c>
      <c r="E46" s="110">
        <v>12507</v>
      </c>
      <c r="F46" s="110">
        <v>12489</v>
      </c>
      <c r="G46" s="110">
        <v>12478</v>
      </c>
      <c r="H46" s="110">
        <v>12452</v>
      </c>
      <c r="I46" t="s">
        <v>96</v>
      </c>
      <c r="J46" s="308" t="s">
        <v>97</v>
      </c>
      <c r="K46" s="309">
        <v>12158</v>
      </c>
      <c r="L46" s="309">
        <v>12108</v>
      </c>
      <c r="M46" s="310">
        <v>12134</v>
      </c>
    </row>
    <row r="47" spans="1:13" ht="15">
      <c r="A47" s="126">
        <v>250</v>
      </c>
      <c r="B47" t="s">
        <v>98</v>
      </c>
      <c r="C47" t="s">
        <v>99</v>
      </c>
      <c r="D47">
        <v>49913</v>
      </c>
      <c r="E47" s="110">
        <v>50242</v>
      </c>
      <c r="F47" s="110">
        <v>50557</v>
      </c>
      <c r="G47" s="110">
        <v>50863</v>
      </c>
      <c r="H47" s="110">
        <v>51150</v>
      </c>
      <c r="I47" t="s">
        <v>98</v>
      </c>
      <c r="J47" s="311" t="s">
        <v>99</v>
      </c>
      <c r="K47" s="312">
        <v>51862</v>
      </c>
      <c r="L47" s="312">
        <v>52925</v>
      </c>
      <c r="M47" s="313">
        <v>53846</v>
      </c>
    </row>
    <row r="48" spans="1:13" ht="15">
      <c r="A48" s="126">
        <v>264</v>
      </c>
      <c r="B48" t="s">
        <v>100</v>
      </c>
      <c r="C48" t="s">
        <v>101</v>
      </c>
      <c r="D48">
        <v>10102</v>
      </c>
      <c r="E48" s="110">
        <v>10248</v>
      </c>
      <c r="F48" s="110">
        <v>10404</v>
      </c>
      <c r="G48" s="110">
        <v>10547</v>
      </c>
      <c r="H48" s="110">
        <v>10696</v>
      </c>
      <c r="I48" t="s">
        <v>100</v>
      </c>
      <c r="J48" s="308" t="s">
        <v>102</v>
      </c>
      <c r="K48" s="309">
        <v>11159</v>
      </c>
      <c r="L48" s="309">
        <v>11465</v>
      </c>
      <c r="M48" s="310">
        <v>11728</v>
      </c>
    </row>
    <row r="49" spans="1:13" ht="15">
      <c r="A49" s="126">
        <v>266</v>
      </c>
      <c r="B49" t="s">
        <v>103</v>
      </c>
      <c r="C49" t="s">
        <v>104</v>
      </c>
      <c r="D49">
        <v>227644</v>
      </c>
      <c r="E49" s="110">
        <v>232903</v>
      </c>
      <c r="F49" s="110">
        <v>238221</v>
      </c>
      <c r="G49" s="110">
        <v>243609</v>
      </c>
      <c r="H49" s="110">
        <v>249046</v>
      </c>
      <c r="I49" t="s">
        <v>103</v>
      </c>
      <c r="J49" s="311" t="s">
        <v>104</v>
      </c>
      <c r="K49" s="312">
        <v>228848</v>
      </c>
      <c r="L49" s="312">
        <v>236114</v>
      </c>
      <c r="M49" s="313">
        <v>242197</v>
      </c>
    </row>
    <row r="50" spans="1:13" ht="15">
      <c r="A50" s="126">
        <v>282</v>
      </c>
      <c r="B50" t="s">
        <v>105</v>
      </c>
      <c r="C50" t="s">
        <v>106</v>
      </c>
      <c r="D50">
        <v>21426</v>
      </c>
      <c r="E50" s="110">
        <v>21283</v>
      </c>
      <c r="F50" s="110">
        <v>21142</v>
      </c>
      <c r="G50" s="110">
        <v>20997</v>
      </c>
      <c r="H50" s="110">
        <v>20841</v>
      </c>
      <c r="I50" t="s">
        <v>105</v>
      </c>
      <c r="J50" s="308" t="s">
        <v>106</v>
      </c>
      <c r="K50" s="309">
        <v>24408</v>
      </c>
      <c r="L50" s="309">
        <v>24553</v>
      </c>
      <c r="M50" s="310">
        <v>24754</v>
      </c>
    </row>
    <row r="51" spans="1:13" ht="15">
      <c r="A51" s="126">
        <v>284</v>
      </c>
      <c r="B51" t="s">
        <v>107</v>
      </c>
      <c r="C51" t="s">
        <v>108</v>
      </c>
      <c r="D51">
        <v>16311</v>
      </c>
      <c r="E51" s="110">
        <v>16008</v>
      </c>
      <c r="F51" s="110">
        <v>15703</v>
      </c>
      <c r="G51" s="110">
        <v>15401</v>
      </c>
      <c r="H51" s="110">
        <v>15099</v>
      </c>
      <c r="I51" t="s">
        <v>107</v>
      </c>
      <c r="J51" s="311" t="s">
        <v>108</v>
      </c>
      <c r="K51" s="312">
        <v>20739</v>
      </c>
      <c r="L51" s="312">
        <v>20657</v>
      </c>
      <c r="M51" s="313">
        <v>20700</v>
      </c>
    </row>
    <row r="52" spans="1:13" ht="15">
      <c r="A52" s="126">
        <v>306</v>
      </c>
      <c r="B52" t="s">
        <v>109</v>
      </c>
      <c r="C52" t="s">
        <v>110</v>
      </c>
      <c r="D52">
        <v>4009</v>
      </c>
      <c r="E52" s="110">
        <v>3992</v>
      </c>
      <c r="F52" s="110">
        <v>3977</v>
      </c>
      <c r="G52" s="110">
        <v>3953</v>
      </c>
      <c r="H52" s="110">
        <v>3937</v>
      </c>
      <c r="I52" t="s">
        <v>109</v>
      </c>
      <c r="J52" s="308" t="s">
        <v>110</v>
      </c>
      <c r="K52" s="309">
        <v>5544</v>
      </c>
      <c r="L52" s="309">
        <v>5652</v>
      </c>
      <c r="M52" s="310">
        <v>5750</v>
      </c>
    </row>
    <row r="53" spans="1:13" ht="15">
      <c r="A53" s="126">
        <v>308</v>
      </c>
      <c r="B53" t="s">
        <v>111</v>
      </c>
      <c r="C53" t="s">
        <v>112</v>
      </c>
      <c r="D53">
        <v>55490</v>
      </c>
      <c r="E53" s="110">
        <v>56755</v>
      </c>
      <c r="F53" s="110">
        <v>58030</v>
      </c>
      <c r="G53" s="110">
        <v>59319</v>
      </c>
      <c r="H53" s="110">
        <v>60617</v>
      </c>
      <c r="I53" t="s">
        <v>111</v>
      </c>
      <c r="J53" s="311" t="s">
        <v>112</v>
      </c>
      <c r="K53" s="312">
        <v>51662</v>
      </c>
      <c r="L53" s="312">
        <v>53162</v>
      </c>
      <c r="M53" s="313">
        <v>54439</v>
      </c>
    </row>
    <row r="54" spans="1:13" ht="15">
      <c r="A54" s="126">
        <v>310</v>
      </c>
      <c r="B54" t="s">
        <v>113</v>
      </c>
      <c r="C54" t="s">
        <v>114</v>
      </c>
      <c r="D54">
        <v>12964</v>
      </c>
      <c r="E54" s="110">
        <v>13115</v>
      </c>
      <c r="F54" s="110">
        <v>13266</v>
      </c>
      <c r="G54" s="110">
        <v>13417</v>
      </c>
      <c r="H54" s="110">
        <v>13567</v>
      </c>
      <c r="I54" t="s">
        <v>113</v>
      </c>
      <c r="J54" s="308" t="s">
        <v>114</v>
      </c>
      <c r="K54" s="309">
        <v>9753</v>
      </c>
      <c r="L54" s="309">
        <v>9828</v>
      </c>
      <c r="M54" s="310">
        <v>9921</v>
      </c>
    </row>
    <row r="55" spans="1:13" ht="15">
      <c r="A55" s="126">
        <v>313</v>
      </c>
      <c r="B55" t="s">
        <v>115</v>
      </c>
      <c r="C55" t="s">
        <v>116</v>
      </c>
      <c r="D55">
        <v>9866</v>
      </c>
      <c r="E55" s="110">
        <v>9873</v>
      </c>
      <c r="F55" s="110">
        <v>9881</v>
      </c>
      <c r="G55" s="110">
        <v>9885</v>
      </c>
      <c r="H55" s="110">
        <v>9890</v>
      </c>
      <c r="I55" t="s">
        <v>115</v>
      </c>
      <c r="J55" s="311" t="s">
        <v>116</v>
      </c>
      <c r="K55" s="312">
        <v>10117</v>
      </c>
      <c r="L55" s="312">
        <v>9870</v>
      </c>
      <c r="M55" s="313">
        <v>9764</v>
      </c>
    </row>
    <row r="56" spans="1:13" ht="15">
      <c r="A56" s="126">
        <v>315</v>
      </c>
      <c r="B56" t="s">
        <v>117</v>
      </c>
      <c r="C56" t="s">
        <v>118</v>
      </c>
      <c r="D56">
        <v>6306</v>
      </c>
      <c r="E56" s="110">
        <v>6313</v>
      </c>
      <c r="F56" s="110">
        <v>6318</v>
      </c>
      <c r="G56" s="110">
        <v>6324</v>
      </c>
      <c r="H56" s="110">
        <v>6330</v>
      </c>
      <c r="I56" t="s">
        <v>117</v>
      </c>
      <c r="J56" s="308" t="s">
        <v>118</v>
      </c>
      <c r="K56" s="309">
        <v>6560</v>
      </c>
      <c r="L56" s="309">
        <v>6607</v>
      </c>
      <c r="M56" s="310">
        <v>6665</v>
      </c>
    </row>
    <row r="57" spans="1:13" ht="15">
      <c r="A57" s="126">
        <v>318</v>
      </c>
      <c r="B57" t="s">
        <v>119</v>
      </c>
      <c r="C57" t="s">
        <v>120</v>
      </c>
      <c r="D57">
        <v>48659</v>
      </c>
      <c r="E57" s="110">
        <v>49533</v>
      </c>
      <c r="F57" s="110">
        <v>50401</v>
      </c>
      <c r="G57" s="110">
        <v>51265</v>
      </c>
      <c r="H57" s="110">
        <v>52129</v>
      </c>
      <c r="I57" t="s">
        <v>119</v>
      </c>
      <c r="J57" s="311" t="s">
        <v>120</v>
      </c>
      <c r="K57" s="312">
        <v>55121</v>
      </c>
      <c r="L57" s="312">
        <v>56774</v>
      </c>
      <c r="M57" s="313">
        <v>58159</v>
      </c>
    </row>
    <row r="58" spans="1:13" ht="15">
      <c r="A58" s="126">
        <v>321</v>
      </c>
      <c r="B58" t="s">
        <v>121</v>
      </c>
      <c r="C58" t="s">
        <v>122</v>
      </c>
      <c r="D58">
        <v>5231</v>
      </c>
      <c r="E58" s="110">
        <v>5167</v>
      </c>
      <c r="F58" s="110">
        <v>5097</v>
      </c>
      <c r="G58" s="110">
        <v>5046</v>
      </c>
      <c r="H58" s="110">
        <v>4993</v>
      </c>
      <c r="I58" t="s">
        <v>121</v>
      </c>
      <c r="J58" s="308" t="s">
        <v>122</v>
      </c>
      <c r="K58" s="309">
        <v>8363</v>
      </c>
      <c r="L58" s="309">
        <v>8548</v>
      </c>
      <c r="M58" s="310">
        <v>8709</v>
      </c>
    </row>
    <row r="59" spans="1:13" ht="15">
      <c r="A59" s="126">
        <v>347</v>
      </c>
      <c r="B59" t="s">
        <v>123</v>
      </c>
      <c r="C59" t="s">
        <v>124</v>
      </c>
      <c r="D59">
        <v>5837</v>
      </c>
      <c r="E59" s="110">
        <v>5757</v>
      </c>
      <c r="F59" s="110">
        <v>5690</v>
      </c>
      <c r="G59" s="110">
        <v>5616</v>
      </c>
      <c r="H59" s="110">
        <v>5536</v>
      </c>
      <c r="I59" t="s">
        <v>123</v>
      </c>
      <c r="J59" s="311" t="s">
        <v>124</v>
      </c>
      <c r="K59" s="312">
        <v>5451</v>
      </c>
      <c r="L59" s="312">
        <v>5400</v>
      </c>
      <c r="M59" s="313">
        <v>5395</v>
      </c>
    </row>
    <row r="60" spans="1:13" ht="15">
      <c r="A60" s="126">
        <v>353</v>
      </c>
      <c r="B60" t="s">
        <v>125</v>
      </c>
      <c r="C60" t="s">
        <v>126</v>
      </c>
      <c r="D60">
        <v>4874</v>
      </c>
      <c r="E60" s="110">
        <v>4879</v>
      </c>
      <c r="F60" s="110">
        <v>4885</v>
      </c>
      <c r="G60" s="110">
        <v>4890</v>
      </c>
      <c r="H60" s="110">
        <v>4895</v>
      </c>
      <c r="I60" t="s">
        <v>125</v>
      </c>
      <c r="J60" s="308" t="s">
        <v>126</v>
      </c>
      <c r="K60" s="309">
        <v>5469</v>
      </c>
      <c r="L60" s="309">
        <v>5530</v>
      </c>
      <c r="M60" s="310">
        <v>5591</v>
      </c>
    </row>
    <row r="61" spans="1:13" ht="15">
      <c r="A61" s="126">
        <v>360</v>
      </c>
      <c r="B61" t="s">
        <v>127</v>
      </c>
      <c r="C61" t="s">
        <v>128</v>
      </c>
      <c r="D61">
        <v>270903</v>
      </c>
      <c r="E61" s="110">
        <v>273927</v>
      </c>
      <c r="F61" s="110">
        <v>276916</v>
      </c>
      <c r="G61" s="110">
        <v>279871</v>
      </c>
      <c r="H61" s="110">
        <v>282792</v>
      </c>
      <c r="I61" t="s">
        <v>127</v>
      </c>
      <c r="J61" s="311" t="s">
        <v>129</v>
      </c>
      <c r="K61" s="312">
        <v>276744</v>
      </c>
      <c r="L61" s="312">
        <v>283794</v>
      </c>
      <c r="M61" s="313">
        <v>289994</v>
      </c>
    </row>
    <row r="62" spans="1:13" ht="15">
      <c r="A62" s="126">
        <v>361</v>
      </c>
      <c r="B62" t="s">
        <v>130</v>
      </c>
      <c r="C62" t="s">
        <v>131</v>
      </c>
      <c r="D62">
        <v>20628</v>
      </c>
      <c r="E62" s="110">
        <v>20273</v>
      </c>
      <c r="F62" s="110">
        <v>19919</v>
      </c>
      <c r="G62" s="110">
        <v>19578</v>
      </c>
      <c r="H62" s="110">
        <v>19222</v>
      </c>
      <c r="I62" t="s">
        <v>130</v>
      </c>
      <c r="J62" s="308" t="s">
        <v>131</v>
      </c>
      <c r="K62" s="309">
        <v>27074</v>
      </c>
      <c r="L62" s="309">
        <v>27419</v>
      </c>
      <c r="M62" s="310">
        <v>27789</v>
      </c>
    </row>
    <row r="63" spans="1:13" ht="15">
      <c r="A63" s="126">
        <v>364</v>
      </c>
      <c r="B63" t="s">
        <v>132</v>
      </c>
      <c r="C63" t="s">
        <v>133</v>
      </c>
      <c r="D63">
        <v>13673</v>
      </c>
      <c r="E63" s="110">
        <v>13596</v>
      </c>
      <c r="F63" s="110">
        <v>13516</v>
      </c>
      <c r="G63" s="110">
        <v>13426</v>
      </c>
      <c r="H63" s="110">
        <v>13345</v>
      </c>
      <c r="I63" t="s">
        <v>132</v>
      </c>
      <c r="J63" s="311" t="s">
        <v>133</v>
      </c>
      <c r="K63" s="312">
        <v>14518</v>
      </c>
      <c r="L63" s="312">
        <v>14662</v>
      </c>
      <c r="M63" s="313">
        <v>14830</v>
      </c>
    </row>
    <row r="64" spans="1:13" ht="15">
      <c r="A64" s="126">
        <v>368</v>
      </c>
      <c r="B64" t="s">
        <v>134</v>
      </c>
      <c r="C64" t="s">
        <v>135</v>
      </c>
      <c r="D64">
        <v>12016</v>
      </c>
      <c r="E64" s="110">
        <v>11939</v>
      </c>
      <c r="F64" s="110">
        <v>11852</v>
      </c>
      <c r="G64" s="110">
        <v>11765</v>
      </c>
      <c r="H64" s="110">
        <v>11679</v>
      </c>
      <c r="I64" t="s">
        <v>134</v>
      </c>
      <c r="J64" s="308" t="s">
        <v>135</v>
      </c>
      <c r="K64" s="309">
        <v>13640</v>
      </c>
      <c r="L64" s="309">
        <v>13637</v>
      </c>
      <c r="M64" s="310">
        <v>13706</v>
      </c>
    </row>
    <row r="65" spans="1:13" ht="15">
      <c r="A65" s="126">
        <v>376</v>
      </c>
      <c r="B65" t="s">
        <v>136</v>
      </c>
      <c r="C65" t="s">
        <v>137</v>
      </c>
      <c r="D65">
        <v>53361</v>
      </c>
      <c r="E65" s="110">
        <v>53993</v>
      </c>
      <c r="F65" s="110">
        <v>54615</v>
      </c>
      <c r="G65" s="110">
        <v>55246</v>
      </c>
      <c r="H65" s="110">
        <v>55843</v>
      </c>
      <c r="I65" t="s">
        <v>136</v>
      </c>
      <c r="J65" s="311" t="s">
        <v>137</v>
      </c>
      <c r="K65" s="312">
        <v>64889</v>
      </c>
      <c r="L65" s="312">
        <v>66746</v>
      </c>
      <c r="M65" s="313">
        <v>68325</v>
      </c>
    </row>
    <row r="66" spans="1:13" ht="15">
      <c r="A66" s="126">
        <v>380</v>
      </c>
      <c r="B66" t="s">
        <v>138</v>
      </c>
      <c r="C66" t="s">
        <v>139</v>
      </c>
      <c r="D66">
        <v>63335</v>
      </c>
      <c r="E66" s="110">
        <v>64315</v>
      </c>
      <c r="F66" s="110">
        <v>65300</v>
      </c>
      <c r="G66" s="110">
        <v>66281</v>
      </c>
      <c r="H66" s="110">
        <v>67259</v>
      </c>
      <c r="I66" t="s">
        <v>138</v>
      </c>
      <c r="J66" s="308" t="s">
        <v>139</v>
      </c>
      <c r="K66" s="309">
        <v>71545</v>
      </c>
      <c r="L66" s="309">
        <v>73696</v>
      </c>
      <c r="M66" s="310">
        <v>75517</v>
      </c>
    </row>
    <row r="67" spans="1:13" ht="15">
      <c r="A67" s="126">
        <v>390</v>
      </c>
      <c r="B67" t="s">
        <v>140</v>
      </c>
      <c r="C67" t="s">
        <v>141</v>
      </c>
      <c r="D67">
        <v>6507</v>
      </c>
      <c r="E67" s="110">
        <v>6452</v>
      </c>
      <c r="F67" s="110">
        <v>6402</v>
      </c>
      <c r="G67" s="110">
        <v>6343</v>
      </c>
      <c r="H67" s="110">
        <v>6289</v>
      </c>
      <c r="I67" t="s">
        <v>140</v>
      </c>
      <c r="J67" s="311" t="s">
        <v>141</v>
      </c>
      <c r="K67" s="312">
        <v>8114</v>
      </c>
      <c r="L67" s="312">
        <v>8298</v>
      </c>
      <c r="M67" s="313">
        <v>8460</v>
      </c>
    </row>
    <row r="68" spans="1:13" ht="15">
      <c r="A68" s="126">
        <v>400</v>
      </c>
      <c r="B68" t="s">
        <v>142</v>
      </c>
      <c r="C68" t="s">
        <v>143</v>
      </c>
      <c r="D68">
        <v>19229</v>
      </c>
      <c r="E68" s="110">
        <v>19324</v>
      </c>
      <c r="F68" s="110">
        <v>19413</v>
      </c>
      <c r="G68" s="110">
        <v>19502</v>
      </c>
      <c r="H68" s="110">
        <v>19588</v>
      </c>
      <c r="I68" t="s">
        <v>142</v>
      </c>
      <c r="J68" s="308" t="s">
        <v>143</v>
      </c>
      <c r="K68" s="309">
        <v>21475</v>
      </c>
      <c r="L68" s="309">
        <v>21963</v>
      </c>
      <c r="M68" s="310">
        <v>22391</v>
      </c>
    </row>
    <row r="69" spans="1:13" ht="15">
      <c r="A69" s="126">
        <v>411</v>
      </c>
      <c r="B69" t="s">
        <v>144</v>
      </c>
      <c r="C69" t="s">
        <v>145</v>
      </c>
      <c r="D69">
        <v>9546</v>
      </c>
      <c r="E69" s="110">
        <v>9558</v>
      </c>
      <c r="F69" s="110">
        <v>9572</v>
      </c>
      <c r="G69" s="110">
        <v>9586</v>
      </c>
      <c r="H69" s="110">
        <v>9601</v>
      </c>
      <c r="I69" t="s">
        <v>144</v>
      </c>
      <c r="J69" s="311" t="s">
        <v>145</v>
      </c>
      <c r="K69" s="312">
        <v>10028</v>
      </c>
      <c r="L69" s="312">
        <v>10040</v>
      </c>
      <c r="M69" s="313">
        <v>10090</v>
      </c>
    </row>
    <row r="70" spans="1:13" ht="15">
      <c r="A70" s="126">
        <v>425</v>
      </c>
      <c r="B70" t="s">
        <v>146</v>
      </c>
      <c r="C70" t="s">
        <v>147</v>
      </c>
      <c r="D70">
        <v>6775</v>
      </c>
      <c r="E70" s="110">
        <v>6696</v>
      </c>
      <c r="F70" s="110">
        <v>6611</v>
      </c>
      <c r="G70" s="110">
        <v>6537</v>
      </c>
      <c r="H70" s="110">
        <v>6457</v>
      </c>
      <c r="I70" t="s">
        <v>146</v>
      </c>
      <c r="J70" s="308" t="s">
        <v>147</v>
      </c>
      <c r="K70" s="309">
        <v>8221</v>
      </c>
      <c r="L70" s="309">
        <v>8218</v>
      </c>
      <c r="M70" s="310">
        <v>8248</v>
      </c>
    </row>
    <row r="71" spans="1:13" ht="15">
      <c r="A71" s="126">
        <v>440</v>
      </c>
      <c r="B71" t="s">
        <v>148</v>
      </c>
      <c r="C71" t="s">
        <v>149</v>
      </c>
      <c r="D71">
        <v>54186</v>
      </c>
      <c r="E71" s="110">
        <v>55000</v>
      </c>
      <c r="F71" s="110">
        <v>55798</v>
      </c>
      <c r="G71" s="110">
        <v>56608</v>
      </c>
      <c r="H71" s="110">
        <v>57403</v>
      </c>
      <c r="I71" t="s">
        <v>148</v>
      </c>
      <c r="J71" s="311" t="s">
        <v>149</v>
      </c>
      <c r="K71" s="312">
        <v>64645</v>
      </c>
      <c r="L71" s="312">
        <v>66399</v>
      </c>
      <c r="M71" s="313">
        <v>67893</v>
      </c>
    </row>
    <row r="72" spans="1:13" ht="15">
      <c r="A72" s="126">
        <v>467</v>
      </c>
      <c r="B72" t="s">
        <v>150</v>
      </c>
      <c r="C72" t="s">
        <v>151</v>
      </c>
      <c r="D72">
        <v>6077</v>
      </c>
      <c r="E72" s="110">
        <v>5950</v>
      </c>
      <c r="F72" s="110">
        <v>5825</v>
      </c>
      <c r="G72" s="110">
        <v>5707</v>
      </c>
      <c r="H72" s="110">
        <v>5589</v>
      </c>
      <c r="I72" t="s">
        <v>150</v>
      </c>
      <c r="J72" s="308" t="s">
        <v>151</v>
      </c>
      <c r="K72" s="309">
        <v>6680</v>
      </c>
      <c r="L72" s="309">
        <v>6635</v>
      </c>
      <c r="M72" s="310">
        <v>6641</v>
      </c>
    </row>
    <row r="73" spans="1:13" ht="15">
      <c r="A73" s="126">
        <v>475</v>
      </c>
      <c r="B73" t="s">
        <v>152</v>
      </c>
      <c r="C73" t="s">
        <v>153</v>
      </c>
      <c r="D73">
        <v>4692</v>
      </c>
      <c r="E73" s="110">
        <v>4795</v>
      </c>
      <c r="F73" s="110">
        <v>4891</v>
      </c>
      <c r="G73" s="110">
        <v>4992</v>
      </c>
      <c r="H73" s="110">
        <v>5097</v>
      </c>
      <c r="I73" t="s">
        <v>152</v>
      </c>
      <c r="J73" s="311" t="s">
        <v>153</v>
      </c>
      <c r="K73" s="312">
        <v>4911</v>
      </c>
      <c r="L73" s="312">
        <v>5088</v>
      </c>
      <c r="M73" s="313">
        <v>5234</v>
      </c>
    </row>
    <row r="74" spans="1:13" ht="15">
      <c r="A74" s="126">
        <v>480</v>
      </c>
      <c r="B74" t="s">
        <v>154</v>
      </c>
      <c r="C74" t="s">
        <v>155</v>
      </c>
      <c r="D74">
        <v>21077</v>
      </c>
      <c r="E74" s="110">
        <v>21545</v>
      </c>
      <c r="F74" s="110">
        <v>22028</v>
      </c>
      <c r="G74" s="110">
        <v>22505</v>
      </c>
      <c r="H74" s="110">
        <v>22992</v>
      </c>
      <c r="I74" t="s">
        <v>154</v>
      </c>
      <c r="J74" s="308" t="s">
        <v>155</v>
      </c>
      <c r="K74" s="309">
        <v>13991</v>
      </c>
      <c r="L74" s="309">
        <v>14196</v>
      </c>
      <c r="M74" s="310">
        <v>14389</v>
      </c>
    </row>
    <row r="75" spans="1:13" ht="15">
      <c r="A75" s="126">
        <v>483</v>
      </c>
      <c r="B75" t="s">
        <v>156</v>
      </c>
      <c r="C75" t="s">
        <v>157</v>
      </c>
      <c r="D75">
        <v>17486</v>
      </c>
      <c r="E75" s="110">
        <v>17686</v>
      </c>
      <c r="F75" s="110">
        <v>17891</v>
      </c>
      <c r="G75" s="110">
        <v>18100</v>
      </c>
      <c r="H75" s="110">
        <v>18313</v>
      </c>
      <c r="I75" t="s">
        <v>156</v>
      </c>
      <c r="J75" s="311" t="s">
        <v>157</v>
      </c>
      <c r="K75" s="312">
        <v>10153</v>
      </c>
      <c r="L75" s="312">
        <v>9997</v>
      </c>
      <c r="M75" s="313">
        <v>9947</v>
      </c>
    </row>
    <row r="76" spans="1:13" ht="15">
      <c r="A76" s="126">
        <v>490</v>
      </c>
      <c r="B76" t="s">
        <v>158</v>
      </c>
      <c r="C76" t="s">
        <v>159</v>
      </c>
      <c r="D76">
        <v>63991</v>
      </c>
      <c r="E76" s="110">
        <v>65663</v>
      </c>
      <c r="F76" s="110">
        <v>67359</v>
      </c>
      <c r="G76" s="110">
        <v>69090</v>
      </c>
      <c r="H76" s="110">
        <v>70824</v>
      </c>
      <c r="I76" t="s">
        <v>158</v>
      </c>
      <c r="J76" s="308" t="s">
        <v>159</v>
      </c>
      <c r="K76" s="309">
        <v>42281</v>
      </c>
      <c r="L76" s="309">
        <v>43257</v>
      </c>
      <c r="M76" s="310">
        <v>44118</v>
      </c>
    </row>
    <row r="77" spans="1:13" ht="15">
      <c r="A77" s="126">
        <v>495</v>
      </c>
      <c r="B77" t="s">
        <v>160</v>
      </c>
      <c r="C77" t="s">
        <v>161</v>
      </c>
      <c r="D77">
        <v>27238</v>
      </c>
      <c r="E77" s="110">
        <v>27915</v>
      </c>
      <c r="F77" s="110">
        <v>28585</v>
      </c>
      <c r="G77" s="110">
        <v>29270</v>
      </c>
      <c r="H77" s="110">
        <v>29957</v>
      </c>
      <c r="I77" t="s">
        <v>160</v>
      </c>
      <c r="J77" s="311" t="s">
        <v>161</v>
      </c>
      <c r="K77" s="312">
        <v>25790</v>
      </c>
      <c r="L77" s="312">
        <v>26652</v>
      </c>
      <c r="M77" s="313">
        <v>27354</v>
      </c>
    </row>
    <row r="78" spans="1:13" ht="15">
      <c r="A78" s="126">
        <v>501</v>
      </c>
      <c r="B78" t="s">
        <v>162</v>
      </c>
      <c r="C78" t="s">
        <v>163</v>
      </c>
      <c r="D78">
        <v>3278</v>
      </c>
      <c r="E78" s="110">
        <v>3310</v>
      </c>
      <c r="F78" s="110">
        <v>3341</v>
      </c>
      <c r="G78" s="110">
        <v>3377</v>
      </c>
      <c r="H78" s="110">
        <v>3411</v>
      </c>
      <c r="I78" t="s">
        <v>162</v>
      </c>
      <c r="J78" s="308" t="s">
        <v>163</v>
      </c>
      <c r="K78" s="309">
        <v>3127</v>
      </c>
      <c r="L78" s="309">
        <v>3150</v>
      </c>
      <c r="M78" s="310">
        <v>3175</v>
      </c>
    </row>
    <row r="79" spans="1:13" ht="15">
      <c r="A79" s="126">
        <v>541</v>
      </c>
      <c r="B79" t="s">
        <v>164</v>
      </c>
      <c r="C79" t="s">
        <v>165</v>
      </c>
      <c r="D79">
        <v>15848</v>
      </c>
      <c r="E79" s="110">
        <v>15802</v>
      </c>
      <c r="F79" s="110">
        <v>15746</v>
      </c>
      <c r="G79" s="110">
        <v>15690</v>
      </c>
      <c r="H79" s="110">
        <v>15629</v>
      </c>
      <c r="I79" t="s">
        <v>164</v>
      </c>
      <c r="J79" s="311" t="s">
        <v>165</v>
      </c>
      <c r="K79" s="312">
        <v>21049</v>
      </c>
      <c r="L79" s="312">
        <v>21427</v>
      </c>
      <c r="M79" s="313">
        <v>21769</v>
      </c>
    </row>
    <row r="80" spans="1:13" ht="15">
      <c r="A80" s="126">
        <v>543</v>
      </c>
      <c r="B80" t="s">
        <v>166</v>
      </c>
      <c r="C80" t="s">
        <v>167</v>
      </c>
      <c r="D80">
        <v>11064</v>
      </c>
      <c r="E80" s="110">
        <v>11199</v>
      </c>
      <c r="F80" s="110">
        <v>11321</v>
      </c>
      <c r="G80" s="110">
        <v>11462</v>
      </c>
      <c r="H80" s="110">
        <v>11591</v>
      </c>
      <c r="I80" t="s">
        <v>166</v>
      </c>
      <c r="J80" s="308" t="s">
        <v>167</v>
      </c>
      <c r="K80" s="309">
        <v>8097</v>
      </c>
      <c r="L80" s="309">
        <v>8186</v>
      </c>
      <c r="M80" s="310">
        <v>8285</v>
      </c>
    </row>
    <row r="81" spans="1:13" ht="15">
      <c r="A81" s="126">
        <v>576</v>
      </c>
      <c r="B81" t="s">
        <v>168</v>
      </c>
      <c r="C81" t="s">
        <v>169</v>
      </c>
      <c r="D81">
        <v>6913</v>
      </c>
      <c r="E81" s="110">
        <v>6793</v>
      </c>
      <c r="F81" s="110">
        <v>6675</v>
      </c>
      <c r="G81" s="110">
        <v>6558</v>
      </c>
      <c r="H81" s="110">
        <v>6438</v>
      </c>
      <c r="I81" t="s">
        <v>168</v>
      </c>
      <c r="J81" s="311" t="s">
        <v>169</v>
      </c>
      <c r="K81" s="312">
        <v>8664</v>
      </c>
      <c r="L81" s="312">
        <v>8681</v>
      </c>
      <c r="M81" s="313">
        <v>8735</v>
      </c>
    </row>
    <row r="82" spans="1:13" ht="15">
      <c r="A82" s="126">
        <v>579</v>
      </c>
      <c r="B82" t="s">
        <v>170</v>
      </c>
      <c r="C82" t="s">
        <v>171</v>
      </c>
      <c r="D82">
        <v>47717</v>
      </c>
      <c r="E82" s="110">
        <v>48553</v>
      </c>
      <c r="F82" s="110">
        <v>49392</v>
      </c>
      <c r="G82" s="110">
        <v>50232</v>
      </c>
      <c r="H82" s="110">
        <v>51079</v>
      </c>
      <c r="I82" t="s">
        <v>170</v>
      </c>
      <c r="J82" s="308" t="s">
        <v>171</v>
      </c>
      <c r="K82" s="309">
        <v>39314</v>
      </c>
      <c r="L82" s="309">
        <v>40048</v>
      </c>
      <c r="M82" s="310">
        <v>40713</v>
      </c>
    </row>
    <row r="83" spans="1:13" ht="15">
      <c r="A83" s="126">
        <v>585</v>
      </c>
      <c r="B83" t="s">
        <v>172</v>
      </c>
      <c r="C83" t="s">
        <v>173</v>
      </c>
      <c r="D83">
        <v>18846</v>
      </c>
      <c r="E83" s="110">
        <v>19025</v>
      </c>
      <c r="F83" s="110">
        <v>19209</v>
      </c>
      <c r="G83" s="110">
        <v>19382</v>
      </c>
      <c r="H83" s="110">
        <v>19545</v>
      </c>
      <c r="I83" t="s">
        <v>172</v>
      </c>
      <c r="J83" s="311" t="s">
        <v>173</v>
      </c>
      <c r="K83" s="312">
        <v>14380</v>
      </c>
      <c r="L83" s="312">
        <v>14384</v>
      </c>
      <c r="M83" s="313">
        <v>14440</v>
      </c>
    </row>
    <row r="84" spans="1:13" ht="15">
      <c r="A84" s="126">
        <v>591</v>
      </c>
      <c r="B84" t="s">
        <v>174</v>
      </c>
      <c r="C84" t="s">
        <v>175</v>
      </c>
      <c r="D84">
        <v>20483</v>
      </c>
      <c r="E84" s="110">
        <v>20893</v>
      </c>
      <c r="F84" s="110">
        <v>21317</v>
      </c>
      <c r="G84" s="110">
        <v>21745</v>
      </c>
      <c r="H84" s="110">
        <v>22161</v>
      </c>
      <c r="I84" t="s">
        <v>174</v>
      </c>
      <c r="J84" s="308" t="s">
        <v>175</v>
      </c>
      <c r="K84" s="309">
        <v>18055</v>
      </c>
      <c r="L84" s="309">
        <v>18550</v>
      </c>
      <c r="M84" s="310">
        <v>18970</v>
      </c>
    </row>
    <row r="85" spans="1:13" ht="15">
      <c r="A85" s="126">
        <v>604</v>
      </c>
      <c r="B85" t="s">
        <v>176</v>
      </c>
      <c r="C85" t="s">
        <v>177</v>
      </c>
      <c r="D85">
        <v>29898</v>
      </c>
      <c r="E85" s="110">
        <v>30613</v>
      </c>
      <c r="F85" s="110">
        <v>31333</v>
      </c>
      <c r="G85" s="110">
        <v>32057</v>
      </c>
      <c r="H85" s="110">
        <v>32793</v>
      </c>
      <c r="I85" t="s">
        <v>176</v>
      </c>
      <c r="J85" s="311" t="s">
        <v>177</v>
      </c>
      <c r="K85" s="312">
        <v>28415</v>
      </c>
      <c r="L85" s="312">
        <v>29061</v>
      </c>
      <c r="M85" s="313">
        <v>29629</v>
      </c>
    </row>
    <row r="86" spans="1:13" ht="15">
      <c r="A86" s="126">
        <v>607</v>
      </c>
      <c r="B86" t="s">
        <v>178</v>
      </c>
      <c r="C86" t="s">
        <v>179</v>
      </c>
      <c r="D86">
        <v>19310</v>
      </c>
      <c r="E86" s="110">
        <v>19507</v>
      </c>
      <c r="F86" s="110">
        <v>19702</v>
      </c>
      <c r="G86" s="110">
        <v>19898</v>
      </c>
      <c r="H86" s="110">
        <v>20080</v>
      </c>
      <c r="I86" t="s">
        <v>178</v>
      </c>
      <c r="J86" s="308" t="s">
        <v>179</v>
      </c>
      <c r="K86" s="309">
        <v>23514</v>
      </c>
      <c r="L86" s="309">
        <v>24185</v>
      </c>
      <c r="M86" s="310">
        <v>24757</v>
      </c>
    </row>
    <row r="87" spans="1:13" ht="15">
      <c r="A87" s="126">
        <v>615</v>
      </c>
      <c r="B87" t="s">
        <v>180</v>
      </c>
      <c r="C87" t="s">
        <v>181</v>
      </c>
      <c r="D87">
        <v>122231</v>
      </c>
      <c r="E87" s="110">
        <v>124219</v>
      </c>
      <c r="F87" s="110">
        <v>126193</v>
      </c>
      <c r="G87" s="110">
        <v>128153</v>
      </c>
      <c r="H87" s="110">
        <v>130108</v>
      </c>
      <c r="I87" t="s">
        <v>180</v>
      </c>
      <c r="J87" s="311" t="s">
        <v>181</v>
      </c>
      <c r="K87" s="312">
        <v>135465</v>
      </c>
      <c r="L87" s="312">
        <v>139553</v>
      </c>
      <c r="M87" s="313">
        <v>142995</v>
      </c>
    </row>
    <row r="88" spans="1:13" ht="15">
      <c r="A88" s="126">
        <v>628</v>
      </c>
      <c r="B88" t="s">
        <v>182</v>
      </c>
      <c r="C88" t="s">
        <v>183</v>
      </c>
      <c r="D88">
        <v>8191</v>
      </c>
      <c r="E88" s="110">
        <v>8191</v>
      </c>
      <c r="F88" s="110">
        <v>8191</v>
      </c>
      <c r="G88" s="110">
        <v>8191</v>
      </c>
      <c r="H88" s="110">
        <v>8191</v>
      </c>
      <c r="I88" t="s">
        <v>182</v>
      </c>
      <c r="J88" s="308" t="s">
        <v>183</v>
      </c>
      <c r="K88" s="309">
        <v>9032</v>
      </c>
      <c r="L88" s="309">
        <v>9155</v>
      </c>
      <c r="M88" s="310">
        <v>9278</v>
      </c>
    </row>
    <row r="89" spans="1:13" ht="15">
      <c r="A89" s="126">
        <v>631</v>
      </c>
      <c r="B89" t="s">
        <v>184</v>
      </c>
      <c r="C89" t="s">
        <v>185</v>
      </c>
      <c r="D89">
        <v>52554</v>
      </c>
      <c r="E89" s="110">
        <v>53236</v>
      </c>
      <c r="F89" s="110">
        <v>53914</v>
      </c>
      <c r="G89" s="110">
        <v>54573</v>
      </c>
      <c r="H89" s="110">
        <v>55220</v>
      </c>
      <c r="I89" t="s">
        <v>184</v>
      </c>
      <c r="J89" s="311" t="s">
        <v>185</v>
      </c>
      <c r="K89" s="312">
        <v>82375</v>
      </c>
      <c r="L89" s="312">
        <v>85484</v>
      </c>
      <c r="M89" s="313">
        <v>87981</v>
      </c>
    </row>
    <row r="90" spans="1:13" ht="15">
      <c r="A90" s="126">
        <v>642</v>
      </c>
      <c r="B90" t="s">
        <v>186</v>
      </c>
      <c r="C90" t="s">
        <v>187</v>
      </c>
      <c r="D90">
        <v>17539</v>
      </c>
      <c r="E90" s="110">
        <v>17469</v>
      </c>
      <c r="F90" s="110">
        <v>17397</v>
      </c>
      <c r="G90" s="110">
        <v>17324</v>
      </c>
      <c r="H90" s="110">
        <v>17249</v>
      </c>
      <c r="I90" t="s">
        <v>186</v>
      </c>
      <c r="J90" s="308" t="s">
        <v>187</v>
      </c>
      <c r="K90" s="309">
        <v>18258</v>
      </c>
      <c r="L90" s="309">
        <v>18218</v>
      </c>
      <c r="M90" s="310">
        <v>18261</v>
      </c>
    </row>
    <row r="91" spans="1:13" ht="15">
      <c r="A91" s="126">
        <v>647</v>
      </c>
      <c r="B91" t="s">
        <v>188</v>
      </c>
      <c r="C91" t="s">
        <v>189</v>
      </c>
      <c r="D91">
        <v>6126</v>
      </c>
      <c r="E91" s="110">
        <v>6024</v>
      </c>
      <c r="F91" s="110">
        <v>5917</v>
      </c>
      <c r="G91" s="110">
        <v>5810</v>
      </c>
      <c r="H91" s="110">
        <v>5702</v>
      </c>
      <c r="I91" t="s">
        <v>188</v>
      </c>
      <c r="J91" s="311" t="s">
        <v>189</v>
      </c>
      <c r="K91" s="312">
        <v>7235</v>
      </c>
      <c r="L91" s="312">
        <v>7240</v>
      </c>
      <c r="M91" s="313">
        <v>7281</v>
      </c>
    </row>
    <row r="92" spans="1:13" ht="15">
      <c r="A92" s="126">
        <v>649</v>
      </c>
      <c r="B92" t="s">
        <v>190</v>
      </c>
      <c r="C92" t="s">
        <v>191</v>
      </c>
      <c r="D92">
        <v>16086</v>
      </c>
      <c r="E92" s="110">
        <v>16111</v>
      </c>
      <c r="F92" s="110">
        <v>16132</v>
      </c>
      <c r="G92" s="110">
        <v>16152</v>
      </c>
      <c r="H92" s="110">
        <v>16173</v>
      </c>
      <c r="I92" t="s">
        <v>190</v>
      </c>
      <c r="J92" s="308" t="s">
        <v>191</v>
      </c>
      <c r="K92" s="309">
        <v>16247</v>
      </c>
      <c r="L92" s="309">
        <v>15940</v>
      </c>
      <c r="M92" s="310">
        <v>15811</v>
      </c>
    </row>
    <row r="93" spans="1:13" ht="15">
      <c r="A93" s="126">
        <v>652</v>
      </c>
      <c r="B93" t="s">
        <v>192</v>
      </c>
      <c r="C93" t="s">
        <v>193</v>
      </c>
      <c r="D93">
        <v>5222</v>
      </c>
      <c r="E93" s="110">
        <v>5119</v>
      </c>
      <c r="F93" s="110">
        <v>5021</v>
      </c>
      <c r="G93" s="110">
        <v>4918</v>
      </c>
      <c r="H93" s="110">
        <v>4825</v>
      </c>
      <c r="I93" t="s">
        <v>192</v>
      </c>
      <c r="J93" s="311" t="s">
        <v>193</v>
      </c>
      <c r="K93" s="312">
        <v>5648</v>
      </c>
      <c r="L93" s="312">
        <v>5776</v>
      </c>
      <c r="M93" s="313">
        <v>5889</v>
      </c>
    </row>
    <row r="94" spans="1:13" ht="15">
      <c r="A94" s="126">
        <v>656</v>
      </c>
      <c r="B94" t="s">
        <v>194</v>
      </c>
      <c r="C94" t="s">
        <v>195</v>
      </c>
      <c r="D94">
        <v>12724</v>
      </c>
      <c r="E94" s="110">
        <v>12811</v>
      </c>
      <c r="F94" s="110">
        <v>12890</v>
      </c>
      <c r="G94" s="110">
        <v>12972</v>
      </c>
      <c r="H94" s="110">
        <v>13057</v>
      </c>
      <c r="I94" t="s">
        <v>194</v>
      </c>
      <c r="J94" s="308" t="s">
        <v>195</v>
      </c>
      <c r="K94" s="309">
        <v>15361</v>
      </c>
      <c r="L94" s="309">
        <v>15710</v>
      </c>
      <c r="M94" s="310">
        <v>16017</v>
      </c>
    </row>
    <row r="95" spans="1:13" ht="15">
      <c r="A95" s="126">
        <v>658</v>
      </c>
      <c r="B95" t="s">
        <v>196</v>
      </c>
      <c r="C95" t="s">
        <v>197</v>
      </c>
      <c r="D95">
        <v>3368</v>
      </c>
      <c r="E95" s="110">
        <v>3401</v>
      </c>
      <c r="F95" s="110">
        <v>3436</v>
      </c>
      <c r="G95" s="110">
        <v>3473</v>
      </c>
      <c r="H95" s="110">
        <v>3511</v>
      </c>
      <c r="I95" t="s">
        <v>196</v>
      </c>
      <c r="J95" s="311" t="s">
        <v>197</v>
      </c>
      <c r="K95" s="312">
        <v>3646</v>
      </c>
      <c r="L95" s="312">
        <v>3706</v>
      </c>
      <c r="M95" s="313">
        <v>3765</v>
      </c>
    </row>
    <row r="96" spans="1:13" ht="15">
      <c r="A96" s="126">
        <v>659</v>
      </c>
      <c r="B96" t="s">
        <v>198</v>
      </c>
      <c r="C96" t="s">
        <v>199</v>
      </c>
      <c r="D96">
        <v>25652</v>
      </c>
      <c r="E96" s="110">
        <v>26146</v>
      </c>
      <c r="F96" s="110">
        <v>26646</v>
      </c>
      <c r="G96" s="110">
        <v>27149</v>
      </c>
      <c r="H96" s="110">
        <v>27659</v>
      </c>
      <c r="I96" t="s">
        <v>198</v>
      </c>
      <c r="J96" s="308" t="s">
        <v>199</v>
      </c>
      <c r="K96" s="309">
        <v>20093</v>
      </c>
      <c r="L96" s="309">
        <v>20549</v>
      </c>
      <c r="M96" s="310">
        <v>20950</v>
      </c>
    </row>
    <row r="97" spans="1:13" ht="15">
      <c r="A97" s="126">
        <v>660</v>
      </c>
      <c r="B97" t="s">
        <v>200</v>
      </c>
      <c r="C97" t="s">
        <v>201</v>
      </c>
      <c r="D97">
        <v>10938</v>
      </c>
      <c r="E97" s="110">
        <v>10929</v>
      </c>
      <c r="F97" s="110">
        <v>10926</v>
      </c>
      <c r="G97" s="110">
        <v>10923</v>
      </c>
      <c r="H97" s="110">
        <v>10908</v>
      </c>
      <c r="I97" t="s">
        <v>200</v>
      </c>
      <c r="J97" s="311" t="s">
        <v>201</v>
      </c>
      <c r="K97" s="312">
        <v>12995</v>
      </c>
      <c r="L97" s="312">
        <v>13035</v>
      </c>
      <c r="M97" s="313">
        <v>13123</v>
      </c>
    </row>
    <row r="98" spans="1:13" ht="15">
      <c r="A98" s="126">
        <v>664</v>
      </c>
      <c r="B98" t="s">
        <v>202</v>
      </c>
      <c r="C98" t="s">
        <v>203</v>
      </c>
      <c r="D98">
        <v>27059</v>
      </c>
      <c r="E98" s="110">
        <v>27513</v>
      </c>
      <c r="F98" s="110">
        <v>27978</v>
      </c>
      <c r="G98" s="110">
        <v>28438</v>
      </c>
      <c r="H98" s="110">
        <v>28901</v>
      </c>
      <c r="I98" t="s">
        <v>202</v>
      </c>
      <c r="J98" s="308" t="s">
        <v>204</v>
      </c>
      <c r="K98" s="309">
        <v>21949</v>
      </c>
      <c r="L98" s="309">
        <v>22447</v>
      </c>
      <c r="M98" s="310">
        <v>22885</v>
      </c>
    </row>
    <row r="99" spans="1:13" ht="15">
      <c r="A99" s="126">
        <v>665</v>
      </c>
      <c r="B99" t="s">
        <v>205</v>
      </c>
      <c r="C99" t="s">
        <v>206</v>
      </c>
      <c r="D99">
        <v>31539</v>
      </c>
      <c r="E99" s="110">
        <v>31802</v>
      </c>
      <c r="F99" s="110">
        <v>32063</v>
      </c>
      <c r="G99" s="110">
        <v>32328</v>
      </c>
      <c r="H99" s="110">
        <v>32564</v>
      </c>
      <c r="I99" t="s">
        <v>205</v>
      </c>
      <c r="J99" s="311" t="s">
        <v>207</v>
      </c>
      <c r="K99" s="312">
        <v>30932</v>
      </c>
      <c r="L99" s="312">
        <v>31571</v>
      </c>
      <c r="M99" s="313">
        <v>32147</v>
      </c>
    </row>
    <row r="100" spans="1:13" ht="15">
      <c r="A100" s="126">
        <v>667</v>
      </c>
      <c r="B100" t="s">
        <v>208</v>
      </c>
      <c r="C100" t="s">
        <v>209</v>
      </c>
      <c r="D100">
        <v>12920</v>
      </c>
      <c r="E100" s="110">
        <v>12874</v>
      </c>
      <c r="F100" s="110">
        <v>12819</v>
      </c>
      <c r="G100" s="110">
        <v>12769</v>
      </c>
      <c r="H100" s="110">
        <v>12704</v>
      </c>
      <c r="I100" t="s">
        <v>208</v>
      </c>
      <c r="J100" s="308" t="s">
        <v>209</v>
      </c>
      <c r="K100" s="309">
        <v>15698</v>
      </c>
      <c r="L100" s="309">
        <v>15632</v>
      </c>
      <c r="M100" s="310">
        <v>15663</v>
      </c>
    </row>
    <row r="101" spans="1:13" ht="15">
      <c r="A101" s="126">
        <v>670</v>
      </c>
      <c r="B101" t="s">
        <v>210</v>
      </c>
      <c r="C101" t="s">
        <v>211</v>
      </c>
      <c r="D101">
        <v>16663</v>
      </c>
      <c r="E101" s="110">
        <v>16520</v>
      </c>
      <c r="F101" s="110">
        <v>16366</v>
      </c>
      <c r="G101" s="110">
        <v>16232</v>
      </c>
      <c r="H101" s="110">
        <v>16076</v>
      </c>
      <c r="I101" t="s">
        <v>210</v>
      </c>
      <c r="J101" s="311" t="s">
        <v>211</v>
      </c>
      <c r="K101" s="312">
        <v>21519</v>
      </c>
      <c r="L101" s="312">
        <v>21533</v>
      </c>
      <c r="M101" s="313">
        <v>21597</v>
      </c>
    </row>
    <row r="102" spans="1:13" ht="15">
      <c r="A102" s="126">
        <v>674</v>
      </c>
      <c r="B102" t="s">
        <v>212</v>
      </c>
      <c r="C102" t="s">
        <v>213</v>
      </c>
      <c r="D102">
        <v>16967</v>
      </c>
      <c r="E102" s="110">
        <v>16733</v>
      </c>
      <c r="F102" s="110">
        <v>16509</v>
      </c>
      <c r="G102" s="110">
        <v>16274</v>
      </c>
      <c r="H102" s="110">
        <v>16047</v>
      </c>
      <c r="I102" t="s">
        <v>212</v>
      </c>
      <c r="J102" s="308" t="s">
        <v>214</v>
      </c>
      <c r="K102" s="309">
        <v>22093</v>
      </c>
      <c r="L102" s="309">
        <v>22258</v>
      </c>
      <c r="M102" s="310">
        <v>22469</v>
      </c>
    </row>
    <row r="103" spans="1:13" ht="15">
      <c r="A103" s="126">
        <v>679</v>
      </c>
      <c r="B103" t="s">
        <v>215</v>
      </c>
      <c r="C103" t="s">
        <v>216</v>
      </c>
      <c r="D103">
        <v>21917</v>
      </c>
      <c r="E103" s="110">
        <v>21754</v>
      </c>
      <c r="F103" s="110">
        <v>21591</v>
      </c>
      <c r="G103" s="110">
        <v>21413</v>
      </c>
      <c r="H103" s="110">
        <v>21238</v>
      </c>
      <c r="I103" t="s">
        <v>215</v>
      </c>
      <c r="J103" s="311" t="s">
        <v>217</v>
      </c>
      <c r="K103" s="312">
        <v>26784</v>
      </c>
      <c r="L103" s="312">
        <v>26944</v>
      </c>
      <c r="M103" s="313">
        <v>27186</v>
      </c>
    </row>
    <row r="104" spans="1:13" ht="15">
      <c r="A104" s="126">
        <v>686</v>
      </c>
      <c r="B104" t="s">
        <v>218</v>
      </c>
      <c r="C104" t="s">
        <v>219</v>
      </c>
      <c r="D104">
        <v>36103</v>
      </c>
      <c r="E104" s="110">
        <v>36548</v>
      </c>
      <c r="F104" s="110">
        <v>36991</v>
      </c>
      <c r="G104" s="110">
        <v>37435</v>
      </c>
      <c r="H104" s="110">
        <v>37864</v>
      </c>
      <c r="I104" t="s">
        <v>218</v>
      </c>
      <c r="J104" s="308" t="s">
        <v>219</v>
      </c>
      <c r="K104" s="309">
        <v>36318</v>
      </c>
      <c r="L104" s="309">
        <v>37143</v>
      </c>
      <c r="M104" s="310">
        <v>37869</v>
      </c>
    </row>
    <row r="105" spans="1:13" ht="15">
      <c r="A105" s="126">
        <v>690</v>
      </c>
      <c r="B105" t="s">
        <v>220</v>
      </c>
      <c r="C105" t="s">
        <v>221</v>
      </c>
      <c r="D105">
        <v>10292</v>
      </c>
      <c r="E105" s="110">
        <v>10173</v>
      </c>
      <c r="F105" s="110">
        <v>10049</v>
      </c>
      <c r="G105" s="110">
        <v>9927</v>
      </c>
      <c r="H105" s="110">
        <v>9808</v>
      </c>
      <c r="I105" t="s">
        <v>220</v>
      </c>
      <c r="J105" s="311" t="s">
        <v>221</v>
      </c>
      <c r="K105" s="312">
        <v>12394</v>
      </c>
      <c r="L105" s="312">
        <v>12326</v>
      </c>
      <c r="M105" s="313">
        <v>12324</v>
      </c>
    </row>
    <row r="106" spans="1:13" ht="15">
      <c r="A106" s="126">
        <v>697</v>
      </c>
      <c r="B106" t="s">
        <v>222</v>
      </c>
      <c r="C106" t="s">
        <v>223</v>
      </c>
      <c r="D106">
        <v>27176</v>
      </c>
      <c r="E106" s="110">
        <v>27233</v>
      </c>
      <c r="F106" s="110">
        <v>27273</v>
      </c>
      <c r="G106" s="110">
        <v>27316</v>
      </c>
      <c r="H106" s="110">
        <v>27359</v>
      </c>
      <c r="I106" t="s">
        <v>222</v>
      </c>
      <c r="J106" s="308" t="s">
        <v>223</v>
      </c>
      <c r="K106" s="309">
        <v>35422</v>
      </c>
      <c r="L106" s="309">
        <v>36043</v>
      </c>
      <c r="M106" s="310">
        <v>36605</v>
      </c>
    </row>
    <row r="107" spans="1:13" ht="15">
      <c r="A107" s="126">
        <v>736</v>
      </c>
      <c r="B107" t="s">
        <v>224</v>
      </c>
      <c r="C107" t="s">
        <v>225</v>
      </c>
      <c r="D107">
        <v>40688</v>
      </c>
      <c r="E107" s="110">
        <v>41205</v>
      </c>
      <c r="F107" s="110">
        <v>41711</v>
      </c>
      <c r="G107" s="110">
        <v>42222</v>
      </c>
      <c r="H107" s="110">
        <v>42716</v>
      </c>
      <c r="I107" t="s">
        <v>224</v>
      </c>
      <c r="J107" s="311" t="s">
        <v>225</v>
      </c>
      <c r="K107" s="312">
        <v>37900</v>
      </c>
      <c r="L107" s="312">
        <v>38692</v>
      </c>
      <c r="M107" s="313">
        <v>39379</v>
      </c>
    </row>
    <row r="108" spans="1:13" ht="15">
      <c r="A108" s="126">
        <v>756</v>
      </c>
      <c r="B108" t="s">
        <v>226</v>
      </c>
      <c r="C108" t="s">
        <v>227</v>
      </c>
      <c r="D108">
        <v>35056</v>
      </c>
      <c r="E108" s="110">
        <v>34696</v>
      </c>
      <c r="F108" s="110">
        <v>34339</v>
      </c>
      <c r="G108" s="110">
        <v>33981</v>
      </c>
      <c r="H108" s="110">
        <v>33598</v>
      </c>
      <c r="I108" t="s">
        <v>226</v>
      </c>
      <c r="J108" s="308" t="s">
        <v>228</v>
      </c>
      <c r="K108" s="309">
        <v>36321</v>
      </c>
      <c r="L108" s="309">
        <v>36394</v>
      </c>
      <c r="M108" s="310">
        <v>36625</v>
      </c>
    </row>
    <row r="109" spans="1:13" ht="15">
      <c r="A109" s="126">
        <v>761</v>
      </c>
      <c r="B109" t="s">
        <v>229</v>
      </c>
      <c r="C109" t="s">
        <v>230</v>
      </c>
      <c r="D109">
        <v>14821</v>
      </c>
      <c r="E109" s="110">
        <v>14936</v>
      </c>
      <c r="F109" s="110">
        <v>15057</v>
      </c>
      <c r="G109" s="110">
        <v>15172</v>
      </c>
      <c r="H109" s="110">
        <v>15279</v>
      </c>
      <c r="I109" t="s">
        <v>229</v>
      </c>
      <c r="J109" s="311" t="s">
        <v>230</v>
      </c>
      <c r="K109" s="312">
        <v>15053</v>
      </c>
      <c r="L109" s="312">
        <v>15293</v>
      </c>
      <c r="M109" s="313">
        <v>15512</v>
      </c>
    </row>
    <row r="110" spans="1:13" ht="15">
      <c r="A110" s="126">
        <v>789</v>
      </c>
      <c r="B110" t="s">
        <v>231</v>
      </c>
      <c r="C110" t="s">
        <v>232</v>
      </c>
      <c r="D110">
        <v>14559</v>
      </c>
      <c r="E110" s="110">
        <v>14391</v>
      </c>
      <c r="F110" s="110">
        <v>14224</v>
      </c>
      <c r="G110" s="110">
        <v>14059</v>
      </c>
      <c r="H110" s="110">
        <v>13890</v>
      </c>
      <c r="I110" t="s">
        <v>231</v>
      </c>
      <c r="J110" s="308" t="s">
        <v>232</v>
      </c>
      <c r="K110" s="309">
        <v>16281</v>
      </c>
      <c r="L110" s="309">
        <v>16193</v>
      </c>
      <c r="M110" s="310">
        <v>16201</v>
      </c>
    </row>
    <row r="111" spans="1:13" ht="15">
      <c r="A111" s="126">
        <v>790</v>
      </c>
      <c r="B111" t="s">
        <v>233</v>
      </c>
      <c r="C111" t="s">
        <v>234</v>
      </c>
      <c r="D111">
        <v>43856</v>
      </c>
      <c r="E111" s="110">
        <v>45083</v>
      </c>
      <c r="F111" s="110">
        <v>46343</v>
      </c>
      <c r="G111" s="110">
        <v>47625</v>
      </c>
      <c r="H111" s="110">
        <v>48926</v>
      </c>
      <c r="I111" t="s">
        <v>233</v>
      </c>
      <c r="J111" s="311" t="s">
        <v>234</v>
      </c>
      <c r="K111" s="312">
        <v>26964</v>
      </c>
      <c r="L111" s="312">
        <v>27517</v>
      </c>
      <c r="M111" s="313">
        <v>27995</v>
      </c>
    </row>
    <row r="112" spans="1:13" ht="15">
      <c r="A112" s="126">
        <v>792</v>
      </c>
      <c r="B112" t="s">
        <v>235</v>
      </c>
      <c r="C112" t="s">
        <v>236</v>
      </c>
      <c r="D112">
        <v>7863</v>
      </c>
      <c r="E112" s="110">
        <v>7955</v>
      </c>
      <c r="F112" s="110">
        <v>8051</v>
      </c>
      <c r="G112" s="110">
        <v>8152</v>
      </c>
      <c r="H112" s="110">
        <v>8257</v>
      </c>
      <c r="I112" t="s">
        <v>235</v>
      </c>
      <c r="J112" s="308" t="s">
        <v>236</v>
      </c>
      <c r="K112" s="309">
        <v>6184</v>
      </c>
      <c r="L112" s="309">
        <v>6194</v>
      </c>
      <c r="M112" s="310">
        <v>6231</v>
      </c>
    </row>
    <row r="113" spans="1:13" ht="15">
      <c r="A113" s="126">
        <v>809</v>
      </c>
      <c r="B113" t="s">
        <v>237</v>
      </c>
      <c r="C113" t="s">
        <v>238</v>
      </c>
      <c r="D113">
        <v>14494</v>
      </c>
      <c r="E113" s="110">
        <v>14602</v>
      </c>
      <c r="F113" s="110">
        <v>14691</v>
      </c>
      <c r="G113" s="110">
        <v>14791</v>
      </c>
      <c r="H113" s="110">
        <v>14881</v>
      </c>
      <c r="I113" t="s">
        <v>237</v>
      </c>
      <c r="J113" s="311" t="s">
        <v>238</v>
      </c>
      <c r="K113" s="312">
        <v>10775</v>
      </c>
      <c r="L113" s="312">
        <v>10716</v>
      </c>
      <c r="M113" s="313">
        <v>10719</v>
      </c>
    </row>
    <row r="114" spans="1:13" ht="15">
      <c r="A114" s="126">
        <v>819</v>
      </c>
      <c r="B114" t="s">
        <v>239</v>
      </c>
      <c r="C114" t="s">
        <v>240</v>
      </c>
      <c r="D114">
        <v>6466</v>
      </c>
      <c r="E114" s="110">
        <v>6552</v>
      </c>
      <c r="F114" s="110">
        <v>6651</v>
      </c>
      <c r="G114" s="110">
        <v>6744</v>
      </c>
      <c r="H114" s="110">
        <v>6842</v>
      </c>
      <c r="I114" t="s">
        <v>239</v>
      </c>
      <c r="J114" s="308" t="s">
        <v>240</v>
      </c>
      <c r="K114" s="309">
        <v>4993</v>
      </c>
      <c r="L114" s="309">
        <v>5005</v>
      </c>
      <c r="M114" s="310">
        <v>5043</v>
      </c>
    </row>
    <row r="115" spans="1:13" ht="15">
      <c r="A115" s="126">
        <v>837</v>
      </c>
      <c r="B115" t="s">
        <v>241</v>
      </c>
      <c r="C115" t="s">
        <v>242</v>
      </c>
      <c r="D115">
        <v>163525</v>
      </c>
      <c r="E115" s="110">
        <v>167886</v>
      </c>
      <c r="F115" s="110">
        <v>172314</v>
      </c>
      <c r="G115" s="110">
        <v>176813</v>
      </c>
      <c r="H115" s="110">
        <v>181377</v>
      </c>
      <c r="I115" t="s">
        <v>241</v>
      </c>
      <c r="J115" s="311" t="s">
        <v>242</v>
      </c>
      <c r="K115" s="312">
        <v>124552</v>
      </c>
      <c r="L115" s="312">
        <v>127565</v>
      </c>
      <c r="M115" s="313">
        <v>130191</v>
      </c>
    </row>
    <row r="116" spans="1:13" ht="15">
      <c r="A116" s="126">
        <v>842</v>
      </c>
      <c r="B116" t="s">
        <v>243</v>
      </c>
      <c r="C116" t="s">
        <v>244</v>
      </c>
      <c r="D116">
        <v>8230</v>
      </c>
      <c r="E116" s="110">
        <v>8221</v>
      </c>
      <c r="F116" s="110">
        <v>8212</v>
      </c>
      <c r="G116" s="110">
        <v>8203</v>
      </c>
      <c r="H116" s="110">
        <v>8194</v>
      </c>
      <c r="I116" t="s">
        <v>243</v>
      </c>
      <c r="J116" s="308" t="s">
        <v>244</v>
      </c>
      <c r="K116" s="309">
        <v>6888</v>
      </c>
      <c r="L116" s="309">
        <v>6875</v>
      </c>
      <c r="M116" s="310">
        <v>6899</v>
      </c>
    </row>
    <row r="117" spans="1:13" ht="15">
      <c r="A117" s="126">
        <v>847</v>
      </c>
      <c r="B117" t="s">
        <v>245</v>
      </c>
      <c r="C117" t="s">
        <v>246</v>
      </c>
      <c r="D117">
        <v>45266</v>
      </c>
      <c r="E117" s="110">
        <v>45896</v>
      </c>
      <c r="F117" s="110">
        <v>46508</v>
      </c>
      <c r="G117" s="110">
        <v>47128</v>
      </c>
      <c r="H117" s="110">
        <v>47734</v>
      </c>
      <c r="I117" t="s">
        <v>245</v>
      </c>
      <c r="J117" s="311" t="s">
        <v>246</v>
      </c>
      <c r="K117" s="312">
        <v>30127</v>
      </c>
      <c r="L117" s="312">
        <v>30484</v>
      </c>
      <c r="M117" s="313">
        <v>30876</v>
      </c>
    </row>
    <row r="118" spans="1:13" ht="15">
      <c r="A118" s="126">
        <v>854</v>
      </c>
      <c r="B118" t="s">
        <v>247</v>
      </c>
      <c r="C118" t="s">
        <v>248</v>
      </c>
      <c r="D118">
        <v>22754</v>
      </c>
      <c r="E118" s="110">
        <v>23333</v>
      </c>
      <c r="F118" s="110">
        <v>23931</v>
      </c>
      <c r="G118" s="110">
        <v>24538</v>
      </c>
      <c r="H118" s="110">
        <v>25148</v>
      </c>
      <c r="I118" t="s">
        <v>247</v>
      </c>
      <c r="J118" s="308" t="s">
        <v>248</v>
      </c>
      <c r="K118" s="309">
        <v>13801</v>
      </c>
      <c r="L118" s="309">
        <v>13950</v>
      </c>
      <c r="M118" s="310">
        <v>14102</v>
      </c>
    </row>
    <row r="119" spans="1:13" ht="15">
      <c r="A119" s="126">
        <v>856</v>
      </c>
      <c r="B119" t="s">
        <v>249</v>
      </c>
      <c r="C119" t="s">
        <v>250</v>
      </c>
      <c r="D119">
        <v>6152</v>
      </c>
      <c r="E119" s="110">
        <v>6131</v>
      </c>
      <c r="F119" s="110">
        <v>6102</v>
      </c>
      <c r="G119" s="110">
        <v>6084</v>
      </c>
      <c r="H119" s="110">
        <v>6061</v>
      </c>
      <c r="I119" t="s">
        <v>249</v>
      </c>
      <c r="J119" s="311" t="s">
        <v>251</v>
      </c>
      <c r="K119" s="312">
        <v>6498</v>
      </c>
      <c r="L119" s="312">
        <v>6462</v>
      </c>
      <c r="M119" s="313">
        <v>6472</v>
      </c>
    </row>
    <row r="120" spans="1:13" ht="15">
      <c r="A120" s="126">
        <v>858</v>
      </c>
      <c r="B120" t="s">
        <v>252</v>
      </c>
      <c r="C120" t="s">
        <v>253</v>
      </c>
      <c r="D120">
        <v>9273</v>
      </c>
      <c r="E120" s="110">
        <v>9108</v>
      </c>
      <c r="F120" s="110">
        <v>8949</v>
      </c>
      <c r="G120" s="110">
        <v>8783</v>
      </c>
      <c r="H120" s="110">
        <v>8613</v>
      </c>
      <c r="I120" t="s">
        <v>252</v>
      </c>
      <c r="J120" s="308" t="s">
        <v>253</v>
      </c>
      <c r="K120" s="309">
        <v>11810</v>
      </c>
      <c r="L120" s="309">
        <v>11910</v>
      </c>
      <c r="M120" s="310">
        <v>12039</v>
      </c>
    </row>
    <row r="121" spans="1:13" ht="15">
      <c r="A121" s="126">
        <v>861</v>
      </c>
      <c r="B121" t="s">
        <v>254</v>
      </c>
      <c r="C121" t="s">
        <v>255</v>
      </c>
      <c r="D121">
        <v>13231</v>
      </c>
      <c r="E121" s="110">
        <v>13208</v>
      </c>
      <c r="F121" s="110">
        <v>13184</v>
      </c>
      <c r="G121" s="110">
        <v>13158</v>
      </c>
      <c r="H121" s="110">
        <v>13132</v>
      </c>
      <c r="I121" t="s">
        <v>254</v>
      </c>
      <c r="J121" s="311" t="s">
        <v>255</v>
      </c>
      <c r="K121" s="312">
        <v>11602</v>
      </c>
      <c r="L121" s="312">
        <v>11636</v>
      </c>
      <c r="M121" s="313">
        <v>11715</v>
      </c>
    </row>
    <row r="122" spans="1:13" ht="15">
      <c r="A122" s="126">
        <v>873</v>
      </c>
      <c r="B122" t="s">
        <v>256</v>
      </c>
      <c r="C122" t="s">
        <v>257</v>
      </c>
      <c r="D122">
        <v>5587</v>
      </c>
      <c r="E122" s="110">
        <v>5606</v>
      </c>
      <c r="F122" s="110">
        <v>5610</v>
      </c>
      <c r="G122" s="110">
        <v>5623</v>
      </c>
      <c r="H122" s="110">
        <v>5624</v>
      </c>
      <c r="I122" t="s">
        <v>256</v>
      </c>
      <c r="J122" s="308" t="s">
        <v>257</v>
      </c>
      <c r="K122" s="309">
        <v>9093</v>
      </c>
      <c r="L122" s="309">
        <v>9265</v>
      </c>
      <c r="M122" s="310">
        <v>9423</v>
      </c>
    </row>
    <row r="123" spans="1:13" ht="15">
      <c r="A123" s="126">
        <v>885</v>
      </c>
      <c r="B123" t="s">
        <v>258</v>
      </c>
      <c r="C123" t="s">
        <v>259</v>
      </c>
      <c r="D123">
        <v>8400</v>
      </c>
      <c r="E123" s="110">
        <v>8486</v>
      </c>
      <c r="F123" s="110">
        <v>8577</v>
      </c>
      <c r="G123" s="110">
        <v>8672</v>
      </c>
      <c r="H123" s="110">
        <v>8771</v>
      </c>
      <c r="I123" t="s">
        <v>258</v>
      </c>
      <c r="J123" s="311" t="s">
        <v>259</v>
      </c>
      <c r="K123" s="312">
        <v>7608</v>
      </c>
      <c r="L123" s="312">
        <v>7630</v>
      </c>
      <c r="M123" s="313">
        <v>7681</v>
      </c>
    </row>
    <row r="124" spans="1:13" ht="15">
      <c r="A124" s="126">
        <v>887</v>
      </c>
      <c r="B124" t="s">
        <v>260</v>
      </c>
      <c r="C124" t="s">
        <v>261</v>
      </c>
      <c r="D124">
        <v>47436</v>
      </c>
      <c r="E124" s="110">
        <v>47995</v>
      </c>
      <c r="F124" s="110">
        <v>48556</v>
      </c>
      <c r="G124" s="110">
        <v>49109</v>
      </c>
      <c r="H124" s="110">
        <v>49654</v>
      </c>
      <c r="I124" t="s">
        <v>260</v>
      </c>
      <c r="J124" s="308" t="s">
        <v>261</v>
      </c>
      <c r="K124" s="309">
        <v>41542</v>
      </c>
      <c r="L124" s="309">
        <v>42116</v>
      </c>
      <c r="M124" s="310">
        <v>42678</v>
      </c>
    </row>
    <row r="125" spans="1:13" ht="15">
      <c r="A125" s="126">
        <v>890</v>
      </c>
      <c r="B125" t="s">
        <v>262</v>
      </c>
      <c r="C125" t="s">
        <v>263</v>
      </c>
      <c r="D125">
        <v>24384</v>
      </c>
      <c r="E125" s="110">
        <v>24809</v>
      </c>
      <c r="F125" s="110">
        <v>25231</v>
      </c>
      <c r="G125" s="110">
        <v>25647</v>
      </c>
      <c r="H125" s="110">
        <v>26069</v>
      </c>
      <c r="I125" t="s">
        <v>262</v>
      </c>
      <c r="J125" s="311" t="s">
        <v>263</v>
      </c>
      <c r="K125" s="312">
        <v>22538</v>
      </c>
      <c r="L125" s="312">
        <v>23050</v>
      </c>
      <c r="M125" s="313">
        <v>23501</v>
      </c>
    </row>
    <row r="126" spans="1:13" ht="15">
      <c r="A126" s="126">
        <v>893</v>
      </c>
      <c r="B126" t="s">
        <v>264</v>
      </c>
      <c r="C126" t="s">
        <v>265</v>
      </c>
      <c r="D126">
        <v>18992</v>
      </c>
      <c r="E126" s="110">
        <v>19365</v>
      </c>
      <c r="F126" s="110">
        <v>19757</v>
      </c>
      <c r="G126" s="110">
        <v>20136</v>
      </c>
      <c r="H126" s="110">
        <v>20524</v>
      </c>
      <c r="I126" t="s">
        <v>264</v>
      </c>
      <c r="J126" s="308" t="s">
        <v>265</v>
      </c>
      <c r="K126" s="309">
        <v>19040</v>
      </c>
      <c r="L126" s="309">
        <v>19624</v>
      </c>
      <c r="M126" s="310">
        <v>20110</v>
      </c>
    </row>
    <row r="127" spans="1:13" ht="15">
      <c r="A127" s="126">
        <v>895</v>
      </c>
      <c r="B127" t="s">
        <v>266</v>
      </c>
      <c r="C127" t="s">
        <v>267</v>
      </c>
      <c r="D127">
        <v>31129</v>
      </c>
      <c r="E127" s="110">
        <v>31503</v>
      </c>
      <c r="F127" s="110">
        <v>31884</v>
      </c>
      <c r="G127" s="110">
        <v>32265</v>
      </c>
      <c r="H127" s="110">
        <v>32628</v>
      </c>
      <c r="I127" t="s">
        <v>266</v>
      </c>
      <c r="J127" s="311" t="s">
        <v>267</v>
      </c>
      <c r="K127" s="312">
        <v>24651</v>
      </c>
      <c r="L127" s="312">
        <v>25210</v>
      </c>
      <c r="M127" s="313">
        <v>25703</v>
      </c>
    </row>
  </sheetData>
  <mergeCells count="3">
    <mergeCell ref="I1:I2"/>
    <mergeCell ref="J1:J2"/>
    <mergeCell ref="K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9900"/>
  </sheetPr>
  <dimension ref="A1:AV930"/>
  <sheetViews>
    <sheetView zoomScaleNormal="100" workbookViewId="0">
      <pane xSplit="13" ySplit="5" topLeftCell="AF6" activePane="bottomRight" state="frozen"/>
      <selection pane="topRight" activeCell="N1" sqref="N1"/>
      <selection pane="bottomLeft" activeCell="A6" sqref="A6"/>
      <selection pane="bottomRight" activeCell="AK6" sqref="AK6"/>
    </sheetView>
  </sheetViews>
  <sheetFormatPr baseColWidth="10" defaultColWidth="11.42578125" defaultRowHeight="15" customHeight="1"/>
  <cols>
    <col min="1" max="1" width="11.42578125" style="31"/>
    <col min="2" max="10" width="10.140625" style="31" hidden="1" customWidth="1"/>
    <col min="11" max="11" width="38.42578125" style="31" bestFit="1" customWidth="1"/>
    <col min="12" max="12" width="17.42578125" style="31" customWidth="1"/>
    <col min="13" max="13" width="11.42578125" style="31" customWidth="1"/>
    <col min="14" max="14" width="11.140625" style="31" customWidth="1"/>
    <col min="15" max="16" width="11.42578125" style="31" customWidth="1"/>
    <col min="17" max="17" width="11.42578125" style="31"/>
    <col min="18" max="22" width="11.42578125" style="31" customWidth="1"/>
    <col min="23" max="23" width="11.28515625" style="31" customWidth="1"/>
    <col min="24" max="24" width="11.140625" style="31" customWidth="1"/>
    <col min="25" max="26" width="11.42578125" style="31" customWidth="1"/>
    <col min="27" max="27" width="11.42578125" style="31"/>
    <col min="28" max="32" width="11.42578125" style="31" customWidth="1"/>
    <col min="33" max="33" width="11.28515625" style="31" customWidth="1"/>
    <col min="34" max="34" width="11.140625" style="31" customWidth="1"/>
    <col min="35" max="36" width="11.42578125" style="31" customWidth="1"/>
    <col min="37" max="37" width="11.42578125" style="31"/>
    <col min="38" max="42" width="11.42578125" style="31" customWidth="1"/>
    <col min="43" max="43" width="11.28515625" style="31" customWidth="1"/>
    <col min="44" max="44" width="10.7109375" style="31" hidden="1" customWidth="1"/>
    <col min="45" max="48" width="11.42578125" style="75" hidden="1" customWidth="1"/>
    <col min="49" max="16384" width="11.42578125" style="31"/>
  </cols>
  <sheetData>
    <row r="1" spans="1:48" ht="42" customHeight="1">
      <c r="A1" s="93"/>
      <c r="K1" s="953" t="s">
        <v>695</v>
      </c>
      <c r="L1" s="953"/>
      <c r="M1" s="953"/>
      <c r="N1" s="953"/>
      <c r="O1" s="953"/>
      <c r="P1" s="953"/>
      <c r="Q1" s="953"/>
      <c r="R1" s="953"/>
      <c r="S1" s="953"/>
      <c r="T1" s="953"/>
      <c r="U1" s="953"/>
      <c r="V1" s="953"/>
      <c r="W1" s="953"/>
      <c r="X1" s="953"/>
      <c r="Y1" s="953"/>
      <c r="Z1" s="953"/>
      <c r="AA1" s="953"/>
      <c r="AB1" s="953"/>
      <c r="AC1" s="953"/>
      <c r="AD1" s="953"/>
      <c r="AE1" s="953"/>
      <c r="AF1" s="953"/>
      <c r="AG1" s="953"/>
      <c r="AH1" s="953"/>
      <c r="AI1" s="953"/>
      <c r="AJ1" s="953"/>
      <c r="AK1" s="953"/>
      <c r="AL1" s="953"/>
      <c r="AM1" s="953"/>
      <c r="AN1" s="953"/>
      <c r="AO1" s="953"/>
      <c r="AP1" s="953"/>
      <c r="AQ1" s="93"/>
      <c r="AS1" s="31"/>
      <c r="AT1" s="31"/>
      <c r="AU1" s="31"/>
      <c r="AV1" s="31"/>
    </row>
    <row r="2" spans="1:48" ht="17.25" customHeight="1" thickBot="1">
      <c r="K2" s="954"/>
      <c r="L2" s="954"/>
      <c r="M2" s="954"/>
      <c r="AS2" s="31"/>
      <c r="AT2" s="31"/>
      <c r="AU2" s="31"/>
      <c r="AV2" s="31"/>
    </row>
    <row r="3" spans="1:48" ht="15" customHeight="1">
      <c r="K3" s="172" t="s">
        <v>696</v>
      </c>
      <c r="L3" s="955" t="str">
        <f>UPPER((TEXT('1. Población_Afiliada_Regimen'!C1,"mmmm yyyy")))</f>
        <v>DICIEMBRE 2020</v>
      </c>
      <c r="M3" s="956"/>
      <c r="N3" s="957" t="s">
        <v>697</v>
      </c>
      <c r="O3" s="958"/>
      <c r="P3" s="958"/>
      <c r="Q3" s="958"/>
      <c r="R3" s="958"/>
      <c r="S3" s="958"/>
      <c r="T3" s="958"/>
      <c r="U3" s="959"/>
      <c r="V3" s="960"/>
      <c r="W3" s="961" t="s">
        <v>698</v>
      </c>
      <c r="X3" s="957" t="s">
        <v>699</v>
      </c>
      <c r="Y3" s="958"/>
      <c r="Z3" s="958"/>
      <c r="AA3" s="958"/>
      <c r="AB3" s="958"/>
      <c r="AC3" s="958"/>
      <c r="AD3" s="958"/>
      <c r="AE3" s="959"/>
      <c r="AF3" s="960"/>
      <c r="AG3" s="961" t="s">
        <v>698</v>
      </c>
      <c r="AH3" s="957" t="s">
        <v>700</v>
      </c>
      <c r="AI3" s="958"/>
      <c r="AJ3" s="958"/>
      <c r="AK3" s="958"/>
      <c r="AL3" s="958"/>
      <c r="AM3" s="958"/>
      <c r="AN3" s="958"/>
      <c r="AO3" s="959"/>
      <c r="AP3" s="960"/>
      <c r="AQ3" s="961" t="s">
        <v>698</v>
      </c>
      <c r="AS3" s="31"/>
      <c r="AT3" s="31"/>
      <c r="AU3" s="31"/>
      <c r="AV3" s="31"/>
    </row>
    <row r="4" spans="1:48" ht="38.25">
      <c r="K4" s="964" t="s">
        <v>272</v>
      </c>
      <c r="L4" s="944" t="s">
        <v>654</v>
      </c>
      <c r="M4" s="967" t="s">
        <v>655</v>
      </c>
      <c r="N4" s="152" t="s">
        <v>701</v>
      </c>
      <c r="O4" s="153" t="s">
        <v>702</v>
      </c>
      <c r="P4" s="153" t="s">
        <v>703</v>
      </c>
      <c r="Q4" s="153" t="s">
        <v>704</v>
      </c>
      <c r="R4" s="153" t="s">
        <v>705</v>
      </c>
      <c r="S4" s="153" t="s">
        <v>706</v>
      </c>
      <c r="T4" s="153" t="s">
        <v>707</v>
      </c>
      <c r="U4" s="162" t="s">
        <v>708</v>
      </c>
      <c r="V4" s="154" t="s">
        <v>709</v>
      </c>
      <c r="W4" s="962"/>
      <c r="X4" s="152" t="s">
        <v>701</v>
      </c>
      <c r="Y4" s="153" t="s">
        <v>666</v>
      </c>
      <c r="Z4" s="153" t="s">
        <v>703</v>
      </c>
      <c r="AA4" s="153" t="s">
        <v>704</v>
      </c>
      <c r="AB4" s="153" t="s">
        <v>705</v>
      </c>
      <c r="AC4" s="153" t="s">
        <v>706</v>
      </c>
      <c r="AD4" s="153" t="s">
        <v>707</v>
      </c>
      <c r="AE4" s="162" t="s">
        <v>708</v>
      </c>
      <c r="AF4" s="154" t="s">
        <v>709</v>
      </c>
      <c r="AG4" s="962"/>
      <c r="AH4" s="152" t="s">
        <v>701</v>
      </c>
      <c r="AI4" s="153" t="s">
        <v>666</v>
      </c>
      <c r="AJ4" s="153" t="s">
        <v>703</v>
      </c>
      <c r="AK4" s="153" t="s">
        <v>704</v>
      </c>
      <c r="AL4" s="153" t="s">
        <v>705</v>
      </c>
      <c r="AM4" s="153" t="s">
        <v>706</v>
      </c>
      <c r="AN4" s="153" t="s">
        <v>707</v>
      </c>
      <c r="AO4" s="162" t="s">
        <v>708</v>
      </c>
      <c r="AP4" s="154" t="s">
        <v>709</v>
      </c>
      <c r="AQ4" s="962"/>
      <c r="AS4" s="31"/>
      <c r="AT4" s="31"/>
      <c r="AU4" s="31"/>
      <c r="AV4" s="31"/>
    </row>
    <row r="5" spans="1:48" ht="15.75" thickBot="1">
      <c r="K5" s="965"/>
      <c r="L5" s="966"/>
      <c r="M5" s="968"/>
      <c r="N5" s="225" t="s">
        <v>578</v>
      </c>
      <c r="O5" s="226" t="s">
        <v>710</v>
      </c>
      <c r="P5" s="226" t="s">
        <v>580</v>
      </c>
      <c r="Q5" s="226" t="s">
        <v>581</v>
      </c>
      <c r="R5" s="226" t="s">
        <v>641</v>
      </c>
      <c r="S5" s="226" t="s">
        <v>582</v>
      </c>
      <c r="T5" s="226" t="s">
        <v>583</v>
      </c>
      <c r="U5" s="228" t="s">
        <v>591</v>
      </c>
      <c r="V5" s="227" t="s">
        <v>585</v>
      </c>
      <c r="W5" s="963"/>
      <c r="X5" s="225" t="s">
        <v>578</v>
      </c>
      <c r="Y5" s="226" t="s">
        <v>595</v>
      </c>
      <c r="Z5" s="226" t="s">
        <v>580</v>
      </c>
      <c r="AA5" s="226" t="s">
        <v>581</v>
      </c>
      <c r="AB5" s="226" t="s">
        <v>641</v>
      </c>
      <c r="AC5" s="226" t="s">
        <v>582</v>
      </c>
      <c r="AD5" s="226" t="s">
        <v>583</v>
      </c>
      <c r="AE5" s="228" t="s">
        <v>591</v>
      </c>
      <c r="AF5" s="227" t="s">
        <v>585</v>
      </c>
      <c r="AG5" s="963"/>
      <c r="AH5" s="225" t="s">
        <v>578</v>
      </c>
      <c r="AI5" s="226" t="s">
        <v>595</v>
      </c>
      <c r="AJ5" s="226" t="s">
        <v>580</v>
      </c>
      <c r="AK5" s="226" t="s">
        <v>581</v>
      </c>
      <c r="AL5" s="226" t="s">
        <v>641</v>
      </c>
      <c r="AM5" s="226" t="s">
        <v>582</v>
      </c>
      <c r="AN5" s="226" t="s">
        <v>583</v>
      </c>
      <c r="AO5" s="228" t="s">
        <v>591</v>
      </c>
      <c r="AP5" s="227" t="s">
        <v>585</v>
      </c>
      <c r="AQ5" s="963"/>
      <c r="AS5" s="31"/>
      <c r="AT5" s="31"/>
      <c r="AU5" s="31"/>
      <c r="AV5" s="31"/>
    </row>
    <row r="6" spans="1:48">
      <c r="K6" s="180" t="s">
        <v>694</v>
      </c>
      <c r="L6" s="165"/>
      <c r="M6" s="181"/>
      <c r="N6" s="169">
        <v>70113</v>
      </c>
      <c r="O6" s="170">
        <v>23</v>
      </c>
      <c r="P6" s="170">
        <v>4234</v>
      </c>
      <c r="Q6" s="170">
        <v>4745</v>
      </c>
      <c r="R6" s="170">
        <v>3845</v>
      </c>
      <c r="S6" s="170">
        <v>2100</v>
      </c>
      <c r="T6" s="170">
        <v>12</v>
      </c>
      <c r="U6" s="170">
        <v>1</v>
      </c>
      <c r="V6" s="171">
        <v>1</v>
      </c>
      <c r="W6" s="224">
        <v>85074</v>
      </c>
      <c r="X6" s="169">
        <v>7434</v>
      </c>
      <c r="Y6" s="170">
        <v>0</v>
      </c>
      <c r="Z6" s="170">
        <v>4432</v>
      </c>
      <c r="AA6" s="170">
        <v>857</v>
      </c>
      <c r="AB6" s="170">
        <v>3398</v>
      </c>
      <c r="AC6" s="170">
        <v>3288</v>
      </c>
      <c r="AD6" s="170">
        <v>0</v>
      </c>
      <c r="AE6" s="170">
        <v>4</v>
      </c>
      <c r="AF6" s="171">
        <v>1</v>
      </c>
      <c r="AG6" s="224">
        <v>19414</v>
      </c>
      <c r="AH6" s="169">
        <f t="shared" ref="AH6:AP6" si="0">+AH7+AH14+AH21+AH33+AH44+AH64+AH82+AH106+AH130</f>
        <v>13134</v>
      </c>
      <c r="AI6" s="170">
        <f t="shared" si="0"/>
        <v>0</v>
      </c>
      <c r="AJ6" s="170">
        <f t="shared" si="0"/>
        <v>6237</v>
      </c>
      <c r="AK6" s="170">
        <f t="shared" si="0"/>
        <v>4105</v>
      </c>
      <c r="AL6" s="170">
        <f t="shared" si="0"/>
        <v>2995</v>
      </c>
      <c r="AM6" s="170">
        <f t="shared" si="0"/>
        <v>2732</v>
      </c>
      <c r="AN6" s="170">
        <f>+AN7+AN14+AN21+AN33+AN44+AN64+AN82+AN106+AN130</f>
        <v>3263</v>
      </c>
      <c r="AO6" s="170">
        <f>+AO7+AO14+AO21+AO33+AO44+AO64+AO82+AO106+AO130</f>
        <v>3</v>
      </c>
      <c r="AP6" s="171">
        <f t="shared" si="0"/>
        <v>4</v>
      </c>
      <c r="AQ6" s="224">
        <f>SUM(AH6:AP6)</f>
        <v>32473</v>
      </c>
      <c r="AS6" s="31"/>
      <c r="AT6" s="31"/>
      <c r="AU6" s="31"/>
      <c r="AV6" s="31"/>
    </row>
    <row r="7" spans="1:48">
      <c r="B7" s="168" t="s">
        <v>578</v>
      </c>
      <c r="C7" s="166" t="s">
        <v>595</v>
      </c>
      <c r="D7" s="166" t="s">
        <v>580</v>
      </c>
      <c r="E7" s="166" t="s">
        <v>581</v>
      </c>
      <c r="F7" s="166" t="s">
        <v>641</v>
      </c>
      <c r="G7" s="166" t="s">
        <v>582</v>
      </c>
      <c r="H7" s="166" t="s">
        <v>591</v>
      </c>
      <c r="I7" s="166" t="s">
        <v>593</v>
      </c>
      <c r="J7" s="167" t="s">
        <v>585</v>
      </c>
      <c r="K7" s="182" t="s">
        <v>711</v>
      </c>
      <c r="L7" s="141"/>
      <c r="M7" s="183"/>
      <c r="N7" s="41">
        <v>0</v>
      </c>
      <c r="O7" s="35">
        <v>1</v>
      </c>
      <c r="P7" s="35">
        <v>0</v>
      </c>
      <c r="Q7" s="35">
        <v>66</v>
      </c>
      <c r="R7" s="35">
        <v>0</v>
      </c>
      <c r="S7" s="35">
        <v>0</v>
      </c>
      <c r="T7" s="35">
        <v>1</v>
      </c>
      <c r="U7" s="35">
        <v>0</v>
      </c>
      <c r="V7" s="148">
        <v>0</v>
      </c>
      <c r="W7" s="175">
        <v>68</v>
      </c>
      <c r="X7" s="41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148">
        <v>0</v>
      </c>
      <c r="AG7" s="175">
        <v>0</v>
      </c>
      <c r="AH7" s="41">
        <f t="shared" ref="AH7:AP7" si="1">SUM(AH8:AH13)</f>
        <v>0</v>
      </c>
      <c r="AI7" s="35">
        <f t="shared" si="1"/>
        <v>0</v>
      </c>
      <c r="AJ7" s="35">
        <f t="shared" si="1"/>
        <v>4</v>
      </c>
      <c r="AK7" s="35">
        <f t="shared" si="1"/>
        <v>0</v>
      </c>
      <c r="AL7" s="35">
        <f t="shared" si="1"/>
        <v>0</v>
      </c>
      <c r="AM7" s="35">
        <f t="shared" si="1"/>
        <v>0</v>
      </c>
      <c r="AN7" s="35">
        <f t="shared" si="1"/>
        <v>71</v>
      </c>
      <c r="AO7" s="35">
        <f t="shared" si="1"/>
        <v>0</v>
      </c>
      <c r="AP7" s="148">
        <f t="shared" si="1"/>
        <v>0</v>
      </c>
      <c r="AQ7" s="175">
        <f t="shared" ref="AQ7:AQ70" si="2">SUM(AH7:AP7)</f>
        <v>75</v>
      </c>
      <c r="AR7" s="844" t="s">
        <v>675</v>
      </c>
      <c r="AS7" s="864" t="s">
        <v>676</v>
      </c>
      <c r="AT7" s="864" t="s">
        <v>293</v>
      </c>
      <c r="AU7" s="864" t="s">
        <v>619</v>
      </c>
      <c r="AV7" s="864" t="s">
        <v>294</v>
      </c>
    </row>
    <row r="8" spans="1:48">
      <c r="B8" s="31" t="str">
        <f t="shared" ref="B8:B39" si="3">CONCATENATE(M8,$AH$5)</f>
        <v>142EPS010</v>
      </c>
      <c r="C8" s="31" t="str">
        <f t="shared" ref="C8:C39" si="4">CONCATENATE(M8,$AI$5)</f>
        <v>142EPS044</v>
      </c>
      <c r="D8" s="31" t="str">
        <f t="shared" ref="D8:D39" si="5">CONCATENATE(M8,$AJ$5)</f>
        <v>142EPS002</v>
      </c>
      <c r="E8" s="31" t="str">
        <f t="shared" ref="E8:E39" si="6">CONCATENATE(M8,$AK$5)</f>
        <v>142EPS016</v>
      </c>
      <c r="F8" s="31" t="str">
        <f t="shared" ref="F8:F39" si="7">CONCATENATE(M8,$AL$5)</f>
        <v>142EPS023</v>
      </c>
      <c r="G8" s="31" t="str">
        <f t="shared" ref="G8:G39" si="8">CONCATENATE(M8,$AM$5)</f>
        <v>142EPS005</v>
      </c>
      <c r="H8" s="31" t="str">
        <f t="shared" ref="H8:H39" si="9">CONCATENATE(M8,$AN$5)</f>
        <v>142EPS040</v>
      </c>
      <c r="I8" s="31" t="str">
        <f t="shared" ref="I8:I39" si="10">CONCATENATE(M8,$AO$5)</f>
        <v>142EPS017</v>
      </c>
      <c r="J8" s="31" t="str">
        <f t="shared" ref="J8:J39" si="11">CONCATENATE(M8,$AP$5)</f>
        <v>142EAS016</v>
      </c>
      <c r="K8" s="187" t="s">
        <v>296</v>
      </c>
      <c r="L8" s="865" t="s">
        <v>674</v>
      </c>
      <c r="M8" s="184">
        <v>142</v>
      </c>
      <c r="N8" s="42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1</v>
      </c>
      <c r="U8" s="36">
        <v>0</v>
      </c>
      <c r="V8" s="149">
        <v>0</v>
      </c>
      <c r="W8" s="176">
        <v>1</v>
      </c>
      <c r="X8" s="42">
        <v>0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149">
        <v>0</v>
      </c>
      <c r="AG8" s="176">
        <v>0</v>
      </c>
      <c r="AH8" s="42">
        <f t="shared" ref="AH8:AP13" si="12">IFERROR(VLOOKUP(B8,$AR$8:$AV$928,5,0),0)</f>
        <v>0</v>
      </c>
      <c r="AI8" s="36">
        <f t="shared" si="12"/>
        <v>0</v>
      </c>
      <c r="AJ8" s="36">
        <f t="shared" si="12"/>
        <v>0</v>
      </c>
      <c r="AK8" s="36">
        <f t="shared" si="12"/>
        <v>0</v>
      </c>
      <c r="AL8" s="36">
        <f t="shared" si="12"/>
        <v>0</v>
      </c>
      <c r="AM8" s="36">
        <f t="shared" si="12"/>
        <v>0</v>
      </c>
      <c r="AN8" s="36">
        <f t="shared" si="12"/>
        <v>3</v>
      </c>
      <c r="AO8" s="36">
        <f t="shared" si="12"/>
        <v>0</v>
      </c>
      <c r="AP8" s="149">
        <f t="shared" si="12"/>
        <v>0</v>
      </c>
      <c r="AQ8" s="176">
        <f t="shared" si="2"/>
        <v>3</v>
      </c>
      <c r="AR8" s="75" t="str">
        <f>CONCATENATE(AT8,AU8)</f>
        <v>142EPS040</v>
      </c>
      <c r="AS8" s="866" t="s">
        <v>677</v>
      </c>
      <c r="AT8" s="866">
        <v>142</v>
      </c>
      <c r="AU8" s="866" t="s">
        <v>583</v>
      </c>
      <c r="AV8" s="867">
        <v>3</v>
      </c>
    </row>
    <row r="9" spans="1:48">
      <c r="B9" s="31" t="str">
        <f t="shared" si="3"/>
        <v>425EPS010</v>
      </c>
      <c r="C9" s="31" t="str">
        <f t="shared" si="4"/>
        <v>425EPS044</v>
      </c>
      <c r="D9" s="31" t="str">
        <f t="shared" si="5"/>
        <v>425EPS002</v>
      </c>
      <c r="E9" s="31" t="str">
        <f t="shared" si="6"/>
        <v>425EPS016</v>
      </c>
      <c r="F9" s="31" t="str">
        <f t="shared" si="7"/>
        <v>425EPS023</v>
      </c>
      <c r="G9" s="31" t="str">
        <f t="shared" si="8"/>
        <v>425EPS005</v>
      </c>
      <c r="H9" s="31" t="str">
        <f t="shared" si="9"/>
        <v>425EPS040</v>
      </c>
      <c r="I9" s="31" t="str">
        <f t="shared" si="10"/>
        <v>425EPS017</v>
      </c>
      <c r="J9" s="31" t="str">
        <f t="shared" si="11"/>
        <v>425EAS016</v>
      </c>
      <c r="K9" s="187" t="s">
        <v>298</v>
      </c>
      <c r="L9" s="865" t="s">
        <v>674</v>
      </c>
      <c r="M9" s="184">
        <v>425</v>
      </c>
      <c r="N9" s="42">
        <v>0</v>
      </c>
      <c r="O9" s="36">
        <v>0</v>
      </c>
      <c r="P9" s="36">
        <v>0</v>
      </c>
      <c r="Q9" s="36">
        <v>16</v>
      </c>
      <c r="R9" s="36">
        <v>0</v>
      </c>
      <c r="S9" s="36">
        <v>0</v>
      </c>
      <c r="T9" s="36">
        <v>0</v>
      </c>
      <c r="U9" s="36">
        <v>0</v>
      </c>
      <c r="V9" s="149">
        <v>0</v>
      </c>
      <c r="W9" s="176">
        <v>16</v>
      </c>
      <c r="X9" s="42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36">
        <v>0</v>
      </c>
      <c r="AF9" s="149">
        <v>0</v>
      </c>
      <c r="AG9" s="176">
        <v>0</v>
      </c>
      <c r="AH9" s="42">
        <f t="shared" si="12"/>
        <v>0</v>
      </c>
      <c r="AI9" s="36">
        <f t="shared" si="12"/>
        <v>0</v>
      </c>
      <c r="AJ9" s="36">
        <f t="shared" si="12"/>
        <v>0</v>
      </c>
      <c r="AK9" s="36">
        <f t="shared" si="12"/>
        <v>0</v>
      </c>
      <c r="AL9" s="36">
        <f t="shared" si="12"/>
        <v>0</v>
      </c>
      <c r="AM9" s="36">
        <f t="shared" si="12"/>
        <v>0</v>
      </c>
      <c r="AN9" s="36">
        <f t="shared" si="12"/>
        <v>3</v>
      </c>
      <c r="AO9" s="36">
        <f t="shared" si="12"/>
        <v>0</v>
      </c>
      <c r="AP9" s="149">
        <f t="shared" si="12"/>
        <v>0</v>
      </c>
      <c r="AQ9" s="176">
        <f t="shared" si="2"/>
        <v>3</v>
      </c>
      <c r="AR9" s="75" t="str">
        <f t="shared" ref="AR9:AR72" si="13">CONCATENATE(AT9,AU9)</f>
        <v>425EPS040</v>
      </c>
      <c r="AS9" s="866" t="s">
        <v>677</v>
      </c>
      <c r="AT9" s="866">
        <v>425</v>
      </c>
      <c r="AU9" s="866" t="s">
        <v>583</v>
      </c>
      <c r="AV9" s="867">
        <v>3</v>
      </c>
    </row>
    <row r="10" spans="1:48">
      <c r="B10" s="31" t="str">
        <f t="shared" si="3"/>
        <v>579EPS010</v>
      </c>
      <c r="C10" s="31" t="str">
        <f t="shared" si="4"/>
        <v>579EPS044</v>
      </c>
      <c r="D10" s="31" t="str">
        <f t="shared" si="5"/>
        <v>579EPS002</v>
      </c>
      <c r="E10" s="31" t="str">
        <f t="shared" si="6"/>
        <v>579EPS016</v>
      </c>
      <c r="F10" s="31" t="str">
        <f t="shared" si="7"/>
        <v>579EPS023</v>
      </c>
      <c r="G10" s="31" t="str">
        <f t="shared" si="8"/>
        <v>579EPS005</v>
      </c>
      <c r="H10" s="31" t="str">
        <f t="shared" si="9"/>
        <v>579EPS040</v>
      </c>
      <c r="I10" s="31" t="str">
        <f t="shared" si="10"/>
        <v>579EPS017</v>
      </c>
      <c r="J10" s="31" t="str">
        <f t="shared" si="11"/>
        <v>579EAS016</v>
      </c>
      <c r="K10" s="30" t="s">
        <v>300</v>
      </c>
      <c r="L10" s="865" t="s">
        <v>674</v>
      </c>
      <c r="M10" s="184">
        <v>579</v>
      </c>
      <c r="N10" s="42">
        <v>0</v>
      </c>
      <c r="O10" s="36">
        <v>1</v>
      </c>
      <c r="P10" s="36">
        <v>0</v>
      </c>
      <c r="Q10" s="36">
        <v>40</v>
      </c>
      <c r="R10" s="36">
        <v>0</v>
      </c>
      <c r="S10" s="36">
        <v>0</v>
      </c>
      <c r="T10" s="36">
        <v>0</v>
      </c>
      <c r="U10" s="36">
        <v>0</v>
      </c>
      <c r="V10" s="149">
        <v>0</v>
      </c>
      <c r="W10" s="176">
        <v>41</v>
      </c>
      <c r="X10" s="42">
        <v>0</v>
      </c>
      <c r="Y10" s="36">
        <v>0</v>
      </c>
      <c r="Z10" s="36">
        <v>0</v>
      </c>
      <c r="AA10" s="36">
        <v>0</v>
      </c>
      <c r="AB10" s="36">
        <v>0</v>
      </c>
      <c r="AC10" s="36">
        <v>0</v>
      </c>
      <c r="AD10" s="36">
        <v>0</v>
      </c>
      <c r="AE10" s="36">
        <v>0</v>
      </c>
      <c r="AF10" s="149">
        <v>0</v>
      </c>
      <c r="AG10" s="176">
        <v>0</v>
      </c>
      <c r="AH10" s="42">
        <f t="shared" si="12"/>
        <v>0</v>
      </c>
      <c r="AI10" s="36">
        <f t="shared" si="12"/>
        <v>0</v>
      </c>
      <c r="AJ10" s="36">
        <f t="shared" si="12"/>
        <v>0</v>
      </c>
      <c r="AK10" s="36">
        <f t="shared" si="12"/>
        <v>0</v>
      </c>
      <c r="AL10" s="36">
        <f t="shared" si="12"/>
        <v>0</v>
      </c>
      <c r="AM10" s="36">
        <f t="shared" si="12"/>
        <v>0</v>
      </c>
      <c r="AN10" s="36">
        <f t="shared" si="12"/>
        <v>28</v>
      </c>
      <c r="AO10" s="36">
        <f t="shared" si="12"/>
        <v>0</v>
      </c>
      <c r="AP10" s="149">
        <f t="shared" si="12"/>
        <v>0</v>
      </c>
      <c r="AQ10" s="176">
        <f t="shared" si="2"/>
        <v>28</v>
      </c>
      <c r="AR10" s="75" t="str">
        <f t="shared" si="13"/>
        <v>579EPS040</v>
      </c>
      <c r="AS10" s="866" t="s">
        <v>677</v>
      </c>
      <c r="AT10" s="866">
        <v>579</v>
      </c>
      <c r="AU10" s="866" t="s">
        <v>583</v>
      </c>
      <c r="AV10" s="867">
        <v>28</v>
      </c>
    </row>
    <row r="11" spans="1:48">
      <c r="B11" s="31" t="str">
        <f t="shared" si="3"/>
        <v>585EPS010</v>
      </c>
      <c r="C11" s="31" t="str">
        <f t="shared" si="4"/>
        <v>585EPS044</v>
      </c>
      <c r="D11" s="31" t="str">
        <f t="shared" si="5"/>
        <v>585EPS002</v>
      </c>
      <c r="E11" s="31" t="str">
        <f t="shared" si="6"/>
        <v>585EPS016</v>
      </c>
      <c r="F11" s="31" t="str">
        <f t="shared" si="7"/>
        <v>585EPS023</v>
      </c>
      <c r="G11" s="31" t="str">
        <f t="shared" si="8"/>
        <v>585EPS005</v>
      </c>
      <c r="H11" s="31" t="str">
        <f t="shared" si="9"/>
        <v>585EPS040</v>
      </c>
      <c r="I11" s="31" t="str">
        <f t="shared" si="10"/>
        <v>585EPS017</v>
      </c>
      <c r="J11" s="31" t="str">
        <f t="shared" si="11"/>
        <v>585EAS016</v>
      </c>
      <c r="K11" s="187" t="s">
        <v>302</v>
      </c>
      <c r="L11" s="865" t="s">
        <v>674</v>
      </c>
      <c r="M11" s="184">
        <v>585</v>
      </c>
      <c r="N11" s="42">
        <v>0</v>
      </c>
      <c r="O11" s="36">
        <v>0</v>
      </c>
      <c r="P11" s="36">
        <v>0</v>
      </c>
      <c r="Q11" s="36">
        <v>6</v>
      </c>
      <c r="R11" s="36">
        <v>0</v>
      </c>
      <c r="S11" s="36">
        <v>0</v>
      </c>
      <c r="T11" s="36">
        <v>0</v>
      </c>
      <c r="U11" s="36">
        <v>0</v>
      </c>
      <c r="V11" s="149">
        <v>0</v>
      </c>
      <c r="W11" s="176">
        <v>6</v>
      </c>
      <c r="X11" s="42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149">
        <v>0</v>
      </c>
      <c r="AG11" s="176">
        <v>0</v>
      </c>
      <c r="AH11" s="42">
        <f t="shared" si="12"/>
        <v>0</v>
      </c>
      <c r="AI11" s="36">
        <f t="shared" si="12"/>
        <v>0</v>
      </c>
      <c r="AJ11" s="36">
        <f t="shared" si="12"/>
        <v>0</v>
      </c>
      <c r="AK11" s="36">
        <f t="shared" si="12"/>
        <v>0</v>
      </c>
      <c r="AL11" s="36">
        <f t="shared" si="12"/>
        <v>0</v>
      </c>
      <c r="AM11" s="36">
        <f t="shared" si="12"/>
        <v>0</v>
      </c>
      <c r="AN11" s="36">
        <f t="shared" si="12"/>
        <v>11</v>
      </c>
      <c r="AO11" s="36">
        <f t="shared" si="12"/>
        <v>0</v>
      </c>
      <c r="AP11" s="149">
        <f t="shared" si="12"/>
        <v>0</v>
      </c>
      <c r="AQ11" s="176">
        <f t="shared" si="2"/>
        <v>11</v>
      </c>
      <c r="AR11" s="75" t="str">
        <f t="shared" si="13"/>
        <v>579ESSC02</v>
      </c>
      <c r="AS11" s="866" t="s">
        <v>677</v>
      </c>
      <c r="AT11" s="866">
        <v>579</v>
      </c>
      <c r="AU11" s="866" t="s">
        <v>712</v>
      </c>
      <c r="AV11" s="867">
        <v>16</v>
      </c>
    </row>
    <row r="12" spans="1:48">
      <c r="B12" s="31" t="str">
        <f t="shared" si="3"/>
        <v>591EPS010</v>
      </c>
      <c r="C12" s="31" t="str">
        <f t="shared" si="4"/>
        <v>591EPS044</v>
      </c>
      <c r="D12" s="31" t="str">
        <f t="shared" si="5"/>
        <v>591EPS002</v>
      </c>
      <c r="E12" s="31" t="str">
        <f t="shared" si="6"/>
        <v>591EPS016</v>
      </c>
      <c r="F12" s="31" t="str">
        <f t="shared" si="7"/>
        <v>591EPS023</v>
      </c>
      <c r="G12" s="31" t="str">
        <f t="shared" si="8"/>
        <v>591EPS005</v>
      </c>
      <c r="H12" s="31" t="str">
        <f t="shared" si="9"/>
        <v>591EPS040</v>
      </c>
      <c r="I12" s="31" t="str">
        <f t="shared" si="10"/>
        <v>591EPS017</v>
      </c>
      <c r="J12" s="31" t="str">
        <f t="shared" si="11"/>
        <v>591EAS016</v>
      </c>
      <c r="K12" s="187" t="s">
        <v>304</v>
      </c>
      <c r="L12" s="865" t="s">
        <v>674</v>
      </c>
      <c r="M12" s="184">
        <v>591</v>
      </c>
      <c r="N12" s="42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149">
        <v>0</v>
      </c>
      <c r="W12" s="176">
        <v>0</v>
      </c>
      <c r="X12" s="42">
        <v>0</v>
      </c>
      <c r="Y12" s="36">
        <v>0</v>
      </c>
      <c r="Z12" s="36">
        <v>0</v>
      </c>
      <c r="AA12" s="36">
        <v>0</v>
      </c>
      <c r="AB12" s="36">
        <v>0</v>
      </c>
      <c r="AC12" s="36">
        <v>0</v>
      </c>
      <c r="AD12" s="36">
        <v>0</v>
      </c>
      <c r="AE12" s="36">
        <v>0</v>
      </c>
      <c r="AF12" s="149">
        <v>0</v>
      </c>
      <c r="AG12" s="176">
        <v>0</v>
      </c>
      <c r="AH12" s="42">
        <f t="shared" si="12"/>
        <v>0</v>
      </c>
      <c r="AI12" s="36">
        <f t="shared" si="12"/>
        <v>0</v>
      </c>
      <c r="AJ12" s="36">
        <f t="shared" si="12"/>
        <v>4</v>
      </c>
      <c r="AK12" s="36">
        <f t="shared" si="12"/>
        <v>0</v>
      </c>
      <c r="AL12" s="36">
        <f t="shared" si="12"/>
        <v>0</v>
      </c>
      <c r="AM12" s="36">
        <f t="shared" si="12"/>
        <v>0</v>
      </c>
      <c r="AN12" s="36">
        <f t="shared" si="12"/>
        <v>16</v>
      </c>
      <c r="AO12" s="36">
        <f t="shared" si="12"/>
        <v>0</v>
      </c>
      <c r="AP12" s="149">
        <f t="shared" si="12"/>
        <v>0</v>
      </c>
      <c r="AQ12" s="176">
        <f t="shared" si="2"/>
        <v>20</v>
      </c>
      <c r="AR12" s="75" t="str">
        <f t="shared" si="13"/>
        <v>585EPS040</v>
      </c>
      <c r="AS12" s="866" t="s">
        <v>677</v>
      </c>
      <c r="AT12" s="866">
        <v>585</v>
      </c>
      <c r="AU12" s="866" t="s">
        <v>583</v>
      </c>
      <c r="AV12" s="867">
        <v>11</v>
      </c>
    </row>
    <row r="13" spans="1:48">
      <c r="B13" s="31" t="str">
        <f t="shared" si="3"/>
        <v>893EPS010</v>
      </c>
      <c r="C13" s="31" t="str">
        <f t="shared" si="4"/>
        <v>893EPS044</v>
      </c>
      <c r="D13" s="31" t="str">
        <f t="shared" si="5"/>
        <v>893EPS002</v>
      </c>
      <c r="E13" s="31" t="str">
        <f t="shared" si="6"/>
        <v>893EPS016</v>
      </c>
      <c r="F13" s="31" t="str">
        <f t="shared" si="7"/>
        <v>893EPS023</v>
      </c>
      <c r="G13" s="31" t="str">
        <f t="shared" si="8"/>
        <v>893EPS005</v>
      </c>
      <c r="H13" s="31" t="str">
        <f t="shared" si="9"/>
        <v>893EPS040</v>
      </c>
      <c r="I13" s="31" t="str">
        <f t="shared" si="10"/>
        <v>893EPS017</v>
      </c>
      <c r="J13" s="31" t="str">
        <f t="shared" si="11"/>
        <v>893EAS016</v>
      </c>
      <c r="K13" s="187" t="s">
        <v>306</v>
      </c>
      <c r="L13" s="865" t="s">
        <v>674</v>
      </c>
      <c r="M13" s="184">
        <v>893</v>
      </c>
      <c r="N13" s="42">
        <v>0</v>
      </c>
      <c r="O13" s="36">
        <v>0</v>
      </c>
      <c r="P13" s="36">
        <v>0</v>
      </c>
      <c r="Q13" s="36">
        <v>4</v>
      </c>
      <c r="R13" s="36">
        <v>0</v>
      </c>
      <c r="S13" s="36">
        <v>0</v>
      </c>
      <c r="T13" s="36">
        <v>0</v>
      </c>
      <c r="U13" s="36">
        <v>0</v>
      </c>
      <c r="V13" s="149">
        <v>0</v>
      </c>
      <c r="W13" s="176">
        <v>4</v>
      </c>
      <c r="X13" s="42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149">
        <v>0</v>
      </c>
      <c r="AG13" s="176">
        <v>0</v>
      </c>
      <c r="AH13" s="42">
        <f t="shared" si="12"/>
        <v>0</v>
      </c>
      <c r="AI13" s="36">
        <f t="shared" si="12"/>
        <v>0</v>
      </c>
      <c r="AJ13" s="36">
        <f t="shared" si="12"/>
        <v>0</v>
      </c>
      <c r="AK13" s="36">
        <f t="shared" si="12"/>
        <v>0</v>
      </c>
      <c r="AL13" s="36">
        <f t="shared" si="12"/>
        <v>0</v>
      </c>
      <c r="AM13" s="36">
        <f t="shared" si="12"/>
        <v>0</v>
      </c>
      <c r="AN13" s="36">
        <f t="shared" si="12"/>
        <v>10</v>
      </c>
      <c r="AO13" s="36">
        <f t="shared" si="12"/>
        <v>0</v>
      </c>
      <c r="AP13" s="149">
        <f t="shared" si="12"/>
        <v>0</v>
      </c>
      <c r="AQ13" s="176">
        <f t="shared" si="2"/>
        <v>10</v>
      </c>
      <c r="AR13" s="75" t="str">
        <f t="shared" si="13"/>
        <v>591EPS002</v>
      </c>
      <c r="AS13" s="866" t="s">
        <v>677</v>
      </c>
      <c r="AT13" s="866">
        <v>591</v>
      </c>
      <c r="AU13" s="866" t="s">
        <v>580</v>
      </c>
      <c r="AV13" s="867">
        <v>4</v>
      </c>
    </row>
    <row r="14" spans="1:48">
      <c r="B14" s="31" t="str">
        <f t="shared" si="3"/>
        <v>EPS010</v>
      </c>
      <c r="C14" s="31" t="str">
        <f t="shared" si="4"/>
        <v>EPS044</v>
      </c>
      <c r="D14" s="31" t="str">
        <f t="shared" si="5"/>
        <v>EPS002</v>
      </c>
      <c r="E14" s="31" t="str">
        <f t="shared" si="6"/>
        <v>EPS016</v>
      </c>
      <c r="F14" s="31" t="str">
        <f t="shared" si="7"/>
        <v>EPS023</v>
      </c>
      <c r="G14" s="31" t="str">
        <f t="shared" si="8"/>
        <v>EPS005</v>
      </c>
      <c r="H14" s="31" t="str">
        <f t="shared" si="9"/>
        <v>EPS040</v>
      </c>
      <c r="I14" s="31" t="str">
        <f t="shared" si="10"/>
        <v>EPS017</v>
      </c>
      <c r="J14" s="31" t="str">
        <f t="shared" si="11"/>
        <v>EAS016</v>
      </c>
      <c r="K14" s="185" t="s">
        <v>713</v>
      </c>
      <c r="L14" s="142"/>
      <c r="M14" s="186"/>
      <c r="N14" s="40">
        <v>0</v>
      </c>
      <c r="O14" s="37">
        <v>2</v>
      </c>
      <c r="P14" s="37">
        <v>0</v>
      </c>
      <c r="Q14" s="37">
        <v>167</v>
      </c>
      <c r="R14" s="37">
        <v>0</v>
      </c>
      <c r="S14" s="37">
        <v>1</v>
      </c>
      <c r="T14" s="37">
        <v>0</v>
      </c>
      <c r="U14" s="37">
        <v>0</v>
      </c>
      <c r="V14" s="150">
        <v>0</v>
      </c>
      <c r="W14" s="175">
        <v>170</v>
      </c>
      <c r="X14" s="40">
        <v>0</v>
      </c>
      <c r="Y14" s="37">
        <v>0</v>
      </c>
      <c r="Z14" s="37">
        <v>0</v>
      </c>
      <c r="AA14" s="37">
        <v>34</v>
      </c>
      <c r="AB14" s="37">
        <v>0</v>
      </c>
      <c r="AC14" s="37">
        <v>0</v>
      </c>
      <c r="AD14" s="37">
        <v>0</v>
      </c>
      <c r="AE14" s="37">
        <v>0</v>
      </c>
      <c r="AF14" s="150">
        <v>0</v>
      </c>
      <c r="AG14" s="175">
        <v>34</v>
      </c>
      <c r="AH14" s="40">
        <f t="shared" ref="AH14:AP14" si="14">SUM(AH15:AH20)</f>
        <v>0</v>
      </c>
      <c r="AI14" s="37">
        <f t="shared" si="14"/>
        <v>0</v>
      </c>
      <c r="AJ14" s="37">
        <f t="shared" si="14"/>
        <v>0</v>
      </c>
      <c r="AK14" s="37">
        <f t="shared" si="14"/>
        <v>141</v>
      </c>
      <c r="AL14" s="37">
        <f t="shared" si="14"/>
        <v>1</v>
      </c>
      <c r="AM14" s="37">
        <f t="shared" si="14"/>
        <v>0</v>
      </c>
      <c r="AN14" s="37">
        <f t="shared" si="14"/>
        <v>48</v>
      </c>
      <c r="AO14" s="37">
        <f t="shared" si="14"/>
        <v>0</v>
      </c>
      <c r="AP14" s="150">
        <f t="shared" si="14"/>
        <v>0</v>
      </c>
      <c r="AQ14" s="175">
        <f t="shared" si="2"/>
        <v>190</v>
      </c>
      <c r="AR14" s="75" t="str">
        <f t="shared" si="13"/>
        <v>591EPS040</v>
      </c>
      <c r="AS14" s="866" t="s">
        <v>677</v>
      </c>
      <c r="AT14" s="866">
        <v>591</v>
      </c>
      <c r="AU14" s="866" t="s">
        <v>583</v>
      </c>
      <c r="AV14" s="867">
        <v>16</v>
      </c>
    </row>
    <row r="15" spans="1:48">
      <c r="B15" s="31" t="str">
        <f t="shared" si="3"/>
        <v>120EPS010</v>
      </c>
      <c r="C15" s="31" t="str">
        <f t="shared" si="4"/>
        <v>120EPS044</v>
      </c>
      <c r="D15" s="31" t="str">
        <f t="shared" si="5"/>
        <v>120EPS002</v>
      </c>
      <c r="E15" s="31" t="str">
        <f t="shared" si="6"/>
        <v>120EPS016</v>
      </c>
      <c r="F15" s="31" t="str">
        <f t="shared" si="7"/>
        <v>120EPS023</v>
      </c>
      <c r="G15" s="31" t="str">
        <f t="shared" si="8"/>
        <v>120EPS005</v>
      </c>
      <c r="H15" s="31" t="str">
        <f t="shared" si="9"/>
        <v>120EPS040</v>
      </c>
      <c r="I15" s="31" t="str">
        <f t="shared" si="10"/>
        <v>120EPS017</v>
      </c>
      <c r="J15" s="31" t="str">
        <f t="shared" si="11"/>
        <v>120EAS016</v>
      </c>
      <c r="K15" s="187" t="s">
        <v>310</v>
      </c>
      <c r="L15" s="865" t="s">
        <v>679</v>
      </c>
      <c r="M15" s="184">
        <v>120</v>
      </c>
      <c r="N15" s="42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149">
        <v>0</v>
      </c>
      <c r="W15" s="176">
        <v>0</v>
      </c>
      <c r="X15" s="42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149">
        <v>0</v>
      </c>
      <c r="AG15" s="176">
        <v>0</v>
      </c>
      <c r="AH15" s="42">
        <f t="shared" ref="AH15:AP20" si="15">IFERROR(VLOOKUP(B15,$AR$8:$AV$928,5,0),0)</f>
        <v>0</v>
      </c>
      <c r="AI15" s="36">
        <f t="shared" si="15"/>
        <v>0</v>
      </c>
      <c r="AJ15" s="36">
        <f t="shared" si="15"/>
        <v>0</v>
      </c>
      <c r="AK15" s="36">
        <f t="shared" si="15"/>
        <v>0</v>
      </c>
      <c r="AL15" s="36">
        <f t="shared" si="15"/>
        <v>0</v>
      </c>
      <c r="AM15" s="36">
        <f t="shared" si="15"/>
        <v>0</v>
      </c>
      <c r="AN15" s="36">
        <f t="shared" si="15"/>
        <v>0</v>
      </c>
      <c r="AO15" s="36">
        <f t="shared" si="15"/>
        <v>0</v>
      </c>
      <c r="AP15" s="149">
        <f t="shared" si="15"/>
        <v>0</v>
      </c>
      <c r="AQ15" s="176">
        <f t="shared" si="2"/>
        <v>0</v>
      </c>
      <c r="AR15" s="75" t="str">
        <f t="shared" si="13"/>
        <v>893EPS040</v>
      </c>
      <c r="AS15" s="866" t="s">
        <v>677</v>
      </c>
      <c r="AT15" s="866">
        <v>893</v>
      </c>
      <c r="AU15" s="866" t="s">
        <v>583</v>
      </c>
      <c r="AV15" s="867">
        <v>10</v>
      </c>
    </row>
    <row r="16" spans="1:48">
      <c r="B16" s="31" t="str">
        <f t="shared" si="3"/>
        <v>154EPS010</v>
      </c>
      <c r="C16" s="31" t="str">
        <f t="shared" si="4"/>
        <v>154EPS044</v>
      </c>
      <c r="D16" s="31" t="str">
        <f t="shared" si="5"/>
        <v>154EPS002</v>
      </c>
      <c r="E16" s="31" t="str">
        <f t="shared" si="6"/>
        <v>154EPS016</v>
      </c>
      <c r="F16" s="31" t="str">
        <f t="shared" si="7"/>
        <v>154EPS023</v>
      </c>
      <c r="G16" s="31" t="str">
        <f t="shared" si="8"/>
        <v>154EPS005</v>
      </c>
      <c r="H16" s="31" t="str">
        <f t="shared" si="9"/>
        <v>154EPS040</v>
      </c>
      <c r="I16" s="31" t="str">
        <f t="shared" si="10"/>
        <v>154EPS017</v>
      </c>
      <c r="J16" s="31" t="str">
        <f t="shared" si="11"/>
        <v>154EAS016</v>
      </c>
      <c r="K16" s="187" t="s">
        <v>312</v>
      </c>
      <c r="L16" s="865" t="s">
        <v>679</v>
      </c>
      <c r="M16" s="184">
        <v>154</v>
      </c>
      <c r="N16" s="42">
        <v>0</v>
      </c>
      <c r="O16" s="36">
        <v>1</v>
      </c>
      <c r="P16" s="36">
        <v>0</v>
      </c>
      <c r="Q16" s="36">
        <v>151</v>
      </c>
      <c r="R16" s="36">
        <v>0</v>
      </c>
      <c r="S16" s="36">
        <v>1</v>
      </c>
      <c r="T16" s="36">
        <v>0</v>
      </c>
      <c r="U16" s="36">
        <v>0</v>
      </c>
      <c r="V16" s="149">
        <v>0</v>
      </c>
      <c r="W16" s="176">
        <v>153</v>
      </c>
      <c r="X16" s="42">
        <v>0</v>
      </c>
      <c r="Y16" s="36">
        <v>0</v>
      </c>
      <c r="Z16" s="36">
        <v>0</v>
      </c>
      <c r="AA16" s="36">
        <v>34</v>
      </c>
      <c r="AB16" s="36">
        <v>0</v>
      </c>
      <c r="AC16" s="36">
        <v>0</v>
      </c>
      <c r="AD16" s="36">
        <v>0</v>
      </c>
      <c r="AE16" s="36">
        <v>0</v>
      </c>
      <c r="AF16" s="149">
        <v>0</v>
      </c>
      <c r="AG16" s="176">
        <v>34</v>
      </c>
      <c r="AH16" s="42">
        <f t="shared" si="15"/>
        <v>0</v>
      </c>
      <c r="AI16" s="36">
        <f t="shared" si="15"/>
        <v>0</v>
      </c>
      <c r="AJ16" s="36">
        <f t="shared" si="15"/>
        <v>0</v>
      </c>
      <c r="AK16" s="36">
        <f t="shared" si="15"/>
        <v>141</v>
      </c>
      <c r="AL16" s="36">
        <f t="shared" si="15"/>
        <v>0</v>
      </c>
      <c r="AM16" s="36">
        <f t="shared" si="15"/>
        <v>0</v>
      </c>
      <c r="AN16" s="36">
        <f t="shared" si="15"/>
        <v>38</v>
      </c>
      <c r="AO16" s="36">
        <f t="shared" si="15"/>
        <v>0</v>
      </c>
      <c r="AP16" s="149">
        <f t="shared" si="15"/>
        <v>0</v>
      </c>
      <c r="AQ16" s="176">
        <f t="shared" si="2"/>
        <v>179</v>
      </c>
      <c r="AR16" s="75" t="str">
        <f t="shared" si="13"/>
        <v>154EPS016</v>
      </c>
      <c r="AS16" s="866" t="s">
        <v>681</v>
      </c>
      <c r="AT16" s="866">
        <v>154</v>
      </c>
      <c r="AU16" s="866" t="s">
        <v>581</v>
      </c>
      <c r="AV16" s="867">
        <v>141</v>
      </c>
    </row>
    <row r="17" spans="2:48">
      <c r="B17" s="31" t="str">
        <f t="shared" si="3"/>
        <v>250EPS010</v>
      </c>
      <c r="C17" s="31" t="str">
        <f t="shared" si="4"/>
        <v>250EPS044</v>
      </c>
      <c r="D17" s="31" t="str">
        <f t="shared" si="5"/>
        <v>250EPS002</v>
      </c>
      <c r="E17" s="31" t="str">
        <f t="shared" si="6"/>
        <v>250EPS016</v>
      </c>
      <c r="F17" s="31" t="str">
        <f t="shared" si="7"/>
        <v>250EPS023</v>
      </c>
      <c r="G17" s="31" t="str">
        <f t="shared" si="8"/>
        <v>250EPS005</v>
      </c>
      <c r="H17" s="31" t="str">
        <f t="shared" si="9"/>
        <v>250EPS040</v>
      </c>
      <c r="I17" s="31" t="str">
        <f t="shared" si="10"/>
        <v>250EPS017</v>
      </c>
      <c r="J17" s="31" t="str">
        <f t="shared" si="11"/>
        <v>250EAS016</v>
      </c>
      <c r="K17" s="187" t="s">
        <v>314</v>
      </c>
      <c r="L17" s="865" t="s">
        <v>679</v>
      </c>
      <c r="M17" s="184">
        <v>250</v>
      </c>
      <c r="N17" s="42">
        <v>0</v>
      </c>
      <c r="O17" s="36">
        <v>0</v>
      </c>
      <c r="P17" s="36">
        <v>0</v>
      </c>
      <c r="Q17" s="36">
        <v>16</v>
      </c>
      <c r="R17" s="36">
        <v>0</v>
      </c>
      <c r="S17" s="36">
        <v>0</v>
      </c>
      <c r="T17" s="36">
        <v>0</v>
      </c>
      <c r="U17" s="36">
        <v>0</v>
      </c>
      <c r="V17" s="149">
        <v>0</v>
      </c>
      <c r="W17" s="176">
        <v>16</v>
      </c>
      <c r="X17" s="42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149">
        <v>0</v>
      </c>
      <c r="AG17" s="176">
        <v>0</v>
      </c>
      <c r="AH17" s="42">
        <f t="shared" si="15"/>
        <v>0</v>
      </c>
      <c r="AI17" s="36">
        <f t="shared" si="15"/>
        <v>0</v>
      </c>
      <c r="AJ17" s="36">
        <f t="shared" si="15"/>
        <v>0</v>
      </c>
      <c r="AK17" s="36">
        <f t="shared" si="15"/>
        <v>0</v>
      </c>
      <c r="AL17" s="36">
        <f t="shared" si="15"/>
        <v>1</v>
      </c>
      <c r="AM17" s="36">
        <f t="shared" si="15"/>
        <v>0</v>
      </c>
      <c r="AN17" s="36">
        <f t="shared" si="15"/>
        <v>1</v>
      </c>
      <c r="AO17" s="36">
        <f t="shared" si="15"/>
        <v>0</v>
      </c>
      <c r="AP17" s="149">
        <f t="shared" si="15"/>
        <v>0</v>
      </c>
      <c r="AQ17" s="176">
        <f t="shared" si="2"/>
        <v>2</v>
      </c>
      <c r="AR17" s="75" t="str">
        <f t="shared" si="13"/>
        <v>154EPS040</v>
      </c>
      <c r="AS17" s="866" t="s">
        <v>681</v>
      </c>
      <c r="AT17" s="866">
        <v>154</v>
      </c>
      <c r="AU17" s="866" t="s">
        <v>583</v>
      </c>
      <c r="AV17" s="867">
        <v>38</v>
      </c>
    </row>
    <row r="18" spans="2:48">
      <c r="B18" s="31" t="str">
        <f t="shared" si="3"/>
        <v>495EPS010</v>
      </c>
      <c r="C18" s="31" t="str">
        <f t="shared" si="4"/>
        <v>495EPS044</v>
      </c>
      <c r="D18" s="31" t="str">
        <f t="shared" si="5"/>
        <v>495EPS002</v>
      </c>
      <c r="E18" s="31" t="str">
        <f t="shared" si="6"/>
        <v>495EPS016</v>
      </c>
      <c r="F18" s="31" t="str">
        <f t="shared" si="7"/>
        <v>495EPS023</v>
      </c>
      <c r="G18" s="31" t="str">
        <f t="shared" si="8"/>
        <v>495EPS005</v>
      </c>
      <c r="H18" s="31" t="str">
        <f t="shared" si="9"/>
        <v>495EPS040</v>
      </c>
      <c r="I18" s="31" t="str">
        <f t="shared" si="10"/>
        <v>495EPS017</v>
      </c>
      <c r="J18" s="31" t="str">
        <f t="shared" si="11"/>
        <v>495EAS016</v>
      </c>
      <c r="K18" s="187" t="s">
        <v>316</v>
      </c>
      <c r="L18" s="865" t="s">
        <v>679</v>
      </c>
      <c r="M18" s="184">
        <v>495</v>
      </c>
      <c r="N18" s="42">
        <v>0</v>
      </c>
      <c r="O18" s="36">
        <v>1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149">
        <v>0</v>
      </c>
      <c r="W18" s="176">
        <v>1</v>
      </c>
      <c r="X18" s="42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149">
        <v>0</v>
      </c>
      <c r="AG18" s="176">
        <v>0</v>
      </c>
      <c r="AH18" s="42">
        <f t="shared" si="15"/>
        <v>0</v>
      </c>
      <c r="AI18" s="36">
        <f t="shared" si="15"/>
        <v>0</v>
      </c>
      <c r="AJ18" s="36">
        <f t="shared" si="15"/>
        <v>0</v>
      </c>
      <c r="AK18" s="36">
        <f t="shared" si="15"/>
        <v>0</v>
      </c>
      <c r="AL18" s="36">
        <f t="shared" si="15"/>
        <v>0</v>
      </c>
      <c r="AM18" s="36">
        <f t="shared" si="15"/>
        <v>0</v>
      </c>
      <c r="AN18" s="36">
        <f t="shared" si="15"/>
        <v>0</v>
      </c>
      <c r="AO18" s="36">
        <f t="shared" si="15"/>
        <v>0</v>
      </c>
      <c r="AP18" s="149">
        <f t="shared" si="15"/>
        <v>0</v>
      </c>
      <c r="AQ18" s="176">
        <f t="shared" si="2"/>
        <v>0</v>
      </c>
      <c r="AR18" s="75" t="str">
        <f t="shared" si="13"/>
        <v>154ESSC02</v>
      </c>
      <c r="AS18" s="866" t="s">
        <v>681</v>
      </c>
      <c r="AT18" s="866">
        <v>154</v>
      </c>
      <c r="AU18" s="866" t="s">
        <v>712</v>
      </c>
      <c r="AV18" s="867">
        <v>1</v>
      </c>
    </row>
    <row r="19" spans="2:48">
      <c r="B19" s="31" t="str">
        <f t="shared" si="3"/>
        <v>790EPS010</v>
      </c>
      <c r="C19" s="31" t="str">
        <f t="shared" si="4"/>
        <v>790EPS044</v>
      </c>
      <c r="D19" s="31" t="str">
        <f t="shared" si="5"/>
        <v>790EPS002</v>
      </c>
      <c r="E19" s="31" t="str">
        <f t="shared" si="6"/>
        <v>790EPS016</v>
      </c>
      <c r="F19" s="31" t="str">
        <f t="shared" si="7"/>
        <v>790EPS023</v>
      </c>
      <c r="G19" s="31" t="str">
        <f t="shared" si="8"/>
        <v>790EPS005</v>
      </c>
      <c r="H19" s="31" t="str">
        <f t="shared" si="9"/>
        <v>790EPS040</v>
      </c>
      <c r="I19" s="31" t="str">
        <f t="shared" si="10"/>
        <v>790EPS017</v>
      </c>
      <c r="J19" s="31" t="str">
        <f t="shared" si="11"/>
        <v>790EAS016</v>
      </c>
      <c r="K19" s="187" t="s">
        <v>318</v>
      </c>
      <c r="L19" s="865" t="s">
        <v>679</v>
      </c>
      <c r="M19" s="184">
        <v>790</v>
      </c>
      <c r="N19" s="42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149">
        <v>0</v>
      </c>
      <c r="W19" s="176">
        <v>0</v>
      </c>
      <c r="X19" s="42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149">
        <v>0</v>
      </c>
      <c r="AG19" s="176">
        <v>0</v>
      </c>
      <c r="AH19" s="42">
        <f t="shared" si="15"/>
        <v>0</v>
      </c>
      <c r="AI19" s="36">
        <f t="shared" si="15"/>
        <v>0</v>
      </c>
      <c r="AJ19" s="36">
        <f t="shared" si="15"/>
        <v>0</v>
      </c>
      <c r="AK19" s="36">
        <f t="shared" si="15"/>
        <v>0</v>
      </c>
      <c r="AL19" s="36">
        <f t="shared" si="15"/>
        <v>0</v>
      </c>
      <c r="AM19" s="36">
        <f t="shared" si="15"/>
        <v>0</v>
      </c>
      <c r="AN19" s="36">
        <f t="shared" si="15"/>
        <v>2</v>
      </c>
      <c r="AO19" s="36">
        <f t="shared" si="15"/>
        <v>0</v>
      </c>
      <c r="AP19" s="149">
        <f t="shared" si="15"/>
        <v>0</v>
      </c>
      <c r="AQ19" s="176">
        <f t="shared" si="2"/>
        <v>2</v>
      </c>
      <c r="AR19" s="75" t="str">
        <f t="shared" si="13"/>
        <v>250EPS023</v>
      </c>
      <c r="AS19" s="866" t="s">
        <v>681</v>
      </c>
      <c r="AT19" s="866">
        <v>250</v>
      </c>
      <c r="AU19" s="866" t="s">
        <v>641</v>
      </c>
      <c r="AV19" s="867">
        <v>1</v>
      </c>
    </row>
    <row r="20" spans="2:48">
      <c r="B20" s="31" t="str">
        <f t="shared" si="3"/>
        <v>895EPS010</v>
      </c>
      <c r="C20" s="31" t="str">
        <f t="shared" si="4"/>
        <v>895EPS044</v>
      </c>
      <c r="D20" s="31" t="str">
        <f t="shared" si="5"/>
        <v>895EPS002</v>
      </c>
      <c r="E20" s="31" t="str">
        <f t="shared" si="6"/>
        <v>895EPS016</v>
      </c>
      <c r="F20" s="31" t="str">
        <f t="shared" si="7"/>
        <v>895EPS023</v>
      </c>
      <c r="G20" s="31" t="str">
        <f t="shared" si="8"/>
        <v>895EPS005</v>
      </c>
      <c r="H20" s="31" t="str">
        <f t="shared" si="9"/>
        <v>895EPS040</v>
      </c>
      <c r="I20" s="31" t="str">
        <f t="shared" si="10"/>
        <v>895EPS017</v>
      </c>
      <c r="J20" s="31" t="str">
        <f t="shared" si="11"/>
        <v>895EAS016</v>
      </c>
      <c r="K20" s="188" t="s">
        <v>320</v>
      </c>
      <c r="L20" s="865" t="s">
        <v>679</v>
      </c>
      <c r="M20" s="184">
        <v>895</v>
      </c>
      <c r="N20" s="42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149">
        <v>0</v>
      </c>
      <c r="W20" s="176">
        <v>0</v>
      </c>
      <c r="X20" s="42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149">
        <v>0</v>
      </c>
      <c r="AG20" s="176">
        <v>0</v>
      </c>
      <c r="AH20" s="42">
        <f t="shared" si="15"/>
        <v>0</v>
      </c>
      <c r="AI20" s="36">
        <f t="shared" si="15"/>
        <v>0</v>
      </c>
      <c r="AJ20" s="36">
        <f t="shared" si="15"/>
        <v>0</v>
      </c>
      <c r="AK20" s="36">
        <f t="shared" si="15"/>
        <v>0</v>
      </c>
      <c r="AL20" s="36">
        <f t="shared" si="15"/>
        <v>0</v>
      </c>
      <c r="AM20" s="36">
        <f t="shared" si="15"/>
        <v>0</v>
      </c>
      <c r="AN20" s="36">
        <f t="shared" si="15"/>
        <v>7</v>
      </c>
      <c r="AO20" s="36">
        <f t="shared" si="15"/>
        <v>0</v>
      </c>
      <c r="AP20" s="149">
        <f t="shared" si="15"/>
        <v>0</v>
      </c>
      <c r="AQ20" s="176">
        <f t="shared" si="2"/>
        <v>7</v>
      </c>
      <c r="AR20" s="75" t="str">
        <f t="shared" si="13"/>
        <v>250EPS040</v>
      </c>
      <c r="AS20" s="866" t="s">
        <v>681</v>
      </c>
      <c r="AT20" s="866">
        <v>250</v>
      </c>
      <c r="AU20" s="866" t="s">
        <v>583</v>
      </c>
      <c r="AV20" s="867">
        <v>1</v>
      </c>
    </row>
    <row r="21" spans="2:48">
      <c r="B21" s="31" t="str">
        <f t="shared" si="3"/>
        <v>EPS010</v>
      </c>
      <c r="C21" s="31" t="str">
        <f t="shared" si="4"/>
        <v>EPS044</v>
      </c>
      <c r="D21" s="31" t="str">
        <f t="shared" si="5"/>
        <v>EPS002</v>
      </c>
      <c r="E21" s="31" t="str">
        <f t="shared" si="6"/>
        <v>EPS016</v>
      </c>
      <c r="F21" s="31" t="str">
        <f t="shared" si="7"/>
        <v>EPS023</v>
      </c>
      <c r="G21" s="31" t="str">
        <f t="shared" si="8"/>
        <v>EPS005</v>
      </c>
      <c r="H21" s="31" t="str">
        <f t="shared" si="9"/>
        <v>EPS040</v>
      </c>
      <c r="I21" s="31" t="str">
        <f t="shared" si="10"/>
        <v>EPS017</v>
      </c>
      <c r="J21" s="31" t="str">
        <f t="shared" si="11"/>
        <v>EAS016</v>
      </c>
      <c r="K21" s="185" t="s">
        <v>714</v>
      </c>
      <c r="L21" s="142"/>
      <c r="M21" s="186"/>
      <c r="N21" s="40">
        <v>777</v>
      </c>
      <c r="O21" s="37">
        <v>0</v>
      </c>
      <c r="P21" s="37">
        <v>0</v>
      </c>
      <c r="Q21" s="37">
        <v>794</v>
      </c>
      <c r="R21" s="37">
        <v>0</v>
      </c>
      <c r="S21" s="37">
        <v>0</v>
      </c>
      <c r="T21" s="37">
        <v>3</v>
      </c>
      <c r="U21" s="37">
        <v>0</v>
      </c>
      <c r="V21" s="150">
        <v>0</v>
      </c>
      <c r="W21" s="175">
        <v>1574</v>
      </c>
      <c r="X21" s="40">
        <v>80</v>
      </c>
      <c r="Y21" s="37">
        <v>0</v>
      </c>
      <c r="Z21" s="37">
        <v>0</v>
      </c>
      <c r="AA21" s="37">
        <v>176</v>
      </c>
      <c r="AB21" s="37">
        <v>0</v>
      </c>
      <c r="AC21" s="37">
        <v>0</v>
      </c>
      <c r="AD21" s="37">
        <v>0</v>
      </c>
      <c r="AE21" s="37">
        <v>0</v>
      </c>
      <c r="AF21" s="150">
        <v>0</v>
      </c>
      <c r="AG21" s="175">
        <v>256</v>
      </c>
      <c r="AH21" s="40">
        <f t="shared" ref="AH21:AP21" si="16">SUM(AH22:AH32)</f>
        <v>129</v>
      </c>
      <c r="AI21" s="37">
        <f t="shared" si="16"/>
        <v>0</v>
      </c>
      <c r="AJ21" s="37">
        <f t="shared" si="16"/>
        <v>0</v>
      </c>
      <c r="AK21" s="37">
        <f t="shared" si="16"/>
        <v>809</v>
      </c>
      <c r="AL21" s="37">
        <f t="shared" si="16"/>
        <v>0</v>
      </c>
      <c r="AM21" s="37">
        <f t="shared" si="16"/>
        <v>0</v>
      </c>
      <c r="AN21" s="37">
        <f t="shared" si="16"/>
        <v>246</v>
      </c>
      <c r="AO21" s="37">
        <f t="shared" si="16"/>
        <v>0</v>
      </c>
      <c r="AP21" s="150">
        <f t="shared" si="16"/>
        <v>0</v>
      </c>
      <c r="AQ21" s="175">
        <f t="shared" si="2"/>
        <v>1184</v>
      </c>
      <c r="AR21" s="75" t="str">
        <f t="shared" si="13"/>
        <v>790EPS040</v>
      </c>
      <c r="AS21" s="866" t="s">
        <v>681</v>
      </c>
      <c r="AT21" s="866">
        <v>790</v>
      </c>
      <c r="AU21" s="866" t="s">
        <v>583</v>
      </c>
      <c r="AV21" s="867">
        <v>2</v>
      </c>
    </row>
    <row r="22" spans="2:48">
      <c r="B22" s="31" t="str">
        <f t="shared" si="3"/>
        <v>45EPS010</v>
      </c>
      <c r="C22" s="31" t="str">
        <f t="shared" si="4"/>
        <v>45EPS044</v>
      </c>
      <c r="D22" s="31" t="str">
        <f t="shared" si="5"/>
        <v>45EPS002</v>
      </c>
      <c r="E22" s="31" t="str">
        <f t="shared" si="6"/>
        <v>45EPS016</v>
      </c>
      <c r="F22" s="31" t="str">
        <f t="shared" si="7"/>
        <v>45EPS023</v>
      </c>
      <c r="G22" s="31" t="str">
        <f t="shared" si="8"/>
        <v>45EPS005</v>
      </c>
      <c r="H22" s="31" t="str">
        <f t="shared" si="9"/>
        <v>45EPS040</v>
      </c>
      <c r="I22" s="31" t="str">
        <f t="shared" si="10"/>
        <v>45EPS017</v>
      </c>
      <c r="J22" s="31" t="str">
        <f t="shared" si="11"/>
        <v>45EAS016</v>
      </c>
      <c r="K22" s="187" t="s">
        <v>317</v>
      </c>
      <c r="L22" s="32" t="s">
        <v>680</v>
      </c>
      <c r="M22" s="184">
        <v>45</v>
      </c>
      <c r="N22" s="42">
        <v>540</v>
      </c>
      <c r="O22" s="36">
        <v>0</v>
      </c>
      <c r="P22" s="36">
        <v>0</v>
      </c>
      <c r="Q22" s="36">
        <v>266</v>
      </c>
      <c r="R22" s="36">
        <v>0</v>
      </c>
      <c r="S22" s="36">
        <v>0</v>
      </c>
      <c r="T22" s="36">
        <v>0</v>
      </c>
      <c r="U22" s="36">
        <v>0</v>
      </c>
      <c r="V22" s="149">
        <v>0</v>
      </c>
      <c r="W22" s="176">
        <v>806</v>
      </c>
      <c r="X22" s="42">
        <v>54</v>
      </c>
      <c r="Y22" s="36">
        <v>0</v>
      </c>
      <c r="Z22" s="36">
        <v>0</v>
      </c>
      <c r="AA22" s="36">
        <v>71</v>
      </c>
      <c r="AB22" s="36">
        <v>0</v>
      </c>
      <c r="AC22" s="36">
        <v>0</v>
      </c>
      <c r="AD22" s="36">
        <v>0</v>
      </c>
      <c r="AE22" s="36">
        <v>0</v>
      </c>
      <c r="AF22" s="149">
        <v>0</v>
      </c>
      <c r="AG22" s="176">
        <v>125</v>
      </c>
      <c r="AH22" s="42">
        <f t="shared" ref="AH22:AH32" si="17">IFERROR(VLOOKUP(B22,$AR$8:$AV$928,5,0),0)</f>
        <v>74</v>
      </c>
      <c r="AI22" s="36">
        <f t="shared" ref="AI22:AI32" si="18">IFERROR(VLOOKUP(C22,$AR$8:$AV$928,5,0),0)</f>
        <v>0</v>
      </c>
      <c r="AJ22" s="36">
        <f t="shared" ref="AJ22:AJ32" si="19">IFERROR(VLOOKUP(D22,$AR$8:$AV$928,5,0),0)</f>
        <v>0</v>
      </c>
      <c r="AK22" s="36">
        <f t="shared" ref="AK22:AK32" si="20">IFERROR(VLOOKUP(E22,$AR$8:$AV$928,5,0),0)</f>
        <v>280</v>
      </c>
      <c r="AL22" s="36">
        <f t="shared" ref="AL22:AL32" si="21">IFERROR(VLOOKUP(F22,$AR$8:$AV$928,5,0),0)</f>
        <v>0</v>
      </c>
      <c r="AM22" s="36">
        <f t="shared" ref="AM22:AM32" si="22">IFERROR(VLOOKUP(G22,$AR$8:$AV$928,5,0),0)</f>
        <v>0</v>
      </c>
      <c r="AN22" s="36">
        <f t="shared" ref="AN22:AN32" si="23">IFERROR(VLOOKUP(H22,$AR$8:$AV$928,5,0),0)</f>
        <v>73</v>
      </c>
      <c r="AO22" s="36">
        <f t="shared" ref="AO22:AO32" si="24">IFERROR(VLOOKUP(I22,$AR$8:$AV$928,5,0),0)</f>
        <v>0</v>
      </c>
      <c r="AP22" s="149">
        <f t="shared" ref="AP22:AP32" si="25">IFERROR(VLOOKUP(J22,$AR$8:$AV$928,5,0),0)</f>
        <v>0</v>
      </c>
      <c r="AQ22" s="176">
        <f t="shared" si="2"/>
        <v>427</v>
      </c>
      <c r="AR22" s="75" t="str">
        <f t="shared" si="13"/>
        <v>895EPS040</v>
      </c>
      <c r="AS22" s="866" t="s">
        <v>681</v>
      </c>
      <c r="AT22" s="866">
        <v>895</v>
      </c>
      <c r="AU22" s="866" t="s">
        <v>583</v>
      </c>
      <c r="AV22" s="867">
        <v>7</v>
      </c>
    </row>
    <row r="23" spans="2:48">
      <c r="B23" s="31" t="str">
        <f t="shared" si="3"/>
        <v>51EPS010</v>
      </c>
      <c r="C23" s="31" t="str">
        <f t="shared" si="4"/>
        <v>51EPS044</v>
      </c>
      <c r="D23" s="31" t="str">
        <f t="shared" si="5"/>
        <v>51EPS002</v>
      </c>
      <c r="E23" s="31" t="str">
        <f t="shared" si="6"/>
        <v>51EPS016</v>
      </c>
      <c r="F23" s="31" t="str">
        <f t="shared" si="7"/>
        <v>51EPS023</v>
      </c>
      <c r="G23" s="31" t="str">
        <f t="shared" si="8"/>
        <v>51EPS005</v>
      </c>
      <c r="H23" s="31" t="str">
        <f t="shared" si="9"/>
        <v>51EPS040</v>
      </c>
      <c r="I23" s="31" t="str">
        <f t="shared" si="10"/>
        <v>51EPS017</v>
      </c>
      <c r="J23" s="31" t="str">
        <f t="shared" si="11"/>
        <v>51EAS016</v>
      </c>
      <c r="K23" s="187" t="s">
        <v>319</v>
      </c>
      <c r="L23" s="32" t="s">
        <v>680</v>
      </c>
      <c r="M23" s="184">
        <v>51</v>
      </c>
      <c r="N23" s="42">
        <v>0</v>
      </c>
      <c r="O23" s="36">
        <v>0</v>
      </c>
      <c r="P23" s="36">
        <v>0</v>
      </c>
      <c r="Q23" s="36">
        <v>53</v>
      </c>
      <c r="R23" s="36">
        <v>0</v>
      </c>
      <c r="S23" s="36">
        <v>0</v>
      </c>
      <c r="T23" s="36">
        <v>0</v>
      </c>
      <c r="U23" s="36">
        <v>0</v>
      </c>
      <c r="V23" s="149">
        <v>0</v>
      </c>
      <c r="W23" s="176">
        <v>53</v>
      </c>
      <c r="X23" s="42">
        <v>0</v>
      </c>
      <c r="Y23" s="36">
        <v>0</v>
      </c>
      <c r="Z23" s="36">
        <v>0</v>
      </c>
      <c r="AA23" s="36">
        <v>14</v>
      </c>
      <c r="AB23" s="36">
        <v>0</v>
      </c>
      <c r="AC23" s="36">
        <v>0</v>
      </c>
      <c r="AD23" s="36">
        <v>0</v>
      </c>
      <c r="AE23" s="36">
        <v>0</v>
      </c>
      <c r="AF23" s="149">
        <v>0</v>
      </c>
      <c r="AG23" s="176">
        <v>14</v>
      </c>
      <c r="AH23" s="42">
        <f t="shared" si="17"/>
        <v>0</v>
      </c>
      <c r="AI23" s="36">
        <f t="shared" si="18"/>
        <v>0</v>
      </c>
      <c r="AJ23" s="36">
        <f t="shared" si="19"/>
        <v>0</v>
      </c>
      <c r="AK23" s="36">
        <f t="shared" si="20"/>
        <v>52</v>
      </c>
      <c r="AL23" s="36">
        <f t="shared" si="21"/>
        <v>0</v>
      </c>
      <c r="AM23" s="36">
        <f t="shared" si="22"/>
        <v>0</v>
      </c>
      <c r="AN23" s="36">
        <f t="shared" si="23"/>
        <v>7</v>
      </c>
      <c r="AO23" s="36">
        <f t="shared" si="24"/>
        <v>0</v>
      </c>
      <c r="AP23" s="149">
        <f t="shared" si="25"/>
        <v>0</v>
      </c>
      <c r="AQ23" s="176">
        <f t="shared" si="2"/>
        <v>59</v>
      </c>
      <c r="AR23" s="75" t="str">
        <f t="shared" si="13"/>
        <v>45EPS010</v>
      </c>
      <c r="AS23" s="866" t="s">
        <v>683</v>
      </c>
      <c r="AT23" s="866">
        <v>45</v>
      </c>
      <c r="AU23" s="866" t="s">
        <v>578</v>
      </c>
      <c r="AV23" s="867">
        <v>74</v>
      </c>
    </row>
    <row r="24" spans="2:48">
      <c r="B24" s="31" t="str">
        <f t="shared" si="3"/>
        <v>147EPS010</v>
      </c>
      <c r="C24" s="31" t="str">
        <f t="shared" si="4"/>
        <v>147EPS044</v>
      </c>
      <c r="D24" s="31" t="str">
        <f t="shared" si="5"/>
        <v>147EPS002</v>
      </c>
      <c r="E24" s="31" t="str">
        <f t="shared" si="6"/>
        <v>147EPS016</v>
      </c>
      <c r="F24" s="31" t="str">
        <f t="shared" si="7"/>
        <v>147EPS023</v>
      </c>
      <c r="G24" s="31" t="str">
        <f t="shared" si="8"/>
        <v>147EPS005</v>
      </c>
      <c r="H24" s="31" t="str">
        <f t="shared" si="9"/>
        <v>147EPS040</v>
      </c>
      <c r="I24" s="31" t="str">
        <f t="shared" si="10"/>
        <v>147EPS017</v>
      </c>
      <c r="J24" s="31" t="str">
        <f t="shared" si="11"/>
        <v>147EAS016</v>
      </c>
      <c r="K24" s="187" t="s">
        <v>326</v>
      </c>
      <c r="L24" s="32" t="s">
        <v>680</v>
      </c>
      <c r="M24" s="184">
        <v>147</v>
      </c>
      <c r="N24" s="42">
        <v>50</v>
      </c>
      <c r="O24" s="36">
        <v>0</v>
      </c>
      <c r="P24" s="36">
        <v>0</v>
      </c>
      <c r="Q24" s="36">
        <v>56</v>
      </c>
      <c r="R24" s="36">
        <v>0</v>
      </c>
      <c r="S24" s="36">
        <v>0</v>
      </c>
      <c r="T24" s="36">
        <v>2</v>
      </c>
      <c r="U24" s="36">
        <v>0</v>
      </c>
      <c r="V24" s="149">
        <v>0</v>
      </c>
      <c r="W24" s="176">
        <v>108</v>
      </c>
      <c r="X24" s="42">
        <v>4</v>
      </c>
      <c r="Y24" s="36">
        <v>0</v>
      </c>
      <c r="Z24" s="36">
        <v>0</v>
      </c>
      <c r="AA24" s="36">
        <v>11</v>
      </c>
      <c r="AB24" s="36">
        <v>0</v>
      </c>
      <c r="AC24" s="36">
        <v>0</v>
      </c>
      <c r="AD24" s="36">
        <v>0</v>
      </c>
      <c r="AE24" s="36">
        <v>0</v>
      </c>
      <c r="AF24" s="149">
        <v>0</v>
      </c>
      <c r="AG24" s="176">
        <v>15</v>
      </c>
      <c r="AH24" s="42">
        <f t="shared" si="17"/>
        <v>5</v>
      </c>
      <c r="AI24" s="36">
        <f t="shared" si="18"/>
        <v>0</v>
      </c>
      <c r="AJ24" s="36">
        <f t="shared" si="19"/>
        <v>0</v>
      </c>
      <c r="AK24" s="36">
        <f t="shared" si="20"/>
        <v>58</v>
      </c>
      <c r="AL24" s="36">
        <f t="shared" si="21"/>
        <v>0</v>
      </c>
      <c r="AM24" s="36">
        <f t="shared" si="22"/>
        <v>0</v>
      </c>
      <c r="AN24" s="36">
        <f t="shared" si="23"/>
        <v>21</v>
      </c>
      <c r="AO24" s="36">
        <f t="shared" si="24"/>
        <v>0</v>
      </c>
      <c r="AP24" s="149">
        <f t="shared" si="25"/>
        <v>0</v>
      </c>
      <c r="AQ24" s="176">
        <f t="shared" si="2"/>
        <v>84</v>
      </c>
      <c r="AR24" s="75" t="str">
        <f t="shared" si="13"/>
        <v>45EPS016</v>
      </c>
      <c r="AS24" s="866" t="s">
        <v>683</v>
      </c>
      <c r="AT24" s="866">
        <v>45</v>
      </c>
      <c r="AU24" s="866" t="s">
        <v>581</v>
      </c>
      <c r="AV24" s="867">
        <v>280</v>
      </c>
    </row>
    <row r="25" spans="2:48">
      <c r="B25" s="31" t="str">
        <f t="shared" si="3"/>
        <v>172EPS010</v>
      </c>
      <c r="C25" s="31" t="str">
        <f t="shared" si="4"/>
        <v>172EPS044</v>
      </c>
      <c r="D25" s="31" t="str">
        <f t="shared" si="5"/>
        <v>172EPS002</v>
      </c>
      <c r="E25" s="31" t="str">
        <f t="shared" si="6"/>
        <v>172EPS016</v>
      </c>
      <c r="F25" s="31" t="str">
        <f t="shared" si="7"/>
        <v>172EPS023</v>
      </c>
      <c r="G25" s="31" t="str">
        <f t="shared" si="8"/>
        <v>172EPS005</v>
      </c>
      <c r="H25" s="31" t="str">
        <f t="shared" si="9"/>
        <v>172EPS040</v>
      </c>
      <c r="I25" s="31" t="str">
        <f t="shared" si="10"/>
        <v>172EPS017</v>
      </c>
      <c r="J25" s="31" t="str">
        <f t="shared" si="11"/>
        <v>172EAS016</v>
      </c>
      <c r="K25" s="187" t="s">
        <v>328</v>
      </c>
      <c r="L25" s="32" t="s">
        <v>680</v>
      </c>
      <c r="M25" s="184">
        <v>172</v>
      </c>
      <c r="N25" s="42">
        <v>69</v>
      </c>
      <c r="O25" s="36">
        <v>0</v>
      </c>
      <c r="P25" s="36">
        <v>0</v>
      </c>
      <c r="Q25" s="36">
        <v>104</v>
      </c>
      <c r="R25" s="36">
        <v>0</v>
      </c>
      <c r="S25" s="36">
        <v>0</v>
      </c>
      <c r="T25" s="36">
        <v>0</v>
      </c>
      <c r="U25" s="36">
        <v>0</v>
      </c>
      <c r="V25" s="149">
        <v>0</v>
      </c>
      <c r="W25" s="176">
        <v>173</v>
      </c>
      <c r="X25" s="42">
        <v>9</v>
      </c>
      <c r="Y25" s="36">
        <v>0</v>
      </c>
      <c r="Z25" s="36">
        <v>0</v>
      </c>
      <c r="AA25" s="36">
        <v>16</v>
      </c>
      <c r="AB25" s="36">
        <v>0</v>
      </c>
      <c r="AC25" s="36">
        <v>0</v>
      </c>
      <c r="AD25" s="36">
        <v>0</v>
      </c>
      <c r="AE25" s="36">
        <v>0</v>
      </c>
      <c r="AF25" s="149">
        <v>0</v>
      </c>
      <c r="AG25" s="176">
        <v>25</v>
      </c>
      <c r="AH25" s="42">
        <f t="shared" si="17"/>
        <v>23</v>
      </c>
      <c r="AI25" s="36">
        <f t="shared" si="18"/>
        <v>0</v>
      </c>
      <c r="AJ25" s="36">
        <f t="shared" si="19"/>
        <v>0</v>
      </c>
      <c r="AK25" s="36">
        <f t="shared" si="20"/>
        <v>92</v>
      </c>
      <c r="AL25" s="36">
        <f t="shared" si="21"/>
        <v>0</v>
      </c>
      <c r="AM25" s="36">
        <f t="shared" si="22"/>
        <v>0</v>
      </c>
      <c r="AN25" s="36">
        <f t="shared" si="23"/>
        <v>25</v>
      </c>
      <c r="AO25" s="36">
        <f t="shared" si="24"/>
        <v>0</v>
      </c>
      <c r="AP25" s="149">
        <f t="shared" si="25"/>
        <v>0</v>
      </c>
      <c r="AQ25" s="176">
        <f t="shared" si="2"/>
        <v>140</v>
      </c>
      <c r="AR25" s="75" t="str">
        <f t="shared" si="13"/>
        <v>45EPS040</v>
      </c>
      <c r="AS25" s="866" t="s">
        <v>683</v>
      </c>
      <c r="AT25" s="866">
        <v>45</v>
      </c>
      <c r="AU25" s="866" t="s">
        <v>583</v>
      </c>
      <c r="AV25" s="867">
        <v>73</v>
      </c>
    </row>
    <row r="26" spans="2:48">
      <c r="B26" s="31" t="str">
        <f t="shared" si="3"/>
        <v>475EPS010</v>
      </c>
      <c r="C26" s="31" t="str">
        <f t="shared" si="4"/>
        <v>475EPS044</v>
      </c>
      <c r="D26" s="31" t="str">
        <f t="shared" si="5"/>
        <v>475EPS002</v>
      </c>
      <c r="E26" s="31" t="str">
        <f t="shared" si="6"/>
        <v>475EPS016</v>
      </c>
      <c r="F26" s="31" t="str">
        <f t="shared" si="7"/>
        <v>475EPS023</v>
      </c>
      <c r="G26" s="31" t="str">
        <f t="shared" si="8"/>
        <v>475EPS005</v>
      </c>
      <c r="H26" s="31" t="str">
        <f t="shared" si="9"/>
        <v>475EPS040</v>
      </c>
      <c r="I26" s="31" t="str">
        <f t="shared" si="10"/>
        <v>475EPS017</v>
      </c>
      <c r="J26" s="31" t="str">
        <f t="shared" si="11"/>
        <v>475EAS016</v>
      </c>
      <c r="K26" s="187" t="s">
        <v>330</v>
      </c>
      <c r="L26" s="32" t="s">
        <v>680</v>
      </c>
      <c r="M26" s="184">
        <v>475</v>
      </c>
      <c r="N26" s="42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149">
        <v>0</v>
      </c>
      <c r="W26" s="176">
        <v>0</v>
      </c>
      <c r="X26" s="42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149">
        <v>0</v>
      </c>
      <c r="AG26" s="176">
        <v>0</v>
      </c>
      <c r="AH26" s="42">
        <f t="shared" si="17"/>
        <v>0</v>
      </c>
      <c r="AI26" s="36">
        <f t="shared" si="18"/>
        <v>0</v>
      </c>
      <c r="AJ26" s="36">
        <f t="shared" si="19"/>
        <v>0</v>
      </c>
      <c r="AK26" s="36">
        <f t="shared" si="20"/>
        <v>0</v>
      </c>
      <c r="AL26" s="36">
        <f t="shared" si="21"/>
        <v>0</v>
      </c>
      <c r="AM26" s="36">
        <f t="shared" si="22"/>
        <v>0</v>
      </c>
      <c r="AN26" s="36">
        <f t="shared" si="23"/>
        <v>15</v>
      </c>
      <c r="AO26" s="36">
        <f t="shared" si="24"/>
        <v>0</v>
      </c>
      <c r="AP26" s="149">
        <f t="shared" si="25"/>
        <v>0</v>
      </c>
      <c r="AQ26" s="176">
        <f t="shared" si="2"/>
        <v>15</v>
      </c>
      <c r="AR26" s="75" t="str">
        <f t="shared" si="13"/>
        <v>45ESSC02</v>
      </c>
      <c r="AS26" s="866" t="s">
        <v>683</v>
      </c>
      <c r="AT26" s="866">
        <v>45</v>
      </c>
      <c r="AU26" s="866" t="s">
        <v>712</v>
      </c>
      <c r="AV26" s="867">
        <v>15</v>
      </c>
    </row>
    <row r="27" spans="2:48">
      <c r="B27" s="31" t="str">
        <f t="shared" si="3"/>
        <v>480EPS010</v>
      </c>
      <c r="C27" s="31" t="str">
        <f t="shared" si="4"/>
        <v>480EPS044</v>
      </c>
      <c r="D27" s="31" t="str">
        <f t="shared" si="5"/>
        <v>480EPS002</v>
      </c>
      <c r="E27" s="31" t="str">
        <f t="shared" si="6"/>
        <v>480EPS016</v>
      </c>
      <c r="F27" s="31" t="str">
        <f t="shared" si="7"/>
        <v>480EPS023</v>
      </c>
      <c r="G27" s="31" t="str">
        <f t="shared" si="8"/>
        <v>480EPS005</v>
      </c>
      <c r="H27" s="31" t="str">
        <f t="shared" si="9"/>
        <v>480EPS040</v>
      </c>
      <c r="I27" s="31" t="str">
        <f t="shared" si="10"/>
        <v>480EPS017</v>
      </c>
      <c r="J27" s="31" t="str">
        <f t="shared" si="11"/>
        <v>480EAS016</v>
      </c>
      <c r="K27" s="187" t="s">
        <v>332</v>
      </c>
      <c r="L27" s="32" t="s">
        <v>680</v>
      </c>
      <c r="M27" s="184">
        <v>480</v>
      </c>
      <c r="N27" s="42">
        <v>0</v>
      </c>
      <c r="O27" s="36">
        <v>0</v>
      </c>
      <c r="P27" s="36">
        <v>0</v>
      </c>
      <c r="Q27" s="36">
        <v>15</v>
      </c>
      <c r="R27" s="36">
        <v>0</v>
      </c>
      <c r="S27" s="36">
        <v>0</v>
      </c>
      <c r="T27" s="36">
        <v>0</v>
      </c>
      <c r="U27" s="36">
        <v>0</v>
      </c>
      <c r="V27" s="149">
        <v>0</v>
      </c>
      <c r="W27" s="176">
        <v>15</v>
      </c>
      <c r="X27" s="42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149">
        <v>0</v>
      </c>
      <c r="AG27" s="176">
        <v>0</v>
      </c>
      <c r="AH27" s="42">
        <f t="shared" si="17"/>
        <v>0</v>
      </c>
      <c r="AI27" s="36">
        <f t="shared" si="18"/>
        <v>0</v>
      </c>
      <c r="AJ27" s="36">
        <f t="shared" si="19"/>
        <v>0</v>
      </c>
      <c r="AK27" s="36">
        <f t="shared" si="20"/>
        <v>0</v>
      </c>
      <c r="AL27" s="36">
        <f t="shared" si="21"/>
        <v>0</v>
      </c>
      <c r="AM27" s="36">
        <f t="shared" si="22"/>
        <v>0</v>
      </c>
      <c r="AN27" s="36">
        <f t="shared" si="23"/>
        <v>9</v>
      </c>
      <c r="AO27" s="36">
        <f t="shared" si="24"/>
        <v>0</v>
      </c>
      <c r="AP27" s="149">
        <f t="shared" si="25"/>
        <v>0</v>
      </c>
      <c r="AQ27" s="176">
        <f t="shared" si="2"/>
        <v>9</v>
      </c>
      <c r="AR27" s="75" t="str">
        <f t="shared" si="13"/>
        <v>51EPS016</v>
      </c>
      <c r="AS27" s="866" t="s">
        <v>683</v>
      </c>
      <c r="AT27" s="866">
        <v>51</v>
      </c>
      <c r="AU27" s="866" t="s">
        <v>581</v>
      </c>
      <c r="AV27" s="867">
        <v>52</v>
      </c>
    </row>
    <row r="28" spans="2:48" ht="15" customHeight="1">
      <c r="B28" s="31" t="str">
        <f t="shared" si="3"/>
        <v>490EPS010</v>
      </c>
      <c r="C28" s="31" t="str">
        <f t="shared" si="4"/>
        <v>490EPS044</v>
      </c>
      <c r="D28" s="31" t="str">
        <f t="shared" si="5"/>
        <v>490EPS002</v>
      </c>
      <c r="E28" s="31" t="str">
        <f t="shared" si="6"/>
        <v>490EPS016</v>
      </c>
      <c r="F28" s="31" t="str">
        <f t="shared" si="7"/>
        <v>490EPS023</v>
      </c>
      <c r="G28" s="31" t="str">
        <f t="shared" si="8"/>
        <v>490EPS005</v>
      </c>
      <c r="H28" s="31" t="str">
        <f t="shared" si="9"/>
        <v>490EPS040</v>
      </c>
      <c r="I28" s="31" t="str">
        <f t="shared" si="10"/>
        <v>490EPS017</v>
      </c>
      <c r="J28" s="31" t="str">
        <f t="shared" si="11"/>
        <v>490EAS016</v>
      </c>
      <c r="K28" s="187" t="s">
        <v>334</v>
      </c>
      <c r="L28" s="32" t="s">
        <v>680</v>
      </c>
      <c r="M28" s="184">
        <v>490</v>
      </c>
      <c r="N28" s="42">
        <v>0</v>
      </c>
      <c r="O28" s="36">
        <v>0</v>
      </c>
      <c r="P28" s="36">
        <v>0</v>
      </c>
      <c r="Q28" s="36">
        <v>66</v>
      </c>
      <c r="R28" s="36">
        <v>0</v>
      </c>
      <c r="S28" s="36">
        <v>0</v>
      </c>
      <c r="T28" s="36">
        <v>0</v>
      </c>
      <c r="U28" s="36">
        <v>0</v>
      </c>
      <c r="V28" s="149">
        <v>0</v>
      </c>
      <c r="W28" s="176">
        <v>66</v>
      </c>
      <c r="X28" s="42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149">
        <v>0</v>
      </c>
      <c r="AG28" s="176">
        <v>0</v>
      </c>
      <c r="AH28" s="42">
        <f t="shared" si="17"/>
        <v>0</v>
      </c>
      <c r="AI28" s="36">
        <f t="shared" si="18"/>
        <v>0</v>
      </c>
      <c r="AJ28" s="36">
        <f t="shared" si="19"/>
        <v>0</v>
      </c>
      <c r="AK28" s="36">
        <f t="shared" si="20"/>
        <v>0</v>
      </c>
      <c r="AL28" s="36">
        <f t="shared" si="21"/>
        <v>0</v>
      </c>
      <c r="AM28" s="36">
        <f t="shared" si="22"/>
        <v>0</v>
      </c>
      <c r="AN28" s="36">
        <f t="shared" si="23"/>
        <v>11</v>
      </c>
      <c r="AO28" s="36">
        <f t="shared" si="24"/>
        <v>0</v>
      </c>
      <c r="AP28" s="149">
        <f t="shared" si="25"/>
        <v>0</v>
      </c>
      <c r="AQ28" s="176">
        <f t="shared" si="2"/>
        <v>11</v>
      </c>
      <c r="AR28" s="75" t="str">
        <f t="shared" si="13"/>
        <v>51EPS040</v>
      </c>
      <c r="AS28" s="866" t="s">
        <v>683</v>
      </c>
      <c r="AT28" s="866">
        <v>51</v>
      </c>
      <c r="AU28" s="866" t="s">
        <v>583</v>
      </c>
      <c r="AV28" s="867">
        <v>7</v>
      </c>
    </row>
    <row r="29" spans="2:48" ht="15" customHeight="1">
      <c r="B29" s="31" t="str">
        <f t="shared" si="3"/>
        <v>659EPS010</v>
      </c>
      <c r="C29" s="31" t="str">
        <f t="shared" si="4"/>
        <v>659EPS044</v>
      </c>
      <c r="D29" s="31" t="str">
        <f t="shared" si="5"/>
        <v>659EPS002</v>
      </c>
      <c r="E29" s="31" t="str">
        <f t="shared" si="6"/>
        <v>659EPS016</v>
      </c>
      <c r="F29" s="31" t="str">
        <f t="shared" si="7"/>
        <v>659EPS023</v>
      </c>
      <c r="G29" s="31" t="str">
        <f t="shared" si="8"/>
        <v>659EPS005</v>
      </c>
      <c r="H29" s="31" t="str">
        <f t="shared" si="9"/>
        <v>659EPS040</v>
      </c>
      <c r="I29" s="31" t="str">
        <f t="shared" si="10"/>
        <v>659EPS017</v>
      </c>
      <c r="J29" s="31" t="str">
        <f t="shared" si="11"/>
        <v>659EAS016</v>
      </c>
      <c r="K29" s="187" t="s">
        <v>336</v>
      </c>
      <c r="L29" s="32" t="s">
        <v>680</v>
      </c>
      <c r="M29" s="184">
        <v>659</v>
      </c>
      <c r="N29" s="42">
        <v>0</v>
      </c>
      <c r="O29" s="36">
        <v>0</v>
      </c>
      <c r="P29" s="36">
        <v>0</v>
      </c>
      <c r="Q29" s="36">
        <v>29</v>
      </c>
      <c r="R29" s="36">
        <v>0</v>
      </c>
      <c r="S29" s="36">
        <v>0</v>
      </c>
      <c r="T29" s="36">
        <v>0</v>
      </c>
      <c r="U29" s="36">
        <v>0</v>
      </c>
      <c r="V29" s="149">
        <v>0</v>
      </c>
      <c r="W29" s="176">
        <v>29</v>
      </c>
      <c r="X29" s="42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149">
        <v>0</v>
      </c>
      <c r="AG29" s="176">
        <v>0</v>
      </c>
      <c r="AH29" s="42">
        <f t="shared" si="17"/>
        <v>0</v>
      </c>
      <c r="AI29" s="36">
        <f t="shared" si="18"/>
        <v>0</v>
      </c>
      <c r="AJ29" s="36">
        <f t="shared" si="19"/>
        <v>0</v>
      </c>
      <c r="AK29" s="36">
        <f t="shared" si="20"/>
        <v>0</v>
      </c>
      <c r="AL29" s="36">
        <f t="shared" si="21"/>
        <v>0</v>
      </c>
      <c r="AM29" s="36">
        <f t="shared" si="22"/>
        <v>0</v>
      </c>
      <c r="AN29" s="36">
        <f t="shared" si="23"/>
        <v>19</v>
      </c>
      <c r="AO29" s="36">
        <f t="shared" si="24"/>
        <v>0</v>
      </c>
      <c r="AP29" s="149">
        <f t="shared" si="25"/>
        <v>0</v>
      </c>
      <c r="AQ29" s="176">
        <f t="shared" si="2"/>
        <v>19</v>
      </c>
      <c r="AR29" s="75" t="str">
        <f t="shared" si="13"/>
        <v>147EPS010</v>
      </c>
      <c r="AS29" s="866" t="s">
        <v>683</v>
      </c>
      <c r="AT29" s="866">
        <v>147</v>
      </c>
      <c r="AU29" s="866" t="s">
        <v>578</v>
      </c>
      <c r="AV29" s="867">
        <v>5</v>
      </c>
    </row>
    <row r="30" spans="2:48" ht="15" customHeight="1">
      <c r="B30" s="31" t="str">
        <f t="shared" si="3"/>
        <v>665EPS010</v>
      </c>
      <c r="C30" s="31" t="str">
        <f t="shared" si="4"/>
        <v>665EPS044</v>
      </c>
      <c r="D30" s="31" t="str">
        <f t="shared" si="5"/>
        <v>665EPS002</v>
      </c>
      <c r="E30" s="31" t="str">
        <f t="shared" si="6"/>
        <v>665EPS016</v>
      </c>
      <c r="F30" s="31" t="str">
        <f t="shared" si="7"/>
        <v>665EPS023</v>
      </c>
      <c r="G30" s="31" t="str">
        <f t="shared" si="8"/>
        <v>665EPS005</v>
      </c>
      <c r="H30" s="31" t="str">
        <f t="shared" si="9"/>
        <v>665EPS040</v>
      </c>
      <c r="I30" s="31" t="str">
        <f t="shared" si="10"/>
        <v>665EPS017</v>
      </c>
      <c r="J30" s="31" t="str">
        <f t="shared" si="11"/>
        <v>665EAS016</v>
      </c>
      <c r="K30" s="187" t="s">
        <v>337</v>
      </c>
      <c r="L30" s="32" t="s">
        <v>680</v>
      </c>
      <c r="M30" s="184">
        <v>665</v>
      </c>
      <c r="N30" s="42">
        <v>0</v>
      </c>
      <c r="O30" s="36">
        <v>0</v>
      </c>
      <c r="P30" s="36">
        <v>0</v>
      </c>
      <c r="Q30" s="36">
        <v>23</v>
      </c>
      <c r="R30" s="36">
        <v>0</v>
      </c>
      <c r="S30" s="36">
        <v>0</v>
      </c>
      <c r="T30" s="36">
        <v>0</v>
      </c>
      <c r="U30" s="36">
        <v>0</v>
      </c>
      <c r="V30" s="149">
        <v>0</v>
      </c>
      <c r="W30" s="176">
        <v>23</v>
      </c>
      <c r="X30" s="42">
        <v>0</v>
      </c>
      <c r="Y30" s="36">
        <v>0</v>
      </c>
      <c r="Z30" s="36">
        <v>0</v>
      </c>
      <c r="AA30" s="36">
        <v>17</v>
      </c>
      <c r="AB30" s="36">
        <v>0</v>
      </c>
      <c r="AC30" s="36">
        <v>0</v>
      </c>
      <c r="AD30" s="36">
        <v>0</v>
      </c>
      <c r="AE30" s="36">
        <v>0</v>
      </c>
      <c r="AF30" s="149">
        <v>0</v>
      </c>
      <c r="AG30" s="176">
        <v>17</v>
      </c>
      <c r="AH30" s="42">
        <f t="shared" si="17"/>
        <v>0</v>
      </c>
      <c r="AI30" s="36">
        <f t="shared" si="18"/>
        <v>0</v>
      </c>
      <c r="AJ30" s="36">
        <f t="shared" si="19"/>
        <v>0</v>
      </c>
      <c r="AK30" s="36">
        <f t="shared" si="20"/>
        <v>28</v>
      </c>
      <c r="AL30" s="36">
        <f t="shared" si="21"/>
        <v>0</v>
      </c>
      <c r="AM30" s="36">
        <f t="shared" si="22"/>
        <v>0</v>
      </c>
      <c r="AN30" s="36">
        <f t="shared" si="23"/>
        <v>14</v>
      </c>
      <c r="AO30" s="36">
        <f t="shared" si="24"/>
        <v>0</v>
      </c>
      <c r="AP30" s="149">
        <f t="shared" si="25"/>
        <v>0</v>
      </c>
      <c r="AQ30" s="176">
        <f t="shared" si="2"/>
        <v>42</v>
      </c>
      <c r="AR30" s="75" t="str">
        <f t="shared" si="13"/>
        <v>147EPS016</v>
      </c>
      <c r="AS30" s="866" t="s">
        <v>683</v>
      </c>
      <c r="AT30" s="866">
        <v>147</v>
      </c>
      <c r="AU30" s="866" t="s">
        <v>581</v>
      </c>
      <c r="AV30" s="867">
        <v>58</v>
      </c>
    </row>
    <row r="31" spans="2:48" ht="15" customHeight="1">
      <c r="B31" s="31" t="str">
        <f t="shared" si="3"/>
        <v>837EPS010</v>
      </c>
      <c r="C31" s="31" t="str">
        <f t="shared" si="4"/>
        <v>837EPS044</v>
      </c>
      <c r="D31" s="31" t="str">
        <f t="shared" si="5"/>
        <v>837EPS002</v>
      </c>
      <c r="E31" s="31" t="str">
        <f t="shared" si="6"/>
        <v>837EPS016</v>
      </c>
      <c r="F31" s="31" t="str">
        <f t="shared" si="7"/>
        <v>837EPS023</v>
      </c>
      <c r="G31" s="31" t="str">
        <f t="shared" si="8"/>
        <v>837EPS005</v>
      </c>
      <c r="H31" s="31" t="str">
        <f t="shared" si="9"/>
        <v>837EPS040</v>
      </c>
      <c r="I31" s="31" t="str">
        <f t="shared" si="10"/>
        <v>837EPS017</v>
      </c>
      <c r="J31" s="31" t="str">
        <f t="shared" si="11"/>
        <v>837EAS016</v>
      </c>
      <c r="K31" s="187" t="s">
        <v>339</v>
      </c>
      <c r="L31" s="32" t="s">
        <v>680</v>
      </c>
      <c r="M31" s="184">
        <v>837</v>
      </c>
      <c r="N31" s="42">
        <v>118</v>
      </c>
      <c r="O31" s="36">
        <v>0</v>
      </c>
      <c r="P31" s="36">
        <v>0</v>
      </c>
      <c r="Q31" s="36">
        <v>182</v>
      </c>
      <c r="R31" s="36">
        <v>0</v>
      </c>
      <c r="S31" s="36">
        <v>0</v>
      </c>
      <c r="T31" s="36">
        <v>0</v>
      </c>
      <c r="U31" s="36">
        <v>0</v>
      </c>
      <c r="V31" s="149">
        <v>0</v>
      </c>
      <c r="W31" s="176">
        <v>300</v>
      </c>
      <c r="X31" s="42">
        <v>13</v>
      </c>
      <c r="Y31" s="36">
        <v>0</v>
      </c>
      <c r="Z31" s="36">
        <v>0</v>
      </c>
      <c r="AA31" s="36">
        <v>47</v>
      </c>
      <c r="AB31" s="36">
        <v>0</v>
      </c>
      <c r="AC31" s="36">
        <v>0</v>
      </c>
      <c r="AD31" s="36">
        <v>0</v>
      </c>
      <c r="AE31" s="36">
        <v>0</v>
      </c>
      <c r="AF31" s="149">
        <v>0</v>
      </c>
      <c r="AG31" s="176">
        <v>60</v>
      </c>
      <c r="AH31" s="42">
        <f t="shared" si="17"/>
        <v>27</v>
      </c>
      <c r="AI31" s="36">
        <f t="shared" si="18"/>
        <v>0</v>
      </c>
      <c r="AJ31" s="36">
        <f t="shared" si="19"/>
        <v>0</v>
      </c>
      <c r="AK31" s="36">
        <f t="shared" si="20"/>
        <v>299</v>
      </c>
      <c r="AL31" s="36">
        <f t="shared" si="21"/>
        <v>0</v>
      </c>
      <c r="AM31" s="36">
        <f t="shared" si="22"/>
        <v>0</v>
      </c>
      <c r="AN31" s="36">
        <f t="shared" si="23"/>
        <v>37</v>
      </c>
      <c r="AO31" s="36">
        <f t="shared" si="24"/>
        <v>0</v>
      </c>
      <c r="AP31" s="149">
        <f t="shared" si="25"/>
        <v>0</v>
      </c>
      <c r="AQ31" s="176">
        <f t="shared" si="2"/>
        <v>363</v>
      </c>
      <c r="AR31" s="75" t="str">
        <f t="shared" si="13"/>
        <v>147EPS040</v>
      </c>
      <c r="AS31" s="866" t="s">
        <v>683</v>
      </c>
      <c r="AT31" s="866">
        <v>147</v>
      </c>
      <c r="AU31" s="866" t="s">
        <v>583</v>
      </c>
      <c r="AV31" s="867">
        <v>21</v>
      </c>
    </row>
    <row r="32" spans="2:48" ht="15" customHeight="1">
      <c r="B32" s="31" t="str">
        <f t="shared" si="3"/>
        <v>873EPS010</v>
      </c>
      <c r="C32" s="31" t="str">
        <f t="shared" si="4"/>
        <v>873EPS044</v>
      </c>
      <c r="D32" s="31" t="str">
        <f t="shared" si="5"/>
        <v>873EPS002</v>
      </c>
      <c r="E32" s="31" t="str">
        <f t="shared" si="6"/>
        <v>873EPS016</v>
      </c>
      <c r="F32" s="31" t="str">
        <f t="shared" si="7"/>
        <v>873EPS023</v>
      </c>
      <c r="G32" s="31" t="str">
        <f t="shared" si="8"/>
        <v>873EPS005</v>
      </c>
      <c r="H32" s="31" t="str">
        <f t="shared" si="9"/>
        <v>873EPS040</v>
      </c>
      <c r="I32" s="31" t="str">
        <f t="shared" si="10"/>
        <v>873EPS017</v>
      </c>
      <c r="J32" s="31" t="str">
        <f t="shared" si="11"/>
        <v>873EAS016</v>
      </c>
      <c r="K32" s="187" t="s">
        <v>341</v>
      </c>
      <c r="L32" s="32" t="s">
        <v>680</v>
      </c>
      <c r="M32" s="184">
        <v>873</v>
      </c>
      <c r="N32" s="42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1</v>
      </c>
      <c r="U32" s="36">
        <v>0</v>
      </c>
      <c r="V32" s="149">
        <v>0</v>
      </c>
      <c r="W32" s="176">
        <v>1</v>
      </c>
      <c r="X32" s="42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149">
        <v>0</v>
      </c>
      <c r="AG32" s="176">
        <v>0</v>
      </c>
      <c r="AH32" s="42">
        <f t="shared" si="17"/>
        <v>0</v>
      </c>
      <c r="AI32" s="36">
        <f t="shared" si="18"/>
        <v>0</v>
      </c>
      <c r="AJ32" s="36">
        <f t="shared" si="19"/>
        <v>0</v>
      </c>
      <c r="AK32" s="36">
        <f t="shared" si="20"/>
        <v>0</v>
      </c>
      <c r="AL32" s="36">
        <f t="shared" si="21"/>
        <v>0</v>
      </c>
      <c r="AM32" s="36">
        <f t="shared" si="22"/>
        <v>0</v>
      </c>
      <c r="AN32" s="36">
        <f t="shared" si="23"/>
        <v>15</v>
      </c>
      <c r="AO32" s="36">
        <f t="shared" si="24"/>
        <v>0</v>
      </c>
      <c r="AP32" s="149">
        <f t="shared" si="25"/>
        <v>0</v>
      </c>
      <c r="AQ32" s="176">
        <f t="shared" si="2"/>
        <v>15</v>
      </c>
      <c r="AR32" s="75" t="str">
        <f t="shared" si="13"/>
        <v>147ESSC02</v>
      </c>
      <c r="AS32" s="866" t="s">
        <v>683</v>
      </c>
      <c r="AT32" s="866">
        <v>147</v>
      </c>
      <c r="AU32" s="866" t="s">
        <v>712</v>
      </c>
      <c r="AV32" s="867">
        <v>3</v>
      </c>
    </row>
    <row r="33" spans="2:48" ht="15" customHeight="1">
      <c r="B33" s="31" t="str">
        <f t="shared" si="3"/>
        <v>EPS010</v>
      </c>
      <c r="C33" s="31" t="str">
        <f t="shared" si="4"/>
        <v>EPS044</v>
      </c>
      <c r="D33" s="31" t="str">
        <f t="shared" si="5"/>
        <v>EPS002</v>
      </c>
      <c r="E33" s="31" t="str">
        <f t="shared" si="6"/>
        <v>EPS016</v>
      </c>
      <c r="F33" s="31" t="str">
        <f t="shared" si="7"/>
        <v>EPS023</v>
      </c>
      <c r="G33" s="31" t="str">
        <f t="shared" si="8"/>
        <v>EPS005</v>
      </c>
      <c r="H33" s="31" t="str">
        <f t="shared" si="9"/>
        <v>EPS040</v>
      </c>
      <c r="I33" s="31" t="str">
        <f t="shared" si="10"/>
        <v>EPS017</v>
      </c>
      <c r="J33" s="31" t="str">
        <f t="shared" si="11"/>
        <v>EAS016</v>
      </c>
      <c r="K33" s="185" t="s">
        <v>715</v>
      </c>
      <c r="L33" s="142"/>
      <c r="M33" s="186"/>
      <c r="N33" s="40">
        <v>0</v>
      </c>
      <c r="O33" s="37">
        <v>1</v>
      </c>
      <c r="P33" s="37">
        <v>0</v>
      </c>
      <c r="Q33" s="37">
        <v>88</v>
      </c>
      <c r="R33" s="37">
        <v>0</v>
      </c>
      <c r="S33" s="37">
        <v>0</v>
      </c>
      <c r="T33" s="37">
        <v>0</v>
      </c>
      <c r="U33" s="37">
        <v>0</v>
      </c>
      <c r="V33" s="150">
        <v>0</v>
      </c>
      <c r="W33" s="175">
        <v>89</v>
      </c>
      <c r="X33" s="40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150">
        <v>0</v>
      </c>
      <c r="AG33" s="175">
        <v>0</v>
      </c>
      <c r="AH33" s="40">
        <f t="shared" ref="AH33:AP33" si="26">SUM(AH34:AH43)</f>
        <v>0</v>
      </c>
      <c r="AI33" s="37">
        <f t="shared" si="26"/>
        <v>0</v>
      </c>
      <c r="AJ33" s="37">
        <f t="shared" si="26"/>
        <v>0</v>
      </c>
      <c r="AK33" s="37">
        <f t="shared" si="26"/>
        <v>0</v>
      </c>
      <c r="AL33" s="37">
        <f t="shared" si="26"/>
        <v>0</v>
      </c>
      <c r="AM33" s="37">
        <f t="shared" si="26"/>
        <v>0</v>
      </c>
      <c r="AN33" s="37">
        <f t="shared" si="26"/>
        <v>89</v>
      </c>
      <c r="AO33" s="37">
        <f t="shared" si="26"/>
        <v>0</v>
      </c>
      <c r="AP33" s="150">
        <f t="shared" si="26"/>
        <v>0</v>
      </c>
      <c r="AQ33" s="175">
        <f t="shared" si="2"/>
        <v>89</v>
      </c>
      <c r="AR33" s="75" t="str">
        <f t="shared" si="13"/>
        <v>172EPS010</v>
      </c>
      <c r="AS33" s="866" t="s">
        <v>683</v>
      </c>
      <c r="AT33" s="866">
        <v>172</v>
      </c>
      <c r="AU33" s="866" t="s">
        <v>578</v>
      </c>
      <c r="AV33" s="867">
        <v>23</v>
      </c>
    </row>
    <row r="34" spans="2:48" ht="15" customHeight="1">
      <c r="B34" s="31" t="str">
        <f t="shared" si="3"/>
        <v>31EPS010</v>
      </c>
      <c r="C34" s="31" t="str">
        <f t="shared" si="4"/>
        <v>31EPS044</v>
      </c>
      <c r="D34" s="31" t="str">
        <f t="shared" si="5"/>
        <v>31EPS002</v>
      </c>
      <c r="E34" s="31" t="str">
        <f t="shared" si="6"/>
        <v>31EPS016</v>
      </c>
      <c r="F34" s="31" t="str">
        <f t="shared" si="7"/>
        <v>31EPS023</v>
      </c>
      <c r="G34" s="31" t="str">
        <f t="shared" si="8"/>
        <v>31EPS005</v>
      </c>
      <c r="H34" s="31" t="str">
        <f t="shared" si="9"/>
        <v>31EPS040</v>
      </c>
      <c r="I34" s="31" t="str">
        <f t="shared" si="10"/>
        <v>31EPS017</v>
      </c>
      <c r="J34" s="31" t="str">
        <f t="shared" si="11"/>
        <v>31EAS016</v>
      </c>
      <c r="K34" s="187" t="s">
        <v>305</v>
      </c>
      <c r="L34" s="32" t="s">
        <v>682</v>
      </c>
      <c r="M34" s="184">
        <v>31</v>
      </c>
      <c r="N34" s="42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149">
        <v>0</v>
      </c>
      <c r="W34" s="176">
        <v>0</v>
      </c>
      <c r="X34" s="42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149">
        <v>0</v>
      </c>
      <c r="AG34" s="176">
        <v>0</v>
      </c>
      <c r="AH34" s="42">
        <f t="shared" ref="AH34:AH43" si="27">IFERROR(VLOOKUP(B34,$AR$8:$AV$928,5,0),0)</f>
        <v>0</v>
      </c>
      <c r="AI34" s="36">
        <f t="shared" ref="AI34:AI43" si="28">IFERROR(VLOOKUP(C34,$AR$8:$AV$928,5,0),0)</f>
        <v>0</v>
      </c>
      <c r="AJ34" s="36">
        <f t="shared" ref="AJ34:AJ43" si="29">IFERROR(VLOOKUP(D34,$AR$8:$AV$928,5,0),0)</f>
        <v>0</v>
      </c>
      <c r="AK34" s="36">
        <f t="shared" ref="AK34:AK43" si="30">IFERROR(VLOOKUP(E34,$AR$8:$AV$928,5,0),0)</f>
        <v>0</v>
      </c>
      <c r="AL34" s="36">
        <f t="shared" ref="AL34:AL43" si="31">IFERROR(VLOOKUP(F34,$AR$8:$AV$928,5,0),0)</f>
        <v>0</v>
      </c>
      <c r="AM34" s="36">
        <f t="shared" ref="AM34:AM43" si="32">IFERROR(VLOOKUP(G34,$AR$8:$AV$928,5,0),0)</f>
        <v>0</v>
      </c>
      <c r="AN34" s="36">
        <f t="shared" ref="AN34:AN43" si="33">IFERROR(VLOOKUP(H34,$AR$8:$AV$928,5,0),0)</f>
        <v>1</v>
      </c>
      <c r="AO34" s="36">
        <f t="shared" ref="AO34:AO43" si="34">IFERROR(VLOOKUP(I34,$AR$8:$AV$928,5,0),0)</f>
        <v>0</v>
      </c>
      <c r="AP34" s="149">
        <f t="shared" ref="AP34:AP43" si="35">IFERROR(VLOOKUP(J34,$AR$8:$AV$928,5,0),0)</f>
        <v>0</v>
      </c>
      <c r="AQ34" s="176">
        <f t="shared" si="2"/>
        <v>1</v>
      </c>
      <c r="AR34" s="75" t="str">
        <f t="shared" si="13"/>
        <v>172EPS016</v>
      </c>
      <c r="AS34" s="866" t="s">
        <v>683</v>
      </c>
      <c r="AT34" s="866">
        <v>172</v>
      </c>
      <c r="AU34" s="866" t="s">
        <v>581</v>
      </c>
      <c r="AV34" s="867">
        <v>92</v>
      </c>
    </row>
    <row r="35" spans="2:48" ht="15" customHeight="1">
      <c r="B35" s="31" t="str">
        <f t="shared" si="3"/>
        <v>40EPS010</v>
      </c>
      <c r="C35" s="31" t="str">
        <f t="shared" si="4"/>
        <v>40EPS044</v>
      </c>
      <c r="D35" s="31" t="str">
        <f t="shared" si="5"/>
        <v>40EPS002</v>
      </c>
      <c r="E35" s="31" t="str">
        <f t="shared" si="6"/>
        <v>40EPS016</v>
      </c>
      <c r="F35" s="31" t="str">
        <f t="shared" si="7"/>
        <v>40EPS023</v>
      </c>
      <c r="G35" s="31" t="str">
        <f t="shared" si="8"/>
        <v>40EPS005</v>
      </c>
      <c r="H35" s="31" t="str">
        <f t="shared" si="9"/>
        <v>40EPS040</v>
      </c>
      <c r="I35" s="31" t="str">
        <f t="shared" si="10"/>
        <v>40EPS017</v>
      </c>
      <c r="J35" s="31" t="str">
        <f t="shared" si="11"/>
        <v>40EAS016</v>
      </c>
      <c r="K35" s="187" t="s">
        <v>313</v>
      </c>
      <c r="L35" s="32" t="s">
        <v>682</v>
      </c>
      <c r="M35" s="184">
        <v>40</v>
      </c>
      <c r="N35" s="42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149">
        <v>0</v>
      </c>
      <c r="W35" s="176">
        <v>0</v>
      </c>
      <c r="X35" s="42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149">
        <v>0</v>
      </c>
      <c r="AG35" s="176">
        <v>0</v>
      </c>
      <c r="AH35" s="42">
        <f t="shared" si="27"/>
        <v>0</v>
      </c>
      <c r="AI35" s="36">
        <f t="shared" si="28"/>
        <v>0</v>
      </c>
      <c r="AJ35" s="36">
        <f t="shared" si="29"/>
        <v>0</v>
      </c>
      <c r="AK35" s="36">
        <f t="shared" si="30"/>
        <v>0</v>
      </c>
      <c r="AL35" s="36">
        <f t="shared" si="31"/>
        <v>0</v>
      </c>
      <c r="AM35" s="36">
        <f t="shared" si="32"/>
        <v>0</v>
      </c>
      <c r="AN35" s="36">
        <f t="shared" si="33"/>
        <v>2</v>
      </c>
      <c r="AO35" s="36">
        <f t="shared" si="34"/>
        <v>0</v>
      </c>
      <c r="AP35" s="149">
        <f t="shared" si="35"/>
        <v>0</v>
      </c>
      <c r="AQ35" s="176">
        <f t="shared" si="2"/>
        <v>2</v>
      </c>
      <c r="AR35" s="75" t="str">
        <f t="shared" si="13"/>
        <v>172EPS040</v>
      </c>
      <c r="AS35" s="866" t="s">
        <v>683</v>
      </c>
      <c r="AT35" s="866">
        <v>172</v>
      </c>
      <c r="AU35" s="866" t="s">
        <v>583</v>
      </c>
      <c r="AV35" s="867">
        <v>25</v>
      </c>
    </row>
    <row r="36" spans="2:48" ht="15" customHeight="1">
      <c r="B36" s="31" t="str">
        <f t="shared" si="3"/>
        <v>190EPS010</v>
      </c>
      <c r="C36" s="31" t="str">
        <f t="shared" si="4"/>
        <v>190EPS044</v>
      </c>
      <c r="D36" s="31" t="str">
        <f t="shared" si="5"/>
        <v>190EPS002</v>
      </c>
      <c r="E36" s="31" t="str">
        <f t="shared" si="6"/>
        <v>190EPS016</v>
      </c>
      <c r="F36" s="31" t="str">
        <f t="shared" si="7"/>
        <v>190EPS023</v>
      </c>
      <c r="G36" s="31" t="str">
        <f t="shared" si="8"/>
        <v>190EPS005</v>
      </c>
      <c r="H36" s="31" t="str">
        <f t="shared" si="9"/>
        <v>190EPS040</v>
      </c>
      <c r="I36" s="31" t="str">
        <f t="shared" si="10"/>
        <v>190EPS017</v>
      </c>
      <c r="J36" s="31" t="str">
        <f t="shared" si="11"/>
        <v>190EAS016</v>
      </c>
      <c r="K36" s="187" t="s">
        <v>349</v>
      </c>
      <c r="L36" s="32" t="s">
        <v>682</v>
      </c>
      <c r="M36" s="184">
        <v>190</v>
      </c>
      <c r="N36" s="42">
        <v>0</v>
      </c>
      <c r="O36" s="36">
        <v>0</v>
      </c>
      <c r="P36" s="36">
        <v>0</v>
      </c>
      <c r="Q36" s="36">
        <v>3</v>
      </c>
      <c r="R36" s="36">
        <v>0</v>
      </c>
      <c r="S36" s="36">
        <v>0</v>
      </c>
      <c r="T36" s="36">
        <v>0</v>
      </c>
      <c r="U36" s="36">
        <v>0</v>
      </c>
      <c r="V36" s="149">
        <v>0</v>
      </c>
      <c r="W36" s="176">
        <v>3</v>
      </c>
      <c r="X36" s="42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149">
        <v>0</v>
      </c>
      <c r="AG36" s="176">
        <v>0</v>
      </c>
      <c r="AH36" s="42">
        <f t="shared" si="27"/>
        <v>0</v>
      </c>
      <c r="AI36" s="36">
        <f t="shared" si="28"/>
        <v>0</v>
      </c>
      <c r="AJ36" s="36">
        <f t="shared" si="29"/>
        <v>0</v>
      </c>
      <c r="AK36" s="36">
        <f t="shared" si="30"/>
        <v>0</v>
      </c>
      <c r="AL36" s="36">
        <f t="shared" si="31"/>
        <v>0</v>
      </c>
      <c r="AM36" s="36">
        <f t="shared" si="32"/>
        <v>0</v>
      </c>
      <c r="AN36" s="36">
        <f t="shared" si="33"/>
        <v>9</v>
      </c>
      <c r="AO36" s="36">
        <f t="shared" si="34"/>
        <v>0</v>
      </c>
      <c r="AP36" s="149">
        <f t="shared" si="35"/>
        <v>0</v>
      </c>
      <c r="AQ36" s="176">
        <f t="shared" si="2"/>
        <v>9</v>
      </c>
      <c r="AR36" s="75" t="str">
        <f t="shared" si="13"/>
        <v>172ESSC02</v>
      </c>
      <c r="AS36" s="866" t="s">
        <v>683</v>
      </c>
      <c r="AT36" s="866">
        <v>172</v>
      </c>
      <c r="AU36" s="866" t="s">
        <v>712</v>
      </c>
      <c r="AV36" s="867">
        <v>7</v>
      </c>
    </row>
    <row r="37" spans="2:48" ht="15" customHeight="1">
      <c r="B37" s="31" t="str">
        <f t="shared" si="3"/>
        <v>604EPS010</v>
      </c>
      <c r="C37" s="31" t="str">
        <f t="shared" si="4"/>
        <v>604EPS044</v>
      </c>
      <c r="D37" s="31" t="str">
        <f t="shared" si="5"/>
        <v>604EPS002</v>
      </c>
      <c r="E37" s="31" t="str">
        <f t="shared" si="6"/>
        <v>604EPS016</v>
      </c>
      <c r="F37" s="31" t="str">
        <f t="shared" si="7"/>
        <v>604EPS023</v>
      </c>
      <c r="G37" s="31" t="str">
        <f t="shared" si="8"/>
        <v>604EPS005</v>
      </c>
      <c r="H37" s="31" t="str">
        <f t="shared" si="9"/>
        <v>604EPS040</v>
      </c>
      <c r="I37" s="31" t="str">
        <f t="shared" si="10"/>
        <v>604EPS017</v>
      </c>
      <c r="J37" s="31" t="str">
        <f t="shared" si="11"/>
        <v>604EAS016</v>
      </c>
      <c r="K37" s="187" t="s">
        <v>351</v>
      </c>
      <c r="L37" s="32" t="s">
        <v>682</v>
      </c>
      <c r="M37" s="184">
        <v>604</v>
      </c>
      <c r="N37" s="42">
        <v>0</v>
      </c>
      <c r="O37" s="36">
        <v>0</v>
      </c>
      <c r="P37" s="36">
        <v>0</v>
      </c>
      <c r="Q37" s="36">
        <v>25</v>
      </c>
      <c r="R37" s="36">
        <v>0</v>
      </c>
      <c r="S37" s="36">
        <v>0</v>
      </c>
      <c r="T37" s="36">
        <v>0</v>
      </c>
      <c r="U37" s="36">
        <v>0</v>
      </c>
      <c r="V37" s="149">
        <v>0</v>
      </c>
      <c r="W37" s="176">
        <v>25</v>
      </c>
      <c r="X37" s="42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149">
        <v>0</v>
      </c>
      <c r="AG37" s="176">
        <v>0</v>
      </c>
      <c r="AH37" s="42">
        <f t="shared" si="27"/>
        <v>0</v>
      </c>
      <c r="AI37" s="36">
        <f t="shared" si="28"/>
        <v>0</v>
      </c>
      <c r="AJ37" s="36">
        <f t="shared" si="29"/>
        <v>0</v>
      </c>
      <c r="AK37" s="36">
        <f t="shared" si="30"/>
        <v>0</v>
      </c>
      <c r="AL37" s="36">
        <f t="shared" si="31"/>
        <v>0</v>
      </c>
      <c r="AM37" s="36">
        <f t="shared" si="32"/>
        <v>0</v>
      </c>
      <c r="AN37" s="36">
        <f t="shared" si="33"/>
        <v>17</v>
      </c>
      <c r="AO37" s="36">
        <f t="shared" si="34"/>
        <v>0</v>
      </c>
      <c r="AP37" s="149">
        <f t="shared" si="35"/>
        <v>0</v>
      </c>
      <c r="AQ37" s="176">
        <f t="shared" si="2"/>
        <v>17</v>
      </c>
      <c r="AR37" s="75" t="str">
        <f t="shared" si="13"/>
        <v>475EPS040</v>
      </c>
      <c r="AS37" s="866" t="s">
        <v>683</v>
      </c>
      <c r="AT37" s="866">
        <v>475</v>
      </c>
      <c r="AU37" s="866" t="s">
        <v>583</v>
      </c>
      <c r="AV37" s="867">
        <v>15</v>
      </c>
    </row>
    <row r="38" spans="2:48" ht="15" customHeight="1">
      <c r="B38" s="31" t="str">
        <f t="shared" si="3"/>
        <v>670EPS010</v>
      </c>
      <c r="C38" s="31" t="str">
        <f t="shared" si="4"/>
        <v>670EPS044</v>
      </c>
      <c r="D38" s="31" t="str">
        <f t="shared" si="5"/>
        <v>670EPS002</v>
      </c>
      <c r="E38" s="31" t="str">
        <f t="shared" si="6"/>
        <v>670EPS016</v>
      </c>
      <c r="F38" s="31" t="str">
        <f t="shared" si="7"/>
        <v>670EPS023</v>
      </c>
      <c r="G38" s="31" t="str">
        <f t="shared" si="8"/>
        <v>670EPS005</v>
      </c>
      <c r="H38" s="31" t="str">
        <f t="shared" si="9"/>
        <v>670EPS040</v>
      </c>
      <c r="I38" s="31" t="str">
        <f t="shared" si="10"/>
        <v>670EPS017</v>
      </c>
      <c r="J38" s="31" t="str">
        <f t="shared" si="11"/>
        <v>670EAS016</v>
      </c>
      <c r="K38" s="187" t="s">
        <v>354</v>
      </c>
      <c r="L38" s="32" t="s">
        <v>682</v>
      </c>
      <c r="M38" s="184">
        <v>670</v>
      </c>
      <c r="N38" s="42">
        <v>0</v>
      </c>
      <c r="O38" s="36">
        <v>0</v>
      </c>
      <c r="P38" s="36">
        <v>0</v>
      </c>
      <c r="Q38" s="36">
        <v>7</v>
      </c>
      <c r="R38" s="36">
        <v>0</v>
      </c>
      <c r="S38" s="36">
        <v>0</v>
      </c>
      <c r="T38" s="36">
        <v>0</v>
      </c>
      <c r="U38" s="36">
        <v>0</v>
      </c>
      <c r="V38" s="149">
        <v>0</v>
      </c>
      <c r="W38" s="176">
        <v>7</v>
      </c>
      <c r="X38" s="42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149">
        <v>0</v>
      </c>
      <c r="AG38" s="176">
        <v>0</v>
      </c>
      <c r="AH38" s="42">
        <f t="shared" si="27"/>
        <v>0</v>
      </c>
      <c r="AI38" s="36">
        <f t="shared" si="28"/>
        <v>0</v>
      </c>
      <c r="AJ38" s="36">
        <f t="shared" si="29"/>
        <v>0</v>
      </c>
      <c r="AK38" s="36">
        <f t="shared" si="30"/>
        <v>0</v>
      </c>
      <c r="AL38" s="36">
        <f t="shared" si="31"/>
        <v>0</v>
      </c>
      <c r="AM38" s="36">
        <f t="shared" si="32"/>
        <v>0</v>
      </c>
      <c r="AN38" s="36">
        <f t="shared" si="33"/>
        <v>10</v>
      </c>
      <c r="AO38" s="36">
        <f t="shared" si="34"/>
        <v>0</v>
      </c>
      <c r="AP38" s="149">
        <f t="shared" si="35"/>
        <v>0</v>
      </c>
      <c r="AQ38" s="176">
        <f t="shared" si="2"/>
        <v>10</v>
      </c>
      <c r="AR38" s="75" t="str">
        <f t="shared" si="13"/>
        <v>480EPS040</v>
      </c>
      <c r="AS38" s="866" t="s">
        <v>683</v>
      </c>
      <c r="AT38" s="866">
        <v>480</v>
      </c>
      <c r="AU38" s="866" t="s">
        <v>583</v>
      </c>
      <c r="AV38" s="867">
        <v>9</v>
      </c>
    </row>
    <row r="39" spans="2:48" ht="15" customHeight="1">
      <c r="B39" s="31" t="str">
        <f t="shared" si="3"/>
        <v>690EPS010</v>
      </c>
      <c r="C39" s="31" t="str">
        <f t="shared" si="4"/>
        <v>690EPS044</v>
      </c>
      <c r="D39" s="31" t="str">
        <f t="shared" si="5"/>
        <v>690EPS002</v>
      </c>
      <c r="E39" s="31" t="str">
        <f t="shared" si="6"/>
        <v>690EPS016</v>
      </c>
      <c r="F39" s="31" t="str">
        <f t="shared" si="7"/>
        <v>690EPS023</v>
      </c>
      <c r="G39" s="31" t="str">
        <f t="shared" si="8"/>
        <v>690EPS005</v>
      </c>
      <c r="H39" s="31" t="str">
        <f t="shared" si="9"/>
        <v>690EPS040</v>
      </c>
      <c r="I39" s="31" t="str">
        <f t="shared" si="10"/>
        <v>690EPS017</v>
      </c>
      <c r="J39" s="31" t="str">
        <f t="shared" si="11"/>
        <v>690EAS016</v>
      </c>
      <c r="K39" s="187" t="s">
        <v>355</v>
      </c>
      <c r="L39" s="32" t="s">
        <v>682</v>
      </c>
      <c r="M39" s="184">
        <v>690</v>
      </c>
      <c r="N39" s="42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149">
        <v>0</v>
      </c>
      <c r="W39" s="176">
        <v>0</v>
      </c>
      <c r="X39" s="42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149">
        <v>0</v>
      </c>
      <c r="AG39" s="176">
        <v>0</v>
      </c>
      <c r="AH39" s="42">
        <f t="shared" si="27"/>
        <v>0</v>
      </c>
      <c r="AI39" s="36">
        <f t="shared" si="28"/>
        <v>0</v>
      </c>
      <c r="AJ39" s="36">
        <f t="shared" si="29"/>
        <v>0</v>
      </c>
      <c r="AK39" s="36">
        <f t="shared" si="30"/>
        <v>0</v>
      </c>
      <c r="AL39" s="36">
        <f t="shared" si="31"/>
        <v>0</v>
      </c>
      <c r="AM39" s="36">
        <f t="shared" si="32"/>
        <v>0</v>
      </c>
      <c r="AN39" s="36">
        <f t="shared" si="33"/>
        <v>4</v>
      </c>
      <c r="AO39" s="36">
        <f t="shared" si="34"/>
        <v>0</v>
      </c>
      <c r="AP39" s="149">
        <f t="shared" si="35"/>
        <v>0</v>
      </c>
      <c r="AQ39" s="176">
        <f t="shared" si="2"/>
        <v>4</v>
      </c>
      <c r="AR39" s="75" t="str">
        <f t="shared" si="13"/>
        <v>480ESSC02</v>
      </c>
      <c r="AS39" s="866" t="s">
        <v>683</v>
      </c>
      <c r="AT39" s="866">
        <v>480</v>
      </c>
      <c r="AU39" s="866" t="s">
        <v>712</v>
      </c>
      <c r="AV39" s="867">
        <v>1</v>
      </c>
    </row>
    <row r="40" spans="2:48" ht="15" customHeight="1">
      <c r="B40" s="31" t="str">
        <f t="shared" ref="B40:B71" si="36">CONCATENATE(M40,$AH$5)</f>
        <v>736EPS010</v>
      </c>
      <c r="C40" s="31" t="str">
        <f t="shared" ref="C40:C71" si="37">CONCATENATE(M40,$AI$5)</f>
        <v>736EPS044</v>
      </c>
      <c r="D40" s="31" t="str">
        <f t="shared" ref="D40:D71" si="38">CONCATENATE(M40,$AJ$5)</f>
        <v>736EPS002</v>
      </c>
      <c r="E40" s="31" t="str">
        <f t="shared" ref="E40:E71" si="39">CONCATENATE(M40,$AK$5)</f>
        <v>736EPS016</v>
      </c>
      <c r="F40" s="31" t="str">
        <f t="shared" ref="F40:F71" si="40">CONCATENATE(M40,$AL$5)</f>
        <v>736EPS023</v>
      </c>
      <c r="G40" s="31" t="str">
        <f t="shared" ref="G40:G71" si="41">CONCATENATE(M40,$AM$5)</f>
        <v>736EPS005</v>
      </c>
      <c r="H40" s="31" t="str">
        <f t="shared" ref="H40:H71" si="42">CONCATENATE(M40,$AN$5)</f>
        <v>736EPS040</v>
      </c>
      <c r="I40" s="31" t="str">
        <f t="shared" ref="I40:I71" si="43">CONCATENATE(M40,$AO$5)</f>
        <v>736EPS017</v>
      </c>
      <c r="J40" s="31" t="str">
        <f t="shared" ref="J40:J71" si="44">CONCATENATE(M40,$AP$5)</f>
        <v>736EAS016</v>
      </c>
      <c r="K40" s="187" t="s">
        <v>356</v>
      </c>
      <c r="L40" s="32" t="s">
        <v>682</v>
      </c>
      <c r="M40" s="184">
        <v>736</v>
      </c>
      <c r="N40" s="42">
        <v>0</v>
      </c>
      <c r="O40" s="36">
        <v>0</v>
      </c>
      <c r="P40" s="36">
        <v>0</v>
      </c>
      <c r="Q40" s="36">
        <v>24</v>
      </c>
      <c r="R40" s="36">
        <v>0</v>
      </c>
      <c r="S40" s="36">
        <v>0</v>
      </c>
      <c r="T40" s="36">
        <v>0</v>
      </c>
      <c r="U40" s="36">
        <v>0</v>
      </c>
      <c r="V40" s="149">
        <v>0</v>
      </c>
      <c r="W40" s="176">
        <v>24</v>
      </c>
      <c r="X40" s="42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149">
        <v>0</v>
      </c>
      <c r="AG40" s="176">
        <v>0</v>
      </c>
      <c r="AH40" s="42">
        <f t="shared" si="27"/>
        <v>0</v>
      </c>
      <c r="AI40" s="36">
        <f t="shared" si="28"/>
        <v>0</v>
      </c>
      <c r="AJ40" s="36">
        <f t="shared" si="29"/>
        <v>0</v>
      </c>
      <c r="AK40" s="36">
        <f t="shared" si="30"/>
        <v>0</v>
      </c>
      <c r="AL40" s="36">
        <f t="shared" si="31"/>
        <v>0</v>
      </c>
      <c r="AM40" s="36">
        <f t="shared" si="32"/>
        <v>0</v>
      </c>
      <c r="AN40" s="36">
        <f t="shared" si="33"/>
        <v>12</v>
      </c>
      <c r="AO40" s="36">
        <f t="shared" si="34"/>
        <v>0</v>
      </c>
      <c r="AP40" s="149">
        <f t="shared" si="35"/>
        <v>0</v>
      </c>
      <c r="AQ40" s="176">
        <f t="shared" si="2"/>
        <v>12</v>
      </c>
      <c r="AR40" s="75" t="str">
        <f t="shared" si="13"/>
        <v>490EPS040</v>
      </c>
      <c r="AS40" s="866" t="s">
        <v>683</v>
      </c>
      <c r="AT40" s="866">
        <v>490</v>
      </c>
      <c r="AU40" s="866" t="s">
        <v>583</v>
      </c>
      <c r="AV40" s="867">
        <v>11</v>
      </c>
    </row>
    <row r="41" spans="2:48" ht="15" customHeight="1">
      <c r="B41" s="31" t="str">
        <f t="shared" si="36"/>
        <v>858EPS010</v>
      </c>
      <c r="C41" s="31" t="str">
        <f t="shared" si="37"/>
        <v>858EPS044</v>
      </c>
      <c r="D41" s="31" t="str">
        <f t="shared" si="38"/>
        <v>858EPS002</v>
      </c>
      <c r="E41" s="31" t="str">
        <f t="shared" si="39"/>
        <v>858EPS016</v>
      </c>
      <c r="F41" s="31" t="str">
        <f t="shared" si="40"/>
        <v>858EPS023</v>
      </c>
      <c r="G41" s="31" t="str">
        <f t="shared" si="41"/>
        <v>858EPS005</v>
      </c>
      <c r="H41" s="31" t="str">
        <f t="shared" si="42"/>
        <v>858EPS040</v>
      </c>
      <c r="I41" s="31" t="str">
        <f t="shared" si="43"/>
        <v>858EPS017</v>
      </c>
      <c r="J41" s="31" t="str">
        <f t="shared" si="44"/>
        <v>858EAS016</v>
      </c>
      <c r="K41" s="187" t="s">
        <v>357</v>
      </c>
      <c r="L41" s="32" t="s">
        <v>682</v>
      </c>
      <c r="M41" s="184">
        <v>858</v>
      </c>
      <c r="N41" s="42">
        <v>0</v>
      </c>
      <c r="O41" s="36">
        <v>0</v>
      </c>
      <c r="P41" s="36">
        <v>0</v>
      </c>
      <c r="Q41" s="36">
        <v>29</v>
      </c>
      <c r="R41" s="36">
        <v>0</v>
      </c>
      <c r="S41" s="36">
        <v>0</v>
      </c>
      <c r="T41" s="36">
        <v>0</v>
      </c>
      <c r="U41" s="36">
        <v>0</v>
      </c>
      <c r="V41" s="149">
        <v>0</v>
      </c>
      <c r="W41" s="176">
        <v>29</v>
      </c>
      <c r="X41" s="42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149">
        <v>0</v>
      </c>
      <c r="AG41" s="176">
        <v>0</v>
      </c>
      <c r="AH41" s="42">
        <f t="shared" si="27"/>
        <v>0</v>
      </c>
      <c r="AI41" s="36">
        <f t="shared" si="28"/>
        <v>0</v>
      </c>
      <c r="AJ41" s="36">
        <f t="shared" si="29"/>
        <v>0</v>
      </c>
      <c r="AK41" s="36">
        <f t="shared" si="30"/>
        <v>0</v>
      </c>
      <c r="AL41" s="36">
        <f t="shared" si="31"/>
        <v>0</v>
      </c>
      <c r="AM41" s="36">
        <f t="shared" si="32"/>
        <v>0</v>
      </c>
      <c r="AN41" s="36">
        <f t="shared" si="33"/>
        <v>15</v>
      </c>
      <c r="AO41" s="36">
        <f t="shared" si="34"/>
        <v>0</v>
      </c>
      <c r="AP41" s="149">
        <f t="shared" si="35"/>
        <v>0</v>
      </c>
      <c r="AQ41" s="176">
        <f t="shared" si="2"/>
        <v>15</v>
      </c>
      <c r="AR41" s="75" t="str">
        <f t="shared" si="13"/>
        <v>490ESSC02</v>
      </c>
      <c r="AS41" s="866" t="s">
        <v>683</v>
      </c>
      <c r="AT41" s="866">
        <v>490</v>
      </c>
      <c r="AU41" s="866" t="s">
        <v>712</v>
      </c>
      <c r="AV41" s="867">
        <v>17</v>
      </c>
    </row>
    <row r="42" spans="2:48" ht="15" customHeight="1">
      <c r="B42" s="31" t="str">
        <f t="shared" si="36"/>
        <v>885EPS010</v>
      </c>
      <c r="C42" s="31" t="str">
        <f t="shared" si="37"/>
        <v>885EPS044</v>
      </c>
      <c r="D42" s="31" t="str">
        <f t="shared" si="38"/>
        <v>885EPS002</v>
      </c>
      <c r="E42" s="31" t="str">
        <f t="shared" si="39"/>
        <v>885EPS016</v>
      </c>
      <c r="F42" s="31" t="str">
        <f t="shared" si="40"/>
        <v>885EPS023</v>
      </c>
      <c r="G42" s="31" t="str">
        <f t="shared" si="41"/>
        <v>885EPS005</v>
      </c>
      <c r="H42" s="31" t="str">
        <f t="shared" si="42"/>
        <v>885EPS040</v>
      </c>
      <c r="I42" s="31" t="str">
        <f t="shared" si="43"/>
        <v>885EPS017</v>
      </c>
      <c r="J42" s="31" t="str">
        <f t="shared" si="44"/>
        <v>885EAS016</v>
      </c>
      <c r="K42" s="187" t="s">
        <v>359</v>
      </c>
      <c r="L42" s="32" t="s">
        <v>682</v>
      </c>
      <c r="M42" s="184">
        <v>885</v>
      </c>
      <c r="N42" s="42">
        <v>0</v>
      </c>
      <c r="O42" s="36">
        <v>1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149">
        <v>0</v>
      </c>
      <c r="W42" s="176">
        <v>1</v>
      </c>
      <c r="X42" s="42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149">
        <v>0</v>
      </c>
      <c r="AG42" s="176">
        <v>0</v>
      </c>
      <c r="AH42" s="42">
        <f t="shared" si="27"/>
        <v>0</v>
      </c>
      <c r="AI42" s="36">
        <f t="shared" si="28"/>
        <v>0</v>
      </c>
      <c r="AJ42" s="36">
        <f t="shared" si="29"/>
        <v>0</v>
      </c>
      <c r="AK42" s="36">
        <f t="shared" si="30"/>
        <v>0</v>
      </c>
      <c r="AL42" s="36">
        <f t="shared" si="31"/>
        <v>0</v>
      </c>
      <c r="AM42" s="36">
        <f t="shared" si="32"/>
        <v>0</v>
      </c>
      <c r="AN42" s="36">
        <f t="shared" si="33"/>
        <v>5</v>
      </c>
      <c r="AO42" s="36">
        <f t="shared" si="34"/>
        <v>0</v>
      </c>
      <c r="AP42" s="149">
        <f t="shared" si="35"/>
        <v>0</v>
      </c>
      <c r="AQ42" s="176">
        <f t="shared" si="2"/>
        <v>5</v>
      </c>
      <c r="AR42" s="75" t="str">
        <f t="shared" si="13"/>
        <v>659EPS040</v>
      </c>
      <c r="AS42" s="866" t="s">
        <v>683</v>
      </c>
      <c r="AT42" s="866">
        <v>659</v>
      </c>
      <c r="AU42" s="866" t="s">
        <v>583</v>
      </c>
      <c r="AV42" s="867">
        <v>19</v>
      </c>
    </row>
    <row r="43" spans="2:48" ht="15" customHeight="1">
      <c r="B43" s="31" t="str">
        <f t="shared" si="36"/>
        <v>890EPS010</v>
      </c>
      <c r="C43" s="31" t="str">
        <f t="shared" si="37"/>
        <v>890EPS044</v>
      </c>
      <c r="D43" s="31" t="str">
        <f t="shared" si="38"/>
        <v>890EPS002</v>
      </c>
      <c r="E43" s="31" t="str">
        <f t="shared" si="39"/>
        <v>890EPS016</v>
      </c>
      <c r="F43" s="31" t="str">
        <f t="shared" si="40"/>
        <v>890EPS023</v>
      </c>
      <c r="G43" s="31" t="str">
        <f t="shared" si="41"/>
        <v>890EPS005</v>
      </c>
      <c r="H43" s="31" t="str">
        <f t="shared" si="42"/>
        <v>890EPS040</v>
      </c>
      <c r="I43" s="31" t="str">
        <f t="shared" si="43"/>
        <v>890EPS017</v>
      </c>
      <c r="J43" s="31" t="str">
        <f t="shared" si="44"/>
        <v>890EAS016</v>
      </c>
      <c r="K43" s="187" t="s">
        <v>361</v>
      </c>
      <c r="L43" s="32" t="s">
        <v>682</v>
      </c>
      <c r="M43" s="184">
        <v>890</v>
      </c>
      <c r="N43" s="42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149">
        <v>0</v>
      </c>
      <c r="W43" s="176">
        <v>0</v>
      </c>
      <c r="X43" s="42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149">
        <v>0</v>
      </c>
      <c r="AG43" s="176">
        <v>0</v>
      </c>
      <c r="AH43" s="42">
        <f t="shared" si="27"/>
        <v>0</v>
      </c>
      <c r="AI43" s="36">
        <f t="shared" si="28"/>
        <v>0</v>
      </c>
      <c r="AJ43" s="36">
        <f t="shared" si="29"/>
        <v>0</v>
      </c>
      <c r="AK43" s="36">
        <f t="shared" si="30"/>
        <v>0</v>
      </c>
      <c r="AL43" s="36">
        <f t="shared" si="31"/>
        <v>0</v>
      </c>
      <c r="AM43" s="36">
        <f t="shared" si="32"/>
        <v>0</v>
      </c>
      <c r="AN43" s="36">
        <f t="shared" si="33"/>
        <v>14</v>
      </c>
      <c r="AO43" s="36">
        <f t="shared" si="34"/>
        <v>0</v>
      </c>
      <c r="AP43" s="149">
        <f t="shared" si="35"/>
        <v>0</v>
      </c>
      <c r="AQ43" s="176">
        <f t="shared" si="2"/>
        <v>14</v>
      </c>
      <c r="AR43" s="75" t="str">
        <f t="shared" si="13"/>
        <v>659ESSC02</v>
      </c>
      <c r="AS43" s="866" t="s">
        <v>683</v>
      </c>
      <c r="AT43" s="866">
        <v>659</v>
      </c>
      <c r="AU43" s="866" t="s">
        <v>712</v>
      </c>
      <c r="AV43" s="867">
        <v>6</v>
      </c>
    </row>
    <row r="44" spans="2:48" ht="15" customHeight="1">
      <c r="B44" s="31" t="str">
        <f t="shared" si="36"/>
        <v>EPS010</v>
      </c>
      <c r="C44" s="31" t="str">
        <f t="shared" si="37"/>
        <v>EPS044</v>
      </c>
      <c r="D44" s="31" t="str">
        <f t="shared" si="38"/>
        <v>EPS002</v>
      </c>
      <c r="E44" s="31" t="str">
        <f t="shared" si="39"/>
        <v>EPS016</v>
      </c>
      <c r="F44" s="31" t="str">
        <f t="shared" si="40"/>
        <v>EPS023</v>
      </c>
      <c r="G44" s="31" t="str">
        <f t="shared" si="41"/>
        <v>EPS005</v>
      </c>
      <c r="H44" s="31" t="str">
        <f t="shared" si="42"/>
        <v>EPS040</v>
      </c>
      <c r="I44" s="31" t="str">
        <f t="shared" si="43"/>
        <v>EPS017</v>
      </c>
      <c r="J44" s="31" t="str">
        <f t="shared" si="44"/>
        <v>EAS016</v>
      </c>
      <c r="K44" s="185" t="s">
        <v>716</v>
      </c>
      <c r="L44" s="142"/>
      <c r="M44" s="186"/>
      <c r="N44" s="40">
        <v>0</v>
      </c>
      <c r="O44" s="37">
        <v>2</v>
      </c>
      <c r="P44" s="37">
        <v>1</v>
      </c>
      <c r="Q44" s="37">
        <v>42</v>
      </c>
      <c r="R44" s="37">
        <v>1</v>
      </c>
      <c r="S44" s="37">
        <v>1</v>
      </c>
      <c r="T44" s="37">
        <v>1</v>
      </c>
      <c r="U44" s="37">
        <v>0</v>
      </c>
      <c r="V44" s="150">
        <v>0</v>
      </c>
      <c r="W44" s="175">
        <v>48</v>
      </c>
      <c r="X44" s="40">
        <v>0</v>
      </c>
      <c r="Y44" s="37">
        <v>0</v>
      </c>
      <c r="Z44" s="37">
        <v>1</v>
      </c>
      <c r="AA44" s="37">
        <v>0</v>
      </c>
      <c r="AB44" s="37">
        <v>1</v>
      </c>
      <c r="AC44" s="37">
        <v>2</v>
      </c>
      <c r="AD44" s="37">
        <v>0</v>
      </c>
      <c r="AE44" s="37">
        <v>0</v>
      </c>
      <c r="AF44" s="150">
        <v>0</v>
      </c>
      <c r="AG44" s="175">
        <v>4</v>
      </c>
      <c r="AH44" s="40">
        <f t="shared" ref="AH44:AP44" si="45">SUM(AH45:AH63)</f>
        <v>0</v>
      </c>
      <c r="AI44" s="37">
        <f t="shared" si="45"/>
        <v>0</v>
      </c>
      <c r="AJ44" s="37">
        <f t="shared" si="45"/>
        <v>1</v>
      </c>
      <c r="AK44" s="37">
        <f t="shared" si="45"/>
        <v>0</v>
      </c>
      <c r="AL44" s="37">
        <f t="shared" si="45"/>
        <v>0</v>
      </c>
      <c r="AM44" s="37">
        <f t="shared" si="45"/>
        <v>0</v>
      </c>
      <c r="AN44" s="37">
        <f>SUM(AN45:AN63)</f>
        <v>109</v>
      </c>
      <c r="AO44" s="37">
        <f>SUM(AO45:AO63)</f>
        <v>0</v>
      </c>
      <c r="AP44" s="150">
        <f t="shared" si="45"/>
        <v>0</v>
      </c>
      <c r="AQ44" s="175">
        <f t="shared" si="2"/>
        <v>110</v>
      </c>
      <c r="AR44" s="75" t="str">
        <f t="shared" si="13"/>
        <v>665EPS016</v>
      </c>
      <c r="AS44" s="866" t="s">
        <v>683</v>
      </c>
      <c r="AT44" s="866">
        <v>665</v>
      </c>
      <c r="AU44" s="866" t="s">
        <v>581</v>
      </c>
      <c r="AV44" s="867">
        <v>28</v>
      </c>
    </row>
    <row r="45" spans="2:48" ht="15" customHeight="1">
      <c r="B45" s="31" t="str">
        <f t="shared" si="36"/>
        <v>4EPS010</v>
      </c>
      <c r="C45" s="31" t="str">
        <f t="shared" si="37"/>
        <v>4EPS044</v>
      </c>
      <c r="D45" s="31" t="str">
        <f t="shared" si="38"/>
        <v>4EPS002</v>
      </c>
      <c r="E45" s="31" t="str">
        <f t="shared" si="39"/>
        <v>4EPS016</v>
      </c>
      <c r="F45" s="31" t="str">
        <f t="shared" si="40"/>
        <v>4EPS023</v>
      </c>
      <c r="G45" s="31" t="str">
        <f t="shared" si="41"/>
        <v>4EPS005</v>
      </c>
      <c r="H45" s="31" t="str">
        <f t="shared" si="42"/>
        <v>4EPS040</v>
      </c>
      <c r="I45" s="31" t="str">
        <f t="shared" si="43"/>
        <v>4EPS017</v>
      </c>
      <c r="J45" s="31" t="str">
        <f t="shared" si="44"/>
        <v>4EAS016</v>
      </c>
      <c r="K45" s="187" t="s">
        <v>299</v>
      </c>
      <c r="L45" s="32" t="s">
        <v>519</v>
      </c>
      <c r="M45" s="184">
        <v>4</v>
      </c>
      <c r="N45" s="42">
        <v>0</v>
      </c>
      <c r="O45" s="36">
        <v>0</v>
      </c>
      <c r="P45" s="36">
        <v>0</v>
      </c>
      <c r="Q45" s="36">
        <v>0</v>
      </c>
      <c r="R45" s="36">
        <v>1</v>
      </c>
      <c r="S45" s="36">
        <v>0</v>
      </c>
      <c r="T45" s="36">
        <v>0</v>
      </c>
      <c r="U45" s="36">
        <v>0</v>
      </c>
      <c r="V45" s="149">
        <v>0</v>
      </c>
      <c r="W45" s="176">
        <v>1</v>
      </c>
      <c r="X45" s="42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0</v>
      </c>
      <c r="AF45" s="149">
        <v>0</v>
      </c>
      <c r="AG45" s="176">
        <v>0</v>
      </c>
      <c r="AH45" s="42">
        <f t="shared" ref="AH45:AH63" si="46">IFERROR(VLOOKUP(B45,$AR$8:$AV$928,5,0),0)</f>
        <v>0</v>
      </c>
      <c r="AI45" s="36">
        <f t="shared" ref="AI45:AI63" si="47">IFERROR(VLOOKUP(C45,$AR$8:$AV$928,5,0),0)</f>
        <v>0</v>
      </c>
      <c r="AJ45" s="36">
        <f t="shared" ref="AJ45:AJ63" si="48">IFERROR(VLOOKUP(D45,$AR$8:$AV$928,5,0),0)</f>
        <v>0</v>
      </c>
      <c r="AK45" s="36">
        <f t="shared" ref="AK45:AK63" si="49">IFERROR(VLOOKUP(E45,$AR$8:$AV$928,5,0),0)</f>
        <v>0</v>
      </c>
      <c r="AL45" s="36">
        <f t="shared" ref="AL45:AL63" si="50">IFERROR(VLOOKUP(F45,$AR$8:$AV$928,5,0),0)</f>
        <v>0</v>
      </c>
      <c r="AM45" s="36">
        <f t="shared" ref="AM45:AM63" si="51">IFERROR(VLOOKUP(G45,$AR$8:$AV$928,5,0),0)</f>
        <v>0</v>
      </c>
      <c r="AN45" s="36">
        <f t="shared" ref="AN45:AN63" si="52">IFERROR(VLOOKUP(H45,$AR$8:$AV$928,5,0),0)</f>
        <v>2</v>
      </c>
      <c r="AO45" s="36">
        <f t="shared" ref="AO45:AO63" si="53">IFERROR(VLOOKUP(I45,$AR$8:$AV$928,5,0),0)</f>
        <v>0</v>
      </c>
      <c r="AP45" s="149">
        <f t="shared" ref="AP45:AP63" si="54">IFERROR(VLOOKUP(J45,$AR$8:$AV$928,5,0),0)</f>
        <v>0</v>
      </c>
      <c r="AQ45" s="176">
        <f t="shared" si="2"/>
        <v>2</v>
      </c>
      <c r="AR45" s="75" t="str">
        <f t="shared" si="13"/>
        <v>665EPS040</v>
      </c>
      <c r="AS45" s="866" t="s">
        <v>683</v>
      </c>
      <c r="AT45" s="866">
        <v>665</v>
      </c>
      <c r="AU45" s="866" t="s">
        <v>583</v>
      </c>
      <c r="AV45" s="867">
        <v>14</v>
      </c>
    </row>
    <row r="46" spans="2:48" ht="15" customHeight="1">
      <c r="B46" s="31" t="str">
        <f t="shared" si="36"/>
        <v>42EPS010</v>
      </c>
      <c r="C46" s="31" t="str">
        <f t="shared" si="37"/>
        <v>42EPS044</v>
      </c>
      <c r="D46" s="31" t="str">
        <f t="shared" si="38"/>
        <v>42EPS002</v>
      </c>
      <c r="E46" s="31" t="str">
        <f t="shared" si="39"/>
        <v>42EPS016</v>
      </c>
      <c r="F46" s="31" t="str">
        <f t="shared" si="40"/>
        <v>42EPS023</v>
      </c>
      <c r="G46" s="31" t="str">
        <f t="shared" si="41"/>
        <v>42EPS005</v>
      </c>
      <c r="H46" s="31" t="str">
        <f t="shared" si="42"/>
        <v>42EPS040</v>
      </c>
      <c r="I46" s="31" t="str">
        <f t="shared" si="43"/>
        <v>42EPS017</v>
      </c>
      <c r="J46" s="31" t="str">
        <f t="shared" si="44"/>
        <v>42EAS016</v>
      </c>
      <c r="K46" s="189" t="s">
        <v>366</v>
      </c>
      <c r="L46" s="32" t="s">
        <v>519</v>
      </c>
      <c r="M46" s="184">
        <v>42</v>
      </c>
      <c r="N46" s="42">
        <v>0</v>
      </c>
      <c r="O46" s="36">
        <v>1</v>
      </c>
      <c r="P46" s="36">
        <v>0</v>
      </c>
      <c r="Q46" s="36">
        <v>23</v>
      </c>
      <c r="R46" s="36">
        <v>0</v>
      </c>
      <c r="S46" s="36">
        <v>0</v>
      </c>
      <c r="T46" s="36">
        <v>0</v>
      </c>
      <c r="U46" s="36">
        <v>0</v>
      </c>
      <c r="V46" s="149">
        <v>0</v>
      </c>
      <c r="W46" s="176">
        <v>24</v>
      </c>
      <c r="X46" s="42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149">
        <v>0</v>
      </c>
      <c r="AG46" s="176">
        <v>0</v>
      </c>
      <c r="AH46" s="42">
        <f t="shared" si="46"/>
        <v>0</v>
      </c>
      <c r="AI46" s="36">
        <f t="shared" si="47"/>
        <v>0</v>
      </c>
      <c r="AJ46" s="36">
        <f t="shared" si="48"/>
        <v>0</v>
      </c>
      <c r="AK46" s="36">
        <f t="shared" si="49"/>
        <v>0</v>
      </c>
      <c r="AL46" s="36">
        <f t="shared" si="50"/>
        <v>0</v>
      </c>
      <c r="AM46" s="36">
        <f t="shared" si="51"/>
        <v>0</v>
      </c>
      <c r="AN46" s="36">
        <f t="shared" si="52"/>
        <v>31</v>
      </c>
      <c r="AO46" s="36">
        <f t="shared" si="53"/>
        <v>0</v>
      </c>
      <c r="AP46" s="149">
        <f t="shared" si="54"/>
        <v>0</v>
      </c>
      <c r="AQ46" s="176">
        <f t="shared" si="2"/>
        <v>31</v>
      </c>
      <c r="AR46" s="75" t="str">
        <f t="shared" si="13"/>
        <v>665ESSC02</v>
      </c>
      <c r="AS46" s="866" t="s">
        <v>683</v>
      </c>
      <c r="AT46" s="866">
        <v>665</v>
      </c>
      <c r="AU46" s="866" t="s">
        <v>712</v>
      </c>
      <c r="AV46" s="867">
        <v>1</v>
      </c>
    </row>
    <row r="47" spans="2:48" ht="15" customHeight="1">
      <c r="B47" s="31" t="str">
        <f t="shared" si="36"/>
        <v>44EPS010</v>
      </c>
      <c r="C47" s="31" t="str">
        <f t="shared" si="37"/>
        <v>44EPS044</v>
      </c>
      <c r="D47" s="31" t="str">
        <f t="shared" si="38"/>
        <v>44EPS002</v>
      </c>
      <c r="E47" s="31" t="str">
        <f t="shared" si="39"/>
        <v>44EPS016</v>
      </c>
      <c r="F47" s="31" t="str">
        <f t="shared" si="40"/>
        <v>44EPS023</v>
      </c>
      <c r="G47" s="31" t="str">
        <f t="shared" si="41"/>
        <v>44EPS005</v>
      </c>
      <c r="H47" s="31" t="str">
        <f t="shared" si="42"/>
        <v>44EPS040</v>
      </c>
      <c r="I47" s="31" t="str">
        <f t="shared" si="43"/>
        <v>44EPS017</v>
      </c>
      <c r="J47" s="31" t="str">
        <f t="shared" si="44"/>
        <v>44EAS016</v>
      </c>
      <c r="K47" s="187" t="s">
        <v>315</v>
      </c>
      <c r="L47" s="32" t="s">
        <v>519</v>
      </c>
      <c r="M47" s="184">
        <v>44</v>
      </c>
      <c r="N47" s="42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149">
        <v>0</v>
      </c>
      <c r="W47" s="176">
        <v>0</v>
      </c>
      <c r="X47" s="42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149">
        <v>0</v>
      </c>
      <c r="AG47" s="176">
        <v>0</v>
      </c>
      <c r="AH47" s="42">
        <f t="shared" si="46"/>
        <v>0</v>
      </c>
      <c r="AI47" s="36">
        <f t="shared" si="47"/>
        <v>0</v>
      </c>
      <c r="AJ47" s="36">
        <f t="shared" si="48"/>
        <v>0</v>
      </c>
      <c r="AK47" s="36">
        <f t="shared" si="49"/>
        <v>0</v>
      </c>
      <c r="AL47" s="36">
        <f t="shared" si="50"/>
        <v>0</v>
      </c>
      <c r="AM47" s="36">
        <f t="shared" si="51"/>
        <v>0</v>
      </c>
      <c r="AN47" s="36">
        <f t="shared" si="52"/>
        <v>8</v>
      </c>
      <c r="AO47" s="36">
        <f t="shared" si="53"/>
        <v>0</v>
      </c>
      <c r="AP47" s="149">
        <f t="shared" si="54"/>
        <v>0</v>
      </c>
      <c r="AQ47" s="176">
        <f t="shared" si="2"/>
        <v>8</v>
      </c>
      <c r="AR47" s="75" t="str">
        <f t="shared" si="13"/>
        <v>837EPS010</v>
      </c>
      <c r="AS47" s="866" t="s">
        <v>683</v>
      </c>
      <c r="AT47" s="866">
        <v>837</v>
      </c>
      <c r="AU47" s="866" t="s">
        <v>578</v>
      </c>
      <c r="AV47" s="867">
        <v>27</v>
      </c>
    </row>
    <row r="48" spans="2:48" ht="15" customHeight="1">
      <c r="B48" s="31" t="str">
        <f t="shared" si="36"/>
        <v>59EPS010</v>
      </c>
      <c r="C48" s="31" t="str">
        <f t="shared" si="37"/>
        <v>59EPS044</v>
      </c>
      <c r="D48" s="31" t="str">
        <f t="shared" si="38"/>
        <v>59EPS002</v>
      </c>
      <c r="E48" s="31" t="str">
        <f t="shared" si="39"/>
        <v>59EPS016</v>
      </c>
      <c r="F48" s="31" t="str">
        <f t="shared" si="40"/>
        <v>59EPS023</v>
      </c>
      <c r="G48" s="31" t="str">
        <f t="shared" si="41"/>
        <v>59EPS005</v>
      </c>
      <c r="H48" s="31" t="str">
        <f t="shared" si="42"/>
        <v>59EPS040</v>
      </c>
      <c r="I48" s="31" t="str">
        <f t="shared" si="43"/>
        <v>59EPS017</v>
      </c>
      <c r="J48" s="31" t="str">
        <f t="shared" si="44"/>
        <v>59EAS016</v>
      </c>
      <c r="K48" s="187" t="s">
        <v>323</v>
      </c>
      <c r="L48" s="32" t="s">
        <v>519</v>
      </c>
      <c r="M48" s="184">
        <v>59</v>
      </c>
      <c r="N48" s="42">
        <v>0</v>
      </c>
      <c r="O48" s="36">
        <v>0</v>
      </c>
      <c r="P48" s="36">
        <v>1</v>
      </c>
      <c r="Q48" s="36">
        <v>0</v>
      </c>
      <c r="R48" s="36">
        <v>0</v>
      </c>
      <c r="S48" s="36">
        <v>1</v>
      </c>
      <c r="T48" s="36">
        <v>0</v>
      </c>
      <c r="U48" s="36">
        <v>0</v>
      </c>
      <c r="V48" s="149">
        <v>0</v>
      </c>
      <c r="W48" s="176">
        <v>2</v>
      </c>
      <c r="X48" s="42">
        <v>0</v>
      </c>
      <c r="Y48" s="36">
        <v>0</v>
      </c>
      <c r="Z48" s="36">
        <v>1</v>
      </c>
      <c r="AA48" s="36">
        <v>0</v>
      </c>
      <c r="AB48" s="36">
        <v>0</v>
      </c>
      <c r="AC48" s="36">
        <v>2</v>
      </c>
      <c r="AD48" s="36">
        <v>0</v>
      </c>
      <c r="AE48" s="36">
        <v>0</v>
      </c>
      <c r="AF48" s="149">
        <v>0</v>
      </c>
      <c r="AG48" s="176">
        <v>3</v>
      </c>
      <c r="AH48" s="42">
        <f t="shared" si="46"/>
        <v>0</v>
      </c>
      <c r="AI48" s="36">
        <f t="shared" si="47"/>
        <v>0</v>
      </c>
      <c r="AJ48" s="36">
        <f t="shared" si="48"/>
        <v>1</v>
      </c>
      <c r="AK48" s="36">
        <f t="shared" si="49"/>
        <v>0</v>
      </c>
      <c r="AL48" s="36">
        <f t="shared" si="50"/>
        <v>0</v>
      </c>
      <c r="AM48" s="36">
        <f t="shared" si="51"/>
        <v>0</v>
      </c>
      <c r="AN48" s="36">
        <f t="shared" si="52"/>
        <v>0</v>
      </c>
      <c r="AO48" s="36">
        <f t="shared" si="53"/>
        <v>0</v>
      </c>
      <c r="AP48" s="149">
        <f t="shared" si="54"/>
        <v>0</v>
      </c>
      <c r="AQ48" s="176">
        <f t="shared" si="2"/>
        <v>1</v>
      </c>
      <c r="AR48" s="75" t="str">
        <f t="shared" si="13"/>
        <v>837EPS016</v>
      </c>
      <c r="AS48" s="866" t="s">
        <v>683</v>
      </c>
      <c r="AT48" s="866">
        <v>837</v>
      </c>
      <c r="AU48" s="866" t="s">
        <v>581</v>
      </c>
      <c r="AV48" s="867">
        <v>299</v>
      </c>
    </row>
    <row r="49" spans="2:48" ht="15" customHeight="1">
      <c r="B49" s="31" t="str">
        <f t="shared" si="36"/>
        <v>113EPS010</v>
      </c>
      <c r="C49" s="31" t="str">
        <f t="shared" si="37"/>
        <v>113EPS044</v>
      </c>
      <c r="D49" s="31" t="str">
        <f t="shared" si="38"/>
        <v>113EPS002</v>
      </c>
      <c r="E49" s="31" t="str">
        <f t="shared" si="39"/>
        <v>113EPS016</v>
      </c>
      <c r="F49" s="31" t="str">
        <f t="shared" si="40"/>
        <v>113EPS023</v>
      </c>
      <c r="G49" s="31" t="str">
        <f t="shared" si="41"/>
        <v>113EPS005</v>
      </c>
      <c r="H49" s="31" t="str">
        <f t="shared" si="42"/>
        <v>113EPS040</v>
      </c>
      <c r="I49" s="31" t="str">
        <f t="shared" si="43"/>
        <v>113EPS017</v>
      </c>
      <c r="J49" s="31" t="str">
        <f t="shared" si="44"/>
        <v>113EAS016</v>
      </c>
      <c r="K49" s="187" t="s">
        <v>335</v>
      </c>
      <c r="L49" s="32" t="s">
        <v>519</v>
      </c>
      <c r="M49" s="184">
        <v>113</v>
      </c>
      <c r="N49" s="42">
        <v>0</v>
      </c>
      <c r="O49" s="36">
        <v>1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149">
        <v>0</v>
      </c>
      <c r="W49" s="176">
        <v>1</v>
      </c>
      <c r="X49" s="42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149">
        <v>0</v>
      </c>
      <c r="AG49" s="176">
        <v>0</v>
      </c>
      <c r="AH49" s="42">
        <f t="shared" si="46"/>
        <v>0</v>
      </c>
      <c r="AI49" s="36">
        <f t="shared" si="47"/>
        <v>0</v>
      </c>
      <c r="AJ49" s="36">
        <f t="shared" si="48"/>
        <v>0</v>
      </c>
      <c r="AK49" s="36">
        <f t="shared" si="49"/>
        <v>0</v>
      </c>
      <c r="AL49" s="36">
        <f t="shared" si="50"/>
        <v>0</v>
      </c>
      <c r="AM49" s="36">
        <f t="shared" si="51"/>
        <v>0</v>
      </c>
      <c r="AN49" s="36">
        <f t="shared" si="52"/>
        <v>13</v>
      </c>
      <c r="AO49" s="36">
        <f t="shared" si="53"/>
        <v>0</v>
      </c>
      <c r="AP49" s="149">
        <f t="shared" si="54"/>
        <v>0</v>
      </c>
      <c r="AQ49" s="176">
        <f t="shared" si="2"/>
        <v>13</v>
      </c>
      <c r="AR49" s="75" t="str">
        <f t="shared" si="13"/>
        <v>837EPS040</v>
      </c>
      <c r="AS49" s="866" t="s">
        <v>683</v>
      </c>
      <c r="AT49" s="866">
        <v>837</v>
      </c>
      <c r="AU49" s="866" t="s">
        <v>583</v>
      </c>
      <c r="AV49" s="867">
        <v>37</v>
      </c>
    </row>
    <row r="50" spans="2:48" ht="15" customHeight="1">
      <c r="B50" s="31" t="str">
        <f t="shared" si="36"/>
        <v>125EPS010</v>
      </c>
      <c r="C50" s="31" t="str">
        <f t="shared" si="37"/>
        <v>125EPS044</v>
      </c>
      <c r="D50" s="31" t="str">
        <f t="shared" si="38"/>
        <v>125EPS002</v>
      </c>
      <c r="E50" s="31" t="str">
        <f t="shared" si="39"/>
        <v>125EPS016</v>
      </c>
      <c r="F50" s="31" t="str">
        <f t="shared" si="40"/>
        <v>125EPS023</v>
      </c>
      <c r="G50" s="31" t="str">
        <f t="shared" si="41"/>
        <v>125EPS005</v>
      </c>
      <c r="H50" s="31" t="str">
        <f t="shared" si="42"/>
        <v>125EPS040</v>
      </c>
      <c r="I50" s="31" t="str">
        <f t="shared" si="43"/>
        <v>125EPS017</v>
      </c>
      <c r="J50" s="31" t="str">
        <f t="shared" si="44"/>
        <v>125EAS016</v>
      </c>
      <c r="K50" s="187" t="s">
        <v>338</v>
      </c>
      <c r="L50" s="32" t="s">
        <v>519</v>
      </c>
      <c r="M50" s="184">
        <v>125</v>
      </c>
      <c r="N50" s="42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149">
        <v>0</v>
      </c>
      <c r="W50" s="176">
        <v>0</v>
      </c>
      <c r="X50" s="42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149">
        <v>0</v>
      </c>
      <c r="AG50" s="176">
        <v>0</v>
      </c>
      <c r="AH50" s="42">
        <f t="shared" si="46"/>
        <v>0</v>
      </c>
      <c r="AI50" s="36">
        <f t="shared" si="47"/>
        <v>0</v>
      </c>
      <c r="AJ50" s="36">
        <f t="shared" si="48"/>
        <v>0</v>
      </c>
      <c r="AK50" s="36">
        <f t="shared" si="49"/>
        <v>0</v>
      </c>
      <c r="AL50" s="36">
        <f t="shared" si="50"/>
        <v>0</v>
      </c>
      <c r="AM50" s="36">
        <f t="shared" si="51"/>
        <v>0</v>
      </c>
      <c r="AN50" s="36">
        <f t="shared" si="52"/>
        <v>3</v>
      </c>
      <c r="AO50" s="36">
        <f t="shared" si="53"/>
        <v>0</v>
      </c>
      <c r="AP50" s="149">
        <f t="shared" si="54"/>
        <v>0</v>
      </c>
      <c r="AQ50" s="176">
        <f t="shared" si="2"/>
        <v>3</v>
      </c>
      <c r="AR50" s="75" t="str">
        <f t="shared" si="13"/>
        <v>837ESSC02</v>
      </c>
      <c r="AS50" s="866" t="s">
        <v>683</v>
      </c>
      <c r="AT50" s="866">
        <v>837</v>
      </c>
      <c r="AU50" s="866" t="s">
        <v>712</v>
      </c>
      <c r="AV50" s="867">
        <v>55</v>
      </c>
    </row>
    <row r="51" spans="2:48" ht="15" customHeight="1">
      <c r="B51" s="31" t="str">
        <f t="shared" si="36"/>
        <v>138EPS010</v>
      </c>
      <c r="C51" s="31" t="str">
        <f t="shared" si="37"/>
        <v>138EPS044</v>
      </c>
      <c r="D51" s="31" t="str">
        <f t="shared" si="38"/>
        <v>138EPS002</v>
      </c>
      <c r="E51" s="31" t="str">
        <f t="shared" si="39"/>
        <v>138EPS016</v>
      </c>
      <c r="F51" s="31" t="str">
        <f t="shared" si="40"/>
        <v>138EPS023</v>
      </c>
      <c r="G51" s="31" t="str">
        <f t="shared" si="41"/>
        <v>138EPS005</v>
      </c>
      <c r="H51" s="31" t="str">
        <f t="shared" si="42"/>
        <v>138EPS040</v>
      </c>
      <c r="I51" s="31" t="str">
        <f t="shared" si="43"/>
        <v>138EPS017</v>
      </c>
      <c r="J51" s="31" t="str">
        <f t="shared" si="44"/>
        <v>138EAS016</v>
      </c>
      <c r="K51" s="187" t="s">
        <v>344</v>
      </c>
      <c r="L51" s="32" t="s">
        <v>519</v>
      </c>
      <c r="M51" s="184">
        <v>138</v>
      </c>
      <c r="N51" s="42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149">
        <v>0</v>
      </c>
      <c r="W51" s="176">
        <v>0</v>
      </c>
      <c r="X51" s="42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149">
        <v>0</v>
      </c>
      <c r="AG51" s="176">
        <v>0</v>
      </c>
      <c r="AH51" s="42">
        <f t="shared" si="46"/>
        <v>0</v>
      </c>
      <c r="AI51" s="36">
        <f t="shared" si="47"/>
        <v>0</v>
      </c>
      <c r="AJ51" s="36">
        <f t="shared" si="48"/>
        <v>0</v>
      </c>
      <c r="AK51" s="36">
        <f t="shared" si="49"/>
        <v>0</v>
      </c>
      <c r="AL51" s="36">
        <f t="shared" si="50"/>
        <v>0</v>
      </c>
      <c r="AM51" s="36">
        <f t="shared" si="51"/>
        <v>0</v>
      </c>
      <c r="AN51" s="36">
        <f t="shared" si="52"/>
        <v>0</v>
      </c>
      <c r="AO51" s="36">
        <f t="shared" si="53"/>
        <v>0</v>
      </c>
      <c r="AP51" s="149">
        <f t="shared" si="54"/>
        <v>0</v>
      </c>
      <c r="AQ51" s="176">
        <f t="shared" si="2"/>
        <v>0</v>
      </c>
      <c r="AR51" s="75" t="str">
        <f t="shared" si="13"/>
        <v>873EPS040</v>
      </c>
      <c r="AS51" s="866" t="s">
        <v>683</v>
      </c>
      <c r="AT51" s="866">
        <v>873</v>
      </c>
      <c r="AU51" s="866" t="s">
        <v>583</v>
      </c>
      <c r="AV51" s="867">
        <v>15</v>
      </c>
    </row>
    <row r="52" spans="2:48" ht="15" customHeight="1">
      <c r="B52" s="31" t="str">
        <f t="shared" si="36"/>
        <v>234EPS010</v>
      </c>
      <c r="C52" s="31" t="str">
        <f t="shared" si="37"/>
        <v>234EPS044</v>
      </c>
      <c r="D52" s="31" t="str">
        <f t="shared" si="38"/>
        <v>234EPS002</v>
      </c>
      <c r="E52" s="31" t="str">
        <f t="shared" si="39"/>
        <v>234EPS016</v>
      </c>
      <c r="F52" s="31" t="str">
        <f t="shared" si="40"/>
        <v>234EPS023</v>
      </c>
      <c r="G52" s="31" t="str">
        <f t="shared" si="41"/>
        <v>234EPS005</v>
      </c>
      <c r="H52" s="31" t="str">
        <f t="shared" si="42"/>
        <v>234EPS040</v>
      </c>
      <c r="I52" s="31" t="str">
        <f t="shared" si="43"/>
        <v>234EPS017</v>
      </c>
      <c r="J52" s="31" t="str">
        <f t="shared" si="44"/>
        <v>234EAS016</v>
      </c>
      <c r="K52" s="187" t="s">
        <v>367</v>
      </c>
      <c r="L52" s="32" t="s">
        <v>519</v>
      </c>
      <c r="M52" s="184">
        <v>234</v>
      </c>
      <c r="N52" s="42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149">
        <v>0</v>
      </c>
      <c r="W52" s="176">
        <v>0</v>
      </c>
      <c r="X52" s="42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0</v>
      </c>
      <c r="AE52" s="36">
        <v>0</v>
      </c>
      <c r="AF52" s="149">
        <v>0</v>
      </c>
      <c r="AG52" s="176">
        <v>0</v>
      </c>
      <c r="AH52" s="42">
        <f t="shared" si="46"/>
        <v>0</v>
      </c>
      <c r="AI52" s="36">
        <f t="shared" si="47"/>
        <v>0</v>
      </c>
      <c r="AJ52" s="36">
        <f t="shared" si="48"/>
        <v>0</v>
      </c>
      <c r="AK52" s="36">
        <f t="shared" si="49"/>
        <v>0</v>
      </c>
      <c r="AL52" s="36">
        <f t="shared" si="50"/>
        <v>0</v>
      </c>
      <c r="AM52" s="36">
        <f t="shared" si="51"/>
        <v>0</v>
      </c>
      <c r="AN52" s="36">
        <f t="shared" si="52"/>
        <v>0</v>
      </c>
      <c r="AO52" s="36">
        <f t="shared" si="53"/>
        <v>0</v>
      </c>
      <c r="AP52" s="149">
        <f t="shared" si="54"/>
        <v>0</v>
      </c>
      <c r="AQ52" s="176">
        <f t="shared" si="2"/>
        <v>0</v>
      </c>
      <c r="AR52" s="75" t="str">
        <f t="shared" si="13"/>
        <v>31EPS040</v>
      </c>
      <c r="AS52" s="866" t="s">
        <v>684</v>
      </c>
      <c r="AT52" s="866">
        <v>31</v>
      </c>
      <c r="AU52" s="866" t="s">
        <v>583</v>
      </c>
      <c r="AV52" s="867">
        <v>1</v>
      </c>
    </row>
    <row r="53" spans="2:48" ht="15" customHeight="1">
      <c r="B53" s="31" t="str">
        <f t="shared" si="36"/>
        <v>240EPS010</v>
      </c>
      <c r="C53" s="31" t="str">
        <f t="shared" si="37"/>
        <v>240EPS044</v>
      </c>
      <c r="D53" s="31" t="str">
        <f t="shared" si="38"/>
        <v>240EPS002</v>
      </c>
      <c r="E53" s="31" t="str">
        <f t="shared" si="39"/>
        <v>240EPS016</v>
      </c>
      <c r="F53" s="31" t="str">
        <f t="shared" si="40"/>
        <v>240EPS023</v>
      </c>
      <c r="G53" s="31" t="str">
        <f t="shared" si="41"/>
        <v>240EPS005</v>
      </c>
      <c r="H53" s="31" t="str">
        <f t="shared" si="42"/>
        <v>240EPS040</v>
      </c>
      <c r="I53" s="31" t="str">
        <f t="shared" si="43"/>
        <v>240EPS017</v>
      </c>
      <c r="J53" s="31" t="str">
        <f t="shared" si="44"/>
        <v>240EAS016</v>
      </c>
      <c r="K53" s="187" t="s">
        <v>369</v>
      </c>
      <c r="L53" s="32" t="s">
        <v>519</v>
      </c>
      <c r="M53" s="184">
        <v>240</v>
      </c>
      <c r="N53" s="42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149">
        <v>0</v>
      </c>
      <c r="W53" s="176">
        <v>0</v>
      </c>
      <c r="X53" s="42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0</v>
      </c>
      <c r="AF53" s="149">
        <v>0</v>
      </c>
      <c r="AG53" s="176">
        <v>0</v>
      </c>
      <c r="AH53" s="42">
        <f t="shared" si="46"/>
        <v>0</v>
      </c>
      <c r="AI53" s="36">
        <f t="shared" si="47"/>
        <v>0</v>
      </c>
      <c r="AJ53" s="36">
        <f t="shared" si="48"/>
        <v>0</v>
      </c>
      <c r="AK53" s="36">
        <f t="shared" si="49"/>
        <v>0</v>
      </c>
      <c r="AL53" s="36">
        <f t="shared" si="50"/>
        <v>0</v>
      </c>
      <c r="AM53" s="36">
        <f t="shared" si="51"/>
        <v>0</v>
      </c>
      <c r="AN53" s="36">
        <f t="shared" si="52"/>
        <v>4</v>
      </c>
      <c r="AO53" s="36">
        <f t="shared" si="53"/>
        <v>0</v>
      </c>
      <c r="AP53" s="149">
        <f t="shared" si="54"/>
        <v>0</v>
      </c>
      <c r="AQ53" s="176">
        <f t="shared" si="2"/>
        <v>4</v>
      </c>
      <c r="AR53" s="75" t="str">
        <f t="shared" si="13"/>
        <v>40EPS040</v>
      </c>
      <c r="AS53" s="866" t="s">
        <v>684</v>
      </c>
      <c r="AT53" s="866">
        <v>40</v>
      </c>
      <c r="AU53" s="866" t="s">
        <v>583</v>
      </c>
      <c r="AV53" s="867">
        <v>2</v>
      </c>
    </row>
    <row r="54" spans="2:48" ht="15" customHeight="1">
      <c r="B54" s="31" t="str">
        <f t="shared" si="36"/>
        <v>284EPS010</v>
      </c>
      <c r="C54" s="31" t="str">
        <f t="shared" si="37"/>
        <v>284EPS044</v>
      </c>
      <c r="D54" s="31" t="str">
        <f t="shared" si="38"/>
        <v>284EPS002</v>
      </c>
      <c r="E54" s="31" t="str">
        <f t="shared" si="39"/>
        <v>284EPS016</v>
      </c>
      <c r="F54" s="31" t="str">
        <f t="shared" si="40"/>
        <v>284EPS023</v>
      </c>
      <c r="G54" s="31" t="str">
        <f t="shared" si="41"/>
        <v>284EPS005</v>
      </c>
      <c r="H54" s="31" t="str">
        <f t="shared" si="42"/>
        <v>284EPS040</v>
      </c>
      <c r="I54" s="31" t="str">
        <f t="shared" si="43"/>
        <v>284EPS017</v>
      </c>
      <c r="J54" s="31" t="str">
        <f t="shared" si="44"/>
        <v>284EAS016</v>
      </c>
      <c r="K54" s="187" t="s">
        <v>374</v>
      </c>
      <c r="L54" s="32" t="s">
        <v>519</v>
      </c>
      <c r="M54" s="184">
        <v>284</v>
      </c>
      <c r="N54" s="42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149">
        <v>0</v>
      </c>
      <c r="W54" s="176">
        <v>0</v>
      </c>
      <c r="X54" s="42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0</v>
      </c>
      <c r="AD54" s="36">
        <v>0</v>
      </c>
      <c r="AE54" s="36">
        <v>0</v>
      </c>
      <c r="AF54" s="149">
        <v>0</v>
      </c>
      <c r="AG54" s="176">
        <v>0</v>
      </c>
      <c r="AH54" s="42">
        <f t="shared" si="46"/>
        <v>0</v>
      </c>
      <c r="AI54" s="36">
        <f t="shared" si="47"/>
        <v>0</v>
      </c>
      <c r="AJ54" s="36">
        <f t="shared" si="48"/>
        <v>0</v>
      </c>
      <c r="AK54" s="36">
        <f t="shared" si="49"/>
        <v>0</v>
      </c>
      <c r="AL54" s="36">
        <f t="shared" si="50"/>
        <v>0</v>
      </c>
      <c r="AM54" s="36">
        <f t="shared" si="51"/>
        <v>0</v>
      </c>
      <c r="AN54" s="36">
        <f t="shared" si="52"/>
        <v>9</v>
      </c>
      <c r="AO54" s="36">
        <f t="shared" si="53"/>
        <v>0</v>
      </c>
      <c r="AP54" s="149">
        <f t="shared" si="54"/>
        <v>0</v>
      </c>
      <c r="AQ54" s="176">
        <f t="shared" si="2"/>
        <v>9</v>
      </c>
      <c r="AR54" s="75" t="str">
        <f t="shared" si="13"/>
        <v>190EPS040</v>
      </c>
      <c r="AS54" s="866" t="s">
        <v>684</v>
      </c>
      <c r="AT54" s="866">
        <v>190</v>
      </c>
      <c r="AU54" s="866" t="s">
        <v>583</v>
      </c>
      <c r="AV54" s="867">
        <v>9</v>
      </c>
    </row>
    <row r="55" spans="2:48" ht="15" customHeight="1">
      <c r="B55" s="31" t="str">
        <f t="shared" si="36"/>
        <v>306EPS010</v>
      </c>
      <c r="C55" s="31" t="str">
        <f t="shared" si="37"/>
        <v>306EPS044</v>
      </c>
      <c r="D55" s="31" t="str">
        <f t="shared" si="38"/>
        <v>306EPS002</v>
      </c>
      <c r="E55" s="31" t="str">
        <f t="shared" si="39"/>
        <v>306EPS016</v>
      </c>
      <c r="F55" s="31" t="str">
        <f t="shared" si="40"/>
        <v>306EPS023</v>
      </c>
      <c r="G55" s="31" t="str">
        <f t="shared" si="41"/>
        <v>306EPS005</v>
      </c>
      <c r="H55" s="31" t="str">
        <f t="shared" si="42"/>
        <v>306EPS040</v>
      </c>
      <c r="I55" s="31" t="str">
        <f t="shared" si="43"/>
        <v>306EPS017</v>
      </c>
      <c r="J55" s="31" t="str">
        <f t="shared" si="44"/>
        <v>306EAS016</v>
      </c>
      <c r="K55" s="187" t="s">
        <v>376</v>
      </c>
      <c r="L55" s="32" t="s">
        <v>519</v>
      </c>
      <c r="M55" s="184">
        <v>306</v>
      </c>
      <c r="N55" s="42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149">
        <v>0</v>
      </c>
      <c r="W55" s="176">
        <v>0</v>
      </c>
      <c r="X55" s="42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149">
        <v>0</v>
      </c>
      <c r="AG55" s="176">
        <v>0</v>
      </c>
      <c r="AH55" s="42">
        <f t="shared" si="46"/>
        <v>0</v>
      </c>
      <c r="AI55" s="36">
        <f t="shared" si="47"/>
        <v>0</v>
      </c>
      <c r="AJ55" s="36">
        <f t="shared" si="48"/>
        <v>0</v>
      </c>
      <c r="AK55" s="36">
        <f t="shared" si="49"/>
        <v>0</v>
      </c>
      <c r="AL55" s="36">
        <f t="shared" si="50"/>
        <v>0</v>
      </c>
      <c r="AM55" s="36">
        <f t="shared" si="51"/>
        <v>0</v>
      </c>
      <c r="AN55" s="36">
        <f t="shared" si="52"/>
        <v>0</v>
      </c>
      <c r="AO55" s="36">
        <f t="shared" si="53"/>
        <v>0</v>
      </c>
      <c r="AP55" s="149">
        <f t="shared" si="54"/>
        <v>0</v>
      </c>
      <c r="AQ55" s="176">
        <f t="shared" si="2"/>
        <v>0</v>
      </c>
      <c r="AR55" s="75" t="str">
        <f t="shared" si="13"/>
        <v>604EPS040</v>
      </c>
      <c r="AS55" s="866" t="s">
        <v>684</v>
      </c>
      <c r="AT55" s="866">
        <v>604</v>
      </c>
      <c r="AU55" s="866" t="s">
        <v>583</v>
      </c>
      <c r="AV55" s="867">
        <v>17</v>
      </c>
    </row>
    <row r="56" spans="2:48" ht="15" customHeight="1">
      <c r="B56" s="31" t="str">
        <f t="shared" si="36"/>
        <v>347EPS010</v>
      </c>
      <c r="C56" s="31" t="str">
        <f t="shared" si="37"/>
        <v>347EPS044</v>
      </c>
      <c r="D56" s="31" t="str">
        <f t="shared" si="38"/>
        <v>347EPS002</v>
      </c>
      <c r="E56" s="31" t="str">
        <f t="shared" si="39"/>
        <v>347EPS016</v>
      </c>
      <c r="F56" s="31" t="str">
        <f t="shared" si="40"/>
        <v>347EPS023</v>
      </c>
      <c r="G56" s="31" t="str">
        <f t="shared" si="41"/>
        <v>347EPS005</v>
      </c>
      <c r="H56" s="31" t="str">
        <f t="shared" si="42"/>
        <v>347EPS040</v>
      </c>
      <c r="I56" s="31" t="str">
        <f t="shared" si="43"/>
        <v>347EPS017</v>
      </c>
      <c r="J56" s="31" t="str">
        <f t="shared" si="44"/>
        <v>347EAS016</v>
      </c>
      <c r="K56" s="187" t="s">
        <v>377</v>
      </c>
      <c r="L56" s="32" t="s">
        <v>519</v>
      </c>
      <c r="M56" s="184">
        <v>347</v>
      </c>
      <c r="N56" s="42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149">
        <v>0</v>
      </c>
      <c r="W56" s="176">
        <v>0</v>
      </c>
      <c r="X56" s="42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149">
        <v>0</v>
      </c>
      <c r="AG56" s="176">
        <v>0</v>
      </c>
      <c r="AH56" s="42">
        <f t="shared" si="46"/>
        <v>0</v>
      </c>
      <c r="AI56" s="36">
        <f t="shared" si="47"/>
        <v>0</v>
      </c>
      <c r="AJ56" s="36">
        <f t="shared" si="48"/>
        <v>0</v>
      </c>
      <c r="AK56" s="36">
        <f t="shared" si="49"/>
        <v>0</v>
      </c>
      <c r="AL56" s="36">
        <f t="shared" si="50"/>
        <v>0</v>
      </c>
      <c r="AM56" s="36">
        <f t="shared" si="51"/>
        <v>0</v>
      </c>
      <c r="AN56" s="36">
        <f t="shared" si="52"/>
        <v>16</v>
      </c>
      <c r="AO56" s="36">
        <f t="shared" si="53"/>
        <v>0</v>
      </c>
      <c r="AP56" s="149">
        <f t="shared" si="54"/>
        <v>0</v>
      </c>
      <c r="AQ56" s="176">
        <f t="shared" si="2"/>
        <v>16</v>
      </c>
      <c r="AR56" s="75" t="str">
        <f t="shared" si="13"/>
        <v>670EPS040</v>
      </c>
      <c r="AS56" s="866" t="s">
        <v>684</v>
      </c>
      <c r="AT56" s="866">
        <v>670</v>
      </c>
      <c r="AU56" s="866" t="s">
        <v>583</v>
      </c>
      <c r="AV56" s="867">
        <v>10</v>
      </c>
    </row>
    <row r="57" spans="2:48" ht="15" customHeight="1">
      <c r="B57" s="31" t="str">
        <f t="shared" si="36"/>
        <v>411EPS010</v>
      </c>
      <c r="C57" s="31" t="str">
        <f t="shared" si="37"/>
        <v>411EPS044</v>
      </c>
      <c r="D57" s="31" t="str">
        <f t="shared" si="38"/>
        <v>411EPS002</v>
      </c>
      <c r="E57" s="31" t="str">
        <f t="shared" si="39"/>
        <v>411EPS016</v>
      </c>
      <c r="F57" s="31" t="str">
        <f t="shared" si="40"/>
        <v>411EPS023</v>
      </c>
      <c r="G57" s="31" t="str">
        <f t="shared" si="41"/>
        <v>411EPS005</v>
      </c>
      <c r="H57" s="31" t="str">
        <f t="shared" si="42"/>
        <v>411EPS040</v>
      </c>
      <c r="I57" s="31" t="str">
        <f t="shared" si="43"/>
        <v>411EPS017</v>
      </c>
      <c r="J57" s="31" t="str">
        <f t="shared" si="44"/>
        <v>411EAS016</v>
      </c>
      <c r="K57" s="187" t="s">
        <v>378</v>
      </c>
      <c r="L57" s="32" t="s">
        <v>519</v>
      </c>
      <c r="M57" s="184">
        <v>411</v>
      </c>
      <c r="N57" s="42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149">
        <v>0</v>
      </c>
      <c r="W57" s="176">
        <v>0</v>
      </c>
      <c r="X57" s="42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149">
        <v>0</v>
      </c>
      <c r="AG57" s="176">
        <v>0</v>
      </c>
      <c r="AH57" s="42">
        <f t="shared" si="46"/>
        <v>0</v>
      </c>
      <c r="AI57" s="36">
        <f t="shared" si="47"/>
        <v>0</v>
      </c>
      <c r="AJ57" s="36">
        <f t="shared" si="48"/>
        <v>0</v>
      </c>
      <c r="AK57" s="36">
        <f t="shared" si="49"/>
        <v>0</v>
      </c>
      <c r="AL57" s="36">
        <f t="shared" si="50"/>
        <v>0</v>
      </c>
      <c r="AM57" s="36">
        <f t="shared" si="51"/>
        <v>0</v>
      </c>
      <c r="AN57" s="36">
        <f t="shared" si="52"/>
        <v>0</v>
      </c>
      <c r="AO57" s="36">
        <f t="shared" si="53"/>
        <v>0</v>
      </c>
      <c r="AP57" s="149">
        <f t="shared" si="54"/>
        <v>0</v>
      </c>
      <c r="AQ57" s="176">
        <f t="shared" si="2"/>
        <v>0</v>
      </c>
      <c r="AR57" s="75" t="str">
        <f t="shared" si="13"/>
        <v>690EPS040</v>
      </c>
      <c r="AS57" s="866" t="s">
        <v>684</v>
      </c>
      <c r="AT57" s="866">
        <v>690</v>
      </c>
      <c r="AU57" s="866" t="s">
        <v>583</v>
      </c>
      <c r="AV57" s="867">
        <v>4</v>
      </c>
    </row>
    <row r="58" spans="2:48" ht="15" customHeight="1">
      <c r="B58" s="31" t="str">
        <f t="shared" si="36"/>
        <v>501EPS010</v>
      </c>
      <c r="C58" s="31" t="str">
        <f t="shared" si="37"/>
        <v>501EPS044</v>
      </c>
      <c r="D58" s="31" t="str">
        <f t="shared" si="38"/>
        <v>501EPS002</v>
      </c>
      <c r="E58" s="31" t="str">
        <f t="shared" si="39"/>
        <v>501EPS016</v>
      </c>
      <c r="F58" s="31" t="str">
        <f t="shared" si="40"/>
        <v>501EPS023</v>
      </c>
      <c r="G58" s="31" t="str">
        <f t="shared" si="41"/>
        <v>501EPS005</v>
      </c>
      <c r="H58" s="31" t="str">
        <f t="shared" si="42"/>
        <v>501EPS040</v>
      </c>
      <c r="I58" s="31" t="str">
        <f t="shared" si="43"/>
        <v>501EPS017</v>
      </c>
      <c r="J58" s="31" t="str">
        <f t="shared" si="44"/>
        <v>501EAS016</v>
      </c>
      <c r="K58" s="187" t="s">
        <v>380</v>
      </c>
      <c r="L58" s="32" t="s">
        <v>519</v>
      </c>
      <c r="M58" s="184">
        <v>501</v>
      </c>
      <c r="N58" s="42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149">
        <v>0</v>
      </c>
      <c r="W58" s="176">
        <v>0</v>
      </c>
      <c r="X58" s="42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149">
        <v>0</v>
      </c>
      <c r="AG58" s="176">
        <v>0</v>
      </c>
      <c r="AH58" s="42">
        <f t="shared" si="46"/>
        <v>0</v>
      </c>
      <c r="AI58" s="36">
        <f t="shared" si="47"/>
        <v>0</v>
      </c>
      <c r="AJ58" s="36">
        <f t="shared" si="48"/>
        <v>0</v>
      </c>
      <c r="AK58" s="36">
        <f t="shared" si="49"/>
        <v>0</v>
      </c>
      <c r="AL58" s="36">
        <f t="shared" si="50"/>
        <v>0</v>
      </c>
      <c r="AM58" s="36">
        <f t="shared" si="51"/>
        <v>0</v>
      </c>
      <c r="AN58" s="36">
        <f t="shared" si="52"/>
        <v>1</v>
      </c>
      <c r="AO58" s="36">
        <f t="shared" si="53"/>
        <v>0</v>
      </c>
      <c r="AP58" s="149">
        <f t="shared" si="54"/>
        <v>0</v>
      </c>
      <c r="AQ58" s="176">
        <f t="shared" si="2"/>
        <v>1</v>
      </c>
      <c r="AR58" s="75" t="str">
        <f t="shared" si="13"/>
        <v>736EPS040</v>
      </c>
      <c r="AS58" s="866" t="s">
        <v>684</v>
      </c>
      <c r="AT58" s="866">
        <v>736</v>
      </c>
      <c r="AU58" s="866" t="s">
        <v>583</v>
      </c>
      <c r="AV58" s="867">
        <v>12</v>
      </c>
    </row>
    <row r="59" spans="2:48" ht="15" customHeight="1">
      <c r="B59" s="31" t="str">
        <f t="shared" si="36"/>
        <v>543EPS010</v>
      </c>
      <c r="C59" s="31" t="str">
        <f t="shared" si="37"/>
        <v>543EPS044</v>
      </c>
      <c r="D59" s="31" t="str">
        <f t="shared" si="38"/>
        <v>543EPS002</v>
      </c>
      <c r="E59" s="31" t="str">
        <f t="shared" si="39"/>
        <v>543EPS016</v>
      </c>
      <c r="F59" s="31" t="str">
        <f t="shared" si="40"/>
        <v>543EPS023</v>
      </c>
      <c r="G59" s="31" t="str">
        <f t="shared" si="41"/>
        <v>543EPS005</v>
      </c>
      <c r="H59" s="31" t="str">
        <f t="shared" si="42"/>
        <v>543EPS040</v>
      </c>
      <c r="I59" s="31" t="str">
        <f t="shared" si="43"/>
        <v>543EPS017</v>
      </c>
      <c r="J59" s="31" t="str">
        <f t="shared" si="44"/>
        <v>543EAS016</v>
      </c>
      <c r="K59" s="187" t="s">
        <v>382</v>
      </c>
      <c r="L59" s="32" t="s">
        <v>519</v>
      </c>
      <c r="M59" s="184">
        <v>543</v>
      </c>
      <c r="N59" s="42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149">
        <v>0</v>
      </c>
      <c r="W59" s="176">
        <v>0</v>
      </c>
      <c r="X59" s="42">
        <v>0</v>
      </c>
      <c r="Y59" s="36">
        <v>0</v>
      </c>
      <c r="Z59" s="36">
        <v>0</v>
      </c>
      <c r="AA59" s="36">
        <v>0</v>
      </c>
      <c r="AB59" s="36">
        <v>1</v>
      </c>
      <c r="AC59" s="36">
        <v>0</v>
      </c>
      <c r="AD59" s="36">
        <v>0</v>
      </c>
      <c r="AE59" s="36">
        <v>0</v>
      </c>
      <c r="AF59" s="149">
        <v>0</v>
      </c>
      <c r="AG59" s="176">
        <v>1</v>
      </c>
      <c r="AH59" s="42">
        <f t="shared" si="46"/>
        <v>0</v>
      </c>
      <c r="AI59" s="36">
        <f t="shared" si="47"/>
        <v>0</v>
      </c>
      <c r="AJ59" s="36">
        <f t="shared" si="48"/>
        <v>0</v>
      </c>
      <c r="AK59" s="36">
        <f t="shared" si="49"/>
        <v>0</v>
      </c>
      <c r="AL59" s="36">
        <f t="shared" si="50"/>
        <v>0</v>
      </c>
      <c r="AM59" s="36">
        <f t="shared" si="51"/>
        <v>0</v>
      </c>
      <c r="AN59" s="36">
        <f t="shared" si="52"/>
        <v>0</v>
      </c>
      <c r="AO59" s="36">
        <f t="shared" si="53"/>
        <v>0</v>
      </c>
      <c r="AP59" s="149">
        <f t="shared" si="54"/>
        <v>0</v>
      </c>
      <c r="AQ59" s="176">
        <f t="shared" si="2"/>
        <v>0</v>
      </c>
      <c r="AR59" s="75" t="str">
        <f t="shared" si="13"/>
        <v>858EPS040</v>
      </c>
      <c r="AS59" s="866" t="s">
        <v>684</v>
      </c>
      <c r="AT59" s="866">
        <v>858</v>
      </c>
      <c r="AU59" s="866" t="s">
        <v>583</v>
      </c>
      <c r="AV59" s="867">
        <v>15</v>
      </c>
    </row>
    <row r="60" spans="2:48" ht="15" customHeight="1">
      <c r="B60" s="31" t="str">
        <f t="shared" si="36"/>
        <v>628EPS010</v>
      </c>
      <c r="C60" s="31" t="str">
        <f t="shared" si="37"/>
        <v>628EPS044</v>
      </c>
      <c r="D60" s="31" t="str">
        <f t="shared" si="38"/>
        <v>628EPS002</v>
      </c>
      <c r="E60" s="31" t="str">
        <f t="shared" si="39"/>
        <v>628EPS016</v>
      </c>
      <c r="F60" s="31" t="str">
        <f t="shared" si="40"/>
        <v>628EPS023</v>
      </c>
      <c r="G60" s="31" t="str">
        <f t="shared" si="41"/>
        <v>628EPS005</v>
      </c>
      <c r="H60" s="31" t="str">
        <f t="shared" si="42"/>
        <v>628EPS040</v>
      </c>
      <c r="I60" s="31" t="str">
        <f t="shared" si="43"/>
        <v>628EPS017</v>
      </c>
      <c r="J60" s="31" t="str">
        <f t="shared" si="44"/>
        <v>628EAS016</v>
      </c>
      <c r="K60" s="187" t="s">
        <v>384</v>
      </c>
      <c r="L60" s="32" t="s">
        <v>519</v>
      </c>
      <c r="M60" s="184">
        <v>628</v>
      </c>
      <c r="N60" s="42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149">
        <v>0</v>
      </c>
      <c r="W60" s="176">
        <v>0</v>
      </c>
      <c r="X60" s="42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149">
        <v>0</v>
      </c>
      <c r="AG60" s="176">
        <v>0</v>
      </c>
      <c r="AH60" s="42">
        <f t="shared" si="46"/>
        <v>0</v>
      </c>
      <c r="AI60" s="36">
        <f t="shared" si="47"/>
        <v>0</v>
      </c>
      <c r="AJ60" s="36">
        <f t="shared" si="48"/>
        <v>0</v>
      </c>
      <c r="AK60" s="36">
        <f t="shared" si="49"/>
        <v>0</v>
      </c>
      <c r="AL60" s="36">
        <f t="shared" si="50"/>
        <v>0</v>
      </c>
      <c r="AM60" s="36">
        <f t="shared" si="51"/>
        <v>0</v>
      </c>
      <c r="AN60" s="36">
        <f t="shared" si="52"/>
        <v>3</v>
      </c>
      <c r="AO60" s="36">
        <f t="shared" si="53"/>
        <v>0</v>
      </c>
      <c r="AP60" s="149">
        <f t="shared" si="54"/>
        <v>0</v>
      </c>
      <c r="AQ60" s="176">
        <f t="shared" si="2"/>
        <v>3</v>
      </c>
      <c r="AR60" s="75" t="str">
        <f t="shared" si="13"/>
        <v>885EPS040</v>
      </c>
      <c r="AS60" s="866" t="s">
        <v>684</v>
      </c>
      <c r="AT60" s="866">
        <v>885</v>
      </c>
      <c r="AU60" s="866" t="s">
        <v>583</v>
      </c>
      <c r="AV60" s="867">
        <v>5</v>
      </c>
    </row>
    <row r="61" spans="2:48" ht="15" customHeight="1">
      <c r="B61" s="31" t="str">
        <f t="shared" si="36"/>
        <v>656EPS010</v>
      </c>
      <c r="C61" s="31" t="str">
        <f t="shared" si="37"/>
        <v>656EPS044</v>
      </c>
      <c r="D61" s="31" t="str">
        <f t="shared" si="38"/>
        <v>656EPS002</v>
      </c>
      <c r="E61" s="31" t="str">
        <f t="shared" si="39"/>
        <v>656EPS016</v>
      </c>
      <c r="F61" s="31" t="str">
        <f t="shared" si="40"/>
        <v>656EPS023</v>
      </c>
      <c r="G61" s="31" t="str">
        <f t="shared" si="41"/>
        <v>656EPS005</v>
      </c>
      <c r="H61" s="31" t="str">
        <f t="shared" si="42"/>
        <v>656EPS040</v>
      </c>
      <c r="I61" s="31" t="str">
        <f t="shared" si="43"/>
        <v>656EPS017</v>
      </c>
      <c r="J61" s="31" t="str">
        <f t="shared" si="44"/>
        <v>656EAS016</v>
      </c>
      <c r="K61" s="188" t="s">
        <v>386</v>
      </c>
      <c r="L61" s="32" t="s">
        <v>519</v>
      </c>
      <c r="M61" s="184">
        <v>656</v>
      </c>
      <c r="N61" s="42">
        <v>0</v>
      </c>
      <c r="O61" s="36">
        <v>0</v>
      </c>
      <c r="P61" s="36">
        <v>0</v>
      </c>
      <c r="Q61" s="36">
        <v>8</v>
      </c>
      <c r="R61" s="36">
        <v>0</v>
      </c>
      <c r="S61" s="36">
        <v>0</v>
      </c>
      <c r="T61" s="36">
        <v>1</v>
      </c>
      <c r="U61" s="36">
        <v>0</v>
      </c>
      <c r="V61" s="149">
        <v>0</v>
      </c>
      <c r="W61" s="176">
        <v>9</v>
      </c>
      <c r="X61" s="42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149">
        <v>0</v>
      </c>
      <c r="AG61" s="176">
        <v>0</v>
      </c>
      <c r="AH61" s="42">
        <f t="shared" si="46"/>
        <v>0</v>
      </c>
      <c r="AI61" s="36">
        <f t="shared" si="47"/>
        <v>0</v>
      </c>
      <c r="AJ61" s="36">
        <f t="shared" si="48"/>
        <v>0</v>
      </c>
      <c r="AK61" s="36">
        <f t="shared" si="49"/>
        <v>0</v>
      </c>
      <c r="AL61" s="36">
        <f t="shared" si="50"/>
        <v>0</v>
      </c>
      <c r="AM61" s="36">
        <f t="shared" si="51"/>
        <v>0</v>
      </c>
      <c r="AN61" s="36">
        <f t="shared" si="52"/>
        <v>10</v>
      </c>
      <c r="AO61" s="36">
        <f t="shared" si="53"/>
        <v>0</v>
      </c>
      <c r="AP61" s="149">
        <f t="shared" si="54"/>
        <v>0</v>
      </c>
      <c r="AQ61" s="176">
        <f t="shared" si="2"/>
        <v>10</v>
      </c>
      <c r="AR61" s="75" t="str">
        <f t="shared" si="13"/>
        <v>890EPS040</v>
      </c>
      <c r="AS61" s="866" t="s">
        <v>684</v>
      </c>
      <c r="AT61" s="866">
        <v>890</v>
      </c>
      <c r="AU61" s="866" t="s">
        <v>583</v>
      </c>
      <c r="AV61" s="867">
        <v>14</v>
      </c>
    </row>
    <row r="62" spans="2:48" ht="15" customHeight="1">
      <c r="B62" s="31" t="str">
        <f t="shared" si="36"/>
        <v>761EPS010</v>
      </c>
      <c r="C62" s="31" t="str">
        <f t="shared" si="37"/>
        <v>761EPS044</v>
      </c>
      <c r="D62" s="31" t="str">
        <f t="shared" si="38"/>
        <v>761EPS002</v>
      </c>
      <c r="E62" s="31" t="str">
        <f t="shared" si="39"/>
        <v>761EPS016</v>
      </c>
      <c r="F62" s="31" t="str">
        <f t="shared" si="40"/>
        <v>761EPS023</v>
      </c>
      <c r="G62" s="31" t="str">
        <f t="shared" si="41"/>
        <v>761EPS005</v>
      </c>
      <c r="H62" s="31" t="str">
        <f t="shared" si="42"/>
        <v>761EPS040</v>
      </c>
      <c r="I62" s="31" t="str">
        <f t="shared" si="43"/>
        <v>761EPS017</v>
      </c>
      <c r="J62" s="31" t="str">
        <f t="shared" si="44"/>
        <v>761EAS016</v>
      </c>
      <c r="K62" s="187" t="s">
        <v>388</v>
      </c>
      <c r="L62" s="32" t="s">
        <v>519</v>
      </c>
      <c r="M62" s="184">
        <v>761</v>
      </c>
      <c r="N62" s="42">
        <v>0</v>
      </c>
      <c r="O62" s="36">
        <v>0</v>
      </c>
      <c r="P62" s="36">
        <v>0</v>
      </c>
      <c r="Q62" s="36">
        <v>11</v>
      </c>
      <c r="R62" s="36">
        <v>0</v>
      </c>
      <c r="S62" s="36">
        <v>0</v>
      </c>
      <c r="T62" s="36">
        <v>0</v>
      </c>
      <c r="U62" s="36">
        <v>0</v>
      </c>
      <c r="V62" s="149">
        <v>0</v>
      </c>
      <c r="W62" s="176">
        <v>11</v>
      </c>
      <c r="X62" s="42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149">
        <v>0</v>
      </c>
      <c r="AG62" s="176">
        <v>0</v>
      </c>
      <c r="AH62" s="42">
        <f t="shared" si="46"/>
        <v>0</v>
      </c>
      <c r="AI62" s="36">
        <f t="shared" si="47"/>
        <v>0</v>
      </c>
      <c r="AJ62" s="36">
        <f t="shared" si="48"/>
        <v>0</v>
      </c>
      <c r="AK62" s="36">
        <f t="shared" si="49"/>
        <v>0</v>
      </c>
      <c r="AL62" s="36">
        <f t="shared" si="50"/>
        <v>0</v>
      </c>
      <c r="AM62" s="36">
        <f t="shared" si="51"/>
        <v>0</v>
      </c>
      <c r="AN62" s="36">
        <f t="shared" si="52"/>
        <v>9</v>
      </c>
      <c r="AO62" s="36">
        <f t="shared" si="53"/>
        <v>0</v>
      </c>
      <c r="AP62" s="149">
        <f t="shared" si="54"/>
        <v>0</v>
      </c>
      <c r="AQ62" s="176">
        <f t="shared" si="2"/>
        <v>9</v>
      </c>
      <c r="AR62" s="75" t="str">
        <f t="shared" si="13"/>
        <v>4EPS040</v>
      </c>
      <c r="AS62" s="866" t="s">
        <v>687</v>
      </c>
      <c r="AT62" s="866">
        <v>4</v>
      </c>
      <c r="AU62" s="866" t="s">
        <v>583</v>
      </c>
      <c r="AV62" s="867">
        <v>2</v>
      </c>
    </row>
    <row r="63" spans="2:48" ht="15" customHeight="1">
      <c r="B63" s="31" t="str">
        <f t="shared" si="36"/>
        <v>842EPS010</v>
      </c>
      <c r="C63" s="31" t="str">
        <f t="shared" si="37"/>
        <v>842EPS044</v>
      </c>
      <c r="D63" s="31" t="str">
        <f t="shared" si="38"/>
        <v>842EPS002</v>
      </c>
      <c r="E63" s="31" t="str">
        <f t="shared" si="39"/>
        <v>842EPS016</v>
      </c>
      <c r="F63" s="31" t="str">
        <f t="shared" si="40"/>
        <v>842EPS023</v>
      </c>
      <c r="G63" s="31" t="str">
        <f t="shared" si="41"/>
        <v>842EPS005</v>
      </c>
      <c r="H63" s="31" t="str">
        <f t="shared" si="42"/>
        <v>842EPS040</v>
      </c>
      <c r="I63" s="31" t="str">
        <f t="shared" si="43"/>
        <v>842EPS017</v>
      </c>
      <c r="J63" s="31" t="str">
        <f t="shared" si="44"/>
        <v>842EAS016</v>
      </c>
      <c r="K63" s="187" t="s">
        <v>390</v>
      </c>
      <c r="L63" s="32" t="s">
        <v>519</v>
      </c>
      <c r="M63" s="184">
        <v>842</v>
      </c>
      <c r="N63" s="42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149">
        <v>0</v>
      </c>
      <c r="W63" s="176">
        <v>0</v>
      </c>
      <c r="X63" s="42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149">
        <v>0</v>
      </c>
      <c r="AG63" s="176">
        <v>0</v>
      </c>
      <c r="AH63" s="42">
        <f t="shared" si="46"/>
        <v>0</v>
      </c>
      <c r="AI63" s="36">
        <f t="shared" si="47"/>
        <v>0</v>
      </c>
      <c r="AJ63" s="36">
        <f t="shared" si="48"/>
        <v>0</v>
      </c>
      <c r="AK63" s="36">
        <f t="shared" si="49"/>
        <v>0</v>
      </c>
      <c r="AL63" s="36">
        <f t="shared" si="50"/>
        <v>0</v>
      </c>
      <c r="AM63" s="36">
        <f t="shared" si="51"/>
        <v>0</v>
      </c>
      <c r="AN63" s="36">
        <f t="shared" si="52"/>
        <v>0</v>
      </c>
      <c r="AO63" s="36">
        <f t="shared" si="53"/>
        <v>0</v>
      </c>
      <c r="AP63" s="149">
        <f t="shared" si="54"/>
        <v>0</v>
      </c>
      <c r="AQ63" s="176">
        <f t="shared" si="2"/>
        <v>0</v>
      </c>
      <c r="AR63" s="75" t="str">
        <f t="shared" si="13"/>
        <v>42EPS040</v>
      </c>
      <c r="AS63" s="866" t="s">
        <v>687</v>
      </c>
      <c r="AT63" s="866">
        <v>42</v>
      </c>
      <c r="AU63" s="866" t="s">
        <v>583</v>
      </c>
      <c r="AV63" s="867">
        <v>31</v>
      </c>
    </row>
    <row r="64" spans="2:48" ht="15" customHeight="1">
      <c r="B64" s="31" t="str">
        <f t="shared" si="36"/>
        <v>EPS010</v>
      </c>
      <c r="C64" s="31" t="str">
        <f t="shared" si="37"/>
        <v>EPS044</v>
      </c>
      <c r="D64" s="31" t="str">
        <f t="shared" si="38"/>
        <v>EPS002</v>
      </c>
      <c r="E64" s="31" t="str">
        <f t="shared" si="39"/>
        <v>EPS016</v>
      </c>
      <c r="F64" s="31" t="str">
        <f t="shared" si="40"/>
        <v>EPS023</v>
      </c>
      <c r="G64" s="31" t="str">
        <f t="shared" si="41"/>
        <v>EPS005</v>
      </c>
      <c r="H64" s="31" t="str">
        <f t="shared" si="42"/>
        <v>EPS040</v>
      </c>
      <c r="I64" s="31" t="str">
        <f t="shared" si="43"/>
        <v>EPS017</v>
      </c>
      <c r="J64" s="31" t="str">
        <f t="shared" si="44"/>
        <v>EAS016</v>
      </c>
      <c r="K64" s="185" t="s">
        <v>717</v>
      </c>
      <c r="L64" s="142"/>
      <c r="M64" s="186"/>
      <c r="N64" s="40">
        <v>745</v>
      </c>
      <c r="O64" s="37">
        <v>0</v>
      </c>
      <c r="P64" s="37">
        <v>29</v>
      </c>
      <c r="Q64" s="37">
        <v>189</v>
      </c>
      <c r="R64" s="37">
        <v>0</v>
      </c>
      <c r="S64" s="37">
        <v>0</v>
      </c>
      <c r="T64" s="37">
        <v>1</v>
      </c>
      <c r="U64" s="37">
        <v>0</v>
      </c>
      <c r="V64" s="150">
        <v>0</v>
      </c>
      <c r="W64" s="175">
        <v>964</v>
      </c>
      <c r="X64" s="40">
        <v>71</v>
      </c>
      <c r="Y64" s="37">
        <v>0</v>
      </c>
      <c r="Z64" s="37">
        <v>40</v>
      </c>
      <c r="AA64" s="37">
        <v>17</v>
      </c>
      <c r="AB64" s="37">
        <v>0</v>
      </c>
      <c r="AC64" s="37">
        <v>0</v>
      </c>
      <c r="AD64" s="37">
        <v>0</v>
      </c>
      <c r="AE64" s="37">
        <v>0</v>
      </c>
      <c r="AF64" s="150">
        <v>0</v>
      </c>
      <c r="AG64" s="175">
        <v>128</v>
      </c>
      <c r="AH64" s="40">
        <f t="shared" ref="AH64:AP64" si="55">SUM(AH65:AH81)</f>
        <v>132</v>
      </c>
      <c r="AI64" s="37">
        <f t="shared" si="55"/>
        <v>0</v>
      </c>
      <c r="AJ64" s="37">
        <f t="shared" si="55"/>
        <v>44</v>
      </c>
      <c r="AK64" s="37">
        <f t="shared" si="55"/>
        <v>123</v>
      </c>
      <c r="AL64" s="37">
        <f t="shared" si="55"/>
        <v>0</v>
      </c>
      <c r="AM64" s="37">
        <f t="shared" si="55"/>
        <v>0</v>
      </c>
      <c r="AN64" s="37">
        <f t="shared" si="55"/>
        <v>153</v>
      </c>
      <c r="AO64" s="37">
        <f t="shared" si="55"/>
        <v>0</v>
      </c>
      <c r="AP64" s="150">
        <f t="shared" si="55"/>
        <v>0</v>
      </c>
      <c r="AQ64" s="175">
        <f t="shared" si="2"/>
        <v>452</v>
      </c>
      <c r="AR64" s="75" t="str">
        <f t="shared" si="13"/>
        <v>44EPS040</v>
      </c>
      <c r="AS64" s="866" t="s">
        <v>687</v>
      </c>
      <c r="AT64" s="866">
        <v>44</v>
      </c>
      <c r="AU64" s="866" t="s">
        <v>583</v>
      </c>
      <c r="AV64" s="867">
        <v>8</v>
      </c>
    </row>
    <row r="65" spans="2:48" ht="15" customHeight="1">
      <c r="B65" s="31" t="str">
        <f t="shared" si="36"/>
        <v>38EPS010</v>
      </c>
      <c r="C65" s="31" t="str">
        <f t="shared" si="37"/>
        <v>38EPS044</v>
      </c>
      <c r="D65" s="31" t="str">
        <f t="shared" si="38"/>
        <v>38EPS002</v>
      </c>
      <c r="E65" s="31" t="str">
        <f t="shared" si="39"/>
        <v>38EPS016</v>
      </c>
      <c r="F65" s="31" t="str">
        <f t="shared" si="40"/>
        <v>38EPS023</v>
      </c>
      <c r="G65" s="31" t="str">
        <f t="shared" si="41"/>
        <v>38EPS005</v>
      </c>
      <c r="H65" s="31" t="str">
        <f t="shared" si="42"/>
        <v>38EPS040</v>
      </c>
      <c r="I65" s="31" t="str">
        <f t="shared" si="43"/>
        <v>38EPS017</v>
      </c>
      <c r="J65" s="31" t="str">
        <f t="shared" si="44"/>
        <v>38EAS016</v>
      </c>
      <c r="K65" s="187" t="s">
        <v>311</v>
      </c>
      <c r="L65" s="32" t="s">
        <v>520</v>
      </c>
      <c r="M65" s="184">
        <v>38</v>
      </c>
      <c r="N65" s="42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149">
        <v>0</v>
      </c>
      <c r="W65" s="176">
        <v>0</v>
      </c>
      <c r="X65" s="42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149">
        <v>0</v>
      </c>
      <c r="AG65" s="176">
        <v>0</v>
      </c>
      <c r="AH65" s="42">
        <f t="shared" ref="AH65:AH81" si="56">IFERROR(VLOOKUP(B65,$AR$8:$AV$928,5,0),0)</f>
        <v>0</v>
      </c>
      <c r="AI65" s="36">
        <f t="shared" ref="AI65:AI81" si="57">IFERROR(VLOOKUP(C65,$AR$8:$AV$928,5,0),0)</f>
        <v>0</v>
      </c>
      <c r="AJ65" s="36">
        <f t="shared" ref="AJ65:AJ81" si="58">IFERROR(VLOOKUP(D65,$AR$8:$AV$928,5,0),0)</f>
        <v>0</v>
      </c>
      <c r="AK65" s="36">
        <f t="shared" ref="AK65:AK81" si="59">IFERROR(VLOOKUP(E65,$AR$8:$AV$928,5,0),0)</f>
        <v>0</v>
      </c>
      <c r="AL65" s="36">
        <f t="shared" ref="AL65:AL81" si="60">IFERROR(VLOOKUP(F65,$AR$8:$AV$928,5,0),0)</f>
        <v>0</v>
      </c>
      <c r="AM65" s="36">
        <f t="shared" ref="AM65:AM81" si="61">IFERROR(VLOOKUP(G65,$AR$8:$AV$928,5,0),0)</f>
        <v>0</v>
      </c>
      <c r="AN65" s="36">
        <f t="shared" ref="AN65:AN81" si="62">IFERROR(VLOOKUP(H65,$AR$8:$AV$928,5,0),0)</f>
        <v>0</v>
      </c>
      <c r="AO65" s="36">
        <f t="shared" ref="AO65:AO81" si="63">IFERROR(VLOOKUP(I65,$AR$8:$AV$928,5,0),0)</f>
        <v>0</v>
      </c>
      <c r="AP65" s="149">
        <f t="shared" ref="AP65:AP81" si="64">IFERROR(VLOOKUP(J65,$AR$8:$AV$928,5,0),0)</f>
        <v>0</v>
      </c>
      <c r="AQ65" s="176">
        <f t="shared" si="2"/>
        <v>0</v>
      </c>
      <c r="AR65" s="75" t="str">
        <f t="shared" si="13"/>
        <v>59EPS002</v>
      </c>
      <c r="AS65" s="866" t="s">
        <v>687</v>
      </c>
      <c r="AT65" s="866">
        <v>59</v>
      </c>
      <c r="AU65" s="866" t="s">
        <v>580</v>
      </c>
      <c r="AV65" s="867">
        <v>1</v>
      </c>
    </row>
    <row r="66" spans="2:48" ht="15" customHeight="1">
      <c r="B66" s="31" t="str">
        <f t="shared" si="36"/>
        <v>86EPS010</v>
      </c>
      <c r="C66" s="31" t="str">
        <f t="shared" si="37"/>
        <v>86EPS044</v>
      </c>
      <c r="D66" s="31" t="str">
        <f t="shared" si="38"/>
        <v>86EPS002</v>
      </c>
      <c r="E66" s="31" t="str">
        <f t="shared" si="39"/>
        <v>86EPS016</v>
      </c>
      <c r="F66" s="31" t="str">
        <f t="shared" si="40"/>
        <v>86EPS023</v>
      </c>
      <c r="G66" s="31" t="str">
        <f t="shared" si="41"/>
        <v>86EPS005</v>
      </c>
      <c r="H66" s="31" t="str">
        <f t="shared" si="42"/>
        <v>86EPS040</v>
      </c>
      <c r="I66" s="31" t="str">
        <f t="shared" si="43"/>
        <v>86EPS017</v>
      </c>
      <c r="J66" s="31" t="str">
        <f t="shared" si="44"/>
        <v>86EAS016</v>
      </c>
      <c r="K66" s="187" t="s">
        <v>327</v>
      </c>
      <c r="L66" s="32" t="s">
        <v>520</v>
      </c>
      <c r="M66" s="184">
        <v>86</v>
      </c>
      <c r="N66" s="42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149">
        <v>0</v>
      </c>
      <c r="W66" s="176">
        <v>0</v>
      </c>
      <c r="X66" s="42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149">
        <v>0</v>
      </c>
      <c r="AG66" s="176">
        <v>0</v>
      </c>
      <c r="AH66" s="42">
        <f t="shared" si="56"/>
        <v>0</v>
      </c>
      <c r="AI66" s="36">
        <f t="shared" si="57"/>
        <v>0</v>
      </c>
      <c r="AJ66" s="36">
        <f t="shared" si="58"/>
        <v>0</v>
      </c>
      <c r="AK66" s="36">
        <f t="shared" si="59"/>
        <v>0</v>
      </c>
      <c r="AL66" s="36">
        <f t="shared" si="60"/>
        <v>0</v>
      </c>
      <c r="AM66" s="36">
        <f t="shared" si="61"/>
        <v>0</v>
      </c>
      <c r="AN66" s="36">
        <f t="shared" si="62"/>
        <v>11</v>
      </c>
      <c r="AO66" s="36">
        <f t="shared" si="63"/>
        <v>0</v>
      </c>
      <c r="AP66" s="149">
        <f t="shared" si="64"/>
        <v>0</v>
      </c>
      <c r="AQ66" s="176">
        <f t="shared" si="2"/>
        <v>11</v>
      </c>
      <c r="AR66" s="75" t="str">
        <f t="shared" si="13"/>
        <v>113EPS040</v>
      </c>
      <c r="AS66" s="866" t="s">
        <v>687</v>
      </c>
      <c r="AT66" s="866">
        <v>113</v>
      </c>
      <c r="AU66" s="866" t="s">
        <v>583</v>
      </c>
      <c r="AV66" s="867">
        <v>13</v>
      </c>
    </row>
    <row r="67" spans="2:48" ht="15" customHeight="1">
      <c r="B67" s="31" t="str">
        <f t="shared" si="36"/>
        <v>107EPS010</v>
      </c>
      <c r="C67" s="31" t="str">
        <f t="shared" si="37"/>
        <v>107EPS044</v>
      </c>
      <c r="D67" s="31" t="str">
        <f t="shared" si="38"/>
        <v>107EPS002</v>
      </c>
      <c r="E67" s="31" t="str">
        <f t="shared" si="39"/>
        <v>107EPS016</v>
      </c>
      <c r="F67" s="31" t="str">
        <f t="shared" si="40"/>
        <v>107EPS023</v>
      </c>
      <c r="G67" s="31" t="str">
        <f t="shared" si="41"/>
        <v>107EPS005</v>
      </c>
      <c r="H67" s="31" t="str">
        <f t="shared" si="42"/>
        <v>107EPS040</v>
      </c>
      <c r="I67" s="31" t="str">
        <f t="shared" si="43"/>
        <v>107EPS017</v>
      </c>
      <c r="J67" s="31" t="str">
        <f t="shared" si="44"/>
        <v>107EAS016</v>
      </c>
      <c r="K67" s="187" t="s">
        <v>333</v>
      </c>
      <c r="L67" s="32" t="s">
        <v>520</v>
      </c>
      <c r="M67" s="184">
        <v>107</v>
      </c>
      <c r="N67" s="42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149">
        <v>0</v>
      </c>
      <c r="W67" s="176">
        <v>0</v>
      </c>
      <c r="X67" s="42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149">
        <v>0</v>
      </c>
      <c r="AG67" s="176">
        <v>0</v>
      </c>
      <c r="AH67" s="42">
        <f t="shared" si="56"/>
        <v>0</v>
      </c>
      <c r="AI67" s="36">
        <f t="shared" si="57"/>
        <v>0</v>
      </c>
      <c r="AJ67" s="36">
        <f t="shared" si="58"/>
        <v>0</v>
      </c>
      <c r="AK67" s="36">
        <f t="shared" si="59"/>
        <v>0</v>
      </c>
      <c r="AL67" s="36">
        <f t="shared" si="60"/>
        <v>0</v>
      </c>
      <c r="AM67" s="36">
        <f t="shared" si="61"/>
        <v>0</v>
      </c>
      <c r="AN67" s="36">
        <f t="shared" si="62"/>
        <v>0</v>
      </c>
      <c r="AO67" s="36">
        <f t="shared" si="63"/>
        <v>0</v>
      </c>
      <c r="AP67" s="149">
        <f t="shared" si="64"/>
        <v>0</v>
      </c>
      <c r="AQ67" s="176">
        <f t="shared" si="2"/>
        <v>0</v>
      </c>
      <c r="AR67" s="75" t="str">
        <f t="shared" si="13"/>
        <v>125EPS040</v>
      </c>
      <c r="AS67" s="866" t="s">
        <v>687</v>
      </c>
      <c r="AT67" s="866">
        <v>125</v>
      </c>
      <c r="AU67" s="866" t="s">
        <v>583</v>
      </c>
      <c r="AV67" s="867">
        <v>3</v>
      </c>
    </row>
    <row r="68" spans="2:48" ht="15" customHeight="1">
      <c r="B68" s="31" t="str">
        <f t="shared" si="36"/>
        <v>134EPS010</v>
      </c>
      <c r="C68" s="31" t="str">
        <f t="shared" si="37"/>
        <v>134EPS044</v>
      </c>
      <c r="D68" s="31" t="str">
        <f t="shared" si="38"/>
        <v>134EPS002</v>
      </c>
      <c r="E68" s="31" t="str">
        <f t="shared" si="39"/>
        <v>134EPS016</v>
      </c>
      <c r="F68" s="31" t="str">
        <f t="shared" si="40"/>
        <v>134EPS023</v>
      </c>
      <c r="G68" s="31" t="str">
        <f t="shared" si="41"/>
        <v>134EPS005</v>
      </c>
      <c r="H68" s="31" t="str">
        <f t="shared" si="42"/>
        <v>134EPS040</v>
      </c>
      <c r="I68" s="31" t="str">
        <f t="shared" si="43"/>
        <v>134EPS017</v>
      </c>
      <c r="J68" s="31" t="str">
        <f t="shared" si="44"/>
        <v>134EAS016</v>
      </c>
      <c r="K68" s="187" t="s">
        <v>342</v>
      </c>
      <c r="L68" s="32" t="s">
        <v>520</v>
      </c>
      <c r="M68" s="184">
        <v>134</v>
      </c>
      <c r="N68" s="42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149">
        <v>0</v>
      </c>
      <c r="W68" s="176">
        <v>0</v>
      </c>
      <c r="X68" s="42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149">
        <v>0</v>
      </c>
      <c r="AG68" s="176">
        <v>0</v>
      </c>
      <c r="AH68" s="42">
        <f t="shared" si="56"/>
        <v>0</v>
      </c>
      <c r="AI68" s="36">
        <f t="shared" si="57"/>
        <v>0</v>
      </c>
      <c r="AJ68" s="36">
        <f t="shared" si="58"/>
        <v>0</v>
      </c>
      <c r="AK68" s="36">
        <f t="shared" si="59"/>
        <v>0</v>
      </c>
      <c r="AL68" s="36">
        <f t="shared" si="60"/>
        <v>0</v>
      </c>
      <c r="AM68" s="36">
        <f t="shared" si="61"/>
        <v>0</v>
      </c>
      <c r="AN68" s="36">
        <f t="shared" si="62"/>
        <v>4</v>
      </c>
      <c r="AO68" s="36">
        <f t="shared" si="63"/>
        <v>0</v>
      </c>
      <c r="AP68" s="149">
        <f t="shared" si="64"/>
        <v>0</v>
      </c>
      <c r="AQ68" s="176">
        <f t="shared" si="2"/>
        <v>4</v>
      </c>
      <c r="AR68" s="75" t="str">
        <f t="shared" si="13"/>
        <v>240EPS040</v>
      </c>
      <c r="AS68" s="866" t="s">
        <v>687</v>
      </c>
      <c r="AT68" s="866">
        <v>240</v>
      </c>
      <c r="AU68" s="866" t="s">
        <v>583</v>
      </c>
      <c r="AV68" s="867">
        <v>4</v>
      </c>
    </row>
    <row r="69" spans="2:48" ht="15" customHeight="1">
      <c r="B69" s="31" t="str">
        <f t="shared" si="36"/>
        <v>150EPS010</v>
      </c>
      <c r="C69" s="31" t="str">
        <f t="shared" si="37"/>
        <v>150EPS044</v>
      </c>
      <c r="D69" s="31" t="str">
        <f t="shared" si="38"/>
        <v>150EPS002</v>
      </c>
      <c r="E69" s="31" t="str">
        <f t="shared" si="39"/>
        <v>150EPS016</v>
      </c>
      <c r="F69" s="31" t="str">
        <f t="shared" si="40"/>
        <v>150EPS023</v>
      </c>
      <c r="G69" s="31" t="str">
        <f t="shared" si="41"/>
        <v>150EPS005</v>
      </c>
      <c r="H69" s="31" t="str">
        <f t="shared" si="42"/>
        <v>150EPS040</v>
      </c>
      <c r="I69" s="31" t="str">
        <f t="shared" si="43"/>
        <v>150EPS017</v>
      </c>
      <c r="J69" s="31" t="str">
        <f t="shared" si="44"/>
        <v>150EAS016</v>
      </c>
      <c r="K69" s="188" t="s">
        <v>352</v>
      </c>
      <c r="L69" s="32" t="s">
        <v>520</v>
      </c>
      <c r="M69" s="184">
        <v>150</v>
      </c>
      <c r="N69" s="42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149">
        <v>0</v>
      </c>
      <c r="W69" s="176">
        <v>0</v>
      </c>
      <c r="X69" s="42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149">
        <v>0</v>
      </c>
      <c r="AG69" s="176">
        <v>0</v>
      </c>
      <c r="AH69" s="42">
        <f t="shared" si="56"/>
        <v>0</v>
      </c>
      <c r="AI69" s="36">
        <f t="shared" si="57"/>
        <v>0</v>
      </c>
      <c r="AJ69" s="36">
        <f t="shared" si="58"/>
        <v>0</v>
      </c>
      <c r="AK69" s="36">
        <f t="shared" si="59"/>
        <v>0</v>
      </c>
      <c r="AL69" s="36">
        <f t="shared" si="60"/>
        <v>0</v>
      </c>
      <c r="AM69" s="36">
        <f t="shared" si="61"/>
        <v>0</v>
      </c>
      <c r="AN69" s="36">
        <f t="shared" si="62"/>
        <v>6</v>
      </c>
      <c r="AO69" s="36">
        <f t="shared" si="63"/>
        <v>0</v>
      </c>
      <c r="AP69" s="149">
        <f t="shared" si="64"/>
        <v>0</v>
      </c>
      <c r="AQ69" s="176">
        <f t="shared" si="2"/>
        <v>6</v>
      </c>
      <c r="AR69" s="75" t="str">
        <f t="shared" si="13"/>
        <v>284EPS040</v>
      </c>
      <c r="AS69" s="866" t="s">
        <v>687</v>
      </c>
      <c r="AT69" s="866">
        <v>284</v>
      </c>
      <c r="AU69" s="866" t="s">
        <v>583</v>
      </c>
      <c r="AV69" s="867">
        <v>9</v>
      </c>
    </row>
    <row r="70" spans="2:48" ht="15" customHeight="1">
      <c r="B70" s="31" t="str">
        <f t="shared" si="36"/>
        <v>237EPS010</v>
      </c>
      <c r="C70" s="31" t="str">
        <f t="shared" si="37"/>
        <v>237EPS044</v>
      </c>
      <c r="D70" s="31" t="str">
        <f t="shared" si="38"/>
        <v>237EPS002</v>
      </c>
      <c r="E70" s="31" t="str">
        <f t="shared" si="39"/>
        <v>237EPS016</v>
      </c>
      <c r="F70" s="31" t="str">
        <f t="shared" si="40"/>
        <v>237EPS023</v>
      </c>
      <c r="G70" s="31" t="str">
        <f t="shared" si="41"/>
        <v>237EPS005</v>
      </c>
      <c r="H70" s="31" t="str">
        <f t="shared" si="42"/>
        <v>237EPS040</v>
      </c>
      <c r="I70" s="31" t="str">
        <f t="shared" si="43"/>
        <v>237EPS017</v>
      </c>
      <c r="J70" s="31" t="str">
        <f t="shared" si="44"/>
        <v>237EAS016</v>
      </c>
      <c r="K70" s="30" t="s">
        <v>398</v>
      </c>
      <c r="L70" s="32" t="s">
        <v>520</v>
      </c>
      <c r="M70" s="184">
        <v>237</v>
      </c>
      <c r="N70" s="42">
        <v>404</v>
      </c>
      <c r="O70" s="36">
        <v>0</v>
      </c>
      <c r="P70" s="36">
        <v>2</v>
      </c>
      <c r="Q70" s="36">
        <v>19</v>
      </c>
      <c r="R70" s="36">
        <v>0</v>
      </c>
      <c r="S70" s="36">
        <v>0</v>
      </c>
      <c r="T70" s="36">
        <v>0</v>
      </c>
      <c r="U70" s="36">
        <v>0</v>
      </c>
      <c r="V70" s="149">
        <v>0</v>
      </c>
      <c r="W70" s="176">
        <v>425</v>
      </c>
      <c r="X70" s="42">
        <v>37</v>
      </c>
      <c r="Y70" s="36">
        <v>0</v>
      </c>
      <c r="Z70" s="36">
        <v>6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149">
        <v>0</v>
      </c>
      <c r="AG70" s="176">
        <v>43</v>
      </c>
      <c r="AH70" s="42">
        <f t="shared" si="56"/>
        <v>76</v>
      </c>
      <c r="AI70" s="36">
        <f t="shared" si="57"/>
        <v>0</v>
      </c>
      <c r="AJ70" s="36">
        <f t="shared" si="58"/>
        <v>14</v>
      </c>
      <c r="AK70" s="36">
        <f t="shared" si="59"/>
        <v>0</v>
      </c>
      <c r="AL70" s="36">
        <f t="shared" si="60"/>
        <v>0</v>
      </c>
      <c r="AM70" s="36">
        <f t="shared" si="61"/>
        <v>0</v>
      </c>
      <c r="AN70" s="36">
        <f t="shared" si="62"/>
        <v>20</v>
      </c>
      <c r="AO70" s="36">
        <f t="shared" si="63"/>
        <v>0</v>
      </c>
      <c r="AP70" s="149">
        <f t="shared" si="64"/>
        <v>0</v>
      </c>
      <c r="AQ70" s="176">
        <f t="shared" si="2"/>
        <v>110</v>
      </c>
      <c r="AR70" s="75" t="str">
        <f t="shared" si="13"/>
        <v>347EPS040</v>
      </c>
      <c r="AS70" s="866" t="s">
        <v>687</v>
      </c>
      <c r="AT70" s="866">
        <v>347</v>
      </c>
      <c r="AU70" s="866" t="s">
        <v>583</v>
      </c>
      <c r="AV70" s="867">
        <v>16</v>
      </c>
    </row>
    <row r="71" spans="2:48" ht="15" customHeight="1">
      <c r="B71" s="31" t="str">
        <f t="shared" si="36"/>
        <v>264EPS010</v>
      </c>
      <c r="C71" s="31" t="str">
        <f t="shared" si="37"/>
        <v>264EPS044</v>
      </c>
      <c r="D71" s="31" t="str">
        <f t="shared" si="38"/>
        <v>264EPS002</v>
      </c>
      <c r="E71" s="31" t="str">
        <f t="shared" si="39"/>
        <v>264EPS016</v>
      </c>
      <c r="F71" s="31" t="str">
        <f t="shared" si="40"/>
        <v>264EPS023</v>
      </c>
      <c r="G71" s="31" t="str">
        <f t="shared" si="41"/>
        <v>264EPS005</v>
      </c>
      <c r="H71" s="31" t="str">
        <f t="shared" si="42"/>
        <v>264EPS040</v>
      </c>
      <c r="I71" s="31" t="str">
        <f t="shared" si="43"/>
        <v>264EPS017</v>
      </c>
      <c r="J71" s="31" t="str">
        <f t="shared" si="44"/>
        <v>264EAS016</v>
      </c>
      <c r="K71" s="188" t="s">
        <v>373</v>
      </c>
      <c r="L71" s="32" t="s">
        <v>520</v>
      </c>
      <c r="M71" s="184">
        <v>264</v>
      </c>
      <c r="N71" s="42">
        <v>0</v>
      </c>
      <c r="O71" s="36">
        <v>0</v>
      </c>
      <c r="P71" s="36">
        <v>12</v>
      </c>
      <c r="Q71" s="36">
        <v>25</v>
      </c>
      <c r="R71" s="36">
        <v>0</v>
      </c>
      <c r="S71" s="36">
        <v>0</v>
      </c>
      <c r="T71" s="36">
        <v>0</v>
      </c>
      <c r="U71" s="36">
        <v>0</v>
      </c>
      <c r="V71" s="149">
        <v>0</v>
      </c>
      <c r="W71" s="176">
        <v>37</v>
      </c>
      <c r="X71" s="42">
        <v>0</v>
      </c>
      <c r="Y71" s="36">
        <v>0</v>
      </c>
      <c r="Z71" s="36">
        <v>15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149">
        <v>0</v>
      </c>
      <c r="AG71" s="176">
        <v>15</v>
      </c>
      <c r="AH71" s="42">
        <f t="shared" si="56"/>
        <v>0</v>
      </c>
      <c r="AI71" s="36">
        <f t="shared" si="57"/>
        <v>0</v>
      </c>
      <c r="AJ71" s="36">
        <f t="shared" si="58"/>
        <v>15</v>
      </c>
      <c r="AK71" s="36">
        <f t="shared" si="59"/>
        <v>0</v>
      </c>
      <c r="AL71" s="36">
        <f t="shared" si="60"/>
        <v>0</v>
      </c>
      <c r="AM71" s="36">
        <f t="shared" si="61"/>
        <v>0</v>
      </c>
      <c r="AN71" s="36">
        <f t="shared" si="62"/>
        <v>8</v>
      </c>
      <c r="AO71" s="36">
        <f t="shared" si="63"/>
        <v>0</v>
      </c>
      <c r="AP71" s="149">
        <f t="shared" si="64"/>
        <v>0</v>
      </c>
      <c r="AQ71" s="176">
        <f t="shared" ref="AQ71:AQ134" si="65">SUM(AH71:AP71)</f>
        <v>23</v>
      </c>
      <c r="AR71" s="75" t="str">
        <f t="shared" si="13"/>
        <v>501EPS040</v>
      </c>
      <c r="AS71" s="866" t="s">
        <v>687</v>
      </c>
      <c r="AT71" s="866">
        <v>501</v>
      </c>
      <c r="AU71" s="866" t="s">
        <v>583</v>
      </c>
      <c r="AV71" s="867">
        <v>1</v>
      </c>
    </row>
    <row r="72" spans="2:48" ht="15" customHeight="1">
      <c r="B72" s="31" t="str">
        <f t="shared" ref="B72:B103" si="66">CONCATENATE(M72,$AH$5)</f>
        <v>310EPS010</v>
      </c>
      <c r="C72" s="31" t="str">
        <f t="shared" ref="C72:C103" si="67">CONCATENATE(M72,$AI$5)</f>
        <v>310EPS044</v>
      </c>
      <c r="D72" s="31" t="str">
        <f t="shared" ref="D72:D103" si="68">CONCATENATE(M72,$AJ$5)</f>
        <v>310EPS002</v>
      </c>
      <c r="E72" s="31" t="str">
        <f t="shared" ref="E72:E103" si="69">CONCATENATE(M72,$AK$5)</f>
        <v>310EPS016</v>
      </c>
      <c r="F72" s="31" t="str">
        <f t="shared" ref="F72:F103" si="70">CONCATENATE(M72,$AL$5)</f>
        <v>310EPS023</v>
      </c>
      <c r="G72" s="31" t="str">
        <f t="shared" ref="G72:G103" si="71">CONCATENATE(M72,$AM$5)</f>
        <v>310EPS005</v>
      </c>
      <c r="H72" s="31" t="str">
        <f t="shared" ref="H72:H103" si="72">CONCATENATE(M72,$AN$5)</f>
        <v>310EPS040</v>
      </c>
      <c r="I72" s="31" t="str">
        <f t="shared" ref="I72:I103" si="73">CONCATENATE(M72,$AO$5)</f>
        <v>310EPS017</v>
      </c>
      <c r="J72" s="31" t="str">
        <f t="shared" ref="J72:J103" si="74">CONCATENATE(M72,$AP$5)</f>
        <v>310EAS016</v>
      </c>
      <c r="K72" s="190" t="s">
        <v>401</v>
      </c>
      <c r="L72" s="32" t="s">
        <v>520</v>
      </c>
      <c r="M72" s="184">
        <v>310</v>
      </c>
      <c r="N72" s="42">
        <v>0</v>
      </c>
      <c r="O72" s="36">
        <v>0</v>
      </c>
      <c r="P72" s="36">
        <v>0</v>
      </c>
      <c r="Q72" s="36">
        <v>3</v>
      </c>
      <c r="R72" s="36">
        <v>0</v>
      </c>
      <c r="S72" s="36">
        <v>0</v>
      </c>
      <c r="T72" s="36">
        <v>0</v>
      </c>
      <c r="U72" s="36">
        <v>0</v>
      </c>
      <c r="V72" s="149">
        <v>0</v>
      </c>
      <c r="W72" s="176">
        <v>3</v>
      </c>
      <c r="X72" s="42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149">
        <v>0</v>
      </c>
      <c r="AG72" s="176">
        <v>0</v>
      </c>
      <c r="AH72" s="42">
        <f t="shared" si="56"/>
        <v>0</v>
      </c>
      <c r="AI72" s="36">
        <f t="shared" si="57"/>
        <v>0</v>
      </c>
      <c r="AJ72" s="36">
        <f t="shared" si="58"/>
        <v>0</v>
      </c>
      <c r="AK72" s="36">
        <f t="shared" si="59"/>
        <v>0</v>
      </c>
      <c r="AL72" s="36">
        <f t="shared" si="60"/>
        <v>0</v>
      </c>
      <c r="AM72" s="36">
        <f t="shared" si="61"/>
        <v>0</v>
      </c>
      <c r="AN72" s="36">
        <f t="shared" si="62"/>
        <v>5</v>
      </c>
      <c r="AO72" s="36">
        <f t="shared" si="63"/>
        <v>0</v>
      </c>
      <c r="AP72" s="149">
        <f t="shared" si="64"/>
        <v>0</v>
      </c>
      <c r="AQ72" s="176">
        <f t="shared" si="65"/>
        <v>5</v>
      </c>
      <c r="AR72" s="75" t="str">
        <f t="shared" si="13"/>
        <v>628EPS040</v>
      </c>
      <c r="AS72" s="866" t="s">
        <v>687</v>
      </c>
      <c r="AT72" s="866">
        <v>628</v>
      </c>
      <c r="AU72" s="866" t="s">
        <v>583</v>
      </c>
      <c r="AV72" s="867">
        <v>3</v>
      </c>
    </row>
    <row r="73" spans="2:48" ht="15" customHeight="1">
      <c r="B73" s="31" t="str">
        <f t="shared" si="66"/>
        <v>315EPS010</v>
      </c>
      <c r="C73" s="31" t="str">
        <f t="shared" si="67"/>
        <v>315EPS044</v>
      </c>
      <c r="D73" s="31" t="str">
        <f t="shared" si="68"/>
        <v>315EPS002</v>
      </c>
      <c r="E73" s="31" t="str">
        <f t="shared" si="69"/>
        <v>315EPS016</v>
      </c>
      <c r="F73" s="31" t="str">
        <f t="shared" si="70"/>
        <v>315EPS023</v>
      </c>
      <c r="G73" s="31" t="str">
        <f t="shared" si="71"/>
        <v>315EPS005</v>
      </c>
      <c r="H73" s="31" t="str">
        <f t="shared" si="72"/>
        <v>315EPS040</v>
      </c>
      <c r="I73" s="31" t="str">
        <f t="shared" si="73"/>
        <v>315EPS017</v>
      </c>
      <c r="J73" s="31" t="str">
        <f t="shared" si="74"/>
        <v>315EAS016</v>
      </c>
      <c r="K73" s="187" t="s">
        <v>385</v>
      </c>
      <c r="L73" s="32" t="s">
        <v>520</v>
      </c>
      <c r="M73" s="184">
        <v>315</v>
      </c>
      <c r="N73" s="42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1</v>
      </c>
      <c r="U73" s="36">
        <v>0</v>
      </c>
      <c r="V73" s="149">
        <v>0</v>
      </c>
      <c r="W73" s="176">
        <v>1</v>
      </c>
      <c r="X73" s="42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149">
        <v>0</v>
      </c>
      <c r="AG73" s="176">
        <v>0</v>
      </c>
      <c r="AH73" s="42">
        <f t="shared" si="56"/>
        <v>0</v>
      </c>
      <c r="AI73" s="36">
        <f t="shared" si="57"/>
        <v>0</v>
      </c>
      <c r="AJ73" s="36">
        <f t="shared" si="58"/>
        <v>0</v>
      </c>
      <c r="AK73" s="36">
        <f t="shared" si="59"/>
        <v>0</v>
      </c>
      <c r="AL73" s="36">
        <f t="shared" si="60"/>
        <v>0</v>
      </c>
      <c r="AM73" s="36">
        <f t="shared" si="61"/>
        <v>0</v>
      </c>
      <c r="AN73" s="36">
        <f t="shared" si="62"/>
        <v>3</v>
      </c>
      <c r="AO73" s="36">
        <f t="shared" si="63"/>
        <v>0</v>
      </c>
      <c r="AP73" s="149">
        <f t="shared" si="64"/>
        <v>0</v>
      </c>
      <c r="AQ73" s="176">
        <f t="shared" si="65"/>
        <v>3</v>
      </c>
      <c r="AR73" s="75" t="str">
        <f t="shared" ref="AR73:AR136" si="75">CONCATENATE(AT73,AU73)</f>
        <v>656EPS040</v>
      </c>
      <c r="AS73" s="866" t="s">
        <v>687</v>
      </c>
      <c r="AT73" s="866">
        <v>656</v>
      </c>
      <c r="AU73" s="866" t="s">
        <v>583</v>
      </c>
      <c r="AV73" s="867">
        <v>10</v>
      </c>
    </row>
    <row r="74" spans="2:48" ht="15" customHeight="1">
      <c r="B74" s="31" t="str">
        <f t="shared" si="66"/>
        <v>361EPS010</v>
      </c>
      <c r="C74" s="31" t="str">
        <f t="shared" si="67"/>
        <v>361EPS044</v>
      </c>
      <c r="D74" s="31" t="str">
        <f t="shared" si="68"/>
        <v>361EPS002</v>
      </c>
      <c r="E74" s="31" t="str">
        <f t="shared" si="69"/>
        <v>361EPS016</v>
      </c>
      <c r="F74" s="31" t="str">
        <f t="shared" si="70"/>
        <v>361EPS023</v>
      </c>
      <c r="G74" s="31" t="str">
        <f t="shared" si="71"/>
        <v>361EPS005</v>
      </c>
      <c r="H74" s="31" t="str">
        <f t="shared" si="72"/>
        <v>361EPS040</v>
      </c>
      <c r="I74" s="31" t="str">
        <f t="shared" si="73"/>
        <v>361EPS017</v>
      </c>
      <c r="J74" s="31" t="str">
        <f t="shared" si="74"/>
        <v>361EAS016</v>
      </c>
      <c r="K74" s="187" t="s">
        <v>394</v>
      </c>
      <c r="L74" s="32" t="s">
        <v>520</v>
      </c>
      <c r="M74" s="184">
        <v>361</v>
      </c>
      <c r="N74" s="42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149">
        <v>0</v>
      </c>
      <c r="W74" s="176">
        <v>0</v>
      </c>
      <c r="X74" s="42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149">
        <v>0</v>
      </c>
      <c r="AG74" s="176">
        <v>0</v>
      </c>
      <c r="AH74" s="42">
        <f t="shared" si="56"/>
        <v>0</v>
      </c>
      <c r="AI74" s="36">
        <f t="shared" si="57"/>
        <v>0</v>
      </c>
      <c r="AJ74" s="36">
        <f t="shared" si="58"/>
        <v>0</v>
      </c>
      <c r="AK74" s="36">
        <f t="shared" si="59"/>
        <v>0</v>
      </c>
      <c r="AL74" s="36">
        <f t="shared" si="60"/>
        <v>0</v>
      </c>
      <c r="AM74" s="36">
        <f t="shared" si="61"/>
        <v>0</v>
      </c>
      <c r="AN74" s="36">
        <f t="shared" si="62"/>
        <v>11</v>
      </c>
      <c r="AO74" s="36">
        <f t="shared" si="63"/>
        <v>0</v>
      </c>
      <c r="AP74" s="149">
        <f t="shared" si="64"/>
        <v>0</v>
      </c>
      <c r="AQ74" s="176">
        <f t="shared" si="65"/>
        <v>11</v>
      </c>
      <c r="AR74" s="75" t="str">
        <f t="shared" si="75"/>
        <v>761EPS040</v>
      </c>
      <c r="AS74" s="866" t="s">
        <v>687</v>
      </c>
      <c r="AT74" s="866">
        <v>761</v>
      </c>
      <c r="AU74" s="866" t="s">
        <v>583</v>
      </c>
      <c r="AV74" s="867">
        <v>9</v>
      </c>
    </row>
    <row r="75" spans="2:48" ht="15" customHeight="1">
      <c r="B75" s="31" t="str">
        <f t="shared" si="66"/>
        <v>647EPS010</v>
      </c>
      <c r="C75" s="31" t="str">
        <f t="shared" si="67"/>
        <v>647EPS044</v>
      </c>
      <c r="D75" s="31" t="str">
        <f t="shared" si="68"/>
        <v>647EPS002</v>
      </c>
      <c r="E75" s="31" t="str">
        <f t="shared" si="69"/>
        <v>647EPS016</v>
      </c>
      <c r="F75" s="31" t="str">
        <f t="shared" si="70"/>
        <v>647EPS023</v>
      </c>
      <c r="G75" s="31" t="str">
        <f t="shared" si="71"/>
        <v>647EPS005</v>
      </c>
      <c r="H75" s="31" t="str">
        <f t="shared" si="72"/>
        <v>647EPS040</v>
      </c>
      <c r="I75" s="31" t="str">
        <f t="shared" si="73"/>
        <v>647EPS017</v>
      </c>
      <c r="J75" s="31" t="str">
        <f t="shared" si="74"/>
        <v>647EAS016</v>
      </c>
      <c r="K75" s="30" t="s">
        <v>403</v>
      </c>
      <c r="L75" s="32" t="s">
        <v>520</v>
      </c>
      <c r="M75" s="184">
        <v>647</v>
      </c>
      <c r="N75" s="42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149">
        <v>0</v>
      </c>
      <c r="W75" s="176">
        <v>0</v>
      </c>
      <c r="X75" s="42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149">
        <v>0</v>
      </c>
      <c r="AG75" s="176">
        <v>0</v>
      </c>
      <c r="AH75" s="42">
        <f t="shared" si="56"/>
        <v>0</v>
      </c>
      <c r="AI75" s="36">
        <f t="shared" si="57"/>
        <v>0</v>
      </c>
      <c r="AJ75" s="36">
        <f t="shared" si="58"/>
        <v>0</v>
      </c>
      <c r="AK75" s="36">
        <f t="shared" si="59"/>
        <v>0</v>
      </c>
      <c r="AL75" s="36">
        <f t="shared" si="60"/>
        <v>0</v>
      </c>
      <c r="AM75" s="36">
        <f t="shared" si="61"/>
        <v>0</v>
      </c>
      <c r="AN75" s="36">
        <f t="shared" si="62"/>
        <v>10</v>
      </c>
      <c r="AO75" s="36">
        <f t="shared" si="63"/>
        <v>0</v>
      </c>
      <c r="AP75" s="149">
        <f t="shared" si="64"/>
        <v>0</v>
      </c>
      <c r="AQ75" s="176">
        <f t="shared" si="65"/>
        <v>10</v>
      </c>
      <c r="AR75" s="75" t="str">
        <f t="shared" si="75"/>
        <v>86EPS040</v>
      </c>
      <c r="AS75" s="866" t="s">
        <v>688</v>
      </c>
      <c r="AT75" s="866">
        <v>86</v>
      </c>
      <c r="AU75" s="866" t="s">
        <v>583</v>
      </c>
      <c r="AV75" s="867">
        <v>11</v>
      </c>
    </row>
    <row r="76" spans="2:48" ht="15" customHeight="1">
      <c r="B76" s="31" t="str">
        <f t="shared" si="66"/>
        <v>658EPS010</v>
      </c>
      <c r="C76" s="31" t="str">
        <f t="shared" si="67"/>
        <v>658EPS044</v>
      </c>
      <c r="D76" s="31" t="str">
        <f t="shared" si="68"/>
        <v>658EPS002</v>
      </c>
      <c r="E76" s="31" t="str">
        <f t="shared" si="69"/>
        <v>658EPS016</v>
      </c>
      <c r="F76" s="31" t="str">
        <f t="shared" si="70"/>
        <v>658EPS023</v>
      </c>
      <c r="G76" s="31" t="str">
        <f t="shared" si="71"/>
        <v>658EPS005</v>
      </c>
      <c r="H76" s="31" t="str">
        <f t="shared" si="72"/>
        <v>658EPS040</v>
      </c>
      <c r="I76" s="31" t="str">
        <f t="shared" si="73"/>
        <v>658EPS017</v>
      </c>
      <c r="J76" s="31" t="str">
        <f t="shared" si="74"/>
        <v>658EAS016</v>
      </c>
      <c r="K76" s="190" t="s">
        <v>405</v>
      </c>
      <c r="L76" s="32" t="s">
        <v>520</v>
      </c>
      <c r="M76" s="184">
        <v>658</v>
      </c>
      <c r="N76" s="42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149">
        <v>0</v>
      </c>
      <c r="W76" s="176">
        <v>0</v>
      </c>
      <c r="X76" s="42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149">
        <v>0</v>
      </c>
      <c r="AG76" s="176">
        <v>0</v>
      </c>
      <c r="AH76" s="42">
        <f t="shared" si="56"/>
        <v>0</v>
      </c>
      <c r="AI76" s="36">
        <f t="shared" si="57"/>
        <v>0</v>
      </c>
      <c r="AJ76" s="36">
        <f t="shared" si="58"/>
        <v>0</v>
      </c>
      <c r="AK76" s="36">
        <f t="shared" si="59"/>
        <v>0</v>
      </c>
      <c r="AL76" s="36">
        <f t="shared" si="60"/>
        <v>0</v>
      </c>
      <c r="AM76" s="36">
        <f t="shared" si="61"/>
        <v>0</v>
      </c>
      <c r="AN76" s="36">
        <f t="shared" si="62"/>
        <v>4</v>
      </c>
      <c r="AO76" s="36">
        <f t="shared" si="63"/>
        <v>0</v>
      </c>
      <c r="AP76" s="149">
        <f t="shared" si="64"/>
        <v>0</v>
      </c>
      <c r="AQ76" s="176">
        <f t="shared" si="65"/>
        <v>4</v>
      </c>
      <c r="AR76" s="75" t="str">
        <f t="shared" si="75"/>
        <v>134EPS040</v>
      </c>
      <c r="AS76" s="866" t="s">
        <v>688</v>
      </c>
      <c r="AT76" s="866">
        <v>134</v>
      </c>
      <c r="AU76" s="866" t="s">
        <v>583</v>
      </c>
      <c r="AV76" s="867">
        <v>4</v>
      </c>
    </row>
    <row r="77" spans="2:48" ht="15" customHeight="1">
      <c r="B77" s="31" t="str">
        <f t="shared" si="66"/>
        <v>664EPS010</v>
      </c>
      <c r="C77" s="31" t="str">
        <f t="shared" si="67"/>
        <v>664EPS044</v>
      </c>
      <c r="D77" s="31" t="str">
        <f t="shared" si="68"/>
        <v>664EPS002</v>
      </c>
      <c r="E77" s="31" t="str">
        <f t="shared" si="69"/>
        <v>664EPS016</v>
      </c>
      <c r="F77" s="31" t="str">
        <f t="shared" si="70"/>
        <v>664EPS023</v>
      </c>
      <c r="G77" s="31" t="str">
        <f t="shared" si="71"/>
        <v>664EPS005</v>
      </c>
      <c r="H77" s="31" t="str">
        <f t="shared" si="72"/>
        <v>664EPS040</v>
      </c>
      <c r="I77" s="31" t="str">
        <f t="shared" si="73"/>
        <v>664EPS017</v>
      </c>
      <c r="J77" s="31" t="str">
        <f t="shared" si="74"/>
        <v>664EAS016</v>
      </c>
      <c r="K77" s="30" t="s">
        <v>407</v>
      </c>
      <c r="L77" s="32" t="s">
        <v>520</v>
      </c>
      <c r="M77" s="184">
        <v>664</v>
      </c>
      <c r="N77" s="42">
        <v>0</v>
      </c>
      <c r="O77" s="36">
        <v>0</v>
      </c>
      <c r="P77" s="36">
        <v>5</v>
      </c>
      <c r="Q77" s="36">
        <v>49</v>
      </c>
      <c r="R77" s="36">
        <v>0</v>
      </c>
      <c r="S77" s="36">
        <v>0</v>
      </c>
      <c r="T77" s="36">
        <v>0</v>
      </c>
      <c r="U77" s="36">
        <v>0</v>
      </c>
      <c r="V77" s="149">
        <v>0</v>
      </c>
      <c r="W77" s="176">
        <v>54</v>
      </c>
      <c r="X77" s="42">
        <v>0</v>
      </c>
      <c r="Y77" s="36">
        <v>0</v>
      </c>
      <c r="Z77" s="36">
        <v>6</v>
      </c>
      <c r="AA77" s="36">
        <v>4</v>
      </c>
      <c r="AB77" s="36">
        <v>0</v>
      </c>
      <c r="AC77" s="36">
        <v>0</v>
      </c>
      <c r="AD77" s="36">
        <v>0</v>
      </c>
      <c r="AE77" s="36">
        <v>0</v>
      </c>
      <c r="AF77" s="149">
        <v>0</v>
      </c>
      <c r="AG77" s="176">
        <v>10</v>
      </c>
      <c r="AH77" s="42">
        <f t="shared" si="56"/>
        <v>0</v>
      </c>
      <c r="AI77" s="36">
        <f t="shared" si="57"/>
        <v>0</v>
      </c>
      <c r="AJ77" s="36">
        <f t="shared" si="58"/>
        <v>6</v>
      </c>
      <c r="AK77" s="36">
        <f t="shared" si="59"/>
        <v>23</v>
      </c>
      <c r="AL77" s="36">
        <f t="shared" si="60"/>
        <v>0</v>
      </c>
      <c r="AM77" s="36">
        <f t="shared" si="61"/>
        <v>0</v>
      </c>
      <c r="AN77" s="36">
        <f t="shared" si="62"/>
        <v>16</v>
      </c>
      <c r="AO77" s="36">
        <f t="shared" si="63"/>
        <v>0</v>
      </c>
      <c r="AP77" s="149">
        <f t="shared" si="64"/>
        <v>0</v>
      </c>
      <c r="AQ77" s="176">
        <f t="shared" si="65"/>
        <v>45</v>
      </c>
      <c r="AR77" s="75" t="str">
        <f t="shared" si="75"/>
        <v>150EPS040</v>
      </c>
      <c r="AS77" s="866" t="s">
        <v>688</v>
      </c>
      <c r="AT77" s="866">
        <v>150</v>
      </c>
      <c r="AU77" s="866" t="s">
        <v>583</v>
      </c>
      <c r="AV77" s="867">
        <v>6</v>
      </c>
    </row>
    <row r="78" spans="2:48" ht="15" customHeight="1">
      <c r="B78" s="31" t="str">
        <f t="shared" si="66"/>
        <v>686EPS010</v>
      </c>
      <c r="C78" s="31" t="str">
        <f t="shared" si="67"/>
        <v>686EPS044</v>
      </c>
      <c r="D78" s="31" t="str">
        <f t="shared" si="68"/>
        <v>686EPS002</v>
      </c>
      <c r="E78" s="31" t="str">
        <f t="shared" si="69"/>
        <v>686EPS016</v>
      </c>
      <c r="F78" s="31" t="str">
        <f t="shared" si="70"/>
        <v>686EPS023</v>
      </c>
      <c r="G78" s="31" t="str">
        <f t="shared" si="71"/>
        <v>686EPS005</v>
      </c>
      <c r="H78" s="31" t="str">
        <f t="shared" si="72"/>
        <v>686EPS040</v>
      </c>
      <c r="I78" s="31" t="str">
        <f t="shared" si="73"/>
        <v>686EPS017</v>
      </c>
      <c r="J78" s="31" t="str">
        <f t="shared" si="74"/>
        <v>686EAS016</v>
      </c>
      <c r="K78" s="189" t="s">
        <v>408</v>
      </c>
      <c r="L78" s="32" t="s">
        <v>520</v>
      </c>
      <c r="M78" s="184">
        <v>686</v>
      </c>
      <c r="N78" s="42">
        <v>240</v>
      </c>
      <c r="O78" s="36">
        <v>0</v>
      </c>
      <c r="P78" s="36">
        <v>6</v>
      </c>
      <c r="Q78" s="36">
        <v>41</v>
      </c>
      <c r="R78" s="36">
        <v>0</v>
      </c>
      <c r="S78" s="36">
        <v>0</v>
      </c>
      <c r="T78" s="36">
        <v>0</v>
      </c>
      <c r="U78" s="36">
        <v>0</v>
      </c>
      <c r="V78" s="149">
        <v>0</v>
      </c>
      <c r="W78" s="176">
        <v>287</v>
      </c>
      <c r="X78" s="42">
        <v>27</v>
      </c>
      <c r="Y78" s="36">
        <v>0</v>
      </c>
      <c r="Z78" s="36">
        <v>7</v>
      </c>
      <c r="AA78" s="36">
        <v>3</v>
      </c>
      <c r="AB78" s="36">
        <v>0</v>
      </c>
      <c r="AC78" s="36">
        <v>0</v>
      </c>
      <c r="AD78" s="36">
        <v>0</v>
      </c>
      <c r="AE78" s="36">
        <v>0</v>
      </c>
      <c r="AF78" s="149">
        <v>0</v>
      </c>
      <c r="AG78" s="176">
        <v>37</v>
      </c>
      <c r="AH78" s="42">
        <f t="shared" si="56"/>
        <v>46</v>
      </c>
      <c r="AI78" s="36">
        <f t="shared" si="57"/>
        <v>0</v>
      </c>
      <c r="AJ78" s="36">
        <f t="shared" si="58"/>
        <v>8</v>
      </c>
      <c r="AK78" s="36">
        <f t="shared" si="59"/>
        <v>53</v>
      </c>
      <c r="AL78" s="36">
        <f t="shared" si="60"/>
        <v>0</v>
      </c>
      <c r="AM78" s="36">
        <f t="shared" si="61"/>
        <v>0</v>
      </c>
      <c r="AN78" s="36">
        <f t="shared" si="62"/>
        <v>35</v>
      </c>
      <c r="AO78" s="36">
        <f t="shared" si="63"/>
        <v>0</v>
      </c>
      <c r="AP78" s="149">
        <f t="shared" si="64"/>
        <v>0</v>
      </c>
      <c r="AQ78" s="176">
        <f t="shared" si="65"/>
        <v>142</v>
      </c>
      <c r="AR78" s="75" t="str">
        <f t="shared" si="75"/>
        <v>237EPS002</v>
      </c>
      <c r="AS78" s="866" t="s">
        <v>688</v>
      </c>
      <c r="AT78" s="866">
        <v>237</v>
      </c>
      <c r="AU78" s="866" t="s">
        <v>580</v>
      </c>
      <c r="AV78" s="867">
        <v>14</v>
      </c>
    </row>
    <row r="79" spans="2:48" ht="15" customHeight="1">
      <c r="B79" s="31" t="str">
        <f t="shared" si="66"/>
        <v>819EPS010</v>
      </c>
      <c r="C79" s="31" t="str">
        <f t="shared" si="67"/>
        <v>819EPS044</v>
      </c>
      <c r="D79" s="31" t="str">
        <f t="shared" si="68"/>
        <v>819EPS002</v>
      </c>
      <c r="E79" s="31" t="str">
        <f t="shared" si="69"/>
        <v>819EPS016</v>
      </c>
      <c r="F79" s="31" t="str">
        <f t="shared" si="70"/>
        <v>819EPS023</v>
      </c>
      <c r="G79" s="31" t="str">
        <f t="shared" si="71"/>
        <v>819EPS005</v>
      </c>
      <c r="H79" s="31" t="str">
        <f t="shared" si="72"/>
        <v>819EPS040</v>
      </c>
      <c r="I79" s="31" t="str">
        <f t="shared" si="73"/>
        <v>819EPS017</v>
      </c>
      <c r="J79" s="31" t="str">
        <f t="shared" si="74"/>
        <v>819EAS016</v>
      </c>
      <c r="K79" s="187" t="s">
        <v>410</v>
      </c>
      <c r="L79" s="32" t="s">
        <v>520</v>
      </c>
      <c r="M79" s="184">
        <v>819</v>
      </c>
      <c r="N79" s="42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149">
        <v>0</v>
      </c>
      <c r="W79" s="176">
        <v>0</v>
      </c>
      <c r="X79" s="42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149">
        <v>0</v>
      </c>
      <c r="AG79" s="176">
        <v>0</v>
      </c>
      <c r="AH79" s="42">
        <f t="shared" si="56"/>
        <v>0</v>
      </c>
      <c r="AI79" s="36">
        <f t="shared" si="57"/>
        <v>0</v>
      </c>
      <c r="AJ79" s="36">
        <f t="shared" si="58"/>
        <v>0</v>
      </c>
      <c r="AK79" s="36">
        <f t="shared" si="59"/>
        <v>0</v>
      </c>
      <c r="AL79" s="36">
        <f t="shared" si="60"/>
        <v>0</v>
      </c>
      <c r="AM79" s="36">
        <f t="shared" si="61"/>
        <v>0</v>
      </c>
      <c r="AN79" s="36">
        <f t="shared" si="62"/>
        <v>3</v>
      </c>
      <c r="AO79" s="36">
        <f t="shared" si="63"/>
        <v>0</v>
      </c>
      <c r="AP79" s="149">
        <f t="shared" si="64"/>
        <v>0</v>
      </c>
      <c r="AQ79" s="176">
        <f t="shared" si="65"/>
        <v>3</v>
      </c>
      <c r="AR79" s="75" t="str">
        <f t="shared" si="75"/>
        <v>237EPS010</v>
      </c>
      <c r="AS79" s="866" t="s">
        <v>688</v>
      </c>
      <c r="AT79" s="866">
        <v>237</v>
      </c>
      <c r="AU79" s="866" t="s">
        <v>578</v>
      </c>
      <c r="AV79" s="867">
        <v>76</v>
      </c>
    </row>
    <row r="80" spans="2:48" ht="15" customHeight="1">
      <c r="B80" s="31" t="str">
        <f t="shared" si="66"/>
        <v>854EPS010</v>
      </c>
      <c r="C80" s="31" t="str">
        <f t="shared" si="67"/>
        <v>854EPS044</v>
      </c>
      <c r="D80" s="31" t="str">
        <f t="shared" si="68"/>
        <v>854EPS002</v>
      </c>
      <c r="E80" s="31" t="str">
        <f t="shared" si="69"/>
        <v>854EPS016</v>
      </c>
      <c r="F80" s="31" t="str">
        <f t="shared" si="70"/>
        <v>854EPS023</v>
      </c>
      <c r="G80" s="31" t="str">
        <f t="shared" si="71"/>
        <v>854EPS005</v>
      </c>
      <c r="H80" s="31" t="str">
        <f t="shared" si="72"/>
        <v>854EPS040</v>
      </c>
      <c r="I80" s="31" t="str">
        <f t="shared" si="73"/>
        <v>854EPS017</v>
      </c>
      <c r="J80" s="31" t="str">
        <f t="shared" si="74"/>
        <v>854EAS016</v>
      </c>
      <c r="K80" s="187" t="s">
        <v>411</v>
      </c>
      <c r="L80" s="32" t="s">
        <v>520</v>
      </c>
      <c r="M80" s="184">
        <v>854</v>
      </c>
      <c r="N80" s="42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149">
        <v>0</v>
      </c>
      <c r="W80" s="176">
        <v>0</v>
      </c>
      <c r="X80" s="42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149">
        <v>0</v>
      </c>
      <c r="AG80" s="176">
        <v>0</v>
      </c>
      <c r="AH80" s="42">
        <f t="shared" si="56"/>
        <v>0</v>
      </c>
      <c r="AI80" s="36">
        <f t="shared" si="57"/>
        <v>0</v>
      </c>
      <c r="AJ80" s="36">
        <f t="shared" si="58"/>
        <v>0</v>
      </c>
      <c r="AK80" s="36">
        <f t="shared" si="59"/>
        <v>0</v>
      </c>
      <c r="AL80" s="36">
        <f t="shared" si="60"/>
        <v>0</v>
      </c>
      <c r="AM80" s="36">
        <f t="shared" si="61"/>
        <v>0</v>
      </c>
      <c r="AN80" s="36">
        <f t="shared" si="62"/>
        <v>0</v>
      </c>
      <c r="AO80" s="36">
        <f t="shared" si="63"/>
        <v>0</v>
      </c>
      <c r="AP80" s="149">
        <f t="shared" si="64"/>
        <v>0</v>
      </c>
      <c r="AQ80" s="176">
        <f t="shared" si="65"/>
        <v>0</v>
      </c>
      <c r="AR80" s="75" t="str">
        <f t="shared" si="75"/>
        <v>237EPS040</v>
      </c>
      <c r="AS80" s="866" t="s">
        <v>688</v>
      </c>
      <c r="AT80" s="866">
        <v>237</v>
      </c>
      <c r="AU80" s="866" t="s">
        <v>583</v>
      </c>
      <c r="AV80" s="867">
        <v>20</v>
      </c>
    </row>
    <row r="81" spans="2:48" ht="15" customHeight="1">
      <c r="B81" s="31" t="str">
        <f t="shared" si="66"/>
        <v>887EPS010</v>
      </c>
      <c r="C81" s="31" t="str">
        <f t="shared" si="67"/>
        <v>887EPS044</v>
      </c>
      <c r="D81" s="31" t="str">
        <f t="shared" si="68"/>
        <v>887EPS002</v>
      </c>
      <c r="E81" s="31" t="str">
        <f t="shared" si="69"/>
        <v>887EPS016</v>
      </c>
      <c r="F81" s="31" t="str">
        <f t="shared" si="70"/>
        <v>887EPS023</v>
      </c>
      <c r="G81" s="31" t="str">
        <f t="shared" si="71"/>
        <v>887EPS005</v>
      </c>
      <c r="H81" s="31" t="str">
        <f t="shared" si="72"/>
        <v>887EPS040</v>
      </c>
      <c r="I81" s="31" t="str">
        <f t="shared" si="73"/>
        <v>887EPS017</v>
      </c>
      <c r="J81" s="31" t="str">
        <f t="shared" si="74"/>
        <v>887EAS016</v>
      </c>
      <c r="K81" s="187" t="s">
        <v>412</v>
      </c>
      <c r="L81" s="32" t="s">
        <v>520</v>
      </c>
      <c r="M81" s="184">
        <v>887</v>
      </c>
      <c r="N81" s="42">
        <v>101</v>
      </c>
      <c r="O81" s="36">
        <v>0</v>
      </c>
      <c r="P81" s="36">
        <v>4</v>
      </c>
      <c r="Q81" s="36">
        <v>52</v>
      </c>
      <c r="R81" s="36">
        <v>0</v>
      </c>
      <c r="S81" s="36">
        <v>0</v>
      </c>
      <c r="T81" s="36">
        <v>0</v>
      </c>
      <c r="U81" s="36">
        <v>0</v>
      </c>
      <c r="V81" s="149">
        <v>0</v>
      </c>
      <c r="W81" s="176">
        <v>157</v>
      </c>
      <c r="X81" s="42">
        <v>7</v>
      </c>
      <c r="Y81" s="36">
        <v>0</v>
      </c>
      <c r="Z81" s="36">
        <v>6</v>
      </c>
      <c r="AA81" s="36">
        <v>10</v>
      </c>
      <c r="AB81" s="36">
        <v>0</v>
      </c>
      <c r="AC81" s="36">
        <v>0</v>
      </c>
      <c r="AD81" s="36">
        <v>0</v>
      </c>
      <c r="AE81" s="36">
        <v>0</v>
      </c>
      <c r="AF81" s="149">
        <v>0</v>
      </c>
      <c r="AG81" s="176">
        <v>23</v>
      </c>
      <c r="AH81" s="42">
        <f t="shared" si="56"/>
        <v>10</v>
      </c>
      <c r="AI81" s="36">
        <f t="shared" si="57"/>
        <v>0</v>
      </c>
      <c r="AJ81" s="36">
        <f t="shared" si="58"/>
        <v>1</v>
      </c>
      <c r="AK81" s="36">
        <f t="shared" si="59"/>
        <v>47</v>
      </c>
      <c r="AL81" s="36">
        <f t="shared" si="60"/>
        <v>0</v>
      </c>
      <c r="AM81" s="36">
        <f t="shared" si="61"/>
        <v>0</v>
      </c>
      <c r="AN81" s="36">
        <f t="shared" si="62"/>
        <v>17</v>
      </c>
      <c r="AO81" s="36">
        <f t="shared" si="63"/>
        <v>0</v>
      </c>
      <c r="AP81" s="149">
        <f t="shared" si="64"/>
        <v>0</v>
      </c>
      <c r="AQ81" s="176">
        <f t="shared" si="65"/>
        <v>75</v>
      </c>
      <c r="AR81" s="75" t="str">
        <f t="shared" si="75"/>
        <v>264EPS002</v>
      </c>
      <c r="AS81" s="866" t="s">
        <v>688</v>
      </c>
      <c r="AT81" s="866">
        <v>264</v>
      </c>
      <c r="AU81" s="866" t="s">
        <v>580</v>
      </c>
      <c r="AV81" s="867">
        <v>15</v>
      </c>
    </row>
    <row r="82" spans="2:48" ht="15" customHeight="1">
      <c r="B82" s="31" t="str">
        <f t="shared" si="66"/>
        <v>EPS010</v>
      </c>
      <c r="C82" s="31" t="str">
        <f t="shared" si="67"/>
        <v>EPS044</v>
      </c>
      <c r="D82" s="31" t="str">
        <f t="shared" si="68"/>
        <v>EPS002</v>
      </c>
      <c r="E82" s="31" t="str">
        <f t="shared" si="69"/>
        <v>EPS016</v>
      </c>
      <c r="F82" s="31" t="str">
        <f t="shared" si="70"/>
        <v>EPS023</v>
      </c>
      <c r="G82" s="31" t="str">
        <f t="shared" si="71"/>
        <v>EPS005</v>
      </c>
      <c r="H82" s="31" t="str">
        <f t="shared" si="72"/>
        <v>EPS040</v>
      </c>
      <c r="I82" s="31" t="str">
        <f t="shared" si="73"/>
        <v>EPS017</v>
      </c>
      <c r="J82" s="31" t="str">
        <f t="shared" si="74"/>
        <v>EAS016</v>
      </c>
      <c r="K82" s="185" t="s">
        <v>718</v>
      </c>
      <c r="L82" s="142"/>
      <c r="M82" s="186"/>
      <c r="N82" s="40">
        <v>3896</v>
      </c>
      <c r="O82" s="37">
        <v>3</v>
      </c>
      <c r="P82" s="37">
        <v>98</v>
      </c>
      <c r="Q82" s="37">
        <v>559</v>
      </c>
      <c r="R82" s="37">
        <v>0</v>
      </c>
      <c r="S82" s="37">
        <v>96</v>
      </c>
      <c r="T82" s="37">
        <v>0</v>
      </c>
      <c r="U82" s="37">
        <v>0</v>
      </c>
      <c r="V82" s="150">
        <v>0</v>
      </c>
      <c r="W82" s="175">
        <v>4652</v>
      </c>
      <c r="X82" s="40">
        <v>430</v>
      </c>
      <c r="Y82" s="37">
        <v>0</v>
      </c>
      <c r="Z82" s="37">
        <v>130</v>
      </c>
      <c r="AA82" s="37">
        <v>97</v>
      </c>
      <c r="AB82" s="37">
        <v>0</v>
      </c>
      <c r="AC82" s="37">
        <v>211</v>
      </c>
      <c r="AD82" s="37">
        <v>0</v>
      </c>
      <c r="AE82" s="37">
        <v>0</v>
      </c>
      <c r="AF82" s="150">
        <v>0</v>
      </c>
      <c r="AG82" s="175">
        <v>868</v>
      </c>
      <c r="AH82" s="40">
        <f t="shared" ref="AH82:AP82" si="76">SUM(AH83:AH105)</f>
        <v>714</v>
      </c>
      <c r="AI82" s="37">
        <f t="shared" si="76"/>
        <v>0</v>
      </c>
      <c r="AJ82" s="37">
        <f t="shared" si="76"/>
        <v>175</v>
      </c>
      <c r="AK82" s="37">
        <f t="shared" si="76"/>
        <v>458</v>
      </c>
      <c r="AL82" s="37">
        <f t="shared" si="76"/>
        <v>0</v>
      </c>
      <c r="AM82" s="37">
        <f t="shared" si="76"/>
        <v>148</v>
      </c>
      <c r="AN82" s="37">
        <f>SUM(AN83:AN105)</f>
        <v>337</v>
      </c>
      <c r="AO82" s="37">
        <f>SUM(AO83:AO105)</f>
        <v>0</v>
      </c>
      <c r="AP82" s="150">
        <f t="shared" si="76"/>
        <v>0</v>
      </c>
      <c r="AQ82" s="175">
        <f t="shared" si="65"/>
        <v>1832</v>
      </c>
      <c r="AR82" s="75" t="str">
        <f t="shared" si="75"/>
        <v>264EPS040</v>
      </c>
      <c r="AS82" s="866" t="s">
        <v>688</v>
      </c>
      <c r="AT82" s="866">
        <v>264</v>
      </c>
      <c r="AU82" s="866" t="s">
        <v>583</v>
      </c>
      <c r="AV82" s="867">
        <v>8</v>
      </c>
    </row>
    <row r="83" spans="2:48" ht="15" customHeight="1">
      <c r="B83" s="31" t="str">
        <f t="shared" si="66"/>
        <v>2EPS010</v>
      </c>
      <c r="C83" s="31" t="str">
        <f t="shared" si="67"/>
        <v>2EPS044</v>
      </c>
      <c r="D83" s="31" t="str">
        <f t="shared" si="68"/>
        <v>2EPS002</v>
      </c>
      <c r="E83" s="31" t="str">
        <f t="shared" si="69"/>
        <v>2EPS016</v>
      </c>
      <c r="F83" s="31" t="str">
        <f t="shared" si="70"/>
        <v>2EPS023</v>
      </c>
      <c r="G83" s="31" t="str">
        <f t="shared" si="71"/>
        <v>2EPS005</v>
      </c>
      <c r="H83" s="31" t="str">
        <f t="shared" si="72"/>
        <v>2EPS040</v>
      </c>
      <c r="I83" s="31" t="str">
        <f t="shared" si="73"/>
        <v>2EPS017</v>
      </c>
      <c r="J83" s="31" t="str">
        <f t="shared" si="74"/>
        <v>2EAS016</v>
      </c>
      <c r="K83" s="187" t="s">
        <v>297</v>
      </c>
      <c r="L83" s="32" t="s">
        <v>521</v>
      </c>
      <c r="M83" s="184">
        <v>2</v>
      </c>
      <c r="N83" s="42">
        <v>0</v>
      </c>
      <c r="O83" s="36">
        <v>0</v>
      </c>
      <c r="P83" s="36">
        <v>0</v>
      </c>
      <c r="Q83" s="36">
        <v>1</v>
      </c>
      <c r="R83" s="36">
        <v>0</v>
      </c>
      <c r="S83" s="36">
        <v>0</v>
      </c>
      <c r="T83" s="36">
        <v>0</v>
      </c>
      <c r="U83" s="36">
        <v>0</v>
      </c>
      <c r="V83" s="149">
        <v>0</v>
      </c>
      <c r="W83" s="176">
        <v>1</v>
      </c>
      <c r="X83" s="42">
        <v>0</v>
      </c>
      <c r="Y83" s="36">
        <v>0</v>
      </c>
      <c r="Z83" s="36">
        <v>0</v>
      </c>
      <c r="AA83" s="36">
        <v>0</v>
      </c>
      <c r="AB83" s="36">
        <v>0</v>
      </c>
      <c r="AC83" s="36">
        <v>0</v>
      </c>
      <c r="AD83" s="36">
        <v>0</v>
      </c>
      <c r="AE83" s="36">
        <v>0</v>
      </c>
      <c r="AF83" s="149">
        <v>0</v>
      </c>
      <c r="AG83" s="176">
        <v>0</v>
      </c>
      <c r="AH83" s="42">
        <f t="shared" ref="AH83:AH105" si="77">IFERROR(VLOOKUP(B83,$AR$8:$AV$928,5,0),0)</f>
        <v>0</v>
      </c>
      <c r="AI83" s="36">
        <f t="shared" ref="AI83:AI105" si="78">IFERROR(VLOOKUP(C83,$AR$8:$AV$928,5,0),0)</f>
        <v>0</v>
      </c>
      <c r="AJ83" s="36">
        <f t="shared" ref="AJ83:AJ105" si="79">IFERROR(VLOOKUP(D83,$AR$8:$AV$928,5,0),0)</f>
        <v>0</v>
      </c>
      <c r="AK83" s="36">
        <f t="shared" ref="AK83:AK105" si="80">IFERROR(VLOOKUP(E83,$AR$8:$AV$928,5,0),0)</f>
        <v>0</v>
      </c>
      <c r="AL83" s="36">
        <f t="shared" ref="AL83:AL105" si="81">IFERROR(VLOOKUP(F83,$AR$8:$AV$928,5,0),0)</f>
        <v>0</v>
      </c>
      <c r="AM83" s="36">
        <f t="shared" ref="AM83:AM105" si="82">IFERROR(VLOOKUP(G83,$AR$8:$AV$928,5,0),0)</f>
        <v>0</v>
      </c>
      <c r="AN83" s="36">
        <f t="shared" ref="AN83:AN105" si="83">IFERROR(VLOOKUP(H83,$AR$8:$AV$928,5,0),0)</f>
        <v>12</v>
      </c>
      <c r="AO83" s="36">
        <f t="shared" ref="AO83:AO105" si="84">IFERROR(VLOOKUP(I83,$AR$8:$AV$928,5,0),0)</f>
        <v>0</v>
      </c>
      <c r="AP83" s="149">
        <f t="shared" ref="AP83:AP105" si="85">IFERROR(VLOOKUP(J83,$AR$8:$AV$928,5,0),0)</f>
        <v>0</v>
      </c>
      <c r="AQ83" s="176">
        <f t="shared" si="65"/>
        <v>12</v>
      </c>
      <c r="AR83" s="75" t="str">
        <f t="shared" si="75"/>
        <v>310EPS040</v>
      </c>
      <c r="AS83" s="866" t="s">
        <v>688</v>
      </c>
      <c r="AT83" s="866">
        <v>310</v>
      </c>
      <c r="AU83" s="866" t="s">
        <v>583</v>
      </c>
      <c r="AV83" s="867">
        <v>5</v>
      </c>
    </row>
    <row r="84" spans="2:48" ht="15" customHeight="1">
      <c r="B84" s="31" t="str">
        <f t="shared" si="66"/>
        <v>21EPS010</v>
      </c>
      <c r="C84" s="31" t="str">
        <f t="shared" si="67"/>
        <v>21EPS044</v>
      </c>
      <c r="D84" s="31" t="str">
        <f t="shared" si="68"/>
        <v>21EPS002</v>
      </c>
      <c r="E84" s="31" t="str">
        <f t="shared" si="69"/>
        <v>21EPS016</v>
      </c>
      <c r="F84" s="31" t="str">
        <f t="shared" si="70"/>
        <v>21EPS023</v>
      </c>
      <c r="G84" s="31" t="str">
        <f t="shared" si="71"/>
        <v>21EPS005</v>
      </c>
      <c r="H84" s="31" t="str">
        <f t="shared" si="72"/>
        <v>21EPS040</v>
      </c>
      <c r="I84" s="31" t="str">
        <f t="shared" si="73"/>
        <v>21EPS017</v>
      </c>
      <c r="J84" s="31" t="str">
        <f t="shared" si="74"/>
        <v>21EAS016</v>
      </c>
      <c r="K84" s="187" t="s">
        <v>301</v>
      </c>
      <c r="L84" s="32" t="s">
        <v>521</v>
      </c>
      <c r="M84" s="184">
        <v>21</v>
      </c>
      <c r="N84" s="42">
        <v>0</v>
      </c>
      <c r="O84" s="36">
        <v>0</v>
      </c>
      <c r="P84" s="36">
        <v>0</v>
      </c>
      <c r="Q84" s="36">
        <v>0</v>
      </c>
      <c r="R84" s="36">
        <v>0</v>
      </c>
      <c r="S84" s="36">
        <v>0</v>
      </c>
      <c r="T84" s="36">
        <v>0</v>
      </c>
      <c r="U84" s="36">
        <v>0</v>
      </c>
      <c r="V84" s="149">
        <v>0</v>
      </c>
      <c r="W84" s="176">
        <v>0</v>
      </c>
      <c r="X84" s="42">
        <v>0</v>
      </c>
      <c r="Y84" s="36">
        <v>0</v>
      </c>
      <c r="Z84" s="36">
        <v>0</v>
      </c>
      <c r="AA84" s="36">
        <v>0</v>
      </c>
      <c r="AB84" s="36">
        <v>0</v>
      </c>
      <c r="AC84" s="36">
        <v>0</v>
      </c>
      <c r="AD84" s="36">
        <v>0</v>
      </c>
      <c r="AE84" s="36">
        <v>0</v>
      </c>
      <c r="AF84" s="149">
        <v>0</v>
      </c>
      <c r="AG84" s="176">
        <v>0</v>
      </c>
      <c r="AH84" s="42">
        <f t="shared" si="77"/>
        <v>0</v>
      </c>
      <c r="AI84" s="36">
        <f t="shared" si="78"/>
        <v>0</v>
      </c>
      <c r="AJ84" s="36">
        <f t="shared" si="79"/>
        <v>0</v>
      </c>
      <c r="AK84" s="36">
        <f t="shared" si="80"/>
        <v>0</v>
      </c>
      <c r="AL84" s="36">
        <f t="shared" si="81"/>
        <v>0</v>
      </c>
      <c r="AM84" s="36">
        <f t="shared" si="82"/>
        <v>0</v>
      </c>
      <c r="AN84" s="36">
        <f t="shared" si="83"/>
        <v>2</v>
      </c>
      <c r="AO84" s="36">
        <f t="shared" si="84"/>
        <v>0</v>
      </c>
      <c r="AP84" s="149">
        <f t="shared" si="85"/>
        <v>0</v>
      </c>
      <c r="AQ84" s="176">
        <f t="shared" si="65"/>
        <v>2</v>
      </c>
      <c r="AR84" s="75" t="str">
        <f t="shared" si="75"/>
        <v>315EPS040</v>
      </c>
      <c r="AS84" s="866" t="s">
        <v>688</v>
      </c>
      <c r="AT84" s="866">
        <v>315</v>
      </c>
      <c r="AU84" s="866" t="s">
        <v>583</v>
      </c>
      <c r="AV84" s="867">
        <v>3</v>
      </c>
    </row>
    <row r="85" spans="2:48" ht="15" customHeight="1">
      <c r="B85" s="31" t="str">
        <f t="shared" si="66"/>
        <v>55EPS010</v>
      </c>
      <c r="C85" s="31" t="str">
        <f t="shared" si="67"/>
        <v>55EPS044</v>
      </c>
      <c r="D85" s="31" t="str">
        <f t="shared" si="68"/>
        <v>55EPS002</v>
      </c>
      <c r="E85" s="31" t="str">
        <f t="shared" si="69"/>
        <v>55EPS016</v>
      </c>
      <c r="F85" s="31" t="str">
        <f t="shared" si="70"/>
        <v>55EPS023</v>
      </c>
      <c r="G85" s="31" t="str">
        <f t="shared" si="71"/>
        <v>55EPS005</v>
      </c>
      <c r="H85" s="31" t="str">
        <f t="shared" si="72"/>
        <v>55EPS040</v>
      </c>
      <c r="I85" s="31" t="str">
        <f t="shared" si="73"/>
        <v>55EPS017</v>
      </c>
      <c r="J85" s="31" t="str">
        <f t="shared" si="74"/>
        <v>55EAS016</v>
      </c>
      <c r="K85" s="187" t="s">
        <v>321</v>
      </c>
      <c r="L85" s="32" t="s">
        <v>521</v>
      </c>
      <c r="M85" s="184">
        <v>55</v>
      </c>
      <c r="N85" s="42">
        <v>0</v>
      </c>
      <c r="O85" s="36">
        <v>1</v>
      </c>
      <c r="P85" s="36">
        <v>0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149">
        <v>0</v>
      </c>
      <c r="W85" s="176">
        <v>1</v>
      </c>
      <c r="X85" s="42">
        <v>0</v>
      </c>
      <c r="Y85" s="36">
        <v>0</v>
      </c>
      <c r="Z85" s="36">
        <v>0</v>
      </c>
      <c r="AA85" s="36">
        <v>0</v>
      </c>
      <c r="AB85" s="36">
        <v>0</v>
      </c>
      <c r="AC85" s="36">
        <v>0</v>
      </c>
      <c r="AD85" s="36">
        <v>0</v>
      </c>
      <c r="AE85" s="36">
        <v>0</v>
      </c>
      <c r="AF85" s="149">
        <v>0</v>
      </c>
      <c r="AG85" s="176">
        <v>0</v>
      </c>
      <c r="AH85" s="42">
        <f t="shared" si="77"/>
        <v>0</v>
      </c>
      <c r="AI85" s="36">
        <f t="shared" si="78"/>
        <v>0</v>
      </c>
      <c r="AJ85" s="36">
        <f t="shared" si="79"/>
        <v>0</v>
      </c>
      <c r="AK85" s="36">
        <f t="shared" si="80"/>
        <v>0</v>
      </c>
      <c r="AL85" s="36">
        <f t="shared" si="81"/>
        <v>0</v>
      </c>
      <c r="AM85" s="36">
        <f t="shared" si="82"/>
        <v>0</v>
      </c>
      <c r="AN85" s="36">
        <f t="shared" si="83"/>
        <v>2</v>
      </c>
      <c r="AO85" s="36">
        <f t="shared" si="84"/>
        <v>0</v>
      </c>
      <c r="AP85" s="149">
        <f t="shared" si="85"/>
        <v>0</v>
      </c>
      <c r="AQ85" s="176">
        <f t="shared" si="65"/>
        <v>2</v>
      </c>
      <c r="AR85" s="75" t="str">
        <f t="shared" si="75"/>
        <v>361EPS040</v>
      </c>
      <c r="AS85" s="866" t="s">
        <v>688</v>
      </c>
      <c r="AT85" s="866">
        <v>361</v>
      </c>
      <c r="AU85" s="866" t="s">
        <v>583</v>
      </c>
      <c r="AV85" s="867">
        <v>11</v>
      </c>
    </row>
    <row r="86" spans="2:48" ht="15" customHeight="1">
      <c r="B86" s="31" t="str">
        <f t="shared" si="66"/>
        <v>148EPS010</v>
      </c>
      <c r="C86" s="31" t="str">
        <f t="shared" si="67"/>
        <v>148EPS044</v>
      </c>
      <c r="D86" s="31" t="str">
        <f t="shared" si="68"/>
        <v>148EPS002</v>
      </c>
      <c r="E86" s="31" t="str">
        <f t="shared" si="69"/>
        <v>148EPS016</v>
      </c>
      <c r="F86" s="31" t="str">
        <f t="shared" si="70"/>
        <v>148EPS023</v>
      </c>
      <c r="G86" s="31" t="str">
        <f t="shared" si="71"/>
        <v>148EPS005</v>
      </c>
      <c r="H86" s="31" t="str">
        <f t="shared" si="72"/>
        <v>148EPS040</v>
      </c>
      <c r="I86" s="31" t="str">
        <f t="shared" si="73"/>
        <v>148EPS017</v>
      </c>
      <c r="J86" s="31" t="str">
        <f t="shared" si="74"/>
        <v>148EAS016</v>
      </c>
      <c r="K86" s="191" t="s">
        <v>370</v>
      </c>
      <c r="L86" s="32" t="s">
        <v>521</v>
      </c>
      <c r="M86" s="184">
        <v>148</v>
      </c>
      <c r="N86" s="42">
        <v>0</v>
      </c>
      <c r="O86" s="36">
        <v>0</v>
      </c>
      <c r="P86" s="36">
        <v>0</v>
      </c>
      <c r="Q86" s="36">
        <v>42</v>
      </c>
      <c r="R86" s="36">
        <v>0</v>
      </c>
      <c r="S86" s="36">
        <v>0</v>
      </c>
      <c r="T86" s="36">
        <v>0</v>
      </c>
      <c r="U86" s="36">
        <v>0</v>
      </c>
      <c r="V86" s="149">
        <v>0</v>
      </c>
      <c r="W86" s="176">
        <v>42</v>
      </c>
      <c r="X86" s="42">
        <v>0</v>
      </c>
      <c r="Y86" s="36">
        <v>0</v>
      </c>
      <c r="Z86" s="36">
        <v>0</v>
      </c>
      <c r="AA86" s="36">
        <v>8</v>
      </c>
      <c r="AB86" s="36">
        <v>0</v>
      </c>
      <c r="AC86" s="36">
        <v>0</v>
      </c>
      <c r="AD86" s="36">
        <v>0</v>
      </c>
      <c r="AE86" s="36">
        <v>0</v>
      </c>
      <c r="AF86" s="149">
        <v>0</v>
      </c>
      <c r="AG86" s="176">
        <v>8</v>
      </c>
      <c r="AH86" s="42">
        <f t="shared" si="77"/>
        <v>0</v>
      </c>
      <c r="AI86" s="36">
        <f t="shared" si="78"/>
        <v>0</v>
      </c>
      <c r="AJ86" s="36">
        <f t="shared" si="79"/>
        <v>0</v>
      </c>
      <c r="AK86" s="36">
        <f t="shared" si="80"/>
        <v>40</v>
      </c>
      <c r="AL86" s="36">
        <f t="shared" si="81"/>
        <v>0</v>
      </c>
      <c r="AM86" s="36">
        <f t="shared" si="82"/>
        <v>0</v>
      </c>
      <c r="AN86" s="36">
        <f t="shared" si="83"/>
        <v>26</v>
      </c>
      <c r="AO86" s="36">
        <f t="shared" si="84"/>
        <v>0</v>
      </c>
      <c r="AP86" s="149">
        <f t="shared" si="85"/>
        <v>0</v>
      </c>
      <c r="AQ86" s="176">
        <f t="shared" si="65"/>
        <v>66</v>
      </c>
      <c r="AR86" s="75" t="str">
        <f t="shared" si="75"/>
        <v>647EPS040</v>
      </c>
      <c r="AS86" s="866" t="s">
        <v>688</v>
      </c>
      <c r="AT86" s="866">
        <v>647</v>
      </c>
      <c r="AU86" s="866" t="s">
        <v>583</v>
      </c>
      <c r="AV86" s="867">
        <v>10</v>
      </c>
    </row>
    <row r="87" spans="2:48" ht="15" customHeight="1">
      <c r="B87" s="31" t="str">
        <f t="shared" si="66"/>
        <v>197EPS010</v>
      </c>
      <c r="C87" s="31" t="str">
        <f t="shared" si="67"/>
        <v>197EPS044</v>
      </c>
      <c r="D87" s="31" t="str">
        <f t="shared" si="68"/>
        <v>197EPS002</v>
      </c>
      <c r="E87" s="31" t="str">
        <f t="shared" si="69"/>
        <v>197EPS016</v>
      </c>
      <c r="F87" s="31" t="str">
        <f t="shared" si="70"/>
        <v>197EPS023</v>
      </c>
      <c r="G87" s="31" t="str">
        <f t="shared" si="71"/>
        <v>197EPS005</v>
      </c>
      <c r="H87" s="31" t="str">
        <f t="shared" si="72"/>
        <v>197EPS040</v>
      </c>
      <c r="I87" s="31" t="str">
        <f t="shared" si="73"/>
        <v>197EPS017</v>
      </c>
      <c r="J87" s="31" t="str">
        <f t="shared" si="74"/>
        <v>197EAS016</v>
      </c>
      <c r="K87" s="187" t="s">
        <v>360</v>
      </c>
      <c r="L87" s="32" t="s">
        <v>521</v>
      </c>
      <c r="M87" s="184">
        <v>197</v>
      </c>
      <c r="N87" s="42">
        <v>0</v>
      </c>
      <c r="O87" s="36">
        <v>0</v>
      </c>
      <c r="P87" s="36">
        <v>0</v>
      </c>
      <c r="Q87" s="36">
        <v>0</v>
      </c>
      <c r="R87" s="36">
        <v>0</v>
      </c>
      <c r="S87" s="36">
        <v>0</v>
      </c>
      <c r="T87" s="36">
        <v>0</v>
      </c>
      <c r="U87" s="36">
        <v>0</v>
      </c>
      <c r="V87" s="149">
        <v>0</v>
      </c>
      <c r="W87" s="176">
        <v>0</v>
      </c>
      <c r="X87" s="42">
        <v>0</v>
      </c>
      <c r="Y87" s="36">
        <v>0</v>
      </c>
      <c r="Z87" s="36">
        <v>0</v>
      </c>
      <c r="AA87" s="36">
        <v>0</v>
      </c>
      <c r="AB87" s="36">
        <v>0</v>
      </c>
      <c r="AC87" s="36">
        <v>0</v>
      </c>
      <c r="AD87" s="36">
        <v>0</v>
      </c>
      <c r="AE87" s="36">
        <v>0</v>
      </c>
      <c r="AF87" s="149">
        <v>0</v>
      </c>
      <c r="AG87" s="176">
        <v>0</v>
      </c>
      <c r="AH87" s="42">
        <f t="shared" si="77"/>
        <v>0</v>
      </c>
      <c r="AI87" s="36">
        <f t="shared" si="78"/>
        <v>0</v>
      </c>
      <c r="AJ87" s="36">
        <f t="shared" si="79"/>
        <v>0</v>
      </c>
      <c r="AK87" s="36">
        <f t="shared" si="80"/>
        <v>0</v>
      </c>
      <c r="AL87" s="36">
        <f t="shared" si="81"/>
        <v>0</v>
      </c>
      <c r="AM87" s="36">
        <f t="shared" si="82"/>
        <v>0</v>
      </c>
      <c r="AN87" s="36">
        <f t="shared" si="83"/>
        <v>3</v>
      </c>
      <c r="AO87" s="36">
        <f t="shared" si="84"/>
        <v>0</v>
      </c>
      <c r="AP87" s="149">
        <f t="shared" si="85"/>
        <v>0</v>
      </c>
      <c r="AQ87" s="176">
        <f t="shared" si="65"/>
        <v>3</v>
      </c>
      <c r="AR87" s="75" t="str">
        <f t="shared" si="75"/>
        <v>658EPS040</v>
      </c>
      <c r="AS87" s="866" t="s">
        <v>688</v>
      </c>
      <c r="AT87" s="866">
        <v>658</v>
      </c>
      <c r="AU87" s="866" t="s">
        <v>583</v>
      </c>
      <c r="AV87" s="867">
        <v>4</v>
      </c>
    </row>
    <row r="88" spans="2:48" ht="15" customHeight="1">
      <c r="B88" s="31" t="str">
        <f t="shared" si="66"/>
        <v>206EPS010</v>
      </c>
      <c r="C88" s="31" t="str">
        <f t="shared" si="67"/>
        <v>206EPS044</v>
      </c>
      <c r="D88" s="31" t="str">
        <f t="shared" si="68"/>
        <v>206EPS002</v>
      </c>
      <c r="E88" s="31" t="str">
        <f t="shared" si="69"/>
        <v>206EPS016</v>
      </c>
      <c r="F88" s="31" t="str">
        <f t="shared" si="70"/>
        <v>206EPS023</v>
      </c>
      <c r="G88" s="31" t="str">
        <f t="shared" si="71"/>
        <v>206EPS005</v>
      </c>
      <c r="H88" s="31" t="str">
        <f t="shared" si="72"/>
        <v>206EPS040</v>
      </c>
      <c r="I88" s="31" t="str">
        <f t="shared" si="73"/>
        <v>206EPS017</v>
      </c>
      <c r="J88" s="31" t="str">
        <f t="shared" si="74"/>
        <v>206EAS016</v>
      </c>
      <c r="K88" s="188" t="s">
        <v>362</v>
      </c>
      <c r="L88" s="32" t="s">
        <v>521</v>
      </c>
      <c r="M88" s="184">
        <v>206</v>
      </c>
      <c r="N88" s="42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149">
        <v>0</v>
      </c>
      <c r="W88" s="176">
        <v>0</v>
      </c>
      <c r="X88" s="42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149">
        <v>0</v>
      </c>
      <c r="AG88" s="176">
        <v>0</v>
      </c>
      <c r="AH88" s="42">
        <f t="shared" si="77"/>
        <v>0</v>
      </c>
      <c r="AI88" s="36">
        <f t="shared" si="78"/>
        <v>0</v>
      </c>
      <c r="AJ88" s="36">
        <f t="shared" si="79"/>
        <v>0</v>
      </c>
      <c r="AK88" s="36">
        <f t="shared" si="80"/>
        <v>0</v>
      </c>
      <c r="AL88" s="36">
        <f t="shared" si="81"/>
        <v>0</v>
      </c>
      <c r="AM88" s="36">
        <f t="shared" si="82"/>
        <v>0</v>
      </c>
      <c r="AN88" s="36">
        <f t="shared" si="83"/>
        <v>2</v>
      </c>
      <c r="AO88" s="36">
        <f t="shared" si="84"/>
        <v>0</v>
      </c>
      <c r="AP88" s="149">
        <f t="shared" si="85"/>
        <v>0</v>
      </c>
      <c r="AQ88" s="176">
        <f t="shared" si="65"/>
        <v>2</v>
      </c>
      <c r="AR88" s="75" t="str">
        <f t="shared" si="75"/>
        <v>664EPS002</v>
      </c>
      <c r="AS88" s="866" t="s">
        <v>688</v>
      </c>
      <c r="AT88" s="866">
        <v>664</v>
      </c>
      <c r="AU88" s="866" t="s">
        <v>580</v>
      </c>
      <c r="AV88" s="867">
        <v>6</v>
      </c>
    </row>
    <row r="89" spans="2:48" ht="15" customHeight="1">
      <c r="B89" s="31" t="str">
        <f t="shared" si="66"/>
        <v>313EPS010</v>
      </c>
      <c r="C89" s="31" t="str">
        <f t="shared" si="67"/>
        <v>313EPS044</v>
      </c>
      <c r="D89" s="31" t="str">
        <f t="shared" si="68"/>
        <v>313EPS002</v>
      </c>
      <c r="E89" s="31" t="str">
        <f t="shared" si="69"/>
        <v>313EPS016</v>
      </c>
      <c r="F89" s="31" t="str">
        <f t="shared" si="70"/>
        <v>313EPS023</v>
      </c>
      <c r="G89" s="31" t="str">
        <f t="shared" si="71"/>
        <v>313EPS005</v>
      </c>
      <c r="H89" s="31" t="str">
        <f t="shared" si="72"/>
        <v>313EPS040</v>
      </c>
      <c r="I89" s="31" t="str">
        <f t="shared" si="73"/>
        <v>313EPS017</v>
      </c>
      <c r="J89" s="31" t="str">
        <f t="shared" si="74"/>
        <v>313EAS016</v>
      </c>
      <c r="K89" s="187" t="s">
        <v>383</v>
      </c>
      <c r="L89" s="32" t="s">
        <v>521</v>
      </c>
      <c r="M89" s="184">
        <v>313</v>
      </c>
      <c r="N89" s="42">
        <v>0</v>
      </c>
      <c r="O89" s="36">
        <v>0</v>
      </c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149">
        <v>0</v>
      </c>
      <c r="W89" s="176">
        <v>0</v>
      </c>
      <c r="X89" s="42">
        <v>0</v>
      </c>
      <c r="Y89" s="36">
        <v>0</v>
      </c>
      <c r="Z89" s="36">
        <v>0</v>
      </c>
      <c r="AA89" s="36">
        <v>0</v>
      </c>
      <c r="AB89" s="36">
        <v>0</v>
      </c>
      <c r="AC89" s="36">
        <v>0</v>
      </c>
      <c r="AD89" s="36">
        <v>0</v>
      </c>
      <c r="AE89" s="36">
        <v>0</v>
      </c>
      <c r="AF89" s="149">
        <v>0</v>
      </c>
      <c r="AG89" s="176">
        <v>0</v>
      </c>
      <c r="AH89" s="42">
        <f t="shared" si="77"/>
        <v>0</v>
      </c>
      <c r="AI89" s="36">
        <f t="shared" si="78"/>
        <v>0</v>
      </c>
      <c r="AJ89" s="36">
        <f t="shared" si="79"/>
        <v>0</v>
      </c>
      <c r="AK89" s="36">
        <f t="shared" si="80"/>
        <v>0</v>
      </c>
      <c r="AL89" s="36">
        <f t="shared" si="81"/>
        <v>0</v>
      </c>
      <c r="AM89" s="36">
        <f t="shared" si="82"/>
        <v>0</v>
      </c>
      <c r="AN89" s="36">
        <f t="shared" si="83"/>
        <v>5</v>
      </c>
      <c r="AO89" s="36">
        <f t="shared" si="84"/>
        <v>0</v>
      </c>
      <c r="AP89" s="149">
        <f t="shared" si="85"/>
        <v>0</v>
      </c>
      <c r="AQ89" s="176">
        <f t="shared" si="65"/>
        <v>5</v>
      </c>
      <c r="AR89" s="75" t="str">
        <f t="shared" si="75"/>
        <v>664EPS016</v>
      </c>
      <c r="AS89" s="866" t="s">
        <v>688</v>
      </c>
      <c r="AT89" s="866">
        <v>664</v>
      </c>
      <c r="AU89" s="866" t="s">
        <v>581</v>
      </c>
      <c r="AV89" s="867">
        <v>23</v>
      </c>
    </row>
    <row r="90" spans="2:48" ht="15" customHeight="1">
      <c r="B90" s="31" t="str">
        <f t="shared" si="66"/>
        <v>318EPS010</v>
      </c>
      <c r="C90" s="31" t="str">
        <f t="shared" si="67"/>
        <v>318EPS044</v>
      </c>
      <c r="D90" s="31" t="str">
        <f t="shared" si="68"/>
        <v>318EPS002</v>
      </c>
      <c r="E90" s="31" t="str">
        <f t="shared" si="69"/>
        <v>318EPS016</v>
      </c>
      <c r="F90" s="31" t="str">
        <f t="shared" si="70"/>
        <v>318EPS023</v>
      </c>
      <c r="G90" s="31" t="str">
        <f t="shared" si="71"/>
        <v>318EPS005</v>
      </c>
      <c r="H90" s="31" t="str">
        <f t="shared" si="72"/>
        <v>318EPS040</v>
      </c>
      <c r="I90" s="31" t="str">
        <f t="shared" si="73"/>
        <v>318EPS017</v>
      </c>
      <c r="J90" s="31" t="str">
        <f t="shared" si="74"/>
        <v>318EAS016</v>
      </c>
      <c r="K90" s="187" t="s">
        <v>387</v>
      </c>
      <c r="L90" s="32" t="s">
        <v>521</v>
      </c>
      <c r="M90" s="184">
        <v>318</v>
      </c>
      <c r="N90" s="42">
        <v>285</v>
      </c>
      <c r="O90" s="36">
        <v>0</v>
      </c>
      <c r="P90" s="36">
        <v>8</v>
      </c>
      <c r="Q90" s="36">
        <v>60</v>
      </c>
      <c r="R90" s="36">
        <v>0</v>
      </c>
      <c r="S90" s="36">
        <v>0</v>
      </c>
      <c r="T90" s="36">
        <v>0</v>
      </c>
      <c r="U90" s="36">
        <v>0</v>
      </c>
      <c r="V90" s="149">
        <v>0</v>
      </c>
      <c r="W90" s="176">
        <v>353</v>
      </c>
      <c r="X90" s="42">
        <v>64</v>
      </c>
      <c r="Y90" s="36">
        <v>0</v>
      </c>
      <c r="Z90" s="36">
        <v>12</v>
      </c>
      <c r="AA90" s="36">
        <v>9</v>
      </c>
      <c r="AB90" s="36">
        <v>0</v>
      </c>
      <c r="AC90" s="36">
        <v>0</v>
      </c>
      <c r="AD90" s="36">
        <v>0</v>
      </c>
      <c r="AE90" s="36">
        <v>0</v>
      </c>
      <c r="AF90" s="149">
        <v>0</v>
      </c>
      <c r="AG90" s="176">
        <v>85</v>
      </c>
      <c r="AH90" s="42">
        <f t="shared" si="77"/>
        <v>60</v>
      </c>
      <c r="AI90" s="36">
        <f t="shared" si="78"/>
        <v>0</v>
      </c>
      <c r="AJ90" s="36">
        <f t="shared" si="79"/>
        <v>26</v>
      </c>
      <c r="AK90" s="36">
        <f t="shared" si="80"/>
        <v>30</v>
      </c>
      <c r="AL90" s="36">
        <f t="shared" si="81"/>
        <v>0</v>
      </c>
      <c r="AM90" s="36">
        <f t="shared" si="82"/>
        <v>0</v>
      </c>
      <c r="AN90" s="36">
        <f t="shared" si="83"/>
        <v>29</v>
      </c>
      <c r="AO90" s="36">
        <f t="shared" si="84"/>
        <v>0</v>
      </c>
      <c r="AP90" s="149">
        <f t="shared" si="85"/>
        <v>0</v>
      </c>
      <c r="AQ90" s="176">
        <f t="shared" si="65"/>
        <v>145</v>
      </c>
      <c r="AR90" s="75" t="str">
        <f t="shared" si="75"/>
        <v>664EPS040</v>
      </c>
      <c r="AS90" s="866" t="s">
        <v>688</v>
      </c>
      <c r="AT90" s="866">
        <v>664</v>
      </c>
      <c r="AU90" s="866" t="s">
        <v>583</v>
      </c>
      <c r="AV90" s="867">
        <v>16</v>
      </c>
    </row>
    <row r="91" spans="2:48" ht="15" customHeight="1">
      <c r="B91" s="31" t="str">
        <f t="shared" si="66"/>
        <v>321EPS010</v>
      </c>
      <c r="C91" s="31" t="str">
        <f t="shared" si="67"/>
        <v>321EPS044</v>
      </c>
      <c r="D91" s="31" t="str">
        <f t="shared" si="68"/>
        <v>321EPS002</v>
      </c>
      <c r="E91" s="31" t="str">
        <f t="shared" si="69"/>
        <v>321EPS016</v>
      </c>
      <c r="F91" s="31" t="str">
        <f t="shared" si="70"/>
        <v>321EPS023</v>
      </c>
      <c r="G91" s="31" t="str">
        <f t="shared" si="71"/>
        <v>321EPS005</v>
      </c>
      <c r="H91" s="31" t="str">
        <f t="shared" si="72"/>
        <v>321EPS040</v>
      </c>
      <c r="I91" s="31" t="str">
        <f t="shared" si="73"/>
        <v>321EPS017</v>
      </c>
      <c r="J91" s="31" t="str">
        <f t="shared" si="74"/>
        <v>321EAS016</v>
      </c>
      <c r="K91" s="187" t="s">
        <v>389</v>
      </c>
      <c r="L91" s="32" t="s">
        <v>521</v>
      </c>
      <c r="M91" s="184">
        <v>321</v>
      </c>
      <c r="N91" s="42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149">
        <v>0</v>
      </c>
      <c r="W91" s="176">
        <v>0</v>
      </c>
      <c r="X91" s="42">
        <v>0</v>
      </c>
      <c r="Y91" s="36">
        <v>0</v>
      </c>
      <c r="Z91" s="36">
        <v>0</v>
      </c>
      <c r="AA91" s="36">
        <v>0</v>
      </c>
      <c r="AB91" s="36">
        <v>0</v>
      </c>
      <c r="AC91" s="36">
        <v>0</v>
      </c>
      <c r="AD91" s="36">
        <v>0</v>
      </c>
      <c r="AE91" s="36">
        <v>0</v>
      </c>
      <c r="AF91" s="149">
        <v>0</v>
      </c>
      <c r="AG91" s="176">
        <v>0</v>
      </c>
      <c r="AH91" s="42">
        <f t="shared" si="77"/>
        <v>0</v>
      </c>
      <c r="AI91" s="36">
        <f t="shared" si="78"/>
        <v>0</v>
      </c>
      <c r="AJ91" s="36">
        <f t="shared" si="79"/>
        <v>0</v>
      </c>
      <c r="AK91" s="36">
        <f t="shared" si="80"/>
        <v>0</v>
      </c>
      <c r="AL91" s="36">
        <f t="shared" si="81"/>
        <v>0</v>
      </c>
      <c r="AM91" s="36">
        <f t="shared" si="82"/>
        <v>0</v>
      </c>
      <c r="AN91" s="36">
        <f t="shared" si="83"/>
        <v>4</v>
      </c>
      <c r="AO91" s="36">
        <f t="shared" si="84"/>
        <v>0</v>
      </c>
      <c r="AP91" s="149">
        <f t="shared" si="85"/>
        <v>0</v>
      </c>
      <c r="AQ91" s="176">
        <f t="shared" si="65"/>
        <v>4</v>
      </c>
      <c r="AR91" s="75" t="str">
        <f t="shared" si="75"/>
        <v>686EPS002</v>
      </c>
      <c r="AS91" s="866" t="s">
        <v>688</v>
      </c>
      <c r="AT91" s="866">
        <v>686</v>
      </c>
      <c r="AU91" s="866" t="s">
        <v>580</v>
      </c>
      <c r="AV91" s="867">
        <v>8</v>
      </c>
    </row>
    <row r="92" spans="2:48" ht="15" customHeight="1">
      <c r="B92" s="31" t="str">
        <f t="shared" si="66"/>
        <v>376EPS010</v>
      </c>
      <c r="C92" s="31" t="str">
        <f t="shared" si="67"/>
        <v>376EPS044</v>
      </c>
      <c r="D92" s="31" t="str">
        <f t="shared" si="68"/>
        <v>376EPS002</v>
      </c>
      <c r="E92" s="31" t="str">
        <f t="shared" si="69"/>
        <v>376EPS016</v>
      </c>
      <c r="F92" s="31" t="str">
        <f t="shared" si="70"/>
        <v>376EPS023</v>
      </c>
      <c r="G92" s="31" t="str">
        <f t="shared" si="71"/>
        <v>376EPS005</v>
      </c>
      <c r="H92" s="31" t="str">
        <f t="shared" si="72"/>
        <v>376EPS040</v>
      </c>
      <c r="I92" s="31" t="str">
        <f t="shared" si="73"/>
        <v>376EPS017</v>
      </c>
      <c r="J92" s="31" t="str">
        <f t="shared" si="74"/>
        <v>376EAS016</v>
      </c>
      <c r="K92" s="187" t="s">
        <v>397</v>
      </c>
      <c r="L92" s="32" t="s">
        <v>521</v>
      </c>
      <c r="M92" s="184">
        <v>376</v>
      </c>
      <c r="N92" s="42">
        <v>777</v>
      </c>
      <c r="O92" s="36">
        <v>0</v>
      </c>
      <c r="P92" s="36">
        <v>0</v>
      </c>
      <c r="Q92" s="36">
        <v>107</v>
      </c>
      <c r="R92" s="36">
        <v>0</v>
      </c>
      <c r="S92" s="36">
        <v>7</v>
      </c>
      <c r="T92" s="36">
        <v>0</v>
      </c>
      <c r="U92" s="36">
        <v>0</v>
      </c>
      <c r="V92" s="149">
        <v>0</v>
      </c>
      <c r="W92" s="176">
        <v>891</v>
      </c>
      <c r="X92" s="42">
        <v>92</v>
      </c>
      <c r="Y92" s="36">
        <v>0</v>
      </c>
      <c r="Z92" s="36">
        <v>0</v>
      </c>
      <c r="AA92" s="36">
        <v>6</v>
      </c>
      <c r="AB92" s="36">
        <v>0</v>
      </c>
      <c r="AC92" s="36">
        <v>15</v>
      </c>
      <c r="AD92" s="36">
        <v>0</v>
      </c>
      <c r="AE92" s="36">
        <v>0</v>
      </c>
      <c r="AF92" s="149">
        <v>0</v>
      </c>
      <c r="AG92" s="176">
        <v>113</v>
      </c>
      <c r="AH92" s="42">
        <f t="shared" si="77"/>
        <v>138</v>
      </c>
      <c r="AI92" s="36">
        <f t="shared" si="78"/>
        <v>0</v>
      </c>
      <c r="AJ92" s="36">
        <f t="shared" si="79"/>
        <v>1</v>
      </c>
      <c r="AK92" s="36">
        <f t="shared" si="80"/>
        <v>104</v>
      </c>
      <c r="AL92" s="36">
        <f t="shared" si="81"/>
        <v>0</v>
      </c>
      <c r="AM92" s="36">
        <f t="shared" si="82"/>
        <v>0</v>
      </c>
      <c r="AN92" s="36">
        <f t="shared" si="83"/>
        <v>28</v>
      </c>
      <c r="AO92" s="36">
        <f t="shared" si="84"/>
        <v>0</v>
      </c>
      <c r="AP92" s="149">
        <f t="shared" si="85"/>
        <v>0</v>
      </c>
      <c r="AQ92" s="176">
        <f t="shared" si="65"/>
        <v>271</v>
      </c>
      <c r="AR92" s="75" t="str">
        <f t="shared" si="75"/>
        <v>686EPS010</v>
      </c>
      <c r="AS92" s="866" t="s">
        <v>688</v>
      </c>
      <c r="AT92" s="866">
        <v>686</v>
      </c>
      <c r="AU92" s="866" t="s">
        <v>578</v>
      </c>
      <c r="AV92" s="867">
        <v>46</v>
      </c>
    </row>
    <row r="93" spans="2:48" ht="15" customHeight="1">
      <c r="B93" s="31" t="str">
        <f t="shared" si="66"/>
        <v>400EPS010</v>
      </c>
      <c r="C93" s="31" t="str">
        <f t="shared" si="67"/>
        <v>400EPS044</v>
      </c>
      <c r="D93" s="31" t="str">
        <f t="shared" si="68"/>
        <v>400EPS002</v>
      </c>
      <c r="E93" s="31" t="str">
        <f t="shared" si="69"/>
        <v>400EPS016</v>
      </c>
      <c r="F93" s="31" t="str">
        <f t="shared" si="70"/>
        <v>400EPS023</v>
      </c>
      <c r="G93" s="31" t="str">
        <f t="shared" si="71"/>
        <v>400EPS005</v>
      </c>
      <c r="H93" s="31" t="str">
        <f t="shared" si="72"/>
        <v>400EPS040</v>
      </c>
      <c r="I93" s="31" t="str">
        <f t="shared" si="73"/>
        <v>400EPS017</v>
      </c>
      <c r="J93" s="31" t="str">
        <f t="shared" si="74"/>
        <v>400EAS016</v>
      </c>
      <c r="K93" s="188" t="s">
        <v>402</v>
      </c>
      <c r="L93" s="32" t="s">
        <v>521</v>
      </c>
      <c r="M93" s="184">
        <v>400</v>
      </c>
      <c r="N93" s="42">
        <v>0</v>
      </c>
      <c r="O93" s="36">
        <v>0</v>
      </c>
      <c r="P93" s="36">
        <v>9</v>
      </c>
      <c r="Q93" s="36">
        <v>31</v>
      </c>
      <c r="R93" s="36">
        <v>0</v>
      </c>
      <c r="S93" s="36">
        <v>0</v>
      </c>
      <c r="T93" s="36">
        <v>0</v>
      </c>
      <c r="U93" s="36">
        <v>0</v>
      </c>
      <c r="V93" s="149">
        <v>0</v>
      </c>
      <c r="W93" s="176">
        <v>40</v>
      </c>
      <c r="X93" s="42">
        <v>0</v>
      </c>
      <c r="Y93" s="36">
        <v>0</v>
      </c>
      <c r="Z93" s="36">
        <v>6</v>
      </c>
      <c r="AA93" s="36">
        <v>11</v>
      </c>
      <c r="AB93" s="36">
        <v>0</v>
      </c>
      <c r="AC93" s="36">
        <v>0</v>
      </c>
      <c r="AD93" s="36">
        <v>0</v>
      </c>
      <c r="AE93" s="36">
        <v>0</v>
      </c>
      <c r="AF93" s="149">
        <v>0</v>
      </c>
      <c r="AG93" s="176">
        <v>17</v>
      </c>
      <c r="AH93" s="42">
        <f t="shared" si="77"/>
        <v>0</v>
      </c>
      <c r="AI93" s="36">
        <f t="shared" si="78"/>
        <v>0</v>
      </c>
      <c r="AJ93" s="36">
        <f t="shared" si="79"/>
        <v>13</v>
      </c>
      <c r="AK93" s="36">
        <f t="shared" si="80"/>
        <v>31</v>
      </c>
      <c r="AL93" s="36">
        <f t="shared" si="81"/>
        <v>0</v>
      </c>
      <c r="AM93" s="36">
        <f t="shared" si="82"/>
        <v>0</v>
      </c>
      <c r="AN93" s="36">
        <f t="shared" si="83"/>
        <v>8</v>
      </c>
      <c r="AO93" s="36">
        <f t="shared" si="84"/>
        <v>0</v>
      </c>
      <c r="AP93" s="149">
        <f t="shared" si="85"/>
        <v>0</v>
      </c>
      <c r="AQ93" s="176">
        <f t="shared" si="65"/>
        <v>52</v>
      </c>
      <c r="AR93" s="75" t="str">
        <f t="shared" si="75"/>
        <v>686EPS016</v>
      </c>
      <c r="AS93" s="866" t="s">
        <v>688</v>
      </c>
      <c r="AT93" s="866">
        <v>686</v>
      </c>
      <c r="AU93" s="866" t="s">
        <v>581</v>
      </c>
      <c r="AV93" s="867">
        <v>53</v>
      </c>
    </row>
    <row r="94" spans="2:48" ht="15" customHeight="1">
      <c r="B94" s="31" t="str">
        <f t="shared" si="66"/>
        <v>440EPS010</v>
      </c>
      <c r="C94" s="31" t="str">
        <f t="shared" si="67"/>
        <v>440EPS044</v>
      </c>
      <c r="D94" s="31" t="str">
        <f t="shared" si="68"/>
        <v>440EPS002</v>
      </c>
      <c r="E94" s="31" t="str">
        <f t="shared" si="69"/>
        <v>440EPS016</v>
      </c>
      <c r="F94" s="31" t="str">
        <f t="shared" si="70"/>
        <v>440EPS023</v>
      </c>
      <c r="G94" s="31" t="str">
        <f t="shared" si="71"/>
        <v>440EPS005</v>
      </c>
      <c r="H94" s="31" t="str">
        <f t="shared" si="72"/>
        <v>440EPS040</v>
      </c>
      <c r="I94" s="31" t="str">
        <f t="shared" si="73"/>
        <v>440EPS017</v>
      </c>
      <c r="J94" s="31" t="str">
        <f t="shared" si="74"/>
        <v>440EAS016</v>
      </c>
      <c r="K94" s="187" t="s">
        <v>404</v>
      </c>
      <c r="L94" s="32" t="s">
        <v>521</v>
      </c>
      <c r="M94" s="184">
        <v>440</v>
      </c>
      <c r="N94" s="42">
        <v>419</v>
      </c>
      <c r="O94" s="36">
        <v>2</v>
      </c>
      <c r="P94" s="36">
        <v>7</v>
      </c>
      <c r="Q94" s="36">
        <v>85</v>
      </c>
      <c r="R94" s="36">
        <v>0</v>
      </c>
      <c r="S94" s="36">
        <v>0</v>
      </c>
      <c r="T94" s="36">
        <v>0</v>
      </c>
      <c r="U94" s="36">
        <v>0</v>
      </c>
      <c r="V94" s="149">
        <v>0</v>
      </c>
      <c r="W94" s="176">
        <v>513</v>
      </c>
      <c r="X94" s="42">
        <v>31</v>
      </c>
      <c r="Y94" s="36">
        <v>0</v>
      </c>
      <c r="Z94" s="36">
        <v>18</v>
      </c>
      <c r="AA94" s="36">
        <v>14</v>
      </c>
      <c r="AB94" s="36">
        <v>0</v>
      </c>
      <c r="AC94" s="36">
        <v>2</v>
      </c>
      <c r="AD94" s="36">
        <v>0</v>
      </c>
      <c r="AE94" s="36">
        <v>0</v>
      </c>
      <c r="AF94" s="149">
        <v>0</v>
      </c>
      <c r="AG94" s="176">
        <v>65</v>
      </c>
      <c r="AH94" s="42">
        <f t="shared" si="77"/>
        <v>77</v>
      </c>
      <c r="AI94" s="36">
        <f t="shared" si="78"/>
        <v>0</v>
      </c>
      <c r="AJ94" s="36">
        <f t="shared" si="79"/>
        <v>28</v>
      </c>
      <c r="AK94" s="36">
        <f t="shared" si="80"/>
        <v>53</v>
      </c>
      <c r="AL94" s="36">
        <f t="shared" si="81"/>
        <v>0</v>
      </c>
      <c r="AM94" s="36">
        <f t="shared" si="82"/>
        <v>1</v>
      </c>
      <c r="AN94" s="36">
        <f t="shared" si="83"/>
        <v>24</v>
      </c>
      <c r="AO94" s="36">
        <f t="shared" si="84"/>
        <v>0</v>
      </c>
      <c r="AP94" s="149">
        <f t="shared" si="85"/>
        <v>0</v>
      </c>
      <c r="AQ94" s="176">
        <f t="shared" si="65"/>
        <v>183</v>
      </c>
      <c r="AR94" s="75" t="str">
        <f t="shared" si="75"/>
        <v>686EPS040</v>
      </c>
      <c r="AS94" s="866" t="s">
        <v>688</v>
      </c>
      <c r="AT94" s="866">
        <v>686</v>
      </c>
      <c r="AU94" s="866" t="s">
        <v>583</v>
      </c>
      <c r="AV94" s="867">
        <v>35</v>
      </c>
    </row>
    <row r="95" spans="2:48" ht="15" customHeight="1">
      <c r="B95" s="31" t="str">
        <f t="shared" si="66"/>
        <v>483EPS010</v>
      </c>
      <c r="C95" s="31" t="str">
        <f t="shared" si="67"/>
        <v>483EPS044</v>
      </c>
      <c r="D95" s="31" t="str">
        <f t="shared" si="68"/>
        <v>483EPS002</v>
      </c>
      <c r="E95" s="31" t="str">
        <f t="shared" si="69"/>
        <v>483EPS016</v>
      </c>
      <c r="F95" s="31" t="str">
        <f t="shared" si="70"/>
        <v>483EPS023</v>
      </c>
      <c r="G95" s="31" t="str">
        <f t="shared" si="71"/>
        <v>483EPS005</v>
      </c>
      <c r="H95" s="31" t="str">
        <f t="shared" si="72"/>
        <v>483EPS040</v>
      </c>
      <c r="I95" s="31" t="str">
        <f t="shared" si="73"/>
        <v>483EPS017</v>
      </c>
      <c r="J95" s="31" t="str">
        <f t="shared" si="74"/>
        <v>483EAS016</v>
      </c>
      <c r="K95" s="187" t="s">
        <v>409</v>
      </c>
      <c r="L95" s="32" t="s">
        <v>521</v>
      </c>
      <c r="M95" s="184">
        <v>483</v>
      </c>
      <c r="N95" s="42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149">
        <v>0</v>
      </c>
      <c r="W95" s="176">
        <v>0</v>
      </c>
      <c r="X95" s="42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6">
        <v>0</v>
      </c>
      <c r="AE95" s="36">
        <v>0</v>
      </c>
      <c r="AF95" s="149">
        <v>0</v>
      </c>
      <c r="AG95" s="176">
        <v>0</v>
      </c>
      <c r="AH95" s="42">
        <f t="shared" si="77"/>
        <v>0</v>
      </c>
      <c r="AI95" s="36">
        <f t="shared" si="78"/>
        <v>0</v>
      </c>
      <c r="AJ95" s="36">
        <f t="shared" si="79"/>
        <v>0</v>
      </c>
      <c r="AK95" s="36">
        <f t="shared" si="80"/>
        <v>0</v>
      </c>
      <c r="AL95" s="36">
        <f t="shared" si="81"/>
        <v>0</v>
      </c>
      <c r="AM95" s="36">
        <f t="shared" si="82"/>
        <v>0</v>
      </c>
      <c r="AN95" s="36">
        <f t="shared" si="83"/>
        <v>1</v>
      </c>
      <c r="AO95" s="36">
        <f t="shared" si="84"/>
        <v>0</v>
      </c>
      <c r="AP95" s="149">
        <f t="shared" si="85"/>
        <v>0</v>
      </c>
      <c r="AQ95" s="176">
        <f t="shared" si="65"/>
        <v>1</v>
      </c>
      <c r="AR95" s="75" t="str">
        <f t="shared" si="75"/>
        <v>819EPS040</v>
      </c>
      <c r="AS95" s="866" t="s">
        <v>688</v>
      </c>
      <c r="AT95" s="866">
        <v>819</v>
      </c>
      <c r="AU95" s="866" t="s">
        <v>583</v>
      </c>
      <c r="AV95" s="867">
        <v>3</v>
      </c>
    </row>
    <row r="96" spans="2:48" ht="15" customHeight="1">
      <c r="B96" s="31" t="str">
        <f t="shared" si="66"/>
        <v>541EPS010</v>
      </c>
      <c r="C96" s="31" t="str">
        <f t="shared" si="67"/>
        <v>541EPS044</v>
      </c>
      <c r="D96" s="31" t="str">
        <f t="shared" si="68"/>
        <v>541EPS002</v>
      </c>
      <c r="E96" s="31" t="str">
        <f t="shared" si="69"/>
        <v>541EPS016</v>
      </c>
      <c r="F96" s="31" t="str">
        <f t="shared" si="70"/>
        <v>541EPS023</v>
      </c>
      <c r="G96" s="31" t="str">
        <f t="shared" si="71"/>
        <v>541EPS005</v>
      </c>
      <c r="H96" s="31" t="str">
        <f t="shared" si="72"/>
        <v>541EPS040</v>
      </c>
      <c r="I96" s="31" t="str">
        <f t="shared" si="73"/>
        <v>541EPS017</v>
      </c>
      <c r="J96" s="31" t="str">
        <f t="shared" si="74"/>
        <v>541EAS016</v>
      </c>
      <c r="K96" s="192" t="s">
        <v>421</v>
      </c>
      <c r="L96" s="32" t="s">
        <v>521</v>
      </c>
      <c r="M96" s="184">
        <v>541</v>
      </c>
      <c r="N96" s="42">
        <v>0</v>
      </c>
      <c r="O96" s="36">
        <v>0</v>
      </c>
      <c r="P96" s="36">
        <v>9</v>
      </c>
      <c r="Q96" s="36">
        <v>7</v>
      </c>
      <c r="R96" s="36">
        <v>0</v>
      </c>
      <c r="S96" s="36">
        <v>0</v>
      </c>
      <c r="T96" s="36">
        <v>0</v>
      </c>
      <c r="U96" s="36">
        <v>0</v>
      </c>
      <c r="V96" s="149">
        <v>0</v>
      </c>
      <c r="W96" s="176">
        <v>16</v>
      </c>
      <c r="X96" s="42">
        <v>0</v>
      </c>
      <c r="Y96" s="36">
        <v>0</v>
      </c>
      <c r="Z96" s="36">
        <v>10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149">
        <v>0</v>
      </c>
      <c r="AG96" s="176">
        <v>10</v>
      </c>
      <c r="AH96" s="42">
        <f t="shared" si="77"/>
        <v>0</v>
      </c>
      <c r="AI96" s="36">
        <f t="shared" si="78"/>
        <v>0</v>
      </c>
      <c r="AJ96" s="36">
        <f t="shared" si="79"/>
        <v>11</v>
      </c>
      <c r="AK96" s="36">
        <f t="shared" si="80"/>
        <v>0</v>
      </c>
      <c r="AL96" s="36">
        <f t="shared" si="81"/>
        <v>0</v>
      </c>
      <c r="AM96" s="36">
        <f t="shared" si="82"/>
        <v>0</v>
      </c>
      <c r="AN96" s="36">
        <f t="shared" si="83"/>
        <v>3</v>
      </c>
      <c r="AO96" s="36">
        <f t="shared" si="84"/>
        <v>0</v>
      </c>
      <c r="AP96" s="149">
        <f t="shared" si="85"/>
        <v>0</v>
      </c>
      <c r="AQ96" s="176">
        <f t="shared" si="65"/>
        <v>14</v>
      </c>
      <c r="AR96" s="75" t="str">
        <f t="shared" si="75"/>
        <v>887EPS002</v>
      </c>
      <c r="AS96" s="866" t="s">
        <v>688</v>
      </c>
      <c r="AT96" s="866">
        <v>887</v>
      </c>
      <c r="AU96" s="866" t="s">
        <v>580</v>
      </c>
      <c r="AV96" s="867">
        <v>1</v>
      </c>
    </row>
    <row r="97" spans="2:48" ht="15" customHeight="1">
      <c r="B97" s="31" t="str">
        <f t="shared" si="66"/>
        <v>607EPS010</v>
      </c>
      <c r="C97" s="31" t="str">
        <f t="shared" si="67"/>
        <v>607EPS044</v>
      </c>
      <c r="D97" s="31" t="str">
        <f t="shared" si="68"/>
        <v>607EPS002</v>
      </c>
      <c r="E97" s="31" t="str">
        <f t="shared" si="69"/>
        <v>607EPS016</v>
      </c>
      <c r="F97" s="31" t="str">
        <f t="shared" si="70"/>
        <v>607EPS023</v>
      </c>
      <c r="G97" s="31" t="str">
        <f t="shared" si="71"/>
        <v>607EPS005</v>
      </c>
      <c r="H97" s="31" t="str">
        <f t="shared" si="72"/>
        <v>607EPS040</v>
      </c>
      <c r="I97" s="31" t="str">
        <f t="shared" si="73"/>
        <v>607EPS017</v>
      </c>
      <c r="J97" s="31" t="str">
        <f t="shared" si="74"/>
        <v>607EAS016</v>
      </c>
      <c r="K97" s="187" t="s">
        <v>423</v>
      </c>
      <c r="L97" s="32" t="s">
        <v>521</v>
      </c>
      <c r="M97" s="184">
        <v>607</v>
      </c>
      <c r="N97" s="42">
        <v>0</v>
      </c>
      <c r="O97" s="36">
        <v>0</v>
      </c>
      <c r="P97" s="36">
        <v>0</v>
      </c>
      <c r="Q97" s="36">
        <v>16</v>
      </c>
      <c r="R97" s="36">
        <v>0</v>
      </c>
      <c r="S97" s="36">
        <v>0</v>
      </c>
      <c r="T97" s="36">
        <v>0</v>
      </c>
      <c r="U97" s="36">
        <v>0</v>
      </c>
      <c r="V97" s="149">
        <v>0</v>
      </c>
      <c r="W97" s="176">
        <v>16</v>
      </c>
      <c r="X97" s="42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149">
        <v>0</v>
      </c>
      <c r="AG97" s="176">
        <v>0</v>
      </c>
      <c r="AH97" s="42">
        <f t="shared" si="77"/>
        <v>0</v>
      </c>
      <c r="AI97" s="36">
        <f t="shared" si="78"/>
        <v>0</v>
      </c>
      <c r="AJ97" s="36">
        <f t="shared" si="79"/>
        <v>0</v>
      </c>
      <c r="AK97" s="36">
        <f t="shared" si="80"/>
        <v>0</v>
      </c>
      <c r="AL97" s="36">
        <f t="shared" si="81"/>
        <v>0</v>
      </c>
      <c r="AM97" s="36">
        <f t="shared" si="82"/>
        <v>0</v>
      </c>
      <c r="AN97" s="36">
        <f t="shared" si="83"/>
        <v>13</v>
      </c>
      <c r="AO97" s="36">
        <f t="shared" si="84"/>
        <v>0</v>
      </c>
      <c r="AP97" s="149">
        <f t="shared" si="85"/>
        <v>0</v>
      </c>
      <c r="AQ97" s="176">
        <f t="shared" si="65"/>
        <v>13</v>
      </c>
      <c r="AR97" s="75" t="str">
        <f t="shared" si="75"/>
        <v>887EPS010</v>
      </c>
      <c r="AS97" s="866" t="s">
        <v>688</v>
      </c>
      <c r="AT97" s="866">
        <v>887</v>
      </c>
      <c r="AU97" s="866" t="s">
        <v>578</v>
      </c>
      <c r="AV97" s="867">
        <v>10</v>
      </c>
    </row>
    <row r="98" spans="2:48" ht="15" customHeight="1">
      <c r="B98" s="31" t="str">
        <f t="shared" si="66"/>
        <v>615EPS010</v>
      </c>
      <c r="C98" s="31" t="str">
        <f t="shared" si="67"/>
        <v>615EPS044</v>
      </c>
      <c r="D98" s="31" t="str">
        <f t="shared" si="68"/>
        <v>615EPS002</v>
      </c>
      <c r="E98" s="31" t="str">
        <f t="shared" si="69"/>
        <v>615EPS016</v>
      </c>
      <c r="F98" s="31" t="str">
        <f t="shared" si="70"/>
        <v>615EPS023</v>
      </c>
      <c r="G98" s="31" t="str">
        <f t="shared" si="71"/>
        <v>615EPS005</v>
      </c>
      <c r="H98" s="31" t="str">
        <f t="shared" si="72"/>
        <v>615EPS040</v>
      </c>
      <c r="I98" s="31" t="str">
        <f t="shared" si="73"/>
        <v>615EPS017</v>
      </c>
      <c r="J98" s="31" t="str">
        <f t="shared" si="74"/>
        <v>615EAS016</v>
      </c>
      <c r="K98" s="187" t="s">
        <v>417</v>
      </c>
      <c r="L98" s="32" t="s">
        <v>521</v>
      </c>
      <c r="M98" s="184">
        <v>615</v>
      </c>
      <c r="N98" s="42">
        <v>2415</v>
      </c>
      <c r="O98" s="36">
        <v>0</v>
      </c>
      <c r="P98" s="36">
        <v>65</v>
      </c>
      <c r="Q98" s="36">
        <v>141</v>
      </c>
      <c r="R98" s="36">
        <v>0</v>
      </c>
      <c r="S98" s="36">
        <v>87</v>
      </c>
      <c r="T98" s="36">
        <v>0</v>
      </c>
      <c r="U98" s="36">
        <v>0</v>
      </c>
      <c r="V98" s="149">
        <v>0</v>
      </c>
      <c r="W98" s="176">
        <v>2708</v>
      </c>
      <c r="X98" s="42">
        <v>243</v>
      </c>
      <c r="Y98" s="36">
        <v>0</v>
      </c>
      <c r="Z98" s="36">
        <v>84</v>
      </c>
      <c r="AA98" s="36">
        <v>38</v>
      </c>
      <c r="AB98" s="36">
        <v>0</v>
      </c>
      <c r="AC98" s="36">
        <v>194</v>
      </c>
      <c r="AD98" s="36">
        <v>0</v>
      </c>
      <c r="AE98" s="36">
        <v>0</v>
      </c>
      <c r="AF98" s="149">
        <v>0</v>
      </c>
      <c r="AG98" s="176">
        <v>559</v>
      </c>
      <c r="AH98" s="42">
        <f t="shared" si="77"/>
        <v>439</v>
      </c>
      <c r="AI98" s="36">
        <f t="shared" si="78"/>
        <v>0</v>
      </c>
      <c r="AJ98" s="36">
        <f t="shared" si="79"/>
        <v>96</v>
      </c>
      <c r="AK98" s="36">
        <f t="shared" si="80"/>
        <v>147</v>
      </c>
      <c r="AL98" s="36">
        <f t="shared" si="81"/>
        <v>0</v>
      </c>
      <c r="AM98" s="36">
        <f t="shared" si="82"/>
        <v>147</v>
      </c>
      <c r="AN98" s="36">
        <f t="shared" si="83"/>
        <v>88</v>
      </c>
      <c r="AO98" s="36">
        <f t="shared" si="84"/>
        <v>0</v>
      </c>
      <c r="AP98" s="149">
        <f t="shared" si="85"/>
        <v>0</v>
      </c>
      <c r="AQ98" s="176">
        <f t="shared" si="65"/>
        <v>917</v>
      </c>
      <c r="AR98" s="75" t="str">
        <f t="shared" si="75"/>
        <v>887EPS016</v>
      </c>
      <c r="AS98" s="866" t="s">
        <v>688</v>
      </c>
      <c r="AT98" s="866">
        <v>887</v>
      </c>
      <c r="AU98" s="866" t="s">
        <v>581</v>
      </c>
      <c r="AV98" s="867">
        <v>47</v>
      </c>
    </row>
    <row r="99" spans="2:48" ht="15" customHeight="1">
      <c r="B99" s="31" t="str">
        <f t="shared" si="66"/>
        <v>649EPS010</v>
      </c>
      <c r="C99" s="31" t="str">
        <f t="shared" si="67"/>
        <v>649EPS044</v>
      </c>
      <c r="D99" s="31" t="str">
        <f t="shared" si="68"/>
        <v>649EPS002</v>
      </c>
      <c r="E99" s="31" t="str">
        <f t="shared" si="69"/>
        <v>649EPS016</v>
      </c>
      <c r="F99" s="31" t="str">
        <f t="shared" si="70"/>
        <v>649EPS023</v>
      </c>
      <c r="G99" s="31" t="str">
        <f t="shared" si="71"/>
        <v>649EPS005</v>
      </c>
      <c r="H99" s="31" t="str">
        <f t="shared" si="72"/>
        <v>649EPS040</v>
      </c>
      <c r="I99" s="31" t="str">
        <f t="shared" si="73"/>
        <v>649EPS017</v>
      </c>
      <c r="J99" s="31" t="str">
        <f t="shared" si="74"/>
        <v>649EAS016</v>
      </c>
      <c r="K99" s="187" t="s">
        <v>420</v>
      </c>
      <c r="L99" s="32" t="s">
        <v>521</v>
      </c>
      <c r="M99" s="184">
        <v>649</v>
      </c>
      <c r="N99" s="42">
        <v>0</v>
      </c>
      <c r="O99" s="36">
        <v>0</v>
      </c>
      <c r="P99" s="36">
        <v>0</v>
      </c>
      <c r="Q99" s="36">
        <v>1</v>
      </c>
      <c r="R99" s="36">
        <v>0</v>
      </c>
      <c r="S99" s="36">
        <v>0</v>
      </c>
      <c r="T99" s="36">
        <v>0</v>
      </c>
      <c r="U99" s="36">
        <v>0</v>
      </c>
      <c r="V99" s="149">
        <v>0</v>
      </c>
      <c r="W99" s="176">
        <v>1</v>
      </c>
      <c r="X99" s="42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149">
        <v>0</v>
      </c>
      <c r="AG99" s="176">
        <v>0</v>
      </c>
      <c r="AH99" s="42">
        <f t="shared" si="77"/>
        <v>0</v>
      </c>
      <c r="AI99" s="36">
        <f t="shared" si="78"/>
        <v>0</v>
      </c>
      <c r="AJ99" s="36">
        <f t="shared" si="79"/>
        <v>0</v>
      </c>
      <c r="AK99" s="36">
        <f t="shared" si="80"/>
        <v>0</v>
      </c>
      <c r="AL99" s="36">
        <f t="shared" si="81"/>
        <v>0</v>
      </c>
      <c r="AM99" s="36">
        <f t="shared" si="82"/>
        <v>0</v>
      </c>
      <c r="AN99" s="36">
        <f t="shared" si="83"/>
        <v>19</v>
      </c>
      <c r="AO99" s="36">
        <f t="shared" si="84"/>
        <v>0</v>
      </c>
      <c r="AP99" s="149">
        <f t="shared" si="85"/>
        <v>0</v>
      </c>
      <c r="AQ99" s="176">
        <f t="shared" si="65"/>
        <v>19</v>
      </c>
      <c r="AR99" s="75" t="str">
        <f t="shared" si="75"/>
        <v>887EPS040</v>
      </c>
      <c r="AS99" s="866" t="s">
        <v>688</v>
      </c>
      <c r="AT99" s="866">
        <v>887</v>
      </c>
      <c r="AU99" s="866" t="s">
        <v>583</v>
      </c>
      <c r="AV99" s="867">
        <v>17</v>
      </c>
    </row>
    <row r="100" spans="2:48" ht="15" customHeight="1">
      <c r="B100" s="31" t="str">
        <f t="shared" si="66"/>
        <v>652EPS010</v>
      </c>
      <c r="C100" s="31" t="str">
        <f t="shared" si="67"/>
        <v>652EPS044</v>
      </c>
      <c r="D100" s="31" t="str">
        <f t="shared" si="68"/>
        <v>652EPS002</v>
      </c>
      <c r="E100" s="31" t="str">
        <f t="shared" si="69"/>
        <v>652EPS016</v>
      </c>
      <c r="F100" s="31" t="str">
        <f t="shared" si="70"/>
        <v>652EPS023</v>
      </c>
      <c r="G100" s="31" t="str">
        <f t="shared" si="71"/>
        <v>652EPS005</v>
      </c>
      <c r="H100" s="31" t="str">
        <f t="shared" si="72"/>
        <v>652EPS040</v>
      </c>
      <c r="I100" s="31" t="str">
        <f t="shared" si="73"/>
        <v>652EPS017</v>
      </c>
      <c r="J100" s="31" t="str">
        <f t="shared" si="74"/>
        <v>652EAS016</v>
      </c>
      <c r="K100" s="187" t="s">
        <v>422</v>
      </c>
      <c r="L100" s="32" t="s">
        <v>521</v>
      </c>
      <c r="M100" s="184">
        <v>652</v>
      </c>
      <c r="N100" s="42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149">
        <v>0</v>
      </c>
      <c r="W100" s="176">
        <v>0</v>
      </c>
      <c r="X100" s="42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149">
        <v>0</v>
      </c>
      <c r="AG100" s="176">
        <v>0</v>
      </c>
      <c r="AH100" s="42">
        <f t="shared" si="77"/>
        <v>0</v>
      </c>
      <c r="AI100" s="36">
        <f t="shared" si="78"/>
        <v>0</v>
      </c>
      <c r="AJ100" s="36">
        <f t="shared" si="79"/>
        <v>0</v>
      </c>
      <c r="AK100" s="36">
        <f t="shared" si="80"/>
        <v>0</v>
      </c>
      <c r="AL100" s="36">
        <f t="shared" si="81"/>
        <v>0</v>
      </c>
      <c r="AM100" s="36">
        <f t="shared" si="82"/>
        <v>0</v>
      </c>
      <c r="AN100" s="36">
        <f t="shared" si="83"/>
        <v>2</v>
      </c>
      <c r="AO100" s="36">
        <f t="shared" si="84"/>
        <v>0</v>
      </c>
      <c r="AP100" s="149">
        <f t="shared" si="85"/>
        <v>0</v>
      </c>
      <c r="AQ100" s="176">
        <f t="shared" si="65"/>
        <v>2</v>
      </c>
      <c r="AR100" s="75" t="str">
        <f t="shared" si="75"/>
        <v>2EPS040</v>
      </c>
      <c r="AS100" s="866" t="s">
        <v>689</v>
      </c>
      <c r="AT100" s="866">
        <v>2</v>
      </c>
      <c r="AU100" s="866" t="s">
        <v>583</v>
      </c>
      <c r="AV100" s="867">
        <v>12</v>
      </c>
    </row>
    <row r="101" spans="2:48" ht="15" customHeight="1">
      <c r="B101" s="31" t="str">
        <f t="shared" si="66"/>
        <v>660EPS010</v>
      </c>
      <c r="C101" s="31" t="str">
        <f t="shared" si="67"/>
        <v>660EPS044</v>
      </c>
      <c r="D101" s="31" t="str">
        <f t="shared" si="68"/>
        <v>660EPS002</v>
      </c>
      <c r="E101" s="31" t="str">
        <f t="shared" si="69"/>
        <v>660EPS016</v>
      </c>
      <c r="F101" s="31" t="str">
        <f t="shared" si="70"/>
        <v>660EPS023</v>
      </c>
      <c r="G101" s="31" t="str">
        <f t="shared" si="71"/>
        <v>660EPS005</v>
      </c>
      <c r="H101" s="31" t="str">
        <f t="shared" si="72"/>
        <v>660EPS040</v>
      </c>
      <c r="I101" s="31" t="str">
        <f t="shared" si="73"/>
        <v>660EPS017</v>
      </c>
      <c r="J101" s="31" t="str">
        <f t="shared" si="74"/>
        <v>660EAS016</v>
      </c>
      <c r="K101" s="187" t="s">
        <v>424</v>
      </c>
      <c r="L101" s="32" t="s">
        <v>521</v>
      </c>
      <c r="M101" s="184">
        <v>660</v>
      </c>
      <c r="N101" s="42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149">
        <v>0</v>
      </c>
      <c r="W101" s="176">
        <v>0</v>
      </c>
      <c r="X101" s="42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149">
        <v>0</v>
      </c>
      <c r="AG101" s="176">
        <v>0</v>
      </c>
      <c r="AH101" s="42">
        <f t="shared" si="77"/>
        <v>0</v>
      </c>
      <c r="AI101" s="36">
        <f t="shared" si="78"/>
        <v>0</v>
      </c>
      <c r="AJ101" s="36">
        <f t="shared" si="79"/>
        <v>0</v>
      </c>
      <c r="AK101" s="36">
        <f t="shared" si="80"/>
        <v>0</v>
      </c>
      <c r="AL101" s="36">
        <f t="shared" si="81"/>
        <v>0</v>
      </c>
      <c r="AM101" s="36">
        <f t="shared" si="82"/>
        <v>0</v>
      </c>
      <c r="AN101" s="36">
        <f t="shared" si="83"/>
        <v>7</v>
      </c>
      <c r="AO101" s="36">
        <f t="shared" si="84"/>
        <v>0</v>
      </c>
      <c r="AP101" s="149">
        <f t="shared" si="85"/>
        <v>0</v>
      </c>
      <c r="AQ101" s="176">
        <f t="shared" si="65"/>
        <v>7</v>
      </c>
      <c r="AR101" s="75" t="str">
        <f t="shared" si="75"/>
        <v>21EPS040</v>
      </c>
      <c r="AS101" s="866" t="s">
        <v>689</v>
      </c>
      <c r="AT101" s="866">
        <v>21</v>
      </c>
      <c r="AU101" s="866" t="s">
        <v>583</v>
      </c>
      <c r="AV101" s="867">
        <v>2</v>
      </c>
    </row>
    <row r="102" spans="2:48" ht="15" customHeight="1">
      <c r="B102" s="31" t="str">
        <f t="shared" si="66"/>
        <v>667EPS010</v>
      </c>
      <c r="C102" s="31" t="str">
        <f t="shared" si="67"/>
        <v>667EPS044</v>
      </c>
      <c r="D102" s="31" t="str">
        <f t="shared" si="68"/>
        <v>667EPS002</v>
      </c>
      <c r="E102" s="31" t="str">
        <f t="shared" si="69"/>
        <v>667EPS016</v>
      </c>
      <c r="F102" s="31" t="str">
        <f t="shared" si="70"/>
        <v>667EPS023</v>
      </c>
      <c r="G102" s="31" t="str">
        <f t="shared" si="71"/>
        <v>667EPS005</v>
      </c>
      <c r="H102" s="31" t="str">
        <f t="shared" si="72"/>
        <v>667EPS040</v>
      </c>
      <c r="I102" s="31" t="str">
        <f t="shared" si="73"/>
        <v>667EPS017</v>
      </c>
      <c r="J102" s="31" t="str">
        <f t="shared" si="74"/>
        <v>667EAS016</v>
      </c>
      <c r="K102" s="187" t="s">
        <v>425</v>
      </c>
      <c r="L102" s="32" t="s">
        <v>521</v>
      </c>
      <c r="M102" s="184">
        <v>667</v>
      </c>
      <c r="N102" s="42">
        <v>0</v>
      </c>
      <c r="O102" s="36">
        <v>0</v>
      </c>
      <c r="P102" s="36">
        <v>0</v>
      </c>
      <c r="Q102" s="36">
        <v>3</v>
      </c>
      <c r="R102" s="36">
        <v>0</v>
      </c>
      <c r="S102" s="36">
        <v>0</v>
      </c>
      <c r="T102" s="36">
        <v>0</v>
      </c>
      <c r="U102" s="36">
        <v>0</v>
      </c>
      <c r="V102" s="149">
        <v>0</v>
      </c>
      <c r="W102" s="176">
        <v>3</v>
      </c>
      <c r="X102" s="42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6">
        <v>0</v>
      </c>
      <c r="AF102" s="149">
        <v>0</v>
      </c>
      <c r="AG102" s="176">
        <v>0</v>
      </c>
      <c r="AH102" s="42">
        <f t="shared" si="77"/>
        <v>0</v>
      </c>
      <c r="AI102" s="36">
        <f t="shared" si="78"/>
        <v>0</v>
      </c>
      <c r="AJ102" s="36">
        <f t="shared" si="79"/>
        <v>0</v>
      </c>
      <c r="AK102" s="36">
        <f t="shared" si="80"/>
        <v>0</v>
      </c>
      <c r="AL102" s="36">
        <f t="shared" si="81"/>
        <v>0</v>
      </c>
      <c r="AM102" s="36">
        <f t="shared" si="82"/>
        <v>0</v>
      </c>
      <c r="AN102" s="36">
        <f t="shared" si="83"/>
        <v>15</v>
      </c>
      <c r="AO102" s="36">
        <f t="shared" si="84"/>
        <v>0</v>
      </c>
      <c r="AP102" s="149">
        <f t="shared" si="85"/>
        <v>0</v>
      </c>
      <c r="AQ102" s="176">
        <f t="shared" si="65"/>
        <v>15</v>
      </c>
      <c r="AR102" s="75" t="str">
        <f t="shared" si="75"/>
        <v>55EPS040</v>
      </c>
      <c r="AS102" s="866" t="s">
        <v>689</v>
      </c>
      <c r="AT102" s="866">
        <v>55</v>
      </c>
      <c r="AU102" s="866" t="s">
        <v>583</v>
      </c>
      <c r="AV102" s="867">
        <v>2</v>
      </c>
    </row>
    <row r="103" spans="2:48" ht="15" customHeight="1">
      <c r="B103" s="31" t="str">
        <f t="shared" si="66"/>
        <v>674EPS010</v>
      </c>
      <c r="C103" s="31" t="str">
        <f t="shared" si="67"/>
        <v>674EPS044</v>
      </c>
      <c r="D103" s="31" t="str">
        <f t="shared" si="68"/>
        <v>674EPS002</v>
      </c>
      <c r="E103" s="31" t="str">
        <f t="shared" si="69"/>
        <v>674EPS016</v>
      </c>
      <c r="F103" s="31" t="str">
        <f t="shared" si="70"/>
        <v>674EPS023</v>
      </c>
      <c r="G103" s="31" t="str">
        <f t="shared" si="71"/>
        <v>674EPS005</v>
      </c>
      <c r="H103" s="31" t="str">
        <f t="shared" si="72"/>
        <v>674EPS040</v>
      </c>
      <c r="I103" s="31" t="str">
        <f t="shared" si="73"/>
        <v>674EPS017</v>
      </c>
      <c r="J103" s="31" t="str">
        <f t="shared" si="74"/>
        <v>674EAS016</v>
      </c>
      <c r="K103" s="187" t="s">
        <v>426</v>
      </c>
      <c r="L103" s="32" t="s">
        <v>521</v>
      </c>
      <c r="M103" s="184">
        <v>674</v>
      </c>
      <c r="N103" s="42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1</v>
      </c>
      <c r="T103" s="36">
        <v>0</v>
      </c>
      <c r="U103" s="36">
        <v>0</v>
      </c>
      <c r="V103" s="149">
        <v>0</v>
      </c>
      <c r="W103" s="176">
        <v>1</v>
      </c>
      <c r="X103" s="42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149">
        <v>0</v>
      </c>
      <c r="AG103" s="176">
        <v>0</v>
      </c>
      <c r="AH103" s="42">
        <f t="shared" si="77"/>
        <v>0</v>
      </c>
      <c r="AI103" s="36">
        <f t="shared" si="78"/>
        <v>0</v>
      </c>
      <c r="AJ103" s="36">
        <f t="shared" si="79"/>
        <v>0</v>
      </c>
      <c r="AK103" s="36">
        <f t="shared" si="80"/>
        <v>0</v>
      </c>
      <c r="AL103" s="36">
        <f t="shared" si="81"/>
        <v>0</v>
      </c>
      <c r="AM103" s="36">
        <f t="shared" si="82"/>
        <v>0</v>
      </c>
      <c r="AN103" s="36">
        <f t="shared" si="83"/>
        <v>10</v>
      </c>
      <c r="AO103" s="36">
        <f t="shared" si="84"/>
        <v>0</v>
      </c>
      <c r="AP103" s="149">
        <f t="shared" si="85"/>
        <v>0</v>
      </c>
      <c r="AQ103" s="176">
        <f t="shared" si="65"/>
        <v>10</v>
      </c>
      <c r="AR103" s="75" t="str">
        <f t="shared" si="75"/>
        <v>148EPS016</v>
      </c>
      <c r="AS103" s="866" t="s">
        <v>689</v>
      </c>
      <c r="AT103" s="866">
        <v>148</v>
      </c>
      <c r="AU103" s="866" t="s">
        <v>581</v>
      </c>
      <c r="AV103" s="867">
        <v>40</v>
      </c>
    </row>
    <row r="104" spans="2:48" ht="15" customHeight="1">
      <c r="B104" s="31" t="str">
        <f t="shared" ref="B104:B140" si="86">CONCATENATE(M104,$AH$5)</f>
        <v>697EPS010</v>
      </c>
      <c r="C104" s="31" t="str">
        <f t="shared" ref="C104:C140" si="87">CONCATENATE(M104,$AI$5)</f>
        <v>697EPS044</v>
      </c>
      <c r="D104" s="31" t="str">
        <f t="shared" ref="D104:D140" si="88">CONCATENATE(M104,$AJ$5)</f>
        <v>697EPS002</v>
      </c>
      <c r="E104" s="31" t="str">
        <f t="shared" ref="E104:E140" si="89">CONCATENATE(M104,$AK$5)</f>
        <v>697EPS016</v>
      </c>
      <c r="F104" s="31" t="str">
        <f t="shared" ref="F104:F140" si="90">CONCATENATE(M104,$AL$5)</f>
        <v>697EPS023</v>
      </c>
      <c r="G104" s="31" t="str">
        <f t="shared" ref="G104:G140" si="91">CONCATENATE(M104,$AM$5)</f>
        <v>697EPS005</v>
      </c>
      <c r="H104" s="31" t="str">
        <f t="shared" ref="H104:H140" si="92">CONCATENATE(M104,$AN$5)</f>
        <v>697EPS040</v>
      </c>
      <c r="I104" s="31" t="str">
        <f t="shared" ref="I104:I140" si="93">CONCATENATE(M104,$AO$5)</f>
        <v>697EPS017</v>
      </c>
      <c r="J104" s="31" t="str">
        <f t="shared" ref="J104:J140" si="94">CONCATENATE(M104,$AP$5)</f>
        <v>697EAS016</v>
      </c>
      <c r="K104" s="193" t="s">
        <v>371</v>
      </c>
      <c r="L104" s="32" t="s">
        <v>521</v>
      </c>
      <c r="M104" s="184">
        <v>697</v>
      </c>
      <c r="N104" s="42">
        <v>0</v>
      </c>
      <c r="O104" s="36">
        <v>0</v>
      </c>
      <c r="P104" s="36">
        <v>0</v>
      </c>
      <c r="Q104" s="36">
        <v>38</v>
      </c>
      <c r="R104" s="36">
        <v>0</v>
      </c>
      <c r="S104" s="36">
        <v>1</v>
      </c>
      <c r="T104" s="36">
        <v>0</v>
      </c>
      <c r="U104" s="36">
        <v>0</v>
      </c>
      <c r="V104" s="149">
        <v>0</v>
      </c>
      <c r="W104" s="176">
        <v>39</v>
      </c>
      <c r="X104" s="42">
        <v>0</v>
      </c>
      <c r="Y104" s="36">
        <v>0</v>
      </c>
      <c r="Z104" s="36">
        <v>0</v>
      </c>
      <c r="AA104" s="36">
        <v>11</v>
      </c>
      <c r="AB104" s="36">
        <v>0</v>
      </c>
      <c r="AC104" s="36">
        <v>0</v>
      </c>
      <c r="AD104" s="36">
        <v>0</v>
      </c>
      <c r="AE104" s="36">
        <v>0</v>
      </c>
      <c r="AF104" s="149">
        <v>0</v>
      </c>
      <c r="AG104" s="176">
        <v>11</v>
      </c>
      <c r="AH104" s="42">
        <f t="shared" si="77"/>
        <v>0</v>
      </c>
      <c r="AI104" s="36">
        <f t="shared" si="78"/>
        <v>0</v>
      </c>
      <c r="AJ104" s="36">
        <f t="shared" si="79"/>
        <v>0</v>
      </c>
      <c r="AK104" s="36">
        <f t="shared" si="80"/>
        <v>53</v>
      </c>
      <c r="AL104" s="36">
        <f t="shared" si="81"/>
        <v>0</v>
      </c>
      <c r="AM104" s="36">
        <f t="shared" si="82"/>
        <v>0</v>
      </c>
      <c r="AN104" s="36">
        <f t="shared" si="83"/>
        <v>12</v>
      </c>
      <c r="AO104" s="36">
        <f t="shared" si="84"/>
        <v>0</v>
      </c>
      <c r="AP104" s="149">
        <f t="shared" si="85"/>
        <v>0</v>
      </c>
      <c r="AQ104" s="176">
        <f t="shared" si="65"/>
        <v>65</v>
      </c>
      <c r="AR104" s="75" t="str">
        <f t="shared" si="75"/>
        <v>148EPS040</v>
      </c>
      <c r="AS104" s="866" t="s">
        <v>689</v>
      </c>
      <c r="AT104" s="866">
        <v>148</v>
      </c>
      <c r="AU104" s="866" t="s">
        <v>583</v>
      </c>
      <c r="AV104" s="867">
        <v>26</v>
      </c>
    </row>
    <row r="105" spans="2:48" ht="15" customHeight="1">
      <c r="B105" s="31" t="str">
        <f t="shared" si="86"/>
        <v>756EPS010</v>
      </c>
      <c r="C105" s="31" t="str">
        <f t="shared" si="87"/>
        <v>756EPS044</v>
      </c>
      <c r="D105" s="31" t="str">
        <f t="shared" si="88"/>
        <v>756EPS002</v>
      </c>
      <c r="E105" s="31" t="str">
        <f t="shared" si="89"/>
        <v>756EPS016</v>
      </c>
      <c r="F105" s="31" t="str">
        <f t="shared" si="90"/>
        <v>756EPS023</v>
      </c>
      <c r="G105" s="31" t="str">
        <f t="shared" si="91"/>
        <v>756EPS005</v>
      </c>
      <c r="H105" s="31" t="str">
        <f t="shared" si="92"/>
        <v>756EPS040</v>
      </c>
      <c r="I105" s="31" t="str">
        <f t="shared" si="93"/>
        <v>756EPS017</v>
      </c>
      <c r="J105" s="31" t="str">
        <f t="shared" si="94"/>
        <v>756EAS016</v>
      </c>
      <c r="K105" s="187" t="s">
        <v>427</v>
      </c>
      <c r="L105" s="32" t="s">
        <v>521</v>
      </c>
      <c r="M105" s="184">
        <v>756</v>
      </c>
      <c r="N105" s="42">
        <v>0</v>
      </c>
      <c r="O105" s="36">
        <v>0</v>
      </c>
      <c r="P105" s="36">
        <v>0</v>
      </c>
      <c r="Q105" s="36">
        <v>27</v>
      </c>
      <c r="R105" s="36">
        <v>0</v>
      </c>
      <c r="S105" s="36">
        <v>0</v>
      </c>
      <c r="T105" s="36">
        <v>0</v>
      </c>
      <c r="U105" s="36">
        <v>0</v>
      </c>
      <c r="V105" s="149">
        <v>0</v>
      </c>
      <c r="W105" s="176">
        <v>27</v>
      </c>
      <c r="X105" s="42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149">
        <v>0</v>
      </c>
      <c r="AG105" s="176">
        <v>0</v>
      </c>
      <c r="AH105" s="42">
        <f t="shared" si="77"/>
        <v>0</v>
      </c>
      <c r="AI105" s="36">
        <f t="shared" si="78"/>
        <v>0</v>
      </c>
      <c r="AJ105" s="36">
        <f t="shared" si="79"/>
        <v>0</v>
      </c>
      <c r="AK105" s="36">
        <f t="shared" si="80"/>
        <v>0</v>
      </c>
      <c r="AL105" s="36">
        <f t="shared" si="81"/>
        <v>0</v>
      </c>
      <c r="AM105" s="36">
        <f t="shared" si="82"/>
        <v>0</v>
      </c>
      <c r="AN105" s="36">
        <f t="shared" si="83"/>
        <v>22</v>
      </c>
      <c r="AO105" s="36">
        <f t="shared" si="84"/>
        <v>0</v>
      </c>
      <c r="AP105" s="149">
        <f t="shared" si="85"/>
        <v>0</v>
      </c>
      <c r="AQ105" s="176">
        <f t="shared" si="65"/>
        <v>22</v>
      </c>
      <c r="AR105" s="75" t="str">
        <f t="shared" si="75"/>
        <v>197EPS040</v>
      </c>
      <c r="AS105" s="866" t="s">
        <v>689</v>
      </c>
      <c r="AT105" s="866">
        <v>197</v>
      </c>
      <c r="AU105" s="866" t="s">
        <v>583</v>
      </c>
      <c r="AV105" s="867">
        <v>3</v>
      </c>
    </row>
    <row r="106" spans="2:48" ht="15" customHeight="1">
      <c r="B106" s="31" t="str">
        <f t="shared" si="86"/>
        <v>EPS010</v>
      </c>
      <c r="C106" s="31" t="str">
        <f t="shared" si="87"/>
        <v>EPS044</v>
      </c>
      <c r="D106" s="31" t="str">
        <f t="shared" si="88"/>
        <v>EPS002</v>
      </c>
      <c r="E106" s="31" t="str">
        <f t="shared" si="89"/>
        <v>EPS016</v>
      </c>
      <c r="F106" s="31" t="str">
        <f t="shared" si="90"/>
        <v>EPS023</v>
      </c>
      <c r="G106" s="31" t="str">
        <f t="shared" si="91"/>
        <v>EPS005</v>
      </c>
      <c r="H106" s="31" t="str">
        <f t="shared" si="92"/>
        <v>EPS040</v>
      </c>
      <c r="I106" s="31" t="str">
        <f t="shared" si="93"/>
        <v>EPS017</v>
      </c>
      <c r="J106" s="31" t="str">
        <f t="shared" si="94"/>
        <v>EAS016</v>
      </c>
      <c r="K106" s="185" t="s">
        <v>719</v>
      </c>
      <c r="L106" s="142"/>
      <c r="M106" s="186"/>
      <c r="N106" s="40">
        <v>0</v>
      </c>
      <c r="O106" s="37">
        <v>4</v>
      </c>
      <c r="P106" s="37">
        <v>50</v>
      </c>
      <c r="Q106" s="37">
        <v>191</v>
      </c>
      <c r="R106" s="37">
        <v>0</v>
      </c>
      <c r="S106" s="37">
        <v>0</v>
      </c>
      <c r="T106" s="37">
        <v>0</v>
      </c>
      <c r="U106" s="37">
        <v>0</v>
      </c>
      <c r="V106" s="150">
        <v>0</v>
      </c>
      <c r="W106" s="175">
        <v>245</v>
      </c>
      <c r="X106" s="40">
        <v>0</v>
      </c>
      <c r="Y106" s="37">
        <v>0</v>
      </c>
      <c r="Z106" s="37">
        <v>74</v>
      </c>
      <c r="AA106" s="37">
        <v>1</v>
      </c>
      <c r="AB106" s="37">
        <v>0</v>
      </c>
      <c r="AC106" s="37">
        <v>0</v>
      </c>
      <c r="AD106" s="37">
        <v>0</v>
      </c>
      <c r="AE106" s="37">
        <v>0</v>
      </c>
      <c r="AF106" s="150">
        <v>0</v>
      </c>
      <c r="AG106" s="175">
        <v>75</v>
      </c>
      <c r="AH106" s="40">
        <f t="shared" ref="AH106:AP106" si="95">SUM(AH107:AH129)</f>
        <v>0</v>
      </c>
      <c r="AI106" s="37">
        <f t="shared" si="95"/>
        <v>0</v>
      </c>
      <c r="AJ106" s="37">
        <f t="shared" si="95"/>
        <v>98</v>
      </c>
      <c r="AK106" s="37">
        <f t="shared" si="95"/>
        <v>31</v>
      </c>
      <c r="AL106" s="37">
        <f t="shared" si="95"/>
        <v>0</v>
      </c>
      <c r="AM106" s="37">
        <f t="shared" si="95"/>
        <v>0</v>
      </c>
      <c r="AN106" s="37">
        <f t="shared" si="95"/>
        <v>176</v>
      </c>
      <c r="AO106" s="37">
        <f t="shared" si="95"/>
        <v>0</v>
      </c>
      <c r="AP106" s="150">
        <f t="shared" si="95"/>
        <v>0</v>
      </c>
      <c r="AQ106" s="175">
        <f t="shared" si="65"/>
        <v>305</v>
      </c>
      <c r="AR106" s="75" t="str">
        <f t="shared" si="75"/>
        <v>206EPS040</v>
      </c>
      <c r="AS106" s="866" t="s">
        <v>689</v>
      </c>
      <c r="AT106" s="866">
        <v>206</v>
      </c>
      <c r="AU106" s="866" t="s">
        <v>583</v>
      </c>
      <c r="AV106" s="867">
        <v>2</v>
      </c>
    </row>
    <row r="107" spans="2:48" ht="15" customHeight="1">
      <c r="B107" s="31" t="str">
        <f t="shared" si="86"/>
        <v>30EPS010</v>
      </c>
      <c r="C107" s="31" t="str">
        <f t="shared" si="87"/>
        <v>30EPS044</v>
      </c>
      <c r="D107" s="31" t="str">
        <f t="shared" si="88"/>
        <v>30EPS002</v>
      </c>
      <c r="E107" s="31" t="str">
        <f t="shared" si="89"/>
        <v>30EPS016</v>
      </c>
      <c r="F107" s="31" t="str">
        <f t="shared" si="90"/>
        <v>30EPS023</v>
      </c>
      <c r="G107" s="31" t="str">
        <f t="shared" si="91"/>
        <v>30EPS005</v>
      </c>
      <c r="H107" s="31" t="str">
        <f t="shared" si="92"/>
        <v>30EPS040</v>
      </c>
      <c r="I107" s="31" t="str">
        <f t="shared" si="93"/>
        <v>30EPS017</v>
      </c>
      <c r="J107" s="31" t="str">
        <f t="shared" si="94"/>
        <v>30EAS016</v>
      </c>
      <c r="K107" s="187" t="s">
        <v>303</v>
      </c>
      <c r="L107" s="32" t="s">
        <v>522</v>
      </c>
      <c r="M107" s="184">
        <v>30</v>
      </c>
      <c r="N107" s="42">
        <v>0</v>
      </c>
      <c r="O107" s="36">
        <v>0</v>
      </c>
      <c r="P107" s="36">
        <v>50</v>
      </c>
      <c r="Q107" s="36">
        <v>43</v>
      </c>
      <c r="R107" s="36">
        <v>0</v>
      </c>
      <c r="S107" s="36">
        <v>0</v>
      </c>
      <c r="T107" s="36">
        <v>0</v>
      </c>
      <c r="U107" s="36">
        <v>0</v>
      </c>
      <c r="V107" s="149">
        <v>0</v>
      </c>
      <c r="W107" s="176">
        <v>93</v>
      </c>
      <c r="X107" s="42">
        <v>0</v>
      </c>
      <c r="Y107" s="36">
        <v>0</v>
      </c>
      <c r="Z107" s="36">
        <v>74</v>
      </c>
      <c r="AA107" s="36">
        <v>1</v>
      </c>
      <c r="AB107" s="36">
        <v>0</v>
      </c>
      <c r="AC107" s="36">
        <v>0</v>
      </c>
      <c r="AD107" s="36">
        <v>0</v>
      </c>
      <c r="AE107" s="36">
        <v>0</v>
      </c>
      <c r="AF107" s="149">
        <v>0</v>
      </c>
      <c r="AG107" s="176">
        <v>75</v>
      </c>
      <c r="AH107" s="42">
        <f t="shared" ref="AH107:AH129" si="96">IFERROR(VLOOKUP(B107,$AR$8:$AV$928,5,0),0)</f>
        <v>0</v>
      </c>
      <c r="AI107" s="36">
        <f t="shared" ref="AI107:AI129" si="97">IFERROR(VLOOKUP(C107,$AR$8:$AV$928,5,0),0)</f>
        <v>0</v>
      </c>
      <c r="AJ107" s="36">
        <f t="shared" ref="AJ107:AJ129" si="98">IFERROR(VLOOKUP(D107,$AR$8:$AV$928,5,0),0)</f>
        <v>98</v>
      </c>
      <c r="AK107" s="36">
        <f t="shared" ref="AK107:AK129" si="99">IFERROR(VLOOKUP(E107,$AR$8:$AV$928,5,0),0)</f>
        <v>25</v>
      </c>
      <c r="AL107" s="36">
        <f t="shared" ref="AL107:AL129" si="100">IFERROR(VLOOKUP(F107,$AR$8:$AV$928,5,0),0)</f>
        <v>0</v>
      </c>
      <c r="AM107" s="36">
        <f t="shared" ref="AM107:AM129" si="101">IFERROR(VLOOKUP(G107,$AR$8:$AV$928,5,0),0)</f>
        <v>0</v>
      </c>
      <c r="AN107" s="36">
        <f t="shared" ref="AN107:AN129" si="102">IFERROR(VLOOKUP(H107,$AR$8:$AV$928,5,0),0)</f>
        <v>8</v>
      </c>
      <c r="AO107" s="36">
        <f t="shared" ref="AO107:AO129" si="103">IFERROR(VLOOKUP(I107,$AR$8:$AV$928,5,0),0)</f>
        <v>0</v>
      </c>
      <c r="AP107" s="149">
        <f t="shared" ref="AP107:AP129" si="104">IFERROR(VLOOKUP(J107,$AR$8:$AV$928,5,0),0)</f>
        <v>0</v>
      </c>
      <c r="AQ107" s="176">
        <f t="shared" si="65"/>
        <v>131</v>
      </c>
      <c r="AR107" s="75" t="str">
        <f t="shared" si="75"/>
        <v>313EPS040</v>
      </c>
      <c r="AS107" s="866" t="s">
        <v>689</v>
      </c>
      <c r="AT107" s="866">
        <v>313</v>
      </c>
      <c r="AU107" s="866" t="s">
        <v>583</v>
      </c>
      <c r="AV107" s="867">
        <v>5</v>
      </c>
    </row>
    <row r="108" spans="2:48" ht="15" customHeight="1">
      <c r="B108" s="31" t="str">
        <f t="shared" si="86"/>
        <v>34EPS010</v>
      </c>
      <c r="C108" s="31" t="str">
        <f t="shared" si="87"/>
        <v>34EPS044</v>
      </c>
      <c r="D108" s="31" t="str">
        <f t="shared" si="88"/>
        <v>34EPS002</v>
      </c>
      <c r="E108" s="31" t="str">
        <f t="shared" si="89"/>
        <v>34EPS016</v>
      </c>
      <c r="F108" s="31" t="str">
        <f t="shared" si="90"/>
        <v>34EPS023</v>
      </c>
      <c r="G108" s="31" t="str">
        <f t="shared" si="91"/>
        <v>34EPS005</v>
      </c>
      <c r="H108" s="31" t="str">
        <f t="shared" si="92"/>
        <v>34EPS040</v>
      </c>
      <c r="I108" s="31" t="str">
        <f t="shared" si="93"/>
        <v>34EPS017</v>
      </c>
      <c r="J108" s="31" t="str">
        <f t="shared" si="94"/>
        <v>34EAS016</v>
      </c>
      <c r="K108" s="187" t="s">
        <v>307</v>
      </c>
      <c r="L108" s="32" t="s">
        <v>522</v>
      </c>
      <c r="M108" s="184">
        <v>34</v>
      </c>
      <c r="N108" s="42">
        <v>0</v>
      </c>
      <c r="O108" s="36">
        <v>0</v>
      </c>
      <c r="P108" s="36">
        <v>0</v>
      </c>
      <c r="Q108" s="36">
        <v>15</v>
      </c>
      <c r="R108" s="36">
        <v>0</v>
      </c>
      <c r="S108" s="36">
        <v>0</v>
      </c>
      <c r="T108" s="36">
        <v>0</v>
      </c>
      <c r="U108" s="36">
        <v>0</v>
      </c>
      <c r="V108" s="149">
        <v>0</v>
      </c>
      <c r="W108" s="176">
        <v>15</v>
      </c>
      <c r="X108" s="42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149">
        <v>0</v>
      </c>
      <c r="AG108" s="176">
        <v>0</v>
      </c>
      <c r="AH108" s="42">
        <f t="shared" si="96"/>
        <v>0</v>
      </c>
      <c r="AI108" s="36">
        <f t="shared" si="97"/>
        <v>0</v>
      </c>
      <c r="AJ108" s="36">
        <f t="shared" si="98"/>
        <v>0</v>
      </c>
      <c r="AK108" s="36">
        <f t="shared" si="99"/>
        <v>0</v>
      </c>
      <c r="AL108" s="36">
        <f t="shared" si="100"/>
        <v>0</v>
      </c>
      <c r="AM108" s="36">
        <f t="shared" si="101"/>
        <v>0</v>
      </c>
      <c r="AN108" s="36">
        <f t="shared" si="102"/>
        <v>28</v>
      </c>
      <c r="AO108" s="36">
        <f t="shared" si="103"/>
        <v>0</v>
      </c>
      <c r="AP108" s="149">
        <f t="shared" si="104"/>
        <v>0</v>
      </c>
      <c r="AQ108" s="176">
        <f t="shared" si="65"/>
        <v>28</v>
      </c>
      <c r="AR108" s="75" t="str">
        <f t="shared" si="75"/>
        <v>318EPS002</v>
      </c>
      <c r="AS108" s="866" t="s">
        <v>689</v>
      </c>
      <c r="AT108" s="866">
        <v>318</v>
      </c>
      <c r="AU108" s="866" t="s">
        <v>580</v>
      </c>
      <c r="AV108" s="867">
        <v>26</v>
      </c>
    </row>
    <row r="109" spans="2:48" ht="15" customHeight="1">
      <c r="B109" s="31" t="str">
        <f t="shared" si="86"/>
        <v>36EPS010</v>
      </c>
      <c r="C109" s="31" t="str">
        <f t="shared" si="87"/>
        <v>36EPS044</v>
      </c>
      <c r="D109" s="31" t="str">
        <f t="shared" si="88"/>
        <v>36EPS002</v>
      </c>
      <c r="E109" s="31" t="str">
        <f t="shared" si="89"/>
        <v>36EPS016</v>
      </c>
      <c r="F109" s="31" t="str">
        <f t="shared" si="90"/>
        <v>36EPS023</v>
      </c>
      <c r="G109" s="31" t="str">
        <f t="shared" si="91"/>
        <v>36EPS005</v>
      </c>
      <c r="H109" s="31" t="str">
        <f t="shared" si="92"/>
        <v>36EPS040</v>
      </c>
      <c r="I109" s="31" t="str">
        <f t="shared" si="93"/>
        <v>36EPS017</v>
      </c>
      <c r="J109" s="31" t="str">
        <f t="shared" si="94"/>
        <v>36EAS016</v>
      </c>
      <c r="K109" s="187" t="s">
        <v>309</v>
      </c>
      <c r="L109" s="32" t="s">
        <v>522</v>
      </c>
      <c r="M109" s="184">
        <v>36</v>
      </c>
      <c r="N109" s="42">
        <v>0</v>
      </c>
      <c r="O109" s="36">
        <v>0</v>
      </c>
      <c r="P109" s="36">
        <v>0</v>
      </c>
      <c r="Q109" s="36">
        <v>5</v>
      </c>
      <c r="R109" s="36">
        <v>0</v>
      </c>
      <c r="S109" s="36">
        <v>0</v>
      </c>
      <c r="T109" s="36">
        <v>0</v>
      </c>
      <c r="U109" s="36">
        <v>0</v>
      </c>
      <c r="V109" s="149">
        <v>0</v>
      </c>
      <c r="W109" s="176">
        <v>5</v>
      </c>
      <c r="X109" s="42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149">
        <v>0</v>
      </c>
      <c r="AG109" s="176">
        <v>0</v>
      </c>
      <c r="AH109" s="42">
        <f t="shared" si="96"/>
        <v>0</v>
      </c>
      <c r="AI109" s="36">
        <f t="shared" si="97"/>
        <v>0</v>
      </c>
      <c r="AJ109" s="36">
        <f t="shared" si="98"/>
        <v>0</v>
      </c>
      <c r="AK109" s="36">
        <f t="shared" si="99"/>
        <v>0</v>
      </c>
      <c r="AL109" s="36">
        <f t="shared" si="100"/>
        <v>0</v>
      </c>
      <c r="AM109" s="36">
        <f t="shared" si="101"/>
        <v>0</v>
      </c>
      <c r="AN109" s="36">
        <f t="shared" si="102"/>
        <v>0</v>
      </c>
      <c r="AO109" s="36">
        <f t="shared" si="103"/>
        <v>0</v>
      </c>
      <c r="AP109" s="149">
        <f t="shared" si="104"/>
        <v>0</v>
      </c>
      <c r="AQ109" s="176">
        <f t="shared" si="65"/>
        <v>0</v>
      </c>
      <c r="AR109" s="75" t="str">
        <f t="shared" si="75"/>
        <v>318EPS010</v>
      </c>
      <c r="AS109" s="866" t="s">
        <v>689</v>
      </c>
      <c r="AT109" s="866">
        <v>318</v>
      </c>
      <c r="AU109" s="866" t="s">
        <v>578</v>
      </c>
      <c r="AV109" s="867">
        <v>60</v>
      </c>
    </row>
    <row r="110" spans="2:48" ht="15" customHeight="1">
      <c r="B110" s="31" t="str">
        <f t="shared" si="86"/>
        <v>91EPS010</v>
      </c>
      <c r="C110" s="31" t="str">
        <f t="shared" si="87"/>
        <v>91EPS044</v>
      </c>
      <c r="D110" s="31" t="str">
        <f t="shared" si="88"/>
        <v>91EPS002</v>
      </c>
      <c r="E110" s="31" t="str">
        <f t="shared" si="89"/>
        <v>91EPS016</v>
      </c>
      <c r="F110" s="31" t="str">
        <f t="shared" si="90"/>
        <v>91EPS023</v>
      </c>
      <c r="G110" s="31" t="str">
        <f t="shared" si="91"/>
        <v>91EPS005</v>
      </c>
      <c r="H110" s="31" t="str">
        <f t="shared" si="92"/>
        <v>91EPS040</v>
      </c>
      <c r="I110" s="31" t="str">
        <f t="shared" si="93"/>
        <v>91EPS017</v>
      </c>
      <c r="J110" s="31" t="str">
        <f t="shared" si="94"/>
        <v>91EAS016</v>
      </c>
      <c r="K110" s="187" t="s">
        <v>329</v>
      </c>
      <c r="L110" s="32" t="s">
        <v>522</v>
      </c>
      <c r="M110" s="184">
        <v>91</v>
      </c>
      <c r="N110" s="42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149">
        <v>0</v>
      </c>
      <c r="W110" s="176">
        <v>0</v>
      </c>
      <c r="X110" s="42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149">
        <v>0</v>
      </c>
      <c r="AG110" s="176">
        <v>0</v>
      </c>
      <c r="AH110" s="42">
        <f t="shared" si="96"/>
        <v>0</v>
      </c>
      <c r="AI110" s="36">
        <f t="shared" si="97"/>
        <v>0</v>
      </c>
      <c r="AJ110" s="36">
        <f t="shared" si="98"/>
        <v>0</v>
      </c>
      <c r="AK110" s="36">
        <f t="shared" si="99"/>
        <v>0</v>
      </c>
      <c r="AL110" s="36">
        <f t="shared" si="100"/>
        <v>0</v>
      </c>
      <c r="AM110" s="36">
        <f t="shared" si="101"/>
        <v>0</v>
      </c>
      <c r="AN110" s="36">
        <f t="shared" si="102"/>
        <v>2</v>
      </c>
      <c r="AO110" s="36">
        <f t="shared" si="103"/>
        <v>0</v>
      </c>
      <c r="AP110" s="149">
        <f t="shared" si="104"/>
        <v>0</v>
      </c>
      <c r="AQ110" s="176">
        <f t="shared" si="65"/>
        <v>2</v>
      </c>
      <c r="AR110" s="75" t="str">
        <f t="shared" si="75"/>
        <v>318EPS016</v>
      </c>
      <c r="AS110" s="866" t="s">
        <v>689</v>
      </c>
      <c r="AT110" s="866">
        <v>318</v>
      </c>
      <c r="AU110" s="866" t="s">
        <v>581</v>
      </c>
      <c r="AV110" s="867">
        <v>30</v>
      </c>
    </row>
    <row r="111" spans="2:48" ht="15" customHeight="1">
      <c r="B111" s="31" t="str">
        <f t="shared" si="86"/>
        <v>93EPS010</v>
      </c>
      <c r="C111" s="31" t="str">
        <f t="shared" si="87"/>
        <v>93EPS044</v>
      </c>
      <c r="D111" s="31" t="str">
        <f t="shared" si="88"/>
        <v>93EPS002</v>
      </c>
      <c r="E111" s="31" t="str">
        <f t="shared" si="89"/>
        <v>93EPS016</v>
      </c>
      <c r="F111" s="31" t="str">
        <f t="shared" si="90"/>
        <v>93EPS023</v>
      </c>
      <c r="G111" s="31" t="str">
        <f t="shared" si="91"/>
        <v>93EPS005</v>
      </c>
      <c r="H111" s="31" t="str">
        <f t="shared" si="92"/>
        <v>93EPS040</v>
      </c>
      <c r="I111" s="31" t="str">
        <f t="shared" si="93"/>
        <v>93EPS017</v>
      </c>
      <c r="J111" s="31" t="str">
        <f t="shared" si="94"/>
        <v>93EAS016</v>
      </c>
      <c r="K111" s="187" t="s">
        <v>331</v>
      </c>
      <c r="L111" s="32" t="s">
        <v>522</v>
      </c>
      <c r="M111" s="184">
        <v>93</v>
      </c>
      <c r="N111" s="42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149">
        <v>0</v>
      </c>
      <c r="W111" s="176">
        <v>0</v>
      </c>
      <c r="X111" s="42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149">
        <v>0</v>
      </c>
      <c r="AG111" s="176">
        <v>0</v>
      </c>
      <c r="AH111" s="42">
        <f t="shared" si="96"/>
        <v>0</v>
      </c>
      <c r="AI111" s="36">
        <f t="shared" si="97"/>
        <v>0</v>
      </c>
      <c r="AJ111" s="36">
        <f t="shared" si="98"/>
        <v>0</v>
      </c>
      <c r="AK111" s="36">
        <f t="shared" si="99"/>
        <v>0</v>
      </c>
      <c r="AL111" s="36">
        <f t="shared" si="100"/>
        <v>0</v>
      </c>
      <c r="AM111" s="36">
        <f t="shared" si="101"/>
        <v>0</v>
      </c>
      <c r="AN111" s="36">
        <f t="shared" si="102"/>
        <v>5</v>
      </c>
      <c r="AO111" s="36">
        <f t="shared" si="103"/>
        <v>0</v>
      </c>
      <c r="AP111" s="149">
        <f t="shared" si="104"/>
        <v>0</v>
      </c>
      <c r="AQ111" s="176">
        <f t="shared" si="65"/>
        <v>5</v>
      </c>
      <c r="AR111" s="75" t="str">
        <f t="shared" si="75"/>
        <v>318EPS040</v>
      </c>
      <c r="AS111" s="866" t="s">
        <v>689</v>
      </c>
      <c r="AT111" s="866">
        <v>318</v>
      </c>
      <c r="AU111" s="866" t="s">
        <v>583</v>
      </c>
      <c r="AV111" s="867">
        <v>29</v>
      </c>
    </row>
    <row r="112" spans="2:48" ht="15" customHeight="1">
      <c r="B112" s="31" t="str">
        <f t="shared" si="86"/>
        <v>101EPS010</v>
      </c>
      <c r="C112" s="31" t="str">
        <f t="shared" si="87"/>
        <v>101EPS044</v>
      </c>
      <c r="D112" s="31" t="str">
        <f t="shared" si="88"/>
        <v>101EPS002</v>
      </c>
      <c r="E112" s="31" t="str">
        <f t="shared" si="89"/>
        <v>101EPS016</v>
      </c>
      <c r="F112" s="31" t="str">
        <f t="shared" si="90"/>
        <v>101EPS023</v>
      </c>
      <c r="G112" s="31" t="str">
        <f t="shared" si="91"/>
        <v>101EPS005</v>
      </c>
      <c r="H112" s="31" t="str">
        <f t="shared" si="92"/>
        <v>101EPS040</v>
      </c>
      <c r="I112" s="31" t="str">
        <f t="shared" si="93"/>
        <v>101EPS017</v>
      </c>
      <c r="J112" s="31" t="str">
        <f t="shared" si="94"/>
        <v>101EAS016</v>
      </c>
      <c r="K112" s="30" t="s">
        <v>358</v>
      </c>
      <c r="L112" s="32" t="s">
        <v>522</v>
      </c>
      <c r="M112" s="184">
        <v>101</v>
      </c>
      <c r="N112" s="42">
        <v>0</v>
      </c>
      <c r="O112" s="36">
        <v>2</v>
      </c>
      <c r="P112" s="36">
        <v>0</v>
      </c>
      <c r="Q112" s="36">
        <v>23</v>
      </c>
      <c r="R112" s="36">
        <v>0</v>
      </c>
      <c r="S112" s="36">
        <v>0</v>
      </c>
      <c r="T112" s="36">
        <v>0</v>
      </c>
      <c r="U112" s="36">
        <v>0</v>
      </c>
      <c r="V112" s="149">
        <v>0</v>
      </c>
      <c r="W112" s="176">
        <v>25</v>
      </c>
      <c r="X112" s="42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149">
        <v>0</v>
      </c>
      <c r="AG112" s="176">
        <v>0</v>
      </c>
      <c r="AH112" s="42">
        <f t="shared" si="96"/>
        <v>0</v>
      </c>
      <c r="AI112" s="36">
        <f t="shared" si="97"/>
        <v>0</v>
      </c>
      <c r="AJ112" s="36">
        <f t="shared" si="98"/>
        <v>0</v>
      </c>
      <c r="AK112" s="36">
        <f t="shared" si="99"/>
        <v>0</v>
      </c>
      <c r="AL112" s="36">
        <f t="shared" si="100"/>
        <v>0</v>
      </c>
      <c r="AM112" s="36">
        <f t="shared" si="101"/>
        <v>0</v>
      </c>
      <c r="AN112" s="36">
        <f t="shared" si="102"/>
        <v>15</v>
      </c>
      <c r="AO112" s="36">
        <f t="shared" si="103"/>
        <v>0</v>
      </c>
      <c r="AP112" s="149">
        <f t="shared" si="104"/>
        <v>0</v>
      </c>
      <c r="AQ112" s="176">
        <f t="shared" si="65"/>
        <v>15</v>
      </c>
      <c r="AR112" s="75" t="str">
        <f t="shared" si="75"/>
        <v>318ESSC02</v>
      </c>
      <c r="AS112" s="866" t="s">
        <v>689</v>
      </c>
      <c r="AT112" s="866">
        <v>318</v>
      </c>
      <c r="AU112" s="866" t="s">
        <v>712</v>
      </c>
      <c r="AV112" s="867">
        <v>1</v>
      </c>
    </row>
    <row r="113" spans="2:48" ht="15" customHeight="1">
      <c r="B113" s="31" t="str">
        <f t="shared" si="86"/>
        <v>145EPS010</v>
      </c>
      <c r="C113" s="31" t="str">
        <f t="shared" si="87"/>
        <v>145EPS044</v>
      </c>
      <c r="D113" s="31" t="str">
        <f t="shared" si="88"/>
        <v>145EPS002</v>
      </c>
      <c r="E113" s="31" t="str">
        <f t="shared" si="89"/>
        <v>145EPS016</v>
      </c>
      <c r="F113" s="31" t="str">
        <f t="shared" si="90"/>
        <v>145EPS023</v>
      </c>
      <c r="G113" s="31" t="str">
        <f t="shared" si="91"/>
        <v>145EPS005</v>
      </c>
      <c r="H113" s="31" t="str">
        <f t="shared" si="92"/>
        <v>145EPS040</v>
      </c>
      <c r="I113" s="31" t="str">
        <f t="shared" si="93"/>
        <v>145EPS017</v>
      </c>
      <c r="J113" s="31" t="str">
        <f t="shared" si="94"/>
        <v>145EAS016</v>
      </c>
      <c r="K113" s="187" t="s">
        <v>347</v>
      </c>
      <c r="L113" s="32" t="s">
        <v>522</v>
      </c>
      <c r="M113" s="184">
        <v>145</v>
      </c>
      <c r="N113" s="42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149">
        <v>0</v>
      </c>
      <c r="W113" s="176">
        <v>0</v>
      </c>
      <c r="X113" s="42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149">
        <v>0</v>
      </c>
      <c r="AG113" s="176">
        <v>0</v>
      </c>
      <c r="AH113" s="42">
        <f t="shared" si="96"/>
        <v>0</v>
      </c>
      <c r="AI113" s="36">
        <f t="shared" si="97"/>
        <v>0</v>
      </c>
      <c r="AJ113" s="36">
        <f t="shared" si="98"/>
        <v>0</v>
      </c>
      <c r="AK113" s="36">
        <f t="shared" si="99"/>
        <v>0</v>
      </c>
      <c r="AL113" s="36">
        <f t="shared" si="100"/>
        <v>0</v>
      </c>
      <c r="AM113" s="36">
        <f t="shared" si="101"/>
        <v>0</v>
      </c>
      <c r="AN113" s="36">
        <f t="shared" si="102"/>
        <v>1</v>
      </c>
      <c r="AO113" s="36">
        <f t="shared" si="103"/>
        <v>0</v>
      </c>
      <c r="AP113" s="149">
        <f t="shared" si="104"/>
        <v>0</v>
      </c>
      <c r="AQ113" s="176">
        <f t="shared" si="65"/>
        <v>1</v>
      </c>
      <c r="AR113" s="75" t="str">
        <f t="shared" si="75"/>
        <v>321EPS040</v>
      </c>
      <c r="AS113" s="866" t="s">
        <v>689</v>
      </c>
      <c r="AT113" s="866">
        <v>321</v>
      </c>
      <c r="AU113" s="866" t="s">
        <v>583</v>
      </c>
      <c r="AV113" s="867">
        <v>4</v>
      </c>
    </row>
    <row r="114" spans="2:48" ht="15" customHeight="1">
      <c r="B114" s="31" t="str">
        <f t="shared" si="86"/>
        <v>209EPS010</v>
      </c>
      <c r="C114" s="31" t="str">
        <f t="shared" si="87"/>
        <v>209EPS044</v>
      </c>
      <c r="D114" s="31" t="str">
        <f t="shared" si="88"/>
        <v>209EPS002</v>
      </c>
      <c r="E114" s="31" t="str">
        <f t="shared" si="89"/>
        <v>209EPS016</v>
      </c>
      <c r="F114" s="31" t="str">
        <f t="shared" si="90"/>
        <v>209EPS023</v>
      </c>
      <c r="G114" s="31" t="str">
        <f t="shared" si="91"/>
        <v>209EPS005</v>
      </c>
      <c r="H114" s="31" t="str">
        <f t="shared" si="92"/>
        <v>209EPS040</v>
      </c>
      <c r="I114" s="31" t="str">
        <f t="shared" si="93"/>
        <v>209EPS017</v>
      </c>
      <c r="J114" s="31" t="str">
        <f t="shared" si="94"/>
        <v>209EAS016</v>
      </c>
      <c r="K114" s="187" t="s">
        <v>364</v>
      </c>
      <c r="L114" s="32" t="s">
        <v>522</v>
      </c>
      <c r="M114" s="184">
        <v>209</v>
      </c>
      <c r="N114" s="42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149">
        <v>0</v>
      </c>
      <c r="W114" s="176">
        <v>0</v>
      </c>
      <c r="X114" s="42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149">
        <v>0</v>
      </c>
      <c r="AG114" s="176">
        <v>0</v>
      </c>
      <c r="AH114" s="42">
        <f t="shared" si="96"/>
        <v>0</v>
      </c>
      <c r="AI114" s="36">
        <f t="shared" si="97"/>
        <v>0</v>
      </c>
      <c r="AJ114" s="36">
        <f t="shared" si="98"/>
        <v>0</v>
      </c>
      <c r="AK114" s="36">
        <f t="shared" si="99"/>
        <v>0</v>
      </c>
      <c r="AL114" s="36">
        <f t="shared" si="100"/>
        <v>0</v>
      </c>
      <c r="AM114" s="36">
        <f t="shared" si="101"/>
        <v>0</v>
      </c>
      <c r="AN114" s="36">
        <f t="shared" si="102"/>
        <v>4</v>
      </c>
      <c r="AO114" s="36">
        <f t="shared" si="103"/>
        <v>0</v>
      </c>
      <c r="AP114" s="149">
        <f t="shared" si="104"/>
        <v>0</v>
      </c>
      <c r="AQ114" s="176">
        <f t="shared" si="65"/>
        <v>4</v>
      </c>
      <c r="AR114" s="75" t="str">
        <f t="shared" si="75"/>
        <v>376EPS002</v>
      </c>
      <c r="AS114" s="866" t="s">
        <v>689</v>
      </c>
      <c r="AT114" s="866">
        <v>376</v>
      </c>
      <c r="AU114" s="866" t="s">
        <v>580</v>
      </c>
      <c r="AV114" s="867">
        <v>1</v>
      </c>
    </row>
    <row r="115" spans="2:48" ht="15" customHeight="1">
      <c r="B115" s="31" t="str">
        <f t="shared" si="86"/>
        <v>282EPS010</v>
      </c>
      <c r="C115" s="31" t="str">
        <f t="shared" si="87"/>
        <v>282EPS044</v>
      </c>
      <c r="D115" s="31" t="str">
        <f t="shared" si="88"/>
        <v>282EPS002</v>
      </c>
      <c r="E115" s="31" t="str">
        <f t="shared" si="89"/>
        <v>282EPS016</v>
      </c>
      <c r="F115" s="31" t="str">
        <f t="shared" si="90"/>
        <v>282EPS023</v>
      </c>
      <c r="G115" s="31" t="str">
        <f t="shared" si="91"/>
        <v>282EPS005</v>
      </c>
      <c r="H115" s="31" t="str">
        <f t="shared" si="92"/>
        <v>282EPS040</v>
      </c>
      <c r="I115" s="31" t="str">
        <f t="shared" si="93"/>
        <v>282EPS017</v>
      </c>
      <c r="J115" s="31" t="str">
        <f t="shared" si="94"/>
        <v>282EAS016</v>
      </c>
      <c r="K115" s="187" t="s">
        <v>375</v>
      </c>
      <c r="L115" s="32" t="s">
        <v>522</v>
      </c>
      <c r="M115" s="184">
        <v>282</v>
      </c>
      <c r="N115" s="42">
        <v>0</v>
      </c>
      <c r="O115" s="36">
        <v>0</v>
      </c>
      <c r="P115" s="36">
        <v>0</v>
      </c>
      <c r="Q115" s="36">
        <v>15</v>
      </c>
      <c r="R115" s="36">
        <v>0</v>
      </c>
      <c r="S115" s="36">
        <v>0</v>
      </c>
      <c r="T115" s="36">
        <v>0</v>
      </c>
      <c r="U115" s="36">
        <v>0</v>
      </c>
      <c r="V115" s="149">
        <v>0</v>
      </c>
      <c r="W115" s="176">
        <v>15</v>
      </c>
      <c r="X115" s="42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149">
        <v>0</v>
      </c>
      <c r="AG115" s="176">
        <v>0</v>
      </c>
      <c r="AH115" s="42">
        <f t="shared" si="96"/>
        <v>0</v>
      </c>
      <c r="AI115" s="36">
        <f t="shared" si="97"/>
        <v>0</v>
      </c>
      <c r="AJ115" s="36">
        <f t="shared" si="98"/>
        <v>0</v>
      </c>
      <c r="AK115" s="36">
        <f t="shared" si="99"/>
        <v>0</v>
      </c>
      <c r="AL115" s="36">
        <f t="shared" si="100"/>
        <v>0</v>
      </c>
      <c r="AM115" s="36">
        <f t="shared" si="101"/>
        <v>0</v>
      </c>
      <c r="AN115" s="36">
        <f t="shared" si="102"/>
        <v>26</v>
      </c>
      <c r="AO115" s="36">
        <f t="shared" si="103"/>
        <v>0</v>
      </c>
      <c r="AP115" s="149">
        <f t="shared" si="104"/>
        <v>0</v>
      </c>
      <c r="AQ115" s="176">
        <f t="shared" si="65"/>
        <v>26</v>
      </c>
      <c r="AR115" s="75" t="str">
        <f t="shared" si="75"/>
        <v>376EPS010</v>
      </c>
      <c r="AS115" s="866" t="s">
        <v>689</v>
      </c>
      <c r="AT115" s="866">
        <v>376</v>
      </c>
      <c r="AU115" s="866" t="s">
        <v>578</v>
      </c>
      <c r="AV115" s="867">
        <v>138</v>
      </c>
    </row>
    <row r="116" spans="2:48" ht="15" customHeight="1">
      <c r="B116" s="31" t="str">
        <f t="shared" si="86"/>
        <v>353EPS010</v>
      </c>
      <c r="C116" s="31" t="str">
        <f t="shared" si="87"/>
        <v>353EPS044</v>
      </c>
      <c r="D116" s="31" t="str">
        <f t="shared" si="88"/>
        <v>353EPS002</v>
      </c>
      <c r="E116" s="31" t="str">
        <f t="shared" si="89"/>
        <v>353EPS016</v>
      </c>
      <c r="F116" s="31" t="str">
        <f t="shared" si="90"/>
        <v>353EPS023</v>
      </c>
      <c r="G116" s="31" t="str">
        <f t="shared" si="91"/>
        <v>353EPS005</v>
      </c>
      <c r="H116" s="31" t="str">
        <f t="shared" si="92"/>
        <v>353EPS040</v>
      </c>
      <c r="I116" s="31" t="str">
        <f t="shared" si="93"/>
        <v>353EPS017</v>
      </c>
      <c r="J116" s="31" t="str">
        <f t="shared" si="94"/>
        <v>353EAS016</v>
      </c>
      <c r="K116" s="187" t="s">
        <v>392</v>
      </c>
      <c r="L116" s="32" t="s">
        <v>522</v>
      </c>
      <c r="M116" s="184">
        <v>353</v>
      </c>
      <c r="N116" s="42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149">
        <v>0</v>
      </c>
      <c r="W116" s="176">
        <v>0</v>
      </c>
      <c r="X116" s="42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6">
        <v>0</v>
      </c>
      <c r="AF116" s="149">
        <v>0</v>
      </c>
      <c r="AG116" s="176">
        <v>0</v>
      </c>
      <c r="AH116" s="42">
        <f t="shared" si="96"/>
        <v>0</v>
      </c>
      <c r="AI116" s="36">
        <f t="shared" si="97"/>
        <v>0</v>
      </c>
      <c r="AJ116" s="36">
        <f t="shared" si="98"/>
        <v>0</v>
      </c>
      <c r="AK116" s="36">
        <f t="shared" si="99"/>
        <v>0</v>
      </c>
      <c r="AL116" s="36">
        <f t="shared" si="100"/>
        <v>0</v>
      </c>
      <c r="AM116" s="36">
        <f t="shared" si="101"/>
        <v>0</v>
      </c>
      <c r="AN116" s="36">
        <f t="shared" si="102"/>
        <v>1</v>
      </c>
      <c r="AO116" s="36">
        <f t="shared" si="103"/>
        <v>0</v>
      </c>
      <c r="AP116" s="149">
        <f t="shared" si="104"/>
        <v>0</v>
      </c>
      <c r="AQ116" s="176">
        <f t="shared" si="65"/>
        <v>1</v>
      </c>
      <c r="AR116" s="75" t="str">
        <f t="shared" si="75"/>
        <v>376EPS016</v>
      </c>
      <c r="AS116" s="866" t="s">
        <v>689</v>
      </c>
      <c r="AT116" s="866">
        <v>376</v>
      </c>
      <c r="AU116" s="866" t="s">
        <v>581</v>
      </c>
      <c r="AV116" s="867">
        <v>104</v>
      </c>
    </row>
    <row r="117" spans="2:48" ht="15" customHeight="1">
      <c r="B117" s="31" t="str">
        <f t="shared" si="86"/>
        <v>364EPS010</v>
      </c>
      <c r="C117" s="31" t="str">
        <f t="shared" si="87"/>
        <v>364EPS044</v>
      </c>
      <c r="D117" s="31" t="str">
        <f t="shared" si="88"/>
        <v>364EPS002</v>
      </c>
      <c r="E117" s="31" t="str">
        <f t="shared" si="89"/>
        <v>364EPS016</v>
      </c>
      <c r="F117" s="31" t="str">
        <f t="shared" si="90"/>
        <v>364EPS023</v>
      </c>
      <c r="G117" s="31" t="str">
        <f t="shared" si="91"/>
        <v>364EPS005</v>
      </c>
      <c r="H117" s="31" t="str">
        <f t="shared" si="92"/>
        <v>364EPS040</v>
      </c>
      <c r="I117" s="31" t="str">
        <f t="shared" si="93"/>
        <v>364EPS017</v>
      </c>
      <c r="J117" s="31" t="str">
        <f t="shared" si="94"/>
        <v>364EAS016</v>
      </c>
      <c r="K117" s="187" t="s">
        <v>395</v>
      </c>
      <c r="L117" s="32" t="s">
        <v>522</v>
      </c>
      <c r="M117" s="184">
        <v>364</v>
      </c>
      <c r="N117" s="42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149">
        <v>0</v>
      </c>
      <c r="W117" s="176">
        <v>0</v>
      </c>
      <c r="X117" s="42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149">
        <v>0</v>
      </c>
      <c r="AG117" s="176">
        <v>0</v>
      </c>
      <c r="AH117" s="42">
        <f t="shared" si="96"/>
        <v>0</v>
      </c>
      <c r="AI117" s="36">
        <f t="shared" si="97"/>
        <v>0</v>
      </c>
      <c r="AJ117" s="36">
        <f t="shared" si="98"/>
        <v>0</v>
      </c>
      <c r="AK117" s="36">
        <f t="shared" si="99"/>
        <v>0</v>
      </c>
      <c r="AL117" s="36">
        <f t="shared" si="100"/>
        <v>0</v>
      </c>
      <c r="AM117" s="36">
        <f t="shared" si="101"/>
        <v>0</v>
      </c>
      <c r="AN117" s="36">
        <f t="shared" si="102"/>
        <v>15</v>
      </c>
      <c r="AO117" s="36">
        <f t="shared" si="103"/>
        <v>0</v>
      </c>
      <c r="AP117" s="149">
        <f t="shared" si="104"/>
        <v>0</v>
      </c>
      <c r="AQ117" s="176">
        <f t="shared" si="65"/>
        <v>15</v>
      </c>
      <c r="AR117" s="75" t="str">
        <f t="shared" si="75"/>
        <v>376EPS040</v>
      </c>
      <c r="AS117" s="866" t="s">
        <v>689</v>
      </c>
      <c r="AT117" s="866">
        <v>376</v>
      </c>
      <c r="AU117" s="866" t="s">
        <v>583</v>
      </c>
      <c r="AV117" s="867">
        <v>28</v>
      </c>
    </row>
    <row r="118" spans="2:48" ht="15" customHeight="1">
      <c r="B118" s="31" t="str">
        <f t="shared" si="86"/>
        <v>368EPS010</v>
      </c>
      <c r="C118" s="31" t="str">
        <f t="shared" si="87"/>
        <v>368EPS044</v>
      </c>
      <c r="D118" s="31" t="str">
        <f t="shared" si="88"/>
        <v>368EPS002</v>
      </c>
      <c r="E118" s="31" t="str">
        <f t="shared" si="89"/>
        <v>368EPS016</v>
      </c>
      <c r="F118" s="31" t="str">
        <f t="shared" si="90"/>
        <v>368EPS023</v>
      </c>
      <c r="G118" s="31" t="str">
        <f t="shared" si="91"/>
        <v>368EPS005</v>
      </c>
      <c r="H118" s="31" t="str">
        <f t="shared" si="92"/>
        <v>368EPS040</v>
      </c>
      <c r="I118" s="31" t="str">
        <f t="shared" si="93"/>
        <v>368EPS017</v>
      </c>
      <c r="J118" s="31" t="str">
        <f t="shared" si="94"/>
        <v>368EAS016</v>
      </c>
      <c r="K118" s="187" t="s">
        <v>396</v>
      </c>
      <c r="L118" s="32" t="s">
        <v>522</v>
      </c>
      <c r="M118" s="184">
        <v>368</v>
      </c>
      <c r="N118" s="42">
        <v>0</v>
      </c>
      <c r="O118" s="36">
        <v>0</v>
      </c>
      <c r="P118" s="36">
        <v>0</v>
      </c>
      <c r="Q118" s="36">
        <v>22</v>
      </c>
      <c r="R118" s="36">
        <v>0</v>
      </c>
      <c r="S118" s="36">
        <v>0</v>
      </c>
      <c r="T118" s="36">
        <v>0</v>
      </c>
      <c r="U118" s="36">
        <v>0</v>
      </c>
      <c r="V118" s="149">
        <v>0</v>
      </c>
      <c r="W118" s="176">
        <v>22</v>
      </c>
      <c r="X118" s="42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149">
        <v>0</v>
      </c>
      <c r="AG118" s="176">
        <v>0</v>
      </c>
      <c r="AH118" s="42">
        <f t="shared" si="96"/>
        <v>0</v>
      </c>
      <c r="AI118" s="36">
        <f t="shared" si="97"/>
        <v>0</v>
      </c>
      <c r="AJ118" s="36">
        <f t="shared" si="98"/>
        <v>0</v>
      </c>
      <c r="AK118" s="36">
        <f t="shared" si="99"/>
        <v>0</v>
      </c>
      <c r="AL118" s="36">
        <f t="shared" si="100"/>
        <v>0</v>
      </c>
      <c r="AM118" s="36">
        <f t="shared" si="101"/>
        <v>0</v>
      </c>
      <c r="AN118" s="36">
        <f t="shared" si="102"/>
        <v>0</v>
      </c>
      <c r="AO118" s="36">
        <f t="shared" si="103"/>
        <v>0</v>
      </c>
      <c r="AP118" s="149">
        <f t="shared" si="104"/>
        <v>0</v>
      </c>
      <c r="AQ118" s="176">
        <f t="shared" si="65"/>
        <v>0</v>
      </c>
      <c r="AR118" s="75" t="str">
        <f t="shared" si="75"/>
        <v>400EPS002</v>
      </c>
      <c r="AS118" s="866" t="s">
        <v>689</v>
      </c>
      <c r="AT118" s="866">
        <v>400</v>
      </c>
      <c r="AU118" s="866" t="s">
        <v>580</v>
      </c>
      <c r="AV118" s="867">
        <v>13</v>
      </c>
    </row>
    <row r="119" spans="2:48" ht="15" customHeight="1">
      <c r="B119" s="31" t="str">
        <f t="shared" si="86"/>
        <v>390EPS010</v>
      </c>
      <c r="C119" s="31" t="str">
        <f t="shared" si="87"/>
        <v>390EPS044</v>
      </c>
      <c r="D119" s="31" t="str">
        <f t="shared" si="88"/>
        <v>390EPS002</v>
      </c>
      <c r="E119" s="31" t="str">
        <f t="shared" si="89"/>
        <v>390EPS016</v>
      </c>
      <c r="F119" s="31" t="str">
        <f t="shared" si="90"/>
        <v>390EPS023</v>
      </c>
      <c r="G119" s="31" t="str">
        <f t="shared" si="91"/>
        <v>390EPS005</v>
      </c>
      <c r="H119" s="31" t="str">
        <f t="shared" si="92"/>
        <v>390EPS040</v>
      </c>
      <c r="I119" s="31" t="str">
        <f t="shared" si="93"/>
        <v>390EPS017</v>
      </c>
      <c r="J119" s="31" t="str">
        <f t="shared" si="94"/>
        <v>390EAS016</v>
      </c>
      <c r="K119" s="187" t="s">
        <v>400</v>
      </c>
      <c r="L119" s="32" t="s">
        <v>522</v>
      </c>
      <c r="M119" s="184">
        <v>390</v>
      </c>
      <c r="N119" s="42">
        <v>0</v>
      </c>
      <c r="O119" s="36">
        <v>0</v>
      </c>
      <c r="P119" s="36">
        <v>0</v>
      </c>
      <c r="Q119" s="36">
        <v>5</v>
      </c>
      <c r="R119" s="36">
        <v>0</v>
      </c>
      <c r="S119" s="36">
        <v>0</v>
      </c>
      <c r="T119" s="36">
        <v>0</v>
      </c>
      <c r="U119" s="36">
        <v>0</v>
      </c>
      <c r="V119" s="149">
        <v>0</v>
      </c>
      <c r="W119" s="176">
        <v>5</v>
      </c>
      <c r="X119" s="42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149">
        <v>0</v>
      </c>
      <c r="AG119" s="176">
        <v>0</v>
      </c>
      <c r="AH119" s="42">
        <f t="shared" si="96"/>
        <v>0</v>
      </c>
      <c r="AI119" s="36">
        <f t="shared" si="97"/>
        <v>0</v>
      </c>
      <c r="AJ119" s="36">
        <f t="shared" si="98"/>
        <v>0</v>
      </c>
      <c r="AK119" s="36">
        <f t="shared" si="99"/>
        <v>0</v>
      </c>
      <c r="AL119" s="36">
        <f t="shared" si="100"/>
        <v>0</v>
      </c>
      <c r="AM119" s="36">
        <f t="shared" si="101"/>
        <v>0</v>
      </c>
      <c r="AN119" s="36">
        <f t="shared" si="102"/>
        <v>18</v>
      </c>
      <c r="AO119" s="36">
        <f t="shared" si="103"/>
        <v>0</v>
      </c>
      <c r="AP119" s="149">
        <f t="shared" si="104"/>
        <v>0</v>
      </c>
      <c r="AQ119" s="176">
        <f t="shared" si="65"/>
        <v>18</v>
      </c>
      <c r="AR119" s="75" t="str">
        <f t="shared" si="75"/>
        <v>400EPS016</v>
      </c>
      <c r="AS119" s="866" t="s">
        <v>689</v>
      </c>
      <c r="AT119" s="866">
        <v>400</v>
      </c>
      <c r="AU119" s="866" t="s">
        <v>581</v>
      </c>
      <c r="AV119" s="867">
        <v>31</v>
      </c>
    </row>
    <row r="120" spans="2:48" ht="15" customHeight="1">
      <c r="B120" s="31" t="str">
        <f t="shared" si="86"/>
        <v>467EPS010</v>
      </c>
      <c r="C120" s="31" t="str">
        <f t="shared" si="87"/>
        <v>467EPS044</v>
      </c>
      <c r="D120" s="31" t="str">
        <f t="shared" si="88"/>
        <v>467EPS002</v>
      </c>
      <c r="E120" s="31" t="str">
        <f t="shared" si="89"/>
        <v>467EPS016</v>
      </c>
      <c r="F120" s="31" t="str">
        <f t="shared" si="90"/>
        <v>467EPS023</v>
      </c>
      <c r="G120" s="31" t="str">
        <f t="shared" si="91"/>
        <v>467EPS005</v>
      </c>
      <c r="H120" s="31" t="str">
        <f t="shared" si="92"/>
        <v>467EPS040</v>
      </c>
      <c r="I120" s="31" t="str">
        <f t="shared" si="93"/>
        <v>467EPS017</v>
      </c>
      <c r="J120" s="31" t="str">
        <f t="shared" si="94"/>
        <v>467EAS016</v>
      </c>
      <c r="K120" s="187" t="s">
        <v>406</v>
      </c>
      <c r="L120" s="32" t="s">
        <v>522</v>
      </c>
      <c r="M120" s="184">
        <v>467</v>
      </c>
      <c r="N120" s="42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149">
        <v>0</v>
      </c>
      <c r="W120" s="176">
        <v>0</v>
      </c>
      <c r="X120" s="42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149">
        <v>0</v>
      </c>
      <c r="AG120" s="176">
        <v>0</v>
      </c>
      <c r="AH120" s="42">
        <f t="shared" si="96"/>
        <v>0</v>
      </c>
      <c r="AI120" s="36">
        <f t="shared" si="97"/>
        <v>0</v>
      </c>
      <c r="AJ120" s="36">
        <f t="shared" si="98"/>
        <v>0</v>
      </c>
      <c r="AK120" s="36">
        <f t="shared" si="99"/>
        <v>0</v>
      </c>
      <c r="AL120" s="36">
        <f t="shared" si="100"/>
        <v>0</v>
      </c>
      <c r="AM120" s="36">
        <f t="shared" si="101"/>
        <v>0</v>
      </c>
      <c r="AN120" s="36">
        <f t="shared" si="102"/>
        <v>1</v>
      </c>
      <c r="AO120" s="36">
        <f t="shared" si="103"/>
        <v>0</v>
      </c>
      <c r="AP120" s="149">
        <f t="shared" si="104"/>
        <v>0</v>
      </c>
      <c r="AQ120" s="176">
        <f t="shared" si="65"/>
        <v>1</v>
      </c>
      <c r="AR120" s="75" t="str">
        <f t="shared" si="75"/>
        <v>400EPS040</v>
      </c>
      <c r="AS120" s="866" t="s">
        <v>689</v>
      </c>
      <c r="AT120" s="866">
        <v>400</v>
      </c>
      <c r="AU120" s="866" t="s">
        <v>583</v>
      </c>
      <c r="AV120" s="867">
        <v>8</v>
      </c>
    </row>
    <row r="121" spans="2:48" ht="15" customHeight="1">
      <c r="B121" s="31" t="str">
        <f t="shared" si="86"/>
        <v>576EPS010</v>
      </c>
      <c r="C121" s="31" t="str">
        <f t="shared" si="87"/>
        <v>576EPS044</v>
      </c>
      <c r="D121" s="31" t="str">
        <f t="shared" si="88"/>
        <v>576EPS002</v>
      </c>
      <c r="E121" s="31" t="str">
        <f t="shared" si="89"/>
        <v>576EPS016</v>
      </c>
      <c r="F121" s="31" t="str">
        <f t="shared" si="90"/>
        <v>576EPS023</v>
      </c>
      <c r="G121" s="31" t="str">
        <f t="shared" si="91"/>
        <v>576EPS005</v>
      </c>
      <c r="H121" s="31" t="str">
        <f t="shared" si="92"/>
        <v>576EPS040</v>
      </c>
      <c r="I121" s="31" t="str">
        <f t="shared" si="93"/>
        <v>576EPS017</v>
      </c>
      <c r="J121" s="31" t="str">
        <f t="shared" si="94"/>
        <v>576EAS016</v>
      </c>
      <c r="K121" s="187" t="s">
        <v>415</v>
      </c>
      <c r="L121" s="32" t="s">
        <v>522</v>
      </c>
      <c r="M121" s="184">
        <v>576</v>
      </c>
      <c r="N121" s="42">
        <v>0</v>
      </c>
      <c r="O121" s="36">
        <v>0</v>
      </c>
      <c r="P121" s="36">
        <v>0</v>
      </c>
      <c r="Q121" s="36">
        <v>8</v>
      </c>
      <c r="R121" s="36">
        <v>0</v>
      </c>
      <c r="S121" s="36">
        <v>0</v>
      </c>
      <c r="T121" s="36">
        <v>0</v>
      </c>
      <c r="U121" s="36">
        <v>0</v>
      </c>
      <c r="V121" s="149">
        <v>0</v>
      </c>
      <c r="W121" s="176">
        <v>8</v>
      </c>
      <c r="X121" s="42">
        <v>0</v>
      </c>
      <c r="Y121" s="36">
        <v>0</v>
      </c>
      <c r="Z121" s="36">
        <v>0</v>
      </c>
      <c r="AA121" s="36">
        <v>0</v>
      </c>
      <c r="AB121" s="36">
        <v>0</v>
      </c>
      <c r="AC121" s="36">
        <v>0</v>
      </c>
      <c r="AD121" s="36">
        <v>0</v>
      </c>
      <c r="AE121" s="36">
        <v>0</v>
      </c>
      <c r="AF121" s="149">
        <v>0</v>
      </c>
      <c r="AG121" s="176">
        <v>0</v>
      </c>
      <c r="AH121" s="42">
        <f t="shared" si="96"/>
        <v>0</v>
      </c>
      <c r="AI121" s="36">
        <f t="shared" si="97"/>
        <v>0</v>
      </c>
      <c r="AJ121" s="36">
        <f t="shared" si="98"/>
        <v>0</v>
      </c>
      <c r="AK121" s="36">
        <f t="shared" si="99"/>
        <v>0</v>
      </c>
      <c r="AL121" s="36">
        <f t="shared" si="100"/>
        <v>0</v>
      </c>
      <c r="AM121" s="36">
        <f t="shared" si="101"/>
        <v>0</v>
      </c>
      <c r="AN121" s="36">
        <f t="shared" si="102"/>
        <v>2</v>
      </c>
      <c r="AO121" s="36">
        <f t="shared" si="103"/>
        <v>0</v>
      </c>
      <c r="AP121" s="149">
        <f t="shared" si="104"/>
        <v>0</v>
      </c>
      <c r="AQ121" s="176">
        <f t="shared" si="65"/>
        <v>2</v>
      </c>
      <c r="AR121" s="75" t="str">
        <f t="shared" si="75"/>
        <v>440EPS002</v>
      </c>
      <c r="AS121" s="866" t="s">
        <v>689</v>
      </c>
      <c r="AT121" s="866">
        <v>440</v>
      </c>
      <c r="AU121" s="866" t="s">
        <v>580</v>
      </c>
      <c r="AV121" s="867">
        <v>28</v>
      </c>
    </row>
    <row r="122" spans="2:48" ht="15" customHeight="1">
      <c r="B122" s="31" t="str">
        <f t="shared" si="86"/>
        <v>642EPS010</v>
      </c>
      <c r="C122" s="31" t="str">
        <f t="shared" si="87"/>
        <v>642EPS044</v>
      </c>
      <c r="D122" s="31" t="str">
        <f t="shared" si="88"/>
        <v>642EPS002</v>
      </c>
      <c r="E122" s="31" t="str">
        <f t="shared" si="89"/>
        <v>642EPS016</v>
      </c>
      <c r="F122" s="31" t="str">
        <f t="shared" si="90"/>
        <v>642EPS023</v>
      </c>
      <c r="G122" s="31" t="str">
        <f t="shared" si="91"/>
        <v>642EPS005</v>
      </c>
      <c r="H122" s="31" t="str">
        <f t="shared" si="92"/>
        <v>642EPS040</v>
      </c>
      <c r="I122" s="31" t="str">
        <f t="shared" si="93"/>
        <v>642EPS017</v>
      </c>
      <c r="J122" s="31" t="str">
        <f t="shared" si="94"/>
        <v>642EAS016</v>
      </c>
      <c r="K122" s="187" t="s">
        <v>419</v>
      </c>
      <c r="L122" s="32" t="s">
        <v>522</v>
      </c>
      <c r="M122" s="184">
        <v>642</v>
      </c>
      <c r="N122" s="42">
        <v>0</v>
      </c>
      <c r="O122" s="36">
        <v>0</v>
      </c>
      <c r="P122" s="36">
        <v>0</v>
      </c>
      <c r="Q122" s="36">
        <v>13</v>
      </c>
      <c r="R122" s="36">
        <v>0</v>
      </c>
      <c r="S122" s="36">
        <v>0</v>
      </c>
      <c r="T122" s="36">
        <v>0</v>
      </c>
      <c r="U122" s="36">
        <v>0</v>
      </c>
      <c r="V122" s="149">
        <v>0</v>
      </c>
      <c r="W122" s="176">
        <v>13</v>
      </c>
      <c r="X122" s="42">
        <v>0</v>
      </c>
      <c r="Y122" s="36">
        <v>0</v>
      </c>
      <c r="Z122" s="36">
        <v>0</v>
      </c>
      <c r="AA122" s="36">
        <v>0</v>
      </c>
      <c r="AB122" s="36">
        <v>0</v>
      </c>
      <c r="AC122" s="36">
        <v>0</v>
      </c>
      <c r="AD122" s="36">
        <v>0</v>
      </c>
      <c r="AE122" s="36">
        <v>0</v>
      </c>
      <c r="AF122" s="149">
        <v>0</v>
      </c>
      <c r="AG122" s="176">
        <v>0</v>
      </c>
      <c r="AH122" s="42">
        <f t="shared" si="96"/>
        <v>0</v>
      </c>
      <c r="AI122" s="36">
        <f t="shared" si="97"/>
        <v>0</v>
      </c>
      <c r="AJ122" s="36">
        <f t="shared" si="98"/>
        <v>0</v>
      </c>
      <c r="AK122" s="36">
        <f t="shared" si="99"/>
        <v>0</v>
      </c>
      <c r="AL122" s="36">
        <f t="shared" si="100"/>
        <v>0</v>
      </c>
      <c r="AM122" s="36">
        <f t="shared" si="101"/>
        <v>0</v>
      </c>
      <c r="AN122" s="36">
        <f t="shared" si="102"/>
        <v>3</v>
      </c>
      <c r="AO122" s="36">
        <f t="shared" si="103"/>
        <v>0</v>
      </c>
      <c r="AP122" s="149">
        <f t="shared" si="104"/>
        <v>0</v>
      </c>
      <c r="AQ122" s="176">
        <f t="shared" si="65"/>
        <v>3</v>
      </c>
      <c r="AR122" s="75" t="str">
        <f t="shared" si="75"/>
        <v>440EPS005</v>
      </c>
      <c r="AS122" s="866" t="s">
        <v>689</v>
      </c>
      <c r="AT122" s="866">
        <v>440</v>
      </c>
      <c r="AU122" s="866" t="s">
        <v>582</v>
      </c>
      <c r="AV122" s="867">
        <v>1</v>
      </c>
    </row>
    <row r="123" spans="2:48" ht="15" customHeight="1">
      <c r="B123" s="31" t="str">
        <f t="shared" si="86"/>
        <v>679EPS010</v>
      </c>
      <c r="C123" s="31" t="str">
        <f t="shared" si="87"/>
        <v>679EPS044</v>
      </c>
      <c r="D123" s="31" t="str">
        <f t="shared" si="88"/>
        <v>679EPS002</v>
      </c>
      <c r="E123" s="31" t="str">
        <f t="shared" si="89"/>
        <v>679EPS016</v>
      </c>
      <c r="F123" s="31" t="str">
        <f t="shared" si="90"/>
        <v>679EPS023</v>
      </c>
      <c r="G123" s="31" t="str">
        <f t="shared" si="91"/>
        <v>679EPS005</v>
      </c>
      <c r="H123" s="31" t="str">
        <f t="shared" si="92"/>
        <v>679EPS040</v>
      </c>
      <c r="I123" s="31" t="str">
        <f t="shared" si="93"/>
        <v>679EPS017</v>
      </c>
      <c r="J123" s="31" t="str">
        <f t="shared" si="94"/>
        <v>679EAS016</v>
      </c>
      <c r="K123" s="187" t="s">
        <v>430</v>
      </c>
      <c r="L123" s="32" t="s">
        <v>522</v>
      </c>
      <c r="M123" s="184">
        <v>679</v>
      </c>
      <c r="N123" s="42">
        <v>0</v>
      </c>
      <c r="O123" s="36">
        <v>0</v>
      </c>
      <c r="P123" s="36">
        <v>0</v>
      </c>
      <c r="Q123" s="36">
        <v>8</v>
      </c>
      <c r="R123" s="36">
        <v>0</v>
      </c>
      <c r="S123" s="36">
        <v>0</v>
      </c>
      <c r="T123" s="36">
        <v>0</v>
      </c>
      <c r="U123" s="36">
        <v>0</v>
      </c>
      <c r="V123" s="149">
        <v>0</v>
      </c>
      <c r="W123" s="176">
        <v>8</v>
      </c>
      <c r="X123" s="42">
        <v>0</v>
      </c>
      <c r="Y123" s="36">
        <v>0</v>
      </c>
      <c r="Z123" s="36">
        <v>0</v>
      </c>
      <c r="AA123" s="36">
        <v>0</v>
      </c>
      <c r="AB123" s="36">
        <v>0</v>
      </c>
      <c r="AC123" s="36">
        <v>0</v>
      </c>
      <c r="AD123" s="36">
        <v>0</v>
      </c>
      <c r="AE123" s="36">
        <v>0</v>
      </c>
      <c r="AF123" s="149">
        <v>0</v>
      </c>
      <c r="AG123" s="176">
        <v>0</v>
      </c>
      <c r="AH123" s="42">
        <f t="shared" si="96"/>
        <v>0</v>
      </c>
      <c r="AI123" s="36">
        <f t="shared" si="97"/>
        <v>0</v>
      </c>
      <c r="AJ123" s="36">
        <f t="shared" si="98"/>
        <v>0</v>
      </c>
      <c r="AK123" s="36">
        <f t="shared" si="99"/>
        <v>6</v>
      </c>
      <c r="AL123" s="36">
        <f t="shared" si="100"/>
        <v>0</v>
      </c>
      <c r="AM123" s="36">
        <f t="shared" si="101"/>
        <v>0</v>
      </c>
      <c r="AN123" s="36">
        <f t="shared" si="102"/>
        <v>6</v>
      </c>
      <c r="AO123" s="36">
        <f t="shared" si="103"/>
        <v>0</v>
      </c>
      <c r="AP123" s="149">
        <f t="shared" si="104"/>
        <v>0</v>
      </c>
      <c r="AQ123" s="176">
        <f t="shared" si="65"/>
        <v>12</v>
      </c>
      <c r="AR123" s="75" t="str">
        <f t="shared" si="75"/>
        <v>440EPS010</v>
      </c>
      <c r="AS123" s="866" t="s">
        <v>689</v>
      </c>
      <c r="AT123" s="866">
        <v>440</v>
      </c>
      <c r="AU123" s="866" t="s">
        <v>578</v>
      </c>
      <c r="AV123" s="867">
        <v>77</v>
      </c>
    </row>
    <row r="124" spans="2:48" ht="15" customHeight="1">
      <c r="B124" s="31" t="str">
        <f t="shared" si="86"/>
        <v>789EPS010</v>
      </c>
      <c r="C124" s="31" t="str">
        <f t="shared" si="87"/>
        <v>789EPS044</v>
      </c>
      <c r="D124" s="31" t="str">
        <f t="shared" si="88"/>
        <v>789EPS002</v>
      </c>
      <c r="E124" s="31" t="str">
        <f t="shared" si="89"/>
        <v>789EPS016</v>
      </c>
      <c r="F124" s="31" t="str">
        <f t="shared" si="90"/>
        <v>789EPS023</v>
      </c>
      <c r="G124" s="31" t="str">
        <f t="shared" si="91"/>
        <v>789EPS005</v>
      </c>
      <c r="H124" s="31" t="str">
        <f t="shared" si="92"/>
        <v>789EPS040</v>
      </c>
      <c r="I124" s="31" t="str">
        <f t="shared" si="93"/>
        <v>789EPS017</v>
      </c>
      <c r="J124" s="31" t="str">
        <f t="shared" si="94"/>
        <v>789EAS016</v>
      </c>
      <c r="K124" s="187" t="s">
        <v>432</v>
      </c>
      <c r="L124" s="32" t="s">
        <v>522</v>
      </c>
      <c r="M124" s="184">
        <v>789</v>
      </c>
      <c r="N124" s="42">
        <v>0</v>
      </c>
      <c r="O124" s="36">
        <v>0</v>
      </c>
      <c r="P124" s="36">
        <v>0</v>
      </c>
      <c r="Q124" s="36">
        <v>22</v>
      </c>
      <c r="R124" s="36">
        <v>0</v>
      </c>
      <c r="S124" s="36">
        <v>0</v>
      </c>
      <c r="T124" s="36">
        <v>0</v>
      </c>
      <c r="U124" s="36">
        <v>0</v>
      </c>
      <c r="V124" s="149">
        <v>0</v>
      </c>
      <c r="W124" s="176">
        <v>22</v>
      </c>
      <c r="X124" s="42">
        <v>0</v>
      </c>
      <c r="Y124" s="36">
        <v>0</v>
      </c>
      <c r="Z124" s="36">
        <v>0</v>
      </c>
      <c r="AA124" s="36">
        <v>0</v>
      </c>
      <c r="AB124" s="36">
        <v>0</v>
      </c>
      <c r="AC124" s="36">
        <v>0</v>
      </c>
      <c r="AD124" s="36">
        <v>0</v>
      </c>
      <c r="AE124" s="36">
        <v>0</v>
      </c>
      <c r="AF124" s="149">
        <v>0</v>
      </c>
      <c r="AG124" s="176">
        <v>0</v>
      </c>
      <c r="AH124" s="42">
        <f t="shared" si="96"/>
        <v>0</v>
      </c>
      <c r="AI124" s="36">
        <f t="shared" si="97"/>
        <v>0</v>
      </c>
      <c r="AJ124" s="36">
        <f t="shared" si="98"/>
        <v>0</v>
      </c>
      <c r="AK124" s="36">
        <f t="shared" si="99"/>
        <v>0</v>
      </c>
      <c r="AL124" s="36">
        <f t="shared" si="100"/>
        <v>0</v>
      </c>
      <c r="AM124" s="36">
        <f t="shared" si="101"/>
        <v>0</v>
      </c>
      <c r="AN124" s="36">
        <f t="shared" si="102"/>
        <v>6</v>
      </c>
      <c r="AO124" s="36">
        <f t="shared" si="103"/>
        <v>0</v>
      </c>
      <c r="AP124" s="149">
        <f t="shared" si="104"/>
        <v>0</v>
      </c>
      <c r="AQ124" s="176">
        <f t="shared" si="65"/>
        <v>6</v>
      </c>
      <c r="AR124" s="75" t="str">
        <f t="shared" si="75"/>
        <v>440EPS016</v>
      </c>
      <c r="AS124" s="866" t="s">
        <v>689</v>
      </c>
      <c r="AT124" s="866">
        <v>440</v>
      </c>
      <c r="AU124" s="866" t="s">
        <v>581</v>
      </c>
      <c r="AV124" s="867">
        <v>53</v>
      </c>
    </row>
    <row r="125" spans="2:48" ht="15" customHeight="1">
      <c r="B125" s="31" t="str">
        <f t="shared" si="86"/>
        <v>792EPS010</v>
      </c>
      <c r="C125" s="31" t="str">
        <f t="shared" si="87"/>
        <v>792EPS044</v>
      </c>
      <c r="D125" s="31" t="str">
        <f t="shared" si="88"/>
        <v>792EPS002</v>
      </c>
      <c r="E125" s="31" t="str">
        <f t="shared" si="89"/>
        <v>792EPS016</v>
      </c>
      <c r="F125" s="31" t="str">
        <f t="shared" si="90"/>
        <v>792EPS023</v>
      </c>
      <c r="G125" s="31" t="str">
        <f t="shared" si="91"/>
        <v>792EPS005</v>
      </c>
      <c r="H125" s="31" t="str">
        <f t="shared" si="92"/>
        <v>792EPS040</v>
      </c>
      <c r="I125" s="31" t="str">
        <f t="shared" si="93"/>
        <v>792EPS017</v>
      </c>
      <c r="J125" s="31" t="str">
        <f t="shared" si="94"/>
        <v>792EAS016</v>
      </c>
      <c r="K125" s="187" t="s">
        <v>433</v>
      </c>
      <c r="L125" s="32" t="s">
        <v>522</v>
      </c>
      <c r="M125" s="184">
        <v>792</v>
      </c>
      <c r="N125" s="42">
        <v>0</v>
      </c>
      <c r="O125" s="36">
        <v>0</v>
      </c>
      <c r="P125" s="36">
        <v>0</v>
      </c>
      <c r="Q125" s="36">
        <v>0</v>
      </c>
      <c r="R125" s="36">
        <v>0</v>
      </c>
      <c r="S125" s="36">
        <v>0</v>
      </c>
      <c r="T125" s="36">
        <v>0</v>
      </c>
      <c r="U125" s="36">
        <v>0</v>
      </c>
      <c r="V125" s="149">
        <v>0</v>
      </c>
      <c r="W125" s="176">
        <v>0</v>
      </c>
      <c r="X125" s="42">
        <v>0</v>
      </c>
      <c r="Y125" s="36">
        <v>0</v>
      </c>
      <c r="Z125" s="36">
        <v>0</v>
      </c>
      <c r="AA125" s="36">
        <v>0</v>
      </c>
      <c r="AB125" s="36">
        <v>0</v>
      </c>
      <c r="AC125" s="36">
        <v>0</v>
      </c>
      <c r="AD125" s="36">
        <v>0</v>
      </c>
      <c r="AE125" s="36">
        <v>0</v>
      </c>
      <c r="AF125" s="149">
        <v>0</v>
      </c>
      <c r="AG125" s="176">
        <v>0</v>
      </c>
      <c r="AH125" s="42">
        <f t="shared" si="96"/>
        <v>0</v>
      </c>
      <c r="AI125" s="36">
        <f t="shared" si="97"/>
        <v>0</v>
      </c>
      <c r="AJ125" s="36">
        <f t="shared" si="98"/>
        <v>0</v>
      </c>
      <c r="AK125" s="36">
        <f t="shared" si="99"/>
        <v>0</v>
      </c>
      <c r="AL125" s="36">
        <f t="shared" si="100"/>
        <v>0</v>
      </c>
      <c r="AM125" s="36">
        <f t="shared" si="101"/>
        <v>0</v>
      </c>
      <c r="AN125" s="36">
        <f t="shared" si="102"/>
        <v>0</v>
      </c>
      <c r="AO125" s="36">
        <f t="shared" si="103"/>
        <v>0</v>
      </c>
      <c r="AP125" s="149">
        <f t="shared" si="104"/>
        <v>0</v>
      </c>
      <c r="AQ125" s="176">
        <f t="shared" si="65"/>
        <v>0</v>
      </c>
      <c r="AR125" s="75" t="str">
        <f t="shared" si="75"/>
        <v>440EPS040</v>
      </c>
      <c r="AS125" s="866" t="s">
        <v>689</v>
      </c>
      <c r="AT125" s="866">
        <v>440</v>
      </c>
      <c r="AU125" s="866" t="s">
        <v>583</v>
      </c>
      <c r="AV125" s="867">
        <v>24</v>
      </c>
    </row>
    <row r="126" spans="2:48" ht="15" customHeight="1">
      <c r="B126" s="31" t="str">
        <f t="shared" si="86"/>
        <v>809EPS010</v>
      </c>
      <c r="C126" s="31" t="str">
        <f t="shared" si="87"/>
        <v>809EPS044</v>
      </c>
      <c r="D126" s="31" t="str">
        <f t="shared" si="88"/>
        <v>809EPS002</v>
      </c>
      <c r="E126" s="31" t="str">
        <f t="shared" si="89"/>
        <v>809EPS016</v>
      </c>
      <c r="F126" s="31" t="str">
        <f t="shared" si="90"/>
        <v>809EPS023</v>
      </c>
      <c r="G126" s="31" t="str">
        <f t="shared" si="91"/>
        <v>809EPS005</v>
      </c>
      <c r="H126" s="31" t="str">
        <f t="shared" si="92"/>
        <v>809EPS040</v>
      </c>
      <c r="I126" s="31" t="str">
        <f t="shared" si="93"/>
        <v>809EPS017</v>
      </c>
      <c r="J126" s="31" t="str">
        <f t="shared" si="94"/>
        <v>809EAS016</v>
      </c>
      <c r="K126" s="187" t="s">
        <v>434</v>
      </c>
      <c r="L126" s="32" t="s">
        <v>522</v>
      </c>
      <c r="M126" s="184">
        <v>809</v>
      </c>
      <c r="N126" s="42">
        <v>0</v>
      </c>
      <c r="O126" s="36">
        <v>0</v>
      </c>
      <c r="P126" s="36">
        <v>0</v>
      </c>
      <c r="Q126" s="36">
        <v>5</v>
      </c>
      <c r="R126" s="36">
        <v>0</v>
      </c>
      <c r="S126" s="36">
        <v>0</v>
      </c>
      <c r="T126" s="36">
        <v>0</v>
      </c>
      <c r="U126" s="36">
        <v>0</v>
      </c>
      <c r="V126" s="149">
        <v>0</v>
      </c>
      <c r="W126" s="176">
        <v>5</v>
      </c>
      <c r="X126" s="42">
        <v>0</v>
      </c>
      <c r="Y126" s="36">
        <v>0</v>
      </c>
      <c r="Z126" s="36">
        <v>0</v>
      </c>
      <c r="AA126" s="36">
        <v>0</v>
      </c>
      <c r="AB126" s="36">
        <v>0</v>
      </c>
      <c r="AC126" s="36">
        <v>0</v>
      </c>
      <c r="AD126" s="36">
        <v>0</v>
      </c>
      <c r="AE126" s="36">
        <v>0</v>
      </c>
      <c r="AF126" s="149">
        <v>0</v>
      </c>
      <c r="AG126" s="176">
        <v>0</v>
      </c>
      <c r="AH126" s="42">
        <f t="shared" si="96"/>
        <v>0</v>
      </c>
      <c r="AI126" s="36">
        <f t="shared" si="97"/>
        <v>0</v>
      </c>
      <c r="AJ126" s="36">
        <f t="shared" si="98"/>
        <v>0</v>
      </c>
      <c r="AK126" s="36">
        <f t="shared" si="99"/>
        <v>0</v>
      </c>
      <c r="AL126" s="36">
        <f t="shared" si="100"/>
        <v>0</v>
      </c>
      <c r="AM126" s="36">
        <f t="shared" si="101"/>
        <v>0</v>
      </c>
      <c r="AN126" s="36">
        <f t="shared" si="102"/>
        <v>2</v>
      </c>
      <c r="AO126" s="36">
        <f t="shared" si="103"/>
        <v>0</v>
      </c>
      <c r="AP126" s="149">
        <f t="shared" si="104"/>
        <v>0</v>
      </c>
      <c r="AQ126" s="176">
        <f t="shared" si="65"/>
        <v>2</v>
      </c>
      <c r="AR126" s="75" t="str">
        <f t="shared" si="75"/>
        <v>483EPS040</v>
      </c>
      <c r="AS126" s="866" t="s">
        <v>689</v>
      </c>
      <c r="AT126" s="866">
        <v>483</v>
      </c>
      <c r="AU126" s="866" t="s">
        <v>583</v>
      </c>
      <c r="AV126" s="867">
        <v>1</v>
      </c>
    </row>
    <row r="127" spans="2:48" ht="15" customHeight="1">
      <c r="B127" s="31" t="str">
        <f t="shared" si="86"/>
        <v>847EPS010</v>
      </c>
      <c r="C127" s="31" t="str">
        <f t="shared" si="87"/>
        <v>847EPS044</v>
      </c>
      <c r="D127" s="31" t="str">
        <f t="shared" si="88"/>
        <v>847EPS002</v>
      </c>
      <c r="E127" s="31" t="str">
        <f t="shared" si="89"/>
        <v>847EPS016</v>
      </c>
      <c r="F127" s="31" t="str">
        <f t="shared" si="90"/>
        <v>847EPS023</v>
      </c>
      <c r="G127" s="31" t="str">
        <f t="shared" si="91"/>
        <v>847EPS005</v>
      </c>
      <c r="H127" s="31" t="str">
        <f t="shared" si="92"/>
        <v>847EPS040</v>
      </c>
      <c r="I127" s="31" t="str">
        <f t="shared" si="93"/>
        <v>847EPS017</v>
      </c>
      <c r="J127" s="31" t="str">
        <f t="shared" si="94"/>
        <v>847EAS016</v>
      </c>
      <c r="K127" s="187" t="s">
        <v>435</v>
      </c>
      <c r="L127" s="32" t="s">
        <v>522</v>
      </c>
      <c r="M127" s="184">
        <v>847</v>
      </c>
      <c r="N127" s="42">
        <v>0</v>
      </c>
      <c r="O127" s="36">
        <v>1</v>
      </c>
      <c r="P127" s="36">
        <v>0</v>
      </c>
      <c r="Q127" s="36">
        <v>7</v>
      </c>
      <c r="R127" s="36">
        <v>0</v>
      </c>
      <c r="S127" s="36">
        <v>0</v>
      </c>
      <c r="T127" s="36">
        <v>0</v>
      </c>
      <c r="U127" s="36">
        <v>0</v>
      </c>
      <c r="V127" s="149">
        <v>0</v>
      </c>
      <c r="W127" s="176">
        <v>8</v>
      </c>
      <c r="X127" s="42">
        <v>0</v>
      </c>
      <c r="Y127" s="36">
        <v>0</v>
      </c>
      <c r="Z127" s="36">
        <v>0</v>
      </c>
      <c r="AA127" s="36">
        <v>0</v>
      </c>
      <c r="AB127" s="36">
        <v>0</v>
      </c>
      <c r="AC127" s="36">
        <v>0</v>
      </c>
      <c r="AD127" s="36">
        <v>0</v>
      </c>
      <c r="AE127" s="36">
        <v>0</v>
      </c>
      <c r="AF127" s="149">
        <v>0</v>
      </c>
      <c r="AG127" s="176">
        <v>0</v>
      </c>
      <c r="AH127" s="42">
        <f t="shared" si="96"/>
        <v>0</v>
      </c>
      <c r="AI127" s="36">
        <f t="shared" si="97"/>
        <v>0</v>
      </c>
      <c r="AJ127" s="36">
        <f t="shared" si="98"/>
        <v>0</v>
      </c>
      <c r="AK127" s="36">
        <f t="shared" si="99"/>
        <v>0</v>
      </c>
      <c r="AL127" s="36">
        <f t="shared" si="100"/>
        <v>0</v>
      </c>
      <c r="AM127" s="36">
        <f t="shared" si="101"/>
        <v>0</v>
      </c>
      <c r="AN127" s="36">
        <f t="shared" si="102"/>
        <v>17</v>
      </c>
      <c r="AO127" s="36">
        <f t="shared" si="103"/>
        <v>0</v>
      </c>
      <c r="AP127" s="149">
        <f t="shared" si="104"/>
        <v>0</v>
      </c>
      <c r="AQ127" s="176">
        <f t="shared" si="65"/>
        <v>17</v>
      </c>
      <c r="AR127" s="75" t="str">
        <f t="shared" si="75"/>
        <v>541EPS002</v>
      </c>
      <c r="AS127" s="866" t="s">
        <v>689</v>
      </c>
      <c r="AT127" s="866">
        <v>541</v>
      </c>
      <c r="AU127" s="866" t="s">
        <v>580</v>
      </c>
      <c r="AV127" s="867">
        <v>11</v>
      </c>
    </row>
    <row r="128" spans="2:48" ht="15" customHeight="1">
      <c r="B128" s="31" t="str">
        <f t="shared" si="86"/>
        <v>856EPS010</v>
      </c>
      <c r="C128" s="31" t="str">
        <f t="shared" si="87"/>
        <v>856EPS044</v>
      </c>
      <c r="D128" s="31" t="str">
        <f t="shared" si="88"/>
        <v>856EPS002</v>
      </c>
      <c r="E128" s="31" t="str">
        <f t="shared" si="89"/>
        <v>856EPS016</v>
      </c>
      <c r="F128" s="31" t="str">
        <f t="shared" si="90"/>
        <v>856EPS023</v>
      </c>
      <c r="G128" s="31" t="str">
        <f t="shared" si="91"/>
        <v>856EPS005</v>
      </c>
      <c r="H128" s="31" t="str">
        <f t="shared" si="92"/>
        <v>856EPS040</v>
      </c>
      <c r="I128" s="31" t="str">
        <f t="shared" si="93"/>
        <v>856EPS017</v>
      </c>
      <c r="J128" s="31" t="str">
        <f t="shared" si="94"/>
        <v>856EAS016</v>
      </c>
      <c r="K128" s="187" t="s">
        <v>436</v>
      </c>
      <c r="L128" s="32" t="s">
        <v>522</v>
      </c>
      <c r="M128" s="184">
        <v>856</v>
      </c>
      <c r="N128" s="42">
        <v>0</v>
      </c>
      <c r="O128" s="36">
        <v>1</v>
      </c>
      <c r="P128" s="36">
        <v>0</v>
      </c>
      <c r="Q128" s="36">
        <v>0</v>
      </c>
      <c r="R128" s="36">
        <v>0</v>
      </c>
      <c r="S128" s="36">
        <v>0</v>
      </c>
      <c r="T128" s="36">
        <v>0</v>
      </c>
      <c r="U128" s="36">
        <v>0</v>
      </c>
      <c r="V128" s="149">
        <v>0</v>
      </c>
      <c r="W128" s="176">
        <v>1</v>
      </c>
      <c r="X128" s="42">
        <v>0</v>
      </c>
      <c r="Y128" s="36">
        <v>0</v>
      </c>
      <c r="Z128" s="36">
        <v>0</v>
      </c>
      <c r="AA128" s="36">
        <v>0</v>
      </c>
      <c r="AB128" s="36">
        <v>0</v>
      </c>
      <c r="AC128" s="36">
        <v>0</v>
      </c>
      <c r="AD128" s="36">
        <v>0</v>
      </c>
      <c r="AE128" s="36">
        <v>0</v>
      </c>
      <c r="AF128" s="149">
        <v>0</v>
      </c>
      <c r="AG128" s="176">
        <v>0</v>
      </c>
      <c r="AH128" s="42">
        <f t="shared" si="96"/>
        <v>0</v>
      </c>
      <c r="AI128" s="36">
        <f t="shared" si="97"/>
        <v>0</v>
      </c>
      <c r="AJ128" s="36">
        <f t="shared" si="98"/>
        <v>0</v>
      </c>
      <c r="AK128" s="36">
        <f t="shared" si="99"/>
        <v>0</v>
      </c>
      <c r="AL128" s="36">
        <f t="shared" si="100"/>
        <v>0</v>
      </c>
      <c r="AM128" s="36">
        <f t="shared" si="101"/>
        <v>0</v>
      </c>
      <c r="AN128" s="36">
        <f t="shared" si="102"/>
        <v>5</v>
      </c>
      <c r="AO128" s="36">
        <f t="shared" si="103"/>
        <v>0</v>
      </c>
      <c r="AP128" s="149">
        <f t="shared" si="104"/>
        <v>0</v>
      </c>
      <c r="AQ128" s="176">
        <f t="shared" si="65"/>
        <v>5</v>
      </c>
      <c r="AR128" s="75" t="str">
        <f t="shared" si="75"/>
        <v>541EPS040</v>
      </c>
      <c r="AS128" s="866" t="s">
        <v>689</v>
      </c>
      <c r="AT128" s="866">
        <v>541</v>
      </c>
      <c r="AU128" s="866" t="s">
        <v>583</v>
      </c>
      <c r="AV128" s="867">
        <v>3</v>
      </c>
    </row>
    <row r="129" spans="2:48" ht="15" customHeight="1">
      <c r="B129" s="31" t="str">
        <f t="shared" si="86"/>
        <v>861EPS010</v>
      </c>
      <c r="C129" s="31" t="str">
        <f t="shared" si="87"/>
        <v>861EPS044</v>
      </c>
      <c r="D129" s="31" t="str">
        <f t="shared" si="88"/>
        <v>861EPS002</v>
      </c>
      <c r="E129" s="31" t="str">
        <f t="shared" si="89"/>
        <v>861EPS016</v>
      </c>
      <c r="F129" s="31" t="str">
        <f t="shared" si="90"/>
        <v>861EPS023</v>
      </c>
      <c r="G129" s="31" t="str">
        <f t="shared" si="91"/>
        <v>861EPS005</v>
      </c>
      <c r="H129" s="31" t="str">
        <f t="shared" si="92"/>
        <v>861EPS040</v>
      </c>
      <c r="I129" s="31" t="str">
        <f t="shared" si="93"/>
        <v>861EPS017</v>
      </c>
      <c r="J129" s="31" t="str">
        <f t="shared" si="94"/>
        <v>861EAS016</v>
      </c>
      <c r="K129" s="187" t="s">
        <v>437</v>
      </c>
      <c r="L129" s="32" t="s">
        <v>522</v>
      </c>
      <c r="M129" s="184">
        <v>861</v>
      </c>
      <c r="N129" s="42">
        <v>0</v>
      </c>
      <c r="O129" s="36">
        <v>0</v>
      </c>
      <c r="P129" s="36">
        <v>0</v>
      </c>
      <c r="Q129" s="36">
        <v>0</v>
      </c>
      <c r="R129" s="36">
        <v>0</v>
      </c>
      <c r="S129" s="36">
        <v>0</v>
      </c>
      <c r="T129" s="36">
        <v>0</v>
      </c>
      <c r="U129" s="36">
        <v>0</v>
      </c>
      <c r="V129" s="149">
        <v>0</v>
      </c>
      <c r="W129" s="176">
        <v>0</v>
      </c>
      <c r="X129" s="42">
        <v>0</v>
      </c>
      <c r="Y129" s="36">
        <v>0</v>
      </c>
      <c r="Z129" s="36">
        <v>0</v>
      </c>
      <c r="AA129" s="36">
        <v>0</v>
      </c>
      <c r="AB129" s="36">
        <v>0</v>
      </c>
      <c r="AC129" s="36">
        <v>0</v>
      </c>
      <c r="AD129" s="36">
        <v>0</v>
      </c>
      <c r="AE129" s="36">
        <v>0</v>
      </c>
      <c r="AF129" s="149">
        <v>0</v>
      </c>
      <c r="AG129" s="176">
        <v>0</v>
      </c>
      <c r="AH129" s="42">
        <f t="shared" si="96"/>
        <v>0</v>
      </c>
      <c r="AI129" s="36">
        <f t="shared" si="97"/>
        <v>0</v>
      </c>
      <c r="AJ129" s="36">
        <f t="shared" si="98"/>
        <v>0</v>
      </c>
      <c r="AK129" s="36">
        <f t="shared" si="99"/>
        <v>0</v>
      </c>
      <c r="AL129" s="36">
        <f t="shared" si="100"/>
        <v>0</v>
      </c>
      <c r="AM129" s="36">
        <f t="shared" si="101"/>
        <v>0</v>
      </c>
      <c r="AN129" s="36">
        <f t="shared" si="102"/>
        <v>11</v>
      </c>
      <c r="AO129" s="36">
        <f t="shared" si="103"/>
        <v>0</v>
      </c>
      <c r="AP129" s="149">
        <f t="shared" si="104"/>
        <v>0</v>
      </c>
      <c r="AQ129" s="176">
        <f t="shared" si="65"/>
        <v>11</v>
      </c>
      <c r="AR129" s="75" t="str">
        <f t="shared" si="75"/>
        <v>607EPS040</v>
      </c>
      <c r="AS129" s="866" t="s">
        <v>689</v>
      </c>
      <c r="AT129" s="866">
        <v>607</v>
      </c>
      <c r="AU129" s="866" t="s">
        <v>583</v>
      </c>
      <c r="AV129" s="867">
        <v>13</v>
      </c>
    </row>
    <row r="130" spans="2:48" ht="15" customHeight="1">
      <c r="B130" s="31" t="str">
        <f t="shared" si="86"/>
        <v>EPS010</v>
      </c>
      <c r="C130" s="31" t="str">
        <f t="shared" si="87"/>
        <v>EPS044</v>
      </c>
      <c r="D130" s="31" t="str">
        <f t="shared" si="88"/>
        <v>EPS002</v>
      </c>
      <c r="E130" s="31" t="str">
        <f t="shared" si="89"/>
        <v>EPS016</v>
      </c>
      <c r="F130" s="31" t="str">
        <f t="shared" si="90"/>
        <v>EPS023</v>
      </c>
      <c r="G130" s="31" t="str">
        <f t="shared" si="91"/>
        <v>EPS005</v>
      </c>
      <c r="H130" s="31" t="str">
        <f t="shared" si="92"/>
        <v>EPS040</v>
      </c>
      <c r="I130" s="31" t="str">
        <f t="shared" si="93"/>
        <v>EPS017</v>
      </c>
      <c r="J130" s="31" t="str">
        <f t="shared" si="94"/>
        <v>EAS016</v>
      </c>
      <c r="K130" s="185" t="s">
        <v>720</v>
      </c>
      <c r="L130" s="142"/>
      <c r="M130" s="186"/>
      <c r="N130" s="40">
        <v>64695</v>
      </c>
      <c r="O130" s="37">
        <v>10</v>
      </c>
      <c r="P130" s="37">
        <v>4056</v>
      </c>
      <c r="Q130" s="37">
        <v>2649</v>
      </c>
      <c r="R130" s="37">
        <v>3844</v>
      </c>
      <c r="S130" s="37">
        <v>2002</v>
      </c>
      <c r="T130" s="37">
        <v>6</v>
      </c>
      <c r="U130" s="37">
        <v>1</v>
      </c>
      <c r="V130" s="150">
        <v>1</v>
      </c>
      <c r="W130" s="175">
        <v>77264</v>
      </c>
      <c r="X130" s="40">
        <v>6853</v>
      </c>
      <c r="Y130" s="37">
        <v>0</v>
      </c>
      <c r="Z130" s="37">
        <v>4187</v>
      </c>
      <c r="AA130" s="37">
        <v>532</v>
      </c>
      <c r="AB130" s="37">
        <v>3397</v>
      </c>
      <c r="AC130" s="37">
        <v>3075</v>
      </c>
      <c r="AD130" s="37">
        <v>0</v>
      </c>
      <c r="AE130" s="37">
        <v>4</v>
      </c>
      <c r="AF130" s="150">
        <v>1</v>
      </c>
      <c r="AG130" s="175">
        <v>18049</v>
      </c>
      <c r="AH130" s="40">
        <f t="shared" ref="AH130:AP130" si="105">SUM(AH131:AH140)</f>
        <v>12159</v>
      </c>
      <c r="AI130" s="37">
        <f t="shared" si="105"/>
        <v>0</v>
      </c>
      <c r="AJ130" s="37">
        <f t="shared" si="105"/>
        <v>5915</v>
      </c>
      <c r="AK130" s="37">
        <f t="shared" si="105"/>
        <v>2543</v>
      </c>
      <c r="AL130" s="37">
        <f t="shared" si="105"/>
        <v>2994</v>
      </c>
      <c r="AM130" s="37">
        <f t="shared" si="105"/>
        <v>2584</v>
      </c>
      <c r="AN130" s="37">
        <f t="shared" si="105"/>
        <v>2034</v>
      </c>
      <c r="AO130" s="37">
        <f t="shared" si="105"/>
        <v>3</v>
      </c>
      <c r="AP130" s="150">
        <f t="shared" si="105"/>
        <v>4</v>
      </c>
      <c r="AQ130" s="175">
        <f t="shared" si="65"/>
        <v>28236</v>
      </c>
      <c r="AR130" s="75" t="str">
        <f t="shared" si="75"/>
        <v>615EPS002</v>
      </c>
      <c r="AS130" s="866" t="s">
        <v>689</v>
      </c>
      <c r="AT130" s="866">
        <v>615</v>
      </c>
      <c r="AU130" s="866" t="s">
        <v>580</v>
      </c>
      <c r="AV130" s="867">
        <v>96</v>
      </c>
    </row>
    <row r="131" spans="2:48" ht="15" customHeight="1">
      <c r="B131" s="31" t="str">
        <f t="shared" si="86"/>
        <v>1EPS010</v>
      </c>
      <c r="C131" s="31" t="str">
        <f t="shared" si="87"/>
        <v>1EPS044</v>
      </c>
      <c r="D131" s="31" t="str">
        <f t="shared" si="88"/>
        <v>1EPS002</v>
      </c>
      <c r="E131" s="31" t="str">
        <f t="shared" si="89"/>
        <v>1EPS016</v>
      </c>
      <c r="F131" s="31" t="str">
        <f t="shared" si="90"/>
        <v>1EPS023</v>
      </c>
      <c r="G131" s="31" t="str">
        <f t="shared" si="91"/>
        <v>1EPS005</v>
      </c>
      <c r="H131" s="31" t="str">
        <f t="shared" si="92"/>
        <v>1EPS040</v>
      </c>
      <c r="I131" s="31" t="str">
        <f t="shared" si="93"/>
        <v>1EPS017</v>
      </c>
      <c r="J131" s="31" t="str">
        <f t="shared" si="94"/>
        <v>1EAS016</v>
      </c>
      <c r="K131" s="30" t="s">
        <v>295</v>
      </c>
      <c r="L131" s="32" t="s">
        <v>686</v>
      </c>
      <c r="M131" s="184">
        <v>1</v>
      </c>
      <c r="N131" s="42">
        <v>42294</v>
      </c>
      <c r="O131" s="36">
        <v>7</v>
      </c>
      <c r="P131" s="36">
        <v>3129</v>
      </c>
      <c r="Q131" s="36">
        <v>1963</v>
      </c>
      <c r="R131" s="36">
        <v>3207</v>
      </c>
      <c r="S131" s="36">
        <v>1612</v>
      </c>
      <c r="T131" s="36">
        <v>5</v>
      </c>
      <c r="U131" s="36">
        <v>1</v>
      </c>
      <c r="V131" s="149">
        <v>1</v>
      </c>
      <c r="W131" s="176">
        <v>52219</v>
      </c>
      <c r="X131" s="42">
        <v>4657</v>
      </c>
      <c r="Y131" s="36">
        <v>0</v>
      </c>
      <c r="Z131" s="36">
        <v>3259</v>
      </c>
      <c r="AA131" s="36">
        <v>385</v>
      </c>
      <c r="AB131" s="36">
        <v>2813</v>
      </c>
      <c r="AC131" s="36">
        <v>2446</v>
      </c>
      <c r="AD131" s="36">
        <v>0</v>
      </c>
      <c r="AE131" s="36">
        <v>4</v>
      </c>
      <c r="AF131" s="149">
        <v>1</v>
      </c>
      <c r="AG131" s="176">
        <v>13565</v>
      </c>
      <c r="AH131" s="42">
        <f t="shared" ref="AH131:AH140" si="106">IFERROR(VLOOKUP(B131,$AR$8:$AV$928,5,0),0)</f>
        <v>8393</v>
      </c>
      <c r="AI131" s="36">
        <f t="shared" ref="AI131:AI140" si="107">IFERROR(VLOOKUP(C131,$AR$8:$AV$928,5,0),0)</f>
        <v>0</v>
      </c>
      <c r="AJ131" s="36">
        <f t="shared" ref="AJ131:AJ140" si="108">IFERROR(VLOOKUP(D131,$AR$8:$AV$928,5,0),0)</f>
        <v>4629</v>
      </c>
      <c r="AK131" s="36">
        <f t="shared" ref="AK131:AK140" si="109">IFERROR(VLOOKUP(E131,$AR$8:$AV$928,5,0),0)</f>
        <v>1826</v>
      </c>
      <c r="AL131" s="36">
        <f t="shared" ref="AL131:AL140" si="110">IFERROR(VLOOKUP(F131,$AR$8:$AV$928,5,0),0)</f>
        <v>2344</v>
      </c>
      <c r="AM131" s="36">
        <f t="shared" ref="AM131:AM140" si="111">IFERROR(VLOOKUP(G131,$AR$8:$AV$928,5,0),0)</f>
        <v>2139</v>
      </c>
      <c r="AN131" s="36">
        <f t="shared" ref="AN131:AN140" si="112">IFERROR(VLOOKUP(H131,$AR$8:$AV$928,5,0),0)</f>
        <v>1557</v>
      </c>
      <c r="AO131" s="36">
        <f t="shared" ref="AO131:AO140" si="113">IFERROR(VLOOKUP(I131,$AR$8:$AV$928,5,0),0)</f>
        <v>3</v>
      </c>
      <c r="AP131" s="149">
        <f t="shared" ref="AP131:AP140" si="114">IFERROR(VLOOKUP(J131,$AR$8:$AV$928,5,0),0)</f>
        <v>3</v>
      </c>
      <c r="AQ131" s="176">
        <f t="shared" si="65"/>
        <v>20894</v>
      </c>
      <c r="AR131" s="75" t="str">
        <f t="shared" si="75"/>
        <v>615EPS005</v>
      </c>
      <c r="AS131" s="866" t="s">
        <v>689</v>
      </c>
      <c r="AT131" s="866">
        <v>615</v>
      </c>
      <c r="AU131" s="866" t="s">
        <v>582</v>
      </c>
      <c r="AV131" s="867">
        <v>147</v>
      </c>
    </row>
    <row r="132" spans="2:48" ht="15" customHeight="1">
      <c r="B132" s="31" t="str">
        <f t="shared" si="86"/>
        <v>79EPS010</v>
      </c>
      <c r="C132" s="31" t="str">
        <f t="shared" si="87"/>
        <v>79EPS044</v>
      </c>
      <c r="D132" s="31" t="str">
        <f t="shared" si="88"/>
        <v>79EPS002</v>
      </c>
      <c r="E132" s="31" t="str">
        <f t="shared" si="89"/>
        <v>79EPS016</v>
      </c>
      <c r="F132" s="31" t="str">
        <f t="shared" si="90"/>
        <v>79EPS023</v>
      </c>
      <c r="G132" s="31" t="str">
        <f t="shared" si="91"/>
        <v>79EPS005</v>
      </c>
      <c r="H132" s="31" t="str">
        <f t="shared" si="92"/>
        <v>79EPS040</v>
      </c>
      <c r="I132" s="31" t="str">
        <f t="shared" si="93"/>
        <v>79EPS017</v>
      </c>
      <c r="J132" s="31" t="str">
        <f t="shared" si="94"/>
        <v>79EAS016</v>
      </c>
      <c r="K132" s="187" t="s">
        <v>324</v>
      </c>
      <c r="L132" s="32" t="s">
        <v>686</v>
      </c>
      <c r="M132" s="184">
        <v>79</v>
      </c>
      <c r="N132" s="42">
        <v>393</v>
      </c>
      <c r="O132" s="36">
        <v>0</v>
      </c>
      <c r="P132" s="36">
        <v>3</v>
      </c>
      <c r="Q132" s="36">
        <v>26</v>
      </c>
      <c r="R132" s="36">
        <v>0</v>
      </c>
      <c r="S132" s="36">
        <v>0</v>
      </c>
      <c r="T132" s="36">
        <v>0</v>
      </c>
      <c r="U132" s="36">
        <v>0</v>
      </c>
      <c r="V132" s="149">
        <v>0</v>
      </c>
      <c r="W132" s="176">
        <v>422</v>
      </c>
      <c r="X132" s="42">
        <v>29</v>
      </c>
      <c r="Y132" s="36">
        <v>0</v>
      </c>
      <c r="Z132" s="36">
        <v>4</v>
      </c>
      <c r="AA132" s="36">
        <v>5</v>
      </c>
      <c r="AB132" s="36">
        <v>0</v>
      </c>
      <c r="AC132" s="36">
        <v>0</v>
      </c>
      <c r="AD132" s="36">
        <v>0</v>
      </c>
      <c r="AE132" s="36">
        <v>0</v>
      </c>
      <c r="AF132" s="149">
        <v>0</v>
      </c>
      <c r="AG132" s="176">
        <v>38</v>
      </c>
      <c r="AH132" s="42">
        <f t="shared" si="106"/>
        <v>39</v>
      </c>
      <c r="AI132" s="36">
        <f t="shared" si="107"/>
        <v>0</v>
      </c>
      <c r="AJ132" s="36">
        <f t="shared" si="108"/>
        <v>11</v>
      </c>
      <c r="AK132" s="36">
        <f t="shared" si="109"/>
        <v>37</v>
      </c>
      <c r="AL132" s="36">
        <f t="shared" si="110"/>
        <v>0</v>
      </c>
      <c r="AM132" s="36">
        <f t="shared" si="111"/>
        <v>0</v>
      </c>
      <c r="AN132" s="36">
        <f t="shared" si="112"/>
        <v>24</v>
      </c>
      <c r="AO132" s="36">
        <f t="shared" si="113"/>
        <v>0</v>
      </c>
      <c r="AP132" s="149">
        <f t="shared" si="114"/>
        <v>0</v>
      </c>
      <c r="AQ132" s="176">
        <f t="shared" si="65"/>
        <v>111</v>
      </c>
      <c r="AR132" s="75" t="str">
        <f t="shared" si="75"/>
        <v>615EPS010</v>
      </c>
      <c r="AS132" s="866" t="s">
        <v>689</v>
      </c>
      <c r="AT132" s="866">
        <v>615</v>
      </c>
      <c r="AU132" s="866" t="s">
        <v>578</v>
      </c>
      <c r="AV132" s="867">
        <v>439</v>
      </c>
    </row>
    <row r="133" spans="2:48" ht="15" customHeight="1">
      <c r="B133" s="31" t="str">
        <f t="shared" si="86"/>
        <v>88EPS010</v>
      </c>
      <c r="C133" s="31" t="str">
        <f t="shared" si="87"/>
        <v>88EPS044</v>
      </c>
      <c r="D133" s="31" t="str">
        <f t="shared" si="88"/>
        <v>88EPS002</v>
      </c>
      <c r="E133" s="31" t="str">
        <f t="shared" si="89"/>
        <v>88EPS016</v>
      </c>
      <c r="F133" s="31" t="str">
        <f t="shared" si="90"/>
        <v>88EPS023</v>
      </c>
      <c r="G133" s="31" t="str">
        <f t="shared" si="91"/>
        <v>88EPS005</v>
      </c>
      <c r="H133" s="31" t="str">
        <f t="shared" si="92"/>
        <v>88EPS040</v>
      </c>
      <c r="I133" s="31" t="str">
        <f t="shared" si="93"/>
        <v>88EPS017</v>
      </c>
      <c r="J133" s="31" t="str">
        <f t="shared" si="94"/>
        <v>88EAS016</v>
      </c>
      <c r="K133" s="187" t="s">
        <v>325</v>
      </c>
      <c r="L133" s="32" t="s">
        <v>686</v>
      </c>
      <c r="M133" s="184">
        <v>88</v>
      </c>
      <c r="N133" s="42">
        <v>6818</v>
      </c>
      <c r="O133" s="36">
        <v>2</v>
      </c>
      <c r="P133" s="36">
        <v>359</v>
      </c>
      <c r="Q133" s="36">
        <v>246</v>
      </c>
      <c r="R133" s="36">
        <v>338</v>
      </c>
      <c r="S133" s="36">
        <v>106</v>
      </c>
      <c r="T133" s="36">
        <v>0</v>
      </c>
      <c r="U133" s="36">
        <v>0</v>
      </c>
      <c r="V133" s="149">
        <v>0</v>
      </c>
      <c r="W133" s="176">
        <v>7869</v>
      </c>
      <c r="X133" s="42">
        <v>636</v>
      </c>
      <c r="Y133" s="36">
        <v>0</v>
      </c>
      <c r="Z133" s="36">
        <v>347</v>
      </c>
      <c r="AA133" s="36">
        <v>48</v>
      </c>
      <c r="AB133" s="36">
        <v>332</v>
      </c>
      <c r="AC133" s="36">
        <v>180</v>
      </c>
      <c r="AD133" s="36">
        <v>0</v>
      </c>
      <c r="AE133" s="36">
        <v>0</v>
      </c>
      <c r="AF133" s="149">
        <v>0</v>
      </c>
      <c r="AG133" s="176">
        <v>1543</v>
      </c>
      <c r="AH133" s="42">
        <f t="shared" si="106"/>
        <v>1031</v>
      </c>
      <c r="AI133" s="36">
        <f t="shared" si="107"/>
        <v>0</v>
      </c>
      <c r="AJ133" s="36">
        <f t="shared" si="108"/>
        <v>487</v>
      </c>
      <c r="AK133" s="36">
        <f t="shared" si="109"/>
        <v>238</v>
      </c>
      <c r="AL133" s="36">
        <f t="shared" si="110"/>
        <v>362</v>
      </c>
      <c r="AM133" s="36">
        <f t="shared" si="111"/>
        <v>153</v>
      </c>
      <c r="AN133" s="36">
        <f t="shared" si="112"/>
        <v>176</v>
      </c>
      <c r="AO133" s="36">
        <f t="shared" si="113"/>
        <v>0</v>
      </c>
      <c r="AP133" s="149">
        <f t="shared" si="114"/>
        <v>0</v>
      </c>
      <c r="AQ133" s="176">
        <f t="shared" si="65"/>
        <v>2447</v>
      </c>
      <c r="AR133" s="75" t="str">
        <f t="shared" si="75"/>
        <v>615EPS016</v>
      </c>
      <c r="AS133" s="866" t="s">
        <v>689</v>
      </c>
      <c r="AT133" s="866">
        <v>615</v>
      </c>
      <c r="AU133" s="866" t="s">
        <v>581</v>
      </c>
      <c r="AV133" s="867">
        <v>147</v>
      </c>
    </row>
    <row r="134" spans="2:48" ht="15" customHeight="1">
      <c r="B134" s="31" t="str">
        <f t="shared" si="86"/>
        <v>129EPS010</v>
      </c>
      <c r="C134" s="31" t="str">
        <f t="shared" si="87"/>
        <v>129EPS044</v>
      </c>
      <c r="D134" s="31" t="str">
        <f t="shared" si="88"/>
        <v>129EPS002</v>
      </c>
      <c r="E134" s="31" t="str">
        <f t="shared" si="89"/>
        <v>129EPS016</v>
      </c>
      <c r="F134" s="31" t="str">
        <f t="shared" si="90"/>
        <v>129EPS023</v>
      </c>
      <c r="G134" s="31" t="str">
        <f t="shared" si="91"/>
        <v>129EPS005</v>
      </c>
      <c r="H134" s="31" t="str">
        <f t="shared" si="92"/>
        <v>129EPS040</v>
      </c>
      <c r="I134" s="31" t="str">
        <f t="shared" si="93"/>
        <v>129EPS017</v>
      </c>
      <c r="J134" s="31" t="str">
        <f t="shared" si="94"/>
        <v>129EAS016</v>
      </c>
      <c r="K134" s="187" t="s">
        <v>340</v>
      </c>
      <c r="L134" s="32" t="s">
        <v>686</v>
      </c>
      <c r="M134" s="184">
        <v>129</v>
      </c>
      <c r="N134" s="42">
        <v>1527</v>
      </c>
      <c r="O134" s="36">
        <v>0</v>
      </c>
      <c r="P134" s="36">
        <v>39</v>
      </c>
      <c r="Q134" s="36">
        <v>21</v>
      </c>
      <c r="R134" s="36">
        <v>2</v>
      </c>
      <c r="S134" s="36">
        <v>6</v>
      </c>
      <c r="T134" s="36">
        <v>0</v>
      </c>
      <c r="U134" s="36">
        <v>0</v>
      </c>
      <c r="V134" s="149">
        <v>0</v>
      </c>
      <c r="W134" s="176">
        <v>1595</v>
      </c>
      <c r="X134" s="42">
        <v>111</v>
      </c>
      <c r="Y134" s="36">
        <v>0</v>
      </c>
      <c r="Z134" s="36">
        <v>62</v>
      </c>
      <c r="AA134" s="36">
        <v>0</v>
      </c>
      <c r="AB134" s="36">
        <v>4</v>
      </c>
      <c r="AC134" s="36">
        <v>9</v>
      </c>
      <c r="AD134" s="36">
        <v>0</v>
      </c>
      <c r="AE134" s="36">
        <v>0</v>
      </c>
      <c r="AF134" s="149">
        <v>0</v>
      </c>
      <c r="AG134" s="176">
        <v>186</v>
      </c>
      <c r="AH134" s="42">
        <f t="shared" si="106"/>
        <v>220</v>
      </c>
      <c r="AI134" s="36">
        <f t="shared" si="107"/>
        <v>0</v>
      </c>
      <c r="AJ134" s="36">
        <f t="shared" si="108"/>
        <v>85</v>
      </c>
      <c r="AK134" s="36">
        <f t="shared" si="109"/>
        <v>33</v>
      </c>
      <c r="AL134" s="36">
        <f t="shared" si="110"/>
        <v>0</v>
      </c>
      <c r="AM134" s="36">
        <f t="shared" si="111"/>
        <v>1</v>
      </c>
      <c r="AN134" s="36">
        <f t="shared" si="112"/>
        <v>53</v>
      </c>
      <c r="AO134" s="36">
        <f t="shared" si="113"/>
        <v>0</v>
      </c>
      <c r="AP134" s="149">
        <f t="shared" si="114"/>
        <v>0</v>
      </c>
      <c r="AQ134" s="176">
        <f t="shared" si="65"/>
        <v>392</v>
      </c>
      <c r="AR134" s="75" t="str">
        <f t="shared" si="75"/>
        <v>615EPS040</v>
      </c>
      <c r="AS134" s="866" t="s">
        <v>689</v>
      </c>
      <c r="AT134" s="866">
        <v>615</v>
      </c>
      <c r="AU134" s="866" t="s">
        <v>583</v>
      </c>
      <c r="AV134" s="867">
        <v>88</v>
      </c>
    </row>
    <row r="135" spans="2:48" ht="15" customHeight="1">
      <c r="B135" s="31" t="str">
        <f t="shared" si="86"/>
        <v>212EPS010</v>
      </c>
      <c r="C135" s="31" t="str">
        <f t="shared" si="87"/>
        <v>212EPS044</v>
      </c>
      <c r="D135" s="31" t="str">
        <f t="shared" si="88"/>
        <v>212EPS002</v>
      </c>
      <c r="E135" s="31" t="str">
        <f t="shared" si="89"/>
        <v>212EPS016</v>
      </c>
      <c r="F135" s="31" t="str">
        <f t="shared" si="90"/>
        <v>212EPS023</v>
      </c>
      <c r="G135" s="31" t="str">
        <f t="shared" si="91"/>
        <v>212EPS005</v>
      </c>
      <c r="H135" s="31" t="str">
        <f t="shared" si="92"/>
        <v>212EPS040</v>
      </c>
      <c r="I135" s="31" t="str">
        <f t="shared" si="93"/>
        <v>212EPS017</v>
      </c>
      <c r="J135" s="31" t="str">
        <f t="shared" si="94"/>
        <v>212EAS016</v>
      </c>
      <c r="K135" s="187" t="s">
        <v>365</v>
      </c>
      <c r="L135" s="32" t="s">
        <v>686</v>
      </c>
      <c r="M135" s="184">
        <v>212</v>
      </c>
      <c r="N135" s="42">
        <v>1067</v>
      </c>
      <c r="O135" s="36">
        <v>0</v>
      </c>
      <c r="P135" s="36">
        <v>14</v>
      </c>
      <c r="Q135" s="36">
        <v>21</v>
      </c>
      <c r="R135" s="36">
        <v>0</v>
      </c>
      <c r="S135" s="36">
        <v>14</v>
      </c>
      <c r="T135" s="36">
        <v>0</v>
      </c>
      <c r="U135" s="36">
        <v>0</v>
      </c>
      <c r="V135" s="149">
        <v>0</v>
      </c>
      <c r="W135" s="176">
        <v>1116</v>
      </c>
      <c r="X135" s="42">
        <v>102</v>
      </c>
      <c r="Y135" s="36">
        <v>0</v>
      </c>
      <c r="Z135" s="36">
        <v>9</v>
      </c>
      <c r="AA135" s="36">
        <v>0</v>
      </c>
      <c r="AB135" s="36">
        <v>0</v>
      </c>
      <c r="AC135" s="36">
        <v>16</v>
      </c>
      <c r="AD135" s="36">
        <v>0</v>
      </c>
      <c r="AE135" s="36">
        <v>0</v>
      </c>
      <c r="AF135" s="149">
        <v>0</v>
      </c>
      <c r="AG135" s="176">
        <v>127</v>
      </c>
      <c r="AH135" s="42">
        <f t="shared" si="106"/>
        <v>196</v>
      </c>
      <c r="AI135" s="36">
        <f t="shared" si="107"/>
        <v>0</v>
      </c>
      <c r="AJ135" s="36">
        <f t="shared" si="108"/>
        <v>24</v>
      </c>
      <c r="AK135" s="36">
        <f t="shared" si="109"/>
        <v>0</v>
      </c>
      <c r="AL135" s="36">
        <f t="shared" si="110"/>
        <v>0</v>
      </c>
      <c r="AM135" s="36">
        <f t="shared" si="111"/>
        <v>6</v>
      </c>
      <c r="AN135" s="36">
        <f t="shared" si="112"/>
        <v>31</v>
      </c>
      <c r="AO135" s="36">
        <f t="shared" si="113"/>
        <v>0</v>
      </c>
      <c r="AP135" s="149">
        <f t="shared" si="114"/>
        <v>0</v>
      </c>
      <c r="AQ135" s="176">
        <f t="shared" ref="AQ135:AQ140" si="115">SUM(AH135:AP135)</f>
        <v>257</v>
      </c>
      <c r="AR135" s="75" t="str">
        <f t="shared" si="75"/>
        <v>649EPS040</v>
      </c>
      <c r="AS135" s="866" t="s">
        <v>689</v>
      </c>
      <c r="AT135" s="866">
        <v>649</v>
      </c>
      <c r="AU135" s="866" t="s">
        <v>583</v>
      </c>
      <c r="AV135" s="867">
        <v>19</v>
      </c>
    </row>
    <row r="136" spans="2:48" ht="15" customHeight="1">
      <c r="B136" s="31" t="str">
        <f t="shared" si="86"/>
        <v>266EPS010</v>
      </c>
      <c r="C136" s="31" t="str">
        <f t="shared" si="87"/>
        <v>266EPS044</v>
      </c>
      <c r="D136" s="31" t="str">
        <f t="shared" si="88"/>
        <v>266EPS002</v>
      </c>
      <c r="E136" s="31" t="str">
        <f t="shared" si="89"/>
        <v>266EPS016</v>
      </c>
      <c r="F136" s="31" t="str">
        <f t="shared" si="90"/>
        <v>266EPS023</v>
      </c>
      <c r="G136" s="31" t="str">
        <f t="shared" si="91"/>
        <v>266EPS005</v>
      </c>
      <c r="H136" s="31" t="str">
        <f t="shared" si="92"/>
        <v>266EPS040</v>
      </c>
      <c r="I136" s="31" t="str">
        <f t="shared" si="93"/>
        <v>266EPS017</v>
      </c>
      <c r="J136" s="31" t="str">
        <f t="shared" si="94"/>
        <v>266EAS016</v>
      </c>
      <c r="K136" s="187" t="s">
        <v>372</v>
      </c>
      <c r="L136" s="32" t="s">
        <v>686</v>
      </c>
      <c r="M136" s="184">
        <v>266</v>
      </c>
      <c r="N136" s="42">
        <v>3728</v>
      </c>
      <c r="O136" s="36">
        <v>0</v>
      </c>
      <c r="P136" s="36">
        <v>125</v>
      </c>
      <c r="Q136" s="36">
        <v>168</v>
      </c>
      <c r="R136" s="36">
        <v>21</v>
      </c>
      <c r="S136" s="36">
        <v>147</v>
      </c>
      <c r="T136" s="36">
        <v>0</v>
      </c>
      <c r="U136" s="36">
        <v>0</v>
      </c>
      <c r="V136" s="149">
        <v>0</v>
      </c>
      <c r="W136" s="176">
        <v>4189</v>
      </c>
      <c r="X136" s="42">
        <v>451</v>
      </c>
      <c r="Y136" s="36">
        <v>0</v>
      </c>
      <c r="Z136" s="36">
        <v>121</v>
      </c>
      <c r="AA136" s="36">
        <v>78</v>
      </c>
      <c r="AB136" s="36">
        <v>12</v>
      </c>
      <c r="AC136" s="36">
        <v>226</v>
      </c>
      <c r="AD136" s="36">
        <v>0</v>
      </c>
      <c r="AE136" s="36">
        <v>0</v>
      </c>
      <c r="AF136" s="149">
        <v>0</v>
      </c>
      <c r="AG136" s="176">
        <v>888</v>
      </c>
      <c r="AH136" s="42">
        <f t="shared" si="106"/>
        <v>802</v>
      </c>
      <c r="AI136" s="36">
        <f t="shared" si="107"/>
        <v>0</v>
      </c>
      <c r="AJ136" s="36">
        <f t="shared" si="108"/>
        <v>181</v>
      </c>
      <c r="AK136" s="36">
        <f t="shared" si="109"/>
        <v>204</v>
      </c>
      <c r="AL136" s="36">
        <f t="shared" si="110"/>
        <v>18</v>
      </c>
      <c r="AM136" s="36">
        <f t="shared" si="111"/>
        <v>178</v>
      </c>
      <c r="AN136" s="36">
        <f t="shared" si="112"/>
        <v>41</v>
      </c>
      <c r="AO136" s="36">
        <f t="shared" si="113"/>
        <v>0</v>
      </c>
      <c r="AP136" s="149">
        <f t="shared" si="114"/>
        <v>1</v>
      </c>
      <c r="AQ136" s="176">
        <f t="shared" si="115"/>
        <v>1425</v>
      </c>
      <c r="AR136" s="75" t="str">
        <f t="shared" si="75"/>
        <v>652EPS040</v>
      </c>
      <c r="AS136" s="866" t="s">
        <v>689</v>
      </c>
      <c r="AT136" s="866">
        <v>652</v>
      </c>
      <c r="AU136" s="866" t="s">
        <v>583</v>
      </c>
      <c r="AV136" s="867">
        <v>2</v>
      </c>
    </row>
    <row r="137" spans="2:48" ht="15" customHeight="1">
      <c r="B137" s="31" t="str">
        <f t="shared" si="86"/>
        <v>308EPS010</v>
      </c>
      <c r="C137" s="31" t="str">
        <f t="shared" si="87"/>
        <v>308EPS044</v>
      </c>
      <c r="D137" s="31" t="str">
        <f t="shared" si="88"/>
        <v>308EPS002</v>
      </c>
      <c r="E137" s="31" t="str">
        <f t="shared" si="89"/>
        <v>308EPS016</v>
      </c>
      <c r="F137" s="31" t="str">
        <f t="shared" si="90"/>
        <v>308EPS023</v>
      </c>
      <c r="G137" s="31" t="str">
        <f t="shared" si="91"/>
        <v>308EPS005</v>
      </c>
      <c r="H137" s="31" t="str">
        <f t="shared" si="92"/>
        <v>308EPS040</v>
      </c>
      <c r="I137" s="31" t="str">
        <f t="shared" si="93"/>
        <v>308EPS017</v>
      </c>
      <c r="J137" s="31" t="str">
        <f t="shared" si="94"/>
        <v>308EAS016</v>
      </c>
      <c r="K137" s="187" t="s">
        <v>379</v>
      </c>
      <c r="L137" s="32" t="s">
        <v>686</v>
      </c>
      <c r="M137" s="184">
        <v>308</v>
      </c>
      <c r="N137" s="42">
        <v>695</v>
      </c>
      <c r="O137" s="36">
        <v>0</v>
      </c>
      <c r="P137" s="36">
        <v>31</v>
      </c>
      <c r="Q137" s="36">
        <v>17</v>
      </c>
      <c r="R137" s="36">
        <v>0</v>
      </c>
      <c r="S137" s="36">
        <v>0</v>
      </c>
      <c r="T137" s="36">
        <v>0</v>
      </c>
      <c r="U137" s="36">
        <v>0</v>
      </c>
      <c r="V137" s="149">
        <v>0</v>
      </c>
      <c r="W137" s="176">
        <v>743</v>
      </c>
      <c r="X137" s="42">
        <v>72</v>
      </c>
      <c r="Y137" s="36">
        <v>0</v>
      </c>
      <c r="Z137" s="36">
        <v>22</v>
      </c>
      <c r="AA137" s="36">
        <v>0</v>
      </c>
      <c r="AB137" s="36">
        <v>0</v>
      </c>
      <c r="AC137" s="36">
        <v>0</v>
      </c>
      <c r="AD137" s="36">
        <v>0</v>
      </c>
      <c r="AE137" s="36">
        <v>0</v>
      </c>
      <c r="AF137" s="149">
        <v>0</v>
      </c>
      <c r="AG137" s="176">
        <v>94</v>
      </c>
      <c r="AH137" s="42">
        <f t="shared" si="106"/>
        <v>149</v>
      </c>
      <c r="AI137" s="36">
        <f t="shared" si="107"/>
        <v>0</v>
      </c>
      <c r="AJ137" s="36">
        <f t="shared" si="108"/>
        <v>28</v>
      </c>
      <c r="AK137" s="36">
        <f t="shared" si="109"/>
        <v>0</v>
      </c>
      <c r="AL137" s="36">
        <f t="shared" si="110"/>
        <v>0</v>
      </c>
      <c r="AM137" s="36">
        <f t="shared" si="111"/>
        <v>0</v>
      </c>
      <c r="AN137" s="36">
        <f t="shared" si="112"/>
        <v>23</v>
      </c>
      <c r="AO137" s="36">
        <f t="shared" si="113"/>
        <v>0</v>
      </c>
      <c r="AP137" s="149">
        <f t="shared" si="114"/>
        <v>0</v>
      </c>
      <c r="AQ137" s="176">
        <f t="shared" si="115"/>
        <v>200</v>
      </c>
      <c r="AR137" s="75" t="str">
        <f t="shared" ref="AR137:AR200" si="116">CONCATENATE(AT137,AU137)</f>
        <v>660EPS040</v>
      </c>
      <c r="AS137" s="866" t="s">
        <v>689</v>
      </c>
      <c r="AT137" s="866">
        <v>660</v>
      </c>
      <c r="AU137" s="866" t="s">
        <v>583</v>
      </c>
      <c r="AV137" s="867">
        <v>7</v>
      </c>
    </row>
    <row r="138" spans="2:48" ht="15" customHeight="1">
      <c r="B138" s="31" t="str">
        <f t="shared" si="86"/>
        <v>360EPS010</v>
      </c>
      <c r="C138" s="31" t="str">
        <f t="shared" si="87"/>
        <v>360EPS044</v>
      </c>
      <c r="D138" s="31" t="str">
        <f t="shared" si="88"/>
        <v>360EPS002</v>
      </c>
      <c r="E138" s="31" t="str">
        <f t="shared" si="89"/>
        <v>360EPS016</v>
      </c>
      <c r="F138" s="31" t="str">
        <f t="shared" si="90"/>
        <v>360EPS023</v>
      </c>
      <c r="G138" s="31" t="str">
        <f t="shared" si="91"/>
        <v>360EPS005</v>
      </c>
      <c r="H138" s="31" t="str">
        <f t="shared" si="92"/>
        <v>360EPS040</v>
      </c>
      <c r="I138" s="31" t="str">
        <f t="shared" si="93"/>
        <v>360EPS017</v>
      </c>
      <c r="J138" s="31" t="str">
        <f t="shared" si="94"/>
        <v>360EAS016</v>
      </c>
      <c r="K138" s="190" t="s">
        <v>439</v>
      </c>
      <c r="L138" s="32" t="s">
        <v>686</v>
      </c>
      <c r="M138" s="184">
        <v>360</v>
      </c>
      <c r="N138" s="42">
        <v>6560</v>
      </c>
      <c r="O138" s="36">
        <v>1</v>
      </c>
      <c r="P138" s="36">
        <v>356</v>
      </c>
      <c r="Q138" s="36">
        <v>110</v>
      </c>
      <c r="R138" s="36">
        <v>275</v>
      </c>
      <c r="S138" s="36">
        <v>67</v>
      </c>
      <c r="T138" s="36">
        <v>1</v>
      </c>
      <c r="U138" s="36">
        <v>0</v>
      </c>
      <c r="V138" s="149">
        <v>0</v>
      </c>
      <c r="W138" s="176">
        <v>7370</v>
      </c>
      <c r="X138" s="42">
        <v>592</v>
      </c>
      <c r="Y138" s="36">
        <v>0</v>
      </c>
      <c r="Z138" s="36">
        <v>363</v>
      </c>
      <c r="AA138" s="36">
        <v>12</v>
      </c>
      <c r="AB138" s="36">
        <v>234</v>
      </c>
      <c r="AC138" s="36">
        <v>106</v>
      </c>
      <c r="AD138" s="36">
        <v>0</v>
      </c>
      <c r="AE138" s="36">
        <v>0</v>
      </c>
      <c r="AF138" s="149">
        <v>0</v>
      </c>
      <c r="AG138" s="176">
        <v>1307</v>
      </c>
      <c r="AH138" s="42">
        <f t="shared" si="106"/>
        <v>904</v>
      </c>
      <c r="AI138" s="36">
        <f t="shared" si="107"/>
        <v>0</v>
      </c>
      <c r="AJ138" s="36">
        <f t="shared" si="108"/>
        <v>470</v>
      </c>
      <c r="AK138" s="36">
        <f t="shared" si="109"/>
        <v>154</v>
      </c>
      <c r="AL138" s="36">
        <f t="shared" si="110"/>
        <v>266</v>
      </c>
      <c r="AM138" s="36">
        <f t="shared" si="111"/>
        <v>91</v>
      </c>
      <c r="AN138" s="36">
        <f t="shared" si="112"/>
        <v>96</v>
      </c>
      <c r="AO138" s="36">
        <f t="shared" si="113"/>
        <v>0</v>
      </c>
      <c r="AP138" s="149">
        <f t="shared" si="114"/>
        <v>0</v>
      </c>
      <c r="AQ138" s="176">
        <f t="shared" si="115"/>
        <v>1981</v>
      </c>
      <c r="AR138" s="75" t="str">
        <f t="shared" si="116"/>
        <v>667EPS040</v>
      </c>
      <c r="AS138" s="866" t="s">
        <v>689</v>
      </c>
      <c r="AT138" s="866">
        <v>667</v>
      </c>
      <c r="AU138" s="866" t="s">
        <v>583</v>
      </c>
      <c r="AV138" s="867">
        <v>15</v>
      </c>
    </row>
    <row r="139" spans="2:48" ht="15" customHeight="1">
      <c r="B139" s="31" t="str">
        <f t="shared" si="86"/>
        <v>380EPS010</v>
      </c>
      <c r="C139" s="31" t="str">
        <f t="shared" si="87"/>
        <v>380EPS044</v>
      </c>
      <c r="D139" s="31" t="str">
        <f t="shared" si="88"/>
        <v>380EPS002</v>
      </c>
      <c r="E139" s="31" t="str">
        <f t="shared" si="89"/>
        <v>380EPS016</v>
      </c>
      <c r="F139" s="31" t="str">
        <f t="shared" si="90"/>
        <v>380EPS023</v>
      </c>
      <c r="G139" s="31" t="str">
        <f t="shared" si="91"/>
        <v>380EPS005</v>
      </c>
      <c r="H139" s="31" t="str">
        <f t="shared" si="92"/>
        <v>380EPS040</v>
      </c>
      <c r="I139" s="31" t="str">
        <f t="shared" si="93"/>
        <v>380EPS017</v>
      </c>
      <c r="J139" s="31" t="str">
        <f t="shared" si="94"/>
        <v>380EAS016</v>
      </c>
      <c r="K139" s="187" t="s">
        <v>399</v>
      </c>
      <c r="L139" s="32" t="s">
        <v>686</v>
      </c>
      <c r="M139" s="184">
        <v>380</v>
      </c>
      <c r="N139" s="42">
        <v>0</v>
      </c>
      <c r="O139" s="36">
        <v>0</v>
      </c>
      <c r="P139" s="36">
        <v>0</v>
      </c>
      <c r="Q139" s="36">
        <v>16</v>
      </c>
      <c r="R139" s="36">
        <v>1</v>
      </c>
      <c r="S139" s="36">
        <v>12</v>
      </c>
      <c r="T139" s="36">
        <v>0</v>
      </c>
      <c r="U139" s="36">
        <v>0</v>
      </c>
      <c r="V139" s="149">
        <v>0</v>
      </c>
      <c r="W139" s="176">
        <v>29</v>
      </c>
      <c r="X139" s="42">
        <v>0</v>
      </c>
      <c r="Y139" s="36">
        <v>0</v>
      </c>
      <c r="Z139" s="36">
        <v>0</v>
      </c>
      <c r="AA139" s="36">
        <v>0</v>
      </c>
      <c r="AB139" s="36">
        <v>2</v>
      </c>
      <c r="AC139" s="36">
        <v>17</v>
      </c>
      <c r="AD139" s="36">
        <v>0</v>
      </c>
      <c r="AE139" s="36">
        <v>0</v>
      </c>
      <c r="AF139" s="149">
        <v>0</v>
      </c>
      <c r="AG139" s="176">
        <v>19</v>
      </c>
      <c r="AH139" s="42">
        <f t="shared" si="106"/>
        <v>0</v>
      </c>
      <c r="AI139" s="36">
        <f t="shared" si="107"/>
        <v>0</v>
      </c>
      <c r="AJ139" s="36">
        <f t="shared" si="108"/>
        <v>0</v>
      </c>
      <c r="AK139" s="36">
        <f t="shared" si="109"/>
        <v>0</v>
      </c>
      <c r="AL139" s="36">
        <f t="shared" si="110"/>
        <v>2</v>
      </c>
      <c r="AM139" s="36">
        <f t="shared" si="111"/>
        <v>4</v>
      </c>
      <c r="AN139" s="36">
        <f t="shared" si="112"/>
        <v>15</v>
      </c>
      <c r="AO139" s="36">
        <f t="shared" si="113"/>
        <v>0</v>
      </c>
      <c r="AP139" s="149">
        <f t="shared" si="114"/>
        <v>0</v>
      </c>
      <c r="AQ139" s="176">
        <f t="shared" si="115"/>
        <v>21</v>
      </c>
      <c r="AR139" s="75" t="str">
        <f t="shared" si="116"/>
        <v>674EPS040</v>
      </c>
      <c r="AS139" s="866" t="s">
        <v>689</v>
      </c>
      <c r="AT139" s="866">
        <v>674</v>
      </c>
      <c r="AU139" s="866" t="s">
        <v>583</v>
      </c>
      <c r="AV139" s="867">
        <v>10</v>
      </c>
    </row>
    <row r="140" spans="2:48" ht="15" customHeight="1" thickBot="1">
      <c r="B140" s="31" t="str">
        <f t="shared" si="86"/>
        <v>631EPS010</v>
      </c>
      <c r="C140" s="31" t="str">
        <f t="shared" si="87"/>
        <v>631EPS044</v>
      </c>
      <c r="D140" s="31" t="str">
        <f t="shared" si="88"/>
        <v>631EPS002</v>
      </c>
      <c r="E140" s="31" t="str">
        <f t="shared" si="89"/>
        <v>631EPS016</v>
      </c>
      <c r="F140" s="31" t="str">
        <f t="shared" si="90"/>
        <v>631EPS023</v>
      </c>
      <c r="G140" s="31" t="str">
        <f t="shared" si="91"/>
        <v>631EPS005</v>
      </c>
      <c r="H140" s="31" t="str">
        <f t="shared" si="92"/>
        <v>631EPS040</v>
      </c>
      <c r="I140" s="31" t="str">
        <f t="shared" si="93"/>
        <v>631EPS017</v>
      </c>
      <c r="J140" s="31" t="str">
        <f t="shared" si="94"/>
        <v>631EAS016</v>
      </c>
      <c r="K140" s="868" t="s">
        <v>418</v>
      </c>
      <c r="L140" s="194" t="s">
        <v>686</v>
      </c>
      <c r="M140" s="195">
        <v>631</v>
      </c>
      <c r="N140" s="43">
        <v>1613</v>
      </c>
      <c r="O140" s="44">
        <v>0</v>
      </c>
      <c r="P140" s="44">
        <v>0</v>
      </c>
      <c r="Q140" s="44">
        <v>61</v>
      </c>
      <c r="R140" s="44">
        <v>0</v>
      </c>
      <c r="S140" s="44">
        <v>38</v>
      </c>
      <c r="T140" s="44">
        <v>0</v>
      </c>
      <c r="U140" s="44">
        <v>0</v>
      </c>
      <c r="V140" s="151">
        <v>0</v>
      </c>
      <c r="W140" s="177">
        <v>1712</v>
      </c>
      <c r="X140" s="43">
        <v>203</v>
      </c>
      <c r="Y140" s="44">
        <v>0</v>
      </c>
      <c r="Z140" s="44">
        <v>0</v>
      </c>
      <c r="AA140" s="44">
        <v>4</v>
      </c>
      <c r="AB140" s="44">
        <v>0</v>
      </c>
      <c r="AC140" s="44">
        <v>75</v>
      </c>
      <c r="AD140" s="44">
        <v>0</v>
      </c>
      <c r="AE140" s="44">
        <v>0</v>
      </c>
      <c r="AF140" s="151">
        <v>0</v>
      </c>
      <c r="AG140" s="177">
        <v>282</v>
      </c>
      <c r="AH140" s="43">
        <f t="shared" si="106"/>
        <v>425</v>
      </c>
      <c r="AI140" s="44">
        <f t="shared" si="107"/>
        <v>0</v>
      </c>
      <c r="AJ140" s="44">
        <f t="shared" si="108"/>
        <v>0</v>
      </c>
      <c r="AK140" s="44">
        <f t="shared" si="109"/>
        <v>51</v>
      </c>
      <c r="AL140" s="44">
        <f t="shared" si="110"/>
        <v>2</v>
      </c>
      <c r="AM140" s="44">
        <f t="shared" si="111"/>
        <v>12</v>
      </c>
      <c r="AN140" s="44">
        <f t="shared" si="112"/>
        <v>18</v>
      </c>
      <c r="AO140" s="44">
        <f t="shared" si="113"/>
        <v>0</v>
      </c>
      <c r="AP140" s="151">
        <f t="shared" si="114"/>
        <v>0</v>
      </c>
      <c r="AQ140" s="177">
        <f t="shared" si="115"/>
        <v>508</v>
      </c>
      <c r="AR140" s="75" t="str">
        <f t="shared" si="116"/>
        <v>697EPS016</v>
      </c>
      <c r="AS140" s="866" t="s">
        <v>689</v>
      </c>
      <c r="AT140" s="866">
        <v>697</v>
      </c>
      <c r="AU140" s="866" t="s">
        <v>581</v>
      </c>
      <c r="AV140" s="867">
        <v>53</v>
      </c>
    </row>
    <row r="141" spans="2:48" ht="15" customHeight="1">
      <c r="AR141" s="75" t="str">
        <f t="shared" si="116"/>
        <v>697EPS040</v>
      </c>
      <c r="AS141" s="866" t="s">
        <v>689</v>
      </c>
      <c r="AT141" s="866">
        <v>697</v>
      </c>
      <c r="AU141" s="866" t="s">
        <v>583</v>
      </c>
      <c r="AV141" s="867">
        <v>12</v>
      </c>
    </row>
    <row r="142" spans="2:48" ht="15" customHeight="1">
      <c r="K142" s="250" t="s">
        <v>440</v>
      </c>
      <c r="L142" s="947" t="str">
        <f>'1. Población_Afiliada_Regimen'!B140</f>
        <v>SISPRO-BODEGA DE DATOS DICIEMBRE 2020</v>
      </c>
      <c r="M142" s="948"/>
      <c r="AR142" s="75" t="str">
        <f t="shared" si="116"/>
        <v>756EPS040</v>
      </c>
      <c r="AS142" s="866" t="s">
        <v>689</v>
      </c>
      <c r="AT142" s="866">
        <v>756</v>
      </c>
      <c r="AU142" s="866" t="s">
        <v>583</v>
      </c>
      <c r="AV142" s="867">
        <v>22</v>
      </c>
    </row>
    <row r="143" spans="2:48" ht="15" customHeight="1">
      <c r="K143" s="252"/>
      <c r="L143" s="949" t="s">
        <v>721</v>
      </c>
      <c r="M143" s="950"/>
      <c r="AR143" s="75" t="str">
        <f t="shared" si="116"/>
        <v>30EPS002</v>
      </c>
      <c r="AS143" s="866" t="s">
        <v>690</v>
      </c>
      <c r="AT143" s="866">
        <v>30</v>
      </c>
      <c r="AU143" s="866" t="s">
        <v>580</v>
      </c>
      <c r="AV143" s="867">
        <v>98</v>
      </c>
    </row>
    <row r="144" spans="2:48" ht="15" customHeight="1">
      <c r="K144" s="253" t="s">
        <v>443</v>
      </c>
      <c r="L144" s="951" t="s">
        <v>444</v>
      </c>
      <c r="M144" s="952"/>
      <c r="AR144" s="75" t="str">
        <f t="shared" si="116"/>
        <v>30EPS016</v>
      </c>
      <c r="AS144" s="866" t="s">
        <v>690</v>
      </c>
      <c r="AT144" s="866">
        <v>30</v>
      </c>
      <c r="AU144" s="866" t="s">
        <v>581</v>
      </c>
      <c r="AV144" s="867">
        <v>25</v>
      </c>
    </row>
    <row r="145" spans="44:48" ht="15" customHeight="1">
      <c r="AR145" s="75" t="str">
        <f t="shared" si="116"/>
        <v>30EPS040</v>
      </c>
      <c r="AS145" s="866" t="s">
        <v>690</v>
      </c>
      <c r="AT145" s="866">
        <v>30</v>
      </c>
      <c r="AU145" s="866" t="s">
        <v>583</v>
      </c>
      <c r="AV145" s="867">
        <v>8</v>
      </c>
    </row>
    <row r="146" spans="44:48" ht="15" customHeight="1">
      <c r="AR146" s="75" t="str">
        <f t="shared" si="116"/>
        <v>34EPS040</v>
      </c>
      <c r="AS146" s="866" t="s">
        <v>690</v>
      </c>
      <c r="AT146" s="866">
        <v>34</v>
      </c>
      <c r="AU146" s="866" t="s">
        <v>583</v>
      </c>
      <c r="AV146" s="867">
        <v>28</v>
      </c>
    </row>
    <row r="147" spans="44:48" ht="15" customHeight="1">
      <c r="AR147" s="75" t="str">
        <f t="shared" si="116"/>
        <v>91EPS040</v>
      </c>
      <c r="AS147" s="866" t="s">
        <v>690</v>
      </c>
      <c r="AT147" s="866">
        <v>91</v>
      </c>
      <c r="AU147" s="866" t="s">
        <v>583</v>
      </c>
      <c r="AV147" s="867">
        <v>2</v>
      </c>
    </row>
    <row r="148" spans="44:48" ht="15" customHeight="1">
      <c r="AR148" s="75" t="str">
        <f t="shared" si="116"/>
        <v>93EPS040</v>
      </c>
      <c r="AS148" s="866" t="s">
        <v>690</v>
      </c>
      <c r="AT148" s="866">
        <v>93</v>
      </c>
      <c r="AU148" s="866" t="s">
        <v>583</v>
      </c>
      <c r="AV148" s="867">
        <v>5</v>
      </c>
    </row>
    <row r="149" spans="44:48" ht="15" customHeight="1">
      <c r="AR149" s="75" t="str">
        <f t="shared" si="116"/>
        <v>101EPS040</v>
      </c>
      <c r="AS149" s="866" t="s">
        <v>690</v>
      </c>
      <c r="AT149" s="866">
        <v>101</v>
      </c>
      <c r="AU149" s="866" t="s">
        <v>583</v>
      </c>
      <c r="AV149" s="867">
        <v>15</v>
      </c>
    </row>
    <row r="150" spans="44:48" ht="15" customHeight="1">
      <c r="AR150" s="75" t="str">
        <f t="shared" si="116"/>
        <v>145EPS040</v>
      </c>
      <c r="AS150" s="866" t="s">
        <v>690</v>
      </c>
      <c r="AT150" s="866">
        <v>145</v>
      </c>
      <c r="AU150" s="866" t="s">
        <v>583</v>
      </c>
      <c r="AV150" s="867">
        <v>1</v>
      </c>
    </row>
    <row r="151" spans="44:48" ht="15" customHeight="1">
      <c r="AR151" s="75" t="str">
        <f t="shared" si="116"/>
        <v>209EPS040</v>
      </c>
      <c r="AS151" s="866" t="s">
        <v>690</v>
      </c>
      <c r="AT151" s="866">
        <v>209</v>
      </c>
      <c r="AU151" s="866" t="s">
        <v>583</v>
      </c>
      <c r="AV151" s="867">
        <v>4</v>
      </c>
    </row>
    <row r="152" spans="44:48" ht="15" customHeight="1">
      <c r="AR152" s="75" t="str">
        <f t="shared" si="116"/>
        <v>282EPS040</v>
      </c>
      <c r="AS152" s="866" t="s">
        <v>690</v>
      </c>
      <c r="AT152" s="866">
        <v>282</v>
      </c>
      <c r="AU152" s="866" t="s">
        <v>583</v>
      </c>
      <c r="AV152" s="867">
        <v>26</v>
      </c>
    </row>
    <row r="153" spans="44:48" ht="15" customHeight="1">
      <c r="AR153" s="75" t="str">
        <f t="shared" si="116"/>
        <v>353EPS040</v>
      </c>
      <c r="AS153" s="866" t="s">
        <v>690</v>
      </c>
      <c r="AT153" s="866">
        <v>353</v>
      </c>
      <c r="AU153" s="866" t="s">
        <v>583</v>
      </c>
      <c r="AV153" s="867">
        <v>1</v>
      </c>
    </row>
    <row r="154" spans="44:48" ht="15" customHeight="1">
      <c r="AR154" s="75" t="str">
        <f t="shared" si="116"/>
        <v>364EPS040</v>
      </c>
      <c r="AS154" s="866" t="s">
        <v>690</v>
      </c>
      <c r="AT154" s="866">
        <v>364</v>
      </c>
      <c r="AU154" s="866" t="s">
        <v>583</v>
      </c>
      <c r="AV154" s="867">
        <v>15</v>
      </c>
    </row>
    <row r="155" spans="44:48" ht="15" customHeight="1">
      <c r="AR155" s="75" t="str">
        <f t="shared" si="116"/>
        <v>390EPS040</v>
      </c>
      <c r="AS155" s="866" t="s">
        <v>690</v>
      </c>
      <c r="AT155" s="866">
        <v>390</v>
      </c>
      <c r="AU155" s="866" t="s">
        <v>583</v>
      </c>
      <c r="AV155" s="867">
        <v>18</v>
      </c>
    </row>
    <row r="156" spans="44:48" ht="15" customHeight="1">
      <c r="AR156" s="75" t="str">
        <f t="shared" si="116"/>
        <v>467EPS040</v>
      </c>
      <c r="AS156" s="866" t="s">
        <v>690</v>
      </c>
      <c r="AT156" s="866">
        <v>467</v>
      </c>
      <c r="AU156" s="866" t="s">
        <v>583</v>
      </c>
      <c r="AV156" s="867">
        <v>1</v>
      </c>
    </row>
    <row r="157" spans="44:48" ht="15" customHeight="1">
      <c r="AR157" s="75" t="str">
        <f t="shared" si="116"/>
        <v>576EPS040</v>
      </c>
      <c r="AS157" s="866" t="s">
        <v>690</v>
      </c>
      <c r="AT157" s="866">
        <v>576</v>
      </c>
      <c r="AU157" s="866" t="s">
        <v>583</v>
      </c>
      <c r="AV157" s="867">
        <v>2</v>
      </c>
    </row>
    <row r="158" spans="44:48" ht="15" customHeight="1">
      <c r="AR158" s="75" t="str">
        <f t="shared" si="116"/>
        <v>642EPS040</v>
      </c>
      <c r="AS158" s="866" t="s">
        <v>690</v>
      </c>
      <c r="AT158" s="866">
        <v>642</v>
      </c>
      <c r="AU158" s="866" t="s">
        <v>583</v>
      </c>
      <c r="AV158" s="867">
        <v>3</v>
      </c>
    </row>
    <row r="159" spans="44:48" ht="15" customHeight="1">
      <c r="AR159" s="75" t="str">
        <f t="shared" si="116"/>
        <v>679EPS016</v>
      </c>
      <c r="AS159" s="866" t="s">
        <v>690</v>
      </c>
      <c r="AT159" s="866">
        <v>679</v>
      </c>
      <c r="AU159" s="866" t="s">
        <v>581</v>
      </c>
      <c r="AV159" s="867">
        <v>6</v>
      </c>
    </row>
    <row r="160" spans="44:48" ht="15" customHeight="1">
      <c r="AR160" s="75" t="str">
        <f t="shared" si="116"/>
        <v>679EPS040</v>
      </c>
      <c r="AS160" s="866" t="s">
        <v>690</v>
      </c>
      <c r="AT160" s="866">
        <v>679</v>
      </c>
      <c r="AU160" s="866" t="s">
        <v>583</v>
      </c>
      <c r="AV160" s="867">
        <v>6</v>
      </c>
    </row>
    <row r="161" spans="44:48" ht="15" customHeight="1">
      <c r="AR161" s="75" t="str">
        <f t="shared" si="116"/>
        <v>789EPS040</v>
      </c>
      <c r="AS161" s="866" t="s">
        <v>690</v>
      </c>
      <c r="AT161" s="866">
        <v>789</v>
      </c>
      <c r="AU161" s="866" t="s">
        <v>583</v>
      </c>
      <c r="AV161" s="867">
        <v>6</v>
      </c>
    </row>
    <row r="162" spans="44:48" ht="15" customHeight="1">
      <c r="AR162" s="75" t="str">
        <f t="shared" si="116"/>
        <v>809EPS040</v>
      </c>
      <c r="AS162" s="866" t="s">
        <v>690</v>
      </c>
      <c r="AT162" s="866">
        <v>809</v>
      </c>
      <c r="AU162" s="866" t="s">
        <v>583</v>
      </c>
      <c r="AV162" s="867">
        <v>2</v>
      </c>
    </row>
    <row r="163" spans="44:48" ht="15" customHeight="1">
      <c r="AR163" s="75" t="str">
        <f t="shared" si="116"/>
        <v>847EPS040</v>
      </c>
      <c r="AS163" s="866" t="s">
        <v>690</v>
      </c>
      <c r="AT163" s="866">
        <v>847</v>
      </c>
      <c r="AU163" s="866" t="s">
        <v>583</v>
      </c>
      <c r="AV163" s="867">
        <v>17</v>
      </c>
    </row>
    <row r="164" spans="44:48" ht="15" customHeight="1">
      <c r="AR164" s="75" t="str">
        <f t="shared" si="116"/>
        <v>856EPS040</v>
      </c>
      <c r="AS164" s="866" t="s">
        <v>690</v>
      </c>
      <c r="AT164" s="866">
        <v>856</v>
      </c>
      <c r="AU164" s="866" t="s">
        <v>583</v>
      </c>
      <c r="AV164" s="867">
        <v>5</v>
      </c>
    </row>
    <row r="165" spans="44:48" ht="15" customHeight="1">
      <c r="AR165" s="75" t="str">
        <f t="shared" si="116"/>
        <v>861EPS040</v>
      </c>
      <c r="AS165" s="866" t="s">
        <v>690</v>
      </c>
      <c r="AT165" s="866">
        <v>861</v>
      </c>
      <c r="AU165" s="866" t="s">
        <v>583</v>
      </c>
      <c r="AV165" s="867">
        <v>11</v>
      </c>
    </row>
    <row r="166" spans="44:48" ht="15" customHeight="1">
      <c r="AR166" s="75" t="str">
        <f t="shared" si="116"/>
        <v>1EAS016</v>
      </c>
      <c r="AS166" s="866" t="s">
        <v>691</v>
      </c>
      <c r="AT166" s="866">
        <v>1</v>
      </c>
      <c r="AU166" s="866" t="s">
        <v>585</v>
      </c>
      <c r="AV166" s="867">
        <v>3</v>
      </c>
    </row>
    <row r="167" spans="44:48" ht="15" customHeight="1">
      <c r="AR167" s="75" t="str">
        <f t="shared" si="116"/>
        <v>1EPS002</v>
      </c>
      <c r="AS167" s="866" t="s">
        <v>691</v>
      </c>
      <c r="AT167" s="866">
        <v>1</v>
      </c>
      <c r="AU167" s="866" t="s">
        <v>580</v>
      </c>
      <c r="AV167" s="867">
        <v>4629</v>
      </c>
    </row>
    <row r="168" spans="44:48" ht="15" customHeight="1">
      <c r="AR168" s="75" t="str">
        <f t="shared" si="116"/>
        <v>1EPS005</v>
      </c>
      <c r="AS168" s="866" t="s">
        <v>691</v>
      </c>
      <c r="AT168" s="866">
        <v>1</v>
      </c>
      <c r="AU168" s="866" t="s">
        <v>582</v>
      </c>
      <c r="AV168" s="867">
        <v>2139</v>
      </c>
    </row>
    <row r="169" spans="44:48" ht="15" customHeight="1">
      <c r="AR169" s="75" t="str">
        <f t="shared" si="116"/>
        <v>1EPS010</v>
      </c>
      <c r="AS169" s="866" t="s">
        <v>691</v>
      </c>
      <c r="AT169" s="866">
        <v>1</v>
      </c>
      <c r="AU169" s="866" t="s">
        <v>578</v>
      </c>
      <c r="AV169" s="867">
        <v>8393</v>
      </c>
    </row>
    <row r="170" spans="44:48" ht="15" customHeight="1">
      <c r="AR170" s="75" t="str">
        <f t="shared" si="116"/>
        <v>1EPS016</v>
      </c>
      <c r="AS170" s="866" t="s">
        <v>691</v>
      </c>
      <c r="AT170" s="866">
        <v>1</v>
      </c>
      <c r="AU170" s="866" t="s">
        <v>581</v>
      </c>
      <c r="AV170" s="867">
        <v>1826</v>
      </c>
    </row>
    <row r="171" spans="44:48" ht="15" customHeight="1">
      <c r="AR171" s="75" t="str">
        <f t="shared" si="116"/>
        <v>1EPS017</v>
      </c>
      <c r="AS171" s="866" t="s">
        <v>691</v>
      </c>
      <c r="AT171" s="866">
        <v>1</v>
      </c>
      <c r="AU171" s="866" t="s">
        <v>591</v>
      </c>
      <c r="AV171" s="867">
        <v>3</v>
      </c>
    </row>
    <row r="172" spans="44:48" ht="15" customHeight="1">
      <c r="AR172" s="75" t="str">
        <f t="shared" si="116"/>
        <v>1EPS023</v>
      </c>
      <c r="AS172" s="866" t="s">
        <v>691</v>
      </c>
      <c r="AT172" s="866">
        <v>1</v>
      </c>
      <c r="AU172" s="866" t="s">
        <v>641</v>
      </c>
      <c r="AV172" s="867">
        <v>2344</v>
      </c>
    </row>
    <row r="173" spans="44:48" ht="15" customHeight="1">
      <c r="AR173" s="75" t="str">
        <f t="shared" si="116"/>
        <v>1EPS040</v>
      </c>
      <c r="AS173" s="866" t="s">
        <v>691</v>
      </c>
      <c r="AT173" s="866">
        <v>1</v>
      </c>
      <c r="AU173" s="866" t="s">
        <v>583</v>
      </c>
      <c r="AV173" s="867">
        <v>1557</v>
      </c>
    </row>
    <row r="174" spans="44:48" ht="15" customHeight="1">
      <c r="AR174" s="75" t="str">
        <f t="shared" si="116"/>
        <v>1ESSC02</v>
      </c>
      <c r="AS174" s="866" t="s">
        <v>691</v>
      </c>
      <c r="AT174" s="866">
        <v>1</v>
      </c>
      <c r="AU174" s="866" t="s">
        <v>712</v>
      </c>
      <c r="AV174" s="867">
        <v>15</v>
      </c>
    </row>
    <row r="175" spans="44:48" ht="15" customHeight="1">
      <c r="AR175" s="75" t="str">
        <f t="shared" si="116"/>
        <v>79EPS002</v>
      </c>
      <c r="AS175" s="866" t="s">
        <v>691</v>
      </c>
      <c r="AT175" s="866">
        <v>79</v>
      </c>
      <c r="AU175" s="866" t="s">
        <v>580</v>
      </c>
      <c r="AV175" s="867">
        <v>11</v>
      </c>
    </row>
    <row r="176" spans="44:48" ht="15" customHeight="1">
      <c r="AR176" s="75" t="str">
        <f t="shared" si="116"/>
        <v>79EPS010</v>
      </c>
      <c r="AS176" s="866" t="s">
        <v>691</v>
      </c>
      <c r="AT176" s="866">
        <v>79</v>
      </c>
      <c r="AU176" s="866" t="s">
        <v>578</v>
      </c>
      <c r="AV176" s="867">
        <v>39</v>
      </c>
    </row>
    <row r="177" spans="44:48" ht="15" customHeight="1">
      <c r="AR177" s="75" t="str">
        <f t="shared" si="116"/>
        <v>79EPS016</v>
      </c>
      <c r="AS177" s="866" t="s">
        <v>691</v>
      </c>
      <c r="AT177" s="866">
        <v>79</v>
      </c>
      <c r="AU177" s="866" t="s">
        <v>581</v>
      </c>
      <c r="AV177" s="867">
        <v>37</v>
      </c>
    </row>
    <row r="178" spans="44:48" ht="15" customHeight="1">
      <c r="AR178" s="75" t="str">
        <f t="shared" si="116"/>
        <v>79EPS040</v>
      </c>
      <c r="AS178" s="866" t="s">
        <v>691</v>
      </c>
      <c r="AT178" s="866">
        <v>79</v>
      </c>
      <c r="AU178" s="866" t="s">
        <v>583</v>
      </c>
      <c r="AV178" s="867">
        <v>24</v>
      </c>
    </row>
    <row r="179" spans="44:48" ht="15" customHeight="1">
      <c r="AR179" s="75" t="str">
        <f t="shared" si="116"/>
        <v>88EPS002</v>
      </c>
      <c r="AS179" s="866" t="s">
        <v>691</v>
      </c>
      <c r="AT179" s="866">
        <v>88</v>
      </c>
      <c r="AU179" s="866" t="s">
        <v>580</v>
      </c>
      <c r="AV179" s="867">
        <v>487</v>
      </c>
    </row>
    <row r="180" spans="44:48" ht="15" customHeight="1">
      <c r="AR180" s="75" t="str">
        <f t="shared" si="116"/>
        <v>88EPS005</v>
      </c>
      <c r="AS180" s="866" t="s">
        <v>691</v>
      </c>
      <c r="AT180" s="866">
        <v>88</v>
      </c>
      <c r="AU180" s="866" t="s">
        <v>582</v>
      </c>
      <c r="AV180" s="867">
        <v>153</v>
      </c>
    </row>
    <row r="181" spans="44:48" ht="15" customHeight="1">
      <c r="AR181" s="75" t="str">
        <f t="shared" si="116"/>
        <v>88EPS010</v>
      </c>
      <c r="AS181" s="866" t="s">
        <v>691</v>
      </c>
      <c r="AT181" s="866">
        <v>88</v>
      </c>
      <c r="AU181" s="866" t="s">
        <v>578</v>
      </c>
      <c r="AV181" s="867">
        <v>1031</v>
      </c>
    </row>
    <row r="182" spans="44:48" ht="15" customHeight="1">
      <c r="AR182" s="75" t="str">
        <f t="shared" si="116"/>
        <v>88EPS016</v>
      </c>
      <c r="AS182" s="866" t="s">
        <v>691</v>
      </c>
      <c r="AT182" s="866">
        <v>88</v>
      </c>
      <c r="AU182" s="866" t="s">
        <v>581</v>
      </c>
      <c r="AV182" s="867">
        <v>238</v>
      </c>
    </row>
    <row r="183" spans="44:48" ht="15" customHeight="1">
      <c r="AR183" s="75" t="str">
        <f t="shared" si="116"/>
        <v>88EPS023</v>
      </c>
      <c r="AS183" s="866" t="s">
        <v>691</v>
      </c>
      <c r="AT183" s="866">
        <v>88</v>
      </c>
      <c r="AU183" s="866" t="s">
        <v>641</v>
      </c>
      <c r="AV183" s="867">
        <v>362</v>
      </c>
    </row>
    <row r="184" spans="44:48" ht="15" customHeight="1">
      <c r="AR184" s="75" t="str">
        <f t="shared" si="116"/>
        <v>88EPS040</v>
      </c>
      <c r="AS184" s="866" t="s">
        <v>691</v>
      </c>
      <c r="AT184" s="866">
        <v>88</v>
      </c>
      <c r="AU184" s="866" t="s">
        <v>583</v>
      </c>
      <c r="AV184" s="867">
        <v>176</v>
      </c>
    </row>
    <row r="185" spans="44:48" ht="15" customHeight="1">
      <c r="AR185" s="75" t="str">
        <f t="shared" si="116"/>
        <v>129EPS002</v>
      </c>
      <c r="AS185" s="866" t="s">
        <v>691</v>
      </c>
      <c r="AT185" s="866">
        <v>129</v>
      </c>
      <c r="AU185" s="866" t="s">
        <v>580</v>
      </c>
      <c r="AV185" s="867">
        <v>85</v>
      </c>
    </row>
    <row r="186" spans="44:48" ht="15" customHeight="1">
      <c r="AR186" s="75" t="str">
        <f t="shared" si="116"/>
        <v>129EPS005</v>
      </c>
      <c r="AS186" s="866" t="s">
        <v>691</v>
      </c>
      <c r="AT186" s="866">
        <v>129</v>
      </c>
      <c r="AU186" s="866" t="s">
        <v>582</v>
      </c>
      <c r="AV186" s="867">
        <v>1</v>
      </c>
    </row>
    <row r="187" spans="44:48" ht="15" customHeight="1">
      <c r="AR187" s="75" t="str">
        <f t="shared" si="116"/>
        <v>129EPS010</v>
      </c>
      <c r="AS187" s="866" t="s">
        <v>691</v>
      </c>
      <c r="AT187" s="866">
        <v>129</v>
      </c>
      <c r="AU187" s="866" t="s">
        <v>578</v>
      </c>
      <c r="AV187" s="867">
        <v>220</v>
      </c>
    </row>
    <row r="188" spans="44:48" ht="15" customHeight="1">
      <c r="AR188" s="75" t="str">
        <f t="shared" si="116"/>
        <v>129EPS016</v>
      </c>
      <c r="AS188" s="866" t="s">
        <v>691</v>
      </c>
      <c r="AT188" s="866">
        <v>129</v>
      </c>
      <c r="AU188" s="866" t="s">
        <v>581</v>
      </c>
      <c r="AV188" s="867">
        <v>33</v>
      </c>
    </row>
    <row r="189" spans="44:48" ht="15" customHeight="1">
      <c r="AR189" s="75" t="str">
        <f t="shared" si="116"/>
        <v>129EPS040</v>
      </c>
      <c r="AS189" s="866" t="s">
        <v>691</v>
      </c>
      <c r="AT189" s="866">
        <v>129</v>
      </c>
      <c r="AU189" s="866" t="s">
        <v>583</v>
      </c>
      <c r="AV189" s="867">
        <v>53</v>
      </c>
    </row>
    <row r="190" spans="44:48" ht="15" customHeight="1">
      <c r="AR190" s="75" t="str">
        <f t="shared" si="116"/>
        <v>212EPS002</v>
      </c>
      <c r="AS190" s="866" t="s">
        <v>691</v>
      </c>
      <c r="AT190" s="866">
        <v>212</v>
      </c>
      <c r="AU190" s="866" t="s">
        <v>580</v>
      </c>
      <c r="AV190" s="867">
        <v>24</v>
      </c>
    </row>
    <row r="191" spans="44:48" ht="15" customHeight="1">
      <c r="AR191" s="75" t="str">
        <f t="shared" si="116"/>
        <v>212EPS005</v>
      </c>
      <c r="AS191" s="866" t="s">
        <v>691</v>
      </c>
      <c r="AT191" s="866">
        <v>212</v>
      </c>
      <c r="AU191" s="866" t="s">
        <v>582</v>
      </c>
      <c r="AV191" s="867">
        <v>6</v>
      </c>
    </row>
    <row r="192" spans="44:48" ht="15" customHeight="1">
      <c r="AR192" s="75" t="str">
        <f t="shared" si="116"/>
        <v>212EPS010</v>
      </c>
      <c r="AS192" s="866" t="s">
        <v>691</v>
      </c>
      <c r="AT192" s="866">
        <v>212</v>
      </c>
      <c r="AU192" s="866" t="s">
        <v>578</v>
      </c>
      <c r="AV192" s="867">
        <v>196</v>
      </c>
    </row>
    <row r="193" spans="44:48" ht="15" customHeight="1">
      <c r="AR193" s="75" t="str">
        <f t="shared" si="116"/>
        <v>212EPS040</v>
      </c>
      <c r="AS193" s="866" t="s">
        <v>691</v>
      </c>
      <c r="AT193" s="866">
        <v>212</v>
      </c>
      <c r="AU193" s="866" t="s">
        <v>583</v>
      </c>
      <c r="AV193" s="867">
        <v>31</v>
      </c>
    </row>
    <row r="194" spans="44:48" ht="15" customHeight="1">
      <c r="AR194" s="75" t="str">
        <f t="shared" si="116"/>
        <v>266EAS016</v>
      </c>
      <c r="AS194" s="866" t="s">
        <v>691</v>
      </c>
      <c r="AT194" s="866">
        <v>266</v>
      </c>
      <c r="AU194" s="866" t="s">
        <v>585</v>
      </c>
      <c r="AV194" s="867">
        <v>1</v>
      </c>
    </row>
    <row r="195" spans="44:48" ht="15" customHeight="1">
      <c r="AR195" s="75" t="str">
        <f t="shared" si="116"/>
        <v>266EPS002</v>
      </c>
      <c r="AS195" s="866" t="s">
        <v>691</v>
      </c>
      <c r="AT195" s="866">
        <v>266</v>
      </c>
      <c r="AU195" s="866" t="s">
        <v>580</v>
      </c>
      <c r="AV195" s="867">
        <v>181</v>
      </c>
    </row>
    <row r="196" spans="44:48" ht="15" customHeight="1">
      <c r="AR196" s="75" t="str">
        <f t="shared" si="116"/>
        <v>266EPS005</v>
      </c>
      <c r="AS196" s="866" t="s">
        <v>691</v>
      </c>
      <c r="AT196" s="866">
        <v>266</v>
      </c>
      <c r="AU196" s="866" t="s">
        <v>582</v>
      </c>
      <c r="AV196" s="867">
        <v>178</v>
      </c>
    </row>
    <row r="197" spans="44:48" ht="15" customHeight="1">
      <c r="AR197" s="75" t="str">
        <f t="shared" si="116"/>
        <v>266EPS010</v>
      </c>
      <c r="AS197" s="866" t="s">
        <v>691</v>
      </c>
      <c r="AT197" s="866">
        <v>266</v>
      </c>
      <c r="AU197" s="866" t="s">
        <v>578</v>
      </c>
      <c r="AV197" s="867">
        <v>802</v>
      </c>
    </row>
    <row r="198" spans="44:48" ht="15" customHeight="1">
      <c r="AR198" s="75" t="str">
        <f t="shared" si="116"/>
        <v>266EPS016</v>
      </c>
      <c r="AS198" s="866" t="s">
        <v>691</v>
      </c>
      <c r="AT198" s="866">
        <v>266</v>
      </c>
      <c r="AU198" s="866" t="s">
        <v>581</v>
      </c>
      <c r="AV198" s="867">
        <v>204</v>
      </c>
    </row>
    <row r="199" spans="44:48" ht="15" customHeight="1">
      <c r="AR199" s="75" t="str">
        <f t="shared" si="116"/>
        <v>266EPS023</v>
      </c>
      <c r="AS199" s="866" t="s">
        <v>691</v>
      </c>
      <c r="AT199" s="866">
        <v>266</v>
      </c>
      <c r="AU199" s="866" t="s">
        <v>641</v>
      </c>
      <c r="AV199" s="867">
        <v>18</v>
      </c>
    </row>
    <row r="200" spans="44:48" ht="15" customHeight="1">
      <c r="AR200" s="75" t="str">
        <f t="shared" si="116"/>
        <v>266EPS040</v>
      </c>
      <c r="AS200" s="866" t="s">
        <v>691</v>
      </c>
      <c r="AT200" s="866">
        <v>266</v>
      </c>
      <c r="AU200" s="866" t="s">
        <v>583</v>
      </c>
      <c r="AV200" s="867">
        <v>41</v>
      </c>
    </row>
    <row r="201" spans="44:48" ht="15" customHeight="1">
      <c r="AR201" s="75" t="str">
        <f t="shared" ref="AR201:AR264" si="117">CONCATENATE(AT201,AU201)</f>
        <v>308EPS002</v>
      </c>
      <c r="AS201" s="866" t="s">
        <v>691</v>
      </c>
      <c r="AT201" s="866">
        <v>308</v>
      </c>
      <c r="AU201" s="866" t="s">
        <v>580</v>
      </c>
      <c r="AV201" s="867">
        <v>28</v>
      </c>
    </row>
    <row r="202" spans="44:48" ht="15" customHeight="1">
      <c r="AR202" s="75" t="str">
        <f t="shared" si="117"/>
        <v>308EPS010</v>
      </c>
      <c r="AS202" s="866" t="s">
        <v>691</v>
      </c>
      <c r="AT202" s="866">
        <v>308</v>
      </c>
      <c r="AU202" s="866" t="s">
        <v>578</v>
      </c>
      <c r="AV202" s="867">
        <v>149</v>
      </c>
    </row>
    <row r="203" spans="44:48" ht="15" customHeight="1">
      <c r="AR203" s="75" t="str">
        <f t="shared" si="117"/>
        <v>308EPS040</v>
      </c>
      <c r="AS203" s="866" t="s">
        <v>691</v>
      </c>
      <c r="AT203" s="866">
        <v>308</v>
      </c>
      <c r="AU203" s="866" t="s">
        <v>583</v>
      </c>
      <c r="AV203" s="867">
        <v>23</v>
      </c>
    </row>
    <row r="204" spans="44:48" ht="15" customHeight="1">
      <c r="AR204" s="75" t="str">
        <f t="shared" si="117"/>
        <v>360EPS002</v>
      </c>
      <c r="AS204" s="866" t="s">
        <v>691</v>
      </c>
      <c r="AT204" s="866">
        <v>360</v>
      </c>
      <c r="AU204" s="866" t="s">
        <v>580</v>
      </c>
      <c r="AV204" s="867">
        <v>470</v>
      </c>
    </row>
    <row r="205" spans="44:48" ht="15" customHeight="1">
      <c r="AR205" s="75" t="str">
        <f t="shared" si="117"/>
        <v>360EPS005</v>
      </c>
      <c r="AS205" s="866" t="s">
        <v>691</v>
      </c>
      <c r="AT205" s="866">
        <v>360</v>
      </c>
      <c r="AU205" s="866" t="s">
        <v>582</v>
      </c>
      <c r="AV205" s="867">
        <v>91</v>
      </c>
    </row>
    <row r="206" spans="44:48" ht="15" customHeight="1">
      <c r="AR206" s="75" t="str">
        <f t="shared" si="117"/>
        <v>360EPS010</v>
      </c>
      <c r="AS206" s="866" t="s">
        <v>691</v>
      </c>
      <c r="AT206" s="866">
        <v>360</v>
      </c>
      <c r="AU206" s="866" t="s">
        <v>578</v>
      </c>
      <c r="AV206" s="867">
        <v>904</v>
      </c>
    </row>
    <row r="207" spans="44:48" ht="15" customHeight="1">
      <c r="AR207" s="75" t="str">
        <f t="shared" si="117"/>
        <v>360EPS016</v>
      </c>
      <c r="AS207" s="866" t="s">
        <v>691</v>
      </c>
      <c r="AT207" s="866">
        <v>360</v>
      </c>
      <c r="AU207" s="866" t="s">
        <v>581</v>
      </c>
      <c r="AV207" s="867">
        <v>154</v>
      </c>
    </row>
    <row r="208" spans="44:48" ht="15" customHeight="1">
      <c r="AR208" s="75" t="str">
        <f t="shared" si="117"/>
        <v>360EPS023</v>
      </c>
      <c r="AS208" s="866" t="s">
        <v>691</v>
      </c>
      <c r="AT208" s="866">
        <v>360</v>
      </c>
      <c r="AU208" s="866" t="s">
        <v>641</v>
      </c>
      <c r="AV208" s="867">
        <v>266</v>
      </c>
    </row>
    <row r="209" spans="44:48" ht="15" customHeight="1">
      <c r="AR209" s="75" t="str">
        <f t="shared" si="117"/>
        <v>360EPS040</v>
      </c>
      <c r="AS209" s="866" t="s">
        <v>691</v>
      </c>
      <c r="AT209" s="866">
        <v>360</v>
      </c>
      <c r="AU209" s="866" t="s">
        <v>583</v>
      </c>
      <c r="AV209" s="867">
        <v>96</v>
      </c>
    </row>
    <row r="210" spans="44:48" ht="15" customHeight="1">
      <c r="AR210" s="75" t="str">
        <f t="shared" si="117"/>
        <v>380EPS005</v>
      </c>
      <c r="AS210" s="866" t="s">
        <v>691</v>
      </c>
      <c r="AT210" s="866">
        <v>380</v>
      </c>
      <c r="AU210" s="866" t="s">
        <v>582</v>
      </c>
      <c r="AV210" s="867">
        <v>4</v>
      </c>
    </row>
    <row r="211" spans="44:48" ht="15" customHeight="1">
      <c r="AR211" s="75" t="str">
        <f t="shared" si="117"/>
        <v>380EPS023</v>
      </c>
      <c r="AS211" s="866" t="s">
        <v>691</v>
      </c>
      <c r="AT211" s="866">
        <v>380</v>
      </c>
      <c r="AU211" s="866" t="s">
        <v>641</v>
      </c>
      <c r="AV211" s="867">
        <v>2</v>
      </c>
    </row>
    <row r="212" spans="44:48" ht="15" customHeight="1">
      <c r="AR212" s="75" t="str">
        <f t="shared" si="117"/>
        <v>380EPS040</v>
      </c>
      <c r="AS212" s="866" t="s">
        <v>691</v>
      </c>
      <c r="AT212" s="866">
        <v>380</v>
      </c>
      <c r="AU212" s="866" t="s">
        <v>583</v>
      </c>
      <c r="AV212" s="867">
        <v>15</v>
      </c>
    </row>
    <row r="213" spans="44:48" ht="15" customHeight="1">
      <c r="AR213" s="75" t="str">
        <f t="shared" si="117"/>
        <v>380ESSC02</v>
      </c>
      <c r="AS213" s="866" t="s">
        <v>691</v>
      </c>
      <c r="AT213" s="866">
        <v>380</v>
      </c>
      <c r="AU213" s="866" t="s">
        <v>712</v>
      </c>
      <c r="AV213" s="867">
        <v>1</v>
      </c>
    </row>
    <row r="214" spans="44:48" ht="15" customHeight="1">
      <c r="AR214" s="75" t="str">
        <f t="shared" si="117"/>
        <v>631EPS005</v>
      </c>
      <c r="AS214" s="866" t="s">
        <v>691</v>
      </c>
      <c r="AT214" s="866">
        <v>631</v>
      </c>
      <c r="AU214" s="866" t="s">
        <v>582</v>
      </c>
      <c r="AV214" s="867">
        <v>12</v>
      </c>
    </row>
    <row r="215" spans="44:48" ht="15" customHeight="1">
      <c r="AR215" s="75" t="str">
        <f t="shared" si="117"/>
        <v>631EPS010</v>
      </c>
      <c r="AS215" s="866" t="s">
        <v>691</v>
      </c>
      <c r="AT215" s="866">
        <v>631</v>
      </c>
      <c r="AU215" s="866" t="s">
        <v>578</v>
      </c>
      <c r="AV215" s="867">
        <v>425</v>
      </c>
    </row>
    <row r="216" spans="44:48" ht="15" customHeight="1">
      <c r="AR216" s="75" t="str">
        <f t="shared" si="117"/>
        <v>631EPS016</v>
      </c>
      <c r="AS216" s="866" t="s">
        <v>691</v>
      </c>
      <c r="AT216" s="866">
        <v>631</v>
      </c>
      <c r="AU216" s="866" t="s">
        <v>581</v>
      </c>
      <c r="AV216" s="867">
        <v>51</v>
      </c>
    </row>
    <row r="217" spans="44:48" ht="15" customHeight="1">
      <c r="AR217" s="75" t="str">
        <f t="shared" si="117"/>
        <v>631EPS023</v>
      </c>
      <c r="AS217" s="866" t="s">
        <v>691</v>
      </c>
      <c r="AT217" s="866">
        <v>631</v>
      </c>
      <c r="AU217" s="866" t="s">
        <v>641</v>
      </c>
      <c r="AV217" s="867">
        <v>2</v>
      </c>
    </row>
    <row r="218" spans="44:48" ht="15" customHeight="1">
      <c r="AR218" s="75" t="str">
        <f t="shared" si="117"/>
        <v>631EPS040</v>
      </c>
      <c r="AS218" s="866" t="s">
        <v>691</v>
      </c>
      <c r="AT218" s="866">
        <v>631</v>
      </c>
      <c r="AU218" s="866" t="s">
        <v>583</v>
      </c>
      <c r="AV218" s="867">
        <v>18</v>
      </c>
    </row>
    <row r="219" spans="44:48" ht="15" customHeight="1">
      <c r="AR219" s="75" t="str">
        <f t="shared" si="117"/>
        <v/>
      </c>
      <c r="AS219" s="869"/>
      <c r="AT219" s="869"/>
      <c r="AU219" s="869"/>
      <c r="AV219" s="870"/>
    </row>
    <row r="220" spans="44:48" ht="15" customHeight="1">
      <c r="AR220" s="75" t="str">
        <f t="shared" si="117"/>
        <v/>
      </c>
      <c r="AS220" s="869"/>
      <c r="AT220" s="869"/>
      <c r="AU220" s="869"/>
      <c r="AV220" s="870"/>
    </row>
    <row r="221" spans="44:48" ht="15" customHeight="1">
      <c r="AR221" s="75" t="str">
        <f t="shared" si="117"/>
        <v/>
      </c>
      <c r="AS221" s="869"/>
      <c r="AT221" s="869"/>
      <c r="AU221" s="869"/>
      <c r="AV221" s="870"/>
    </row>
    <row r="222" spans="44:48" ht="15" customHeight="1">
      <c r="AR222" s="75" t="str">
        <f t="shared" si="117"/>
        <v/>
      </c>
      <c r="AS222" s="869"/>
      <c r="AT222" s="869"/>
      <c r="AU222" s="869"/>
      <c r="AV222" s="870"/>
    </row>
    <row r="223" spans="44:48" ht="15" customHeight="1">
      <c r="AR223" s="75" t="str">
        <f t="shared" si="117"/>
        <v/>
      </c>
      <c r="AS223" s="871"/>
      <c r="AT223" s="871"/>
      <c r="AU223" s="871"/>
      <c r="AV223" s="872"/>
    </row>
    <row r="224" spans="44:48" ht="15" customHeight="1">
      <c r="AR224" s="75" t="str">
        <f t="shared" si="117"/>
        <v/>
      </c>
      <c r="AS224" s="871"/>
      <c r="AT224" s="871"/>
      <c r="AU224" s="871"/>
      <c r="AV224" s="872"/>
    </row>
    <row r="225" spans="44:48" ht="15" customHeight="1">
      <c r="AR225" s="75" t="str">
        <f t="shared" si="117"/>
        <v/>
      </c>
      <c r="AS225" s="871"/>
      <c r="AT225" s="871"/>
      <c r="AU225" s="871"/>
      <c r="AV225" s="872"/>
    </row>
    <row r="226" spans="44:48" ht="15" customHeight="1">
      <c r="AR226" s="75" t="str">
        <f t="shared" si="117"/>
        <v/>
      </c>
      <c r="AS226" s="871"/>
      <c r="AT226" s="871"/>
      <c r="AU226" s="871"/>
      <c r="AV226" s="872"/>
    </row>
    <row r="227" spans="44:48" ht="15" customHeight="1">
      <c r="AR227" s="75" t="str">
        <f t="shared" si="117"/>
        <v/>
      </c>
      <c r="AS227" s="871"/>
      <c r="AT227" s="871"/>
      <c r="AU227" s="871"/>
      <c r="AV227" s="872"/>
    </row>
    <row r="228" spans="44:48" ht="15" customHeight="1">
      <c r="AR228" s="75" t="str">
        <f t="shared" si="117"/>
        <v/>
      </c>
      <c r="AS228" s="871"/>
      <c r="AT228" s="871"/>
      <c r="AU228" s="871"/>
      <c r="AV228" s="872"/>
    </row>
    <row r="229" spans="44:48" ht="15" customHeight="1">
      <c r="AR229" s="75" t="str">
        <f t="shared" si="117"/>
        <v/>
      </c>
      <c r="AS229" s="871"/>
      <c r="AT229" s="871"/>
      <c r="AU229" s="871"/>
      <c r="AV229" s="872"/>
    </row>
    <row r="230" spans="44:48" ht="15" customHeight="1">
      <c r="AR230" s="75" t="str">
        <f t="shared" si="117"/>
        <v/>
      </c>
      <c r="AS230" s="871"/>
      <c r="AT230" s="871"/>
      <c r="AU230" s="871"/>
      <c r="AV230" s="872"/>
    </row>
    <row r="231" spans="44:48" ht="15" customHeight="1">
      <c r="AR231" s="75" t="str">
        <f t="shared" si="117"/>
        <v/>
      </c>
      <c r="AS231" s="871"/>
      <c r="AT231" s="871"/>
      <c r="AU231" s="871"/>
      <c r="AV231" s="872"/>
    </row>
    <row r="232" spans="44:48" ht="15" customHeight="1">
      <c r="AR232" s="75" t="str">
        <f t="shared" si="117"/>
        <v/>
      </c>
      <c r="AS232" s="871"/>
      <c r="AT232" s="871"/>
      <c r="AU232" s="871"/>
      <c r="AV232" s="872"/>
    </row>
    <row r="233" spans="44:48" ht="15" customHeight="1">
      <c r="AR233" s="75" t="str">
        <f t="shared" si="117"/>
        <v/>
      </c>
      <c r="AS233" s="871"/>
      <c r="AT233" s="871"/>
      <c r="AU233" s="871"/>
      <c r="AV233" s="872"/>
    </row>
    <row r="234" spans="44:48" ht="15" customHeight="1">
      <c r="AR234" s="75" t="str">
        <f t="shared" si="117"/>
        <v/>
      </c>
      <c r="AS234" s="871"/>
      <c r="AT234" s="871"/>
      <c r="AU234" s="871"/>
      <c r="AV234" s="872"/>
    </row>
    <row r="235" spans="44:48" ht="15" customHeight="1">
      <c r="AR235" s="75" t="str">
        <f t="shared" si="117"/>
        <v/>
      </c>
      <c r="AS235" s="871"/>
      <c r="AT235" s="871"/>
      <c r="AU235" s="871"/>
      <c r="AV235" s="872"/>
    </row>
    <row r="236" spans="44:48" ht="15" customHeight="1">
      <c r="AR236" s="75" t="str">
        <f t="shared" si="117"/>
        <v/>
      </c>
      <c r="AS236" s="871"/>
      <c r="AT236" s="871"/>
      <c r="AU236" s="871"/>
      <c r="AV236" s="872"/>
    </row>
    <row r="237" spans="44:48" ht="15" customHeight="1">
      <c r="AR237" s="75" t="str">
        <f t="shared" si="117"/>
        <v/>
      </c>
      <c r="AS237" s="871"/>
      <c r="AT237" s="871"/>
      <c r="AU237" s="871"/>
      <c r="AV237" s="872"/>
    </row>
    <row r="238" spans="44:48" ht="15" customHeight="1">
      <c r="AR238" s="75" t="str">
        <f t="shared" si="117"/>
        <v/>
      </c>
      <c r="AS238" s="871"/>
      <c r="AT238" s="871"/>
      <c r="AU238" s="871"/>
      <c r="AV238" s="872"/>
    </row>
    <row r="239" spans="44:48" ht="15" customHeight="1">
      <c r="AR239" s="75" t="str">
        <f t="shared" si="117"/>
        <v/>
      </c>
      <c r="AS239" s="871"/>
      <c r="AT239" s="871"/>
      <c r="AU239" s="871"/>
      <c r="AV239" s="872"/>
    </row>
    <row r="240" spans="44:48" ht="15" customHeight="1">
      <c r="AR240" s="75" t="str">
        <f t="shared" si="117"/>
        <v/>
      </c>
      <c r="AS240" s="871"/>
      <c r="AT240" s="871"/>
      <c r="AU240" s="871"/>
      <c r="AV240" s="872"/>
    </row>
    <row r="241" spans="44:48" ht="15" customHeight="1">
      <c r="AR241" s="75" t="str">
        <f t="shared" si="117"/>
        <v/>
      </c>
      <c r="AS241" s="871"/>
      <c r="AT241" s="871"/>
      <c r="AU241" s="871"/>
      <c r="AV241" s="872"/>
    </row>
    <row r="242" spans="44:48" ht="15" customHeight="1">
      <c r="AR242" s="75" t="str">
        <f t="shared" si="117"/>
        <v/>
      </c>
      <c r="AS242" s="871"/>
      <c r="AT242" s="871"/>
      <c r="AU242" s="871"/>
      <c r="AV242" s="872"/>
    </row>
    <row r="243" spans="44:48" ht="15" customHeight="1">
      <c r="AR243" s="75" t="str">
        <f t="shared" si="117"/>
        <v/>
      </c>
      <c r="AS243" s="871"/>
      <c r="AT243" s="871"/>
      <c r="AU243" s="871"/>
      <c r="AV243" s="872"/>
    </row>
    <row r="244" spans="44:48" ht="15" customHeight="1">
      <c r="AR244" s="75" t="str">
        <f t="shared" si="117"/>
        <v/>
      </c>
      <c r="AS244" s="871"/>
      <c r="AT244" s="871"/>
      <c r="AU244" s="871"/>
      <c r="AV244" s="872"/>
    </row>
    <row r="245" spans="44:48" ht="15" customHeight="1">
      <c r="AR245" s="75" t="str">
        <f t="shared" si="117"/>
        <v/>
      </c>
      <c r="AS245" s="871"/>
      <c r="AT245" s="871"/>
      <c r="AU245" s="871"/>
      <c r="AV245" s="872"/>
    </row>
    <row r="246" spans="44:48" ht="15" customHeight="1">
      <c r="AR246" s="75" t="str">
        <f t="shared" si="117"/>
        <v/>
      </c>
      <c r="AS246" s="871"/>
      <c r="AT246" s="871"/>
      <c r="AU246" s="871"/>
      <c r="AV246" s="872"/>
    </row>
    <row r="247" spans="44:48" ht="15" customHeight="1">
      <c r="AR247" s="75" t="str">
        <f t="shared" si="117"/>
        <v/>
      </c>
      <c r="AS247" s="871"/>
      <c r="AT247" s="871"/>
      <c r="AU247" s="871"/>
      <c r="AV247" s="872"/>
    </row>
    <row r="248" spans="44:48" ht="15" customHeight="1">
      <c r="AR248" s="75" t="str">
        <f t="shared" si="117"/>
        <v/>
      </c>
      <c r="AS248" s="871"/>
      <c r="AT248" s="871"/>
      <c r="AU248" s="871"/>
      <c r="AV248" s="872"/>
    </row>
    <row r="249" spans="44:48" ht="15" customHeight="1">
      <c r="AR249" s="75" t="str">
        <f t="shared" si="117"/>
        <v/>
      </c>
      <c r="AS249" s="871"/>
      <c r="AT249" s="871"/>
      <c r="AU249" s="871"/>
      <c r="AV249" s="872"/>
    </row>
    <row r="250" spans="44:48" ht="15" customHeight="1">
      <c r="AR250" s="75" t="str">
        <f t="shared" si="117"/>
        <v/>
      </c>
      <c r="AS250" s="871"/>
      <c r="AT250" s="871"/>
      <c r="AU250" s="871"/>
      <c r="AV250" s="872"/>
    </row>
    <row r="251" spans="44:48" ht="15" customHeight="1">
      <c r="AR251" s="75" t="str">
        <f t="shared" si="117"/>
        <v/>
      </c>
      <c r="AS251" s="871"/>
      <c r="AT251" s="871"/>
      <c r="AU251" s="871"/>
      <c r="AV251" s="872"/>
    </row>
    <row r="252" spans="44:48" ht="15" customHeight="1">
      <c r="AR252" s="75" t="str">
        <f t="shared" si="117"/>
        <v/>
      </c>
      <c r="AS252" s="871"/>
      <c r="AT252" s="871"/>
      <c r="AU252" s="871"/>
      <c r="AV252" s="872"/>
    </row>
    <row r="253" spans="44:48" ht="15" customHeight="1">
      <c r="AR253" s="75" t="str">
        <f t="shared" si="117"/>
        <v/>
      </c>
      <c r="AS253" s="871"/>
      <c r="AT253" s="871"/>
      <c r="AU253" s="871"/>
      <c r="AV253" s="872"/>
    </row>
    <row r="254" spans="44:48" ht="15" customHeight="1">
      <c r="AR254" s="75" t="str">
        <f t="shared" si="117"/>
        <v/>
      </c>
      <c r="AS254" s="871"/>
      <c r="AT254" s="871"/>
      <c r="AU254" s="871"/>
      <c r="AV254" s="872"/>
    </row>
    <row r="255" spans="44:48" ht="15" customHeight="1">
      <c r="AR255" s="75" t="str">
        <f t="shared" si="117"/>
        <v/>
      </c>
      <c r="AS255" s="871"/>
      <c r="AT255" s="871"/>
      <c r="AU255" s="871"/>
      <c r="AV255" s="872"/>
    </row>
    <row r="256" spans="44:48" ht="15" customHeight="1">
      <c r="AR256" s="75" t="str">
        <f t="shared" si="117"/>
        <v/>
      </c>
      <c r="AS256" s="871"/>
      <c r="AT256" s="871"/>
      <c r="AU256" s="871"/>
      <c r="AV256" s="872"/>
    </row>
    <row r="257" spans="44:48" ht="15" customHeight="1">
      <c r="AR257" s="75" t="str">
        <f t="shared" si="117"/>
        <v/>
      </c>
      <c r="AS257" s="871"/>
      <c r="AT257" s="871"/>
      <c r="AU257" s="871"/>
      <c r="AV257" s="872"/>
    </row>
    <row r="258" spans="44:48" ht="15" customHeight="1">
      <c r="AR258" s="75" t="str">
        <f t="shared" si="117"/>
        <v/>
      </c>
      <c r="AS258" s="871"/>
      <c r="AT258" s="871"/>
      <c r="AU258" s="871"/>
      <c r="AV258" s="872"/>
    </row>
    <row r="259" spans="44:48" ht="15" customHeight="1">
      <c r="AR259" s="75" t="str">
        <f t="shared" si="117"/>
        <v/>
      </c>
      <c r="AS259" s="871"/>
      <c r="AT259" s="871"/>
      <c r="AU259" s="871"/>
      <c r="AV259" s="872"/>
    </row>
    <row r="260" spans="44:48" ht="15" customHeight="1">
      <c r="AR260" s="75" t="str">
        <f t="shared" si="117"/>
        <v/>
      </c>
      <c r="AS260" s="871"/>
      <c r="AT260" s="871"/>
      <c r="AU260" s="871"/>
      <c r="AV260" s="872"/>
    </row>
    <row r="261" spans="44:48" ht="15" customHeight="1">
      <c r="AR261" s="75" t="str">
        <f t="shared" si="117"/>
        <v/>
      </c>
      <c r="AS261" s="871"/>
      <c r="AT261" s="871"/>
      <c r="AU261" s="871"/>
      <c r="AV261" s="872"/>
    </row>
    <row r="262" spans="44:48" ht="15" customHeight="1">
      <c r="AR262" s="75" t="str">
        <f t="shared" si="117"/>
        <v/>
      </c>
      <c r="AS262" s="871"/>
      <c r="AT262" s="871"/>
      <c r="AU262" s="871"/>
      <c r="AV262" s="872"/>
    </row>
    <row r="263" spans="44:48" ht="15" customHeight="1">
      <c r="AR263" s="75" t="str">
        <f t="shared" si="117"/>
        <v/>
      </c>
      <c r="AS263" s="871"/>
      <c r="AT263" s="871"/>
      <c r="AU263" s="871"/>
      <c r="AV263" s="872"/>
    </row>
    <row r="264" spans="44:48" ht="15" customHeight="1">
      <c r="AR264" s="75" t="str">
        <f t="shared" si="117"/>
        <v/>
      </c>
      <c r="AS264" s="871"/>
      <c r="AT264" s="871"/>
      <c r="AU264" s="871"/>
      <c r="AV264" s="872"/>
    </row>
    <row r="265" spans="44:48" ht="15" customHeight="1">
      <c r="AR265" s="75" t="str">
        <f t="shared" ref="AR265:AR328" si="118">CONCATENATE(AT265,AU265)</f>
        <v/>
      </c>
      <c r="AS265" s="871"/>
      <c r="AT265" s="871"/>
      <c r="AU265" s="871"/>
      <c r="AV265" s="872"/>
    </row>
    <row r="266" spans="44:48" ht="15" customHeight="1">
      <c r="AR266" s="75" t="str">
        <f t="shared" si="118"/>
        <v/>
      </c>
      <c r="AS266" s="871"/>
      <c r="AT266" s="871"/>
      <c r="AU266" s="871"/>
      <c r="AV266" s="872"/>
    </row>
    <row r="267" spans="44:48" ht="15" customHeight="1">
      <c r="AR267" s="75" t="str">
        <f t="shared" si="118"/>
        <v/>
      </c>
      <c r="AS267" s="871"/>
      <c r="AT267" s="871"/>
      <c r="AU267" s="871"/>
      <c r="AV267" s="872"/>
    </row>
    <row r="268" spans="44:48" ht="15" customHeight="1">
      <c r="AR268" s="75" t="str">
        <f t="shared" si="118"/>
        <v/>
      </c>
      <c r="AS268" s="871"/>
      <c r="AT268" s="871"/>
      <c r="AU268" s="871"/>
      <c r="AV268" s="872"/>
    </row>
    <row r="269" spans="44:48" ht="15" customHeight="1">
      <c r="AR269" s="75" t="str">
        <f t="shared" si="118"/>
        <v/>
      </c>
      <c r="AS269" s="871"/>
      <c r="AT269" s="871"/>
      <c r="AU269" s="871"/>
      <c r="AV269" s="872"/>
    </row>
    <row r="270" spans="44:48" ht="15" customHeight="1">
      <c r="AR270" s="75" t="str">
        <f t="shared" si="118"/>
        <v/>
      </c>
      <c r="AS270" s="871"/>
      <c r="AT270" s="871"/>
      <c r="AU270" s="871"/>
      <c r="AV270" s="872"/>
    </row>
    <row r="271" spans="44:48" ht="15" customHeight="1">
      <c r="AR271" s="75" t="str">
        <f t="shared" si="118"/>
        <v/>
      </c>
      <c r="AS271" s="871"/>
      <c r="AT271" s="871"/>
      <c r="AU271" s="871"/>
      <c r="AV271" s="872"/>
    </row>
    <row r="272" spans="44:48" ht="15" customHeight="1">
      <c r="AR272" s="75" t="str">
        <f t="shared" si="118"/>
        <v/>
      </c>
      <c r="AS272" s="871"/>
      <c r="AT272" s="871"/>
      <c r="AU272" s="871"/>
      <c r="AV272" s="872"/>
    </row>
    <row r="273" spans="44:48" ht="15" customHeight="1">
      <c r="AR273" s="75" t="str">
        <f t="shared" si="118"/>
        <v/>
      </c>
      <c r="AS273" s="871"/>
      <c r="AT273" s="871"/>
      <c r="AU273" s="871"/>
      <c r="AV273" s="872"/>
    </row>
    <row r="274" spans="44:48" ht="15" customHeight="1">
      <c r="AR274" s="75" t="str">
        <f t="shared" si="118"/>
        <v/>
      </c>
      <c r="AS274" s="871"/>
      <c r="AT274" s="871"/>
      <c r="AU274" s="871"/>
      <c r="AV274" s="872"/>
    </row>
    <row r="275" spans="44:48" ht="15" customHeight="1">
      <c r="AR275" s="75" t="str">
        <f t="shared" si="118"/>
        <v/>
      </c>
      <c r="AS275" s="871"/>
      <c r="AT275" s="871"/>
      <c r="AU275" s="871"/>
      <c r="AV275" s="872"/>
    </row>
    <row r="276" spans="44:48" ht="15" customHeight="1">
      <c r="AR276" s="75" t="str">
        <f t="shared" si="118"/>
        <v/>
      </c>
      <c r="AS276" s="871"/>
      <c r="AT276" s="871"/>
      <c r="AU276" s="871"/>
      <c r="AV276" s="872"/>
    </row>
    <row r="277" spans="44:48" ht="15" customHeight="1">
      <c r="AR277" s="75" t="str">
        <f t="shared" si="118"/>
        <v/>
      </c>
      <c r="AS277" s="871"/>
      <c r="AT277" s="871"/>
      <c r="AU277" s="871"/>
      <c r="AV277" s="872"/>
    </row>
    <row r="278" spans="44:48" ht="15" customHeight="1">
      <c r="AR278" s="75" t="str">
        <f t="shared" si="118"/>
        <v/>
      </c>
      <c r="AS278" s="871"/>
      <c r="AT278" s="871"/>
      <c r="AU278" s="871"/>
      <c r="AV278" s="872"/>
    </row>
    <row r="279" spans="44:48" ht="15" customHeight="1">
      <c r="AR279" s="75" t="str">
        <f t="shared" si="118"/>
        <v/>
      </c>
      <c r="AS279" s="871"/>
      <c r="AT279" s="871"/>
      <c r="AU279" s="871"/>
      <c r="AV279" s="872"/>
    </row>
    <row r="280" spans="44:48" ht="15" customHeight="1">
      <c r="AR280" s="75" t="str">
        <f t="shared" si="118"/>
        <v/>
      </c>
      <c r="AS280" s="871"/>
      <c r="AT280" s="871"/>
      <c r="AU280" s="871"/>
      <c r="AV280" s="872"/>
    </row>
    <row r="281" spans="44:48" ht="15" customHeight="1">
      <c r="AR281" s="75" t="str">
        <f t="shared" si="118"/>
        <v/>
      </c>
      <c r="AS281" s="871"/>
      <c r="AT281" s="871"/>
      <c r="AU281" s="871"/>
      <c r="AV281" s="872"/>
    </row>
    <row r="282" spans="44:48" ht="15" customHeight="1">
      <c r="AR282" s="75" t="str">
        <f t="shared" si="118"/>
        <v/>
      </c>
      <c r="AS282" s="871"/>
      <c r="AT282" s="871"/>
      <c r="AU282" s="871"/>
      <c r="AV282" s="872"/>
    </row>
    <row r="283" spans="44:48" ht="15" customHeight="1">
      <c r="AR283" s="75" t="str">
        <f t="shared" si="118"/>
        <v/>
      </c>
      <c r="AS283" s="871"/>
      <c r="AT283" s="871"/>
      <c r="AU283" s="871"/>
      <c r="AV283" s="872"/>
    </row>
    <row r="284" spans="44:48" ht="15" customHeight="1">
      <c r="AR284" s="75" t="str">
        <f t="shared" si="118"/>
        <v/>
      </c>
      <c r="AS284" s="871"/>
      <c r="AT284" s="871"/>
      <c r="AU284" s="871"/>
      <c r="AV284" s="872"/>
    </row>
    <row r="285" spans="44:48" ht="15" customHeight="1">
      <c r="AR285" s="75" t="str">
        <f t="shared" si="118"/>
        <v/>
      </c>
      <c r="AS285" s="871"/>
      <c r="AT285" s="871"/>
      <c r="AU285" s="871"/>
      <c r="AV285" s="872"/>
    </row>
    <row r="286" spans="44:48" ht="15" customHeight="1">
      <c r="AR286" s="75" t="str">
        <f t="shared" si="118"/>
        <v/>
      </c>
      <c r="AS286" s="871"/>
      <c r="AT286" s="871"/>
      <c r="AU286" s="871"/>
      <c r="AV286" s="872"/>
    </row>
    <row r="287" spans="44:48" ht="15" customHeight="1">
      <c r="AR287" s="75" t="str">
        <f t="shared" si="118"/>
        <v/>
      </c>
      <c r="AS287" s="871"/>
      <c r="AT287" s="871"/>
      <c r="AU287" s="871"/>
      <c r="AV287" s="872"/>
    </row>
    <row r="288" spans="44:48" ht="15" customHeight="1">
      <c r="AR288" s="75" t="str">
        <f t="shared" si="118"/>
        <v/>
      </c>
      <c r="AS288" s="871"/>
      <c r="AT288" s="871"/>
      <c r="AU288" s="871"/>
      <c r="AV288" s="872"/>
    </row>
    <row r="289" spans="44:48" ht="15" customHeight="1">
      <c r="AR289" s="75" t="str">
        <f t="shared" si="118"/>
        <v/>
      </c>
      <c r="AS289" s="871"/>
      <c r="AT289" s="871"/>
      <c r="AU289" s="871"/>
      <c r="AV289" s="872"/>
    </row>
    <row r="290" spans="44:48" ht="15" customHeight="1">
      <c r="AR290" s="75" t="str">
        <f t="shared" si="118"/>
        <v/>
      </c>
      <c r="AS290" s="871"/>
      <c r="AT290" s="871"/>
      <c r="AU290" s="871"/>
      <c r="AV290" s="872"/>
    </row>
    <row r="291" spans="44:48" ht="15" customHeight="1">
      <c r="AR291" s="75" t="str">
        <f t="shared" si="118"/>
        <v/>
      </c>
      <c r="AS291" s="871"/>
      <c r="AT291" s="871"/>
      <c r="AU291" s="871"/>
      <c r="AV291" s="872"/>
    </row>
    <row r="292" spans="44:48" ht="15" customHeight="1">
      <c r="AR292" s="75" t="str">
        <f t="shared" si="118"/>
        <v/>
      </c>
      <c r="AS292" s="871"/>
      <c r="AT292" s="871"/>
      <c r="AU292" s="871"/>
      <c r="AV292" s="872"/>
    </row>
    <row r="293" spans="44:48" ht="15" customHeight="1">
      <c r="AR293" s="75" t="str">
        <f t="shared" si="118"/>
        <v/>
      </c>
      <c r="AS293" s="871"/>
      <c r="AT293" s="871"/>
      <c r="AU293" s="871"/>
      <c r="AV293" s="872"/>
    </row>
    <row r="294" spans="44:48" ht="15" customHeight="1">
      <c r="AR294" s="75" t="str">
        <f t="shared" si="118"/>
        <v/>
      </c>
      <c r="AS294" s="871"/>
      <c r="AT294" s="871"/>
      <c r="AU294" s="871"/>
      <c r="AV294" s="872"/>
    </row>
    <row r="295" spans="44:48" ht="15" customHeight="1">
      <c r="AR295" s="75" t="str">
        <f t="shared" si="118"/>
        <v/>
      </c>
      <c r="AS295" s="871"/>
      <c r="AT295" s="871"/>
      <c r="AU295" s="871"/>
      <c r="AV295" s="872"/>
    </row>
    <row r="296" spans="44:48" ht="15" customHeight="1">
      <c r="AR296" s="75" t="str">
        <f t="shared" si="118"/>
        <v/>
      </c>
      <c r="AS296" s="871"/>
      <c r="AT296" s="871"/>
      <c r="AU296" s="871"/>
      <c r="AV296" s="872"/>
    </row>
    <row r="297" spans="44:48" ht="15" customHeight="1">
      <c r="AR297" s="75" t="str">
        <f t="shared" si="118"/>
        <v/>
      </c>
      <c r="AS297" s="871"/>
      <c r="AT297" s="871"/>
      <c r="AU297" s="871"/>
      <c r="AV297" s="872"/>
    </row>
    <row r="298" spans="44:48" ht="15" customHeight="1">
      <c r="AR298" s="75" t="str">
        <f t="shared" si="118"/>
        <v/>
      </c>
      <c r="AS298" s="871"/>
      <c r="AT298" s="871"/>
      <c r="AU298" s="871"/>
      <c r="AV298" s="872"/>
    </row>
    <row r="299" spans="44:48" ht="15" customHeight="1">
      <c r="AR299" s="75" t="str">
        <f t="shared" si="118"/>
        <v/>
      </c>
      <c r="AS299" s="871"/>
      <c r="AT299" s="871"/>
      <c r="AU299" s="871"/>
      <c r="AV299" s="872"/>
    </row>
    <row r="300" spans="44:48" ht="15" customHeight="1">
      <c r="AR300" s="75" t="str">
        <f t="shared" si="118"/>
        <v/>
      </c>
      <c r="AS300" s="871"/>
      <c r="AT300" s="871"/>
      <c r="AU300" s="871"/>
      <c r="AV300" s="872"/>
    </row>
    <row r="301" spans="44:48" ht="15" customHeight="1">
      <c r="AR301" s="75" t="str">
        <f t="shared" si="118"/>
        <v/>
      </c>
      <c r="AS301" s="871"/>
      <c r="AT301" s="871"/>
      <c r="AU301" s="871"/>
      <c r="AV301" s="872"/>
    </row>
    <row r="302" spans="44:48" ht="15" customHeight="1">
      <c r="AR302" s="75" t="str">
        <f t="shared" si="118"/>
        <v/>
      </c>
      <c r="AS302" s="871"/>
      <c r="AT302" s="871"/>
      <c r="AU302" s="871"/>
      <c r="AV302" s="872"/>
    </row>
    <row r="303" spans="44:48" ht="15" customHeight="1">
      <c r="AR303" s="75" t="str">
        <f t="shared" si="118"/>
        <v/>
      </c>
      <c r="AS303" s="871"/>
      <c r="AT303" s="871"/>
      <c r="AU303" s="871"/>
      <c r="AV303" s="872"/>
    </row>
    <row r="304" spans="44:48" ht="15" customHeight="1">
      <c r="AR304" s="75" t="str">
        <f t="shared" si="118"/>
        <v/>
      </c>
      <c r="AS304" s="871"/>
      <c r="AT304" s="871"/>
      <c r="AU304" s="871"/>
      <c r="AV304" s="872"/>
    </row>
    <row r="305" spans="44:48" ht="15" customHeight="1">
      <c r="AR305" s="75" t="str">
        <f t="shared" si="118"/>
        <v/>
      </c>
      <c r="AS305" s="871"/>
      <c r="AT305" s="871"/>
      <c r="AU305" s="871"/>
      <c r="AV305" s="872"/>
    </row>
    <row r="306" spans="44:48" ht="15" customHeight="1">
      <c r="AR306" s="75" t="str">
        <f t="shared" si="118"/>
        <v/>
      </c>
      <c r="AS306" s="871"/>
      <c r="AT306" s="871"/>
      <c r="AU306" s="871"/>
      <c r="AV306" s="872"/>
    </row>
    <row r="307" spans="44:48" ht="15" customHeight="1">
      <c r="AR307" s="75" t="str">
        <f t="shared" si="118"/>
        <v/>
      </c>
      <c r="AS307" s="871"/>
      <c r="AT307" s="871"/>
      <c r="AU307" s="871"/>
      <c r="AV307" s="872"/>
    </row>
    <row r="308" spans="44:48" ht="15" customHeight="1">
      <c r="AR308" s="75" t="str">
        <f t="shared" si="118"/>
        <v/>
      </c>
      <c r="AS308" s="871"/>
      <c r="AT308" s="871"/>
      <c r="AU308" s="871"/>
      <c r="AV308" s="872"/>
    </row>
    <row r="309" spans="44:48" ht="15" customHeight="1">
      <c r="AR309" s="75" t="str">
        <f t="shared" si="118"/>
        <v/>
      </c>
      <c r="AS309" s="871"/>
      <c r="AT309" s="871"/>
      <c r="AU309" s="871"/>
      <c r="AV309" s="872"/>
    </row>
    <row r="310" spans="44:48" ht="15" customHeight="1">
      <c r="AR310" s="75" t="str">
        <f t="shared" si="118"/>
        <v/>
      </c>
      <c r="AS310" s="871"/>
      <c r="AT310" s="871"/>
      <c r="AU310" s="871"/>
      <c r="AV310" s="872"/>
    </row>
    <row r="311" spans="44:48" ht="15" customHeight="1">
      <c r="AR311" s="75" t="str">
        <f t="shared" si="118"/>
        <v/>
      </c>
      <c r="AS311" s="871"/>
      <c r="AT311" s="871"/>
      <c r="AU311" s="871"/>
      <c r="AV311" s="872"/>
    </row>
    <row r="312" spans="44:48" ht="15" customHeight="1">
      <c r="AR312" s="75" t="str">
        <f t="shared" si="118"/>
        <v/>
      </c>
      <c r="AS312" s="871"/>
      <c r="AT312" s="871"/>
      <c r="AU312" s="871"/>
      <c r="AV312" s="872"/>
    </row>
    <row r="313" spans="44:48" ht="15" customHeight="1">
      <c r="AR313" s="75" t="str">
        <f t="shared" si="118"/>
        <v/>
      </c>
      <c r="AS313" s="871"/>
      <c r="AT313" s="871"/>
      <c r="AU313" s="871"/>
      <c r="AV313" s="872"/>
    </row>
    <row r="314" spans="44:48" ht="15" customHeight="1">
      <c r="AR314" s="75" t="str">
        <f t="shared" si="118"/>
        <v/>
      </c>
      <c r="AS314" s="871"/>
      <c r="AT314" s="871"/>
      <c r="AU314" s="871"/>
      <c r="AV314" s="872"/>
    </row>
    <row r="315" spans="44:48" ht="15" customHeight="1">
      <c r="AR315" s="75" t="str">
        <f t="shared" si="118"/>
        <v/>
      </c>
      <c r="AS315" s="871"/>
      <c r="AT315" s="871"/>
      <c r="AU315" s="871"/>
      <c r="AV315" s="872"/>
    </row>
    <row r="316" spans="44:48" ht="15" customHeight="1">
      <c r="AR316" s="75" t="str">
        <f t="shared" si="118"/>
        <v/>
      </c>
      <c r="AS316" s="871"/>
      <c r="AT316" s="871"/>
      <c r="AU316" s="871"/>
      <c r="AV316" s="872"/>
    </row>
    <row r="317" spans="44:48" ht="15" customHeight="1">
      <c r="AR317" s="75" t="str">
        <f t="shared" si="118"/>
        <v/>
      </c>
      <c r="AS317" s="871"/>
      <c r="AT317" s="871"/>
      <c r="AU317" s="871"/>
      <c r="AV317" s="872"/>
    </row>
    <row r="318" spans="44:48" ht="15" customHeight="1">
      <c r="AR318" s="75" t="str">
        <f t="shared" si="118"/>
        <v/>
      </c>
      <c r="AS318" s="871"/>
      <c r="AT318" s="871"/>
      <c r="AU318" s="871"/>
      <c r="AV318" s="872"/>
    </row>
    <row r="319" spans="44:48" ht="15" customHeight="1">
      <c r="AR319" s="75" t="str">
        <f t="shared" si="118"/>
        <v/>
      </c>
      <c r="AS319" s="871"/>
      <c r="AT319" s="871"/>
      <c r="AU319" s="871"/>
      <c r="AV319" s="872"/>
    </row>
    <row r="320" spans="44:48" ht="15" customHeight="1">
      <c r="AR320" s="75" t="str">
        <f t="shared" si="118"/>
        <v/>
      </c>
      <c r="AS320" s="871"/>
      <c r="AT320" s="871"/>
      <c r="AU320" s="871"/>
      <c r="AV320" s="872"/>
    </row>
    <row r="321" spans="44:48" ht="15" customHeight="1">
      <c r="AR321" s="75" t="str">
        <f t="shared" si="118"/>
        <v/>
      </c>
      <c r="AS321" s="871"/>
      <c r="AT321" s="871"/>
      <c r="AU321" s="871"/>
      <c r="AV321" s="872"/>
    </row>
    <row r="322" spans="44:48" ht="15" customHeight="1">
      <c r="AR322" s="75" t="str">
        <f t="shared" si="118"/>
        <v/>
      </c>
      <c r="AS322" s="871"/>
      <c r="AT322" s="871"/>
      <c r="AU322" s="871"/>
      <c r="AV322" s="872"/>
    </row>
    <row r="323" spans="44:48" ht="15" customHeight="1">
      <c r="AR323" s="75" t="str">
        <f t="shared" si="118"/>
        <v/>
      </c>
      <c r="AS323" s="871"/>
      <c r="AT323" s="871"/>
      <c r="AU323" s="871"/>
      <c r="AV323" s="872"/>
    </row>
    <row r="324" spans="44:48" ht="15" customHeight="1">
      <c r="AR324" s="75" t="str">
        <f t="shared" si="118"/>
        <v/>
      </c>
      <c r="AS324" s="871"/>
      <c r="AT324" s="871"/>
      <c r="AU324" s="871"/>
      <c r="AV324" s="872"/>
    </row>
    <row r="325" spans="44:48" ht="15" customHeight="1">
      <c r="AR325" s="75" t="str">
        <f t="shared" si="118"/>
        <v/>
      </c>
      <c r="AS325" s="871"/>
      <c r="AT325" s="871"/>
      <c r="AU325" s="871"/>
      <c r="AV325" s="872"/>
    </row>
    <row r="326" spans="44:48" ht="15" customHeight="1">
      <c r="AR326" s="75" t="str">
        <f t="shared" si="118"/>
        <v/>
      </c>
      <c r="AS326" s="871"/>
      <c r="AT326" s="871"/>
      <c r="AU326" s="871"/>
      <c r="AV326" s="872"/>
    </row>
    <row r="327" spans="44:48" ht="15" customHeight="1">
      <c r="AR327" s="75" t="str">
        <f t="shared" si="118"/>
        <v/>
      </c>
      <c r="AS327" s="871"/>
      <c r="AT327" s="871"/>
      <c r="AU327" s="871"/>
      <c r="AV327" s="872"/>
    </row>
    <row r="328" spans="44:48" ht="15" customHeight="1">
      <c r="AR328" s="75" t="str">
        <f t="shared" si="118"/>
        <v/>
      </c>
      <c r="AS328" s="871"/>
      <c r="AT328" s="871"/>
      <c r="AU328" s="871"/>
      <c r="AV328" s="872"/>
    </row>
    <row r="329" spans="44:48" ht="15" customHeight="1">
      <c r="AR329" s="75" t="str">
        <f t="shared" ref="AR329:AR392" si="119">CONCATENATE(AT329,AU329)</f>
        <v/>
      </c>
      <c r="AS329" s="871"/>
      <c r="AT329" s="871"/>
      <c r="AU329" s="871"/>
      <c r="AV329" s="872"/>
    </row>
    <row r="330" spans="44:48" ht="15" customHeight="1">
      <c r="AR330" s="75" t="str">
        <f t="shared" si="119"/>
        <v/>
      </c>
      <c r="AS330" s="871"/>
      <c r="AT330" s="871"/>
      <c r="AU330" s="871"/>
      <c r="AV330" s="872"/>
    </row>
    <row r="331" spans="44:48" ht="15" customHeight="1">
      <c r="AR331" s="75" t="str">
        <f t="shared" si="119"/>
        <v/>
      </c>
      <c r="AS331" s="871"/>
      <c r="AT331" s="871"/>
      <c r="AU331" s="871"/>
      <c r="AV331" s="872"/>
    </row>
    <row r="332" spans="44:48" ht="15" customHeight="1">
      <c r="AR332" s="75" t="str">
        <f t="shared" si="119"/>
        <v/>
      </c>
      <c r="AS332" s="871"/>
      <c r="AT332" s="871"/>
      <c r="AU332" s="871"/>
      <c r="AV332" s="872"/>
    </row>
    <row r="333" spans="44:48" ht="15" customHeight="1">
      <c r="AR333" s="75" t="str">
        <f t="shared" si="119"/>
        <v/>
      </c>
      <c r="AS333" s="871"/>
      <c r="AT333" s="871"/>
      <c r="AU333" s="871"/>
      <c r="AV333" s="872"/>
    </row>
    <row r="334" spans="44:48" ht="15" customHeight="1">
      <c r="AR334" s="75" t="str">
        <f t="shared" si="119"/>
        <v/>
      </c>
      <c r="AS334" s="871"/>
      <c r="AT334" s="871"/>
      <c r="AU334" s="871"/>
      <c r="AV334" s="872"/>
    </row>
    <row r="335" spans="44:48" ht="15" customHeight="1">
      <c r="AR335" s="75" t="str">
        <f t="shared" si="119"/>
        <v/>
      </c>
      <c r="AS335" s="871"/>
      <c r="AT335" s="871"/>
      <c r="AU335" s="871"/>
      <c r="AV335" s="872"/>
    </row>
    <row r="336" spans="44:48" ht="15" customHeight="1">
      <c r="AR336" s="75" t="str">
        <f t="shared" si="119"/>
        <v/>
      </c>
      <c r="AS336" s="871"/>
      <c r="AT336" s="871"/>
      <c r="AU336" s="871"/>
      <c r="AV336" s="872"/>
    </row>
    <row r="337" spans="44:48" ht="15" customHeight="1">
      <c r="AR337" s="75" t="str">
        <f t="shared" si="119"/>
        <v/>
      </c>
      <c r="AS337" s="871"/>
      <c r="AT337" s="871"/>
      <c r="AU337" s="871"/>
      <c r="AV337" s="872"/>
    </row>
    <row r="338" spans="44:48" ht="15" customHeight="1">
      <c r="AR338" s="75" t="str">
        <f t="shared" si="119"/>
        <v/>
      </c>
      <c r="AS338" s="871"/>
      <c r="AT338" s="871"/>
      <c r="AU338" s="871"/>
      <c r="AV338" s="872"/>
    </row>
    <row r="339" spans="44:48" ht="15" customHeight="1">
      <c r="AR339" s="75" t="str">
        <f t="shared" si="119"/>
        <v/>
      </c>
      <c r="AS339" s="871"/>
      <c r="AT339" s="871"/>
      <c r="AU339" s="871"/>
      <c r="AV339" s="872"/>
    </row>
    <row r="340" spans="44:48" ht="15" customHeight="1">
      <c r="AR340" s="75" t="str">
        <f t="shared" si="119"/>
        <v/>
      </c>
      <c r="AS340" s="871"/>
      <c r="AT340" s="871"/>
      <c r="AU340" s="871"/>
      <c r="AV340" s="872"/>
    </row>
    <row r="341" spans="44:48" ht="15" customHeight="1">
      <c r="AR341" s="75" t="str">
        <f t="shared" si="119"/>
        <v/>
      </c>
      <c r="AS341" s="871"/>
      <c r="AT341" s="871"/>
      <c r="AU341" s="871"/>
      <c r="AV341" s="872"/>
    </row>
    <row r="342" spans="44:48" ht="15" customHeight="1">
      <c r="AR342" s="75" t="str">
        <f t="shared" si="119"/>
        <v/>
      </c>
      <c r="AS342" s="871"/>
      <c r="AT342" s="871"/>
      <c r="AU342" s="871"/>
      <c r="AV342" s="872"/>
    </row>
    <row r="343" spans="44:48" ht="15" customHeight="1">
      <c r="AR343" s="75" t="str">
        <f t="shared" si="119"/>
        <v/>
      </c>
      <c r="AS343" s="871"/>
      <c r="AT343" s="871"/>
      <c r="AU343" s="871"/>
      <c r="AV343" s="872"/>
    </row>
    <row r="344" spans="44:48" ht="15" customHeight="1">
      <c r="AR344" s="75" t="str">
        <f t="shared" si="119"/>
        <v/>
      </c>
      <c r="AS344" s="871"/>
      <c r="AT344" s="871"/>
      <c r="AU344" s="871"/>
      <c r="AV344" s="872"/>
    </row>
    <row r="345" spans="44:48" ht="15" customHeight="1">
      <c r="AR345" s="75" t="str">
        <f t="shared" si="119"/>
        <v/>
      </c>
      <c r="AS345" s="871"/>
      <c r="AT345" s="871"/>
      <c r="AU345" s="871"/>
      <c r="AV345" s="872"/>
    </row>
    <row r="346" spans="44:48" ht="15" customHeight="1">
      <c r="AR346" s="75" t="str">
        <f t="shared" si="119"/>
        <v/>
      </c>
      <c r="AS346" s="871"/>
      <c r="AT346" s="871"/>
      <c r="AU346" s="871"/>
      <c r="AV346" s="872"/>
    </row>
    <row r="347" spans="44:48" ht="15" customHeight="1">
      <c r="AR347" s="75" t="str">
        <f t="shared" si="119"/>
        <v/>
      </c>
      <c r="AS347" s="871"/>
      <c r="AT347" s="871"/>
      <c r="AU347" s="871"/>
      <c r="AV347" s="872"/>
    </row>
    <row r="348" spans="44:48" ht="15" customHeight="1">
      <c r="AR348" s="75" t="str">
        <f t="shared" si="119"/>
        <v/>
      </c>
      <c r="AS348" s="871"/>
      <c r="AT348" s="871"/>
      <c r="AU348" s="871"/>
      <c r="AV348" s="872"/>
    </row>
    <row r="349" spans="44:48" ht="15" customHeight="1">
      <c r="AR349" s="75" t="str">
        <f t="shared" si="119"/>
        <v/>
      </c>
      <c r="AS349" s="871"/>
      <c r="AT349" s="871"/>
      <c r="AU349" s="871"/>
      <c r="AV349" s="872"/>
    </row>
    <row r="350" spans="44:48" ht="15" customHeight="1">
      <c r="AR350" s="75" t="str">
        <f t="shared" si="119"/>
        <v/>
      </c>
      <c r="AS350" s="871"/>
      <c r="AT350" s="871"/>
      <c r="AU350" s="871"/>
      <c r="AV350" s="872"/>
    </row>
    <row r="351" spans="44:48" ht="15" customHeight="1">
      <c r="AR351" s="75" t="str">
        <f t="shared" si="119"/>
        <v/>
      </c>
      <c r="AS351" s="871"/>
      <c r="AT351" s="871"/>
      <c r="AU351" s="871"/>
      <c r="AV351" s="872"/>
    </row>
    <row r="352" spans="44:48" ht="15" customHeight="1">
      <c r="AR352" s="75" t="str">
        <f t="shared" si="119"/>
        <v/>
      </c>
      <c r="AS352" s="871"/>
      <c r="AT352" s="871"/>
      <c r="AU352" s="871"/>
      <c r="AV352" s="872"/>
    </row>
    <row r="353" spans="44:48" ht="15" customHeight="1">
      <c r="AR353" s="75" t="str">
        <f t="shared" si="119"/>
        <v/>
      </c>
      <c r="AS353" s="871"/>
      <c r="AT353" s="871"/>
      <c r="AU353" s="871"/>
      <c r="AV353" s="872"/>
    </row>
    <row r="354" spans="44:48" ht="15" customHeight="1">
      <c r="AR354" s="75" t="str">
        <f t="shared" si="119"/>
        <v/>
      </c>
      <c r="AS354" s="871"/>
      <c r="AT354" s="871"/>
      <c r="AU354" s="871"/>
      <c r="AV354" s="872"/>
    </row>
    <row r="355" spans="44:48" ht="15" customHeight="1">
      <c r="AR355" s="75" t="str">
        <f t="shared" si="119"/>
        <v/>
      </c>
      <c r="AS355" s="871"/>
      <c r="AT355" s="871"/>
      <c r="AU355" s="871"/>
      <c r="AV355" s="872"/>
    </row>
    <row r="356" spans="44:48" ht="15" customHeight="1">
      <c r="AR356" s="75" t="str">
        <f t="shared" si="119"/>
        <v/>
      </c>
      <c r="AS356" s="871"/>
      <c r="AT356" s="871"/>
      <c r="AU356" s="871"/>
      <c r="AV356" s="872"/>
    </row>
    <row r="357" spans="44:48" ht="15" customHeight="1">
      <c r="AR357" s="75" t="str">
        <f t="shared" si="119"/>
        <v/>
      </c>
      <c r="AS357" s="871"/>
      <c r="AT357" s="871"/>
      <c r="AU357" s="871"/>
      <c r="AV357" s="872"/>
    </row>
    <row r="358" spans="44:48" ht="15" customHeight="1">
      <c r="AR358" s="75" t="str">
        <f t="shared" si="119"/>
        <v/>
      </c>
      <c r="AS358" s="871"/>
      <c r="AT358" s="871"/>
      <c r="AU358" s="871"/>
      <c r="AV358" s="872"/>
    </row>
    <row r="359" spans="44:48" ht="15" customHeight="1">
      <c r="AR359" s="75" t="str">
        <f t="shared" si="119"/>
        <v/>
      </c>
      <c r="AS359" s="871"/>
      <c r="AT359" s="871"/>
      <c r="AU359" s="871"/>
      <c r="AV359" s="872"/>
    </row>
    <row r="360" spans="44:48" ht="15" customHeight="1">
      <c r="AR360" s="75" t="str">
        <f t="shared" si="119"/>
        <v/>
      </c>
      <c r="AS360" s="871"/>
      <c r="AT360" s="871"/>
      <c r="AU360" s="871"/>
      <c r="AV360" s="872"/>
    </row>
    <row r="361" spans="44:48" ht="15" customHeight="1">
      <c r="AR361" s="75" t="str">
        <f t="shared" si="119"/>
        <v/>
      </c>
      <c r="AS361" s="871"/>
      <c r="AT361" s="871"/>
      <c r="AU361" s="871"/>
      <c r="AV361" s="872"/>
    </row>
    <row r="362" spans="44:48" ht="15" customHeight="1">
      <c r="AR362" s="75" t="str">
        <f t="shared" si="119"/>
        <v/>
      </c>
      <c r="AS362" s="871"/>
      <c r="AT362" s="871"/>
      <c r="AU362" s="871"/>
      <c r="AV362" s="872"/>
    </row>
    <row r="363" spans="44:48" ht="15" customHeight="1">
      <c r="AR363" s="75" t="str">
        <f t="shared" si="119"/>
        <v/>
      </c>
      <c r="AS363" s="871"/>
      <c r="AT363" s="871"/>
      <c r="AU363" s="871"/>
      <c r="AV363" s="872"/>
    </row>
    <row r="364" spans="44:48" ht="15" customHeight="1">
      <c r="AR364" s="75" t="str">
        <f t="shared" si="119"/>
        <v/>
      </c>
      <c r="AS364" s="871"/>
      <c r="AT364" s="871"/>
      <c r="AU364" s="871"/>
      <c r="AV364" s="872"/>
    </row>
    <row r="365" spans="44:48" ht="15" customHeight="1">
      <c r="AR365" s="75" t="str">
        <f t="shared" si="119"/>
        <v/>
      </c>
      <c r="AS365" s="871"/>
      <c r="AT365" s="871"/>
      <c r="AU365" s="871"/>
      <c r="AV365" s="872"/>
    </row>
    <row r="366" spans="44:48" ht="15" customHeight="1">
      <c r="AR366" s="75" t="str">
        <f t="shared" si="119"/>
        <v/>
      </c>
      <c r="AS366" s="871"/>
      <c r="AT366" s="871"/>
      <c r="AU366" s="871"/>
      <c r="AV366" s="872"/>
    </row>
    <row r="367" spans="44:48" ht="15" customHeight="1">
      <c r="AR367" s="75" t="str">
        <f t="shared" si="119"/>
        <v/>
      </c>
      <c r="AS367" s="871"/>
      <c r="AT367" s="871"/>
      <c r="AU367" s="871"/>
      <c r="AV367" s="872"/>
    </row>
    <row r="368" spans="44:48" ht="15" customHeight="1">
      <c r="AR368" s="75" t="str">
        <f t="shared" si="119"/>
        <v/>
      </c>
      <c r="AS368" s="871"/>
      <c r="AT368" s="871"/>
      <c r="AU368" s="871"/>
      <c r="AV368" s="872"/>
    </row>
    <row r="369" spans="44:48" ht="15" customHeight="1">
      <c r="AR369" s="75" t="str">
        <f t="shared" si="119"/>
        <v/>
      </c>
      <c r="AS369" s="871"/>
      <c r="AT369" s="871"/>
      <c r="AU369" s="871"/>
      <c r="AV369" s="872"/>
    </row>
    <row r="370" spans="44:48" ht="15" customHeight="1">
      <c r="AR370" s="75" t="str">
        <f t="shared" si="119"/>
        <v/>
      </c>
      <c r="AS370" s="871"/>
      <c r="AT370" s="871"/>
      <c r="AU370" s="871"/>
      <c r="AV370" s="872"/>
    </row>
    <row r="371" spans="44:48" ht="15" customHeight="1">
      <c r="AR371" s="75" t="str">
        <f t="shared" si="119"/>
        <v/>
      </c>
      <c r="AS371" s="871"/>
      <c r="AT371" s="871"/>
      <c r="AU371" s="871"/>
      <c r="AV371" s="872"/>
    </row>
    <row r="372" spans="44:48" ht="15" customHeight="1">
      <c r="AR372" s="75" t="str">
        <f t="shared" si="119"/>
        <v/>
      </c>
      <c r="AS372" s="871"/>
      <c r="AT372" s="871"/>
      <c r="AU372" s="871"/>
      <c r="AV372" s="872"/>
    </row>
    <row r="373" spans="44:48" ht="15" customHeight="1">
      <c r="AR373" s="75" t="str">
        <f t="shared" si="119"/>
        <v/>
      </c>
      <c r="AS373" s="871"/>
      <c r="AT373" s="871"/>
      <c r="AU373" s="871"/>
      <c r="AV373" s="872"/>
    </row>
    <row r="374" spans="44:48" ht="15" customHeight="1">
      <c r="AR374" s="75" t="str">
        <f t="shared" si="119"/>
        <v/>
      </c>
      <c r="AS374" s="871"/>
      <c r="AT374" s="871"/>
      <c r="AU374" s="871"/>
      <c r="AV374" s="872"/>
    </row>
    <row r="375" spans="44:48" ht="15" customHeight="1">
      <c r="AR375" s="75" t="str">
        <f t="shared" si="119"/>
        <v/>
      </c>
      <c r="AS375" s="871"/>
      <c r="AT375" s="871"/>
      <c r="AU375" s="871"/>
      <c r="AV375" s="872"/>
    </row>
    <row r="376" spans="44:48" ht="15" customHeight="1">
      <c r="AR376" s="75" t="str">
        <f t="shared" si="119"/>
        <v/>
      </c>
      <c r="AS376" s="871"/>
      <c r="AT376" s="871"/>
      <c r="AU376" s="871"/>
      <c r="AV376" s="872"/>
    </row>
    <row r="377" spans="44:48" ht="15" customHeight="1">
      <c r="AR377" s="75" t="str">
        <f t="shared" si="119"/>
        <v/>
      </c>
      <c r="AS377" s="871"/>
      <c r="AT377" s="871"/>
      <c r="AU377" s="871"/>
      <c r="AV377" s="872"/>
    </row>
    <row r="378" spans="44:48" ht="15" customHeight="1">
      <c r="AR378" s="75" t="str">
        <f t="shared" si="119"/>
        <v/>
      </c>
      <c r="AS378" s="871"/>
      <c r="AT378" s="871"/>
      <c r="AU378" s="871"/>
      <c r="AV378" s="872"/>
    </row>
    <row r="379" spans="44:48" ht="15" customHeight="1">
      <c r="AR379" s="75" t="str">
        <f t="shared" si="119"/>
        <v/>
      </c>
      <c r="AS379" s="871"/>
      <c r="AT379" s="871"/>
      <c r="AU379" s="871"/>
      <c r="AV379" s="872"/>
    </row>
    <row r="380" spans="44:48" ht="15" customHeight="1">
      <c r="AR380" s="75" t="str">
        <f t="shared" si="119"/>
        <v/>
      </c>
      <c r="AS380" s="871"/>
      <c r="AT380" s="871"/>
      <c r="AU380" s="871"/>
      <c r="AV380" s="872"/>
    </row>
    <row r="381" spans="44:48" ht="15" customHeight="1">
      <c r="AR381" s="75" t="str">
        <f t="shared" si="119"/>
        <v/>
      </c>
      <c r="AS381" s="871"/>
      <c r="AT381" s="871"/>
      <c r="AU381" s="871"/>
      <c r="AV381" s="872"/>
    </row>
    <row r="382" spans="44:48" ht="15" customHeight="1">
      <c r="AR382" s="75" t="str">
        <f t="shared" si="119"/>
        <v/>
      </c>
      <c r="AS382" s="871"/>
      <c r="AT382" s="871"/>
      <c r="AU382" s="871"/>
      <c r="AV382" s="872"/>
    </row>
    <row r="383" spans="44:48" ht="15" customHeight="1">
      <c r="AR383" s="75" t="str">
        <f t="shared" si="119"/>
        <v/>
      </c>
      <c r="AS383" s="871"/>
      <c r="AT383" s="871"/>
      <c r="AU383" s="871"/>
      <c r="AV383" s="872"/>
    </row>
    <row r="384" spans="44:48" ht="15" customHeight="1">
      <c r="AR384" s="75" t="str">
        <f t="shared" si="119"/>
        <v/>
      </c>
      <c r="AS384" s="871"/>
      <c r="AT384" s="871"/>
      <c r="AU384" s="871"/>
      <c r="AV384" s="872"/>
    </row>
    <row r="385" spans="44:48" ht="15" customHeight="1">
      <c r="AR385" s="75" t="str">
        <f t="shared" si="119"/>
        <v/>
      </c>
      <c r="AS385" s="871"/>
      <c r="AT385" s="871"/>
      <c r="AU385" s="871"/>
      <c r="AV385" s="872"/>
    </row>
    <row r="386" spans="44:48" ht="15" customHeight="1">
      <c r="AR386" s="75" t="str">
        <f t="shared" si="119"/>
        <v/>
      </c>
      <c r="AS386" s="871"/>
      <c r="AT386" s="871"/>
      <c r="AU386" s="871"/>
      <c r="AV386" s="872"/>
    </row>
    <row r="387" spans="44:48" ht="15" customHeight="1">
      <c r="AR387" s="75" t="str">
        <f t="shared" si="119"/>
        <v/>
      </c>
      <c r="AS387" s="871"/>
      <c r="AT387" s="871"/>
      <c r="AU387" s="871"/>
      <c r="AV387" s="872"/>
    </row>
    <row r="388" spans="44:48" ht="15" customHeight="1">
      <c r="AR388" s="75" t="str">
        <f t="shared" si="119"/>
        <v/>
      </c>
      <c r="AS388" s="871"/>
      <c r="AT388" s="871"/>
      <c r="AU388" s="871"/>
      <c r="AV388" s="872"/>
    </row>
    <row r="389" spans="44:48" ht="15" customHeight="1">
      <c r="AR389" s="75" t="str">
        <f t="shared" si="119"/>
        <v/>
      </c>
      <c r="AS389" s="871"/>
      <c r="AT389" s="871"/>
      <c r="AU389" s="871"/>
      <c r="AV389" s="872"/>
    </row>
    <row r="390" spans="44:48" ht="15" customHeight="1">
      <c r="AR390" s="75" t="str">
        <f t="shared" si="119"/>
        <v/>
      </c>
      <c r="AS390" s="871"/>
      <c r="AT390" s="871"/>
      <c r="AU390" s="871"/>
      <c r="AV390" s="872"/>
    </row>
    <row r="391" spans="44:48" ht="15" customHeight="1">
      <c r="AR391" s="75" t="str">
        <f t="shared" si="119"/>
        <v/>
      </c>
      <c r="AS391" s="871"/>
      <c r="AT391" s="871"/>
      <c r="AU391" s="871"/>
      <c r="AV391" s="872"/>
    </row>
    <row r="392" spans="44:48" ht="15" customHeight="1">
      <c r="AR392" s="75" t="str">
        <f t="shared" si="119"/>
        <v/>
      </c>
      <c r="AS392" s="871"/>
      <c r="AT392" s="871"/>
      <c r="AU392" s="871"/>
      <c r="AV392" s="872"/>
    </row>
    <row r="393" spans="44:48" ht="15" customHeight="1">
      <c r="AR393" s="75" t="str">
        <f t="shared" ref="AR393:AR456" si="120">CONCATENATE(AT393,AU393)</f>
        <v/>
      </c>
      <c r="AS393" s="871"/>
      <c r="AT393" s="871"/>
      <c r="AU393" s="871"/>
      <c r="AV393" s="872"/>
    </row>
    <row r="394" spans="44:48" ht="15" customHeight="1">
      <c r="AR394" s="75" t="str">
        <f t="shared" si="120"/>
        <v/>
      </c>
      <c r="AS394" s="871"/>
      <c r="AT394" s="871"/>
      <c r="AU394" s="871"/>
      <c r="AV394" s="872"/>
    </row>
    <row r="395" spans="44:48" ht="15" customHeight="1">
      <c r="AR395" s="75" t="str">
        <f t="shared" si="120"/>
        <v/>
      </c>
      <c r="AS395" s="871"/>
      <c r="AT395" s="871"/>
      <c r="AU395" s="871"/>
      <c r="AV395" s="872"/>
    </row>
    <row r="396" spans="44:48" ht="15" customHeight="1">
      <c r="AR396" s="75" t="str">
        <f t="shared" si="120"/>
        <v/>
      </c>
      <c r="AS396" s="871"/>
      <c r="AT396" s="871"/>
      <c r="AU396" s="871"/>
      <c r="AV396" s="872"/>
    </row>
    <row r="397" spans="44:48" ht="15" customHeight="1">
      <c r="AR397" s="75" t="str">
        <f t="shared" si="120"/>
        <v/>
      </c>
      <c r="AS397" s="871"/>
      <c r="AT397" s="871"/>
      <c r="AU397" s="871"/>
      <c r="AV397" s="872"/>
    </row>
    <row r="398" spans="44:48" ht="15" customHeight="1">
      <c r="AR398" s="75" t="str">
        <f t="shared" si="120"/>
        <v/>
      </c>
      <c r="AS398" s="871"/>
      <c r="AT398" s="871"/>
      <c r="AU398" s="871"/>
      <c r="AV398" s="872"/>
    </row>
    <row r="399" spans="44:48" ht="15" customHeight="1">
      <c r="AR399" s="75" t="str">
        <f t="shared" si="120"/>
        <v/>
      </c>
      <c r="AS399" s="871"/>
      <c r="AT399" s="871"/>
      <c r="AU399" s="871"/>
      <c r="AV399" s="872"/>
    </row>
    <row r="400" spans="44:48" ht="15" customHeight="1">
      <c r="AR400" s="75" t="str">
        <f t="shared" si="120"/>
        <v/>
      </c>
      <c r="AS400" s="871"/>
      <c r="AT400" s="871"/>
      <c r="AU400" s="871"/>
      <c r="AV400" s="872"/>
    </row>
    <row r="401" spans="44:48" ht="15" customHeight="1">
      <c r="AR401" s="75" t="str">
        <f t="shared" si="120"/>
        <v/>
      </c>
      <c r="AS401" s="871"/>
      <c r="AT401" s="871"/>
      <c r="AU401" s="871"/>
      <c r="AV401" s="872"/>
    </row>
    <row r="402" spans="44:48" ht="15" customHeight="1">
      <c r="AR402" s="75" t="str">
        <f t="shared" si="120"/>
        <v/>
      </c>
      <c r="AS402" s="871"/>
      <c r="AT402" s="871"/>
      <c r="AU402" s="871"/>
      <c r="AV402" s="872"/>
    </row>
    <row r="403" spans="44:48" ht="15" customHeight="1">
      <c r="AR403" s="75" t="str">
        <f t="shared" si="120"/>
        <v/>
      </c>
      <c r="AS403" s="871"/>
      <c r="AT403" s="871"/>
      <c r="AU403" s="871"/>
      <c r="AV403" s="872"/>
    </row>
    <row r="404" spans="44:48" ht="15" customHeight="1">
      <c r="AR404" s="75" t="str">
        <f t="shared" si="120"/>
        <v/>
      </c>
      <c r="AS404" s="871"/>
      <c r="AT404" s="871"/>
      <c r="AU404" s="871"/>
      <c r="AV404" s="872"/>
    </row>
    <row r="405" spans="44:48" ht="15" customHeight="1">
      <c r="AR405" s="75" t="str">
        <f t="shared" si="120"/>
        <v/>
      </c>
      <c r="AS405" s="871"/>
      <c r="AT405" s="871"/>
      <c r="AU405" s="871"/>
      <c r="AV405" s="872"/>
    </row>
    <row r="406" spans="44:48" ht="15" customHeight="1">
      <c r="AR406" s="75" t="str">
        <f t="shared" si="120"/>
        <v/>
      </c>
      <c r="AS406" s="871"/>
      <c r="AT406" s="871"/>
      <c r="AU406" s="871"/>
      <c r="AV406" s="872"/>
    </row>
    <row r="407" spans="44:48" ht="15" customHeight="1">
      <c r="AR407" s="75" t="str">
        <f t="shared" si="120"/>
        <v/>
      </c>
      <c r="AS407" s="871"/>
      <c r="AT407" s="871"/>
      <c r="AU407" s="871"/>
      <c r="AV407" s="872"/>
    </row>
    <row r="408" spans="44:48" ht="15" customHeight="1">
      <c r="AR408" s="75" t="str">
        <f t="shared" si="120"/>
        <v/>
      </c>
      <c r="AS408" s="871"/>
      <c r="AT408" s="871"/>
      <c r="AU408" s="871"/>
      <c r="AV408" s="872"/>
    </row>
    <row r="409" spans="44:48" ht="15" customHeight="1">
      <c r="AR409" s="75" t="str">
        <f t="shared" si="120"/>
        <v/>
      </c>
      <c r="AS409" s="871"/>
      <c r="AT409" s="871"/>
      <c r="AU409" s="871"/>
      <c r="AV409" s="872"/>
    </row>
    <row r="410" spans="44:48" ht="15" customHeight="1">
      <c r="AR410" s="75" t="str">
        <f t="shared" si="120"/>
        <v/>
      </c>
      <c r="AS410" s="871"/>
      <c r="AT410" s="871"/>
      <c r="AU410" s="871"/>
      <c r="AV410" s="872"/>
    </row>
    <row r="411" spans="44:48" ht="15" customHeight="1">
      <c r="AR411" s="75" t="str">
        <f t="shared" si="120"/>
        <v/>
      </c>
      <c r="AS411" s="871"/>
      <c r="AT411" s="871"/>
      <c r="AU411" s="871"/>
      <c r="AV411" s="872"/>
    </row>
    <row r="412" spans="44:48" ht="15" customHeight="1">
      <c r="AR412" s="75" t="str">
        <f t="shared" si="120"/>
        <v/>
      </c>
      <c r="AS412" s="871"/>
      <c r="AT412" s="871"/>
      <c r="AU412" s="871"/>
      <c r="AV412" s="872"/>
    </row>
    <row r="413" spans="44:48" ht="15" customHeight="1">
      <c r="AR413" s="75" t="str">
        <f t="shared" si="120"/>
        <v/>
      </c>
      <c r="AS413" s="871"/>
      <c r="AT413" s="871"/>
      <c r="AU413" s="871"/>
      <c r="AV413" s="872"/>
    </row>
    <row r="414" spans="44:48" ht="15" customHeight="1">
      <c r="AR414" s="75" t="str">
        <f t="shared" si="120"/>
        <v/>
      </c>
      <c r="AS414" s="871"/>
      <c r="AT414" s="871"/>
      <c r="AU414" s="871"/>
      <c r="AV414" s="872"/>
    </row>
    <row r="415" spans="44:48" ht="15" customHeight="1">
      <c r="AR415" s="75" t="str">
        <f t="shared" si="120"/>
        <v/>
      </c>
      <c r="AS415" s="871"/>
      <c r="AT415" s="871"/>
      <c r="AU415" s="871"/>
      <c r="AV415" s="872"/>
    </row>
    <row r="416" spans="44:48" ht="15" customHeight="1">
      <c r="AR416" s="75" t="str">
        <f t="shared" si="120"/>
        <v/>
      </c>
      <c r="AS416" s="871"/>
      <c r="AT416" s="871"/>
      <c r="AU416" s="871"/>
      <c r="AV416" s="872"/>
    </row>
    <row r="417" spans="44:48" ht="15" customHeight="1">
      <c r="AR417" s="75" t="str">
        <f t="shared" si="120"/>
        <v/>
      </c>
      <c r="AS417" s="871"/>
      <c r="AT417" s="871"/>
      <c r="AU417" s="871"/>
      <c r="AV417" s="872"/>
    </row>
    <row r="418" spans="44:48" ht="15" customHeight="1">
      <c r="AR418" s="75" t="str">
        <f t="shared" si="120"/>
        <v/>
      </c>
      <c r="AS418" s="871"/>
      <c r="AT418" s="871"/>
      <c r="AU418" s="871"/>
      <c r="AV418" s="872"/>
    </row>
    <row r="419" spans="44:48" ht="15" customHeight="1">
      <c r="AR419" s="75" t="str">
        <f t="shared" si="120"/>
        <v/>
      </c>
      <c r="AS419" s="871"/>
      <c r="AT419" s="871"/>
      <c r="AU419" s="871"/>
      <c r="AV419" s="872"/>
    </row>
    <row r="420" spans="44:48" ht="15" customHeight="1">
      <c r="AR420" s="75" t="str">
        <f t="shared" si="120"/>
        <v/>
      </c>
      <c r="AS420" s="871"/>
      <c r="AT420" s="871"/>
      <c r="AU420" s="871"/>
      <c r="AV420" s="872"/>
    </row>
    <row r="421" spans="44:48" ht="15" customHeight="1">
      <c r="AR421" s="75" t="str">
        <f t="shared" si="120"/>
        <v/>
      </c>
      <c r="AS421" s="871"/>
      <c r="AT421" s="871"/>
      <c r="AU421" s="871"/>
      <c r="AV421" s="872"/>
    </row>
    <row r="422" spans="44:48" ht="15" customHeight="1">
      <c r="AR422" s="75" t="str">
        <f t="shared" si="120"/>
        <v/>
      </c>
      <c r="AS422" s="871"/>
      <c r="AT422" s="871"/>
      <c r="AU422" s="871"/>
      <c r="AV422" s="872"/>
    </row>
    <row r="423" spans="44:48" ht="15" customHeight="1">
      <c r="AR423" s="75" t="str">
        <f t="shared" si="120"/>
        <v/>
      </c>
      <c r="AS423" s="871"/>
      <c r="AT423" s="871"/>
      <c r="AU423" s="871"/>
      <c r="AV423" s="872"/>
    </row>
    <row r="424" spans="44:48" ht="15" customHeight="1">
      <c r="AR424" s="75" t="str">
        <f t="shared" si="120"/>
        <v/>
      </c>
      <c r="AS424" s="871"/>
      <c r="AT424" s="871"/>
      <c r="AU424" s="871"/>
      <c r="AV424" s="872"/>
    </row>
    <row r="425" spans="44:48" ht="15" customHeight="1">
      <c r="AR425" s="75" t="str">
        <f t="shared" si="120"/>
        <v/>
      </c>
      <c r="AS425" s="871"/>
      <c r="AT425" s="871"/>
      <c r="AU425" s="871"/>
      <c r="AV425" s="872"/>
    </row>
    <row r="426" spans="44:48" ht="15" customHeight="1">
      <c r="AR426" s="75" t="str">
        <f t="shared" si="120"/>
        <v/>
      </c>
      <c r="AS426" s="871"/>
      <c r="AT426" s="871"/>
      <c r="AU426" s="871"/>
      <c r="AV426" s="872"/>
    </row>
    <row r="427" spans="44:48" ht="15" customHeight="1">
      <c r="AR427" s="75" t="str">
        <f t="shared" si="120"/>
        <v/>
      </c>
      <c r="AS427" s="871"/>
      <c r="AT427" s="871"/>
      <c r="AU427" s="871"/>
      <c r="AV427" s="872"/>
    </row>
    <row r="428" spans="44:48" ht="15" customHeight="1">
      <c r="AR428" s="75" t="str">
        <f t="shared" si="120"/>
        <v/>
      </c>
      <c r="AS428" s="871"/>
      <c r="AT428" s="871"/>
      <c r="AU428" s="871"/>
      <c r="AV428" s="872"/>
    </row>
    <row r="429" spans="44:48" ht="15" customHeight="1">
      <c r="AR429" s="75" t="str">
        <f t="shared" si="120"/>
        <v/>
      </c>
      <c r="AS429" s="871"/>
      <c r="AT429" s="871"/>
      <c r="AU429" s="871"/>
      <c r="AV429" s="872"/>
    </row>
    <row r="430" spans="44:48" ht="15" customHeight="1">
      <c r="AR430" s="75" t="str">
        <f t="shared" si="120"/>
        <v/>
      </c>
      <c r="AS430" s="871"/>
      <c r="AT430" s="871"/>
      <c r="AU430" s="871"/>
      <c r="AV430" s="872"/>
    </row>
    <row r="431" spans="44:48" ht="15" customHeight="1">
      <c r="AR431" s="75" t="str">
        <f t="shared" si="120"/>
        <v/>
      </c>
      <c r="AS431" s="871"/>
      <c r="AT431" s="871"/>
      <c r="AU431" s="871"/>
      <c r="AV431" s="872"/>
    </row>
    <row r="432" spans="44:48" ht="15" customHeight="1">
      <c r="AR432" s="75" t="str">
        <f t="shared" si="120"/>
        <v/>
      </c>
      <c r="AS432" s="871"/>
      <c r="AT432" s="871"/>
      <c r="AU432" s="871"/>
      <c r="AV432" s="872"/>
    </row>
    <row r="433" spans="44:48" ht="15" customHeight="1">
      <c r="AR433" s="75" t="str">
        <f t="shared" si="120"/>
        <v/>
      </c>
      <c r="AS433" s="871"/>
      <c r="AT433" s="871"/>
      <c r="AU433" s="871"/>
      <c r="AV433" s="872"/>
    </row>
    <row r="434" spans="44:48" ht="15" customHeight="1">
      <c r="AR434" s="75" t="str">
        <f t="shared" si="120"/>
        <v/>
      </c>
      <c r="AS434" s="871"/>
      <c r="AT434" s="871"/>
      <c r="AU434" s="871"/>
      <c r="AV434" s="872"/>
    </row>
    <row r="435" spans="44:48" ht="15" customHeight="1">
      <c r="AR435" s="75" t="str">
        <f t="shared" si="120"/>
        <v/>
      </c>
      <c r="AS435" s="871"/>
      <c r="AT435" s="871"/>
      <c r="AU435" s="871"/>
      <c r="AV435" s="872"/>
    </row>
    <row r="436" spans="44:48" ht="15" customHeight="1">
      <c r="AR436" s="75" t="str">
        <f t="shared" si="120"/>
        <v/>
      </c>
      <c r="AS436" s="871"/>
      <c r="AT436" s="871"/>
      <c r="AU436" s="871"/>
      <c r="AV436" s="872"/>
    </row>
    <row r="437" spans="44:48" ht="15" customHeight="1">
      <c r="AR437" s="75" t="str">
        <f t="shared" si="120"/>
        <v/>
      </c>
      <c r="AS437" s="871"/>
      <c r="AT437" s="871"/>
      <c r="AU437" s="871"/>
      <c r="AV437" s="872"/>
    </row>
    <row r="438" spans="44:48" ht="15" customHeight="1">
      <c r="AR438" s="75" t="str">
        <f t="shared" si="120"/>
        <v/>
      </c>
      <c r="AS438" s="871"/>
      <c r="AT438" s="871"/>
      <c r="AU438" s="871"/>
      <c r="AV438" s="872"/>
    </row>
    <row r="439" spans="44:48" ht="15" customHeight="1">
      <c r="AR439" s="75" t="str">
        <f t="shared" si="120"/>
        <v/>
      </c>
      <c r="AS439" s="871"/>
      <c r="AT439" s="871"/>
      <c r="AU439" s="871"/>
      <c r="AV439" s="872"/>
    </row>
    <row r="440" spans="44:48" ht="15" customHeight="1">
      <c r="AR440" s="75" t="str">
        <f t="shared" si="120"/>
        <v/>
      </c>
      <c r="AS440" s="871"/>
      <c r="AT440" s="871"/>
      <c r="AU440" s="871"/>
      <c r="AV440" s="872"/>
    </row>
    <row r="441" spans="44:48" ht="15" customHeight="1">
      <c r="AR441" s="75" t="str">
        <f t="shared" si="120"/>
        <v/>
      </c>
      <c r="AS441" s="871"/>
      <c r="AT441" s="871"/>
      <c r="AU441" s="871"/>
      <c r="AV441" s="872"/>
    </row>
    <row r="442" spans="44:48" ht="15" customHeight="1">
      <c r="AR442" s="75" t="str">
        <f t="shared" si="120"/>
        <v/>
      </c>
      <c r="AS442" s="871"/>
      <c r="AT442" s="871"/>
      <c r="AU442" s="871"/>
      <c r="AV442" s="872"/>
    </row>
    <row r="443" spans="44:48" ht="15" customHeight="1">
      <c r="AR443" s="75" t="str">
        <f t="shared" si="120"/>
        <v/>
      </c>
      <c r="AS443" s="871"/>
      <c r="AT443" s="871"/>
      <c r="AU443" s="871"/>
      <c r="AV443" s="872"/>
    </row>
    <row r="444" spans="44:48" ht="15" customHeight="1">
      <c r="AR444" s="75" t="str">
        <f t="shared" si="120"/>
        <v/>
      </c>
      <c r="AS444" s="871"/>
      <c r="AT444" s="871"/>
      <c r="AU444" s="871"/>
      <c r="AV444" s="872"/>
    </row>
    <row r="445" spans="44:48" ht="15" customHeight="1">
      <c r="AR445" s="75" t="str">
        <f t="shared" si="120"/>
        <v/>
      </c>
      <c r="AS445" s="871"/>
      <c r="AT445" s="871"/>
      <c r="AU445" s="871"/>
      <c r="AV445" s="872"/>
    </row>
    <row r="446" spans="44:48" ht="15" customHeight="1">
      <c r="AR446" s="75" t="str">
        <f t="shared" si="120"/>
        <v/>
      </c>
      <c r="AS446" s="871"/>
      <c r="AT446" s="871"/>
      <c r="AU446" s="871"/>
      <c r="AV446" s="872"/>
    </row>
    <row r="447" spans="44:48" ht="15" customHeight="1">
      <c r="AR447" s="75" t="str">
        <f t="shared" si="120"/>
        <v/>
      </c>
      <c r="AS447" s="871"/>
      <c r="AT447" s="871"/>
      <c r="AU447" s="871"/>
      <c r="AV447" s="872"/>
    </row>
    <row r="448" spans="44:48" ht="15" customHeight="1">
      <c r="AR448" s="75" t="str">
        <f t="shared" si="120"/>
        <v/>
      </c>
      <c r="AS448" s="871"/>
      <c r="AT448" s="871"/>
      <c r="AU448" s="871"/>
      <c r="AV448" s="872"/>
    </row>
    <row r="449" spans="44:48" ht="15" customHeight="1">
      <c r="AR449" s="75" t="str">
        <f t="shared" si="120"/>
        <v/>
      </c>
      <c r="AS449" s="871"/>
      <c r="AT449" s="871"/>
      <c r="AU449" s="871"/>
      <c r="AV449" s="872"/>
    </row>
    <row r="450" spans="44:48" ht="15" customHeight="1">
      <c r="AR450" s="75" t="str">
        <f t="shared" si="120"/>
        <v/>
      </c>
      <c r="AS450" s="871"/>
      <c r="AT450" s="871"/>
      <c r="AU450" s="871"/>
      <c r="AV450" s="872"/>
    </row>
    <row r="451" spans="44:48" ht="15" customHeight="1">
      <c r="AR451" s="75" t="str">
        <f t="shared" si="120"/>
        <v/>
      </c>
      <c r="AS451" s="871"/>
      <c r="AT451" s="871"/>
      <c r="AU451" s="871"/>
      <c r="AV451" s="872"/>
    </row>
    <row r="452" spans="44:48" ht="15" customHeight="1">
      <c r="AR452" s="75" t="str">
        <f t="shared" si="120"/>
        <v/>
      </c>
      <c r="AS452" s="871"/>
      <c r="AT452" s="871"/>
      <c r="AU452" s="871"/>
      <c r="AV452" s="872"/>
    </row>
    <row r="453" spans="44:48" ht="15" customHeight="1">
      <c r="AR453" s="75" t="str">
        <f t="shared" si="120"/>
        <v/>
      </c>
      <c r="AS453" s="871"/>
      <c r="AT453" s="871"/>
      <c r="AU453" s="871"/>
      <c r="AV453" s="872"/>
    </row>
    <row r="454" spans="44:48" ht="15" customHeight="1">
      <c r="AR454" s="75" t="str">
        <f t="shared" si="120"/>
        <v/>
      </c>
      <c r="AS454" s="871"/>
      <c r="AT454" s="871"/>
      <c r="AU454" s="871"/>
      <c r="AV454" s="872"/>
    </row>
    <row r="455" spans="44:48" ht="15" customHeight="1">
      <c r="AR455" s="75" t="str">
        <f t="shared" si="120"/>
        <v/>
      </c>
      <c r="AS455" s="871"/>
      <c r="AT455" s="871"/>
      <c r="AU455" s="871"/>
      <c r="AV455" s="872"/>
    </row>
    <row r="456" spans="44:48" ht="15" customHeight="1">
      <c r="AR456" s="75" t="str">
        <f t="shared" si="120"/>
        <v/>
      </c>
      <c r="AS456" s="871"/>
      <c r="AT456" s="871"/>
      <c r="AU456" s="871"/>
      <c r="AV456" s="872"/>
    </row>
    <row r="457" spans="44:48" ht="15" customHeight="1">
      <c r="AR457" s="75" t="str">
        <f t="shared" ref="AR457:AR520" si="121">CONCATENATE(AT457,AU457)</f>
        <v/>
      </c>
      <c r="AS457" s="871"/>
      <c r="AT457" s="871"/>
      <c r="AU457" s="871"/>
      <c r="AV457" s="872"/>
    </row>
    <row r="458" spans="44:48" ht="15" customHeight="1">
      <c r="AR458" s="75" t="str">
        <f t="shared" si="121"/>
        <v/>
      </c>
      <c r="AS458" s="871"/>
      <c r="AT458" s="871"/>
      <c r="AU458" s="871"/>
      <c r="AV458" s="872"/>
    </row>
    <row r="459" spans="44:48" ht="15" customHeight="1">
      <c r="AR459" s="75" t="str">
        <f t="shared" si="121"/>
        <v/>
      </c>
      <c r="AS459" s="871"/>
      <c r="AT459" s="871"/>
      <c r="AU459" s="871"/>
      <c r="AV459" s="872"/>
    </row>
    <row r="460" spans="44:48" ht="15" customHeight="1">
      <c r="AR460" s="75" t="str">
        <f t="shared" si="121"/>
        <v/>
      </c>
      <c r="AS460" s="871"/>
      <c r="AT460" s="871"/>
      <c r="AU460" s="871"/>
      <c r="AV460" s="872"/>
    </row>
    <row r="461" spans="44:48" ht="15" customHeight="1">
      <c r="AR461" s="75" t="str">
        <f t="shared" si="121"/>
        <v/>
      </c>
      <c r="AS461" s="871"/>
      <c r="AT461" s="871"/>
      <c r="AU461" s="871"/>
      <c r="AV461" s="872"/>
    </row>
    <row r="462" spans="44:48" ht="15" customHeight="1">
      <c r="AR462" s="75" t="str">
        <f t="shared" si="121"/>
        <v/>
      </c>
      <c r="AS462" s="871"/>
      <c r="AT462" s="871"/>
      <c r="AU462" s="871"/>
      <c r="AV462" s="872"/>
    </row>
    <row r="463" spans="44:48" ht="15" customHeight="1">
      <c r="AR463" s="75" t="str">
        <f t="shared" si="121"/>
        <v/>
      </c>
      <c r="AS463" s="871"/>
      <c r="AT463" s="871"/>
      <c r="AU463" s="871"/>
      <c r="AV463" s="872"/>
    </row>
    <row r="464" spans="44:48" ht="15" customHeight="1">
      <c r="AR464" s="75" t="str">
        <f t="shared" si="121"/>
        <v/>
      </c>
      <c r="AS464" s="871"/>
      <c r="AT464" s="871"/>
      <c r="AU464" s="871"/>
      <c r="AV464" s="872"/>
    </row>
    <row r="465" spans="44:48" ht="15" customHeight="1">
      <c r="AR465" s="75" t="str">
        <f t="shared" si="121"/>
        <v/>
      </c>
      <c r="AS465" s="871"/>
      <c r="AT465" s="871"/>
      <c r="AU465" s="871"/>
      <c r="AV465" s="872"/>
    </row>
    <row r="466" spans="44:48" ht="15" customHeight="1">
      <c r="AR466" s="75" t="str">
        <f t="shared" si="121"/>
        <v/>
      </c>
      <c r="AS466" s="871"/>
      <c r="AT466" s="871"/>
      <c r="AU466" s="871"/>
      <c r="AV466" s="872"/>
    </row>
    <row r="467" spans="44:48" ht="15" customHeight="1">
      <c r="AR467" s="75" t="str">
        <f t="shared" si="121"/>
        <v/>
      </c>
      <c r="AS467" s="871"/>
      <c r="AT467" s="871"/>
      <c r="AU467" s="871"/>
      <c r="AV467" s="872"/>
    </row>
    <row r="468" spans="44:48" ht="15" customHeight="1">
      <c r="AR468" s="75" t="str">
        <f t="shared" si="121"/>
        <v/>
      </c>
      <c r="AS468" s="871"/>
      <c r="AT468" s="871"/>
      <c r="AU468" s="871"/>
      <c r="AV468" s="872"/>
    </row>
    <row r="469" spans="44:48" ht="15" customHeight="1">
      <c r="AR469" s="75" t="str">
        <f t="shared" si="121"/>
        <v/>
      </c>
      <c r="AS469" s="871"/>
      <c r="AT469" s="871"/>
      <c r="AU469" s="871"/>
      <c r="AV469" s="872"/>
    </row>
    <row r="470" spans="44:48" ht="15" customHeight="1">
      <c r="AR470" s="75" t="str">
        <f t="shared" si="121"/>
        <v/>
      </c>
      <c r="AS470" s="871"/>
      <c r="AT470" s="871"/>
      <c r="AU470" s="871"/>
      <c r="AV470" s="872"/>
    </row>
    <row r="471" spans="44:48" ht="15" customHeight="1">
      <c r="AR471" s="75" t="str">
        <f t="shared" si="121"/>
        <v/>
      </c>
      <c r="AS471" s="871"/>
      <c r="AT471" s="871"/>
      <c r="AU471" s="871"/>
      <c r="AV471" s="872"/>
    </row>
    <row r="472" spans="44:48" ht="15" customHeight="1">
      <c r="AR472" s="75" t="str">
        <f t="shared" si="121"/>
        <v/>
      </c>
      <c r="AS472" s="871"/>
      <c r="AT472" s="871"/>
      <c r="AU472" s="871"/>
      <c r="AV472" s="872"/>
    </row>
    <row r="473" spans="44:48" ht="15" customHeight="1">
      <c r="AR473" s="75" t="str">
        <f t="shared" si="121"/>
        <v/>
      </c>
      <c r="AS473" s="871"/>
      <c r="AT473" s="871"/>
      <c r="AU473" s="871"/>
      <c r="AV473" s="872"/>
    </row>
    <row r="474" spans="44:48" ht="15" customHeight="1">
      <c r="AR474" s="75" t="str">
        <f t="shared" si="121"/>
        <v/>
      </c>
      <c r="AS474" s="871"/>
      <c r="AT474" s="871"/>
      <c r="AU474" s="871"/>
      <c r="AV474" s="872"/>
    </row>
    <row r="475" spans="44:48" ht="15" customHeight="1">
      <c r="AR475" s="75" t="str">
        <f t="shared" si="121"/>
        <v/>
      </c>
      <c r="AS475" s="871"/>
      <c r="AT475" s="871"/>
      <c r="AU475" s="871"/>
      <c r="AV475" s="872"/>
    </row>
    <row r="476" spans="44:48" ht="15" customHeight="1">
      <c r="AR476" s="75" t="str">
        <f t="shared" si="121"/>
        <v/>
      </c>
      <c r="AS476" s="871"/>
      <c r="AT476" s="871"/>
      <c r="AU476" s="871"/>
      <c r="AV476" s="872"/>
    </row>
    <row r="477" spans="44:48" ht="15" customHeight="1">
      <c r="AR477" s="75" t="str">
        <f t="shared" si="121"/>
        <v/>
      </c>
      <c r="AS477" s="871"/>
      <c r="AT477" s="871"/>
      <c r="AU477" s="871"/>
      <c r="AV477" s="872"/>
    </row>
    <row r="478" spans="44:48" ht="15" customHeight="1">
      <c r="AR478" s="75" t="str">
        <f t="shared" si="121"/>
        <v/>
      </c>
      <c r="AS478" s="871"/>
      <c r="AT478" s="871"/>
      <c r="AU478" s="871"/>
      <c r="AV478" s="872"/>
    </row>
    <row r="479" spans="44:48" ht="15" customHeight="1">
      <c r="AR479" s="75" t="str">
        <f t="shared" si="121"/>
        <v/>
      </c>
      <c r="AS479" s="871"/>
      <c r="AT479" s="871"/>
      <c r="AU479" s="871"/>
      <c r="AV479" s="872"/>
    </row>
    <row r="480" spans="44:48" ht="15" customHeight="1">
      <c r="AR480" s="75" t="str">
        <f t="shared" si="121"/>
        <v/>
      </c>
      <c r="AS480" s="871"/>
      <c r="AT480" s="871"/>
      <c r="AU480" s="871"/>
      <c r="AV480" s="872"/>
    </row>
    <row r="481" spans="44:48" ht="15" customHeight="1">
      <c r="AR481" s="75" t="str">
        <f t="shared" si="121"/>
        <v/>
      </c>
      <c r="AS481" s="871"/>
      <c r="AT481" s="871"/>
      <c r="AU481" s="871"/>
      <c r="AV481" s="872"/>
    </row>
    <row r="482" spans="44:48" ht="15" customHeight="1">
      <c r="AR482" s="75" t="str">
        <f t="shared" si="121"/>
        <v/>
      </c>
      <c r="AS482" s="871"/>
      <c r="AT482" s="871"/>
      <c r="AU482" s="871"/>
      <c r="AV482" s="872"/>
    </row>
    <row r="483" spans="44:48" ht="15" customHeight="1">
      <c r="AR483" s="75" t="str">
        <f t="shared" si="121"/>
        <v/>
      </c>
      <c r="AS483" s="871"/>
      <c r="AT483" s="871"/>
      <c r="AU483" s="871"/>
      <c r="AV483" s="872"/>
    </row>
    <row r="484" spans="44:48" ht="15" customHeight="1">
      <c r="AR484" s="75" t="str">
        <f t="shared" si="121"/>
        <v/>
      </c>
      <c r="AS484" s="871"/>
      <c r="AT484" s="871"/>
      <c r="AU484" s="871"/>
      <c r="AV484" s="872"/>
    </row>
    <row r="485" spans="44:48" ht="15" customHeight="1">
      <c r="AR485" s="75" t="str">
        <f t="shared" si="121"/>
        <v/>
      </c>
      <c r="AS485" s="871"/>
      <c r="AT485" s="871"/>
      <c r="AU485" s="871"/>
      <c r="AV485" s="872"/>
    </row>
    <row r="486" spans="44:48" ht="15" customHeight="1">
      <c r="AR486" s="75" t="str">
        <f t="shared" si="121"/>
        <v/>
      </c>
      <c r="AS486" s="871"/>
      <c r="AT486" s="871"/>
      <c r="AU486" s="871"/>
      <c r="AV486" s="872"/>
    </row>
    <row r="487" spans="44:48" ht="15" customHeight="1">
      <c r="AR487" s="75" t="str">
        <f t="shared" si="121"/>
        <v/>
      </c>
      <c r="AS487" s="871"/>
      <c r="AT487" s="871"/>
      <c r="AU487" s="871"/>
      <c r="AV487" s="872"/>
    </row>
    <row r="488" spans="44:48" ht="15" customHeight="1">
      <c r="AR488" s="75" t="str">
        <f t="shared" si="121"/>
        <v/>
      </c>
      <c r="AS488" s="871"/>
      <c r="AT488" s="871"/>
      <c r="AU488" s="871"/>
      <c r="AV488" s="872"/>
    </row>
    <row r="489" spans="44:48" ht="15" customHeight="1">
      <c r="AR489" s="75" t="str">
        <f t="shared" si="121"/>
        <v/>
      </c>
      <c r="AS489" s="871"/>
      <c r="AT489" s="871"/>
      <c r="AU489" s="871"/>
      <c r="AV489" s="872"/>
    </row>
    <row r="490" spans="44:48" ht="15" customHeight="1">
      <c r="AR490" s="75" t="str">
        <f t="shared" si="121"/>
        <v/>
      </c>
      <c r="AS490" s="871"/>
      <c r="AT490" s="871"/>
      <c r="AU490" s="871"/>
      <c r="AV490" s="872"/>
    </row>
    <row r="491" spans="44:48" ht="15" customHeight="1">
      <c r="AR491" s="75" t="str">
        <f t="shared" si="121"/>
        <v/>
      </c>
      <c r="AS491" s="871"/>
      <c r="AT491" s="871"/>
      <c r="AU491" s="871"/>
      <c r="AV491" s="872"/>
    </row>
    <row r="492" spans="44:48" ht="15" customHeight="1">
      <c r="AR492" s="75" t="str">
        <f t="shared" si="121"/>
        <v/>
      </c>
      <c r="AS492" s="871"/>
      <c r="AT492" s="871"/>
      <c r="AU492" s="871"/>
      <c r="AV492" s="872"/>
    </row>
    <row r="493" spans="44:48" ht="15" customHeight="1">
      <c r="AR493" s="75" t="str">
        <f t="shared" si="121"/>
        <v/>
      </c>
      <c r="AS493" s="871"/>
      <c r="AT493" s="871"/>
      <c r="AU493" s="871"/>
      <c r="AV493" s="872"/>
    </row>
    <row r="494" spans="44:48" ht="15" customHeight="1">
      <c r="AR494" s="75" t="str">
        <f t="shared" si="121"/>
        <v/>
      </c>
      <c r="AS494" s="871"/>
      <c r="AT494" s="871"/>
      <c r="AU494" s="871"/>
      <c r="AV494" s="872"/>
    </row>
    <row r="495" spans="44:48" ht="15" customHeight="1">
      <c r="AR495" s="75" t="str">
        <f t="shared" si="121"/>
        <v/>
      </c>
      <c r="AS495" s="871"/>
      <c r="AT495" s="871"/>
      <c r="AU495" s="871"/>
      <c r="AV495" s="872"/>
    </row>
    <row r="496" spans="44:48" ht="15" customHeight="1">
      <c r="AR496" s="75" t="str">
        <f t="shared" si="121"/>
        <v/>
      </c>
      <c r="AS496" s="871"/>
      <c r="AT496" s="871"/>
      <c r="AU496" s="871"/>
      <c r="AV496" s="872"/>
    </row>
    <row r="497" spans="44:48" ht="15" customHeight="1">
      <c r="AR497" s="75" t="str">
        <f t="shared" si="121"/>
        <v/>
      </c>
      <c r="AS497" s="871"/>
      <c r="AT497" s="871"/>
      <c r="AU497" s="871"/>
      <c r="AV497" s="872"/>
    </row>
    <row r="498" spans="44:48" ht="15" customHeight="1">
      <c r="AR498" s="75" t="str">
        <f t="shared" si="121"/>
        <v/>
      </c>
      <c r="AS498" s="871"/>
      <c r="AT498" s="871"/>
      <c r="AU498" s="871"/>
      <c r="AV498" s="872"/>
    </row>
    <row r="499" spans="44:48" ht="15" customHeight="1">
      <c r="AR499" s="75" t="str">
        <f t="shared" si="121"/>
        <v/>
      </c>
      <c r="AS499" s="871"/>
      <c r="AT499" s="871"/>
      <c r="AU499" s="871"/>
      <c r="AV499" s="872"/>
    </row>
    <row r="500" spans="44:48" ht="15" customHeight="1">
      <c r="AR500" s="75" t="str">
        <f t="shared" si="121"/>
        <v/>
      </c>
      <c r="AS500" s="871"/>
      <c r="AT500" s="871"/>
      <c r="AU500" s="871"/>
      <c r="AV500" s="872"/>
    </row>
    <row r="501" spans="44:48" ht="15" customHeight="1">
      <c r="AR501" s="75" t="str">
        <f t="shared" si="121"/>
        <v/>
      </c>
      <c r="AS501" s="871"/>
      <c r="AT501" s="871"/>
      <c r="AU501" s="871"/>
      <c r="AV501" s="872"/>
    </row>
    <row r="502" spans="44:48" ht="15" customHeight="1">
      <c r="AR502" s="75" t="str">
        <f t="shared" si="121"/>
        <v/>
      </c>
      <c r="AS502" s="871"/>
      <c r="AT502" s="871"/>
      <c r="AU502" s="871"/>
      <c r="AV502" s="872"/>
    </row>
    <row r="503" spans="44:48" ht="15" customHeight="1">
      <c r="AR503" s="75" t="str">
        <f t="shared" si="121"/>
        <v/>
      </c>
      <c r="AS503" s="871"/>
      <c r="AT503" s="871"/>
      <c r="AU503" s="871"/>
      <c r="AV503" s="872"/>
    </row>
    <row r="504" spans="44:48" ht="15" customHeight="1">
      <c r="AR504" s="75" t="str">
        <f t="shared" si="121"/>
        <v/>
      </c>
      <c r="AS504" s="871"/>
      <c r="AT504" s="871"/>
      <c r="AU504" s="871"/>
      <c r="AV504" s="872"/>
    </row>
    <row r="505" spans="44:48" ht="15" customHeight="1">
      <c r="AR505" s="75" t="str">
        <f t="shared" si="121"/>
        <v/>
      </c>
      <c r="AS505" s="871"/>
      <c r="AT505" s="871"/>
      <c r="AU505" s="871"/>
      <c r="AV505" s="872"/>
    </row>
    <row r="506" spans="44:48" ht="15" customHeight="1">
      <c r="AR506" s="75" t="str">
        <f t="shared" si="121"/>
        <v/>
      </c>
      <c r="AS506" s="871"/>
      <c r="AT506" s="871"/>
      <c r="AU506" s="871"/>
      <c r="AV506" s="872"/>
    </row>
    <row r="507" spans="44:48" ht="15" customHeight="1">
      <c r="AR507" s="75" t="str">
        <f t="shared" si="121"/>
        <v/>
      </c>
      <c r="AS507" s="871"/>
      <c r="AT507" s="871"/>
      <c r="AU507" s="871"/>
      <c r="AV507" s="872"/>
    </row>
    <row r="508" spans="44:48" ht="15" customHeight="1">
      <c r="AR508" s="75" t="str">
        <f t="shared" si="121"/>
        <v/>
      </c>
      <c r="AS508" s="871"/>
      <c r="AT508" s="871"/>
      <c r="AU508" s="871"/>
      <c r="AV508" s="872"/>
    </row>
    <row r="509" spans="44:48" ht="15" customHeight="1">
      <c r="AR509" s="75" t="str">
        <f t="shared" si="121"/>
        <v/>
      </c>
      <c r="AS509" s="871"/>
      <c r="AT509" s="871"/>
      <c r="AU509" s="871"/>
      <c r="AV509" s="872"/>
    </row>
    <row r="510" spans="44:48" ht="15" customHeight="1">
      <c r="AR510" s="75" t="str">
        <f t="shared" si="121"/>
        <v/>
      </c>
      <c r="AS510" s="871"/>
      <c r="AT510" s="871"/>
      <c r="AU510" s="871"/>
      <c r="AV510" s="872"/>
    </row>
    <row r="511" spans="44:48" ht="15" customHeight="1">
      <c r="AR511" s="75" t="str">
        <f t="shared" si="121"/>
        <v/>
      </c>
      <c r="AS511" s="871"/>
      <c r="AT511" s="871"/>
      <c r="AU511" s="871"/>
      <c r="AV511" s="872"/>
    </row>
    <row r="512" spans="44:48" ht="15" customHeight="1">
      <c r="AR512" s="75" t="str">
        <f t="shared" si="121"/>
        <v/>
      </c>
      <c r="AS512" s="871"/>
      <c r="AT512" s="871"/>
      <c r="AU512" s="871"/>
      <c r="AV512" s="872"/>
    </row>
    <row r="513" spans="44:48" ht="15" customHeight="1">
      <c r="AR513" s="75" t="str">
        <f t="shared" si="121"/>
        <v/>
      </c>
      <c r="AS513" s="871"/>
      <c r="AT513" s="871"/>
      <c r="AU513" s="871"/>
      <c r="AV513" s="872"/>
    </row>
    <row r="514" spans="44:48" ht="15" customHeight="1">
      <c r="AR514" s="75" t="str">
        <f t="shared" si="121"/>
        <v/>
      </c>
      <c r="AS514" s="871"/>
      <c r="AT514" s="871"/>
      <c r="AU514" s="871"/>
      <c r="AV514" s="872"/>
    </row>
    <row r="515" spans="44:48" ht="15" customHeight="1">
      <c r="AR515" s="75" t="str">
        <f t="shared" si="121"/>
        <v/>
      </c>
      <c r="AS515" s="871"/>
      <c r="AT515" s="871"/>
      <c r="AU515" s="871"/>
      <c r="AV515" s="872"/>
    </row>
    <row r="516" spans="44:48" ht="15" customHeight="1">
      <c r="AR516" s="75" t="str">
        <f t="shared" si="121"/>
        <v/>
      </c>
      <c r="AS516" s="871"/>
      <c r="AT516" s="871"/>
      <c r="AU516" s="871"/>
      <c r="AV516" s="872"/>
    </row>
    <row r="517" spans="44:48" ht="15" customHeight="1">
      <c r="AR517" s="75" t="str">
        <f t="shared" si="121"/>
        <v/>
      </c>
      <c r="AS517" s="871"/>
      <c r="AT517" s="871"/>
      <c r="AU517" s="871"/>
      <c r="AV517" s="872"/>
    </row>
    <row r="518" spans="44:48" ht="15" customHeight="1">
      <c r="AR518" s="75" t="str">
        <f t="shared" si="121"/>
        <v/>
      </c>
      <c r="AS518" s="871"/>
      <c r="AT518" s="871"/>
      <c r="AU518" s="871"/>
      <c r="AV518" s="872"/>
    </row>
    <row r="519" spans="44:48" ht="15" customHeight="1">
      <c r="AR519" s="75" t="str">
        <f t="shared" si="121"/>
        <v/>
      </c>
      <c r="AS519" s="871"/>
      <c r="AT519" s="871"/>
      <c r="AU519" s="871"/>
      <c r="AV519" s="872"/>
    </row>
    <row r="520" spans="44:48" ht="15" customHeight="1">
      <c r="AR520" s="75" t="str">
        <f t="shared" si="121"/>
        <v/>
      </c>
      <c r="AS520" s="871"/>
      <c r="AT520" s="871"/>
      <c r="AU520" s="871"/>
      <c r="AV520" s="872"/>
    </row>
    <row r="521" spans="44:48" ht="15" customHeight="1">
      <c r="AR521" s="75" t="str">
        <f t="shared" ref="AR521:AR584" si="122">CONCATENATE(AT521,AU521)</f>
        <v/>
      </c>
      <c r="AS521" s="871"/>
      <c r="AT521" s="871"/>
      <c r="AU521" s="871"/>
      <c r="AV521" s="872"/>
    </row>
    <row r="522" spans="44:48" ht="15" customHeight="1">
      <c r="AR522" s="75" t="str">
        <f t="shared" si="122"/>
        <v/>
      </c>
      <c r="AS522" s="871"/>
      <c r="AT522" s="871"/>
      <c r="AU522" s="871"/>
      <c r="AV522" s="872"/>
    </row>
    <row r="523" spans="44:48" ht="15" customHeight="1">
      <c r="AR523" s="75" t="str">
        <f t="shared" si="122"/>
        <v/>
      </c>
      <c r="AS523" s="871"/>
      <c r="AT523" s="871"/>
      <c r="AU523" s="871"/>
      <c r="AV523" s="872"/>
    </row>
    <row r="524" spans="44:48" ht="15" customHeight="1">
      <c r="AR524" s="75" t="str">
        <f t="shared" si="122"/>
        <v/>
      </c>
      <c r="AS524" s="871"/>
      <c r="AT524" s="871"/>
      <c r="AU524" s="871"/>
      <c r="AV524" s="872"/>
    </row>
    <row r="525" spans="44:48" ht="15" customHeight="1">
      <c r="AR525" s="75" t="str">
        <f t="shared" si="122"/>
        <v/>
      </c>
      <c r="AS525" s="871"/>
      <c r="AT525" s="871"/>
      <c r="AU525" s="871"/>
      <c r="AV525" s="872"/>
    </row>
    <row r="526" spans="44:48" ht="15" customHeight="1">
      <c r="AR526" s="75" t="str">
        <f t="shared" si="122"/>
        <v/>
      </c>
      <c r="AS526" s="871"/>
      <c r="AT526" s="871"/>
      <c r="AU526" s="871"/>
      <c r="AV526" s="872"/>
    </row>
    <row r="527" spans="44:48" ht="15" customHeight="1">
      <c r="AR527" s="75" t="str">
        <f t="shared" si="122"/>
        <v/>
      </c>
      <c r="AS527" s="871"/>
      <c r="AT527" s="871"/>
      <c r="AU527" s="871"/>
      <c r="AV527" s="872"/>
    </row>
    <row r="528" spans="44:48" ht="15" customHeight="1">
      <c r="AR528" s="75" t="str">
        <f t="shared" si="122"/>
        <v/>
      </c>
      <c r="AS528" s="871"/>
      <c r="AT528" s="871"/>
      <c r="AU528" s="871"/>
      <c r="AV528" s="872"/>
    </row>
    <row r="529" spans="44:48" ht="15" customHeight="1">
      <c r="AR529" s="75" t="str">
        <f t="shared" si="122"/>
        <v/>
      </c>
      <c r="AS529" s="871"/>
      <c r="AT529" s="871"/>
      <c r="AU529" s="871"/>
      <c r="AV529" s="872"/>
    </row>
    <row r="530" spans="44:48" ht="15" customHeight="1">
      <c r="AR530" s="75" t="str">
        <f t="shared" si="122"/>
        <v/>
      </c>
      <c r="AS530" s="871"/>
      <c r="AT530" s="871"/>
      <c r="AU530" s="871"/>
      <c r="AV530" s="872"/>
    </row>
    <row r="531" spans="44:48" ht="15" customHeight="1">
      <c r="AR531" s="75" t="str">
        <f t="shared" si="122"/>
        <v/>
      </c>
      <c r="AS531" s="871"/>
      <c r="AT531" s="871"/>
      <c r="AU531" s="871"/>
      <c r="AV531" s="872"/>
    </row>
    <row r="532" spans="44:48" ht="15" customHeight="1">
      <c r="AR532" s="75" t="str">
        <f t="shared" si="122"/>
        <v/>
      </c>
      <c r="AS532" s="871"/>
      <c r="AT532" s="871"/>
      <c r="AU532" s="871"/>
      <c r="AV532" s="872"/>
    </row>
    <row r="533" spans="44:48" ht="15" customHeight="1">
      <c r="AR533" s="75" t="str">
        <f t="shared" si="122"/>
        <v/>
      </c>
      <c r="AS533" s="871"/>
      <c r="AT533" s="871"/>
      <c r="AU533" s="871"/>
      <c r="AV533" s="872"/>
    </row>
    <row r="534" spans="44:48" ht="15" customHeight="1">
      <c r="AR534" s="75" t="str">
        <f t="shared" si="122"/>
        <v/>
      </c>
      <c r="AS534" s="871"/>
      <c r="AT534" s="871"/>
      <c r="AU534" s="871"/>
      <c r="AV534" s="872"/>
    </row>
    <row r="535" spans="44:48" ht="15" customHeight="1">
      <c r="AR535" s="75" t="str">
        <f t="shared" si="122"/>
        <v/>
      </c>
      <c r="AS535" s="871"/>
      <c r="AT535" s="871"/>
      <c r="AU535" s="871"/>
      <c r="AV535" s="872"/>
    </row>
    <row r="536" spans="44:48" ht="15" customHeight="1">
      <c r="AR536" s="75" t="str">
        <f t="shared" si="122"/>
        <v/>
      </c>
      <c r="AS536" s="871"/>
      <c r="AT536" s="871"/>
      <c r="AU536" s="871"/>
      <c r="AV536" s="872"/>
    </row>
    <row r="537" spans="44:48" ht="15" customHeight="1">
      <c r="AR537" s="75" t="str">
        <f t="shared" si="122"/>
        <v/>
      </c>
      <c r="AS537" s="871"/>
      <c r="AT537" s="871"/>
      <c r="AU537" s="871"/>
      <c r="AV537" s="872"/>
    </row>
    <row r="538" spans="44:48" ht="15" customHeight="1">
      <c r="AR538" s="75" t="str">
        <f t="shared" si="122"/>
        <v/>
      </c>
      <c r="AS538" s="871"/>
      <c r="AT538" s="871"/>
      <c r="AU538" s="871"/>
      <c r="AV538" s="872"/>
    </row>
    <row r="539" spans="44:48" ht="15" customHeight="1">
      <c r="AR539" s="75" t="str">
        <f t="shared" si="122"/>
        <v/>
      </c>
      <c r="AS539" s="871"/>
      <c r="AT539" s="871"/>
      <c r="AU539" s="871"/>
      <c r="AV539" s="872"/>
    </row>
    <row r="540" spans="44:48" ht="15" customHeight="1">
      <c r="AR540" s="75" t="str">
        <f t="shared" si="122"/>
        <v/>
      </c>
      <c r="AS540" s="871"/>
      <c r="AT540" s="871"/>
      <c r="AU540" s="871"/>
      <c r="AV540" s="872"/>
    </row>
    <row r="541" spans="44:48" ht="15" customHeight="1">
      <c r="AR541" s="75" t="str">
        <f t="shared" si="122"/>
        <v/>
      </c>
      <c r="AS541" s="871"/>
      <c r="AT541" s="871"/>
      <c r="AU541" s="871"/>
      <c r="AV541" s="872"/>
    </row>
    <row r="542" spans="44:48" ht="15" customHeight="1">
      <c r="AR542" s="75" t="str">
        <f t="shared" si="122"/>
        <v/>
      </c>
      <c r="AS542" s="871"/>
      <c r="AT542" s="871"/>
      <c r="AU542" s="871"/>
      <c r="AV542" s="872"/>
    </row>
    <row r="543" spans="44:48" ht="15" customHeight="1">
      <c r="AR543" s="75" t="str">
        <f t="shared" si="122"/>
        <v/>
      </c>
      <c r="AS543" s="871"/>
      <c r="AT543" s="871"/>
      <c r="AU543" s="871"/>
      <c r="AV543" s="872"/>
    </row>
    <row r="544" spans="44:48" ht="15" customHeight="1">
      <c r="AR544" s="75" t="str">
        <f t="shared" si="122"/>
        <v/>
      </c>
      <c r="AS544" s="871"/>
      <c r="AT544" s="871"/>
      <c r="AU544" s="871"/>
      <c r="AV544" s="872"/>
    </row>
    <row r="545" spans="44:48" ht="15" customHeight="1">
      <c r="AR545" s="75" t="str">
        <f t="shared" si="122"/>
        <v/>
      </c>
      <c r="AS545" s="871"/>
      <c r="AT545" s="871"/>
      <c r="AU545" s="871"/>
      <c r="AV545" s="872"/>
    </row>
    <row r="546" spans="44:48" ht="15" customHeight="1">
      <c r="AR546" s="75" t="str">
        <f t="shared" si="122"/>
        <v/>
      </c>
      <c r="AS546" s="871"/>
      <c r="AT546" s="871"/>
      <c r="AU546" s="871"/>
      <c r="AV546" s="872"/>
    </row>
    <row r="547" spans="44:48" ht="15" customHeight="1">
      <c r="AR547" s="75" t="str">
        <f t="shared" si="122"/>
        <v/>
      </c>
      <c r="AS547" s="871"/>
      <c r="AT547" s="871"/>
      <c r="AU547" s="871"/>
      <c r="AV547" s="872"/>
    </row>
    <row r="548" spans="44:48" ht="15" customHeight="1">
      <c r="AR548" s="75" t="str">
        <f t="shared" si="122"/>
        <v/>
      </c>
      <c r="AS548" s="871"/>
      <c r="AT548" s="871"/>
      <c r="AU548" s="871"/>
      <c r="AV548" s="872"/>
    </row>
    <row r="549" spans="44:48" ht="15" customHeight="1">
      <c r="AR549" s="75" t="str">
        <f t="shared" si="122"/>
        <v/>
      </c>
      <c r="AS549" s="871"/>
      <c r="AT549" s="871"/>
      <c r="AU549" s="871"/>
      <c r="AV549" s="872"/>
    </row>
    <row r="550" spans="44:48" ht="15" customHeight="1">
      <c r="AR550" s="75" t="str">
        <f t="shared" si="122"/>
        <v/>
      </c>
      <c r="AS550" s="871"/>
      <c r="AT550" s="871"/>
      <c r="AU550" s="871"/>
      <c r="AV550" s="872"/>
    </row>
    <row r="551" spans="44:48" ht="15" customHeight="1">
      <c r="AR551" s="75" t="str">
        <f t="shared" si="122"/>
        <v/>
      </c>
      <c r="AS551" s="871"/>
      <c r="AT551" s="871"/>
      <c r="AU551" s="871"/>
      <c r="AV551" s="872"/>
    </row>
    <row r="552" spans="44:48" ht="15" customHeight="1">
      <c r="AR552" s="75" t="str">
        <f t="shared" si="122"/>
        <v/>
      </c>
      <c r="AS552" s="871"/>
      <c r="AT552" s="871"/>
      <c r="AU552" s="871"/>
      <c r="AV552" s="872"/>
    </row>
    <row r="553" spans="44:48" ht="15" customHeight="1">
      <c r="AR553" s="75" t="str">
        <f t="shared" si="122"/>
        <v/>
      </c>
      <c r="AS553" s="871"/>
      <c r="AT553" s="871"/>
      <c r="AU553" s="871"/>
      <c r="AV553" s="872"/>
    </row>
    <row r="554" spans="44:48" ht="15" customHeight="1">
      <c r="AR554" s="75" t="str">
        <f t="shared" si="122"/>
        <v/>
      </c>
      <c r="AS554" s="871"/>
      <c r="AT554" s="871"/>
      <c r="AU554" s="871"/>
      <c r="AV554" s="872"/>
    </row>
    <row r="555" spans="44:48" ht="15" customHeight="1">
      <c r="AR555" s="75" t="str">
        <f t="shared" si="122"/>
        <v/>
      </c>
      <c r="AS555" s="871"/>
      <c r="AT555" s="871"/>
      <c r="AU555" s="871"/>
      <c r="AV555" s="872"/>
    </row>
    <row r="556" spans="44:48" ht="15" customHeight="1">
      <c r="AR556" s="75" t="str">
        <f t="shared" si="122"/>
        <v/>
      </c>
      <c r="AS556" s="871"/>
      <c r="AT556" s="871"/>
      <c r="AU556" s="871"/>
      <c r="AV556" s="872"/>
    </row>
    <row r="557" spans="44:48" ht="15" customHeight="1">
      <c r="AR557" s="75" t="str">
        <f t="shared" si="122"/>
        <v/>
      </c>
      <c r="AS557" s="871"/>
      <c r="AT557" s="871"/>
      <c r="AU557" s="871"/>
      <c r="AV557" s="872"/>
    </row>
    <row r="558" spans="44:48" ht="15" customHeight="1">
      <c r="AR558" s="75" t="str">
        <f t="shared" si="122"/>
        <v/>
      </c>
      <c r="AS558" s="871"/>
      <c r="AT558" s="871"/>
      <c r="AU558" s="871"/>
      <c r="AV558" s="872"/>
    </row>
    <row r="559" spans="44:48" ht="15" customHeight="1">
      <c r="AR559" s="75" t="str">
        <f t="shared" si="122"/>
        <v/>
      </c>
      <c r="AS559" s="871"/>
      <c r="AT559" s="871"/>
      <c r="AU559" s="871"/>
      <c r="AV559" s="872"/>
    </row>
    <row r="560" spans="44:48" ht="15" customHeight="1">
      <c r="AR560" s="75" t="str">
        <f t="shared" si="122"/>
        <v/>
      </c>
      <c r="AS560" s="871"/>
      <c r="AT560" s="871"/>
      <c r="AU560" s="871"/>
      <c r="AV560" s="872"/>
    </row>
    <row r="561" spans="44:48" ht="15" customHeight="1">
      <c r="AR561" s="75" t="str">
        <f t="shared" si="122"/>
        <v/>
      </c>
      <c r="AS561" s="871"/>
      <c r="AT561" s="871"/>
      <c r="AU561" s="871"/>
      <c r="AV561" s="872"/>
    </row>
    <row r="562" spans="44:48" ht="15" customHeight="1">
      <c r="AR562" s="75" t="str">
        <f t="shared" si="122"/>
        <v/>
      </c>
      <c r="AS562" s="871"/>
      <c r="AT562" s="871"/>
      <c r="AU562" s="871"/>
      <c r="AV562" s="872"/>
    </row>
    <row r="563" spans="44:48" ht="15" customHeight="1">
      <c r="AR563" s="75" t="str">
        <f t="shared" si="122"/>
        <v/>
      </c>
      <c r="AS563" s="871"/>
      <c r="AT563" s="871"/>
      <c r="AU563" s="871"/>
      <c r="AV563" s="872"/>
    </row>
    <row r="564" spans="44:48" ht="15" customHeight="1">
      <c r="AR564" s="75" t="str">
        <f t="shared" si="122"/>
        <v/>
      </c>
      <c r="AS564" s="871"/>
      <c r="AT564" s="871"/>
      <c r="AU564" s="871"/>
      <c r="AV564" s="872"/>
    </row>
    <row r="565" spans="44:48" ht="15" customHeight="1">
      <c r="AR565" s="75" t="str">
        <f t="shared" si="122"/>
        <v/>
      </c>
      <c r="AS565" s="871"/>
      <c r="AT565" s="871"/>
      <c r="AU565" s="871"/>
      <c r="AV565" s="872"/>
    </row>
    <row r="566" spans="44:48" ht="15" customHeight="1">
      <c r="AR566" s="75" t="str">
        <f t="shared" si="122"/>
        <v/>
      </c>
      <c r="AS566" s="871"/>
      <c r="AT566" s="871"/>
      <c r="AU566" s="871"/>
      <c r="AV566" s="872"/>
    </row>
    <row r="567" spans="44:48" ht="15" customHeight="1">
      <c r="AR567" s="75" t="str">
        <f t="shared" si="122"/>
        <v/>
      </c>
      <c r="AS567" s="871"/>
      <c r="AT567" s="871"/>
      <c r="AU567" s="871"/>
      <c r="AV567" s="872"/>
    </row>
    <row r="568" spans="44:48" ht="15" customHeight="1">
      <c r="AR568" s="75" t="str">
        <f t="shared" si="122"/>
        <v/>
      </c>
      <c r="AS568" s="871"/>
      <c r="AT568" s="871"/>
      <c r="AU568" s="871"/>
      <c r="AV568" s="872"/>
    </row>
    <row r="569" spans="44:48" ht="15" customHeight="1">
      <c r="AR569" s="75" t="str">
        <f t="shared" si="122"/>
        <v/>
      </c>
      <c r="AS569" s="871"/>
      <c r="AT569" s="871"/>
      <c r="AU569" s="871"/>
      <c r="AV569" s="872"/>
    </row>
    <row r="570" spans="44:48" ht="15" customHeight="1">
      <c r="AR570" s="75" t="str">
        <f t="shared" si="122"/>
        <v/>
      </c>
      <c r="AS570" s="871"/>
      <c r="AT570" s="871"/>
      <c r="AU570" s="871"/>
      <c r="AV570" s="872"/>
    </row>
    <row r="571" spans="44:48" ht="15" customHeight="1">
      <c r="AR571" s="75" t="str">
        <f t="shared" si="122"/>
        <v/>
      </c>
      <c r="AS571" s="871"/>
      <c r="AT571" s="871"/>
      <c r="AU571" s="871"/>
      <c r="AV571" s="872"/>
    </row>
    <row r="572" spans="44:48" ht="15" customHeight="1">
      <c r="AR572" s="75" t="str">
        <f t="shared" si="122"/>
        <v/>
      </c>
      <c r="AS572" s="871"/>
      <c r="AT572" s="871"/>
      <c r="AU572" s="871"/>
      <c r="AV572" s="872"/>
    </row>
    <row r="573" spans="44:48" ht="15" customHeight="1">
      <c r="AR573" s="75" t="str">
        <f t="shared" si="122"/>
        <v/>
      </c>
      <c r="AS573" s="871"/>
      <c r="AT573" s="871"/>
      <c r="AU573" s="871"/>
      <c r="AV573" s="872"/>
    </row>
    <row r="574" spans="44:48" ht="15" customHeight="1">
      <c r="AR574" s="75" t="str">
        <f t="shared" si="122"/>
        <v/>
      </c>
      <c r="AS574" s="871"/>
      <c r="AT574" s="871"/>
      <c r="AU574" s="871"/>
      <c r="AV574" s="872"/>
    </row>
    <row r="575" spans="44:48" ht="15" customHeight="1">
      <c r="AR575" s="75" t="str">
        <f t="shared" si="122"/>
        <v/>
      </c>
      <c r="AS575" s="871"/>
      <c r="AT575" s="871"/>
      <c r="AU575" s="871"/>
      <c r="AV575" s="872"/>
    </row>
    <row r="576" spans="44:48" ht="15" customHeight="1">
      <c r="AR576" s="75" t="str">
        <f t="shared" si="122"/>
        <v/>
      </c>
      <c r="AS576" s="871"/>
      <c r="AT576" s="871"/>
      <c r="AU576" s="871"/>
      <c r="AV576" s="872"/>
    </row>
    <row r="577" spans="44:48" ht="15" customHeight="1">
      <c r="AR577" s="75" t="str">
        <f t="shared" si="122"/>
        <v/>
      </c>
      <c r="AS577" s="871"/>
      <c r="AT577" s="871"/>
      <c r="AU577" s="871"/>
      <c r="AV577" s="872"/>
    </row>
    <row r="578" spans="44:48" ht="15" customHeight="1">
      <c r="AR578" s="75" t="str">
        <f t="shared" si="122"/>
        <v/>
      </c>
      <c r="AS578" s="871"/>
      <c r="AT578" s="871"/>
      <c r="AU578" s="871"/>
      <c r="AV578" s="872"/>
    </row>
    <row r="579" spans="44:48" ht="15" customHeight="1">
      <c r="AR579" s="75" t="str">
        <f t="shared" si="122"/>
        <v/>
      </c>
      <c r="AS579" s="871"/>
      <c r="AT579" s="871"/>
      <c r="AU579" s="871"/>
      <c r="AV579" s="872"/>
    </row>
    <row r="580" spans="44:48" ht="15" customHeight="1">
      <c r="AR580" s="75" t="str">
        <f t="shared" si="122"/>
        <v/>
      </c>
      <c r="AS580" s="871"/>
      <c r="AT580" s="871"/>
      <c r="AU580" s="871"/>
      <c r="AV580" s="872"/>
    </row>
    <row r="581" spans="44:48" ht="15" customHeight="1">
      <c r="AR581" s="75" t="str">
        <f t="shared" si="122"/>
        <v/>
      </c>
      <c r="AS581" s="871"/>
      <c r="AT581" s="871"/>
      <c r="AU581" s="871"/>
      <c r="AV581" s="872"/>
    </row>
    <row r="582" spans="44:48" ht="15" customHeight="1">
      <c r="AR582" s="75" t="str">
        <f t="shared" si="122"/>
        <v/>
      </c>
      <c r="AS582" s="871"/>
      <c r="AT582" s="871"/>
      <c r="AU582" s="871"/>
      <c r="AV582" s="872"/>
    </row>
    <row r="583" spans="44:48" ht="15" customHeight="1">
      <c r="AR583" s="75" t="str">
        <f t="shared" si="122"/>
        <v/>
      </c>
      <c r="AS583" s="871"/>
      <c r="AT583" s="871"/>
      <c r="AU583" s="871"/>
      <c r="AV583" s="872"/>
    </row>
    <row r="584" spans="44:48" ht="15" customHeight="1">
      <c r="AR584" s="75" t="str">
        <f t="shared" si="122"/>
        <v/>
      </c>
      <c r="AS584" s="871"/>
      <c r="AT584" s="871"/>
      <c r="AU584" s="871"/>
      <c r="AV584" s="872"/>
    </row>
    <row r="585" spans="44:48" ht="15" customHeight="1">
      <c r="AR585" s="75" t="str">
        <f t="shared" ref="AR585:AR648" si="123">CONCATENATE(AT585,AU585)</f>
        <v/>
      </c>
      <c r="AS585" s="871"/>
      <c r="AT585" s="871"/>
      <c r="AU585" s="871"/>
      <c r="AV585" s="872"/>
    </row>
    <row r="586" spans="44:48" ht="15" customHeight="1">
      <c r="AR586" s="75" t="str">
        <f t="shared" si="123"/>
        <v/>
      </c>
      <c r="AS586" s="871"/>
      <c r="AT586" s="871"/>
      <c r="AU586" s="871"/>
      <c r="AV586" s="872"/>
    </row>
    <row r="587" spans="44:48" ht="15" customHeight="1">
      <c r="AR587" s="75" t="str">
        <f t="shared" si="123"/>
        <v/>
      </c>
      <c r="AS587" s="871"/>
      <c r="AT587" s="871"/>
      <c r="AU587" s="871"/>
      <c r="AV587" s="872"/>
    </row>
    <row r="588" spans="44:48" ht="15" customHeight="1">
      <c r="AR588" s="75" t="str">
        <f t="shared" si="123"/>
        <v/>
      </c>
      <c r="AS588" s="871"/>
      <c r="AT588" s="871"/>
      <c r="AU588" s="871"/>
      <c r="AV588" s="872"/>
    </row>
    <row r="589" spans="44:48" ht="15" customHeight="1">
      <c r="AR589" s="75" t="str">
        <f t="shared" si="123"/>
        <v/>
      </c>
      <c r="AS589" s="871"/>
      <c r="AT589" s="871"/>
      <c r="AU589" s="871"/>
      <c r="AV589" s="872"/>
    </row>
    <row r="590" spans="44:48" ht="15" customHeight="1">
      <c r="AR590" s="75" t="str">
        <f t="shared" si="123"/>
        <v/>
      </c>
      <c r="AS590" s="871"/>
      <c r="AT590" s="871"/>
      <c r="AU590" s="871"/>
      <c r="AV590" s="872"/>
    </row>
    <row r="591" spans="44:48" ht="15" customHeight="1">
      <c r="AR591" s="75" t="str">
        <f t="shared" si="123"/>
        <v/>
      </c>
      <c r="AS591" s="871"/>
      <c r="AT591" s="871"/>
      <c r="AU591" s="871"/>
      <c r="AV591" s="872"/>
    </row>
    <row r="592" spans="44:48" ht="15" customHeight="1">
      <c r="AR592" s="75" t="str">
        <f t="shared" si="123"/>
        <v/>
      </c>
      <c r="AS592" s="871"/>
      <c r="AT592" s="871"/>
      <c r="AU592" s="871"/>
      <c r="AV592" s="872"/>
    </row>
    <row r="593" spans="44:48" ht="15" customHeight="1">
      <c r="AR593" s="75" t="str">
        <f t="shared" si="123"/>
        <v/>
      </c>
      <c r="AS593" s="871"/>
      <c r="AT593" s="871"/>
      <c r="AU593" s="871"/>
      <c r="AV593" s="872"/>
    </row>
    <row r="594" spans="44:48" ht="15" customHeight="1">
      <c r="AR594" s="75" t="str">
        <f t="shared" si="123"/>
        <v/>
      </c>
      <c r="AS594" s="871"/>
      <c r="AT594" s="871"/>
      <c r="AU594" s="871"/>
      <c r="AV594" s="872"/>
    </row>
    <row r="595" spans="44:48" ht="15" customHeight="1">
      <c r="AR595" s="75" t="str">
        <f t="shared" si="123"/>
        <v/>
      </c>
      <c r="AS595" s="871"/>
      <c r="AT595" s="871"/>
      <c r="AU595" s="871"/>
      <c r="AV595" s="872"/>
    </row>
    <row r="596" spans="44:48" ht="15" customHeight="1">
      <c r="AR596" s="75" t="str">
        <f t="shared" si="123"/>
        <v/>
      </c>
      <c r="AS596" s="871"/>
      <c r="AT596" s="871"/>
      <c r="AU596" s="871"/>
      <c r="AV596" s="872"/>
    </row>
    <row r="597" spans="44:48" ht="15" customHeight="1">
      <c r="AR597" s="75" t="str">
        <f t="shared" si="123"/>
        <v/>
      </c>
      <c r="AS597" s="871"/>
      <c r="AT597" s="871"/>
      <c r="AU597" s="871"/>
      <c r="AV597" s="872"/>
    </row>
    <row r="598" spans="44:48" ht="15" customHeight="1">
      <c r="AR598" s="75" t="str">
        <f t="shared" si="123"/>
        <v/>
      </c>
      <c r="AS598" s="871"/>
      <c r="AT598" s="871"/>
      <c r="AU598" s="871"/>
      <c r="AV598" s="872"/>
    </row>
    <row r="599" spans="44:48" ht="15" customHeight="1">
      <c r="AR599" s="75" t="str">
        <f t="shared" si="123"/>
        <v/>
      </c>
      <c r="AS599" s="871"/>
      <c r="AT599" s="871"/>
      <c r="AU599" s="871"/>
      <c r="AV599" s="872"/>
    </row>
    <row r="600" spans="44:48" ht="15" customHeight="1">
      <c r="AR600" s="75" t="str">
        <f t="shared" si="123"/>
        <v/>
      </c>
      <c r="AS600" s="871"/>
      <c r="AT600" s="871"/>
      <c r="AU600" s="871"/>
      <c r="AV600" s="872"/>
    </row>
    <row r="601" spans="44:48" ht="15" customHeight="1">
      <c r="AR601" s="75" t="str">
        <f t="shared" si="123"/>
        <v/>
      </c>
      <c r="AS601" s="871"/>
      <c r="AT601" s="871"/>
      <c r="AU601" s="871"/>
      <c r="AV601" s="872"/>
    </row>
    <row r="602" spans="44:48" ht="15" customHeight="1">
      <c r="AR602" s="75" t="str">
        <f t="shared" si="123"/>
        <v/>
      </c>
      <c r="AS602" s="871"/>
      <c r="AT602" s="871"/>
      <c r="AU602" s="871"/>
      <c r="AV602" s="872"/>
    </row>
    <row r="603" spans="44:48" ht="15" customHeight="1">
      <c r="AR603" s="75" t="str">
        <f t="shared" si="123"/>
        <v/>
      </c>
      <c r="AS603" s="871"/>
      <c r="AT603" s="871"/>
      <c r="AU603" s="871"/>
      <c r="AV603" s="872"/>
    </row>
    <row r="604" spans="44:48" ht="15" customHeight="1">
      <c r="AR604" s="75" t="str">
        <f t="shared" si="123"/>
        <v/>
      </c>
      <c r="AS604" s="871"/>
      <c r="AT604" s="871"/>
      <c r="AU604" s="871"/>
      <c r="AV604" s="872"/>
    </row>
    <row r="605" spans="44:48" ht="15" customHeight="1">
      <c r="AR605" s="75" t="str">
        <f t="shared" si="123"/>
        <v/>
      </c>
      <c r="AS605" s="871"/>
      <c r="AT605" s="871"/>
      <c r="AU605" s="871"/>
      <c r="AV605" s="872"/>
    </row>
    <row r="606" spans="44:48" ht="15" customHeight="1">
      <c r="AR606" s="75" t="str">
        <f t="shared" si="123"/>
        <v/>
      </c>
      <c r="AS606" s="871"/>
      <c r="AT606" s="871"/>
      <c r="AU606" s="871"/>
      <c r="AV606" s="872"/>
    </row>
    <row r="607" spans="44:48" ht="15" customHeight="1">
      <c r="AR607" s="75" t="str">
        <f t="shared" si="123"/>
        <v/>
      </c>
      <c r="AS607" s="871"/>
      <c r="AT607" s="871"/>
      <c r="AU607" s="871"/>
      <c r="AV607" s="872"/>
    </row>
    <row r="608" spans="44:48" ht="15" customHeight="1">
      <c r="AR608" s="75" t="str">
        <f t="shared" si="123"/>
        <v/>
      </c>
      <c r="AS608" s="871"/>
      <c r="AT608" s="871"/>
      <c r="AU608" s="871"/>
      <c r="AV608" s="872"/>
    </row>
    <row r="609" spans="44:48" ht="15" customHeight="1">
      <c r="AR609" s="75" t="str">
        <f t="shared" si="123"/>
        <v/>
      </c>
      <c r="AS609" s="871"/>
      <c r="AT609" s="871"/>
      <c r="AU609" s="871"/>
      <c r="AV609" s="872"/>
    </row>
    <row r="610" spans="44:48" ht="15" customHeight="1">
      <c r="AR610" s="75" t="str">
        <f t="shared" si="123"/>
        <v/>
      </c>
      <c r="AS610" s="871"/>
      <c r="AT610" s="871"/>
      <c r="AU610" s="871"/>
      <c r="AV610" s="872"/>
    </row>
    <row r="611" spans="44:48" ht="15" customHeight="1">
      <c r="AR611" s="75" t="str">
        <f t="shared" si="123"/>
        <v/>
      </c>
      <c r="AS611" s="871"/>
      <c r="AT611" s="871"/>
      <c r="AU611" s="871"/>
      <c r="AV611" s="872"/>
    </row>
    <row r="612" spans="44:48" ht="15" customHeight="1">
      <c r="AR612" s="75" t="str">
        <f t="shared" si="123"/>
        <v/>
      </c>
      <c r="AS612" s="871"/>
      <c r="AT612" s="871"/>
      <c r="AU612" s="871"/>
      <c r="AV612" s="872"/>
    </row>
    <row r="613" spans="44:48" ht="15" customHeight="1">
      <c r="AR613" s="75" t="str">
        <f t="shared" si="123"/>
        <v/>
      </c>
      <c r="AS613" s="871"/>
      <c r="AT613" s="871"/>
      <c r="AU613" s="871"/>
      <c r="AV613" s="872"/>
    </row>
    <row r="614" spans="44:48" ht="15" customHeight="1">
      <c r="AR614" s="75" t="str">
        <f t="shared" si="123"/>
        <v/>
      </c>
      <c r="AS614" s="871"/>
      <c r="AT614" s="871"/>
      <c r="AU614" s="871"/>
      <c r="AV614" s="872"/>
    </row>
    <row r="615" spans="44:48" ht="15" customHeight="1">
      <c r="AR615" s="75" t="str">
        <f t="shared" si="123"/>
        <v/>
      </c>
      <c r="AS615" s="871"/>
      <c r="AT615" s="871"/>
      <c r="AU615" s="871"/>
      <c r="AV615" s="872"/>
    </row>
    <row r="616" spans="44:48" ht="15" customHeight="1">
      <c r="AR616" s="75" t="str">
        <f t="shared" si="123"/>
        <v/>
      </c>
      <c r="AS616" s="871"/>
      <c r="AT616" s="871"/>
      <c r="AU616" s="871"/>
      <c r="AV616" s="872"/>
    </row>
    <row r="617" spans="44:48" ht="15" customHeight="1">
      <c r="AR617" s="75" t="str">
        <f t="shared" si="123"/>
        <v/>
      </c>
      <c r="AS617" s="871"/>
      <c r="AT617" s="871"/>
      <c r="AU617" s="871"/>
      <c r="AV617" s="872"/>
    </row>
    <row r="618" spans="44:48" ht="15" customHeight="1">
      <c r="AR618" s="75" t="str">
        <f t="shared" si="123"/>
        <v/>
      </c>
      <c r="AS618" s="871"/>
      <c r="AT618" s="871"/>
      <c r="AU618" s="871"/>
      <c r="AV618" s="872"/>
    </row>
    <row r="619" spans="44:48" ht="15" customHeight="1">
      <c r="AR619" s="75" t="str">
        <f t="shared" si="123"/>
        <v/>
      </c>
      <c r="AS619" s="871"/>
      <c r="AT619" s="871"/>
      <c r="AU619" s="871"/>
      <c r="AV619" s="872"/>
    </row>
    <row r="620" spans="44:48" ht="15" customHeight="1">
      <c r="AR620" s="75" t="str">
        <f t="shared" si="123"/>
        <v/>
      </c>
      <c r="AS620" s="871"/>
      <c r="AT620" s="871"/>
      <c r="AU620" s="871"/>
      <c r="AV620" s="872"/>
    </row>
    <row r="621" spans="44:48" ht="15" customHeight="1">
      <c r="AR621" s="75" t="str">
        <f t="shared" si="123"/>
        <v/>
      </c>
      <c r="AS621" s="871"/>
      <c r="AT621" s="871"/>
      <c r="AU621" s="871"/>
      <c r="AV621" s="872"/>
    </row>
    <row r="622" spans="44:48" ht="15" customHeight="1">
      <c r="AR622" s="75" t="str">
        <f t="shared" si="123"/>
        <v/>
      </c>
      <c r="AS622" s="871"/>
      <c r="AT622" s="871"/>
      <c r="AU622" s="871"/>
      <c r="AV622" s="872"/>
    </row>
    <row r="623" spans="44:48" ht="15" customHeight="1">
      <c r="AR623" s="75" t="str">
        <f t="shared" si="123"/>
        <v/>
      </c>
      <c r="AS623" s="871"/>
      <c r="AT623" s="871"/>
      <c r="AU623" s="871"/>
      <c r="AV623" s="872"/>
    </row>
    <row r="624" spans="44:48" ht="15" customHeight="1">
      <c r="AR624" s="75" t="str">
        <f t="shared" si="123"/>
        <v/>
      </c>
      <c r="AS624" s="871"/>
      <c r="AT624" s="871"/>
      <c r="AU624" s="871"/>
      <c r="AV624" s="872"/>
    </row>
    <row r="625" spans="44:48" ht="15" customHeight="1">
      <c r="AR625" s="75" t="str">
        <f t="shared" si="123"/>
        <v/>
      </c>
      <c r="AS625" s="871"/>
      <c r="AT625" s="871"/>
      <c r="AU625" s="871"/>
      <c r="AV625" s="872"/>
    </row>
    <row r="626" spans="44:48" ht="15" customHeight="1">
      <c r="AR626" s="75" t="str">
        <f t="shared" si="123"/>
        <v/>
      </c>
      <c r="AS626" s="871"/>
      <c r="AT626" s="871"/>
      <c r="AU626" s="871"/>
      <c r="AV626" s="872"/>
    </row>
    <row r="627" spans="44:48" ht="15" customHeight="1">
      <c r="AR627" s="75" t="str">
        <f t="shared" si="123"/>
        <v/>
      </c>
      <c r="AS627" s="871"/>
      <c r="AT627" s="871"/>
      <c r="AU627" s="871"/>
      <c r="AV627" s="872"/>
    </row>
    <row r="628" spans="44:48" ht="15" customHeight="1">
      <c r="AR628" s="75" t="str">
        <f t="shared" si="123"/>
        <v/>
      </c>
      <c r="AS628" s="871"/>
      <c r="AT628" s="871"/>
      <c r="AU628" s="871"/>
      <c r="AV628" s="872"/>
    </row>
    <row r="629" spans="44:48" ht="15" customHeight="1">
      <c r="AR629" s="75" t="str">
        <f t="shared" si="123"/>
        <v/>
      </c>
      <c r="AS629" s="871"/>
      <c r="AT629" s="871"/>
      <c r="AU629" s="871"/>
      <c r="AV629" s="872"/>
    </row>
    <row r="630" spans="44:48" ht="15" customHeight="1">
      <c r="AR630" s="75" t="str">
        <f t="shared" si="123"/>
        <v/>
      </c>
      <c r="AS630" s="871"/>
      <c r="AT630" s="871"/>
      <c r="AU630" s="871"/>
      <c r="AV630" s="872"/>
    </row>
    <row r="631" spans="44:48" ht="15" customHeight="1">
      <c r="AR631" s="75" t="str">
        <f t="shared" si="123"/>
        <v/>
      </c>
      <c r="AS631" s="871"/>
      <c r="AT631" s="871"/>
      <c r="AU631" s="871"/>
      <c r="AV631" s="872"/>
    </row>
    <row r="632" spans="44:48" ht="15" customHeight="1">
      <c r="AR632" s="75" t="str">
        <f t="shared" si="123"/>
        <v/>
      </c>
      <c r="AS632" s="871"/>
      <c r="AT632" s="871"/>
      <c r="AU632" s="871"/>
      <c r="AV632" s="872"/>
    </row>
    <row r="633" spans="44:48" ht="15" customHeight="1">
      <c r="AR633" s="75" t="str">
        <f t="shared" si="123"/>
        <v/>
      </c>
      <c r="AS633" s="871"/>
      <c r="AT633" s="871"/>
      <c r="AU633" s="871"/>
      <c r="AV633" s="872"/>
    </row>
    <row r="634" spans="44:48" ht="15" customHeight="1">
      <c r="AR634" s="75" t="str">
        <f t="shared" si="123"/>
        <v/>
      </c>
      <c r="AS634" s="871"/>
      <c r="AT634" s="871"/>
      <c r="AU634" s="871"/>
      <c r="AV634" s="872"/>
    </row>
    <row r="635" spans="44:48" ht="15" customHeight="1">
      <c r="AR635" s="75" t="str">
        <f t="shared" si="123"/>
        <v/>
      </c>
      <c r="AS635" s="871"/>
      <c r="AT635" s="871"/>
      <c r="AU635" s="871"/>
      <c r="AV635" s="872"/>
    </row>
    <row r="636" spans="44:48" ht="15" customHeight="1">
      <c r="AR636" s="75" t="str">
        <f t="shared" si="123"/>
        <v/>
      </c>
      <c r="AS636" s="871"/>
      <c r="AT636" s="871"/>
      <c r="AU636" s="871"/>
      <c r="AV636" s="872"/>
    </row>
    <row r="637" spans="44:48" ht="15" customHeight="1">
      <c r="AR637" s="75" t="str">
        <f t="shared" si="123"/>
        <v/>
      </c>
      <c r="AS637" s="871"/>
      <c r="AT637" s="871"/>
      <c r="AU637" s="871"/>
      <c r="AV637" s="872"/>
    </row>
    <row r="638" spans="44:48" ht="15" customHeight="1">
      <c r="AR638" s="75" t="str">
        <f t="shared" si="123"/>
        <v/>
      </c>
      <c r="AS638" s="871"/>
      <c r="AT638" s="871"/>
      <c r="AU638" s="871"/>
      <c r="AV638" s="872"/>
    </row>
    <row r="639" spans="44:48" ht="15" customHeight="1">
      <c r="AR639" s="75" t="str">
        <f t="shared" si="123"/>
        <v/>
      </c>
      <c r="AS639" s="871"/>
      <c r="AT639" s="871"/>
      <c r="AU639" s="871"/>
      <c r="AV639" s="872"/>
    </row>
    <row r="640" spans="44:48" ht="15" customHeight="1">
      <c r="AR640" s="75" t="str">
        <f t="shared" si="123"/>
        <v/>
      </c>
      <c r="AS640" s="871"/>
      <c r="AT640" s="871"/>
      <c r="AU640" s="871"/>
      <c r="AV640" s="872"/>
    </row>
    <row r="641" spans="44:48" ht="15" customHeight="1">
      <c r="AR641" s="75" t="str">
        <f t="shared" si="123"/>
        <v/>
      </c>
      <c r="AS641" s="871"/>
      <c r="AT641" s="871"/>
      <c r="AU641" s="871"/>
      <c r="AV641" s="872"/>
    </row>
    <row r="642" spans="44:48" ht="15" customHeight="1">
      <c r="AR642" s="75" t="str">
        <f t="shared" si="123"/>
        <v/>
      </c>
      <c r="AS642" s="871"/>
      <c r="AT642" s="871"/>
      <c r="AU642" s="871"/>
      <c r="AV642" s="872"/>
    </row>
    <row r="643" spans="44:48" ht="15" customHeight="1">
      <c r="AR643" s="75" t="str">
        <f t="shared" si="123"/>
        <v/>
      </c>
      <c r="AS643" s="871"/>
      <c r="AT643" s="871"/>
      <c r="AU643" s="871"/>
      <c r="AV643" s="872"/>
    </row>
    <row r="644" spans="44:48" ht="15" customHeight="1">
      <c r="AR644" s="75" t="str">
        <f t="shared" si="123"/>
        <v/>
      </c>
      <c r="AS644" s="871"/>
      <c r="AT644" s="871"/>
      <c r="AU644" s="871"/>
      <c r="AV644" s="872"/>
    </row>
    <row r="645" spans="44:48" ht="15" customHeight="1">
      <c r="AR645" s="75" t="str">
        <f t="shared" si="123"/>
        <v/>
      </c>
      <c r="AS645" s="871"/>
      <c r="AT645" s="871"/>
      <c r="AU645" s="871"/>
      <c r="AV645" s="872"/>
    </row>
    <row r="646" spans="44:48" ht="15" customHeight="1">
      <c r="AR646" s="75" t="str">
        <f t="shared" si="123"/>
        <v/>
      </c>
      <c r="AS646" s="871"/>
      <c r="AT646" s="871"/>
      <c r="AU646" s="871"/>
      <c r="AV646" s="872"/>
    </row>
    <row r="647" spans="44:48" ht="15" customHeight="1">
      <c r="AR647" s="75" t="str">
        <f t="shared" si="123"/>
        <v/>
      </c>
      <c r="AS647" s="871"/>
      <c r="AT647" s="871"/>
      <c r="AU647" s="871"/>
      <c r="AV647" s="872"/>
    </row>
    <row r="648" spans="44:48" ht="15" customHeight="1">
      <c r="AR648" s="75" t="str">
        <f t="shared" si="123"/>
        <v/>
      </c>
      <c r="AS648" s="871"/>
      <c r="AT648" s="871"/>
      <c r="AU648" s="871"/>
      <c r="AV648" s="872"/>
    </row>
    <row r="649" spans="44:48" ht="15" customHeight="1">
      <c r="AR649" s="75" t="str">
        <f t="shared" ref="AR649:AR712" si="124">CONCATENATE(AT649,AU649)</f>
        <v/>
      </c>
      <c r="AS649" s="871"/>
      <c r="AT649" s="871"/>
      <c r="AU649" s="871"/>
      <c r="AV649" s="872"/>
    </row>
    <row r="650" spans="44:48" ht="15" customHeight="1">
      <c r="AR650" s="75" t="str">
        <f t="shared" si="124"/>
        <v/>
      </c>
      <c r="AS650" s="871"/>
      <c r="AT650" s="871"/>
      <c r="AU650" s="871"/>
      <c r="AV650" s="872"/>
    </row>
    <row r="651" spans="44:48" ht="15" customHeight="1">
      <c r="AR651" s="75" t="str">
        <f t="shared" si="124"/>
        <v/>
      </c>
      <c r="AS651" s="871"/>
      <c r="AT651" s="871"/>
      <c r="AU651" s="871"/>
      <c r="AV651" s="872"/>
    </row>
    <row r="652" spans="44:48" ht="15" customHeight="1">
      <c r="AR652" s="75" t="str">
        <f t="shared" si="124"/>
        <v/>
      </c>
      <c r="AS652" s="871"/>
      <c r="AT652" s="871"/>
      <c r="AU652" s="871"/>
      <c r="AV652" s="872"/>
    </row>
    <row r="653" spans="44:48" ht="15" customHeight="1">
      <c r="AR653" s="75" t="str">
        <f t="shared" si="124"/>
        <v/>
      </c>
      <c r="AS653" s="871"/>
      <c r="AT653" s="871"/>
      <c r="AU653" s="871"/>
      <c r="AV653" s="872"/>
    </row>
    <row r="654" spans="44:48" ht="15" customHeight="1">
      <c r="AR654" s="75" t="str">
        <f t="shared" si="124"/>
        <v/>
      </c>
      <c r="AS654" s="871"/>
      <c r="AT654" s="871"/>
      <c r="AU654" s="871"/>
      <c r="AV654" s="872"/>
    </row>
    <row r="655" spans="44:48" ht="15" customHeight="1">
      <c r="AR655" s="75" t="str">
        <f t="shared" si="124"/>
        <v/>
      </c>
      <c r="AS655" s="871"/>
      <c r="AT655" s="871"/>
      <c r="AU655" s="871"/>
      <c r="AV655" s="872"/>
    </row>
    <row r="656" spans="44:48" ht="15" customHeight="1">
      <c r="AR656" s="75" t="str">
        <f t="shared" si="124"/>
        <v/>
      </c>
      <c r="AS656" s="871"/>
      <c r="AT656" s="871"/>
      <c r="AU656" s="871"/>
      <c r="AV656" s="872"/>
    </row>
    <row r="657" spans="44:48" ht="15" customHeight="1">
      <c r="AR657" s="75" t="str">
        <f t="shared" si="124"/>
        <v/>
      </c>
      <c r="AS657" s="871"/>
      <c r="AT657" s="871"/>
      <c r="AU657" s="871"/>
      <c r="AV657" s="872"/>
    </row>
    <row r="658" spans="44:48" ht="15" customHeight="1">
      <c r="AR658" s="75" t="str">
        <f t="shared" si="124"/>
        <v/>
      </c>
      <c r="AS658" s="871"/>
      <c r="AT658" s="871"/>
      <c r="AU658" s="871"/>
      <c r="AV658" s="872"/>
    </row>
    <row r="659" spans="44:48" ht="15" customHeight="1">
      <c r="AR659" s="75" t="str">
        <f t="shared" si="124"/>
        <v/>
      </c>
      <c r="AS659" s="871"/>
      <c r="AT659" s="871"/>
      <c r="AU659" s="871"/>
      <c r="AV659" s="872"/>
    </row>
    <row r="660" spans="44:48" ht="15" customHeight="1">
      <c r="AR660" s="75" t="str">
        <f t="shared" si="124"/>
        <v/>
      </c>
      <c r="AS660" s="871"/>
      <c r="AT660" s="871"/>
      <c r="AU660" s="871"/>
      <c r="AV660" s="872"/>
    </row>
    <row r="661" spans="44:48" ht="15" customHeight="1">
      <c r="AR661" s="75" t="str">
        <f t="shared" si="124"/>
        <v/>
      </c>
      <c r="AS661" s="871"/>
      <c r="AT661" s="871"/>
      <c r="AU661" s="871"/>
      <c r="AV661" s="872"/>
    </row>
    <row r="662" spans="44:48" ht="15" customHeight="1">
      <c r="AR662" s="75" t="str">
        <f t="shared" si="124"/>
        <v/>
      </c>
      <c r="AS662" s="871"/>
      <c r="AT662" s="871"/>
      <c r="AU662" s="871"/>
      <c r="AV662" s="872"/>
    </row>
    <row r="663" spans="44:48" ht="15" customHeight="1">
      <c r="AR663" s="75" t="str">
        <f t="shared" si="124"/>
        <v/>
      </c>
      <c r="AS663" s="871"/>
      <c r="AT663" s="871"/>
      <c r="AU663" s="871"/>
      <c r="AV663" s="872"/>
    </row>
    <row r="664" spans="44:48" ht="15" customHeight="1">
      <c r="AR664" s="75" t="str">
        <f t="shared" si="124"/>
        <v/>
      </c>
      <c r="AS664" s="871"/>
      <c r="AT664" s="871"/>
      <c r="AU664" s="871"/>
      <c r="AV664" s="872"/>
    </row>
    <row r="665" spans="44:48" ht="15" customHeight="1">
      <c r="AR665" s="75" t="str">
        <f t="shared" si="124"/>
        <v/>
      </c>
      <c r="AS665" s="871"/>
      <c r="AT665" s="871"/>
      <c r="AU665" s="871"/>
      <c r="AV665" s="872"/>
    </row>
    <row r="666" spans="44:48" ht="15" customHeight="1">
      <c r="AR666" s="75" t="str">
        <f t="shared" si="124"/>
        <v/>
      </c>
      <c r="AS666" s="871"/>
      <c r="AT666" s="871"/>
      <c r="AU666" s="871"/>
      <c r="AV666" s="872"/>
    </row>
    <row r="667" spans="44:48" ht="15" customHeight="1">
      <c r="AR667" s="75" t="str">
        <f t="shared" si="124"/>
        <v/>
      </c>
      <c r="AS667" s="871"/>
      <c r="AT667" s="871"/>
      <c r="AU667" s="871"/>
      <c r="AV667" s="872"/>
    </row>
    <row r="668" spans="44:48" ht="15" customHeight="1">
      <c r="AR668" s="75" t="str">
        <f t="shared" si="124"/>
        <v/>
      </c>
      <c r="AS668" s="871"/>
      <c r="AT668" s="871"/>
      <c r="AU668" s="871"/>
      <c r="AV668" s="872"/>
    </row>
    <row r="669" spans="44:48" ht="15" customHeight="1">
      <c r="AR669" s="75" t="str">
        <f t="shared" si="124"/>
        <v/>
      </c>
      <c r="AS669" s="871"/>
      <c r="AT669" s="871"/>
      <c r="AU669" s="871"/>
      <c r="AV669" s="872"/>
    </row>
    <row r="670" spans="44:48" ht="15" customHeight="1">
      <c r="AR670" s="75" t="str">
        <f t="shared" si="124"/>
        <v/>
      </c>
      <c r="AS670" s="871"/>
      <c r="AT670" s="871"/>
      <c r="AU670" s="871"/>
      <c r="AV670" s="872"/>
    </row>
    <row r="671" spans="44:48" ht="15" customHeight="1">
      <c r="AR671" s="75" t="str">
        <f t="shared" si="124"/>
        <v/>
      </c>
      <c r="AS671" s="871"/>
      <c r="AT671" s="871"/>
      <c r="AU671" s="871"/>
      <c r="AV671" s="872"/>
    </row>
    <row r="672" spans="44:48" ht="15" customHeight="1">
      <c r="AR672" s="75" t="str">
        <f t="shared" si="124"/>
        <v/>
      </c>
      <c r="AS672" s="871"/>
      <c r="AT672" s="871"/>
      <c r="AU672" s="871"/>
      <c r="AV672" s="872"/>
    </row>
    <row r="673" spans="44:48" ht="15" customHeight="1">
      <c r="AR673" s="75" t="str">
        <f t="shared" si="124"/>
        <v/>
      </c>
      <c r="AS673" s="871"/>
      <c r="AT673" s="871"/>
      <c r="AU673" s="871"/>
      <c r="AV673" s="872"/>
    </row>
    <row r="674" spans="44:48" ht="15" customHeight="1">
      <c r="AR674" s="75" t="str">
        <f t="shared" si="124"/>
        <v/>
      </c>
      <c r="AS674" s="871"/>
      <c r="AT674" s="871"/>
      <c r="AU674" s="871"/>
      <c r="AV674" s="872"/>
    </row>
    <row r="675" spans="44:48" ht="15" customHeight="1">
      <c r="AR675" s="75" t="str">
        <f t="shared" si="124"/>
        <v/>
      </c>
      <c r="AS675" s="871"/>
      <c r="AT675" s="871"/>
      <c r="AU675" s="871"/>
      <c r="AV675" s="872"/>
    </row>
    <row r="676" spans="44:48" ht="15" customHeight="1">
      <c r="AR676" s="75" t="str">
        <f t="shared" si="124"/>
        <v/>
      </c>
      <c r="AS676" s="871"/>
      <c r="AT676" s="871"/>
      <c r="AU676" s="871"/>
      <c r="AV676" s="872"/>
    </row>
    <row r="677" spans="44:48" ht="15" customHeight="1">
      <c r="AR677" s="75" t="str">
        <f t="shared" si="124"/>
        <v/>
      </c>
      <c r="AS677" s="871"/>
      <c r="AT677" s="871"/>
      <c r="AU677" s="871"/>
      <c r="AV677" s="872"/>
    </row>
    <row r="678" spans="44:48" ht="15" customHeight="1">
      <c r="AR678" s="75" t="str">
        <f t="shared" si="124"/>
        <v/>
      </c>
      <c r="AS678" s="871"/>
      <c r="AT678" s="871"/>
      <c r="AU678" s="871"/>
      <c r="AV678" s="872"/>
    </row>
    <row r="679" spans="44:48" ht="15" customHeight="1">
      <c r="AR679" s="75" t="str">
        <f t="shared" si="124"/>
        <v/>
      </c>
      <c r="AS679" s="871"/>
      <c r="AT679" s="871"/>
      <c r="AU679" s="871"/>
      <c r="AV679" s="872"/>
    </row>
    <row r="680" spans="44:48" ht="15" customHeight="1">
      <c r="AR680" s="75" t="str">
        <f t="shared" si="124"/>
        <v/>
      </c>
      <c r="AS680" s="871"/>
      <c r="AT680" s="871"/>
      <c r="AU680" s="871"/>
      <c r="AV680" s="872"/>
    </row>
    <row r="681" spans="44:48" ht="15" customHeight="1">
      <c r="AR681" s="75" t="str">
        <f t="shared" si="124"/>
        <v/>
      </c>
      <c r="AS681" s="871"/>
      <c r="AT681" s="871"/>
      <c r="AU681" s="871"/>
      <c r="AV681" s="872"/>
    </row>
    <row r="682" spans="44:48" ht="15" customHeight="1">
      <c r="AR682" s="75" t="str">
        <f t="shared" si="124"/>
        <v/>
      </c>
      <c r="AS682" s="871"/>
      <c r="AT682" s="871"/>
      <c r="AU682" s="871"/>
      <c r="AV682" s="872"/>
    </row>
    <row r="683" spans="44:48" ht="15" customHeight="1">
      <c r="AR683" s="75" t="str">
        <f t="shared" si="124"/>
        <v/>
      </c>
      <c r="AS683" s="871"/>
      <c r="AT683" s="871"/>
      <c r="AU683" s="871"/>
      <c r="AV683" s="872"/>
    </row>
    <row r="684" spans="44:48" ht="15" customHeight="1">
      <c r="AR684" s="75" t="str">
        <f t="shared" si="124"/>
        <v/>
      </c>
      <c r="AS684" s="871"/>
      <c r="AT684" s="871"/>
      <c r="AU684" s="871"/>
      <c r="AV684" s="872"/>
    </row>
    <row r="685" spans="44:48" ht="15" customHeight="1">
      <c r="AR685" s="75" t="str">
        <f t="shared" si="124"/>
        <v/>
      </c>
      <c r="AS685" s="871"/>
      <c r="AT685" s="871"/>
      <c r="AU685" s="871"/>
      <c r="AV685" s="872"/>
    </row>
    <row r="686" spans="44:48" ht="15" customHeight="1">
      <c r="AR686" s="75" t="str">
        <f t="shared" si="124"/>
        <v/>
      </c>
      <c r="AS686" s="871"/>
      <c r="AT686" s="871"/>
      <c r="AU686" s="871"/>
      <c r="AV686" s="872"/>
    </row>
    <row r="687" spans="44:48" ht="15" customHeight="1">
      <c r="AR687" s="75" t="str">
        <f t="shared" si="124"/>
        <v/>
      </c>
      <c r="AS687" s="871"/>
      <c r="AT687" s="871"/>
      <c r="AU687" s="871"/>
      <c r="AV687" s="872"/>
    </row>
    <row r="688" spans="44:48" ht="15" customHeight="1">
      <c r="AR688" s="75" t="str">
        <f t="shared" si="124"/>
        <v/>
      </c>
      <c r="AS688" s="871"/>
      <c r="AT688" s="871"/>
      <c r="AU688" s="871"/>
      <c r="AV688" s="872"/>
    </row>
    <row r="689" spans="44:48" ht="15" customHeight="1">
      <c r="AR689" s="75" t="str">
        <f t="shared" si="124"/>
        <v/>
      </c>
      <c r="AS689" s="871"/>
      <c r="AT689" s="871"/>
      <c r="AU689" s="871"/>
      <c r="AV689" s="872"/>
    </row>
    <row r="690" spans="44:48" ht="15" customHeight="1">
      <c r="AR690" s="75" t="str">
        <f t="shared" si="124"/>
        <v/>
      </c>
      <c r="AS690" s="871"/>
      <c r="AT690" s="871"/>
      <c r="AU690" s="871"/>
      <c r="AV690" s="872"/>
    </row>
    <row r="691" spans="44:48" ht="15" customHeight="1">
      <c r="AR691" s="75" t="str">
        <f t="shared" si="124"/>
        <v/>
      </c>
      <c r="AS691" s="871"/>
      <c r="AT691" s="871"/>
      <c r="AU691" s="871"/>
      <c r="AV691" s="872"/>
    </row>
    <row r="692" spans="44:48" ht="15" customHeight="1">
      <c r="AR692" s="75" t="str">
        <f t="shared" si="124"/>
        <v/>
      </c>
      <c r="AS692" s="871"/>
      <c r="AT692" s="871"/>
      <c r="AU692" s="871"/>
      <c r="AV692" s="872"/>
    </row>
    <row r="693" spans="44:48" ht="15" customHeight="1">
      <c r="AR693" s="75" t="str">
        <f t="shared" si="124"/>
        <v/>
      </c>
      <c r="AS693" s="871"/>
      <c r="AT693" s="871"/>
      <c r="AU693" s="871"/>
      <c r="AV693" s="872"/>
    </row>
    <row r="694" spans="44:48" ht="15" customHeight="1">
      <c r="AR694" s="75" t="str">
        <f t="shared" si="124"/>
        <v/>
      </c>
      <c r="AS694" s="871"/>
      <c r="AT694" s="871"/>
      <c r="AU694" s="871"/>
      <c r="AV694" s="872"/>
    </row>
    <row r="695" spans="44:48" ht="15" customHeight="1">
      <c r="AR695" s="75" t="str">
        <f t="shared" si="124"/>
        <v/>
      </c>
      <c r="AS695" s="871"/>
      <c r="AT695" s="871"/>
      <c r="AU695" s="871"/>
      <c r="AV695" s="872"/>
    </row>
    <row r="696" spans="44:48" ht="15" customHeight="1">
      <c r="AR696" s="75" t="str">
        <f t="shared" si="124"/>
        <v/>
      </c>
      <c r="AS696" s="871"/>
      <c r="AT696" s="871"/>
      <c r="AU696" s="871"/>
      <c r="AV696" s="872"/>
    </row>
    <row r="697" spans="44:48" ht="15" customHeight="1">
      <c r="AR697" s="75" t="str">
        <f t="shared" si="124"/>
        <v/>
      </c>
      <c r="AS697" s="871"/>
      <c r="AT697" s="871"/>
      <c r="AU697" s="871"/>
      <c r="AV697" s="872"/>
    </row>
    <row r="698" spans="44:48" ht="15" customHeight="1">
      <c r="AR698" s="75" t="str">
        <f t="shared" si="124"/>
        <v/>
      </c>
      <c r="AS698" s="871"/>
      <c r="AT698" s="871"/>
      <c r="AU698" s="871"/>
      <c r="AV698" s="872"/>
    </row>
    <row r="699" spans="44:48" ht="15" customHeight="1">
      <c r="AR699" s="75" t="str">
        <f t="shared" si="124"/>
        <v/>
      </c>
      <c r="AS699" s="871"/>
      <c r="AT699" s="871"/>
      <c r="AU699" s="871"/>
      <c r="AV699" s="872"/>
    </row>
    <row r="700" spans="44:48" ht="15" customHeight="1">
      <c r="AR700" s="75" t="str">
        <f t="shared" si="124"/>
        <v/>
      </c>
      <c r="AS700" s="871"/>
      <c r="AT700" s="871"/>
      <c r="AU700" s="871"/>
      <c r="AV700" s="872"/>
    </row>
    <row r="701" spans="44:48" ht="15" customHeight="1">
      <c r="AR701" s="75" t="str">
        <f t="shared" si="124"/>
        <v/>
      </c>
      <c r="AS701" s="871"/>
      <c r="AT701" s="871"/>
      <c r="AU701" s="871"/>
      <c r="AV701" s="872"/>
    </row>
    <row r="702" spans="44:48" ht="15" customHeight="1">
      <c r="AR702" s="75" t="str">
        <f t="shared" si="124"/>
        <v/>
      </c>
      <c r="AS702" s="871"/>
      <c r="AT702" s="871"/>
      <c r="AU702" s="871"/>
      <c r="AV702" s="872"/>
    </row>
    <row r="703" spans="44:48" ht="15" customHeight="1">
      <c r="AR703" s="75" t="str">
        <f t="shared" si="124"/>
        <v/>
      </c>
      <c r="AS703" s="871"/>
      <c r="AT703" s="871"/>
      <c r="AU703" s="871"/>
      <c r="AV703" s="872"/>
    </row>
    <row r="704" spans="44:48" ht="15" customHeight="1">
      <c r="AR704" s="75" t="str">
        <f t="shared" si="124"/>
        <v/>
      </c>
      <c r="AS704" s="871"/>
      <c r="AT704" s="871"/>
      <c r="AU704" s="871"/>
      <c r="AV704" s="872"/>
    </row>
    <row r="705" spans="44:48" ht="15" customHeight="1">
      <c r="AR705" s="75" t="str">
        <f t="shared" si="124"/>
        <v/>
      </c>
      <c r="AS705" s="871"/>
      <c r="AT705" s="871"/>
      <c r="AU705" s="871"/>
      <c r="AV705" s="872"/>
    </row>
    <row r="706" spans="44:48" ht="15" customHeight="1">
      <c r="AR706" s="75" t="str">
        <f t="shared" si="124"/>
        <v/>
      </c>
      <c r="AS706" s="871"/>
      <c r="AT706" s="871"/>
      <c r="AU706" s="871"/>
      <c r="AV706" s="872"/>
    </row>
    <row r="707" spans="44:48" ht="15" customHeight="1">
      <c r="AR707" s="75" t="str">
        <f t="shared" si="124"/>
        <v/>
      </c>
      <c r="AS707" s="871"/>
      <c r="AT707" s="871"/>
      <c r="AU707" s="871"/>
      <c r="AV707" s="872"/>
    </row>
    <row r="708" spans="44:48" ht="15" customHeight="1">
      <c r="AR708" s="75" t="str">
        <f t="shared" si="124"/>
        <v/>
      </c>
      <c r="AS708" s="871"/>
      <c r="AT708" s="871"/>
      <c r="AU708" s="871"/>
      <c r="AV708" s="872"/>
    </row>
    <row r="709" spans="44:48" ht="15" customHeight="1">
      <c r="AR709" s="75" t="str">
        <f t="shared" si="124"/>
        <v/>
      </c>
      <c r="AS709" s="871"/>
      <c r="AT709" s="871"/>
      <c r="AU709" s="871"/>
      <c r="AV709" s="872"/>
    </row>
    <row r="710" spans="44:48" ht="15" customHeight="1">
      <c r="AR710" s="75" t="str">
        <f t="shared" si="124"/>
        <v/>
      </c>
      <c r="AS710" s="871"/>
      <c r="AT710" s="871"/>
      <c r="AU710" s="871"/>
      <c r="AV710" s="872"/>
    </row>
    <row r="711" spans="44:48" ht="15" customHeight="1">
      <c r="AR711" s="75" t="str">
        <f t="shared" si="124"/>
        <v/>
      </c>
      <c r="AS711" s="871"/>
      <c r="AT711" s="871"/>
      <c r="AU711" s="871"/>
      <c r="AV711" s="872"/>
    </row>
    <row r="712" spans="44:48" ht="15" customHeight="1">
      <c r="AR712" s="75" t="str">
        <f t="shared" si="124"/>
        <v/>
      </c>
      <c r="AS712" s="871"/>
      <c r="AT712" s="871"/>
      <c r="AU712" s="871"/>
      <c r="AV712" s="872"/>
    </row>
    <row r="713" spans="44:48" ht="15" customHeight="1">
      <c r="AR713" s="75" t="str">
        <f t="shared" ref="AR713:AR776" si="125">CONCATENATE(AT713,AU713)</f>
        <v/>
      </c>
      <c r="AS713" s="871"/>
      <c r="AT713" s="871"/>
      <c r="AU713" s="871"/>
      <c r="AV713" s="872"/>
    </row>
    <row r="714" spans="44:48" ht="15" customHeight="1">
      <c r="AR714" s="75" t="str">
        <f t="shared" si="125"/>
        <v/>
      </c>
      <c r="AS714" s="871"/>
      <c r="AT714" s="871"/>
      <c r="AU714" s="871"/>
      <c r="AV714" s="872"/>
    </row>
    <row r="715" spans="44:48" ht="15" customHeight="1">
      <c r="AR715" s="75" t="str">
        <f t="shared" si="125"/>
        <v/>
      </c>
      <c r="AS715" s="871"/>
      <c r="AT715" s="871"/>
      <c r="AU715" s="871"/>
      <c r="AV715" s="872"/>
    </row>
    <row r="716" spans="44:48" ht="15" customHeight="1">
      <c r="AR716" s="75" t="str">
        <f t="shared" si="125"/>
        <v/>
      </c>
      <c r="AS716" s="871"/>
      <c r="AT716" s="871"/>
      <c r="AU716" s="871"/>
      <c r="AV716" s="872"/>
    </row>
    <row r="717" spans="44:48" ht="15" customHeight="1">
      <c r="AR717" s="75" t="str">
        <f t="shared" si="125"/>
        <v/>
      </c>
      <c r="AS717" s="871"/>
      <c r="AT717" s="871"/>
      <c r="AU717" s="871"/>
      <c r="AV717" s="872"/>
    </row>
    <row r="718" spans="44:48" ht="15" customHeight="1">
      <c r="AR718" s="75" t="str">
        <f t="shared" si="125"/>
        <v/>
      </c>
      <c r="AS718" s="871"/>
      <c r="AT718" s="871"/>
      <c r="AU718" s="871"/>
      <c r="AV718" s="872"/>
    </row>
    <row r="719" spans="44:48" ht="15" customHeight="1">
      <c r="AR719" s="75" t="str">
        <f t="shared" si="125"/>
        <v/>
      </c>
      <c r="AS719" s="871"/>
      <c r="AT719" s="871"/>
      <c r="AU719" s="871"/>
      <c r="AV719" s="872"/>
    </row>
    <row r="720" spans="44:48" ht="15" customHeight="1">
      <c r="AR720" s="75" t="str">
        <f t="shared" si="125"/>
        <v/>
      </c>
      <c r="AS720" s="871"/>
      <c r="AT720" s="871"/>
      <c r="AU720" s="871"/>
      <c r="AV720" s="872"/>
    </row>
    <row r="721" spans="44:48" ht="15" customHeight="1">
      <c r="AR721" s="75" t="str">
        <f t="shared" si="125"/>
        <v/>
      </c>
      <c r="AS721" s="871"/>
      <c r="AT721" s="871"/>
      <c r="AU721" s="871"/>
      <c r="AV721" s="872"/>
    </row>
    <row r="722" spans="44:48" ht="15" customHeight="1">
      <c r="AR722" s="75" t="str">
        <f t="shared" si="125"/>
        <v/>
      </c>
      <c r="AS722" s="871"/>
      <c r="AT722" s="871"/>
      <c r="AU722" s="871"/>
      <c r="AV722" s="872"/>
    </row>
    <row r="723" spans="44:48" ht="15" customHeight="1">
      <c r="AR723" s="75" t="str">
        <f t="shared" si="125"/>
        <v/>
      </c>
      <c r="AS723" s="871"/>
      <c r="AT723" s="871"/>
      <c r="AU723" s="871"/>
      <c r="AV723" s="872"/>
    </row>
    <row r="724" spans="44:48" ht="15" customHeight="1">
      <c r="AR724" s="75" t="str">
        <f t="shared" si="125"/>
        <v/>
      </c>
      <c r="AS724" s="871"/>
      <c r="AT724" s="871"/>
      <c r="AU724" s="871"/>
      <c r="AV724" s="872"/>
    </row>
    <row r="725" spans="44:48" ht="15" customHeight="1">
      <c r="AR725" s="75" t="str">
        <f t="shared" si="125"/>
        <v/>
      </c>
      <c r="AS725" s="871"/>
      <c r="AT725" s="871"/>
      <c r="AU725" s="871"/>
      <c r="AV725" s="872"/>
    </row>
    <row r="726" spans="44:48" ht="15" customHeight="1">
      <c r="AR726" s="75" t="str">
        <f t="shared" si="125"/>
        <v/>
      </c>
      <c r="AS726" s="871"/>
      <c r="AT726" s="871"/>
      <c r="AU726" s="871"/>
      <c r="AV726" s="872"/>
    </row>
    <row r="727" spans="44:48" ht="15" customHeight="1">
      <c r="AR727" s="75" t="str">
        <f t="shared" si="125"/>
        <v/>
      </c>
      <c r="AS727" s="871"/>
      <c r="AT727" s="871"/>
      <c r="AU727" s="871"/>
      <c r="AV727" s="872"/>
    </row>
    <row r="728" spans="44:48" ht="15" customHeight="1">
      <c r="AR728" s="75" t="str">
        <f t="shared" si="125"/>
        <v/>
      </c>
      <c r="AS728" s="871"/>
      <c r="AT728" s="871"/>
      <c r="AU728" s="871"/>
      <c r="AV728" s="872"/>
    </row>
    <row r="729" spans="44:48" ht="15" customHeight="1">
      <c r="AR729" s="75" t="str">
        <f t="shared" si="125"/>
        <v/>
      </c>
      <c r="AS729" s="871"/>
      <c r="AT729" s="871"/>
      <c r="AU729" s="871"/>
      <c r="AV729" s="872"/>
    </row>
    <row r="730" spans="44:48" ht="15" customHeight="1">
      <c r="AR730" s="75" t="str">
        <f t="shared" si="125"/>
        <v/>
      </c>
      <c r="AS730" s="871"/>
      <c r="AT730" s="871"/>
      <c r="AU730" s="871"/>
      <c r="AV730" s="872"/>
    </row>
    <row r="731" spans="44:48" ht="15" customHeight="1">
      <c r="AR731" s="75" t="str">
        <f t="shared" si="125"/>
        <v/>
      </c>
      <c r="AS731" s="871"/>
      <c r="AT731" s="871"/>
      <c r="AU731" s="871"/>
      <c r="AV731" s="872"/>
    </row>
    <row r="732" spans="44:48" ht="15" customHeight="1">
      <c r="AR732" s="75" t="str">
        <f t="shared" si="125"/>
        <v/>
      </c>
      <c r="AS732" s="871"/>
      <c r="AT732" s="871"/>
      <c r="AU732" s="871"/>
      <c r="AV732" s="872"/>
    </row>
    <row r="733" spans="44:48" ht="15" customHeight="1">
      <c r="AR733" s="75" t="str">
        <f t="shared" si="125"/>
        <v/>
      </c>
      <c r="AS733" s="871"/>
      <c r="AT733" s="871"/>
      <c r="AU733" s="871"/>
      <c r="AV733" s="872"/>
    </row>
    <row r="734" spans="44:48" ht="15" customHeight="1">
      <c r="AR734" s="75" t="str">
        <f t="shared" si="125"/>
        <v/>
      </c>
      <c r="AS734" s="871"/>
      <c r="AT734" s="871"/>
      <c r="AU734" s="871"/>
      <c r="AV734" s="872"/>
    </row>
    <row r="735" spans="44:48" ht="15" customHeight="1">
      <c r="AR735" s="75" t="str">
        <f t="shared" si="125"/>
        <v/>
      </c>
      <c r="AS735" s="871"/>
      <c r="AT735" s="871"/>
      <c r="AU735" s="871"/>
      <c r="AV735" s="872"/>
    </row>
    <row r="736" spans="44:48" ht="15" customHeight="1">
      <c r="AR736" s="75" t="str">
        <f t="shared" si="125"/>
        <v/>
      </c>
      <c r="AS736" s="871"/>
      <c r="AT736" s="871"/>
      <c r="AU736" s="871"/>
      <c r="AV736" s="872"/>
    </row>
    <row r="737" spans="44:48" ht="15" customHeight="1">
      <c r="AR737" s="75" t="str">
        <f t="shared" si="125"/>
        <v/>
      </c>
      <c r="AS737" s="871"/>
      <c r="AT737" s="871"/>
      <c r="AU737" s="871"/>
      <c r="AV737" s="872"/>
    </row>
    <row r="738" spans="44:48" ht="15" customHeight="1">
      <c r="AR738" s="75" t="str">
        <f t="shared" si="125"/>
        <v/>
      </c>
      <c r="AS738" s="871"/>
      <c r="AT738" s="871"/>
      <c r="AU738" s="871"/>
      <c r="AV738" s="872"/>
    </row>
    <row r="739" spans="44:48" ht="15" customHeight="1">
      <c r="AR739" s="75" t="str">
        <f t="shared" si="125"/>
        <v/>
      </c>
      <c r="AS739" s="871"/>
      <c r="AT739" s="871"/>
      <c r="AU739" s="871"/>
      <c r="AV739" s="872"/>
    </row>
    <row r="740" spans="44:48" ht="15" customHeight="1">
      <c r="AR740" s="75" t="str">
        <f t="shared" si="125"/>
        <v/>
      </c>
      <c r="AS740" s="871"/>
      <c r="AT740" s="871"/>
      <c r="AU740" s="871"/>
      <c r="AV740" s="872"/>
    </row>
    <row r="741" spans="44:48" ht="15" customHeight="1">
      <c r="AR741" s="75" t="str">
        <f t="shared" si="125"/>
        <v/>
      </c>
      <c r="AS741" s="871"/>
      <c r="AT741" s="871"/>
      <c r="AU741" s="871"/>
      <c r="AV741" s="872"/>
    </row>
    <row r="742" spans="44:48" ht="15" customHeight="1">
      <c r="AR742" s="75" t="str">
        <f t="shared" si="125"/>
        <v/>
      </c>
      <c r="AS742" s="871"/>
      <c r="AT742" s="871"/>
      <c r="AU742" s="871"/>
      <c r="AV742" s="872"/>
    </row>
    <row r="743" spans="44:48" ht="15" customHeight="1">
      <c r="AR743" s="75" t="str">
        <f t="shared" si="125"/>
        <v/>
      </c>
      <c r="AS743" s="871"/>
      <c r="AT743" s="871"/>
      <c r="AU743" s="871"/>
      <c r="AV743" s="872"/>
    </row>
    <row r="744" spans="44:48" ht="15" customHeight="1">
      <c r="AR744" s="75" t="str">
        <f t="shared" si="125"/>
        <v/>
      </c>
      <c r="AS744" s="871"/>
      <c r="AT744" s="871"/>
      <c r="AU744" s="871"/>
      <c r="AV744" s="872"/>
    </row>
    <row r="745" spans="44:48" ht="15" customHeight="1">
      <c r="AR745" s="75" t="str">
        <f t="shared" si="125"/>
        <v/>
      </c>
      <c r="AS745" s="871"/>
      <c r="AT745" s="871"/>
      <c r="AU745" s="871"/>
      <c r="AV745" s="872"/>
    </row>
    <row r="746" spans="44:48" ht="15" customHeight="1">
      <c r="AR746" s="75" t="str">
        <f t="shared" si="125"/>
        <v/>
      </c>
      <c r="AS746" s="871"/>
      <c r="AT746" s="871"/>
      <c r="AU746" s="871"/>
      <c r="AV746" s="872"/>
    </row>
    <row r="747" spans="44:48" ht="15" customHeight="1">
      <c r="AR747" s="75" t="str">
        <f t="shared" si="125"/>
        <v/>
      </c>
      <c r="AS747" s="871"/>
      <c r="AT747" s="871"/>
      <c r="AU747" s="871"/>
      <c r="AV747" s="872"/>
    </row>
    <row r="748" spans="44:48" ht="15" customHeight="1">
      <c r="AR748" s="75" t="str">
        <f t="shared" si="125"/>
        <v/>
      </c>
      <c r="AS748" s="871"/>
      <c r="AT748" s="871"/>
      <c r="AU748" s="871"/>
      <c r="AV748" s="872"/>
    </row>
    <row r="749" spans="44:48" ht="15" customHeight="1">
      <c r="AR749" s="75" t="str">
        <f t="shared" si="125"/>
        <v/>
      </c>
      <c r="AS749" s="871"/>
      <c r="AT749" s="871"/>
      <c r="AU749" s="871"/>
      <c r="AV749" s="872"/>
    </row>
    <row r="750" spans="44:48" ht="15" customHeight="1">
      <c r="AR750" s="75" t="str">
        <f t="shared" si="125"/>
        <v/>
      </c>
      <c r="AS750" s="873"/>
      <c r="AT750" s="873"/>
      <c r="AU750" s="873"/>
      <c r="AV750" s="874"/>
    </row>
    <row r="751" spans="44:48" ht="15" customHeight="1">
      <c r="AR751" s="75" t="str">
        <f t="shared" si="125"/>
        <v/>
      </c>
      <c r="AS751" s="873"/>
      <c r="AT751" s="873"/>
      <c r="AU751" s="873"/>
      <c r="AV751" s="874"/>
    </row>
    <row r="752" spans="44:48" ht="15" customHeight="1">
      <c r="AR752" s="75" t="str">
        <f t="shared" si="125"/>
        <v/>
      </c>
      <c r="AS752" s="873"/>
      <c r="AT752" s="873"/>
      <c r="AU752" s="873"/>
      <c r="AV752" s="874"/>
    </row>
    <row r="753" spans="44:48" ht="15" customHeight="1">
      <c r="AR753" s="75" t="str">
        <f t="shared" si="125"/>
        <v/>
      </c>
      <c r="AS753" s="873"/>
      <c r="AT753" s="873"/>
      <c r="AU753" s="873"/>
      <c r="AV753" s="874"/>
    </row>
    <row r="754" spans="44:48" ht="15" customHeight="1">
      <c r="AR754" s="75" t="str">
        <f t="shared" si="125"/>
        <v/>
      </c>
      <c r="AS754" s="873"/>
      <c r="AT754" s="873"/>
      <c r="AU754" s="873"/>
      <c r="AV754" s="874"/>
    </row>
    <row r="755" spans="44:48" ht="15" customHeight="1">
      <c r="AR755" s="75" t="str">
        <f t="shared" si="125"/>
        <v/>
      </c>
      <c r="AS755" s="873"/>
      <c r="AT755" s="873"/>
      <c r="AU755" s="873"/>
      <c r="AV755" s="874"/>
    </row>
    <row r="756" spans="44:48" ht="15" customHeight="1">
      <c r="AR756" s="75" t="str">
        <f t="shared" si="125"/>
        <v/>
      </c>
      <c r="AS756" s="873"/>
      <c r="AT756" s="873"/>
      <c r="AU756" s="873"/>
      <c r="AV756" s="874"/>
    </row>
    <row r="757" spans="44:48" ht="15" customHeight="1">
      <c r="AR757" s="75" t="str">
        <f t="shared" si="125"/>
        <v/>
      </c>
      <c r="AS757" s="873"/>
      <c r="AT757" s="873"/>
      <c r="AU757" s="873"/>
      <c r="AV757" s="874"/>
    </row>
    <row r="758" spans="44:48" ht="15" customHeight="1">
      <c r="AR758" s="75" t="str">
        <f t="shared" si="125"/>
        <v/>
      </c>
      <c r="AS758" s="873"/>
      <c r="AT758" s="873"/>
      <c r="AU758" s="873"/>
      <c r="AV758" s="874"/>
    </row>
    <row r="759" spans="44:48" ht="15" customHeight="1">
      <c r="AR759" s="75" t="str">
        <f t="shared" si="125"/>
        <v/>
      </c>
      <c r="AS759" s="873"/>
      <c r="AT759" s="873"/>
      <c r="AU759" s="873"/>
      <c r="AV759" s="874"/>
    </row>
    <row r="760" spans="44:48" ht="15" customHeight="1">
      <c r="AR760" s="75" t="str">
        <f t="shared" si="125"/>
        <v/>
      </c>
      <c r="AS760" s="873"/>
      <c r="AT760" s="873"/>
      <c r="AU760" s="873"/>
      <c r="AV760" s="874"/>
    </row>
    <row r="761" spans="44:48" ht="15" customHeight="1">
      <c r="AR761" s="75" t="str">
        <f t="shared" si="125"/>
        <v/>
      </c>
      <c r="AS761" s="873"/>
      <c r="AT761" s="873"/>
      <c r="AU761" s="873"/>
      <c r="AV761" s="874"/>
    </row>
    <row r="762" spans="44:48" ht="15" customHeight="1">
      <c r="AR762" s="75" t="str">
        <f t="shared" si="125"/>
        <v/>
      </c>
      <c r="AS762" s="873"/>
      <c r="AT762" s="873"/>
      <c r="AU762" s="873"/>
      <c r="AV762" s="874"/>
    </row>
    <row r="763" spans="44:48" ht="15" customHeight="1">
      <c r="AR763" s="75" t="str">
        <f t="shared" si="125"/>
        <v/>
      </c>
      <c r="AS763" s="873"/>
      <c r="AT763" s="873"/>
      <c r="AU763" s="873"/>
      <c r="AV763" s="874"/>
    </row>
    <row r="764" spans="44:48" ht="15" customHeight="1">
      <c r="AR764" s="75" t="str">
        <f t="shared" si="125"/>
        <v/>
      </c>
      <c r="AS764" s="873"/>
      <c r="AT764" s="873"/>
      <c r="AU764" s="873"/>
      <c r="AV764" s="874"/>
    </row>
    <row r="765" spans="44:48" ht="15" customHeight="1">
      <c r="AR765" s="75" t="str">
        <f t="shared" si="125"/>
        <v/>
      </c>
      <c r="AS765" s="873"/>
      <c r="AT765" s="873"/>
      <c r="AU765" s="873"/>
      <c r="AV765" s="874"/>
    </row>
    <row r="766" spans="44:48" ht="15" customHeight="1">
      <c r="AR766" s="75" t="str">
        <f t="shared" si="125"/>
        <v/>
      </c>
      <c r="AS766" s="873"/>
      <c r="AT766" s="873"/>
      <c r="AU766" s="873"/>
      <c r="AV766" s="874"/>
    </row>
    <row r="767" spans="44:48" ht="15" customHeight="1">
      <c r="AR767" s="75" t="str">
        <f t="shared" si="125"/>
        <v/>
      </c>
      <c r="AS767" s="873"/>
      <c r="AT767" s="873"/>
      <c r="AU767" s="873"/>
      <c r="AV767" s="874"/>
    </row>
    <row r="768" spans="44:48" ht="15" customHeight="1">
      <c r="AR768" s="75" t="str">
        <f t="shared" si="125"/>
        <v/>
      </c>
      <c r="AS768" s="873"/>
      <c r="AT768" s="873"/>
      <c r="AU768" s="873"/>
      <c r="AV768" s="874"/>
    </row>
    <row r="769" spans="44:48" ht="15" customHeight="1">
      <c r="AR769" s="75" t="str">
        <f t="shared" si="125"/>
        <v/>
      </c>
      <c r="AS769" s="873"/>
      <c r="AT769" s="873"/>
      <c r="AU769" s="873"/>
      <c r="AV769" s="874"/>
    </row>
    <row r="770" spans="44:48" ht="15" customHeight="1">
      <c r="AR770" s="75" t="str">
        <f t="shared" si="125"/>
        <v/>
      </c>
      <c r="AS770" s="873"/>
      <c r="AT770" s="873"/>
      <c r="AU770" s="873"/>
      <c r="AV770" s="874"/>
    </row>
    <row r="771" spans="44:48" ht="15" customHeight="1">
      <c r="AR771" s="75" t="str">
        <f t="shared" si="125"/>
        <v/>
      </c>
      <c r="AS771" s="873"/>
      <c r="AT771" s="873"/>
      <c r="AU771" s="873"/>
      <c r="AV771" s="874"/>
    </row>
    <row r="772" spans="44:48" ht="15" customHeight="1">
      <c r="AR772" s="75" t="str">
        <f t="shared" si="125"/>
        <v/>
      </c>
      <c r="AS772" s="873"/>
      <c r="AT772" s="873"/>
      <c r="AU772" s="873"/>
      <c r="AV772" s="874"/>
    </row>
    <row r="773" spans="44:48" ht="15" customHeight="1">
      <c r="AR773" s="75" t="str">
        <f t="shared" si="125"/>
        <v/>
      </c>
      <c r="AS773" s="873"/>
      <c r="AT773" s="873"/>
      <c r="AU773" s="873"/>
      <c r="AV773" s="874"/>
    </row>
    <row r="774" spans="44:48" ht="15" customHeight="1">
      <c r="AR774" s="75" t="str">
        <f t="shared" si="125"/>
        <v/>
      </c>
      <c r="AS774" s="873"/>
      <c r="AT774" s="873"/>
      <c r="AU774" s="873"/>
      <c r="AV774" s="874"/>
    </row>
    <row r="775" spans="44:48" ht="15" customHeight="1">
      <c r="AR775" s="75" t="str">
        <f t="shared" si="125"/>
        <v/>
      </c>
      <c r="AS775" s="873"/>
      <c r="AT775" s="873"/>
      <c r="AU775" s="873"/>
      <c r="AV775" s="874"/>
    </row>
    <row r="776" spans="44:48" ht="15" customHeight="1">
      <c r="AR776" s="75" t="str">
        <f t="shared" si="125"/>
        <v/>
      </c>
      <c r="AS776" s="873"/>
      <c r="AT776" s="873"/>
      <c r="AU776" s="873"/>
      <c r="AV776" s="874"/>
    </row>
    <row r="777" spans="44:48" ht="15" customHeight="1">
      <c r="AR777" s="75" t="str">
        <f t="shared" ref="AR777:AR840" si="126">CONCATENATE(AT777,AU777)</f>
        <v/>
      </c>
      <c r="AS777" s="873"/>
      <c r="AT777" s="873"/>
      <c r="AU777" s="873"/>
      <c r="AV777" s="874"/>
    </row>
    <row r="778" spans="44:48" ht="15" customHeight="1">
      <c r="AR778" s="75" t="str">
        <f t="shared" si="126"/>
        <v/>
      </c>
      <c r="AS778" s="873"/>
      <c r="AT778" s="873"/>
      <c r="AU778" s="873"/>
      <c r="AV778" s="874"/>
    </row>
    <row r="779" spans="44:48" ht="15" customHeight="1">
      <c r="AR779" s="75" t="str">
        <f t="shared" si="126"/>
        <v/>
      </c>
      <c r="AS779" s="873"/>
      <c r="AT779" s="873"/>
      <c r="AU779" s="873"/>
      <c r="AV779" s="874"/>
    </row>
    <row r="780" spans="44:48" ht="15" customHeight="1">
      <c r="AR780" s="75" t="str">
        <f t="shared" si="126"/>
        <v/>
      </c>
      <c r="AS780" s="873"/>
      <c r="AT780" s="873"/>
      <c r="AU780" s="873"/>
      <c r="AV780" s="874"/>
    </row>
    <row r="781" spans="44:48" ht="15" customHeight="1">
      <c r="AR781" s="75" t="str">
        <f t="shared" si="126"/>
        <v/>
      </c>
      <c r="AS781" s="873"/>
      <c r="AT781" s="873"/>
      <c r="AU781" s="873"/>
      <c r="AV781" s="874"/>
    </row>
    <row r="782" spans="44:48" ht="15" customHeight="1">
      <c r="AR782" s="75" t="str">
        <f t="shared" si="126"/>
        <v/>
      </c>
      <c r="AS782" s="873"/>
      <c r="AT782" s="873"/>
      <c r="AU782" s="873"/>
      <c r="AV782" s="874"/>
    </row>
    <row r="783" spans="44:48" ht="15" customHeight="1">
      <c r="AR783" s="75" t="str">
        <f t="shared" si="126"/>
        <v/>
      </c>
      <c r="AS783" s="873"/>
      <c r="AT783" s="873"/>
      <c r="AU783" s="873"/>
      <c r="AV783" s="874"/>
    </row>
    <row r="784" spans="44:48" ht="15" customHeight="1">
      <c r="AR784" s="75" t="str">
        <f t="shared" si="126"/>
        <v/>
      </c>
      <c r="AS784" s="873"/>
      <c r="AT784" s="873"/>
      <c r="AU784" s="873"/>
      <c r="AV784" s="874"/>
    </row>
    <row r="785" spans="44:48" ht="15" customHeight="1">
      <c r="AR785" s="75" t="str">
        <f t="shared" si="126"/>
        <v/>
      </c>
      <c r="AS785" s="873"/>
      <c r="AT785" s="873"/>
      <c r="AU785" s="873"/>
      <c r="AV785" s="874"/>
    </row>
    <row r="786" spans="44:48" ht="15" customHeight="1">
      <c r="AR786" s="75" t="str">
        <f t="shared" si="126"/>
        <v/>
      </c>
      <c r="AS786" s="873"/>
      <c r="AT786" s="873"/>
      <c r="AU786" s="873"/>
      <c r="AV786" s="874"/>
    </row>
    <row r="787" spans="44:48" ht="15" customHeight="1">
      <c r="AR787" s="75" t="str">
        <f t="shared" si="126"/>
        <v/>
      </c>
      <c r="AS787" s="873"/>
      <c r="AT787" s="873"/>
      <c r="AU787" s="873"/>
      <c r="AV787" s="874"/>
    </row>
    <row r="788" spans="44:48" ht="15" customHeight="1">
      <c r="AR788" s="75" t="str">
        <f t="shared" si="126"/>
        <v/>
      </c>
      <c r="AS788" s="873"/>
      <c r="AT788" s="873"/>
      <c r="AU788" s="873"/>
      <c r="AV788" s="874"/>
    </row>
    <row r="789" spans="44:48" ht="15" customHeight="1">
      <c r="AR789" s="75" t="str">
        <f t="shared" si="126"/>
        <v/>
      </c>
      <c r="AS789" s="873"/>
      <c r="AT789" s="873"/>
      <c r="AU789" s="873"/>
      <c r="AV789" s="874"/>
    </row>
    <row r="790" spans="44:48" ht="15" customHeight="1">
      <c r="AR790" s="75" t="str">
        <f t="shared" si="126"/>
        <v/>
      </c>
      <c r="AS790" s="873"/>
      <c r="AT790" s="873"/>
      <c r="AU790" s="873"/>
      <c r="AV790" s="874"/>
    </row>
    <row r="791" spans="44:48" ht="15" customHeight="1">
      <c r="AR791" s="75" t="str">
        <f t="shared" si="126"/>
        <v/>
      </c>
      <c r="AS791" s="873"/>
      <c r="AT791" s="873"/>
      <c r="AU791" s="873"/>
      <c r="AV791" s="874"/>
    </row>
    <row r="792" spans="44:48" ht="15" customHeight="1">
      <c r="AR792" s="75" t="str">
        <f t="shared" si="126"/>
        <v/>
      </c>
      <c r="AS792" s="873"/>
      <c r="AT792" s="873"/>
      <c r="AU792" s="873"/>
      <c r="AV792" s="874"/>
    </row>
    <row r="793" spans="44:48" ht="15" customHeight="1">
      <c r="AR793" s="75" t="str">
        <f t="shared" si="126"/>
        <v/>
      </c>
      <c r="AS793" s="873"/>
      <c r="AT793" s="873"/>
      <c r="AU793" s="873"/>
      <c r="AV793" s="874"/>
    </row>
    <row r="794" spans="44:48" ht="15" customHeight="1">
      <c r="AR794" s="75" t="str">
        <f t="shared" si="126"/>
        <v/>
      </c>
      <c r="AS794" s="873"/>
      <c r="AT794" s="873"/>
      <c r="AU794" s="873"/>
      <c r="AV794" s="874"/>
    </row>
    <row r="795" spans="44:48" ht="15" customHeight="1">
      <c r="AR795" s="75" t="str">
        <f t="shared" si="126"/>
        <v/>
      </c>
      <c r="AS795" s="873"/>
      <c r="AT795" s="873"/>
      <c r="AU795" s="873"/>
      <c r="AV795" s="874"/>
    </row>
    <row r="796" spans="44:48" ht="15" customHeight="1">
      <c r="AR796" s="75" t="str">
        <f t="shared" si="126"/>
        <v/>
      </c>
      <c r="AS796" s="873"/>
      <c r="AT796" s="873"/>
      <c r="AU796" s="873"/>
      <c r="AV796" s="874"/>
    </row>
    <row r="797" spans="44:48" ht="15" customHeight="1">
      <c r="AR797" s="75" t="str">
        <f t="shared" si="126"/>
        <v/>
      </c>
      <c r="AS797" s="873"/>
      <c r="AT797" s="873"/>
      <c r="AU797" s="873"/>
      <c r="AV797" s="874"/>
    </row>
    <row r="798" spans="44:48" ht="15" customHeight="1">
      <c r="AR798" s="75" t="str">
        <f t="shared" si="126"/>
        <v/>
      </c>
      <c r="AS798" s="873"/>
      <c r="AT798" s="873"/>
      <c r="AU798" s="873"/>
      <c r="AV798" s="874"/>
    </row>
    <row r="799" spans="44:48" ht="15" customHeight="1">
      <c r="AR799" s="75" t="str">
        <f t="shared" si="126"/>
        <v/>
      </c>
      <c r="AS799" s="873"/>
      <c r="AT799" s="873"/>
      <c r="AU799" s="873"/>
      <c r="AV799" s="874"/>
    </row>
    <row r="800" spans="44:48" ht="15" customHeight="1">
      <c r="AR800" s="75" t="str">
        <f t="shared" si="126"/>
        <v/>
      </c>
      <c r="AS800" s="873"/>
      <c r="AT800" s="873"/>
      <c r="AU800" s="873"/>
      <c r="AV800" s="874"/>
    </row>
    <row r="801" spans="44:48" ht="15" customHeight="1">
      <c r="AR801" s="75" t="str">
        <f t="shared" si="126"/>
        <v/>
      </c>
      <c r="AS801" s="873"/>
      <c r="AT801" s="873"/>
      <c r="AU801" s="873"/>
      <c r="AV801" s="874"/>
    </row>
    <row r="802" spans="44:48" ht="15" customHeight="1">
      <c r="AR802" s="75" t="str">
        <f t="shared" si="126"/>
        <v/>
      </c>
      <c r="AS802" s="873"/>
      <c r="AT802" s="873"/>
      <c r="AU802" s="873"/>
      <c r="AV802" s="874"/>
    </row>
    <row r="803" spans="44:48" ht="15" customHeight="1">
      <c r="AR803" s="75" t="str">
        <f t="shared" si="126"/>
        <v/>
      </c>
      <c r="AS803" s="873"/>
      <c r="AT803" s="873"/>
      <c r="AU803" s="873"/>
      <c r="AV803" s="874"/>
    </row>
    <row r="804" spans="44:48" ht="15" customHeight="1">
      <c r="AR804" s="75" t="str">
        <f t="shared" si="126"/>
        <v/>
      </c>
      <c r="AS804" s="873"/>
      <c r="AT804" s="873"/>
      <c r="AU804" s="873"/>
      <c r="AV804" s="874"/>
    </row>
    <row r="805" spans="44:48" ht="15" customHeight="1">
      <c r="AR805" s="75" t="str">
        <f t="shared" si="126"/>
        <v/>
      </c>
      <c r="AS805" s="873"/>
      <c r="AT805" s="873"/>
      <c r="AU805" s="873"/>
      <c r="AV805" s="874"/>
    </row>
    <row r="806" spans="44:48" ht="15" customHeight="1">
      <c r="AR806" s="75" t="str">
        <f t="shared" si="126"/>
        <v/>
      </c>
      <c r="AS806" s="873"/>
      <c r="AT806" s="873"/>
      <c r="AU806" s="873"/>
      <c r="AV806" s="874"/>
    </row>
    <row r="807" spans="44:48" ht="15" customHeight="1">
      <c r="AR807" s="75" t="str">
        <f t="shared" si="126"/>
        <v/>
      </c>
      <c r="AS807" s="873"/>
      <c r="AT807" s="873"/>
      <c r="AU807" s="873"/>
      <c r="AV807" s="874"/>
    </row>
    <row r="808" spans="44:48" ht="15" customHeight="1">
      <c r="AR808" s="75" t="str">
        <f t="shared" si="126"/>
        <v/>
      </c>
      <c r="AS808" s="873"/>
      <c r="AT808" s="873"/>
      <c r="AU808" s="873"/>
      <c r="AV808" s="874"/>
    </row>
    <row r="809" spans="44:48" ht="15" customHeight="1">
      <c r="AR809" s="75" t="str">
        <f t="shared" si="126"/>
        <v/>
      </c>
      <c r="AS809" s="873"/>
      <c r="AT809" s="873"/>
      <c r="AU809" s="873"/>
      <c r="AV809" s="874"/>
    </row>
    <row r="810" spans="44:48" ht="15" customHeight="1">
      <c r="AR810" s="75" t="str">
        <f t="shared" si="126"/>
        <v/>
      </c>
      <c r="AS810" s="873"/>
      <c r="AT810" s="873"/>
      <c r="AU810" s="873"/>
      <c r="AV810" s="874"/>
    </row>
    <row r="811" spans="44:48" ht="15" customHeight="1">
      <c r="AR811" s="75" t="str">
        <f t="shared" si="126"/>
        <v/>
      </c>
      <c r="AS811" s="873"/>
      <c r="AT811" s="873"/>
      <c r="AU811" s="873"/>
      <c r="AV811" s="874"/>
    </row>
    <row r="812" spans="44:48" ht="15" customHeight="1">
      <c r="AR812" s="75" t="str">
        <f t="shared" si="126"/>
        <v/>
      </c>
      <c r="AS812" s="873"/>
      <c r="AT812" s="873"/>
      <c r="AU812" s="873"/>
      <c r="AV812" s="874"/>
    </row>
    <row r="813" spans="44:48" ht="15" customHeight="1">
      <c r="AR813" s="75" t="str">
        <f t="shared" si="126"/>
        <v/>
      </c>
      <c r="AS813" s="873"/>
      <c r="AT813" s="873"/>
      <c r="AU813" s="873"/>
      <c r="AV813" s="874"/>
    </row>
    <row r="814" spans="44:48" ht="15" customHeight="1">
      <c r="AR814" s="75" t="str">
        <f t="shared" si="126"/>
        <v/>
      </c>
      <c r="AS814" s="873"/>
      <c r="AT814" s="873"/>
      <c r="AU814" s="873"/>
      <c r="AV814" s="874"/>
    </row>
    <row r="815" spans="44:48" ht="15" customHeight="1">
      <c r="AR815" s="75" t="str">
        <f t="shared" si="126"/>
        <v/>
      </c>
      <c r="AS815" s="873"/>
      <c r="AT815" s="873"/>
      <c r="AU815" s="873"/>
      <c r="AV815" s="874"/>
    </row>
    <row r="816" spans="44:48" ht="15" customHeight="1">
      <c r="AR816" s="75" t="str">
        <f t="shared" si="126"/>
        <v/>
      </c>
      <c r="AS816" s="873"/>
      <c r="AT816" s="873"/>
      <c r="AU816" s="873"/>
      <c r="AV816" s="874"/>
    </row>
    <row r="817" spans="44:48" ht="15" customHeight="1">
      <c r="AR817" s="75" t="str">
        <f t="shared" si="126"/>
        <v/>
      </c>
      <c r="AS817" s="873"/>
      <c r="AT817" s="873"/>
      <c r="AU817" s="873"/>
      <c r="AV817" s="874"/>
    </row>
    <row r="818" spans="44:48" ht="15" customHeight="1">
      <c r="AR818" s="75" t="str">
        <f t="shared" si="126"/>
        <v/>
      </c>
      <c r="AS818" s="873"/>
      <c r="AT818" s="873"/>
      <c r="AU818" s="873"/>
      <c r="AV818" s="874"/>
    </row>
    <row r="819" spans="44:48" ht="15" customHeight="1">
      <c r="AR819" s="75" t="str">
        <f t="shared" si="126"/>
        <v/>
      </c>
      <c r="AS819" s="873"/>
      <c r="AT819" s="873"/>
      <c r="AU819" s="873"/>
      <c r="AV819" s="874"/>
    </row>
    <row r="820" spans="44:48" ht="15" customHeight="1">
      <c r="AR820" s="75" t="str">
        <f t="shared" si="126"/>
        <v/>
      </c>
      <c r="AS820" s="873"/>
      <c r="AT820" s="873"/>
      <c r="AU820" s="873"/>
      <c r="AV820" s="874"/>
    </row>
    <row r="821" spans="44:48" ht="15" customHeight="1">
      <c r="AR821" s="75" t="str">
        <f t="shared" si="126"/>
        <v/>
      </c>
      <c r="AS821" s="873"/>
      <c r="AT821" s="873"/>
      <c r="AU821" s="873"/>
      <c r="AV821" s="874"/>
    </row>
    <row r="822" spans="44:48" ht="15" customHeight="1">
      <c r="AR822" s="75" t="str">
        <f t="shared" si="126"/>
        <v/>
      </c>
      <c r="AS822" s="873"/>
      <c r="AT822" s="873"/>
      <c r="AU822" s="873"/>
      <c r="AV822" s="874"/>
    </row>
    <row r="823" spans="44:48" ht="15" customHeight="1">
      <c r="AR823" s="75" t="str">
        <f t="shared" si="126"/>
        <v/>
      </c>
      <c r="AS823" s="873"/>
      <c r="AT823" s="873"/>
      <c r="AU823" s="873"/>
      <c r="AV823" s="874"/>
    </row>
    <row r="824" spans="44:48" ht="15" customHeight="1">
      <c r="AR824" s="75" t="str">
        <f t="shared" si="126"/>
        <v/>
      </c>
      <c r="AS824" s="873"/>
      <c r="AT824" s="873"/>
      <c r="AU824" s="873"/>
      <c r="AV824" s="874"/>
    </row>
    <row r="825" spans="44:48" ht="15" customHeight="1">
      <c r="AR825" s="75" t="str">
        <f t="shared" si="126"/>
        <v/>
      </c>
      <c r="AS825" s="873"/>
      <c r="AT825" s="873"/>
      <c r="AU825" s="873"/>
      <c r="AV825" s="874"/>
    </row>
    <row r="826" spans="44:48" ht="15" customHeight="1">
      <c r="AR826" s="75" t="str">
        <f t="shared" si="126"/>
        <v/>
      </c>
      <c r="AS826" s="873"/>
      <c r="AT826" s="873"/>
      <c r="AU826" s="873"/>
      <c r="AV826" s="874"/>
    </row>
    <row r="827" spans="44:48" ht="15" customHeight="1">
      <c r="AR827" s="75" t="str">
        <f t="shared" si="126"/>
        <v/>
      </c>
      <c r="AS827" s="873"/>
      <c r="AT827" s="873"/>
      <c r="AU827" s="873"/>
      <c r="AV827" s="874"/>
    </row>
    <row r="828" spans="44:48" ht="15" customHeight="1">
      <c r="AR828" s="75" t="str">
        <f t="shared" si="126"/>
        <v/>
      </c>
      <c r="AS828" s="873"/>
      <c r="AT828" s="873"/>
      <c r="AU828" s="873"/>
      <c r="AV828" s="874"/>
    </row>
    <row r="829" spans="44:48" ht="15" customHeight="1">
      <c r="AR829" s="75" t="str">
        <f t="shared" si="126"/>
        <v/>
      </c>
      <c r="AS829" s="873"/>
      <c r="AT829" s="873"/>
      <c r="AU829" s="873"/>
      <c r="AV829" s="874"/>
    </row>
    <row r="830" spans="44:48" ht="15" customHeight="1">
      <c r="AR830" s="75" t="str">
        <f t="shared" si="126"/>
        <v/>
      </c>
      <c r="AS830" s="873"/>
      <c r="AT830" s="873"/>
      <c r="AU830" s="873"/>
      <c r="AV830" s="874"/>
    </row>
    <row r="831" spans="44:48" ht="15" customHeight="1">
      <c r="AR831" s="75" t="str">
        <f t="shared" si="126"/>
        <v/>
      </c>
      <c r="AS831" s="873"/>
      <c r="AT831" s="873"/>
      <c r="AU831" s="873"/>
      <c r="AV831" s="874"/>
    </row>
    <row r="832" spans="44:48" ht="15" customHeight="1">
      <c r="AR832" s="75" t="str">
        <f t="shared" si="126"/>
        <v/>
      </c>
      <c r="AS832" s="873"/>
      <c r="AT832" s="873"/>
      <c r="AU832" s="873"/>
      <c r="AV832" s="874"/>
    </row>
    <row r="833" spans="44:48" ht="15" customHeight="1">
      <c r="AR833" s="75" t="str">
        <f t="shared" si="126"/>
        <v/>
      </c>
      <c r="AS833" s="873"/>
      <c r="AT833" s="873"/>
      <c r="AU833" s="873"/>
      <c r="AV833" s="874"/>
    </row>
    <row r="834" spans="44:48" ht="15" customHeight="1">
      <c r="AR834" s="75" t="str">
        <f t="shared" si="126"/>
        <v/>
      </c>
      <c r="AS834" s="873"/>
      <c r="AT834" s="873"/>
      <c r="AU834" s="873"/>
      <c r="AV834" s="874"/>
    </row>
    <row r="835" spans="44:48" ht="15" customHeight="1">
      <c r="AR835" s="75" t="str">
        <f t="shared" si="126"/>
        <v/>
      </c>
      <c r="AS835" s="873"/>
      <c r="AT835" s="873"/>
      <c r="AU835" s="873"/>
      <c r="AV835" s="874"/>
    </row>
    <row r="836" spans="44:48" ht="15" customHeight="1">
      <c r="AR836" s="75" t="str">
        <f t="shared" si="126"/>
        <v/>
      </c>
      <c r="AS836" s="873"/>
      <c r="AT836" s="873"/>
      <c r="AU836" s="873"/>
      <c r="AV836" s="874"/>
    </row>
    <row r="837" spans="44:48" ht="15" customHeight="1">
      <c r="AR837" s="75" t="str">
        <f t="shared" si="126"/>
        <v/>
      </c>
      <c r="AS837" s="873"/>
      <c r="AT837" s="873"/>
      <c r="AU837" s="873"/>
      <c r="AV837" s="874"/>
    </row>
    <row r="838" spans="44:48" ht="15" customHeight="1">
      <c r="AR838" s="75" t="str">
        <f t="shared" si="126"/>
        <v/>
      </c>
      <c r="AS838" s="873"/>
      <c r="AT838" s="873"/>
      <c r="AU838" s="873"/>
      <c r="AV838" s="874"/>
    </row>
    <row r="839" spans="44:48" ht="15" customHeight="1">
      <c r="AR839" s="75" t="str">
        <f t="shared" si="126"/>
        <v/>
      </c>
      <c r="AS839" s="873"/>
      <c r="AT839" s="873"/>
      <c r="AU839" s="873"/>
      <c r="AV839" s="874"/>
    </row>
    <row r="840" spans="44:48" ht="15" customHeight="1">
      <c r="AR840" s="75" t="str">
        <f t="shared" si="126"/>
        <v/>
      </c>
      <c r="AS840" s="873"/>
      <c r="AT840" s="873"/>
      <c r="AU840" s="873"/>
      <c r="AV840" s="874"/>
    </row>
    <row r="841" spans="44:48" ht="15" customHeight="1">
      <c r="AR841" s="75" t="str">
        <f t="shared" ref="AR841:AR905" si="127">CONCATENATE(AT841,AU841)</f>
        <v/>
      </c>
      <c r="AS841" s="873"/>
      <c r="AT841" s="873"/>
      <c r="AU841" s="873"/>
      <c r="AV841" s="874"/>
    </row>
    <row r="842" spans="44:48" ht="15" customHeight="1">
      <c r="AR842" s="75" t="str">
        <f t="shared" si="127"/>
        <v/>
      </c>
      <c r="AS842" s="873"/>
      <c r="AT842" s="873"/>
      <c r="AU842" s="873"/>
      <c r="AV842" s="874"/>
    </row>
    <row r="843" spans="44:48" ht="15" customHeight="1">
      <c r="AR843" s="75" t="str">
        <f t="shared" si="127"/>
        <v/>
      </c>
      <c r="AS843" s="873"/>
      <c r="AT843" s="873"/>
      <c r="AU843" s="873"/>
      <c r="AV843" s="874"/>
    </row>
    <row r="844" spans="44:48" ht="15" customHeight="1">
      <c r="AR844" s="75" t="str">
        <f t="shared" si="127"/>
        <v/>
      </c>
      <c r="AS844" s="873"/>
      <c r="AT844" s="873"/>
      <c r="AU844" s="873"/>
      <c r="AV844" s="874"/>
    </row>
    <row r="845" spans="44:48" ht="15" customHeight="1">
      <c r="AR845" s="75" t="str">
        <f t="shared" si="127"/>
        <v/>
      </c>
      <c r="AS845" s="873"/>
      <c r="AT845" s="873"/>
      <c r="AU845" s="873"/>
      <c r="AV845" s="874"/>
    </row>
    <row r="846" spans="44:48" ht="15" customHeight="1">
      <c r="AR846" s="75" t="str">
        <f t="shared" si="127"/>
        <v/>
      </c>
      <c r="AS846" s="873"/>
      <c r="AT846" s="873"/>
      <c r="AU846" s="873"/>
      <c r="AV846" s="874"/>
    </row>
    <row r="847" spans="44:48" ht="15" customHeight="1">
      <c r="AR847" s="75" t="str">
        <f t="shared" si="127"/>
        <v/>
      </c>
      <c r="AS847" s="873"/>
      <c r="AT847" s="873"/>
      <c r="AU847" s="873"/>
      <c r="AV847" s="874"/>
    </row>
    <row r="848" spans="44:48" ht="15" customHeight="1">
      <c r="AR848" s="75" t="str">
        <f t="shared" si="127"/>
        <v/>
      </c>
      <c r="AS848" s="873"/>
      <c r="AT848" s="873"/>
      <c r="AU848" s="873"/>
      <c r="AV848" s="874"/>
    </row>
    <row r="849" spans="44:48" ht="15" customHeight="1">
      <c r="AR849" s="75" t="str">
        <f t="shared" si="127"/>
        <v/>
      </c>
      <c r="AS849" s="873"/>
      <c r="AT849" s="873"/>
      <c r="AU849" s="873"/>
      <c r="AV849" s="874"/>
    </row>
    <row r="850" spans="44:48" ht="15" customHeight="1">
      <c r="AR850" s="75" t="str">
        <f t="shared" si="127"/>
        <v/>
      </c>
      <c r="AS850" s="873"/>
      <c r="AT850" s="873"/>
      <c r="AU850" s="873"/>
      <c r="AV850" s="874"/>
    </row>
    <row r="851" spans="44:48" ht="15" customHeight="1">
      <c r="AR851" s="75" t="str">
        <f t="shared" si="127"/>
        <v/>
      </c>
      <c r="AS851" s="873"/>
      <c r="AT851" s="873"/>
      <c r="AU851" s="873"/>
      <c r="AV851" s="874"/>
    </row>
    <row r="852" spans="44:48" ht="15" customHeight="1">
      <c r="AR852" s="75" t="str">
        <f t="shared" si="127"/>
        <v/>
      </c>
      <c r="AS852" s="873"/>
      <c r="AT852" s="873"/>
      <c r="AU852" s="873"/>
      <c r="AV852" s="874"/>
    </row>
    <row r="853" spans="44:48" ht="15" customHeight="1">
      <c r="AR853" s="75" t="str">
        <f t="shared" si="127"/>
        <v/>
      </c>
      <c r="AS853" s="873"/>
      <c r="AT853" s="873"/>
      <c r="AU853" s="873"/>
      <c r="AV853" s="874"/>
    </row>
    <row r="854" spans="44:48" ht="15" customHeight="1">
      <c r="AR854" s="75" t="str">
        <f t="shared" si="127"/>
        <v/>
      </c>
      <c r="AS854" s="873"/>
      <c r="AT854" s="873"/>
      <c r="AU854" s="873"/>
      <c r="AV854" s="874"/>
    </row>
    <row r="855" spans="44:48" ht="15" customHeight="1">
      <c r="AR855" s="75" t="str">
        <f t="shared" si="127"/>
        <v/>
      </c>
      <c r="AS855" s="873"/>
      <c r="AT855" s="873"/>
      <c r="AU855" s="873"/>
      <c r="AV855" s="874"/>
    </row>
    <row r="856" spans="44:48" ht="15" customHeight="1">
      <c r="AR856" s="75" t="str">
        <f t="shared" si="127"/>
        <v/>
      </c>
      <c r="AS856" s="873"/>
      <c r="AT856" s="873"/>
      <c r="AU856" s="873"/>
      <c r="AV856" s="874"/>
    </row>
    <row r="857" spans="44:48" ht="15" customHeight="1">
      <c r="AR857" s="75" t="str">
        <f t="shared" si="127"/>
        <v/>
      </c>
      <c r="AS857" s="873"/>
      <c r="AT857" s="873"/>
      <c r="AU857" s="873"/>
      <c r="AV857" s="874"/>
    </row>
    <row r="858" spans="44:48" ht="15" customHeight="1">
      <c r="AR858" s="75" t="str">
        <f t="shared" si="127"/>
        <v/>
      </c>
      <c r="AS858" s="873"/>
      <c r="AT858" s="873"/>
      <c r="AU858" s="873"/>
      <c r="AV858" s="874"/>
    </row>
    <row r="859" spans="44:48" ht="15" customHeight="1">
      <c r="AR859" s="75" t="str">
        <f t="shared" si="127"/>
        <v/>
      </c>
      <c r="AS859" s="873"/>
      <c r="AT859" s="873"/>
      <c r="AU859" s="873"/>
      <c r="AV859" s="874"/>
    </row>
    <row r="860" spans="44:48" ht="15" customHeight="1">
      <c r="AR860" s="75" t="str">
        <f t="shared" si="127"/>
        <v/>
      </c>
      <c r="AS860" s="873"/>
      <c r="AT860" s="873"/>
      <c r="AU860" s="873"/>
      <c r="AV860" s="874"/>
    </row>
    <row r="861" spans="44:48" ht="15" customHeight="1">
      <c r="AR861" s="75" t="str">
        <f t="shared" si="127"/>
        <v/>
      </c>
      <c r="AS861" s="873"/>
      <c r="AT861" s="873"/>
      <c r="AU861" s="873"/>
      <c r="AV861" s="874"/>
    </row>
    <row r="862" spans="44:48" ht="15" customHeight="1">
      <c r="AR862" s="75" t="str">
        <f t="shared" si="127"/>
        <v/>
      </c>
      <c r="AS862" s="873"/>
      <c r="AT862" s="873"/>
      <c r="AU862" s="873"/>
      <c r="AV862" s="874"/>
    </row>
    <row r="863" spans="44:48" ht="15" customHeight="1">
      <c r="AR863" s="75" t="str">
        <f t="shared" si="127"/>
        <v/>
      </c>
      <c r="AS863" s="873"/>
      <c r="AT863" s="873"/>
      <c r="AU863" s="873"/>
      <c r="AV863" s="874"/>
    </row>
    <row r="864" spans="44:48" ht="15" customHeight="1">
      <c r="AR864" s="75" t="str">
        <f t="shared" si="127"/>
        <v/>
      </c>
      <c r="AS864" s="873"/>
      <c r="AT864" s="873"/>
      <c r="AU864" s="873"/>
      <c r="AV864" s="874"/>
    </row>
    <row r="865" spans="44:48" ht="15" customHeight="1">
      <c r="AR865" s="75" t="str">
        <f t="shared" si="127"/>
        <v/>
      </c>
      <c r="AS865" s="873"/>
      <c r="AT865" s="873"/>
      <c r="AU865" s="873"/>
      <c r="AV865" s="874"/>
    </row>
    <row r="866" spans="44:48" ht="15" customHeight="1">
      <c r="AR866" s="75" t="str">
        <f t="shared" si="127"/>
        <v/>
      </c>
      <c r="AS866" s="873"/>
      <c r="AT866" s="873"/>
      <c r="AU866" s="873"/>
      <c r="AV866" s="874"/>
    </row>
    <row r="867" spans="44:48" ht="15" customHeight="1">
      <c r="AR867" s="75" t="str">
        <f t="shared" si="127"/>
        <v/>
      </c>
      <c r="AS867" s="873"/>
      <c r="AT867" s="873"/>
      <c r="AU867" s="873"/>
      <c r="AV867" s="874"/>
    </row>
    <row r="868" spans="44:48" ht="15" customHeight="1">
      <c r="AR868" s="75" t="str">
        <f t="shared" si="127"/>
        <v/>
      </c>
      <c r="AS868" s="873"/>
      <c r="AT868" s="873"/>
      <c r="AU868" s="873"/>
      <c r="AV868" s="874"/>
    </row>
    <row r="869" spans="44:48" ht="15" customHeight="1">
      <c r="AR869" s="75" t="str">
        <f t="shared" si="127"/>
        <v/>
      </c>
      <c r="AS869" s="873"/>
      <c r="AT869" s="873"/>
      <c r="AU869" s="873"/>
      <c r="AV869" s="874"/>
    </row>
    <row r="870" spans="44:48" ht="15" customHeight="1">
      <c r="AR870" s="75" t="str">
        <f t="shared" si="127"/>
        <v/>
      </c>
      <c r="AS870" s="873"/>
      <c r="AT870" s="873"/>
      <c r="AU870" s="873"/>
      <c r="AV870" s="874"/>
    </row>
    <row r="871" spans="44:48" ht="15" customHeight="1">
      <c r="AR871" s="75" t="str">
        <f t="shared" si="127"/>
        <v/>
      </c>
      <c r="AS871" s="873"/>
      <c r="AT871" s="873"/>
      <c r="AU871" s="873"/>
      <c r="AV871" s="874"/>
    </row>
    <row r="872" spans="44:48" ht="15" customHeight="1">
      <c r="AR872" s="75" t="str">
        <f t="shared" si="127"/>
        <v/>
      </c>
      <c r="AS872" s="873"/>
      <c r="AT872" s="873"/>
      <c r="AU872" s="873"/>
      <c r="AV872" s="874"/>
    </row>
    <row r="873" spans="44:48" ht="15" customHeight="1">
      <c r="AR873" s="75" t="str">
        <f t="shared" si="127"/>
        <v/>
      </c>
      <c r="AS873" s="873"/>
      <c r="AT873" s="873"/>
      <c r="AU873" s="873"/>
      <c r="AV873" s="874"/>
    </row>
    <row r="874" spans="44:48" ht="15" customHeight="1">
      <c r="AR874" s="75" t="str">
        <f t="shared" si="127"/>
        <v/>
      </c>
      <c r="AS874" s="873"/>
      <c r="AT874" s="873"/>
      <c r="AU874" s="873"/>
      <c r="AV874" s="874"/>
    </row>
    <row r="875" spans="44:48" ht="15" customHeight="1">
      <c r="AR875" s="75" t="str">
        <f t="shared" si="127"/>
        <v/>
      </c>
      <c r="AS875" s="873"/>
      <c r="AT875" s="873"/>
      <c r="AU875" s="873"/>
      <c r="AV875" s="874"/>
    </row>
    <row r="876" spans="44:48" ht="15" customHeight="1">
      <c r="AR876" s="75" t="str">
        <f t="shared" si="127"/>
        <v/>
      </c>
      <c r="AS876" s="875"/>
      <c r="AT876" s="876"/>
      <c r="AU876" s="875"/>
      <c r="AV876" s="876"/>
    </row>
    <row r="877" spans="44:48" ht="15" customHeight="1">
      <c r="AR877" s="75" t="str">
        <f t="shared" si="127"/>
        <v/>
      </c>
      <c r="AS877" s="875"/>
      <c r="AT877" s="876"/>
      <c r="AU877" s="875"/>
      <c r="AV877" s="876"/>
    </row>
    <row r="878" spans="44:48" ht="15" customHeight="1">
      <c r="AR878" s="75" t="str">
        <f t="shared" si="127"/>
        <v/>
      </c>
      <c r="AS878" s="875"/>
      <c r="AT878" s="876"/>
      <c r="AU878" s="875"/>
      <c r="AV878" s="876"/>
    </row>
    <row r="879" spans="44:48" ht="15" customHeight="1">
      <c r="AR879" s="75" t="str">
        <f t="shared" si="127"/>
        <v/>
      </c>
      <c r="AS879" s="875"/>
      <c r="AT879" s="876"/>
      <c r="AU879" s="875"/>
      <c r="AV879" s="876"/>
    </row>
    <row r="880" spans="44:48" ht="15" customHeight="1">
      <c r="AR880" s="75" t="str">
        <f t="shared" si="127"/>
        <v/>
      </c>
      <c r="AS880" s="875"/>
      <c r="AT880" s="876"/>
      <c r="AU880" s="875"/>
      <c r="AV880" s="876"/>
    </row>
    <row r="881" spans="44:48" ht="15" customHeight="1">
      <c r="AR881" s="75" t="str">
        <f t="shared" si="127"/>
        <v/>
      </c>
      <c r="AS881" s="875"/>
      <c r="AT881" s="876"/>
      <c r="AU881" s="875"/>
      <c r="AV881" s="876"/>
    </row>
    <row r="882" spans="44:48" ht="15" customHeight="1">
      <c r="AR882" s="75" t="str">
        <f t="shared" si="127"/>
        <v/>
      </c>
      <c r="AS882" s="875"/>
      <c r="AT882" s="876"/>
      <c r="AU882" s="875"/>
      <c r="AV882" s="876"/>
    </row>
    <row r="883" spans="44:48" ht="15" customHeight="1">
      <c r="AR883" s="75" t="str">
        <f t="shared" si="127"/>
        <v/>
      </c>
      <c r="AS883" s="875"/>
      <c r="AT883" s="876"/>
      <c r="AU883" s="875"/>
      <c r="AV883" s="876"/>
    </row>
    <row r="884" spans="44:48" ht="15" customHeight="1">
      <c r="AR884" s="75" t="str">
        <f t="shared" si="127"/>
        <v/>
      </c>
      <c r="AS884" s="875"/>
      <c r="AT884" s="876"/>
      <c r="AU884" s="875"/>
      <c r="AV884" s="876"/>
    </row>
    <row r="885" spans="44:48" ht="15" customHeight="1">
      <c r="AR885" s="75" t="str">
        <f t="shared" si="127"/>
        <v/>
      </c>
      <c r="AS885" s="875"/>
      <c r="AT885" s="876"/>
      <c r="AU885" s="875"/>
      <c r="AV885" s="876"/>
    </row>
    <row r="886" spans="44:48" ht="15" customHeight="1">
      <c r="AR886" s="75" t="str">
        <f t="shared" si="127"/>
        <v/>
      </c>
      <c r="AS886" s="875"/>
      <c r="AT886" s="876"/>
      <c r="AU886" s="875"/>
      <c r="AV886" s="876"/>
    </row>
    <row r="887" spans="44:48" ht="15" customHeight="1">
      <c r="AR887" s="75" t="str">
        <f t="shared" si="127"/>
        <v/>
      </c>
      <c r="AS887" s="875"/>
      <c r="AT887" s="876"/>
      <c r="AU887" s="875"/>
      <c r="AV887" s="876"/>
    </row>
    <row r="888" spans="44:48" ht="15" customHeight="1">
      <c r="AR888" s="75" t="str">
        <f t="shared" si="127"/>
        <v/>
      </c>
      <c r="AS888" s="875"/>
      <c r="AT888" s="876"/>
      <c r="AU888" s="875"/>
      <c r="AV888" s="876"/>
    </row>
    <row r="889" spans="44:48" ht="15" customHeight="1">
      <c r="AR889" s="75" t="str">
        <f t="shared" si="127"/>
        <v/>
      </c>
      <c r="AS889" s="875"/>
      <c r="AT889" s="876"/>
      <c r="AU889" s="875"/>
      <c r="AV889" s="876"/>
    </row>
    <row r="890" spans="44:48" ht="15" customHeight="1">
      <c r="AR890" s="75" t="str">
        <f t="shared" si="127"/>
        <v/>
      </c>
      <c r="AS890" s="875"/>
      <c r="AT890" s="876"/>
      <c r="AU890" s="875"/>
      <c r="AV890" s="876"/>
    </row>
    <row r="891" spans="44:48" ht="15" customHeight="1">
      <c r="AR891" s="75" t="str">
        <f t="shared" si="127"/>
        <v/>
      </c>
      <c r="AS891" s="875"/>
      <c r="AT891" s="876"/>
      <c r="AU891" s="875"/>
      <c r="AV891" s="876"/>
    </row>
    <row r="892" spans="44:48" ht="15" customHeight="1">
      <c r="AR892" s="75" t="str">
        <f t="shared" si="127"/>
        <v/>
      </c>
      <c r="AS892" s="875"/>
      <c r="AT892" s="876"/>
      <c r="AU892" s="875"/>
      <c r="AV892" s="876"/>
    </row>
    <row r="893" spans="44:48" ht="15" customHeight="1">
      <c r="AR893" s="75" t="str">
        <f t="shared" si="127"/>
        <v/>
      </c>
      <c r="AS893" s="875"/>
      <c r="AT893" s="876"/>
      <c r="AU893" s="875"/>
      <c r="AV893" s="876"/>
    </row>
    <row r="894" spans="44:48" ht="15" customHeight="1">
      <c r="AR894" s="75" t="str">
        <f t="shared" si="127"/>
        <v/>
      </c>
      <c r="AS894" s="875"/>
      <c r="AT894" s="876"/>
      <c r="AU894" s="875"/>
      <c r="AV894" s="876"/>
    </row>
    <row r="895" spans="44:48" ht="15" customHeight="1">
      <c r="AR895" s="75" t="str">
        <f t="shared" si="127"/>
        <v/>
      </c>
      <c r="AS895" s="875"/>
      <c r="AT895" s="876"/>
      <c r="AU895" s="875"/>
      <c r="AV895" s="876"/>
    </row>
    <row r="896" spans="44:48" ht="15" customHeight="1">
      <c r="AR896" s="75" t="str">
        <f t="shared" si="127"/>
        <v/>
      </c>
      <c r="AS896" s="875"/>
      <c r="AT896" s="876"/>
      <c r="AU896" s="875"/>
      <c r="AV896" s="876"/>
    </row>
    <row r="897" spans="44:48" ht="15" customHeight="1">
      <c r="AR897" s="75" t="str">
        <f t="shared" si="127"/>
        <v/>
      </c>
      <c r="AS897" s="875"/>
      <c r="AT897" s="876"/>
      <c r="AU897" s="875"/>
      <c r="AV897" s="876"/>
    </row>
    <row r="898" spans="44:48" ht="15" customHeight="1">
      <c r="AR898" s="75" t="str">
        <f t="shared" si="127"/>
        <v/>
      </c>
      <c r="AS898" s="875"/>
      <c r="AT898" s="876"/>
      <c r="AU898" s="875"/>
      <c r="AV898" s="876"/>
    </row>
    <row r="899" spans="44:48" ht="15" customHeight="1">
      <c r="AR899" s="75" t="str">
        <f t="shared" si="127"/>
        <v/>
      </c>
      <c r="AS899" s="875"/>
      <c r="AT899" s="876"/>
      <c r="AU899" s="875"/>
      <c r="AV899" s="876"/>
    </row>
    <row r="900" spans="44:48" ht="15" customHeight="1">
      <c r="AR900" s="75" t="str">
        <f t="shared" si="127"/>
        <v/>
      </c>
      <c r="AS900" s="875"/>
      <c r="AT900" s="876"/>
      <c r="AU900" s="875"/>
      <c r="AV900" s="876"/>
    </row>
    <row r="901" spans="44:48" ht="15" customHeight="1">
      <c r="AR901" s="75" t="str">
        <f t="shared" si="127"/>
        <v/>
      </c>
      <c r="AS901" s="875"/>
      <c r="AT901" s="876"/>
      <c r="AU901" s="875"/>
      <c r="AV901" s="876"/>
    </row>
    <row r="902" spans="44:48" ht="15" customHeight="1">
      <c r="AR902" s="75" t="str">
        <f t="shared" si="127"/>
        <v/>
      </c>
      <c r="AS902" s="875"/>
      <c r="AT902" s="876"/>
      <c r="AU902" s="875"/>
      <c r="AV902" s="876"/>
    </row>
    <row r="903" spans="44:48" ht="15" customHeight="1">
      <c r="AR903" s="75" t="str">
        <f t="shared" si="127"/>
        <v/>
      </c>
      <c r="AS903" s="875"/>
      <c r="AT903" s="876"/>
      <c r="AU903" s="875"/>
      <c r="AV903" s="876"/>
    </row>
    <row r="904" spans="44:48" ht="15" customHeight="1">
      <c r="AR904" s="75" t="str">
        <f t="shared" si="127"/>
        <v/>
      </c>
      <c r="AS904" s="875"/>
      <c r="AT904" s="876"/>
      <c r="AU904" s="875"/>
      <c r="AV904" s="876"/>
    </row>
    <row r="905" spans="44:48" ht="15" customHeight="1">
      <c r="AR905" s="75" t="str">
        <f t="shared" si="127"/>
        <v/>
      </c>
      <c r="AS905" s="875"/>
      <c r="AT905" s="876"/>
      <c r="AU905" s="875"/>
      <c r="AV905" s="876"/>
    </row>
    <row r="906" spans="44:48" ht="15" customHeight="1">
      <c r="AR906" s="75" t="str">
        <f t="shared" ref="AR906:AR930" si="128">CONCATENATE(AT906,AU906)</f>
        <v/>
      </c>
      <c r="AS906" s="875"/>
      <c r="AT906" s="876"/>
      <c r="AU906" s="875"/>
      <c r="AV906" s="876"/>
    </row>
    <row r="907" spans="44:48" ht="15" customHeight="1">
      <c r="AR907" s="75" t="str">
        <f t="shared" si="128"/>
        <v/>
      </c>
      <c r="AS907" s="875"/>
      <c r="AT907" s="876"/>
      <c r="AU907" s="875"/>
      <c r="AV907" s="876"/>
    </row>
    <row r="908" spans="44:48" ht="15" customHeight="1">
      <c r="AR908" s="75" t="str">
        <f t="shared" si="128"/>
        <v/>
      </c>
      <c r="AS908" s="875"/>
      <c r="AT908" s="876"/>
      <c r="AU908" s="875"/>
      <c r="AV908" s="876"/>
    </row>
    <row r="909" spans="44:48" ht="15" customHeight="1">
      <c r="AR909" s="75" t="str">
        <f t="shared" si="128"/>
        <v/>
      </c>
      <c r="AS909" s="875"/>
      <c r="AT909" s="876"/>
      <c r="AU909" s="875"/>
      <c r="AV909" s="876"/>
    </row>
    <row r="910" spans="44:48" ht="15" customHeight="1">
      <c r="AR910" s="75" t="str">
        <f t="shared" si="128"/>
        <v/>
      </c>
      <c r="AS910" s="875"/>
      <c r="AT910" s="876"/>
      <c r="AU910" s="875"/>
      <c r="AV910" s="876"/>
    </row>
    <row r="911" spans="44:48" ht="15" customHeight="1">
      <c r="AR911" s="75" t="str">
        <f t="shared" si="128"/>
        <v/>
      </c>
      <c r="AS911" s="875"/>
      <c r="AT911" s="876"/>
      <c r="AU911" s="875"/>
      <c r="AV911" s="876"/>
    </row>
    <row r="912" spans="44:48" ht="15" customHeight="1">
      <c r="AR912" s="75" t="str">
        <f t="shared" si="128"/>
        <v/>
      </c>
      <c r="AS912" s="875"/>
      <c r="AT912" s="876"/>
      <c r="AU912" s="875"/>
      <c r="AV912" s="876"/>
    </row>
    <row r="913" spans="44:48" ht="15" customHeight="1">
      <c r="AR913" s="75" t="str">
        <f t="shared" si="128"/>
        <v/>
      </c>
      <c r="AS913" s="875"/>
      <c r="AT913" s="876"/>
      <c r="AU913" s="875"/>
      <c r="AV913" s="876"/>
    </row>
    <row r="914" spans="44:48" ht="15" customHeight="1">
      <c r="AR914" s="75" t="str">
        <f t="shared" si="128"/>
        <v/>
      </c>
      <c r="AS914" s="875"/>
      <c r="AT914" s="876"/>
      <c r="AU914" s="875"/>
      <c r="AV914" s="876"/>
    </row>
    <row r="915" spans="44:48" ht="15" customHeight="1">
      <c r="AR915" s="75" t="str">
        <f t="shared" si="128"/>
        <v/>
      </c>
      <c r="AS915" s="875"/>
      <c r="AT915" s="876"/>
      <c r="AU915" s="875"/>
      <c r="AV915" s="876"/>
    </row>
    <row r="916" spans="44:48" ht="15" customHeight="1">
      <c r="AR916" s="75" t="str">
        <f t="shared" si="128"/>
        <v/>
      </c>
      <c r="AS916" s="875"/>
      <c r="AT916" s="876"/>
      <c r="AU916" s="875"/>
      <c r="AV916" s="876"/>
    </row>
    <row r="917" spans="44:48" ht="15" customHeight="1">
      <c r="AR917" s="75" t="str">
        <f t="shared" si="128"/>
        <v/>
      </c>
      <c r="AS917" s="875"/>
      <c r="AT917" s="876"/>
      <c r="AU917" s="875"/>
      <c r="AV917" s="876"/>
    </row>
    <row r="918" spans="44:48" ht="15" customHeight="1">
      <c r="AR918" s="75" t="str">
        <f t="shared" si="128"/>
        <v/>
      </c>
      <c r="AS918" s="875"/>
      <c r="AT918" s="876"/>
      <c r="AU918" s="875"/>
      <c r="AV918" s="876"/>
    </row>
    <row r="919" spans="44:48" ht="15" customHeight="1">
      <c r="AR919" s="75" t="str">
        <f t="shared" si="128"/>
        <v/>
      </c>
      <c r="AS919" s="875"/>
      <c r="AT919" s="876"/>
      <c r="AU919" s="875"/>
      <c r="AV919" s="876"/>
    </row>
    <row r="920" spans="44:48" ht="15" customHeight="1">
      <c r="AR920" s="75" t="str">
        <f t="shared" si="128"/>
        <v/>
      </c>
      <c r="AS920" s="875"/>
      <c r="AT920" s="876"/>
      <c r="AU920" s="875"/>
      <c r="AV920" s="876"/>
    </row>
    <row r="921" spans="44:48" ht="15" customHeight="1">
      <c r="AR921" s="75" t="str">
        <f t="shared" si="128"/>
        <v/>
      </c>
      <c r="AS921" s="875"/>
      <c r="AT921" s="876"/>
      <c r="AU921" s="875"/>
      <c r="AV921" s="876"/>
    </row>
    <row r="922" spans="44:48" ht="15" customHeight="1">
      <c r="AR922" s="75" t="str">
        <f t="shared" si="128"/>
        <v/>
      </c>
      <c r="AS922" s="875"/>
      <c r="AT922" s="876"/>
      <c r="AU922" s="875"/>
      <c r="AV922" s="876"/>
    </row>
    <row r="923" spans="44:48" ht="15" customHeight="1">
      <c r="AR923" s="75" t="str">
        <f t="shared" si="128"/>
        <v/>
      </c>
      <c r="AS923" s="875"/>
      <c r="AT923" s="876"/>
      <c r="AU923" s="875"/>
      <c r="AV923" s="876"/>
    </row>
    <row r="924" spans="44:48" ht="15" customHeight="1">
      <c r="AR924" s="75" t="str">
        <f t="shared" si="128"/>
        <v/>
      </c>
      <c r="AS924" s="875"/>
      <c r="AT924" s="876"/>
      <c r="AU924" s="875"/>
      <c r="AV924" s="876"/>
    </row>
    <row r="925" spans="44:48" ht="15" customHeight="1">
      <c r="AR925" s="75" t="str">
        <f t="shared" si="128"/>
        <v/>
      </c>
      <c r="AS925" s="875"/>
      <c r="AT925" s="876"/>
      <c r="AU925" s="875"/>
      <c r="AV925" s="876"/>
    </row>
    <row r="926" spans="44:48" ht="15" customHeight="1">
      <c r="AR926" s="75" t="str">
        <f t="shared" si="128"/>
        <v/>
      </c>
      <c r="AS926" s="875"/>
      <c r="AT926" s="876"/>
      <c r="AU926" s="875"/>
      <c r="AV926" s="876"/>
    </row>
    <row r="927" spans="44:48" ht="15" customHeight="1">
      <c r="AR927" s="75" t="str">
        <f t="shared" si="128"/>
        <v/>
      </c>
      <c r="AS927" s="875"/>
      <c r="AT927" s="876"/>
      <c r="AU927" s="875"/>
      <c r="AV927" s="876"/>
    </row>
    <row r="928" spans="44:48" ht="15" customHeight="1">
      <c r="AR928" s="75" t="str">
        <f t="shared" si="128"/>
        <v/>
      </c>
      <c r="AS928" s="875"/>
      <c r="AT928" s="876"/>
      <c r="AU928" s="875"/>
      <c r="AV928" s="876"/>
    </row>
    <row r="929" spans="44:48" ht="15" customHeight="1">
      <c r="AR929" s="75" t="str">
        <f t="shared" si="128"/>
        <v/>
      </c>
      <c r="AS929" s="875"/>
      <c r="AT929" s="876"/>
      <c r="AU929" s="875"/>
      <c r="AV929" s="876"/>
    </row>
    <row r="930" spans="44:48" ht="15" customHeight="1">
      <c r="AR930" s="75" t="str">
        <f t="shared" si="128"/>
        <v/>
      </c>
      <c r="AS930" s="875"/>
      <c r="AT930" s="876"/>
      <c r="AU930" s="875"/>
      <c r="AV930" s="876"/>
    </row>
  </sheetData>
  <autoFilter ref="AH4:AP4" xr:uid="{00000000-0009-0000-0000-000009000000}"/>
  <mergeCells count="15">
    <mergeCell ref="AQ3:AQ5"/>
    <mergeCell ref="K4:K5"/>
    <mergeCell ref="L4:L5"/>
    <mergeCell ref="M4:M5"/>
    <mergeCell ref="N3:V3"/>
    <mergeCell ref="W3:W5"/>
    <mergeCell ref="L142:M142"/>
    <mergeCell ref="L143:M143"/>
    <mergeCell ref="L144:M144"/>
    <mergeCell ref="K1:AP1"/>
    <mergeCell ref="K2:M2"/>
    <mergeCell ref="L3:M3"/>
    <mergeCell ref="AH3:AP3"/>
    <mergeCell ref="X3:AF3"/>
    <mergeCell ref="AG3:AG5"/>
  </mergeCells>
  <conditionalFormatting sqref="AT8:AT218">
    <cfRule type="duplicateValues" dxfId="23" priority="1"/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2">
    <tabColor rgb="FF00CC00"/>
  </sheetPr>
  <dimension ref="A1:ER142"/>
  <sheetViews>
    <sheetView zoomScale="80" zoomScaleNormal="80" workbookViewId="0">
      <pane xSplit="3" ySplit="3" topLeftCell="EJ5" activePane="bottomRight" state="frozen"/>
      <selection pane="topRight" activeCell="D1" sqref="D1"/>
      <selection pane="bottomLeft" activeCell="A4" sqref="A4"/>
      <selection pane="bottomRight" activeCell="DT3" sqref="DT3"/>
    </sheetView>
  </sheetViews>
  <sheetFormatPr baseColWidth="10" defaultColWidth="11.42578125" defaultRowHeight="12.75" outlineLevelRow="2"/>
  <cols>
    <col min="1" max="1" width="25.140625" bestFit="1" customWidth="1"/>
    <col min="2" max="2" width="20.140625" hidden="1" customWidth="1"/>
    <col min="3" max="3" width="28.28515625" customWidth="1"/>
    <col min="4" max="5" width="12.5703125" bestFit="1" customWidth="1"/>
    <col min="6" max="135" width="12.5703125" customWidth="1"/>
    <col min="136" max="136" width="17" customWidth="1"/>
    <col min="137" max="137" width="11.7109375" bestFit="1" customWidth="1"/>
    <col min="138" max="138" width="15.28515625" customWidth="1"/>
    <col min="139" max="139" width="11.7109375" bestFit="1" customWidth="1"/>
    <col min="140" max="140" width="13.7109375" customWidth="1"/>
    <col min="141" max="141" width="15.85546875" customWidth="1"/>
    <col min="362" max="362" width="21.42578125" customWidth="1"/>
    <col min="363" max="371" width="11.42578125" customWidth="1"/>
    <col min="372" max="372" width="15.5703125" customWidth="1"/>
    <col min="373" max="373" width="13.42578125" customWidth="1"/>
    <col min="378" max="378" width="14.7109375" customWidth="1"/>
    <col min="618" max="618" width="21.42578125" customWidth="1"/>
    <col min="619" max="627" width="11.42578125" customWidth="1"/>
    <col min="628" max="628" width="15.5703125" customWidth="1"/>
    <col min="629" max="629" width="13.42578125" customWidth="1"/>
    <col min="634" max="634" width="14.7109375" customWidth="1"/>
    <col min="874" max="874" width="21.42578125" customWidth="1"/>
    <col min="875" max="883" width="11.42578125" customWidth="1"/>
    <col min="884" max="884" width="15.5703125" customWidth="1"/>
    <col min="885" max="885" width="13.42578125" customWidth="1"/>
    <col min="890" max="890" width="14.7109375" customWidth="1"/>
    <col min="1130" max="1130" width="21.42578125" customWidth="1"/>
    <col min="1131" max="1139" width="11.42578125" customWidth="1"/>
    <col min="1140" max="1140" width="15.5703125" customWidth="1"/>
    <col min="1141" max="1141" width="13.42578125" customWidth="1"/>
    <col min="1146" max="1146" width="14.7109375" customWidth="1"/>
    <col min="1386" max="1386" width="21.42578125" customWidth="1"/>
    <col min="1387" max="1395" width="11.42578125" customWidth="1"/>
    <col min="1396" max="1396" width="15.5703125" customWidth="1"/>
    <col min="1397" max="1397" width="13.42578125" customWidth="1"/>
    <col min="1402" max="1402" width="14.7109375" customWidth="1"/>
    <col min="1642" max="1642" width="21.42578125" customWidth="1"/>
    <col min="1643" max="1651" width="11.42578125" customWidth="1"/>
    <col min="1652" max="1652" width="15.5703125" customWidth="1"/>
    <col min="1653" max="1653" width="13.42578125" customWidth="1"/>
    <col min="1658" max="1658" width="14.7109375" customWidth="1"/>
    <col min="1898" max="1898" width="21.42578125" customWidth="1"/>
    <col min="1899" max="1907" width="11.42578125" customWidth="1"/>
    <col min="1908" max="1908" width="15.5703125" customWidth="1"/>
    <col min="1909" max="1909" width="13.42578125" customWidth="1"/>
    <col min="1914" max="1914" width="14.7109375" customWidth="1"/>
    <col min="2154" max="2154" width="21.42578125" customWidth="1"/>
    <col min="2155" max="2163" width="11.42578125" customWidth="1"/>
    <col min="2164" max="2164" width="15.5703125" customWidth="1"/>
    <col min="2165" max="2165" width="13.42578125" customWidth="1"/>
    <col min="2170" max="2170" width="14.7109375" customWidth="1"/>
    <col min="2410" max="2410" width="21.42578125" customWidth="1"/>
    <col min="2411" max="2419" width="11.42578125" customWidth="1"/>
    <col min="2420" max="2420" width="15.5703125" customWidth="1"/>
    <col min="2421" max="2421" width="13.42578125" customWidth="1"/>
    <col min="2426" max="2426" width="14.7109375" customWidth="1"/>
    <col min="2666" max="2666" width="21.42578125" customWidth="1"/>
    <col min="2667" max="2675" width="11.42578125" customWidth="1"/>
    <col min="2676" max="2676" width="15.5703125" customWidth="1"/>
    <col min="2677" max="2677" width="13.42578125" customWidth="1"/>
    <col min="2682" max="2682" width="14.7109375" customWidth="1"/>
    <col min="2922" max="2922" width="21.42578125" customWidth="1"/>
    <col min="2923" max="2931" width="11.42578125" customWidth="1"/>
    <col min="2932" max="2932" width="15.5703125" customWidth="1"/>
    <col min="2933" max="2933" width="13.42578125" customWidth="1"/>
    <col min="2938" max="2938" width="14.7109375" customWidth="1"/>
    <col min="3178" max="3178" width="21.42578125" customWidth="1"/>
    <col min="3179" max="3187" width="11.42578125" customWidth="1"/>
    <col min="3188" max="3188" width="15.5703125" customWidth="1"/>
    <col min="3189" max="3189" width="13.42578125" customWidth="1"/>
    <col min="3194" max="3194" width="14.7109375" customWidth="1"/>
    <col min="3434" max="3434" width="21.42578125" customWidth="1"/>
    <col min="3435" max="3443" width="11.42578125" customWidth="1"/>
    <col min="3444" max="3444" width="15.5703125" customWidth="1"/>
    <col min="3445" max="3445" width="13.42578125" customWidth="1"/>
    <col min="3450" max="3450" width="14.7109375" customWidth="1"/>
    <col min="3690" max="3690" width="21.42578125" customWidth="1"/>
    <col min="3691" max="3699" width="11.42578125" customWidth="1"/>
    <col min="3700" max="3700" width="15.5703125" customWidth="1"/>
    <col min="3701" max="3701" width="13.42578125" customWidth="1"/>
    <col min="3706" max="3706" width="14.7109375" customWidth="1"/>
    <col min="3946" max="3946" width="21.42578125" customWidth="1"/>
    <col min="3947" max="3955" width="11.42578125" customWidth="1"/>
    <col min="3956" max="3956" width="15.5703125" customWidth="1"/>
    <col min="3957" max="3957" width="13.42578125" customWidth="1"/>
    <col min="3962" max="3962" width="14.7109375" customWidth="1"/>
    <col min="4202" max="4202" width="21.42578125" customWidth="1"/>
    <col min="4203" max="4211" width="11.42578125" customWidth="1"/>
    <col min="4212" max="4212" width="15.5703125" customWidth="1"/>
    <col min="4213" max="4213" width="13.42578125" customWidth="1"/>
    <col min="4218" max="4218" width="14.7109375" customWidth="1"/>
    <col min="4458" max="4458" width="21.42578125" customWidth="1"/>
    <col min="4459" max="4467" width="11.42578125" customWidth="1"/>
    <col min="4468" max="4468" width="15.5703125" customWidth="1"/>
    <col min="4469" max="4469" width="13.42578125" customWidth="1"/>
    <col min="4474" max="4474" width="14.7109375" customWidth="1"/>
    <col min="4714" max="4714" width="21.42578125" customWidth="1"/>
    <col min="4715" max="4723" width="11.42578125" customWidth="1"/>
    <col min="4724" max="4724" width="15.5703125" customWidth="1"/>
    <col min="4725" max="4725" width="13.42578125" customWidth="1"/>
    <col min="4730" max="4730" width="14.7109375" customWidth="1"/>
    <col min="4970" max="4970" width="21.42578125" customWidth="1"/>
    <col min="4971" max="4979" width="11.42578125" customWidth="1"/>
    <col min="4980" max="4980" width="15.5703125" customWidth="1"/>
    <col min="4981" max="4981" width="13.42578125" customWidth="1"/>
    <col min="4986" max="4986" width="14.7109375" customWidth="1"/>
    <col min="5226" max="5226" width="21.42578125" customWidth="1"/>
    <col min="5227" max="5235" width="11.42578125" customWidth="1"/>
    <col min="5236" max="5236" width="15.5703125" customWidth="1"/>
    <col min="5237" max="5237" width="13.42578125" customWidth="1"/>
    <col min="5242" max="5242" width="14.7109375" customWidth="1"/>
    <col min="5482" max="5482" width="21.42578125" customWidth="1"/>
    <col min="5483" max="5491" width="11.42578125" customWidth="1"/>
    <col min="5492" max="5492" width="15.5703125" customWidth="1"/>
    <col min="5493" max="5493" width="13.42578125" customWidth="1"/>
    <col min="5498" max="5498" width="14.7109375" customWidth="1"/>
    <col min="5738" max="5738" width="21.42578125" customWidth="1"/>
    <col min="5739" max="5747" width="11.42578125" customWidth="1"/>
    <col min="5748" max="5748" width="15.5703125" customWidth="1"/>
    <col min="5749" max="5749" width="13.42578125" customWidth="1"/>
    <col min="5754" max="5754" width="14.7109375" customWidth="1"/>
    <col min="5994" max="5994" width="21.42578125" customWidth="1"/>
    <col min="5995" max="6003" width="11.42578125" customWidth="1"/>
    <col min="6004" max="6004" width="15.5703125" customWidth="1"/>
    <col min="6005" max="6005" width="13.42578125" customWidth="1"/>
    <col min="6010" max="6010" width="14.7109375" customWidth="1"/>
    <col min="6250" max="6250" width="21.42578125" customWidth="1"/>
    <col min="6251" max="6259" width="11.42578125" customWidth="1"/>
    <col min="6260" max="6260" width="15.5703125" customWidth="1"/>
    <col min="6261" max="6261" width="13.42578125" customWidth="1"/>
    <col min="6266" max="6266" width="14.7109375" customWidth="1"/>
    <col min="6506" max="6506" width="21.42578125" customWidth="1"/>
    <col min="6507" max="6515" width="11.42578125" customWidth="1"/>
    <col min="6516" max="6516" width="15.5703125" customWidth="1"/>
    <col min="6517" max="6517" width="13.42578125" customWidth="1"/>
    <col min="6522" max="6522" width="14.7109375" customWidth="1"/>
    <col min="6762" max="6762" width="21.42578125" customWidth="1"/>
    <col min="6763" max="6771" width="11.42578125" customWidth="1"/>
    <col min="6772" max="6772" width="15.5703125" customWidth="1"/>
    <col min="6773" max="6773" width="13.42578125" customWidth="1"/>
    <col min="6778" max="6778" width="14.7109375" customWidth="1"/>
    <col min="7018" max="7018" width="21.42578125" customWidth="1"/>
    <col min="7019" max="7027" width="11.42578125" customWidth="1"/>
    <col min="7028" max="7028" width="15.5703125" customWidth="1"/>
    <col min="7029" max="7029" width="13.42578125" customWidth="1"/>
    <col min="7034" max="7034" width="14.7109375" customWidth="1"/>
    <col min="7274" max="7274" width="21.42578125" customWidth="1"/>
    <col min="7275" max="7283" width="11.42578125" customWidth="1"/>
    <col min="7284" max="7284" width="15.5703125" customWidth="1"/>
    <col min="7285" max="7285" width="13.42578125" customWidth="1"/>
    <col min="7290" max="7290" width="14.7109375" customWidth="1"/>
    <col min="7530" max="7530" width="21.42578125" customWidth="1"/>
    <col min="7531" max="7539" width="11.42578125" customWidth="1"/>
    <col min="7540" max="7540" width="15.5703125" customWidth="1"/>
    <col min="7541" max="7541" width="13.42578125" customWidth="1"/>
    <col min="7546" max="7546" width="14.7109375" customWidth="1"/>
    <col min="7786" max="7786" width="21.42578125" customWidth="1"/>
    <col min="7787" max="7795" width="11.42578125" customWidth="1"/>
    <col min="7796" max="7796" width="15.5703125" customWidth="1"/>
    <col min="7797" max="7797" width="13.42578125" customWidth="1"/>
    <col min="7802" max="7802" width="14.7109375" customWidth="1"/>
    <col min="8042" max="8042" width="21.42578125" customWidth="1"/>
    <col min="8043" max="8051" width="11.42578125" customWidth="1"/>
    <col min="8052" max="8052" width="15.5703125" customWidth="1"/>
    <col min="8053" max="8053" width="13.42578125" customWidth="1"/>
    <col min="8058" max="8058" width="14.7109375" customWidth="1"/>
    <col min="8298" max="8298" width="21.42578125" customWidth="1"/>
    <col min="8299" max="8307" width="11.42578125" customWidth="1"/>
    <col min="8308" max="8308" width="15.5703125" customWidth="1"/>
    <col min="8309" max="8309" width="13.42578125" customWidth="1"/>
    <col min="8314" max="8314" width="14.7109375" customWidth="1"/>
    <col min="8554" max="8554" width="21.42578125" customWidth="1"/>
    <col min="8555" max="8563" width="11.42578125" customWidth="1"/>
    <col min="8564" max="8564" width="15.5703125" customWidth="1"/>
    <col min="8565" max="8565" width="13.42578125" customWidth="1"/>
    <col min="8570" max="8570" width="14.7109375" customWidth="1"/>
    <col min="8810" max="8810" width="21.42578125" customWidth="1"/>
    <col min="8811" max="8819" width="11.42578125" customWidth="1"/>
    <col min="8820" max="8820" width="15.5703125" customWidth="1"/>
    <col min="8821" max="8821" width="13.42578125" customWidth="1"/>
    <col min="8826" max="8826" width="14.7109375" customWidth="1"/>
    <col min="9066" max="9066" width="21.42578125" customWidth="1"/>
    <col min="9067" max="9075" width="11.42578125" customWidth="1"/>
    <col min="9076" max="9076" width="15.5703125" customWidth="1"/>
    <col min="9077" max="9077" width="13.42578125" customWidth="1"/>
    <col min="9082" max="9082" width="14.7109375" customWidth="1"/>
    <col min="9322" max="9322" width="21.42578125" customWidth="1"/>
    <col min="9323" max="9331" width="11.42578125" customWidth="1"/>
    <col min="9332" max="9332" width="15.5703125" customWidth="1"/>
    <col min="9333" max="9333" width="13.42578125" customWidth="1"/>
    <col min="9338" max="9338" width="14.7109375" customWidth="1"/>
    <col min="9578" max="9578" width="21.42578125" customWidth="1"/>
    <col min="9579" max="9587" width="11.42578125" customWidth="1"/>
    <col min="9588" max="9588" width="15.5703125" customWidth="1"/>
    <col min="9589" max="9589" width="13.42578125" customWidth="1"/>
    <col min="9594" max="9594" width="14.7109375" customWidth="1"/>
    <col min="9834" max="9834" width="21.42578125" customWidth="1"/>
    <col min="9835" max="9843" width="11.42578125" customWidth="1"/>
    <col min="9844" max="9844" width="15.5703125" customWidth="1"/>
    <col min="9845" max="9845" width="13.42578125" customWidth="1"/>
    <col min="9850" max="9850" width="14.7109375" customWidth="1"/>
    <col min="10090" max="10090" width="21.42578125" customWidth="1"/>
    <col min="10091" max="10099" width="11.42578125" customWidth="1"/>
    <col min="10100" max="10100" width="15.5703125" customWidth="1"/>
    <col min="10101" max="10101" width="13.42578125" customWidth="1"/>
    <col min="10106" max="10106" width="14.7109375" customWidth="1"/>
    <col min="10346" max="10346" width="21.42578125" customWidth="1"/>
    <col min="10347" max="10355" width="11.42578125" customWidth="1"/>
    <col min="10356" max="10356" width="15.5703125" customWidth="1"/>
    <col min="10357" max="10357" width="13.42578125" customWidth="1"/>
    <col min="10362" max="10362" width="14.7109375" customWidth="1"/>
    <col min="10602" max="10602" width="21.42578125" customWidth="1"/>
    <col min="10603" max="10611" width="11.42578125" customWidth="1"/>
    <col min="10612" max="10612" width="15.5703125" customWidth="1"/>
    <col min="10613" max="10613" width="13.42578125" customWidth="1"/>
    <col min="10618" max="10618" width="14.7109375" customWidth="1"/>
    <col min="10858" max="10858" width="21.42578125" customWidth="1"/>
    <col min="10859" max="10867" width="11.42578125" customWidth="1"/>
    <col min="10868" max="10868" width="15.5703125" customWidth="1"/>
    <col min="10869" max="10869" width="13.42578125" customWidth="1"/>
    <col min="10874" max="10874" width="14.7109375" customWidth="1"/>
    <col min="11114" max="11114" width="21.42578125" customWidth="1"/>
    <col min="11115" max="11123" width="11.42578125" customWidth="1"/>
    <col min="11124" max="11124" width="15.5703125" customWidth="1"/>
    <col min="11125" max="11125" width="13.42578125" customWidth="1"/>
    <col min="11130" max="11130" width="14.7109375" customWidth="1"/>
    <col min="11370" max="11370" width="21.42578125" customWidth="1"/>
    <col min="11371" max="11379" width="11.42578125" customWidth="1"/>
    <col min="11380" max="11380" width="15.5703125" customWidth="1"/>
    <col min="11381" max="11381" width="13.42578125" customWidth="1"/>
    <col min="11386" max="11386" width="14.7109375" customWidth="1"/>
    <col min="11626" max="11626" width="21.42578125" customWidth="1"/>
    <col min="11627" max="11635" width="11.42578125" customWidth="1"/>
    <col min="11636" max="11636" width="15.5703125" customWidth="1"/>
    <col min="11637" max="11637" width="13.42578125" customWidth="1"/>
    <col min="11642" max="11642" width="14.7109375" customWidth="1"/>
    <col min="11882" max="11882" width="21.42578125" customWidth="1"/>
    <col min="11883" max="11891" width="11.42578125" customWidth="1"/>
    <col min="11892" max="11892" width="15.5703125" customWidth="1"/>
    <col min="11893" max="11893" width="13.42578125" customWidth="1"/>
    <col min="11898" max="11898" width="14.7109375" customWidth="1"/>
    <col min="12138" max="12138" width="21.42578125" customWidth="1"/>
    <col min="12139" max="12147" width="11.42578125" customWidth="1"/>
    <col min="12148" max="12148" width="15.5703125" customWidth="1"/>
    <col min="12149" max="12149" width="13.42578125" customWidth="1"/>
    <col min="12154" max="12154" width="14.7109375" customWidth="1"/>
    <col min="12394" max="12394" width="21.42578125" customWidth="1"/>
    <col min="12395" max="12403" width="11.42578125" customWidth="1"/>
    <col min="12404" max="12404" width="15.5703125" customWidth="1"/>
    <col min="12405" max="12405" width="13.42578125" customWidth="1"/>
    <col min="12410" max="12410" width="14.7109375" customWidth="1"/>
    <col min="12650" max="12650" width="21.42578125" customWidth="1"/>
    <col min="12651" max="12659" width="11.42578125" customWidth="1"/>
    <col min="12660" max="12660" width="15.5703125" customWidth="1"/>
    <col min="12661" max="12661" width="13.42578125" customWidth="1"/>
    <col min="12666" max="12666" width="14.7109375" customWidth="1"/>
    <col min="12906" max="12906" width="21.42578125" customWidth="1"/>
    <col min="12907" max="12915" width="11.42578125" customWidth="1"/>
    <col min="12916" max="12916" width="15.5703125" customWidth="1"/>
    <col min="12917" max="12917" width="13.42578125" customWidth="1"/>
    <col min="12922" max="12922" width="14.7109375" customWidth="1"/>
    <col min="13162" max="13162" width="21.42578125" customWidth="1"/>
    <col min="13163" max="13171" width="11.42578125" customWidth="1"/>
    <col min="13172" max="13172" width="15.5703125" customWidth="1"/>
    <col min="13173" max="13173" width="13.42578125" customWidth="1"/>
    <col min="13178" max="13178" width="14.7109375" customWidth="1"/>
    <col min="13418" max="13418" width="21.42578125" customWidth="1"/>
    <col min="13419" max="13427" width="11.42578125" customWidth="1"/>
    <col min="13428" max="13428" width="15.5703125" customWidth="1"/>
    <col min="13429" max="13429" width="13.42578125" customWidth="1"/>
    <col min="13434" max="13434" width="14.7109375" customWidth="1"/>
    <col min="13674" max="13674" width="21.42578125" customWidth="1"/>
    <col min="13675" max="13683" width="11.42578125" customWidth="1"/>
    <col min="13684" max="13684" width="15.5703125" customWidth="1"/>
    <col min="13685" max="13685" width="13.42578125" customWidth="1"/>
    <col min="13690" max="13690" width="14.7109375" customWidth="1"/>
    <col min="13930" max="13930" width="21.42578125" customWidth="1"/>
    <col min="13931" max="13939" width="11.42578125" customWidth="1"/>
    <col min="13940" max="13940" width="15.5703125" customWidth="1"/>
    <col min="13941" max="13941" width="13.42578125" customWidth="1"/>
    <col min="13946" max="13946" width="14.7109375" customWidth="1"/>
    <col min="14186" max="14186" width="21.42578125" customWidth="1"/>
    <col min="14187" max="14195" width="11.42578125" customWidth="1"/>
    <col min="14196" max="14196" width="15.5703125" customWidth="1"/>
    <col min="14197" max="14197" width="13.42578125" customWidth="1"/>
    <col min="14202" max="14202" width="14.7109375" customWidth="1"/>
    <col min="14442" max="14442" width="21.42578125" customWidth="1"/>
    <col min="14443" max="14451" width="11.42578125" customWidth="1"/>
    <col min="14452" max="14452" width="15.5703125" customWidth="1"/>
    <col min="14453" max="14453" width="13.42578125" customWidth="1"/>
    <col min="14458" max="14458" width="14.7109375" customWidth="1"/>
    <col min="14698" max="14698" width="21.42578125" customWidth="1"/>
    <col min="14699" max="14707" width="11.42578125" customWidth="1"/>
    <col min="14708" max="14708" width="15.5703125" customWidth="1"/>
    <col min="14709" max="14709" width="13.42578125" customWidth="1"/>
    <col min="14714" max="14714" width="14.7109375" customWidth="1"/>
    <col min="14954" max="14954" width="21.42578125" customWidth="1"/>
    <col min="14955" max="14963" width="11.42578125" customWidth="1"/>
    <col min="14964" max="14964" width="15.5703125" customWidth="1"/>
    <col min="14965" max="14965" width="13.42578125" customWidth="1"/>
    <col min="14970" max="14970" width="14.7109375" customWidth="1"/>
    <col min="15210" max="15210" width="21.42578125" customWidth="1"/>
    <col min="15211" max="15219" width="11.42578125" customWidth="1"/>
    <col min="15220" max="15220" width="15.5703125" customWidth="1"/>
    <col min="15221" max="15221" width="13.42578125" customWidth="1"/>
    <col min="15226" max="15226" width="14.7109375" customWidth="1"/>
    <col min="15466" max="15466" width="21.42578125" customWidth="1"/>
    <col min="15467" max="15475" width="11.42578125" customWidth="1"/>
    <col min="15476" max="15476" width="15.5703125" customWidth="1"/>
    <col min="15477" max="15477" width="13.42578125" customWidth="1"/>
    <col min="15482" max="15482" width="14.7109375" customWidth="1"/>
    <col min="15722" max="15722" width="21.42578125" customWidth="1"/>
    <col min="15723" max="15731" width="11.42578125" customWidth="1"/>
    <col min="15732" max="15732" width="15.5703125" customWidth="1"/>
    <col min="15733" max="15733" width="13.42578125" customWidth="1"/>
    <col min="15738" max="15738" width="14.7109375" customWidth="1"/>
    <col min="15978" max="15978" width="21.42578125" customWidth="1"/>
    <col min="15979" max="15987" width="11.42578125" customWidth="1"/>
    <col min="15988" max="15988" width="15.5703125" customWidth="1"/>
    <col min="15989" max="15989" width="13.42578125" customWidth="1"/>
    <col min="15994" max="15994" width="14.7109375" customWidth="1"/>
    <col min="16234" max="16234" width="21.42578125" customWidth="1"/>
    <col min="16235" max="16243" width="11.42578125" customWidth="1"/>
    <col min="16244" max="16244" width="15.5703125" customWidth="1"/>
    <col min="16245" max="16245" width="13.42578125" customWidth="1"/>
    <col min="16250" max="16250" width="14.7109375" customWidth="1"/>
  </cols>
  <sheetData>
    <row r="1" spans="1:148" ht="43.5" customHeight="1" thickBot="1">
      <c r="A1" s="983" t="s">
        <v>722</v>
      </c>
      <c r="B1" s="983"/>
      <c r="C1" s="983"/>
      <c r="D1" s="984"/>
      <c r="E1" s="984"/>
      <c r="F1" s="984"/>
      <c r="G1" s="984"/>
      <c r="H1" s="984"/>
      <c r="I1" s="984"/>
      <c r="J1" s="984"/>
      <c r="K1" s="984"/>
      <c r="L1" s="984"/>
      <c r="M1" s="984"/>
      <c r="N1" s="984"/>
      <c r="O1" s="984"/>
      <c r="P1" s="984"/>
      <c r="Q1" s="984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8"/>
      <c r="AY1" s="328"/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8"/>
      <c r="BT1" s="328"/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8"/>
      <c r="CO1" s="328"/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8"/>
      <c r="DJ1" s="328"/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8"/>
      <c r="EE1" s="328"/>
      <c r="EF1" s="971" t="s">
        <v>723</v>
      </c>
      <c r="EG1" s="971"/>
      <c r="EH1" s="971" t="s">
        <v>724</v>
      </c>
      <c r="EI1" s="971"/>
      <c r="EJ1" s="973" t="s">
        <v>725</v>
      </c>
      <c r="EK1" s="974"/>
    </row>
    <row r="2" spans="1:148" ht="30" customHeight="1">
      <c r="A2" s="977" t="s">
        <v>726</v>
      </c>
      <c r="B2" s="982" t="s">
        <v>727</v>
      </c>
      <c r="C2" s="981" t="s">
        <v>272</v>
      </c>
      <c r="D2" s="978" t="s">
        <v>728</v>
      </c>
      <c r="E2" s="979"/>
      <c r="F2" s="979"/>
      <c r="G2" s="979"/>
      <c r="H2" s="979"/>
      <c r="I2" s="979"/>
      <c r="J2" s="979"/>
      <c r="K2" s="979"/>
      <c r="L2" s="979"/>
      <c r="M2" s="979"/>
      <c r="N2" s="979"/>
      <c r="O2" s="980"/>
      <c r="P2" s="978" t="s">
        <v>729</v>
      </c>
      <c r="Q2" s="979"/>
      <c r="R2" s="979"/>
      <c r="S2" s="979"/>
      <c r="T2" s="979"/>
      <c r="U2" s="979"/>
      <c r="V2" s="979"/>
      <c r="W2" s="979"/>
      <c r="X2" s="979"/>
      <c r="Y2" s="979"/>
      <c r="Z2" s="979"/>
      <c r="AA2" s="980"/>
      <c r="AB2" s="978" t="s">
        <v>730</v>
      </c>
      <c r="AC2" s="979"/>
      <c r="AD2" s="979"/>
      <c r="AE2" s="979"/>
      <c r="AF2" s="979"/>
      <c r="AG2" s="979"/>
      <c r="AH2" s="979"/>
      <c r="AI2" s="979"/>
      <c r="AJ2" s="979"/>
      <c r="AK2" s="979"/>
      <c r="AL2" s="979"/>
      <c r="AM2" s="980"/>
      <c r="AN2" s="978" t="s">
        <v>731</v>
      </c>
      <c r="AO2" s="979"/>
      <c r="AP2" s="979"/>
      <c r="AQ2" s="979"/>
      <c r="AR2" s="979"/>
      <c r="AS2" s="979"/>
      <c r="AT2" s="979"/>
      <c r="AU2" s="979"/>
      <c r="AV2" s="979"/>
      <c r="AW2" s="979"/>
      <c r="AX2" s="979"/>
      <c r="AY2" s="980"/>
      <c r="AZ2" s="978" t="s">
        <v>732</v>
      </c>
      <c r="BA2" s="979"/>
      <c r="BB2" s="979"/>
      <c r="BC2" s="979"/>
      <c r="BD2" s="979"/>
      <c r="BE2" s="979"/>
      <c r="BF2" s="979"/>
      <c r="BG2" s="979"/>
      <c r="BH2" s="979"/>
      <c r="BI2" s="979"/>
      <c r="BJ2" s="979"/>
      <c r="BK2" s="980"/>
      <c r="BL2" s="978" t="s">
        <v>733</v>
      </c>
      <c r="BM2" s="979"/>
      <c r="BN2" s="979"/>
      <c r="BO2" s="979"/>
      <c r="BP2" s="979"/>
      <c r="BQ2" s="979"/>
      <c r="BR2" s="979"/>
      <c r="BS2" s="979"/>
      <c r="BT2" s="979"/>
      <c r="BU2" s="979"/>
      <c r="BV2" s="979"/>
      <c r="BW2" s="980"/>
      <c r="BX2" s="978" t="s">
        <v>734</v>
      </c>
      <c r="BY2" s="979"/>
      <c r="BZ2" s="979"/>
      <c r="CA2" s="979"/>
      <c r="CB2" s="979"/>
      <c r="CC2" s="979"/>
      <c r="CD2" s="979"/>
      <c r="CE2" s="979"/>
      <c r="CF2" s="979"/>
      <c r="CG2" s="979"/>
      <c r="CH2" s="979"/>
      <c r="CI2" s="980"/>
      <c r="CJ2" s="978" t="s">
        <v>735</v>
      </c>
      <c r="CK2" s="979"/>
      <c r="CL2" s="979"/>
      <c r="CM2" s="979"/>
      <c r="CN2" s="979"/>
      <c r="CO2" s="979"/>
      <c r="CP2" s="979"/>
      <c r="CQ2" s="979"/>
      <c r="CR2" s="979"/>
      <c r="CS2" s="979"/>
      <c r="CT2" s="979"/>
      <c r="CU2" s="980"/>
      <c r="CV2" s="978" t="s">
        <v>736</v>
      </c>
      <c r="CW2" s="979"/>
      <c r="CX2" s="979"/>
      <c r="CY2" s="979"/>
      <c r="CZ2" s="979"/>
      <c r="DA2" s="979"/>
      <c r="DB2" s="979"/>
      <c r="DC2" s="979"/>
      <c r="DD2" s="979"/>
      <c r="DE2" s="979"/>
      <c r="DF2" s="979"/>
      <c r="DG2" s="980"/>
      <c r="DH2" s="978" t="s">
        <v>737</v>
      </c>
      <c r="DI2" s="979"/>
      <c r="DJ2" s="979"/>
      <c r="DK2" s="979"/>
      <c r="DL2" s="979"/>
      <c r="DM2" s="979"/>
      <c r="DN2" s="979"/>
      <c r="DO2" s="979"/>
      <c r="DP2" s="979"/>
      <c r="DQ2" s="979"/>
      <c r="DR2" s="979"/>
      <c r="DS2" s="980"/>
      <c r="DT2" s="978" t="s">
        <v>738</v>
      </c>
      <c r="DU2" s="979"/>
      <c r="DV2" s="979"/>
      <c r="DW2" s="979"/>
      <c r="DX2" s="985"/>
      <c r="DY2" s="985"/>
      <c r="DZ2" s="985"/>
      <c r="EA2" s="985"/>
      <c r="EB2" s="985"/>
      <c r="EC2" s="985"/>
      <c r="ED2" s="985"/>
      <c r="EE2" s="980"/>
      <c r="EF2" s="975" t="s">
        <v>739</v>
      </c>
      <c r="EG2" s="972" t="s">
        <v>740</v>
      </c>
      <c r="EH2" s="972" t="s">
        <v>741</v>
      </c>
      <c r="EI2" s="972" t="s">
        <v>740</v>
      </c>
      <c r="EJ2" s="1"/>
      <c r="EK2" s="229" t="s">
        <v>742</v>
      </c>
    </row>
    <row r="3" spans="1:148" ht="49.5" customHeight="1" outlineLevel="1">
      <c r="A3" s="977"/>
      <c r="B3" s="982"/>
      <c r="C3" s="981"/>
      <c r="D3" s="654" t="s">
        <v>743</v>
      </c>
      <c r="E3" s="655" t="s">
        <v>744</v>
      </c>
      <c r="F3" s="655" t="s">
        <v>745</v>
      </c>
      <c r="G3" s="655" t="s">
        <v>746</v>
      </c>
      <c r="H3" s="655" t="s">
        <v>747</v>
      </c>
      <c r="I3" s="655" t="s">
        <v>748</v>
      </c>
      <c r="J3" s="655" t="s">
        <v>749</v>
      </c>
      <c r="K3" s="655" t="s">
        <v>750</v>
      </c>
      <c r="L3" s="655" t="s">
        <v>751</v>
      </c>
      <c r="M3" s="655" t="s">
        <v>752</v>
      </c>
      <c r="N3" s="656" t="s">
        <v>753</v>
      </c>
      <c r="O3" s="657" t="s">
        <v>754</v>
      </c>
      <c r="P3" s="654" t="s">
        <v>743</v>
      </c>
      <c r="Q3" s="655" t="s">
        <v>744</v>
      </c>
      <c r="R3" s="655" t="s">
        <v>745</v>
      </c>
      <c r="S3" s="655" t="s">
        <v>746</v>
      </c>
      <c r="T3" s="655" t="s">
        <v>747</v>
      </c>
      <c r="U3" s="655" t="s">
        <v>748</v>
      </c>
      <c r="V3" s="655" t="s">
        <v>749</v>
      </c>
      <c r="W3" s="655" t="s">
        <v>750</v>
      </c>
      <c r="X3" s="655" t="s">
        <v>751</v>
      </c>
      <c r="Y3" s="655" t="s">
        <v>752</v>
      </c>
      <c r="Z3" s="656" t="s">
        <v>753</v>
      </c>
      <c r="AA3" s="657" t="s">
        <v>754</v>
      </c>
      <c r="AB3" s="654" t="s">
        <v>743</v>
      </c>
      <c r="AC3" s="655" t="s">
        <v>744</v>
      </c>
      <c r="AD3" s="655" t="s">
        <v>745</v>
      </c>
      <c r="AE3" s="655" t="s">
        <v>746</v>
      </c>
      <c r="AF3" s="655" t="s">
        <v>747</v>
      </c>
      <c r="AG3" s="655" t="s">
        <v>748</v>
      </c>
      <c r="AH3" s="655" t="s">
        <v>749</v>
      </c>
      <c r="AI3" s="655" t="s">
        <v>750</v>
      </c>
      <c r="AJ3" s="655" t="s">
        <v>751</v>
      </c>
      <c r="AK3" s="655" t="s">
        <v>752</v>
      </c>
      <c r="AL3" s="656" t="s">
        <v>753</v>
      </c>
      <c r="AM3" s="657" t="s">
        <v>754</v>
      </c>
      <c r="AN3" s="654" t="s">
        <v>743</v>
      </c>
      <c r="AO3" s="655" t="s">
        <v>744</v>
      </c>
      <c r="AP3" s="655" t="s">
        <v>745</v>
      </c>
      <c r="AQ3" s="655" t="s">
        <v>755</v>
      </c>
      <c r="AR3" s="655" t="s">
        <v>478</v>
      </c>
      <c r="AS3" s="655" t="s">
        <v>479</v>
      </c>
      <c r="AT3" s="655" t="s">
        <v>480</v>
      </c>
      <c r="AU3" s="655" t="s">
        <v>481</v>
      </c>
      <c r="AV3" s="655" t="s">
        <v>482</v>
      </c>
      <c r="AW3" s="655" t="s">
        <v>483</v>
      </c>
      <c r="AX3" s="655" t="s">
        <v>484</v>
      </c>
      <c r="AY3" s="658" t="s">
        <v>485</v>
      </c>
      <c r="AZ3" s="654" t="s">
        <v>473</v>
      </c>
      <c r="BA3" s="655" t="s">
        <v>475</v>
      </c>
      <c r="BB3" s="655" t="s">
        <v>476</v>
      </c>
      <c r="BC3" s="655" t="s">
        <v>477</v>
      </c>
      <c r="BD3" s="655" t="s">
        <v>478</v>
      </c>
      <c r="BE3" s="655" t="s">
        <v>479</v>
      </c>
      <c r="BF3" s="655" t="s">
        <v>480</v>
      </c>
      <c r="BG3" s="655" t="s">
        <v>481</v>
      </c>
      <c r="BH3" s="655" t="s">
        <v>482</v>
      </c>
      <c r="BI3" s="655" t="s">
        <v>483</v>
      </c>
      <c r="BJ3" s="655" t="s">
        <v>484</v>
      </c>
      <c r="BK3" s="658" t="s">
        <v>485</v>
      </c>
      <c r="BL3" s="654" t="s">
        <v>473</v>
      </c>
      <c r="BM3" s="655" t="s">
        <v>475</v>
      </c>
      <c r="BN3" s="655" t="s">
        <v>476</v>
      </c>
      <c r="BO3" s="655" t="s">
        <v>477</v>
      </c>
      <c r="BP3" s="655" t="s">
        <v>478</v>
      </c>
      <c r="BQ3" s="655" t="s">
        <v>479</v>
      </c>
      <c r="BR3" s="655" t="s">
        <v>480</v>
      </c>
      <c r="BS3" s="655" t="s">
        <v>481</v>
      </c>
      <c r="BT3" s="655" t="s">
        <v>482</v>
      </c>
      <c r="BU3" s="655" t="s">
        <v>483</v>
      </c>
      <c r="BV3" s="655" t="s">
        <v>484</v>
      </c>
      <c r="BW3" s="658" t="s">
        <v>485</v>
      </c>
      <c r="BX3" s="654" t="s">
        <v>473</v>
      </c>
      <c r="BY3" s="655" t="s">
        <v>475</v>
      </c>
      <c r="BZ3" s="655" t="s">
        <v>476</v>
      </c>
      <c r="CA3" s="655" t="s">
        <v>477</v>
      </c>
      <c r="CB3" s="655" t="s">
        <v>478</v>
      </c>
      <c r="CC3" s="655" t="s">
        <v>479</v>
      </c>
      <c r="CD3" s="655" t="s">
        <v>480</v>
      </c>
      <c r="CE3" s="655" t="s">
        <v>481</v>
      </c>
      <c r="CF3" s="655" t="s">
        <v>482</v>
      </c>
      <c r="CG3" s="655" t="s">
        <v>483</v>
      </c>
      <c r="CH3" s="655" t="s">
        <v>484</v>
      </c>
      <c r="CI3" s="658" t="s">
        <v>485</v>
      </c>
      <c r="CJ3" s="654" t="s">
        <v>473</v>
      </c>
      <c r="CK3" s="655" t="s">
        <v>475</v>
      </c>
      <c r="CL3" s="655" t="s">
        <v>476</v>
      </c>
      <c r="CM3" s="655" t="s">
        <v>477</v>
      </c>
      <c r="CN3" s="655" t="s">
        <v>478</v>
      </c>
      <c r="CO3" s="655" t="s">
        <v>479</v>
      </c>
      <c r="CP3" s="655" t="s">
        <v>480</v>
      </c>
      <c r="CQ3" s="655" t="s">
        <v>481</v>
      </c>
      <c r="CR3" s="655" t="s">
        <v>482</v>
      </c>
      <c r="CS3" s="655" t="s">
        <v>483</v>
      </c>
      <c r="CT3" s="655" t="s">
        <v>484</v>
      </c>
      <c r="CU3" s="658" t="s">
        <v>485</v>
      </c>
      <c r="CV3" s="654" t="s">
        <v>473</v>
      </c>
      <c r="CW3" s="655" t="s">
        <v>475</v>
      </c>
      <c r="CX3" s="655" t="s">
        <v>476</v>
      </c>
      <c r="CY3" s="655" t="s">
        <v>477</v>
      </c>
      <c r="CZ3" s="655" t="s">
        <v>478</v>
      </c>
      <c r="DA3" s="655" t="s">
        <v>479</v>
      </c>
      <c r="DB3" s="655" t="s">
        <v>480</v>
      </c>
      <c r="DC3" s="655" t="s">
        <v>481</v>
      </c>
      <c r="DD3" s="655" t="s">
        <v>482</v>
      </c>
      <c r="DE3" s="655" t="s">
        <v>483</v>
      </c>
      <c r="DF3" s="655" t="s">
        <v>484</v>
      </c>
      <c r="DG3" s="658" t="s">
        <v>485</v>
      </c>
      <c r="DH3" s="654" t="s">
        <v>473</v>
      </c>
      <c r="DI3" s="655" t="s">
        <v>475</v>
      </c>
      <c r="DJ3" s="655" t="s">
        <v>476</v>
      </c>
      <c r="DK3" s="655" t="s">
        <v>477</v>
      </c>
      <c r="DL3" s="655" t="s">
        <v>478</v>
      </c>
      <c r="DM3" s="655" t="s">
        <v>479</v>
      </c>
      <c r="DN3" s="655" t="s">
        <v>480</v>
      </c>
      <c r="DO3" s="655" t="s">
        <v>481</v>
      </c>
      <c r="DP3" s="655" t="s">
        <v>482</v>
      </c>
      <c r="DQ3" s="655" t="s">
        <v>483</v>
      </c>
      <c r="DR3" s="655" t="s">
        <v>484</v>
      </c>
      <c r="DS3" s="658" t="s">
        <v>485</v>
      </c>
      <c r="DT3" s="654" t="s">
        <v>473</v>
      </c>
      <c r="DU3" s="655" t="s">
        <v>475</v>
      </c>
      <c r="DV3" s="655" t="s">
        <v>476</v>
      </c>
      <c r="DW3" s="655" t="s">
        <v>477</v>
      </c>
      <c r="DX3" s="659" t="s">
        <v>478</v>
      </c>
      <c r="DY3" s="659" t="s">
        <v>479</v>
      </c>
      <c r="DZ3" s="659" t="s">
        <v>480</v>
      </c>
      <c r="EA3" s="659" t="s">
        <v>481</v>
      </c>
      <c r="EB3" s="659" t="s">
        <v>482</v>
      </c>
      <c r="EC3" s="658" t="s">
        <v>483</v>
      </c>
      <c r="ED3" s="658" t="s">
        <v>484</v>
      </c>
      <c r="EE3" s="658" t="s">
        <v>485</v>
      </c>
      <c r="EF3" s="975"/>
      <c r="EG3" s="972"/>
      <c r="EH3" s="972"/>
      <c r="EI3" s="972"/>
      <c r="EJ3" s="1"/>
      <c r="EK3" s="229" t="s">
        <v>756</v>
      </c>
    </row>
    <row r="4" spans="1:148" ht="24.75" customHeight="1">
      <c r="A4" s="651" t="s">
        <v>500</v>
      </c>
      <c r="B4" s="652"/>
      <c r="C4" s="652"/>
      <c r="D4" s="653">
        <f t="shared" ref="D4:AJ4" si="0">+D128+D19+D104+D80+D42+D62+D31+D5+D12</f>
        <v>2325322</v>
      </c>
      <c r="E4" s="653">
        <f t="shared" si="0"/>
        <v>2339348</v>
      </c>
      <c r="F4" s="653">
        <f t="shared" si="0"/>
        <v>2338830</v>
      </c>
      <c r="G4" s="653">
        <f t="shared" si="0"/>
        <v>2344165</v>
      </c>
      <c r="H4" s="653">
        <f t="shared" si="0"/>
        <v>2337503</v>
      </c>
      <c r="I4" s="653">
        <f t="shared" si="0"/>
        <v>2356664</v>
      </c>
      <c r="J4" s="653">
        <f t="shared" si="0"/>
        <v>2325964</v>
      </c>
      <c r="K4" s="653">
        <f t="shared" si="0"/>
        <v>2348446</v>
      </c>
      <c r="L4" s="653">
        <f t="shared" si="0"/>
        <v>2306756</v>
      </c>
      <c r="M4" s="653">
        <f t="shared" si="0"/>
        <v>2314173</v>
      </c>
      <c r="N4" s="653">
        <f t="shared" si="0"/>
        <v>2306886</v>
      </c>
      <c r="O4" s="653">
        <f t="shared" si="0"/>
        <v>2334353</v>
      </c>
      <c r="P4" s="653">
        <f t="shared" si="0"/>
        <v>2333024</v>
      </c>
      <c r="Q4" s="653">
        <f t="shared" si="0"/>
        <v>2328139</v>
      </c>
      <c r="R4" s="653">
        <f t="shared" si="0"/>
        <v>2331430</v>
      </c>
      <c r="S4" s="653">
        <f t="shared" si="0"/>
        <v>2286811</v>
      </c>
      <c r="T4" s="653">
        <f t="shared" si="0"/>
        <v>2327026</v>
      </c>
      <c r="U4" s="653">
        <f t="shared" si="0"/>
        <v>2337738</v>
      </c>
      <c r="V4" s="653">
        <f t="shared" si="0"/>
        <v>2336336</v>
      </c>
      <c r="W4" s="653">
        <f t="shared" si="0"/>
        <v>2336631</v>
      </c>
      <c r="X4" s="653">
        <f t="shared" si="0"/>
        <v>2337053</v>
      </c>
      <c r="Y4" s="653">
        <f t="shared" si="0"/>
        <v>2352445</v>
      </c>
      <c r="Z4" s="653">
        <f t="shared" si="0"/>
        <v>2354726</v>
      </c>
      <c r="AA4" s="653">
        <f t="shared" si="0"/>
        <v>2336614</v>
      </c>
      <c r="AB4" s="653">
        <f t="shared" si="0"/>
        <v>2336140</v>
      </c>
      <c r="AC4" s="653">
        <f t="shared" si="0"/>
        <v>2355503</v>
      </c>
      <c r="AD4" s="653">
        <f t="shared" si="0"/>
        <v>2358335</v>
      </c>
      <c r="AE4" s="653">
        <f t="shared" si="0"/>
        <v>2366612</v>
      </c>
      <c r="AF4" s="653">
        <f t="shared" si="0"/>
        <v>2357123</v>
      </c>
      <c r="AG4" s="653">
        <f t="shared" si="0"/>
        <v>2342313</v>
      </c>
      <c r="AH4" s="653">
        <f t="shared" si="0"/>
        <v>2354321</v>
      </c>
      <c r="AI4" s="653">
        <f t="shared" si="0"/>
        <v>2345548</v>
      </c>
      <c r="AJ4" s="653">
        <f t="shared" si="0"/>
        <v>2346663</v>
      </c>
      <c r="AK4" s="653">
        <v>2354349</v>
      </c>
      <c r="AL4" s="653">
        <v>2351761</v>
      </c>
      <c r="AM4" s="653">
        <v>2355496</v>
      </c>
      <c r="AN4" s="653">
        <v>2362325</v>
      </c>
      <c r="AO4" s="653">
        <v>2365900</v>
      </c>
      <c r="AP4" s="653">
        <f>+AP128+AP19+AP104+AP80+AP42+AP62+AP31+AP5+AP12</f>
        <v>2367623</v>
      </c>
      <c r="AQ4" s="653">
        <f>+AQ128+AQ19+AQ104+AQ80+AQ42+AQ62+AQ31+AQ5+AQ12</f>
        <v>2364093</v>
      </c>
      <c r="AR4" s="653">
        <f>+AR128+AR19+AR104+AR80+AR42+AR62+AR31+AR5+AR12</f>
        <v>2384866</v>
      </c>
      <c r="AS4" s="653">
        <v>2384726</v>
      </c>
      <c r="AT4" s="653">
        <v>2388565</v>
      </c>
      <c r="AU4" s="653">
        <v>2391194</v>
      </c>
      <c r="AV4" s="653">
        <v>2370794</v>
      </c>
      <c r="AW4" s="653">
        <v>2377273</v>
      </c>
      <c r="AX4" s="653">
        <v>2375121</v>
      </c>
      <c r="AY4" s="653">
        <v>2379471</v>
      </c>
      <c r="AZ4" s="653">
        <v>2393030</v>
      </c>
      <c r="BA4" s="653">
        <v>2404339</v>
      </c>
      <c r="BB4" s="653">
        <v>2403132</v>
      </c>
      <c r="BC4" s="653">
        <v>2397399</v>
      </c>
      <c r="BD4" s="653">
        <v>2399700</v>
      </c>
      <c r="BE4" s="653">
        <v>2383724</v>
      </c>
      <c r="BF4" s="653">
        <v>2383608</v>
      </c>
      <c r="BG4" s="653">
        <v>2354064</v>
      </c>
      <c r="BH4" s="653">
        <v>2374062</v>
      </c>
      <c r="BI4" s="653">
        <v>2352678</v>
      </c>
      <c r="BJ4" s="653">
        <v>2379534</v>
      </c>
      <c r="BK4" s="653">
        <v>2410996</v>
      </c>
      <c r="BL4" s="653">
        <v>2424485</v>
      </c>
      <c r="BM4" s="653">
        <v>2453108</v>
      </c>
      <c r="BN4" s="653">
        <v>2445736</v>
      </c>
      <c r="BO4" s="653">
        <v>2440439</v>
      </c>
      <c r="BP4" s="653">
        <v>2446396</v>
      </c>
      <c r="BQ4" s="653">
        <v>2441341</v>
      </c>
      <c r="BR4" s="653">
        <v>2405947</v>
      </c>
      <c r="BS4" s="653">
        <v>2385176</v>
      </c>
      <c r="BT4" s="653">
        <v>2386158</v>
      </c>
      <c r="BU4" s="653">
        <v>2385322</v>
      </c>
      <c r="BV4" s="653">
        <v>2386257</v>
      </c>
      <c r="BW4" s="653">
        <v>2398192</v>
      </c>
      <c r="BX4" s="653">
        <v>2400310</v>
      </c>
      <c r="BY4" s="653">
        <v>2386642</v>
      </c>
      <c r="BZ4" s="653">
        <v>2350320</v>
      </c>
      <c r="CA4" s="653">
        <v>2320500</v>
      </c>
      <c r="CB4" s="653">
        <v>2322021</v>
      </c>
      <c r="CC4" s="653">
        <v>2296492</v>
      </c>
      <c r="CD4" s="653">
        <v>2276078</v>
      </c>
      <c r="CE4" s="653">
        <v>2278197</v>
      </c>
      <c r="CF4" s="653">
        <v>2277575</v>
      </c>
      <c r="CG4" s="653">
        <v>2263110</v>
      </c>
      <c r="CH4" s="653">
        <v>2253831</v>
      </c>
      <c r="CI4" s="653">
        <v>2241894</v>
      </c>
      <c r="CJ4" s="653">
        <v>2232694</v>
      </c>
      <c r="CK4" s="653">
        <v>2233776</v>
      </c>
      <c r="CL4" s="653">
        <v>2225416</v>
      </c>
      <c r="CM4" s="653">
        <v>2220016</v>
      </c>
      <c r="CN4" s="653">
        <v>2222102</v>
      </c>
      <c r="CO4" s="653">
        <v>2254060</v>
      </c>
      <c r="CP4" s="653">
        <v>2279330</v>
      </c>
      <c r="CQ4" s="653">
        <v>2285762</v>
      </c>
      <c r="CR4" s="653">
        <v>2300364</v>
      </c>
      <c r="CS4" s="653">
        <v>2317897</v>
      </c>
      <c r="CT4" s="653">
        <v>2329926</v>
      </c>
      <c r="CU4" s="653">
        <v>2336079</v>
      </c>
      <c r="CV4" s="653">
        <v>2340997</v>
      </c>
      <c r="CW4" s="653">
        <v>2344891</v>
      </c>
      <c r="CX4" s="653">
        <v>2338251</v>
      </c>
      <c r="CY4" s="653">
        <v>2334826</v>
      </c>
      <c r="CZ4" s="653">
        <v>2336036</v>
      </c>
      <c r="DA4" s="653">
        <v>2330983</v>
      </c>
      <c r="DB4" s="653">
        <v>2328564</v>
      </c>
      <c r="DC4" s="653">
        <v>2325821</v>
      </c>
      <c r="DD4" s="653">
        <v>2325579</v>
      </c>
      <c r="DE4" s="653">
        <v>2327498</v>
      </c>
      <c r="DF4" s="653">
        <v>2332435</v>
      </c>
      <c r="DG4" s="653">
        <v>2338345</v>
      </c>
      <c r="DH4" s="653">
        <v>2341830</v>
      </c>
      <c r="DI4" s="653">
        <v>2347882</v>
      </c>
      <c r="DJ4" s="653">
        <v>2353039</v>
      </c>
      <c r="DK4" s="653">
        <v>2341386</v>
      </c>
      <c r="DL4" s="653">
        <v>2333615</v>
      </c>
      <c r="DM4" s="653">
        <v>2321254</v>
      </c>
      <c r="DN4" s="653">
        <v>2307694</v>
      </c>
      <c r="DO4" s="653">
        <v>2306143</v>
      </c>
      <c r="DP4" s="653">
        <v>2305154</v>
      </c>
      <c r="DQ4" s="653">
        <v>2294057</v>
      </c>
      <c r="DR4" s="653">
        <v>2284686</v>
      </c>
      <c r="DS4" s="653">
        <v>2290422</v>
      </c>
      <c r="DT4" s="653">
        <v>2294758</v>
      </c>
      <c r="DU4" s="653">
        <v>2407077</v>
      </c>
      <c r="DV4" s="653">
        <v>2430990</v>
      </c>
      <c r="DW4" s="653">
        <v>2473117</v>
      </c>
      <c r="DX4" s="653">
        <v>2524431</v>
      </c>
      <c r="DY4" s="653">
        <v>2540904</v>
      </c>
      <c r="DZ4" s="653">
        <v>2540655</v>
      </c>
      <c r="EA4" s="653">
        <v>2478543</v>
      </c>
      <c r="EB4" s="653">
        <v>2484416</v>
      </c>
      <c r="EC4" s="653">
        <v>2465967</v>
      </c>
      <c r="ED4" s="653">
        <v>2448044</v>
      </c>
      <c r="EE4" s="653">
        <f>'1. Población_Afiliada_Regimen'!D4</f>
        <v>2427993</v>
      </c>
      <c r="EF4" s="118">
        <f>EE4-ED4</f>
        <v>-20051</v>
      </c>
      <c r="EG4" s="98">
        <f>(EF4/ED4)*100</f>
        <v>-0.81906207568164624</v>
      </c>
      <c r="EH4" s="118">
        <f>EE4-DS4</f>
        <v>137571</v>
      </c>
      <c r="EI4" s="98">
        <f>EH4/DS4*100</f>
        <v>6.0063603999612294</v>
      </c>
      <c r="EJ4" s="1"/>
      <c r="EK4" s="230" t="s">
        <v>757</v>
      </c>
    </row>
    <row r="5" spans="1:148" ht="19.5" customHeight="1" outlineLevel="1">
      <c r="A5" s="48" t="s">
        <v>290</v>
      </c>
      <c r="B5" s="45"/>
      <c r="C5" s="49" t="s">
        <v>290</v>
      </c>
      <c r="D5" s="50">
        <f t="shared" ref="D5:AH5" si="1">SUBTOTAL(9,D6:D11)</f>
        <v>63060</v>
      </c>
      <c r="E5" s="51">
        <f t="shared" si="1"/>
        <v>63250</v>
      </c>
      <c r="F5" s="51">
        <f t="shared" si="1"/>
        <v>63566</v>
      </c>
      <c r="G5" s="51">
        <f t="shared" si="1"/>
        <v>63315</v>
      </c>
      <c r="H5" s="51">
        <f t="shared" si="1"/>
        <v>62576</v>
      </c>
      <c r="I5" s="51">
        <f t="shared" si="1"/>
        <v>63358</v>
      </c>
      <c r="J5" s="51">
        <f t="shared" si="1"/>
        <v>62377</v>
      </c>
      <c r="K5" s="51">
        <f t="shared" si="1"/>
        <v>63308</v>
      </c>
      <c r="L5" s="51">
        <f t="shared" si="1"/>
        <v>61780</v>
      </c>
      <c r="M5" s="51">
        <f t="shared" si="1"/>
        <v>61972</v>
      </c>
      <c r="N5" s="51">
        <f t="shared" si="1"/>
        <v>62467</v>
      </c>
      <c r="O5" s="52">
        <f t="shared" si="1"/>
        <v>62912</v>
      </c>
      <c r="P5" s="50">
        <f t="shared" si="1"/>
        <v>62773</v>
      </c>
      <c r="Q5" s="51">
        <f t="shared" si="1"/>
        <v>62489</v>
      </c>
      <c r="R5" s="53">
        <f t="shared" si="1"/>
        <v>62774</v>
      </c>
      <c r="S5" s="51">
        <f t="shared" si="1"/>
        <v>60303</v>
      </c>
      <c r="T5" s="51">
        <f t="shared" si="1"/>
        <v>60080</v>
      </c>
      <c r="U5" s="51">
        <f t="shared" si="1"/>
        <v>60499</v>
      </c>
      <c r="V5" s="51">
        <f t="shared" si="1"/>
        <v>60963</v>
      </c>
      <c r="W5" s="51">
        <f t="shared" si="1"/>
        <v>61687</v>
      </c>
      <c r="X5" s="51">
        <f t="shared" si="1"/>
        <v>62422</v>
      </c>
      <c r="Y5" s="51">
        <f t="shared" si="1"/>
        <v>65384</v>
      </c>
      <c r="Z5" s="51">
        <f t="shared" si="1"/>
        <v>65039</v>
      </c>
      <c r="AA5" s="52">
        <f t="shared" si="1"/>
        <v>63885</v>
      </c>
      <c r="AB5" s="50">
        <f t="shared" si="1"/>
        <v>63579</v>
      </c>
      <c r="AC5" s="51">
        <f t="shared" si="1"/>
        <v>63752</v>
      </c>
      <c r="AD5" s="51">
        <f t="shared" si="1"/>
        <v>63516</v>
      </c>
      <c r="AE5" s="51">
        <f t="shared" si="1"/>
        <v>63563</v>
      </c>
      <c r="AF5" s="51">
        <f t="shared" si="1"/>
        <v>64092</v>
      </c>
      <c r="AG5" s="51">
        <f t="shared" si="1"/>
        <v>63446</v>
      </c>
      <c r="AH5" s="51">
        <f t="shared" si="1"/>
        <v>63104</v>
      </c>
      <c r="AI5" s="51">
        <v>62755</v>
      </c>
      <c r="AJ5" s="51">
        <v>62108</v>
      </c>
      <c r="AK5" s="51">
        <v>62845</v>
      </c>
      <c r="AL5" s="51">
        <v>62713</v>
      </c>
      <c r="AM5" s="52">
        <v>62936</v>
      </c>
      <c r="AN5" s="50">
        <v>62732</v>
      </c>
      <c r="AO5" s="51">
        <v>63304</v>
      </c>
      <c r="AP5" s="51">
        <f>SUM(AP6:AP11)</f>
        <v>63614</v>
      </c>
      <c r="AQ5" s="51">
        <f>SUM(AQ6:AQ11)</f>
        <v>63282</v>
      </c>
      <c r="AR5" s="51">
        <f>SUM(AR6:AR11)</f>
        <v>64332</v>
      </c>
      <c r="AS5" s="51">
        <v>64068</v>
      </c>
      <c r="AT5" s="51">
        <v>64305</v>
      </c>
      <c r="AU5" s="51">
        <v>64615</v>
      </c>
      <c r="AV5" s="51">
        <v>64075</v>
      </c>
      <c r="AW5" s="51">
        <v>64162</v>
      </c>
      <c r="AX5" s="51">
        <v>64016</v>
      </c>
      <c r="AY5" s="52">
        <v>64018</v>
      </c>
      <c r="AZ5" s="50">
        <v>64095</v>
      </c>
      <c r="BA5" s="51">
        <v>65068</v>
      </c>
      <c r="BB5" s="51">
        <v>64763</v>
      </c>
      <c r="BC5" s="51">
        <v>64808</v>
      </c>
      <c r="BD5" s="51">
        <v>66457</v>
      </c>
      <c r="BE5" s="51">
        <v>65329</v>
      </c>
      <c r="BF5" s="51">
        <v>66234</v>
      </c>
      <c r="BG5" s="51">
        <v>64814</v>
      </c>
      <c r="BH5" s="51">
        <v>64952</v>
      </c>
      <c r="BI5" s="51">
        <v>63795</v>
      </c>
      <c r="BJ5" s="51">
        <v>65858</v>
      </c>
      <c r="BK5" s="52">
        <v>66873</v>
      </c>
      <c r="BL5" s="50">
        <v>67051</v>
      </c>
      <c r="BM5" s="134">
        <v>68023</v>
      </c>
      <c r="BN5" s="134">
        <v>67695</v>
      </c>
      <c r="BO5" s="134">
        <v>67859</v>
      </c>
      <c r="BP5" s="134">
        <v>68379</v>
      </c>
      <c r="BQ5" s="134">
        <v>67907</v>
      </c>
      <c r="BR5" s="134">
        <v>65776</v>
      </c>
      <c r="BS5" s="134">
        <v>64374</v>
      </c>
      <c r="BT5" s="134">
        <v>64096</v>
      </c>
      <c r="BU5" s="134">
        <v>64164</v>
      </c>
      <c r="BV5" s="134">
        <v>64425</v>
      </c>
      <c r="BW5" s="52">
        <v>64758</v>
      </c>
      <c r="BX5" s="50">
        <v>63625</v>
      </c>
      <c r="BY5" s="134">
        <v>63163</v>
      </c>
      <c r="BZ5" s="134">
        <v>62675</v>
      </c>
      <c r="CA5" s="134">
        <v>61557</v>
      </c>
      <c r="CB5" s="134">
        <v>61034</v>
      </c>
      <c r="CC5" s="134">
        <v>60259</v>
      </c>
      <c r="CD5" s="134">
        <v>59638</v>
      </c>
      <c r="CE5" s="134">
        <v>59533</v>
      </c>
      <c r="CF5" s="134">
        <v>59318</v>
      </c>
      <c r="CG5" s="51">
        <v>58981</v>
      </c>
      <c r="CH5" s="51">
        <v>58706</v>
      </c>
      <c r="CI5" s="52">
        <v>58240</v>
      </c>
      <c r="CJ5" s="50">
        <v>57884</v>
      </c>
      <c r="CK5" s="51">
        <v>58050</v>
      </c>
      <c r="CL5" s="51">
        <v>57905</v>
      </c>
      <c r="CM5" s="51">
        <v>57829</v>
      </c>
      <c r="CN5" s="51">
        <v>58039</v>
      </c>
      <c r="CO5" s="51">
        <v>59000</v>
      </c>
      <c r="CP5" s="51">
        <v>59965</v>
      </c>
      <c r="CQ5" s="51">
        <v>60308</v>
      </c>
      <c r="CR5" s="51">
        <v>60420</v>
      </c>
      <c r="CS5" s="51">
        <v>60719</v>
      </c>
      <c r="CT5" s="51">
        <v>61184</v>
      </c>
      <c r="CU5" s="52">
        <v>61446</v>
      </c>
      <c r="CV5" s="50">
        <v>61335</v>
      </c>
      <c r="CW5" s="51">
        <v>61479</v>
      </c>
      <c r="CX5" s="51">
        <v>61189</v>
      </c>
      <c r="CY5" s="51">
        <v>61090</v>
      </c>
      <c r="CZ5" s="51">
        <v>62339</v>
      </c>
      <c r="DA5" s="51">
        <v>61982</v>
      </c>
      <c r="DB5" s="51">
        <v>61927</v>
      </c>
      <c r="DC5" s="51">
        <v>62011</v>
      </c>
      <c r="DD5" s="51">
        <v>61893</v>
      </c>
      <c r="DE5" s="51">
        <v>62407</v>
      </c>
      <c r="DF5" s="51">
        <v>63465</v>
      </c>
      <c r="DG5" s="52">
        <v>63304</v>
      </c>
      <c r="DH5" s="50">
        <v>63037</v>
      </c>
      <c r="DI5" s="51">
        <v>62799</v>
      </c>
      <c r="DJ5" s="51">
        <v>63199</v>
      </c>
      <c r="DK5" s="51">
        <v>62849</v>
      </c>
      <c r="DL5" s="51">
        <v>62327</v>
      </c>
      <c r="DM5" s="51">
        <v>61758</v>
      </c>
      <c r="DN5" s="51">
        <v>61072</v>
      </c>
      <c r="DO5" s="51">
        <v>60964</v>
      </c>
      <c r="DP5" s="51">
        <v>61212</v>
      </c>
      <c r="DQ5" s="51">
        <v>60660</v>
      </c>
      <c r="DR5" s="51">
        <v>60074</v>
      </c>
      <c r="DS5" s="52">
        <v>60778</v>
      </c>
      <c r="DT5" s="50">
        <v>60884</v>
      </c>
      <c r="DU5" s="51">
        <v>61903</v>
      </c>
      <c r="DV5" s="51">
        <v>62435</v>
      </c>
      <c r="DW5" s="51">
        <v>63114</v>
      </c>
      <c r="DX5" s="54">
        <v>64276</v>
      </c>
      <c r="DY5" s="54">
        <v>64469</v>
      </c>
      <c r="DZ5" s="54">
        <v>64869</v>
      </c>
      <c r="EA5" s="54">
        <v>63551</v>
      </c>
      <c r="EB5" s="54">
        <v>63543</v>
      </c>
      <c r="EC5" s="54">
        <v>63089</v>
      </c>
      <c r="ED5" s="54">
        <v>62583</v>
      </c>
      <c r="EE5" s="52">
        <f>'1. Población_Afiliada_Regimen'!D5</f>
        <v>61908</v>
      </c>
      <c r="EF5" s="118">
        <f t="shared" ref="EF5:EF68" si="2">EE5-ED5</f>
        <v>-675</v>
      </c>
      <c r="EG5" s="98">
        <f t="shared" ref="EG5:EG68" si="3">(EF5/ED5)*100</f>
        <v>-1.0785676621446718</v>
      </c>
      <c r="EH5" s="118">
        <f t="shared" ref="EH5:EH26" si="4">EE5-DS5</f>
        <v>1130</v>
      </c>
      <c r="EI5" s="98">
        <f t="shared" ref="EI5:EI26" si="5">EH5/DS5*100</f>
        <v>1.8592253776037384</v>
      </c>
      <c r="EJ5" s="969" t="s">
        <v>758</v>
      </c>
      <c r="EK5" s="970"/>
      <c r="EN5">
        <v>2016</v>
      </c>
      <c r="EO5">
        <v>2017</v>
      </c>
      <c r="EP5">
        <v>2018</v>
      </c>
      <c r="EQ5">
        <v>2019</v>
      </c>
      <c r="ER5">
        <v>2020</v>
      </c>
    </row>
    <row r="6" spans="1:148" ht="15" customHeight="1" outlineLevel="2">
      <c r="A6" s="457">
        <v>142</v>
      </c>
      <c r="B6" s="55" t="s">
        <v>290</v>
      </c>
      <c r="C6" s="409" t="s">
        <v>296</v>
      </c>
      <c r="D6" s="474">
        <v>3362</v>
      </c>
      <c r="E6" s="475">
        <v>3316</v>
      </c>
      <c r="F6" s="475">
        <v>3336</v>
      </c>
      <c r="G6" s="475">
        <v>3371</v>
      </c>
      <c r="H6" s="475">
        <v>3362</v>
      </c>
      <c r="I6" s="475">
        <v>3370</v>
      </c>
      <c r="J6" s="475">
        <v>3359</v>
      </c>
      <c r="K6" s="475">
        <v>3373</v>
      </c>
      <c r="L6" s="475">
        <v>3381</v>
      </c>
      <c r="M6" s="475">
        <v>3425</v>
      </c>
      <c r="N6" s="475">
        <v>3409</v>
      </c>
      <c r="O6" s="476">
        <v>3407</v>
      </c>
      <c r="P6" s="474">
        <v>3375</v>
      </c>
      <c r="Q6" s="475">
        <v>3272</v>
      </c>
      <c r="R6" s="477">
        <v>3241</v>
      </c>
      <c r="S6" s="475">
        <v>3195</v>
      </c>
      <c r="T6" s="475">
        <v>3155</v>
      </c>
      <c r="U6" s="475">
        <v>3162</v>
      </c>
      <c r="V6" s="475">
        <v>3205</v>
      </c>
      <c r="W6" s="475">
        <v>3244</v>
      </c>
      <c r="X6" s="475">
        <v>3234</v>
      </c>
      <c r="Y6" s="475">
        <v>3251</v>
      </c>
      <c r="Z6" s="475">
        <v>3233</v>
      </c>
      <c r="AA6" s="476">
        <v>3189</v>
      </c>
      <c r="AB6" s="474">
        <v>3177</v>
      </c>
      <c r="AC6" s="475">
        <v>3148</v>
      </c>
      <c r="AD6" s="475">
        <v>3144</v>
      </c>
      <c r="AE6" s="475">
        <v>3115</v>
      </c>
      <c r="AF6" s="475">
        <v>3039</v>
      </c>
      <c r="AG6" s="475">
        <v>3081</v>
      </c>
      <c r="AH6" s="475">
        <v>3098</v>
      </c>
      <c r="AI6" s="475">
        <v>3138</v>
      </c>
      <c r="AJ6" s="475">
        <v>3147</v>
      </c>
      <c r="AK6" s="475">
        <v>3144</v>
      </c>
      <c r="AL6" s="475">
        <v>3137</v>
      </c>
      <c r="AM6" s="476">
        <v>3232</v>
      </c>
      <c r="AN6" s="474">
        <v>3217</v>
      </c>
      <c r="AO6" s="475">
        <v>3228</v>
      </c>
      <c r="AP6" s="475">
        <v>3241</v>
      </c>
      <c r="AQ6" s="475">
        <v>3219</v>
      </c>
      <c r="AR6" s="475">
        <v>3292</v>
      </c>
      <c r="AS6" s="475">
        <v>3280</v>
      </c>
      <c r="AT6" s="475">
        <v>3285</v>
      </c>
      <c r="AU6" s="475">
        <v>3271</v>
      </c>
      <c r="AV6" s="475">
        <v>3255</v>
      </c>
      <c r="AW6" s="475">
        <v>3222</v>
      </c>
      <c r="AX6" s="475">
        <v>3240</v>
      </c>
      <c r="AY6" s="476">
        <v>3247</v>
      </c>
      <c r="AZ6" s="474">
        <v>3247</v>
      </c>
      <c r="BA6" s="475">
        <v>3315</v>
      </c>
      <c r="BB6" s="475">
        <v>3302</v>
      </c>
      <c r="BC6" s="475">
        <v>3285</v>
      </c>
      <c r="BD6" s="475">
        <v>3301</v>
      </c>
      <c r="BE6" s="475">
        <v>3260</v>
      </c>
      <c r="BF6" s="475">
        <v>3210</v>
      </c>
      <c r="BG6" s="475">
        <v>3192</v>
      </c>
      <c r="BH6" s="475">
        <v>3187</v>
      </c>
      <c r="BI6" s="475">
        <v>3142</v>
      </c>
      <c r="BJ6" s="475">
        <v>3151</v>
      </c>
      <c r="BK6" s="476">
        <v>3179</v>
      </c>
      <c r="BL6" s="474">
        <v>3183</v>
      </c>
      <c r="BM6" s="479">
        <v>3254</v>
      </c>
      <c r="BN6" s="479">
        <v>3236</v>
      </c>
      <c r="BO6" s="479">
        <v>3208</v>
      </c>
      <c r="BP6" s="479">
        <v>3237</v>
      </c>
      <c r="BQ6" s="479">
        <v>3191</v>
      </c>
      <c r="BR6" s="479">
        <v>3039</v>
      </c>
      <c r="BS6" s="479">
        <v>2993</v>
      </c>
      <c r="BT6" s="479">
        <v>2984</v>
      </c>
      <c r="BU6" s="479">
        <v>2999</v>
      </c>
      <c r="BV6" s="479">
        <v>3021</v>
      </c>
      <c r="BW6" s="476">
        <v>3047</v>
      </c>
      <c r="BX6" s="474">
        <v>3066</v>
      </c>
      <c r="BY6" s="479">
        <v>3028</v>
      </c>
      <c r="BZ6" s="479">
        <v>3028</v>
      </c>
      <c r="CA6" s="479">
        <v>2996</v>
      </c>
      <c r="CB6" s="479">
        <v>2978</v>
      </c>
      <c r="CC6" s="479">
        <v>2953</v>
      </c>
      <c r="CD6" s="479">
        <v>2946</v>
      </c>
      <c r="CE6" s="479">
        <v>2944</v>
      </c>
      <c r="CF6" s="479">
        <v>2928</v>
      </c>
      <c r="CG6" s="475">
        <v>2917</v>
      </c>
      <c r="CH6" s="475">
        <v>2914</v>
      </c>
      <c r="CI6" s="476">
        <v>2897</v>
      </c>
      <c r="CJ6" s="474">
        <v>2884</v>
      </c>
      <c r="CK6" s="475">
        <v>2897</v>
      </c>
      <c r="CL6" s="475">
        <v>2892</v>
      </c>
      <c r="CM6" s="475">
        <v>2886</v>
      </c>
      <c r="CN6" s="475">
        <v>2902</v>
      </c>
      <c r="CO6" s="475">
        <v>2925</v>
      </c>
      <c r="CP6" s="475">
        <v>2996</v>
      </c>
      <c r="CQ6" s="475">
        <v>2999</v>
      </c>
      <c r="CR6" s="475">
        <v>2998</v>
      </c>
      <c r="CS6" s="475">
        <v>3005</v>
      </c>
      <c r="CT6" s="475">
        <v>3041</v>
      </c>
      <c r="CU6" s="476">
        <v>3055</v>
      </c>
      <c r="CV6" s="474">
        <v>3068</v>
      </c>
      <c r="CW6" s="475">
        <v>3057</v>
      </c>
      <c r="CX6" s="475">
        <v>3051</v>
      </c>
      <c r="CY6" s="475">
        <v>3071</v>
      </c>
      <c r="CZ6" s="475">
        <v>3074</v>
      </c>
      <c r="DA6" s="475">
        <v>3051</v>
      </c>
      <c r="DB6" s="475">
        <v>3050</v>
      </c>
      <c r="DC6" s="475">
        <v>3033</v>
      </c>
      <c r="DD6" s="475">
        <v>3045</v>
      </c>
      <c r="DE6" s="475">
        <v>3022</v>
      </c>
      <c r="DF6" s="475">
        <v>3039</v>
      </c>
      <c r="DG6" s="476">
        <v>3027</v>
      </c>
      <c r="DH6" s="474">
        <v>3010</v>
      </c>
      <c r="DI6" s="475">
        <v>3002</v>
      </c>
      <c r="DJ6" s="475">
        <v>2989</v>
      </c>
      <c r="DK6" s="475">
        <v>2999</v>
      </c>
      <c r="DL6" s="475">
        <v>3015</v>
      </c>
      <c r="DM6" s="475">
        <v>2995</v>
      </c>
      <c r="DN6" s="475">
        <v>2970</v>
      </c>
      <c r="DO6" s="475">
        <v>2962</v>
      </c>
      <c r="DP6" s="475">
        <v>2996</v>
      </c>
      <c r="DQ6" s="475">
        <v>2977</v>
      </c>
      <c r="DR6" s="475">
        <v>2973</v>
      </c>
      <c r="DS6" s="476">
        <v>3025</v>
      </c>
      <c r="DT6" s="474">
        <v>3036</v>
      </c>
      <c r="DU6" s="475">
        <v>3010</v>
      </c>
      <c r="DV6" s="475">
        <v>3046</v>
      </c>
      <c r="DW6" s="475">
        <v>3065</v>
      </c>
      <c r="DX6" s="478">
        <v>3106</v>
      </c>
      <c r="DY6" s="478">
        <v>3102</v>
      </c>
      <c r="DZ6" s="478">
        <v>3102</v>
      </c>
      <c r="EA6" s="478">
        <v>3067</v>
      </c>
      <c r="EB6" s="478">
        <v>3085</v>
      </c>
      <c r="EC6" s="478">
        <v>3084</v>
      </c>
      <c r="ED6" s="478">
        <v>3054</v>
      </c>
      <c r="EE6" s="476">
        <f>'1. Población_Afiliada_Regimen'!D6</f>
        <v>3058</v>
      </c>
      <c r="EF6" s="118">
        <f t="shared" si="2"/>
        <v>4</v>
      </c>
      <c r="EG6" s="98">
        <f t="shared" si="3"/>
        <v>0.13097576948264572</v>
      </c>
      <c r="EH6" s="118">
        <f t="shared" si="4"/>
        <v>33</v>
      </c>
      <c r="EI6" s="98">
        <f t="shared" si="5"/>
        <v>1.0909090909090911</v>
      </c>
      <c r="EJ6" s="1"/>
      <c r="EK6" s="828" t="s">
        <v>759</v>
      </c>
      <c r="EM6" s="267" t="s">
        <v>473</v>
      </c>
      <c r="EN6" s="120">
        <v>2400310</v>
      </c>
      <c r="EO6" s="120">
        <v>2232694</v>
      </c>
      <c r="EP6" s="120">
        <v>2340997</v>
      </c>
      <c r="EQ6" s="4">
        <v>2341830</v>
      </c>
      <c r="ER6" s="4">
        <v>2294758</v>
      </c>
    </row>
    <row r="7" spans="1:148" ht="18" customHeight="1" outlineLevel="2">
      <c r="A7" s="457">
        <v>425</v>
      </c>
      <c r="B7" s="55" t="s">
        <v>290</v>
      </c>
      <c r="C7" s="409" t="s">
        <v>298</v>
      </c>
      <c r="D7" s="474">
        <v>6087</v>
      </c>
      <c r="E7" s="475">
        <v>6135</v>
      </c>
      <c r="F7" s="475">
        <v>6146</v>
      </c>
      <c r="G7" s="475">
        <v>6139</v>
      </c>
      <c r="H7" s="475">
        <v>6098</v>
      </c>
      <c r="I7" s="475">
        <v>6130</v>
      </c>
      <c r="J7" s="475">
        <v>6057</v>
      </c>
      <c r="K7" s="475">
        <v>6096</v>
      </c>
      <c r="L7" s="475">
        <v>6031</v>
      </c>
      <c r="M7" s="475">
        <v>6138</v>
      </c>
      <c r="N7" s="475">
        <v>6137</v>
      </c>
      <c r="O7" s="476">
        <v>6177</v>
      </c>
      <c r="P7" s="474">
        <v>6224</v>
      </c>
      <c r="Q7" s="475">
        <v>6224</v>
      </c>
      <c r="R7" s="477">
        <v>6201</v>
      </c>
      <c r="S7" s="475">
        <v>6248</v>
      </c>
      <c r="T7" s="475">
        <v>3945</v>
      </c>
      <c r="U7" s="475">
        <v>4013</v>
      </c>
      <c r="V7" s="475">
        <v>4093</v>
      </c>
      <c r="W7" s="475">
        <v>4149</v>
      </c>
      <c r="X7" s="475">
        <v>4224</v>
      </c>
      <c r="Y7" s="475">
        <v>6457</v>
      </c>
      <c r="Z7" s="475">
        <v>6465</v>
      </c>
      <c r="AA7" s="476">
        <v>6421</v>
      </c>
      <c r="AB7" s="474">
        <v>6146</v>
      </c>
      <c r="AC7" s="475">
        <v>6430</v>
      </c>
      <c r="AD7" s="475">
        <v>6409</v>
      </c>
      <c r="AE7" s="475">
        <v>6399</v>
      </c>
      <c r="AF7" s="475">
        <v>6491</v>
      </c>
      <c r="AG7" s="475">
        <v>6388</v>
      </c>
      <c r="AH7" s="475">
        <v>6309</v>
      </c>
      <c r="AI7" s="475">
        <v>6310</v>
      </c>
      <c r="AJ7" s="475">
        <v>6281</v>
      </c>
      <c r="AK7" s="475">
        <v>6302</v>
      </c>
      <c r="AL7" s="475">
        <v>6293</v>
      </c>
      <c r="AM7" s="476">
        <v>6300</v>
      </c>
      <c r="AN7" s="474">
        <v>6320</v>
      </c>
      <c r="AO7" s="475">
        <v>6316</v>
      </c>
      <c r="AP7" s="475">
        <v>6445</v>
      </c>
      <c r="AQ7" s="475">
        <v>6324</v>
      </c>
      <c r="AR7" s="475">
        <v>6420</v>
      </c>
      <c r="AS7" s="475">
        <v>6414</v>
      </c>
      <c r="AT7" s="475">
        <v>6420</v>
      </c>
      <c r="AU7" s="475">
        <v>6484</v>
      </c>
      <c r="AV7" s="475">
        <v>6465</v>
      </c>
      <c r="AW7" s="475">
        <v>6507</v>
      </c>
      <c r="AX7" s="475">
        <v>6542</v>
      </c>
      <c r="AY7" s="476">
        <v>6587</v>
      </c>
      <c r="AZ7" s="474">
        <v>6623</v>
      </c>
      <c r="BA7" s="475">
        <v>6686</v>
      </c>
      <c r="BB7" s="475">
        <v>6660</v>
      </c>
      <c r="BC7" s="475">
        <v>6674</v>
      </c>
      <c r="BD7" s="475">
        <v>6685</v>
      </c>
      <c r="BE7" s="475">
        <v>6617</v>
      </c>
      <c r="BF7" s="475">
        <v>6573</v>
      </c>
      <c r="BG7" s="475">
        <v>6415</v>
      </c>
      <c r="BH7" s="475">
        <v>6417</v>
      </c>
      <c r="BI7" s="475">
        <v>6283</v>
      </c>
      <c r="BJ7" s="475">
        <v>6319</v>
      </c>
      <c r="BK7" s="476">
        <v>6352</v>
      </c>
      <c r="BL7" s="474">
        <v>6348</v>
      </c>
      <c r="BM7" s="479">
        <v>6414</v>
      </c>
      <c r="BN7" s="479">
        <v>6393</v>
      </c>
      <c r="BO7" s="479">
        <v>6373</v>
      </c>
      <c r="BP7" s="479">
        <v>6388</v>
      </c>
      <c r="BQ7" s="479">
        <v>6368</v>
      </c>
      <c r="BR7" s="479">
        <v>6128</v>
      </c>
      <c r="BS7" s="479">
        <v>6047</v>
      </c>
      <c r="BT7" s="479">
        <v>6023</v>
      </c>
      <c r="BU7" s="479">
        <v>5988</v>
      </c>
      <c r="BV7" s="479">
        <v>6050</v>
      </c>
      <c r="BW7" s="476">
        <v>6064</v>
      </c>
      <c r="BX7" s="474">
        <v>6100</v>
      </c>
      <c r="BY7" s="479">
        <v>6027</v>
      </c>
      <c r="BZ7" s="479">
        <v>5957</v>
      </c>
      <c r="CA7" s="479">
        <v>5826</v>
      </c>
      <c r="CB7" s="479">
        <v>5774</v>
      </c>
      <c r="CC7" s="479">
        <v>5713</v>
      </c>
      <c r="CD7" s="479">
        <v>5641</v>
      </c>
      <c r="CE7" s="479">
        <v>5631</v>
      </c>
      <c r="CF7" s="479">
        <v>5592</v>
      </c>
      <c r="CG7" s="475">
        <v>5536</v>
      </c>
      <c r="CH7" s="475">
        <v>5518</v>
      </c>
      <c r="CI7" s="476">
        <v>5520</v>
      </c>
      <c r="CJ7" s="474">
        <v>5517</v>
      </c>
      <c r="CK7" s="475">
        <v>5566</v>
      </c>
      <c r="CL7" s="475">
        <v>5603</v>
      </c>
      <c r="CM7" s="475">
        <v>5632</v>
      </c>
      <c r="CN7" s="475">
        <v>5683</v>
      </c>
      <c r="CO7" s="475">
        <v>5830</v>
      </c>
      <c r="CP7" s="475">
        <v>6096</v>
      </c>
      <c r="CQ7" s="475">
        <v>6055</v>
      </c>
      <c r="CR7" s="475">
        <v>6063</v>
      </c>
      <c r="CS7" s="475">
        <v>6095</v>
      </c>
      <c r="CT7" s="475">
        <v>6131</v>
      </c>
      <c r="CU7" s="476">
        <v>6167</v>
      </c>
      <c r="CV7" s="474">
        <v>6168</v>
      </c>
      <c r="CW7" s="475">
        <v>6140</v>
      </c>
      <c r="CX7" s="475">
        <v>6122</v>
      </c>
      <c r="CY7" s="475">
        <v>6075</v>
      </c>
      <c r="CZ7" s="475">
        <v>6431</v>
      </c>
      <c r="DA7" s="475">
        <v>6312</v>
      </c>
      <c r="DB7" s="475">
        <v>6260</v>
      </c>
      <c r="DC7" s="475">
        <v>6230</v>
      </c>
      <c r="DD7" s="475">
        <v>6165</v>
      </c>
      <c r="DE7" s="475">
        <v>6131</v>
      </c>
      <c r="DF7" s="475">
        <v>6125</v>
      </c>
      <c r="DG7" s="476">
        <v>6117</v>
      </c>
      <c r="DH7" s="474">
        <v>6054</v>
      </c>
      <c r="DI7" s="475">
        <v>5985</v>
      </c>
      <c r="DJ7" s="475">
        <v>5928</v>
      </c>
      <c r="DK7" s="475">
        <v>5944</v>
      </c>
      <c r="DL7" s="475">
        <v>5915</v>
      </c>
      <c r="DM7" s="475">
        <v>5853</v>
      </c>
      <c r="DN7" s="475">
        <v>5819</v>
      </c>
      <c r="DO7" s="475">
        <v>5793</v>
      </c>
      <c r="DP7" s="475">
        <v>5797</v>
      </c>
      <c r="DQ7" s="475">
        <v>5768</v>
      </c>
      <c r="DR7" s="475">
        <v>5746</v>
      </c>
      <c r="DS7" s="476">
        <v>5797</v>
      </c>
      <c r="DT7" s="474">
        <v>5856</v>
      </c>
      <c r="DU7" s="475">
        <v>5915</v>
      </c>
      <c r="DV7" s="475">
        <v>5884</v>
      </c>
      <c r="DW7" s="475">
        <v>5941</v>
      </c>
      <c r="DX7" s="478">
        <v>6020</v>
      </c>
      <c r="DY7" s="478">
        <v>6032</v>
      </c>
      <c r="DZ7" s="478">
        <v>6020</v>
      </c>
      <c r="EA7" s="478">
        <v>5918</v>
      </c>
      <c r="EB7" s="478">
        <v>5924</v>
      </c>
      <c r="EC7" s="478">
        <v>5924</v>
      </c>
      <c r="ED7" s="478">
        <v>5914</v>
      </c>
      <c r="EE7" s="476">
        <f>'1. Población_Afiliada_Regimen'!D7</f>
        <v>5851</v>
      </c>
      <c r="EF7" s="118">
        <f t="shared" si="2"/>
        <v>-63</v>
      </c>
      <c r="EG7" s="98">
        <f t="shared" si="3"/>
        <v>-1.0652688535678052</v>
      </c>
      <c r="EH7" s="118">
        <f t="shared" si="4"/>
        <v>54</v>
      </c>
      <c r="EI7" s="98">
        <f t="shared" si="5"/>
        <v>0.93151630153527687</v>
      </c>
      <c r="EJ7" s="1"/>
      <c r="EK7" s="828" t="s">
        <v>760</v>
      </c>
      <c r="EM7" s="119" t="s">
        <v>475</v>
      </c>
      <c r="EN7" s="120">
        <v>2386642</v>
      </c>
      <c r="EO7" s="120">
        <v>2233776</v>
      </c>
      <c r="EP7" s="120">
        <v>2344891</v>
      </c>
      <c r="EQ7" s="4">
        <v>2347882</v>
      </c>
      <c r="ER7" s="4">
        <v>2407077</v>
      </c>
    </row>
    <row r="8" spans="1:148" ht="15" customHeight="1" outlineLevel="2">
      <c r="A8" s="457">
        <v>579</v>
      </c>
      <c r="B8" s="55" t="s">
        <v>290</v>
      </c>
      <c r="C8" s="409" t="s">
        <v>300</v>
      </c>
      <c r="D8" s="474">
        <v>25991</v>
      </c>
      <c r="E8" s="475">
        <v>26163</v>
      </c>
      <c r="F8" s="475">
        <v>26063</v>
      </c>
      <c r="G8" s="475">
        <v>26032</v>
      </c>
      <c r="H8" s="475">
        <v>25856</v>
      </c>
      <c r="I8" s="475">
        <v>26031</v>
      </c>
      <c r="J8" s="475">
        <v>25615</v>
      </c>
      <c r="K8" s="475">
        <v>26038</v>
      </c>
      <c r="L8" s="475">
        <v>25367</v>
      </c>
      <c r="M8" s="475">
        <v>25488</v>
      </c>
      <c r="N8" s="475">
        <v>25589</v>
      </c>
      <c r="O8" s="476">
        <v>25788</v>
      </c>
      <c r="P8" s="474">
        <v>25660</v>
      </c>
      <c r="Q8" s="475">
        <v>25646</v>
      </c>
      <c r="R8" s="477">
        <v>25813</v>
      </c>
      <c r="S8" s="475">
        <v>25100</v>
      </c>
      <c r="T8" s="475">
        <v>25492</v>
      </c>
      <c r="U8" s="475">
        <v>25635</v>
      </c>
      <c r="V8" s="475">
        <v>26081</v>
      </c>
      <c r="W8" s="475">
        <v>26486</v>
      </c>
      <c r="X8" s="475">
        <v>26690</v>
      </c>
      <c r="Y8" s="475">
        <v>26884</v>
      </c>
      <c r="Z8" s="475">
        <v>26773</v>
      </c>
      <c r="AA8" s="476">
        <v>26156</v>
      </c>
      <c r="AB8" s="474">
        <v>26050</v>
      </c>
      <c r="AC8" s="475">
        <v>25910</v>
      </c>
      <c r="AD8" s="475">
        <v>25672</v>
      </c>
      <c r="AE8" s="475">
        <v>25509</v>
      </c>
      <c r="AF8" s="475">
        <v>25843</v>
      </c>
      <c r="AG8" s="475">
        <v>25564</v>
      </c>
      <c r="AH8" s="475">
        <v>25534</v>
      </c>
      <c r="AI8" s="475">
        <v>25425</v>
      </c>
      <c r="AJ8" s="475">
        <v>25079</v>
      </c>
      <c r="AK8" s="475">
        <v>25281</v>
      </c>
      <c r="AL8" s="475">
        <v>25166</v>
      </c>
      <c r="AM8" s="476">
        <v>25341</v>
      </c>
      <c r="AN8" s="474">
        <v>25238</v>
      </c>
      <c r="AO8" s="475">
        <v>25127</v>
      </c>
      <c r="AP8" s="475">
        <v>25114</v>
      </c>
      <c r="AQ8" s="475">
        <v>24906</v>
      </c>
      <c r="AR8" s="475">
        <v>25408</v>
      </c>
      <c r="AS8" s="475">
        <v>25292</v>
      </c>
      <c r="AT8" s="475">
        <v>25375</v>
      </c>
      <c r="AU8" s="475">
        <v>25501</v>
      </c>
      <c r="AV8" s="475">
        <v>25449</v>
      </c>
      <c r="AW8" s="475">
        <v>25652</v>
      </c>
      <c r="AX8" s="475">
        <v>25631</v>
      </c>
      <c r="AY8" s="476">
        <v>25712</v>
      </c>
      <c r="AZ8" s="474">
        <v>25947</v>
      </c>
      <c r="BA8" s="475">
        <v>26339</v>
      </c>
      <c r="BB8" s="475">
        <v>26118</v>
      </c>
      <c r="BC8" s="475">
        <v>26110</v>
      </c>
      <c r="BD8" s="475">
        <v>27690</v>
      </c>
      <c r="BE8" s="475">
        <v>26994</v>
      </c>
      <c r="BF8" s="475">
        <v>28080</v>
      </c>
      <c r="BG8" s="475">
        <v>27342</v>
      </c>
      <c r="BH8" s="475">
        <v>27434</v>
      </c>
      <c r="BI8" s="475">
        <v>26965</v>
      </c>
      <c r="BJ8" s="475">
        <v>27504</v>
      </c>
      <c r="BK8" s="476">
        <v>28246</v>
      </c>
      <c r="BL8" s="474">
        <v>28498</v>
      </c>
      <c r="BM8" s="479">
        <v>29108</v>
      </c>
      <c r="BN8" s="479">
        <v>28948</v>
      </c>
      <c r="BO8" s="479">
        <v>29028</v>
      </c>
      <c r="BP8" s="479">
        <v>29321</v>
      </c>
      <c r="BQ8" s="479">
        <v>29052</v>
      </c>
      <c r="BR8" s="479">
        <v>28132</v>
      </c>
      <c r="BS8" s="479">
        <v>27160</v>
      </c>
      <c r="BT8" s="479">
        <v>27015</v>
      </c>
      <c r="BU8" s="479">
        <v>27053</v>
      </c>
      <c r="BV8" s="479">
        <v>27311</v>
      </c>
      <c r="BW8" s="476">
        <v>27382</v>
      </c>
      <c r="BX8" s="474">
        <v>27281</v>
      </c>
      <c r="BY8" s="479">
        <v>27096</v>
      </c>
      <c r="BZ8" s="479">
        <v>26787</v>
      </c>
      <c r="CA8" s="479">
        <v>26140</v>
      </c>
      <c r="CB8" s="479">
        <v>25878</v>
      </c>
      <c r="CC8" s="479">
        <v>25506</v>
      </c>
      <c r="CD8" s="479">
        <v>25113</v>
      </c>
      <c r="CE8" s="479">
        <v>25036</v>
      </c>
      <c r="CF8" s="479">
        <v>24932</v>
      </c>
      <c r="CG8" s="475">
        <v>24658</v>
      </c>
      <c r="CH8" s="475">
        <v>24447</v>
      </c>
      <c r="CI8" s="476">
        <v>24312</v>
      </c>
      <c r="CJ8" s="474">
        <v>24171</v>
      </c>
      <c r="CK8" s="475">
        <v>24211</v>
      </c>
      <c r="CL8" s="475">
        <v>24160</v>
      </c>
      <c r="CM8" s="475">
        <v>24128</v>
      </c>
      <c r="CN8" s="475">
        <v>24186</v>
      </c>
      <c r="CO8" s="475">
        <v>24546</v>
      </c>
      <c r="CP8" s="475">
        <v>24948</v>
      </c>
      <c r="CQ8" s="475">
        <v>25165</v>
      </c>
      <c r="CR8" s="475">
        <v>25404</v>
      </c>
      <c r="CS8" s="475">
        <v>25622</v>
      </c>
      <c r="CT8" s="475">
        <v>25652</v>
      </c>
      <c r="CU8" s="476">
        <v>25766</v>
      </c>
      <c r="CV8" s="474">
        <v>25727</v>
      </c>
      <c r="CW8" s="475">
        <v>25949</v>
      </c>
      <c r="CX8" s="475">
        <v>25809</v>
      </c>
      <c r="CY8" s="475">
        <v>25714</v>
      </c>
      <c r="CZ8" s="475">
        <v>26052</v>
      </c>
      <c r="DA8" s="475">
        <v>26047</v>
      </c>
      <c r="DB8" s="475">
        <v>26033</v>
      </c>
      <c r="DC8" s="475">
        <v>26336</v>
      </c>
      <c r="DD8" s="475">
        <v>26200</v>
      </c>
      <c r="DE8" s="475">
        <v>26817</v>
      </c>
      <c r="DF8" s="475">
        <v>27314</v>
      </c>
      <c r="DG8" s="476">
        <v>27241</v>
      </c>
      <c r="DH8" s="474">
        <v>27201</v>
      </c>
      <c r="DI8" s="475">
        <v>27175</v>
      </c>
      <c r="DJ8" s="475">
        <v>27566</v>
      </c>
      <c r="DK8" s="475">
        <v>27334</v>
      </c>
      <c r="DL8" s="475">
        <v>27000</v>
      </c>
      <c r="DM8" s="475">
        <v>26775</v>
      </c>
      <c r="DN8" s="475">
        <v>26484</v>
      </c>
      <c r="DO8" s="475">
        <v>26470</v>
      </c>
      <c r="DP8" s="475">
        <v>26482</v>
      </c>
      <c r="DQ8" s="475">
        <v>26182</v>
      </c>
      <c r="DR8" s="475">
        <v>25832</v>
      </c>
      <c r="DS8" s="476">
        <v>25879</v>
      </c>
      <c r="DT8" s="474">
        <v>25753</v>
      </c>
      <c r="DU8" s="475">
        <v>26287</v>
      </c>
      <c r="DV8" s="475">
        <v>26685</v>
      </c>
      <c r="DW8" s="475">
        <v>27151</v>
      </c>
      <c r="DX8" s="478">
        <v>27710</v>
      </c>
      <c r="DY8" s="478">
        <v>27789</v>
      </c>
      <c r="DZ8" s="478">
        <v>27781</v>
      </c>
      <c r="EA8" s="478">
        <v>27113</v>
      </c>
      <c r="EB8" s="478">
        <v>27148</v>
      </c>
      <c r="EC8" s="478">
        <v>26788</v>
      </c>
      <c r="ED8" s="478">
        <v>26540</v>
      </c>
      <c r="EE8" s="476">
        <f>'1. Población_Afiliada_Regimen'!D8</f>
        <v>26128</v>
      </c>
      <c r="EF8" s="118">
        <f t="shared" si="2"/>
        <v>-412</v>
      </c>
      <c r="EG8" s="98">
        <f t="shared" si="3"/>
        <v>-1.5523737754333082</v>
      </c>
      <c r="EH8" s="118">
        <f t="shared" si="4"/>
        <v>249</v>
      </c>
      <c r="EI8" s="98">
        <f t="shared" si="5"/>
        <v>0.96217009930831943</v>
      </c>
      <c r="EJ8" s="1"/>
      <c r="EK8" s="828" t="s">
        <v>761</v>
      </c>
      <c r="EM8" s="267" t="s">
        <v>476</v>
      </c>
      <c r="EN8" s="120">
        <v>2350320</v>
      </c>
      <c r="EO8" s="120">
        <v>2225416</v>
      </c>
      <c r="EP8" s="120">
        <v>2338251</v>
      </c>
      <c r="EQ8" s="4">
        <v>2353039</v>
      </c>
      <c r="ER8" s="4">
        <v>2430990</v>
      </c>
    </row>
    <row r="9" spans="1:148" ht="15" customHeight="1" outlineLevel="2">
      <c r="A9" s="457">
        <v>585</v>
      </c>
      <c r="B9" s="55" t="s">
        <v>290</v>
      </c>
      <c r="C9" s="409" t="s">
        <v>302</v>
      </c>
      <c r="D9" s="474">
        <v>8431</v>
      </c>
      <c r="E9" s="475">
        <v>8485</v>
      </c>
      <c r="F9" s="475">
        <v>8430</v>
      </c>
      <c r="G9" s="475">
        <v>8330</v>
      </c>
      <c r="H9" s="475">
        <v>8283</v>
      </c>
      <c r="I9" s="475">
        <v>8386</v>
      </c>
      <c r="J9" s="475">
        <v>8232</v>
      </c>
      <c r="K9" s="475">
        <v>8364</v>
      </c>
      <c r="L9" s="475">
        <v>8121</v>
      </c>
      <c r="M9" s="475">
        <v>8039</v>
      </c>
      <c r="N9" s="475">
        <v>8077</v>
      </c>
      <c r="O9" s="476">
        <v>8090</v>
      </c>
      <c r="P9" s="474">
        <v>8069</v>
      </c>
      <c r="Q9" s="475">
        <v>8059</v>
      </c>
      <c r="R9" s="477">
        <v>8017</v>
      </c>
      <c r="S9" s="475">
        <v>6887</v>
      </c>
      <c r="T9" s="475">
        <v>7401</v>
      </c>
      <c r="U9" s="475">
        <v>7568</v>
      </c>
      <c r="V9" s="475">
        <v>7548</v>
      </c>
      <c r="W9" s="475">
        <v>7964</v>
      </c>
      <c r="X9" s="475">
        <v>8110</v>
      </c>
      <c r="Y9" s="475">
        <v>8211</v>
      </c>
      <c r="Z9" s="475">
        <v>8144</v>
      </c>
      <c r="AA9" s="476">
        <v>7950</v>
      </c>
      <c r="AB9" s="474">
        <v>8028</v>
      </c>
      <c r="AC9" s="475">
        <v>8072</v>
      </c>
      <c r="AD9" s="475">
        <v>8055</v>
      </c>
      <c r="AE9" s="475">
        <v>8012</v>
      </c>
      <c r="AF9" s="475">
        <v>8057</v>
      </c>
      <c r="AG9" s="475">
        <v>7894</v>
      </c>
      <c r="AH9" s="475">
        <v>7819</v>
      </c>
      <c r="AI9" s="475">
        <v>7819</v>
      </c>
      <c r="AJ9" s="475">
        <v>7836</v>
      </c>
      <c r="AK9" s="475">
        <v>7978</v>
      </c>
      <c r="AL9" s="475">
        <v>7921</v>
      </c>
      <c r="AM9" s="476">
        <v>7951</v>
      </c>
      <c r="AN9" s="474">
        <v>7912</v>
      </c>
      <c r="AO9" s="475">
        <v>8218</v>
      </c>
      <c r="AP9" s="475">
        <v>8201</v>
      </c>
      <c r="AQ9" s="475">
        <v>8226</v>
      </c>
      <c r="AR9" s="475">
        <v>8387</v>
      </c>
      <c r="AS9" s="475">
        <v>8342</v>
      </c>
      <c r="AT9" s="475">
        <v>8395</v>
      </c>
      <c r="AU9" s="475">
        <v>8458</v>
      </c>
      <c r="AV9" s="475">
        <v>8300</v>
      </c>
      <c r="AW9" s="475">
        <v>8350</v>
      </c>
      <c r="AX9" s="475">
        <v>8312</v>
      </c>
      <c r="AY9" s="476">
        <v>8279</v>
      </c>
      <c r="AZ9" s="474">
        <v>8288</v>
      </c>
      <c r="BA9" s="475">
        <v>8301</v>
      </c>
      <c r="BB9" s="475">
        <v>8227</v>
      </c>
      <c r="BC9" s="475">
        <v>8301</v>
      </c>
      <c r="BD9" s="475">
        <v>8337</v>
      </c>
      <c r="BE9" s="475">
        <v>8254</v>
      </c>
      <c r="BF9" s="475">
        <v>8211</v>
      </c>
      <c r="BG9" s="475">
        <v>8031</v>
      </c>
      <c r="BH9" s="475">
        <v>8108</v>
      </c>
      <c r="BI9" s="475">
        <v>8010</v>
      </c>
      <c r="BJ9" s="475">
        <v>8051</v>
      </c>
      <c r="BK9" s="476">
        <v>8109</v>
      </c>
      <c r="BL9" s="474">
        <v>8097</v>
      </c>
      <c r="BM9" s="479">
        <v>8181</v>
      </c>
      <c r="BN9" s="479">
        <v>8148</v>
      </c>
      <c r="BO9" s="479">
        <v>8124</v>
      </c>
      <c r="BP9" s="479">
        <v>8129</v>
      </c>
      <c r="BQ9" s="479">
        <v>8074</v>
      </c>
      <c r="BR9" s="479">
        <v>7849</v>
      </c>
      <c r="BS9" s="479">
        <v>7789</v>
      </c>
      <c r="BT9" s="479">
        <v>7772</v>
      </c>
      <c r="BU9" s="479">
        <v>7799</v>
      </c>
      <c r="BV9" s="479">
        <v>7826</v>
      </c>
      <c r="BW9" s="476">
        <v>7828</v>
      </c>
      <c r="BX9" s="474">
        <v>7830</v>
      </c>
      <c r="BY9" s="479">
        <v>7749</v>
      </c>
      <c r="BZ9" s="479">
        <v>7700</v>
      </c>
      <c r="CA9" s="479">
        <v>7619</v>
      </c>
      <c r="CB9" s="479">
        <v>7557</v>
      </c>
      <c r="CC9" s="479">
        <v>7396</v>
      </c>
      <c r="CD9" s="479">
        <v>7385</v>
      </c>
      <c r="CE9" s="479">
        <v>7369</v>
      </c>
      <c r="CF9" s="479">
        <v>7359</v>
      </c>
      <c r="CG9" s="475">
        <v>7320</v>
      </c>
      <c r="CH9" s="475">
        <v>7321</v>
      </c>
      <c r="CI9" s="476">
        <v>7298</v>
      </c>
      <c r="CJ9" s="474">
        <v>7227</v>
      </c>
      <c r="CK9" s="475">
        <v>7215</v>
      </c>
      <c r="CL9" s="475">
        <v>7198</v>
      </c>
      <c r="CM9" s="475">
        <v>7153</v>
      </c>
      <c r="CN9" s="475">
        <v>7184</v>
      </c>
      <c r="CO9" s="475">
        <v>7240</v>
      </c>
      <c r="CP9" s="475">
        <v>7340</v>
      </c>
      <c r="CQ9" s="475">
        <v>7394</v>
      </c>
      <c r="CR9" s="475">
        <v>7291</v>
      </c>
      <c r="CS9" s="475">
        <v>7234</v>
      </c>
      <c r="CT9" s="475">
        <v>7328</v>
      </c>
      <c r="CU9" s="476">
        <v>7359</v>
      </c>
      <c r="CV9" s="474">
        <v>7354</v>
      </c>
      <c r="CW9" s="475">
        <v>7377</v>
      </c>
      <c r="CX9" s="475">
        <v>7340</v>
      </c>
      <c r="CY9" s="475">
        <v>7377</v>
      </c>
      <c r="CZ9" s="475">
        <v>7392</v>
      </c>
      <c r="DA9" s="475">
        <v>7326</v>
      </c>
      <c r="DB9" s="475">
        <v>7372</v>
      </c>
      <c r="DC9" s="475">
        <v>7384</v>
      </c>
      <c r="DD9" s="475">
        <v>7385</v>
      </c>
      <c r="DE9" s="475">
        <v>7385</v>
      </c>
      <c r="DF9" s="475">
        <v>7405</v>
      </c>
      <c r="DG9" s="476">
        <v>7413</v>
      </c>
      <c r="DH9" s="474">
        <v>7389</v>
      </c>
      <c r="DI9" s="475">
        <v>7341</v>
      </c>
      <c r="DJ9" s="475">
        <v>7397</v>
      </c>
      <c r="DK9" s="475">
        <v>7386</v>
      </c>
      <c r="DL9" s="475">
        <v>7278</v>
      </c>
      <c r="DM9" s="475">
        <v>7196</v>
      </c>
      <c r="DN9" s="475">
        <v>7080</v>
      </c>
      <c r="DO9" s="475">
        <v>7013</v>
      </c>
      <c r="DP9" s="475">
        <v>7026</v>
      </c>
      <c r="DQ9" s="475">
        <v>6967</v>
      </c>
      <c r="DR9" s="475">
        <v>6921</v>
      </c>
      <c r="DS9" s="476">
        <v>7050</v>
      </c>
      <c r="DT9" s="474">
        <v>7065</v>
      </c>
      <c r="DU9" s="475">
        <v>7186</v>
      </c>
      <c r="DV9" s="475">
        <v>7243</v>
      </c>
      <c r="DW9" s="475">
        <v>7295</v>
      </c>
      <c r="DX9" s="478">
        <v>7457</v>
      </c>
      <c r="DY9" s="478">
        <v>7534</v>
      </c>
      <c r="DZ9" s="478">
        <v>7522</v>
      </c>
      <c r="EA9" s="478">
        <v>7381</v>
      </c>
      <c r="EB9" s="478">
        <v>7352</v>
      </c>
      <c r="EC9" s="478">
        <v>7351</v>
      </c>
      <c r="ED9" s="478">
        <v>7287</v>
      </c>
      <c r="EE9" s="476">
        <f>'1. Población_Afiliada_Regimen'!D9</f>
        <v>7203</v>
      </c>
      <c r="EF9" s="118">
        <f t="shared" si="2"/>
        <v>-84</v>
      </c>
      <c r="EG9" s="98">
        <f t="shared" si="3"/>
        <v>-1.1527377521613833</v>
      </c>
      <c r="EH9" s="118">
        <f t="shared" si="4"/>
        <v>153</v>
      </c>
      <c r="EI9" s="98">
        <f t="shared" si="5"/>
        <v>2.1702127659574471</v>
      </c>
      <c r="EM9" s="119" t="s">
        <v>477</v>
      </c>
      <c r="EN9" s="120">
        <v>2320500</v>
      </c>
      <c r="EO9" s="120">
        <v>2220016</v>
      </c>
      <c r="EP9" s="120">
        <v>2334826</v>
      </c>
      <c r="EQ9" s="4">
        <v>2341386</v>
      </c>
      <c r="ER9" s="4">
        <v>2473117</v>
      </c>
    </row>
    <row r="10" spans="1:148" ht="15" customHeight="1" outlineLevel="2">
      <c r="A10" s="457">
        <v>591</v>
      </c>
      <c r="B10" s="55" t="s">
        <v>290</v>
      </c>
      <c r="C10" s="409" t="s">
        <v>304</v>
      </c>
      <c r="D10" s="474">
        <v>8320</v>
      </c>
      <c r="E10" s="475">
        <v>8425</v>
      </c>
      <c r="F10" s="475">
        <v>8389</v>
      </c>
      <c r="G10" s="475">
        <v>8325</v>
      </c>
      <c r="H10" s="475">
        <v>8161</v>
      </c>
      <c r="I10" s="475">
        <v>8333</v>
      </c>
      <c r="J10" s="475">
        <v>8169</v>
      </c>
      <c r="K10" s="475">
        <v>8286</v>
      </c>
      <c r="L10" s="475">
        <v>8350</v>
      </c>
      <c r="M10" s="475">
        <v>8346</v>
      </c>
      <c r="N10" s="475">
        <v>8520</v>
      </c>
      <c r="O10" s="476">
        <v>8500</v>
      </c>
      <c r="P10" s="474">
        <v>8669</v>
      </c>
      <c r="Q10" s="475">
        <v>8725</v>
      </c>
      <c r="R10" s="477">
        <v>8803</v>
      </c>
      <c r="S10" s="475">
        <v>9180</v>
      </c>
      <c r="T10" s="475">
        <v>9371</v>
      </c>
      <c r="U10" s="475">
        <v>9434</v>
      </c>
      <c r="V10" s="475">
        <v>9410</v>
      </c>
      <c r="W10" s="475">
        <v>9408</v>
      </c>
      <c r="X10" s="475">
        <v>9770</v>
      </c>
      <c r="Y10" s="475">
        <v>9924</v>
      </c>
      <c r="Z10" s="475">
        <v>9824</v>
      </c>
      <c r="AA10" s="476">
        <v>9713</v>
      </c>
      <c r="AB10" s="474">
        <v>9649</v>
      </c>
      <c r="AC10" s="475">
        <v>9624</v>
      </c>
      <c r="AD10" s="475">
        <v>9641</v>
      </c>
      <c r="AE10" s="475">
        <v>9636</v>
      </c>
      <c r="AF10" s="475">
        <v>9738</v>
      </c>
      <c r="AG10" s="475">
        <v>9580</v>
      </c>
      <c r="AH10" s="475">
        <v>9494</v>
      </c>
      <c r="AI10" s="475">
        <v>9416</v>
      </c>
      <c r="AJ10" s="475">
        <v>9248</v>
      </c>
      <c r="AK10" s="475">
        <v>9440</v>
      </c>
      <c r="AL10" s="475">
        <v>9380</v>
      </c>
      <c r="AM10" s="476">
        <v>9456</v>
      </c>
      <c r="AN10" s="474">
        <v>9436</v>
      </c>
      <c r="AO10" s="475">
        <v>9598</v>
      </c>
      <c r="AP10" s="475">
        <v>9646</v>
      </c>
      <c r="AQ10" s="475">
        <v>9652</v>
      </c>
      <c r="AR10" s="475">
        <v>9873</v>
      </c>
      <c r="AS10" s="475">
        <v>9777</v>
      </c>
      <c r="AT10" s="475">
        <v>9798</v>
      </c>
      <c r="AU10" s="475">
        <v>9809</v>
      </c>
      <c r="AV10" s="475">
        <v>9624</v>
      </c>
      <c r="AW10" s="475">
        <v>9569</v>
      </c>
      <c r="AX10" s="475">
        <v>9634</v>
      </c>
      <c r="AY10" s="476">
        <v>9568</v>
      </c>
      <c r="AZ10" s="474">
        <v>9509</v>
      </c>
      <c r="BA10" s="475">
        <v>9591</v>
      </c>
      <c r="BB10" s="475">
        <v>9563</v>
      </c>
      <c r="BC10" s="475">
        <v>9510</v>
      </c>
      <c r="BD10" s="475">
        <v>9565</v>
      </c>
      <c r="BE10" s="475">
        <v>9491</v>
      </c>
      <c r="BF10" s="475">
        <v>9438</v>
      </c>
      <c r="BG10" s="475">
        <v>9283</v>
      </c>
      <c r="BH10" s="475">
        <v>9294</v>
      </c>
      <c r="BI10" s="475">
        <v>9117</v>
      </c>
      <c r="BJ10" s="475">
        <v>10421</v>
      </c>
      <c r="BK10" s="476">
        <v>10449</v>
      </c>
      <c r="BL10" s="474">
        <v>10418</v>
      </c>
      <c r="BM10" s="479">
        <v>10443</v>
      </c>
      <c r="BN10" s="479">
        <v>10229</v>
      </c>
      <c r="BO10" s="479">
        <v>10295</v>
      </c>
      <c r="BP10" s="479">
        <v>10442</v>
      </c>
      <c r="BQ10" s="479">
        <v>10395</v>
      </c>
      <c r="BR10" s="479">
        <v>10064</v>
      </c>
      <c r="BS10" s="479">
        <v>9932</v>
      </c>
      <c r="BT10" s="479">
        <v>9858</v>
      </c>
      <c r="BU10" s="479">
        <v>9853</v>
      </c>
      <c r="BV10" s="479">
        <v>9799</v>
      </c>
      <c r="BW10" s="476">
        <v>9938</v>
      </c>
      <c r="BX10" s="474">
        <v>8811</v>
      </c>
      <c r="BY10" s="479">
        <v>8769</v>
      </c>
      <c r="BZ10" s="479">
        <v>8758</v>
      </c>
      <c r="CA10" s="479">
        <v>8618</v>
      </c>
      <c r="CB10" s="479">
        <v>8586</v>
      </c>
      <c r="CC10" s="479">
        <v>8421</v>
      </c>
      <c r="CD10" s="479">
        <v>8351</v>
      </c>
      <c r="CE10" s="479">
        <v>8375</v>
      </c>
      <c r="CF10" s="479">
        <v>8362</v>
      </c>
      <c r="CG10" s="475">
        <v>8409</v>
      </c>
      <c r="CH10" s="475">
        <v>8394</v>
      </c>
      <c r="CI10" s="476">
        <v>8328</v>
      </c>
      <c r="CJ10" s="474">
        <v>8227</v>
      </c>
      <c r="CK10" s="475">
        <v>8252</v>
      </c>
      <c r="CL10" s="475">
        <v>8189</v>
      </c>
      <c r="CM10" s="475">
        <v>8187</v>
      </c>
      <c r="CN10" s="475">
        <v>8211</v>
      </c>
      <c r="CO10" s="475">
        <v>8401</v>
      </c>
      <c r="CP10" s="475">
        <v>8533</v>
      </c>
      <c r="CQ10" s="475">
        <v>8602</v>
      </c>
      <c r="CR10" s="475">
        <v>8564</v>
      </c>
      <c r="CS10" s="475">
        <v>8656</v>
      </c>
      <c r="CT10" s="475">
        <v>8830</v>
      </c>
      <c r="CU10" s="476">
        <v>8870</v>
      </c>
      <c r="CV10" s="474">
        <v>8863</v>
      </c>
      <c r="CW10" s="475">
        <v>8794</v>
      </c>
      <c r="CX10" s="475">
        <v>8788</v>
      </c>
      <c r="CY10" s="475">
        <v>8759</v>
      </c>
      <c r="CZ10" s="475">
        <v>9266</v>
      </c>
      <c r="DA10" s="475">
        <v>9183</v>
      </c>
      <c r="DB10" s="475">
        <v>9135</v>
      </c>
      <c r="DC10" s="475">
        <v>9052</v>
      </c>
      <c r="DD10" s="475">
        <v>9045</v>
      </c>
      <c r="DE10" s="475">
        <v>8985</v>
      </c>
      <c r="DF10" s="475">
        <v>8933</v>
      </c>
      <c r="DG10" s="476">
        <v>8907</v>
      </c>
      <c r="DH10" s="474">
        <v>8876</v>
      </c>
      <c r="DI10" s="475">
        <v>8810</v>
      </c>
      <c r="DJ10" s="475">
        <v>8916</v>
      </c>
      <c r="DK10" s="475">
        <v>8875</v>
      </c>
      <c r="DL10" s="475">
        <v>8882</v>
      </c>
      <c r="DM10" s="475">
        <v>8839</v>
      </c>
      <c r="DN10" s="475">
        <v>8778</v>
      </c>
      <c r="DO10" s="475">
        <v>8794</v>
      </c>
      <c r="DP10" s="475">
        <v>8916</v>
      </c>
      <c r="DQ10" s="475">
        <v>8902</v>
      </c>
      <c r="DR10" s="475">
        <v>8846</v>
      </c>
      <c r="DS10" s="476">
        <v>9018</v>
      </c>
      <c r="DT10" s="474">
        <v>9092</v>
      </c>
      <c r="DU10" s="475">
        <v>9382</v>
      </c>
      <c r="DV10" s="475">
        <v>9501</v>
      </c>
      <c r="DW10" s="475">
        <v>9597</v>
      </c>
      <c r="DX10" s="478">
        <v>9845</v>
      </c>
      <c r="DY10" s="478">
        <v>9877</v>
      </c>
      <c r="DZ10" s="478">
        <v>9895</v>
      </c>
      <c r="EA10" s="478">
        <v>9671</v>
      </c>
      <c r="EB10" s="478">
        <v>9706</v>
      </c>
      <c r="EC10" s="478">
        <v>9717</v>
      </c>
      <c r="ED10" s="478">
        <v>9652</v>
      </c>
      <c r="EE10" s="476">
        <f>'1. Población_Afiliada_Regimen'!D10</f>
        <v>9584</v>
      </c>
      <c r="EF10" s="118">
        <f t="shared" si="2"/>
        <v>-68</v>
      </c>
      <c r="EG10" s="98">
        <f t="shared" si="3"/>
        <v>-0.70451719850808125</v>
      </c>
      <c r="EH10" s="118">
        <f t="shared" si="4"/>
        <v>566</v>
      </c>
      <c r="EI10" s="98">
        <f t="shared" si="5"/>
        <v>6.2763362164559773</v>
      </c>
      <c r="EM10" s="267" t="s">
        <v>478</v>
      </c>
      <c r="EN10" s="120">
        <v>2322021</v>
      </c>
      <c r="EO10" s="120">
        <v>2222102</v>
      </c>
      <c r="EP10" s="120">
        <v>2336036</v>
      </c>
      <c r="EQ10" s="4">
        <v>2333615</v>
      </c>
      <c r="ER10" s="4">
        <v>2524431</v>
      </c>
    </row>
    <row r="11" spans="1:148" ht="15" customHeight="1" outlineLevel="2">
      <c r="A11" s="457">
        <v>893</v>
      </c>
      <c r="B11" s="55" t="s">
        <v>290</v>
      </c>
      <c r="C11" s="409" t="s">
        <v>306</v>
      </c>
      <c r="D11" s="474">
        <v>10869</v>
      </c>
      <c r="E11" s="475">
        <v>10726</v>
      </c>
      <c r="F11" s="475">
        <v>11202</v>
      </c>
      <c r="G11" s="475">
        <v>11118</v>
      </c>
      <c r="H11" s="475">
        <v>10816</v>
      </c>
      <c r="I11" s="475">
        <v>11108</v>
      </c>
      <c r="J11" s="475">
        <v>10945</v>
      </c>
      <c r="K11" s="475">
        <v>11151</v>
      </c>
      <c r="L11" s="475">
        <v>10530</v>
      </c>
      <c r="M11" s="475">
        <v>10536</v>
      </c>
      <c r="N11" s="475">
        <v>10735</v>
      </c>
      <c r="O11" s="476">
        <v>10950</v>
      </c>
      <c r="P11" s="474">
        <v>10776</v>
      </c>
      <c r="Q11" s="475">
        <v>10563</v>
      </c>
      <c r="R11" s="477">
        <v>10699</v>
      </c>
      <c r="S11" s="475">
        <v>9693</v>
      </c>
      <c r="T11" s="475">
        <v>10716</v>
      </c>
      <c r="U11" s="475">
        <v>10687</v>
      </c>
      <c r="V11" s="475">
        <v>10626</v>
      </c>
      <c r="W11" s="475">
        <v>10436</v>
      </c>
      <c r="X11" s="475">
        <v>10394</v>
      </c>
      <c r="Y11" s="475">
        <v>10657</v>
      </c>
      <c r="Z11" s="475">
        <v>10600</v>
      </c>
      <c r="AA11" s="476">
        <v>10456</v>
      </c>
      <c r="AB11" s="474">
        <v>10529</v>
      </c>
      <c r="AC11" s="475">
        <v>10568</v>
      </c>
      <c r="AD11" s="475">
        <v>10595</v>
      </c>
      <c r="AE11" s="475">
        <v>10892</v>
      </c>
      <c r="AF11" s="475">
        <v>10924</v>
      </c>
      <c r="AG11" s="475">
        <v>10939</v>
      </c>
      <c r="AH11" s="475">
        <v>10850</v>
      </c>
      <c r="AI11" s="475">
        <v>10647</v>
      </c>
      <c r="AJ11" s="475">
        <v>10517</v>
      </c>
      <c r="AK11" s="475">
        <v>10700</v>
      </c>
      <c r="AL11" s="475">
        <v>10816</v>
      </c>
      <c r="AM11" s="476">
        <v>10656</v>
      </c>
      <c r="AN11" s="474">
        <v>10609</v>
      </c>
      <c r="AO11" s="475">
        <v>10817</v>
      </c>
      <c r="AP11" s="475">
        <v>10967</v>
      </c>
      <c r="AQ11" s="475">
        <v>10955</v>
      </c>
      <c r="AR11" s="475">
        <v>10952</v>
      </c>
      <c r="AS11" s="475">
        <v>10963</v>
      </c>
      <c r="AT11" s="475">
        <v>11032</v>
      </c>
      <c r="AU11" s="475">
        <v>11092</v>
      </c>
      <c r="AV11" s="475">
        <v>10982</v>
      </c>
      <c r="AW11" s="475">
        <v>10862</v>
      </c>
      <c r="AX11" s="475">
        <v>10657</v>
      </c>
      <c r="AY11" s="476">
        <v>10625</v>
      </c>
      <c r="AZ11" s="474">
        <v>10481</v>
      </c>
      <c r="BA11" s="475">
        <v>10836</v>
      </c>
      <c r="BB11" s="475">
        <v>10893</v>
      </c>
      <c r="BC11" s="475">
        <v>10928</v>
      </c>
      <c r="BD11" s="475">
        <v>10879</v>
      </c>
      <c r="BE11" s="475">
        <v>10713</v>
      </c>
      <c r="BF11" s="475">
        <v>10722</v>
      </c>
      <c r="BG11" s="475">
        <v>10551</v>
      </c>
      <c r="BH11" s="475">
        <v>10512</v>
      </c>
      <c r="BI11" s="475">
        <v>10278</v>
      </c>
      <c r="BJ11" s="475">
        <v>10412</v>
      </c>
      <c r="BK11" s="476">
        <v>10538</v>
      </c>
      <c r="BL11" s="474">
        <v>10507</v>
      </c>
      <c r="BM11" s="479">
        <v>10623</v>
      </c>
      <c r="BN11" s="479">
        <v>10741</v>
      </c>
      <c r="BO11" s="479">
        <v>10831</v>
      </c>
      <c r="BP11" s="479">
        <v>10862</v>
      </c>
      <c r="BQ11" s="479">
        <v>10827</v>
      </c>
      <c r="BR11" s="479">
        <v>10564</v>
      </c>
      <c r="BS11" s="479">
        <v>10453</v>
      </c>
      <c r="BT11" s="479">
        <v>10444</v>
      </c>
      <c r="BU11" s="479">
        <v>10472</v>
      </c>
      <c r="BV11" s="479">
        <v>10418</v>
      </c>
      <c r="BW11" s="476">
        <v>10499</v>
      </c>
      <c r="BX11" s="474">
        <v>10537</v>
      </c>
      <c r="BY11" s="479">
        <v>10470</v>
      </c>
      <c r="BZ11" s="479">
        <v>10445</v>
      </c>
      <c r="CA11" s="479">
        <v>10358</v>
      </c>
      <c r="CB11" s="479">
        <v>10261</v>
      </c>
      <c r="CC11" s="479">
        <v>10270</v>
      </c>
      <c r="CD11" s="479">
        <v>10202</v>
      </c>
      <c r="CE11" s="479">
        <v>10178</v>
      </c>
      <c r="CF11" s="479">
        <v>10145</v>
      </c>
      <c r="CG11" s="475">
        <v>10141</v>
      </c>
      <c r="CH11" s="475">
        <v>10112</v>
      </c>
      <c r="CI11" s="476">
        <v>9885</v>
      </c>
      <c r="CJ11" s="474">
        <v>9858</v>
      </c>
      <c r="CK11" s="475">
        <v>9909</v>
      </c>
      <c r="CL11" s="475">
        <v>9863</v>
      </c>
      <c r="CM11" s="475">
        <v>9843</v>
      </c>
      <c r="CN11" s="475">
        <v>9873</v>
      </c>
      <c r="CO11" s="475">
        <v>10058</v>
      </c>
      <c r="CP11" s="475">
        <v>10052</v>
      </c>
      <c r="CQ11" s="475">
        <v>10093</v>
      </c>
      <c r="CR11" s="475">
        <v>10100</v>
      </c>
      <c r="CS11" s="475">
        <v>10107</v>
      </c>
      <c r="CT11" s="475">
        <v>10202</v>
      </c>
      <c r="CU11" s="476">
        <v>10229</v>
      </c>
      <c r="CV11" s="474">
        <v>10155</v>
      </c>
      <c r="CW11" s="475">
        <v>10162</v>
      </c>
      <c r="CX11" s="475">
        <v>10079</v>
      </c>
      <c r="CY11" s="475">
        <v>10094</v>
      </c>
      <c r="CZ11" s="475">
        <v>10124</v>
      </c>
      <c r="DA11" s="475">
        <v>10063</v>
      </c>
      <c r="DB11" s="475">
        <v>10077</v>
      </c>
      <c r="DC11" s="475">
        <v>9976</v>
      </c>
      <c r="DD11" s="475">
        <v>10053</v>
      </c>
      <c r="DE11" s="475">
        <v>10067</v>
      </c>
      <c r="DF11" s="475">
        <v>10649</v>
      </c>
      <c r="DG11" s="476">
        <v>10599</v>
      </c>
      <c r="DH11" s="474">
        <v>10507</v>
      </c>
      <c r="DI11" s="475">
        <v>10486</v>
      </c>
      <c r="DJ11" s="475">
        <v>10403</v>
      </c>
      <c r="DK11" s="475">
        <v>10311</v>
      </c>
      <c r="DL11" s="475">
        <v>10237</v>
      </c>
      <c r="DM11" s="475">
        <v>10100</v>
      </c>
      <c r="DN11" s="475">
        <v>9941</v>
      </c>
      <c r="DO11" s="475">
        <v>9932</v>
      </c>
      <c r="DP11" s="475">
        <v>9995</v>
      </c>
      <c r="DQ11" s="475">
        <v>9864</v>
      </c>
      <c r="DR11" s="475">
        <v>9756</v>
      </c>
      <c r="DS11" s="476">
        <v>10009</v>
      </c>
      <c r="DT11" s="474">
        <v>10082</v>
      </c>
      <c r="DU11" s="475">
        <v>10123</v>
      </c>
      <c r="DV11" s="475">
        <v>10076</v>
      </c>
      <c r="DW11" s="475">
        <v>10065</v>
      </c>
      <c r="DX11" s="478">
        <v>10138</v>
      </c>
      <c r="DY11" s="478">
        <v>10135</v>
      </c>
      <c r="DZ11" s="478">
        <v>10549</v>
      </c>
      <c r="EA11" s="478">
        <v>10401</v>
      </c>
      <c r="EB11" s="478">
        <v>10328</v>
      </c>
      <c r="EC11" s="478">
        <v>10225</v>
      </c>
      <c r="ED11" s="478">
        <v>10136</v>
      </c>
      <c r="EE11" s="476">
        <f>'1. Población_Afiliada_Regimen'!D11</f>
        <v>10084</v>
      </c>
      <c r="EF11" s="118">
        <f t="shared" si="2"/>
        <v>-52</v>
      </c>
      <c r="EG11" s="98">
        <f t="shared" si="3"/>
        <v>-0.51302288871349644</v>
      </c>
      <c r="EH11" s="118">
        <f t="shared" si="4"/>
        <v>75</v>
      </c>
      <c r="EI11" s="98">
        <f t="shared" si="5"/>
        <v>0.74932560695374162</v>
      </c>
      <c r="EM11" s="119" t="s">
        <v>479</v>
      </c>
      <c r="EN11" s="120">
        <v>2296492</v>
      </c>
      <c r="EO11" s="120">
        <v>2254060</v>
      </c>
      <c r="EP11" s="120">
        <v>2330983</v>
      </c>
      <c r="EQ11" s="4">
        <v>2321254</v>
      </c>
      <c r="ER11" s="4">
        <v>2540904</v>
      </c>
    </row>
    <row r="12" spans="1:148" ht="15" outlineLevel="1">
      <c r="A12" s="56" t="s">
        <v>308</v>
      </c>
      <c r="B12" s="45"/>
      <c r="C12" s="49" t="s">
        <v>308</v>
      </c>
      <c r="D12" s="50">
        <f t="shared" ref="D12:AH12" si="6">SUBTOTAL(9,D13:D18)</f>
        <v>193470</v>
      </c>
      <c r="E12" s="51">
        <f t="shared" si="6"/>
        <v>194854</v>
      </c>
      <c r="F12" s="51">
        <f t="shared" si="6"/>
        <v>195596</v>
      </c>
      <c r="G12" s="51">
        <f t="shared" si="6"/>
        <v>195380</v>
      </c>
      <c r="H12" s="51">
        <f t="shared" si="6"/>
        <v>194799</v>
      </c>
      <c r="I12" s="51">
        <f t="shared" si="6"/>
        <v>196045</v>
      </c>
      <c r="J12" s="51">
        <f t="shared" si="6"/>
        <v>194802</v>
      </c>
      <c r="K12" s="51">
        <f t="shared" si="6"/>
        <v>195374</v>
      </c>
      <c r="L12" s="51">
        <f t="shared" si="6"/>
        <v>194104</v>
      </c>
      <c r="M12" s="51">
        <f t="shared" si="6"/>
        <v>195097</v>
      </c>
      <c r="N12" s="51">
        <f t="shared" si="6"/>
        <v>194245</v>
      </c>
      <c r="O12" s="52">
        <f t="shared" si="6"/>
        <v>197299</v>
      </c>
      <c r="P12" s="50">
        <f t="shared" si="6"/>
        <v>197553</v>
      </c>
      <c r="Q12" s="51">
        <f t="shared" si="6"/>
        <v>197810</v>
      </c>
      <c r="R12" s="53">
        <f t="shared" si="6"/>
        <v>198277</v>
      </c>
      <c r="S12" s="51">
        <f t="shared" si="6"/>
        <v>199492</v>
      </c>
      <c r="T12" s="51">
        <f t="shared" si="6"/>
        <v>198952</v>
      </c>
      <c r="U12" s="51">
        <f t="shared" si="6"/>
        <v>200934</v>
      </c>
      <c r="V12" s="51">
        <f t="shared" si="6"/>
        <v>202131</v>
      </c>
      <c r="W12" s="51">
        <f t="shared" si="6"/>
        <v>201892</v>
      </c>
      <c r="X12" s="51">
        <f t="shared" si="6"/>
        <v>202232</v>
      </c>
      <c r="Y12" s="51">
        <f t="shared" si="6"/>
        <v>202627</v>
      </c>
      <c r="Z12" s="51">
        <f t="shared" si="6"/>
        <v>202816</v>
      </c>
      <c r="AA12" s="52">
        <f t="shared" si="6"/>
        <v>202742</v>
      </c>
      <c r="AB12" s="50">
        <f t="shared" si="6"/>
        <v>202796</v>
      </c>
      <c r="AC12" s="51">
        <f t="shared" si="6"/>
        <v>203487</v>
      </c>
      <c r="AD12" s="51">
        <f t="shared" si="6"/>
        <v>203710</v>
      </c>
      <c r="AE12" s="51">
        <f t="shared" si="6"/>
        <v>204807</v>
      </c>
      <c r="AF12" s="51">
        <f t="shared" si="6"/>
        <v>205104</v>
      </c>
      <c r="AG12" s="51">
        <f t="shared" si="6"/>
        <v>203615</v>
      </c>
      <c r="AH12" s="51">
        <f t="shared" si="6"/>
        <v>202724</v>
      </c>
      <c r="AI12" s="51">
        <v>202060</v>
      </c>
      <c r="AJ12" s="51">
        <v>203999</v>
      </c>
      <c r="AK12" s="51">
        <v>204509</v>
      </c>
      <c r="AL12" s="51">
        <v>202577</v>
      </c>
      <c r="AM12" s="52">
        <v>202651</v>
      </c>
      <c r="AN12" s="50">
        <v>202456</v>
      </c>
      <c r="AO12" s="51">
        <v>203100</v>
      </c>
      <c r="AP12" s="51">
        <f>SUM(AP13:AP18)</f>
        <v>205094</v>
      </c>
      <c r="AQ12" s="51">
        <f>SUM(AQ13:AQ18)</f>
        <v>204574</v>
      </c>
      <c r="AR12" s="51">
        <f>SUM(AR13:AR18)</f>
        <v>205629</v>
      </c>
      <c r="AS12" s="51">
        <v>207135</v>
      </c>
      <c r="AT12" s="51">
        <v>207374</v>
      </c>
      <c r="AU12" s="51">
        <v>207622</v>
      </c>
      <c r="AV12" s="51">
        <v>207083</v>
      </c>
      <c r="AW12" s="51">
        <v>208211</v>
      </c>
      <c r="AX12" s="51">
        <v>208123</v>
      </c>
      <c r="AY12" s="52">
        <v>208433</v>
      </c>
      <c r="AZ12" s="50">
        <v>210890</v>
      </c>
      <c r="BA12" s="51">
        <v>211392</v>
      </c>
      <c r="BB12" s="51">
        <v>212765</v>
      </c>
      <c r="BC12" s="51">
        <v>212775</v>
      </c>
      <c r="BD12" s="51">
        <v>212951</v>
      </c>
      <c r="BE12" s="51">
        <v>211921</v>
      </c>
      <c r="BF12" s="51">
        <v>213493</v>
      </c>
      <c r="BG12" s="51">
        <v>214248</v>
      </c>
      <c r="BH12" s="51">
        <v>213976</v>
      </c>
      <c r="BI12" s="51">
        <v>212188</v>
      </c>
      <c r="BJ12" s="51">
        <v>213592</v>
      </c>
      <c r="BK12" s="52">
        <v>215526</v>
      </c>
      <c r="BL12" s="50">
        <v>216429</v>
      </c>
      <c r="BM12" s="134">
        <v>218048</v>
      </c>
      <c r="BN12" s="134">
        <v>218247</v>
      </c>
      <c r="BO12" s="134">
        <v>218798</v>
      </c>
      <c r="BP12" s="134">
        <v>219188</v>
      </c>
      <c r="BQ12" s="134">
        <v>219594</v>
      </c>
      <c r="BR12" s="134">
        <v>219535</v>
      </c>
      <c r="BS12" s="134">
        <v>219260</v>
      </c>
      <c r="BT12" s="134">
        <v>219647</v>
      </c>
      <c r="BU12" s="134">
        <v>219895</v>
      </c>
      <c r="BV12" s="134">
        <v>220642</v>
      </c>
      <c r="BW12" s="52">
        <v>221033</v>
      </c>
      <c r="BX12" s="50">
        <v>221293</v>
      </c>
      <c r="BY12" s="134">
        <v>220931</v>
      </c>
      <c r="BZ12" s="134">
        <v>220615</v>
      </c>
      <c r="CA12" s="134">
        <v>219837</v>
      </c>
      <c r="CB12" s="134">
        <v>219261</v>
      </c>
      <c r="CC12" s="134">
        <v>215551</v>
      </c>
      <c r="CD12" s="134">
        <v>215814</v>
      </c>
      <c r="CE12" s="134">
        <v>215902</v>
      </c>
      <c r="CF12" s="134">
        <v>214864</v>
      </c>
      <c r="CG12" s="51">
        <v>214782</v>
      </c>
      <c r="CH12" s="51">
        <v>214385</v>
      </c>
      <c r="CI12" s="52">
        <v>213857</v>
      </c>
      <c r="CJ12" s="50">
        <v>213427</v>
      </c>
      <c r="CK12" s="51">
        <v>213913</v>
      </c>
      <c r="CL12" s="51">
        <v>214307</v>
      </c>
      <c r="CM12" s="51">
        <v>214075</v>
      </c>
      <c r="CN12" s="51">
        <v>214629</v>
      </c>
      <c r="CO12" s="51">
        <v>215392</v>
      </c>
      <c r="CP12" s="51">
        <v>217191</v>
      </c>
      <c r="CQ12" s="51">
        <v>218444</v>
      </c>
      <c r="CR12" s="51">
        <v>218738</v>
      </c>
      <c r="CS12" s="51">
        <v>218923</v>
      </c>
      <c r="CT12" s="51">
        <v>219741</v>
      </c>
      <c r="CU12" s="52">
        <v>219914</v>
      </c>
      <c r="CV12" s="50">
        <v>220351</v>
      </c>
      <c r="CW12" s="51">
        <v>221100</v>
      </c>
      <c r="CX12" s="51">
        <v>220874</v>
      </c>
      <c r="CY12" s="51">
        <v>221574</v>
      </c>
      <c r="CZ12" s="51">
        <v>220543</v>
      </c>
      <c r="DA12" s="51">
        <v>220202</v>
      </c>
      <c r="DB12" s="51">
        <v>220279</v>
      </c>
      <c r="DC12" s="51">
        <v>219776</v>
      </c>
      <c r="DD12" s="51">
        <v>220006</v>
      </c>
      <c r="DE12" s="51">
        <v>219581</v>
      </c>
      <c r="DF12" s="51">
        <v>219345</v>
      </c>
      <c r="DG12" s="52">
        <v>219378</v>
      </c>
      <c r="DH12" s="50">
        <v>219734</v>
      </c>
      <c r="DI12" s="51">
        <v>219480</v>
      </c>
      <c r="DJ12" s="51">
        <v>219916</v>
      </c>
      <c r="DK12" s="51">
        <v>219620</v>
      </c>
      <c r="DL12" s="51">
        <v>219419</v>
      </c>
      <c r="DM12" s="51">
        <v>218899</v>
      </c>
      <c r="DN12" s="51">
        <v>218112</v>
      </c>
      <c r="DO12" s="51">
        <v>218018</v>
      </c>
      <c r="DP12" s="51">
        <v>217815</v>
      </c>
      <c r="DQ12" s="51">
        <v>217306</v>
      </c>
      <c r="DR12" s="51">
        <v>216955</v>
      </c>
      <c r="DS12" s="52">
        <v>216234</v>
      </c>
      <c r="DT12" s="50">
        <v>216479</v>
      </c>
      <c r="DU12" s="51">
        <v>218176</v>
      </c>
      <c r="DV12" s="51">
        <v>219250</v>
      </c>
      <c r="DW12" s="51">
        <v>219590</v>
      </c>
      <c r="DX12" s="54">
        <v>220702</v>
      </c>
      <c r="DY12" s="54">
        <v>220651</v>
      </c>
      <c r="DZ12" s="54">
        <v>221719</v>
      </c>
      <c r="EA12" s="54">
        <v>220240</v>
      </c>
      <c r="EB12" s="54">
        <v>220350</v>
      </c>
      <c r="EC12" s="54">
        <v>219834</v>
      </c>
      <c r="ED12" s="54">
        <v>219765</v>
      </c>
      <c r="EE12" s="52">
        <f>'1. Población_Afiliada_Regimen'!D12</f>
        <v>219102</v>
      </c>
      <c r="EF12" s="118">
        <f t="shared" si="2"/>
        <v>-663</v>
      </c>
      <c r="EG12" s="98">
        <f t="shared" si="3"/>
        <v>-0.30168589174800353</v>
      </c>
      <c r="EH12" s="118">
        <f t="shared" si="4"/>
        <v>2868</v>
      </c>
      <c r="EI12" s="98">
        <f t="shared" si="5"/>
        <v>1.3263409084602793</v>
      </c>
      <c r="EM12" s="267" t="s">
        <v>480</v>
      </c>
      <c r="EN12" s="120">
        <v>2276078</v>
      </c>
      <c r="EO12" s="120">
        <v>2279330</v>
      </c>
      <c r="EP12" s="120">
        <v>2328564</v>
      </c>
      <c r="EQ12" s="4">
        <v>2307694</v>
      </c>
      <c r="ER12" s="4">
        <v>2540655</v>
      </c>
    </row>
    <row r="13" spans="1:148" ht="15" outlineLevel="2">
      <c r="A13" s="457">
        <v>120</v>
      </c>
      <c r="B13" s="55" t="s">
        <v>308</v>
      </c>
      <c r="C13" s="409" t="s">
        <v>310</v>
      </c>
      <c r="D13" s="474">
        <v>24475</v>
      </c>
      <c r="E13" s="475">
        <v>25035</v>
      </c>
      <c r="F13" s="475">
        <v>25799</v>
      </c>
      <c r="G13" s="475">
        <v>26396</v>
      </c>
      <c r="H13" s="475">
        <v>26302</v>
      </c>
      <c r="I13" s="475">
        <v>26566</v>
      </c>
      <c r="J13" s="475">
        <v>26394</v>
      </c>
      <c r="K13" s="475">
        <v>26494</v>
      </c>
      <c r="L13" s="475">
        <v>26370</v>
      </c>
      <c r="M13" s="475">
        <v>26558</v>
      </c>
      <c r="N13" s="475">
        <v>26578</v>
      </c>
      <c r="O13" s="476">
        <v>27238</v>
      </c>
      <c r="P13" s="474">
        <v>27360</v>
      </c>
      <c r="Q13" s="475">
        <v>27530</v>
      </c>
      <c r="R13" s="477">
        <v>27875</v>
      </c>
      <c r="S13" s="475">
        <v>28788</v>
      </c>
      <c r="T13" s="475">
        <v>28502</v>
      </c>
      <c r="U13" s="475">
        <v>28537</v>
      </c>
      <c r="V13" s="475">
        <v>28556</v>
      </c>
      <c r="W13" s="475">
        <v>28576</v>
      </c>
      <c r="X13" s="475">
        <v>28502</v>
      </c>
      <c r="Y13" s="475">
        <v>28272</v>
      </c>
      <c r="Z13" s="475">
        <v>28276</v>
      </c>
      <c r="AA13" s="476">
        <v>28288</v>
      </c>
      <c r="AB13" s="474">
        <v>28367</v>
      </c>
      <c r="AC13" s="475">
        <v>28225</v>
      </c>
      <c r="AD13" s="475">
        <v>28367</v>
      </c>
      <c r="AE13" s="475">
        <v>28584</v>
      </c>
      <c r="AF13" s="475">
        <v>28359</v>
      </c>
      <c r="AG13" s="475">
        <v>28095</v>
      </c>
      <c r="AH13" s="475">
        <v>27979</v>
      </c>
      <c r="AI13" s="475">
        <v>27986</v>
      </c>
      <c r="AJ13" s="475">
        <v>28194</v>
      </c>
      <c r="AK13" s="475">
        <v>27633</v>
      </c>
      <c r="AL13" s="475">
        <v>26541</v>
      </c>
      <c r="AM13" s="476">
        <v>25859</v>
      </c>
      <c r="AN13" s="474">
        <v>25844</v>
      </c>
      <c r="AO13" s="475">
        <v>25822</v>
      </c>
      <c r="AP13" s="475">
        <v>25963</v>
      </c>
      <c r="AQ13" s="475">
        <v>25961</v>
      </c>
      <c r="AR13" s="475">
        <v>25947</v>
      </c>
      <c r="AS13" s="475">
        <v>26154</v>
      </c>
      <c r="AT13" s="475">
        <v>26149</v>
      </c>
      <c r="AU13" s="475">
        <v>26134</v>
      </c>
      <c r="AV13" s="475">
        <v>26161</v>
      </c>
      <c r="AW13" s="475">
        <v>26186</v>
      </c>
      <c r="AX13" s="475">
        <v>26157</v>
      </c>
      <c r="AY13" s="476">
        <v>26102</v>
      </c>
      <c r="AZ13" s="474">
        <v>26231</v>
      </c>
      <c r="BA13" s="475">
        <v>26157</v>
      </c>
      <c r="BB13" s="475">
        <v>26246</v>
      </c>
      <c r="BC13" s="475">
        <v>26207</v>
      </c>
      <c r="BD13" s="475">
        <v>26105</v>
      </c>
      <c r="BE13" s="475">
        <v>25952</v>
      </c>
      <c r="BF13" s="475">
        <v>25952</v>
      </c>
      <c r="BG13" s="475">
        <v>25813</v>
      </c>
      <c r="BH13" s="475">
        <v>25618</v>
      </c>
      <c r="BI13" s="475">
        <v>25438</v>
      </c>
      <c r="BJ13" s="475">
        <v>25477</v>
      </c>
      <c r="BK13" s="476">
        <v>25597</v>
      </c>
      <c r="BL13" s="474">
        <v>25589</v>
      </c>
      <c r="BM13" s="479">
        <v>25599</v>
      </c>
      <c r="BN13" s="479">
        <v>25542</v>
      </c>
      <c r="BO13" s="479">
        <v>25507</v>
      </c>
      <c r="BP13" s="479">
        <v>25522</v>
      </c>
      <c r="BQ13" s="479">
        <v>25495</v>
      </c>
      <c r="BR13" s="479">
        <v>25515</v>
      </c>
      <c r="BS13" s="479">
        <v>25540</v>
      </c>
      <c r="BT13" s="479">
        <v>25577</v>
      </c>
      <c r="BU13" s="479">
        <v>25563</v>
      </c>
      <c r="BV13" s="479">
        <v>25546</v>
      </c>
      <c r="BW13" s="476">
        <v>25555</v>
      </c>
      <c r="BX13" s="474">
        <v>25600</v>
      </c>
      <c r="BY13" s="479">
        <v>25596</v>
      </c>
      <c r="BZ13" s="479">
        <v>25568</v>
      </c>
      <c r="CA13" s="479">
        <v>25507</v>
      </c>
      <c r="CB13" s="479">
        <v>25402</v>
      </c>
      <c r="CC13" s="479">
        <v>24991</v>
      </c>
      <c r="CD13" s="479">
        <v>24985</v>
      </c>
      <c r="CE13" s="479">
        <v>24998</v>
      </c>
      <c r="CF13" s="479">
        <v>24876</v>
      </c>
      <c r="CG13" s="475">
        <v>24821</v>
      </c>
      <c r="CH13" s="475">
        <v>24694</v>
      </c>
      <c r="CI13" s="476">
        <v>24611</v>
      </c>
      <c r="CJ13" s="474">
        <v>24537</v>
      </c>
      <c r="CK13" s="475">
        <v>24552</v>
      </c>
      <c r="CL13" s="475">
        <v>24521</v>
      </c>
      <c r="CM13" s="475">
        <v>24387</v>
      </c>
      <c r="CN13" s="475">
        <v>24383</v>
      </c>
      <c r="CO13" s="475">
        <v>24344</v>
      </c>
      <c r="CP13" s="475">
        <v>24366</v>
      </c>
      <c r="CQ13" s="475">
        <v>24501</v>
      </c>
      <c r="CR13" s="475">
        <v>24484</v>
      </c>
      <c r="CS13" s="475">
        <v>24383</v>
      </c>
      <c r="CT13" s="475">
        <v>24381</v>
      </c>
      <c r="CU13" s="476">
        <v>24358</v>
      </c>
      <c r="CV13" s="474">
        <v>24354</v>
      </c>
      <c r="CW13" s="475">
        <v>24359</v>
      </c>
      <c r="CX13" s="475">
        <v>24244</v>
      </c>
      <c r="CY13" s="475">
        <v>24209</v>
      </c>
      <c r="CZ13" s="475">
        <v>24100</v>
      </c>
      <c r="DA13" s="475">
        <v>24004</v>
      </c>
      <c r="DB13" s="475">
        <v>23969</v>
      </c>
      <c r="DC13" s="475">
        <v>23917</v>
      </c>
      <c r="DD13" s="475">
        <v>23907</v>
      </c>
      <c r="DE13" s="475">
        <v>23827</v>
      </c>
      <c r="DF13" s="475">
        <v>23811</v>
      </c>
      <c r="DG13" s="476">
        <v>23728</v>
      </c>
      <c r="DH13" s="474">
        <v>23668</v>
      </c>
      <c r="DI13" s="475">
        <v>23561</v>
      </c>
      <c r="DJ13" s="475">
        <v>23393</v>
      </c>
      <c r="DK13" s="475">
        <v>23336</v>
      </c>
      <c r="DL13" s="475">
        <v>23341</v>
      </c>
      <c r="DM13" s="475">
        <v>23245</v>
      </c>
      <c r="DN13" s="475">
        <v>23174</v>
      </c>
      <c r="DO13" s="475">
        <v>23063</v>
      </c>
      <c r="DP13" s="475">
        <v>23006</v>
      </c>
      <c r="DQ13" s="475">
        <v>22892</v>
      </c>
      <c r="DR13" s="475">
        <v>22833</v>
      </c>
      <c r="DS13" s="476">
        <v>22723</v>
      </c>
      <c r="DT13" s="474">
        <v>22661</v>
      </c>
      <c r="DU13" s="475">
        <v>22655</v>
      </c>
      <c r="DV13" s="475">
        <v>22572</v>
      </c>
      <c r="DW13" s="475">
        <v>22533</v>
      </c>
      <c r="DX13" s="478">
        <v>22577</v>
      </c>
      <c r="DY13" s="478">
        <v>22621</v>
      </c>
      <c r="DZ13" s="478">
        <v>23218</v>
      </c>
      <c r="EA13" s="478">
        <v>23147</v>
      </c>
      <c r="EB13" s="478">
        <v>23102</v>
      </c>
      <c r="EC13" s="478">
        <v>23067</v>
      </c>
      <c r="ED13" s="478">
        <v>23214</v>
      </c>
      <c r="EE13" s="476">
        <f>'1. Población_Afiliada_Regimen'!D13</f>
        <v>23133</v>
      </c>
      <c r="EF13" s="118">
        <f t="shared" si="2"/>
        <v>-81</v>
      </c>
      <c r="EG13" s="98">
        <f t="shared" si="3"/>
        <v>-0.34892737141380203</v>
      </c>
      <c r="EH13" s="118">
        <f t="shared" si="4"/>
        <v>410</v>
      </c>
      <c r="EI13" s="98">
        <f t="shared" si="5"/>
        <v>1.8043392157725653</v>
      </c>
      <c r="EM13" s="119" t="s">
        <v>481</v>
      </c>
      <c r="EN13" s="120">
        <v>2278197</v>
      </c>
      <c r="EO13" s="120">
        <v>2285762</v>
      </c>
      <c r="EP13" s="120">
        <v>2325821</v>
      </c>
      <c r="EQ13" s="4">
        <v>2306143</v>
      </c>
      <c r="ER13" s="4">
        <v>2478543</v>
      </c>
    </row>
    <row r="14" spans="1:148" ht="15" outlineLevel="2">
      <c r="A14" s="457">
        <v>154</v>
      </c>
      <c r="B14" s="55" t="s">
        <v>308</v>
      </c>
      <c r="C14" s="409" t="s">
        <v>312</v>
      </c>
      <c r="D14" s="474">
        <v>61808</v>
      </c>
      <c r="E14" s="475">
        <v>62297</v>
      </c>
      <c r="F14" s="475">
        <v>62264</v>
      </c>
      <c r="G14" s="475">
        <v>62131</v>
      </c>
      <c r="H14" s="475">
        <v>61881</v>
      </c>
      <c r="I14" s="475">
        <v>62011</v>
      </c>
      <c r="J14" s="475">
        <v>61343</v>
      </c>
      <c r="K14" s="475">
        <v>61789</v>
      </c>
      <c r="L14" s="475">
        <v>60857</v>
      </c>
      <c r="M14" s="475">
        <v>60837</v>
      </c>
      <c r="N14" s="475">
        <v>60488</v>
      </c>
      <c r="O14" s="476">
        <v>61009</v>
      </c>
      <c r="P14" s="474">
        <v>60996</v>
      </c>
      <c r="Q14" s="475">
        <v>61032</v>
      </c>
      <c r="R14" s="477">
        <v>61696</v>
      </c>
      <c r="S14" s="475">
        <v>62528</v>
      </c>
      <c r="T14" s="475">
        <v>61637</v>
      </c>
      <c r="U14" s="475">
        <v>62454</v>
      </c>
      <c r="V14" s="475">
        <v>62586</v>
      </c>
      <c r="W14" s="475">
        <v>62410</v>
      </c>
      <c r="X14" s="475">
        <v>62325</v>
      </c>
      <c r="Y14" s="475">
        <v>62721</v>
      </c>
      <c r="Z14" s="475">
        <v>62709</v>
      </c>
      <c r="AA14" s="476">
        <v>62277</v>
      </c>
      <c r="AB14" s="474">
        <v>62621</v>
      </c>
      <c r="AC14" s="475">
        <v>63025</v>
      </c>
      <c r="AD14" s="475">
        <v>62939</v>
      </c>
      <c r="AE14" s="475">
        <v>63328</v>
      </c>
      <c r="AF14" s="475">
        <v>63688</v>
      </c>
      <c r="AG14" s="475">
        <v>62854</v>
      </c>
      <c r="AH14" s="475">
        <v>62083</v>
      </c>
      <c r="AI14" s="475">
        <v>62093</v>
      </c>
      <c r="AJ14" s="475">
        <v>62592</v>
      </c>
      <c r="AK14" s="475">
        <v>63055</v>
      </c>
      <c r="AL14" s="475">
        <v>62547</v>
      </c>
      <c r="AM14" s="476">
        <v>62810</v>
      </c>
      <c r="AN14" s="474">
        <v>62432</v>
      </c>
      <c r="AO14" s="475">
        <v>62578</v>
      </c>
      <c r="AP14" s="475">
        <v>63066</v>
      </c>
      <c r="AQ14" s="475">
        <v>62848</v>
      </c>
      <c r="AR14" s="475">
        <v>63475</v>
      </c>
      <c r="AS14" s="475">
        <v>63845</v>
      </c>
      <c r="AT14" s="475">
        <v>63898</v>
      </c>
      <c r="AU14" s="475">
        <v>64159</v>
      </c>
      <c r="AV14" s="475">
        <v>63928</v>
      </c>
      <c r="AW14" s="475">
        <v>64232</v>
      </c>
      <c r="AX14" s="475">
        <v>64164</v>
      </c>
      <c r="AY14" s="476">
        <v>64350</v>
      </c>
      <c r="AZ14" s="474">
        <v>65156</v>
      </c>
      <c r="BA14" s="475">
        <v>65604</v>
      </c>
      <c r="BB14" s="475">
        <v>66068</v>
      </c>
      <c r="BC14" s="475">
        <v>66171</v>
      </c>
      <c r="BD14" s="475">
        <v>66409</v>
      </c>
      <c r="BE14" s="475">
        <v>66018</v>
      </c>
      <c r="BF14" s="475">
        <v>66537</v>
      </c>
      <c r="BG14" s="475">
        <v>66806</v>
      </c>
      <c r="BH14" s="475">
        <v>66408</v>
      </c>
      <c r="BI14" s="475">
        <v>65924</v>
      </c>
      <c r="BJ14" s="475">
        <v>66355</v>
      </c>
      <c r="BK14" s="476">
        <v>67117</v>
      </c>
      <c r="BL14" s="474">
        <v>67617</v>
      </c>
      <c r="BM14" s="479">
        <v>68573</v>
      </c>
      <c r="BN14" s="479">
        <v>68813</v>
      </c>
      <c r="BO14" s="479">
        <v>69083</v>
      </c>
      <c r="BP14" s="479">
        <v>69285</v>
      </c>
      <c r="BQ14" s="479">
        <v>69573</v>
      </c>
      <c r="BR14" s="479">
        <v>69335</v>
      </c>
      <c r="BS14" s="479">
        <v>69279</v>
      </c>
      <c r="BT14" s="479">
        <v>69528</v>
      </c>
      <c r="BU14" s="479">
        <v>69769</v>
      </c>
      <c r="BV14" s="479">
        <v>70174</v>
      </c>
      <c r="BW14" s="476">
        <v>70279</v>
      </c>
      <c r="BX14" s="474">
        <v>70250</v>
      </c>
      <c r="BY14" s="479">
        <v>70193</v>
      </c>
      <c r="BZ14" s="479">
        <v>70028</v>
      </c>
      <c r="CA14" s="479">
        <v>69562</v>
      </c>
      <c r="CB14" s="479">
        <v>69438</v>
      </c>
      <c r="CC14" s="479">
        <v>68146</v>
      </c>
      <c r="CD14" s="479">
        <v>68048</v>
      </c>
      <c r="CE14" s="479">
        <v>67947</v>
      </c>
      <c r="CF14" s="479">
        <v>67532</v>
      </c>
      <c r="CG14" s="475">
        <v>67489</v>
      </c>
      <c r="CH14" s="475">
        <v>67485</v>
      </c>
      <c r="CI14" s="476">
        <v>67377</v>
      </c>
      <c r="CJ14" s="474">
        <v>67339</v>
      </c>
      <c r="CK14" s="475">
        <v>67641</v>
      </c>
      <c r="CL14" s="475">
        <v>67938</v>
      </c>
      <c r="CM14" s="475">
        <v>68020</v>
      </c>
      <c r="CN14" s="475">
        <v>68389</v>
      </c>
      <c r="CO14" s="475">
        <v>69017</v>
      </c>
      <c r="CP14" s="475">
        <v>70055</v>
      </c>
      <c r="CQ14" s="475">
        <v>70583</v>
      </c>
      <c r="CR14" s="475">
        <v>70635</v>
      </c>
      <c r="CS14" s="475">
        <v>71237</v>
      </c>
      <c r="CT14" s="475">
        <v>72008</v>
      </c>
      <c r="CU14" s="476">
        <v>72241</v>
      </c>
      <c r="CV14" s="474">
        <v>72454</v>
      </c>
      <c r="CW14" s="475">
        <v>72742</v>
      </c>
      <c r="CX14" s="475">
        <v>72766</v>
      </c>
      <c r="CY14" s="475">
        <v>73271</v>
      </c>
      <c r="CZ14" s="475">
        <v>73335</v>
      </c>
      <c r="DA14" s="475">
        <v>73348</v>
      </c>
      <c r="DB14" s="475">
        <v>73555</v>
      </c>
      <c r="DC14" s="475">
        <v>73244</v>
      </c>
      <c r="DD14" s="475">
        <v>73566</v>
      </c>
      <c r="DE14" s="475">
        <v>73643</v>
      </c>
      <c r="DF14" s="475">
        <v>73595</v>
      </c>
      <c r="DG14" s="476">
        <v>73698</v>
      </c>
      <c r="DH14" s="474">
        <v>73935</v>
      </c>
      <c r="DI14" s="475">
        <v>73789</v>
      </c>
      <c r="DJ14" s="475">
        <v>74163</v>
      </c>
      <c r="DK14" s="475">
        <v>74091</v>
      </c>
      <c r="DL14" s="475">
        <v>73989</v>
      </c>
      <c r="DM14" s="475">
        <v>73848</v>
      </c>
      <c r="DN14" s="475">
        <v>73505</v>
      </c>
      <c r="DO14" s="475">
        <v>73484</v>
      </c>
      <c r="DP14" s="475">
        <v>73415</v>
      </c>
      <c r="DQ14" s="475">
        <v>73190</v>
      </c>
      <c r="DR14" s="475">
        <v>73017</v>
      </c>
      <c r="DS14" s="476">
        <v>72749</v>
      </c>
      <c r="DT14" s="474">
        <v>72790</v>
      </c>
      <c r="DU14" s="475">
        <v>73899</v>
      </c>
      <c r="DV14" s="475">
        <v>74903</v>
      </c>
      <c r="DW14" s="475">
        <v>75357</v>
      </c>
      <c r="DX14" s="478">
        <v>76028</v>
      </c>
      <c r="DY14" s="478">
        <v>76186</v>
      </c>
      <c r="DZ14" s="478">
        <v>76234</v>
      </c>
      <c r="EA14" s="478">
        <v>75294</v>
      </c>
      <c r="EB14" s="478">
        <v>75479</v>
      </c>
      <c r="EC14" s="478">
        <v>75181</v>
      </c>
      <c r="ED14" s="478">
        <v>74918</v>
      </c>
      <c r="EE14" s="476">
        <f>'1. Población_Afiliada_Regimen'!D14</f>
        <v>74617</v>
      </c>
      <c r="EF14" s="118">
        <f t="shared" si="2"/>
        <v>-301</v>
      </c>
      <c r="EG14" s="98">
        <f t="shared" si="3"/>
        <v>-0.40177260471448784</v>
      </c>
      <c r="EH14" s="118">
        <f t="shared" si="4"/>
        <v>1868</v>
      </c>
      <c r="EI14" s="98">
        <f t="shared" si="5"/>
        <v>2.5677328897991725</v>
      </c>
      <c r="EM14" s="267" t="s">
        <v>482</v>
      </c>
      <c r="EN14" s="120">
        <v>2277575</v>
      </c>
      <c r="EO14" s="120">
        <v>2300364</v>
      </c>
      <c r="EP14" s="120">
        <v>2325579</v>
      </c>
      <c r="EQ14" s="4">
        <v>2305154</v>
      </c>
      <c r="ER14" s="4">
        <v>2484416</v>
      </c>
    </row>
    <row r="15" spans="1:148" ht="15" outlineLevel="2">
      <c r="A15" s="457">
        <v>250</v>
      </c>
      <c r="B15" s="55" t="s">
        <v>308</v>
      </c>
      <c r="C15" s="409" t="s">
        <v>314</v>
      </c>
      <c r="D15" s="474">
        <v>36877</v>
      </c>
      <c r="E15" s="475">
        <v>37069</v>
      </c>
      <c r="F15" s="475">
        <v>37163</v>
      </c>
      <c r="G15" s="475">
        <v>36900</v>
      </c>
      <c r="H15" s="475">
        <v>36883</v>
      </c>
      <c r="I15" s="475">
        <v>37219</v>
      </c>
      <c r="J15" s="475">
        <v>37049</v>
      </c>
      <c r="K15" s="475">
        <v>37128</v>
      </c>
      <c r="L15" s="475">
        <v>36898</v>
      </c>
      <c r="M15" s="475">
        <v>37207</v>
      </c>
      <c r="N15" s="475">
        <v>37033</v>
      </c>
      <c r="O15" s="476">
        <v>37380</v>
      </c>
      <c r="P15" s="474">
        <v>37648</v>
      </c>
      <c r="Q15" s="475">
        <v>37577</v>
      </c>
      <c r="R15" s="477">
        <v>37502</v>
      </c>
      <c r="S15" s="475">
        <v>37526</v>
      </c>
      <c r="T15" s="475">
        <v>38016</v>
      </c>
      <c r="U15" s="475">
        <v>38529</v>
      </c>
      <c r="V15" s="475">
        <v>38921</v>
      </c>
      <c r="W15" s="475">
        <v>38784</v>
      </c>
      <c r="X15" s="475">
        <v>38993</v>
      </c>
      <c r="Y15" s="475">
        <v>39251</v>
      </c>
      <c r="Z15" s="475">
        <v>39225</v>
      </c>
      <c r="AA15" s="476">
        <v>39492</v>
      </c>
      <c r="AB15" s="474">
        <v>38997</v>
      </c>
      <c r="AC15" s="475">
        <v>39177</v>
      </c>
      <c r="AD15" s="475">
        <v>39417</v>
      </c>
      <c r="AE15" s="475">
        <v>39904</v>
      </c>
      <c r="AF15" s="475">
        <v>39959</v>
      </c>
      <c r="AG15" s="475">
        <v>40046</v>
      </c>
      <c r="AH15" s="475">
        <v>40080</v>
      </c>
      <c r="AI15" s="475">
        <v>39607</v>
      </c>
      <c r="AJ15" s="475">
        <v>39991</v>
      </c>
      <c r="AK15" s="475">
        <v>40203</v>
      </c>
      <c r="AL15" s="475">
        <v>40096</v>
      </c>
      <c r="AM15" s="476">
        <v>40352</v>
      </c>
      <c r="AN15" s="474">
        <v>40480</v>
      </c>
      <c r="AO15" s="475">
        <v>40872</v>
      </c>
      <c r="AP15" s="475">
        <v>41429</v>
      </c>
      <c r="AQ15" s="475">
        <v>41284</v>
      </c>
      <c r="AR15" s="475">
        <v>41454</v>
      </c>
      <c r="AS15" s="475">
        <v>41908</v>
      </c>
      <c r="AT15" s="475">
        <v>42066</v>
      </c>
      <c r="AU15" s="475">
        <v>41995</v>
      </c>
      <c r="AV15" s="475">
        <v>41981</v>
      </c>
      <c r="AW15" s="475">
        <v>42554</v>
      </c>
      <c r="AX15" s="475">
        <v>42562</v>
      </c>
      <c r="AY15" s="476">
        <v>42617</v>
      </c>
      <c r="AZ15" s="474">
        <v>43199</v>
      </c>
      <c r="BA15" s="475">
        <v>43202</v>
      </c>
      <c r="BB15" s="475">
        <v>43580</v>
      </c>
      <c r="BC15" s="475">
        <v>43562</v>
      </c>
      <c r="BD15" s="475">
        <v>43649</v>
      </c>
      <c r="BE15" s="475">
        <v>43566</v>
      </c>
      <c r="BF15" s="475">
        <v>44113</v>
      </c>
      <c r="BG15" s="475">
        <v>44189</v>
      </c>
      <c r="BH15" s="475">
        <v>44242</v>
      </c>
      <c r="BI15" s="475">
        <v>44197</v>
      </c>
      <c r="BJ15" s="475">
        <v>44605</v>
      </c>
      <c r="BK15" s="476">
        <v>45067</v>
      </c>
      <c r="BL15" s="474">
        <v>45314</v>
      </c>
      <c r="BM15" s="479">
        <v>45669</v>
      </c>
      <c r="BN15" s="479">
        <v>45756</v>
      </c>
      <c r="BO15" s="479">
        <v>45927</v>
      </c>
      <c r="BP15" s="479">
        <v>46035</v>
      </c>
      <c r="BQ15" s="479">
        <v>46175</v>
      </c>
      <c r="BR15" s="479">
        <v>46320</v>
      </c>
      <c r="BS15" s="479">
        <v>46260</v>
      </c>
      <c r="BT15" s="479">
        <v>46310</v>
      </c>
      <c r="BU15" s="479">
        <v>46360</v>
      </c>
      <c r="BV15" s="479">
        <v>46535</v>
      </c>
      <c r="BW15" s="476">
        <v>46648</v>
      </c>
      <c r="BX15" s="474">
        <v>46802</v>
      </c>
      <c r="BY15" s="479">
        <v>46753</v>
      </c>
      <c r="BZ15" s="479">
        <v>46693</v>
      </c>
      <c r="CA15" s="479">
        <v>46580</v>
      </c>
      <c r="CB15" s="479">
        <v>46454</v>
      </c>
      <c r="CC15" s="479">
        <v>45654</v>
      </c>
      <c r="CD15" s="479">
        <v>45753</v>
      </c>
      <c r="CE15" s="479">
        <v>45787</v>
      </c>
      <c r="CF15" s="479">
        <v>45586</v>
      </c>
      <c r="CG15" s="475">
        <v>45572</v>
      </c>
      <c r="CH15" s="475">
        <v>45445</v>
      </c>
      <c r="CI15" s="476">
        <v>45281</v>
      </c>
      <c r="CJ15" s="474">
        <v>45181</v>
      </c>
      <c r="CK15" s="475">
        <v>45272</v>
      </c>
      <c r="CL15" s="475">
        <v>45392</v>
      </c>
      <c r="CM15" s="475">
        <v>45406</v>
      </c>
      <c r="CN15" s="475">
        <v>45476</v>
      </c>
      <c r="CO15" s="475">
        <v>45524</v>
      </c>
      <c r="CP15" s="475">
        <v>45868</v>
      </c>
      <c r="CQ15" s="475">
        <v>45994</v>
      </c>
      <c r="CR15" s="475">
        <v>46174</v>
      </c>
      <c r="CS15" s="475">
        <v>46026</v>
      </c>
      <c r="CT15" s="475">
        <v>46140</v>
      </c>
      <c r="CU15" s="476">
        <v>46163</v>
      </c>
      <c r="CV15" s="474">
        <v>46261</v>
      </c>
      <c r="CW15" s="475">
        <v>46377</v>
      </c>
      <c r="CX15" s="475">
        <v>46420</v>
      </c>
      <c r="CY15" s="475">
        <v>46659</v>
      </c>
      <c r="CZ15" s="475">
        <v>46276</v>
      </c>
      <c r="DA15" s="475">
        <v>46333</v>
      </c>
      <c r="DB15" s="475">
        <v>46342</v>
      </c>
      <c r="DC15" s="475">
        <v>46476</v>
      </c>
      <c r="DD15" s="475">
        <v>46384</v>
      </c>
      <c r="DE15" s="475">
        <v>46318</v>
      </c>
      <c r="DF15" s="475">
        <v>46289</v>
      </c>
      <c r="DG15" s="476">
        <v>46431</v>
      </c>
      <c r="DH15" s="474">
        <v>46427</v>
      </c>
      <c r="DI15" s="475">
        <v>46458</v>
      </c>
      <c r="DJ15" s="475">
        <v>46501</v>
      </c>
      <c r="DK15" s="475">
        <v>46462</v>
      </c>
      <c r="DL15" s="475">
        <v>46348</v>
      </c>
      <c r="DM15" s="475">
        <v>46236</v>
      </c>
      <c r="DN15" s="475">
        <v>46062</v>
      </c>
      <c r="DO15" s="475">
        <v>46153</v>
      </c>
      <c r="DP15" s="475">
        <v>46190</v>
      </c>
      <c r="DQ15" s="475">
        <v>46172</v>
      </c>
      <c r="DR15" s="475">
        <v>46169</v>
      </c>
      <c r="DS15" s="476">
        <v>46139</v>
      </c>
      <c r="DT15" s="474">
        <v>46299</v>
      </c>
      <c r="DU15" s="475">
        <v>46490</v>
      </c>
      <c r="DV15" s="475">
        <v>46571</v>
      </c>
      <c r="DW15" s="475">
        <v>46547</v>
      </c>
      <c r="DX15" s="478">
        <v>46679</v>
      </c>
      <c r="DY15" s="478">
        <v>46621</v>
      </c>
      <c r="DZ15" s="478">
        <v>46678</v>
      </c>
      <c r="EA15" s="478">
        <v>46422</v>
      </c>
      <c r="EB15" s="478">
        <v>46437</v>
      </c>
      <c r="EC15" s="478">
        <v>46354</v>
      </c>
      <c r="ED15" s="478">
        <v>46303</v>
      </c>
      <c r="EE15" s="476">
        <f>'1. Población_Afiliada_Regimen'!D15</f>
        <v>46217</v>
      </c>
      <c r="EF15" s="118">
        <f t="shared" si="2"/>
        <v>-86</v>
      </c>
      <c r="EG15" s="98">
        <f t="shared" si="3"/>
        <v>-0.18573310584627348</v>
      </c>
      <c r="EH15" s="118">
        <f t="shared" si="4"/>
        <v>78</v>
      </c>
      <c r="EI15" s="98">
        <f t="shared" si="5"/>
        <v>0.16905437915862936</v>
      </c>
      <c r="EM15" s="119" t="s">
        <v>483</v>
      </c>
      <c r="EN15" s="120">
        <v>2263110</v>
      </c>
      <c r="EO15" s="120">
        <v>2317897</v>
      </c>
      <c r="EP15" s="120">
        <v>2327498</v>
      </c>
      <c r="EQ15" s="4">
        <v>2294057</v>
      </c>
      <c r="ER15" s="4">
        <v>2465967</v>
      </c>
    </row>
    <row r="16" spans="1:148" ht="15" outlineLevel="2">
      <c r="A16" s="457">
        <v>495</v>
      </c>
      <c r="B16" s="55" t="s">
        <v>308</v>
      </c>
      <c r="C16" s="409" t="s">
        <v>316</v>
      </c>
      <c r="D16" s="474">
        <v>18611</v>
      </c>
      <c r="E16" s="475">
        <v>18864</v>
      </c>
      <c r="F16" s="475">
        <v>18913</v>
      </c>
      <c r="G16" s="475">
        <v>18765</v>
      </c>
      <c r="H16" s="475">
        <v>18666</v>
      </c>
      <c r="I16" s="475">
        <v>18839</v>
      </c>
      <c r="J16" s="475">
        <v>18809</v>
      </c>
      <c r="K16" s="475">
        <v>18763</v>
      </c>
      <c r="L16" s="475">
        <v>18984</v>
      </c>
      <c r="M16" s="475">
        <v>19052</v>
      </c>
      <c r="N16" s="475">
        <v>19099</v>
      </c>
      <c r="O16" s="476">
        <v>19511</v>
      </c>
      <c r="P16" s="474">
        <v>19522</v>
      </c>
      <c r="Q16" s="475">
        <v>19660</v>
      </c>
      <c r="R16" s="477">
        <v>19774</v>
      </c>
      <c r="S16" s="475">
        <v>19697</v>
      </c>
      <c r="T16" s="475">
        <v>19790</v>
      </c>
      <c r="U16" s="475">
        <v>19958</v>
      </c>
      <c r="V16" s="475">
        <v>20012</v>
      </c>
      <c r="W16" s="475">
        <v>20122</v>
      </c>
      <c r="X16" s="475">
        <v>20237</v>
      </c>
      <c r="Y16" s="475">
        <v>20182</v>
      </c>
      <c r="Z16" s="475">
        <v>20330</v>
      </c>
      <c r="AA16" s="476">
        <v>20365</v>
      </c>
      <c r="AB16" s="474">
        <v>20387</v>
      </c>
      <c r="AC16" s="475">
        <v>20549</v>
      </c>
      <c r="AD16" s="475">
        <v>20582</v>
      </c>
      <c r="AE16" s="475">
        <v>20640</v>
      </c>
      <c r="AF16" s="475">
        <v>20832</v>
      </c>
      <c r="AG16" s="475">
        <v>20581</v>
      </c>
      <c r="AH16" s="475">
        <v>20536</v>
      </c>
      <c r="AI16" s="475">
        <v>20663</v>
      </c>
      <c r="AJ16" s="475">
        <v>20910</v>
      </c>
      <c r="AK16" s="475">
        <v>20966</v>
      </c>
      <c r="AL16" s="475">
        <v>20856</v>
      </c>
      <c r="AM16" s="476">
        <v>21054</v>
      </c>
      <c r="AN16" s="474">
        <v>21083</v>
      </c>
      <c r="AO16" s="475">
        <v>21275</v>
      </c>
      <c r="AP16" s="475">
        <v>21582</v>
      </c>
      <c r="AQ16" s="475">
        <v>21669</v>
      </c>
      <c r="AR16" s="475">
        <v>21710</v>
      </c>
      <c r="AS16" s="475">
        <v>21892</v>
      </c>
      <c r="AT16" s="475">
        <v>21941</v>
      </c>
      <c r="AU16" s="475">
        <v>21979</v>
      </c>
      <c r="AV16" s="475">
        <v>21937</v>
      </c>
      <c r="AW16" s="475">
        <v>22006</v>
      </c>
      <c r="AX16" s="475">
        <v>22045</v>
      </c>
      <c r="AY16" s="476">
        <v>22017</v>
      </c>
      <c r="AZ16" s="474">
        <v>22246</v>
      </c>
      <c r="BA16" s="475">
        <v>22326</v>
      </c>
      <c r="BB16" s="475">
        <v>22451</v>
      </c>
      <c r="BC16" s="475">
        <v>22482</v>
      </c>
      <c r="BD16" s="475">
        <v>22516</v>
      </c>
      <c r="BE16" s="475">
        <v>22447</v>
      </c>
      <c r="BF16" s="475">
        <v>22517</v>
      </c>
      <c r="BG16" s="475">
        <v>23252</v>
      </c>
      <c r="BH16" s="475">
        <v>23635</v>
      </c>
      <c r="BI16" s="475">
        <v>22825</v>
      </c>
      <c r="BJ16" s="475">
        <v>23121</v>
      </c>
      <c r="BK16" s="476">
        <v>23274</v>
      </c>
      <c r="BL16" s="474">
        <v>23345</v>
      </c>
      <c r="BM16" s="479">
        <v>23455</v>
      </c>
      <c r="BN16" s="479">
        <v>23424</v>
      </c>
      <c r="BO16" s="479">
        <v>23436</v>
      </c>
      <c r="BP16" s="479">
        <v>23459</v>
      </c>
      <c r="BQ16" s="479">
        <v>23451</v>
      </c>
      <c r="BR16" s="479">
        <v>23483</v>
      </c>
      <c r="BS16" s="479">
        <v>23443</v>
      </c>
      <c r="BT16" s="479">
        <v>23460</v>
      </c>
      <c r="BU16" s="479">
        <v>23427</v>
      </c>
      <c r="BV16" s="479">
        <v>23518</v>
      </c>
      <c r="BW16" s="476">
        <v>23554</v>
      </c>
      <c r="BX16" s="474">
        <v>23603</v>
      </c>
      <c r="BY16" s="479">
        <v>23593</v>
      </c>
      <c r="BZ16" s="479">
        <v>23634</v>
      </c>
      <c r="CA16" s="479">
        <v>23649</v>
      </c>
      <c r="CB16" s="479">
        <v>23466</v>
      </c>
      <c r="CC16" s="479">
        <v>23137</v>
      </c>
      <c r="CD16" s="479">
        <v>23218</v>
      </c>
      <c r="CE16" s="479">
        <v>23241</v>
      </c>
      <c r="CF16" s="479">
        <v>23183</v>
      </c>
      <c r="CG16" s="475">
        <v>23194</v>
      </c>
      <c r="CH16" s="475">
        <v>23144</v>
      </c>
      <c r="CI16" s="476">
        <v>23106</v>
      </c>
      <c r="CJ16" s="474">
        <v>23052</v>
      </c>
      <c r="CK16" s="475">
        <v>23099</v>
      </c>
      <c r="CL16" s="475">
        <v>23204</v>
      </c>
      <c r="CM16" s="475">
        <v>23227</v>
      </c>
      <c r="CN16" s="475">
        <v>23245</v>
      </c>
      <c r="CO16" s="475">
        <v>23262</v>
      </c>
      <c r="CP16" s="475">
        <v>23225</v>
      </c>
      <c r="CQ16" s="475">
        <v>23458</v>
      </c>
      <c r="CR16" s="475">
        <v>23475</v>
      </c>
      <c r="CS16" s="475">
        <v>23395</v>
      </c>
      <c r="CT16" s="475">
        <v>23399</v>
      </c>
      <c r="CU16" s="476">
        <v>23366</v>
      </c>
      <c r="CV16" s="474">
        <v>23351</v>
      </c>
      <c r="CW16" s="475">
        <v>23639</v>
      </c>
      <c r="CX16" s="475">
        <v>23623</v>
      </c>
      <c r="CY16" s="475">
        <v>23665</v>
      </c>
      <c r="CZ16" s="475">
        <v>23696</v>
      </c>
      <c r="DA16" s="475">
        <v>23657</v>
      </c>
      <c r="DB16" s="475">
        <v>23670</v>
      </c>
      <c r="DC16" s="475">
        <v>23669</v>
      </c>
      <c r="DD16" s="475">
        <v>23657</v>
      </c>
      <c r="DE16" s="475">
        <v>23595</v>
      </c>
      <c r="DF16" s="475">
        <v>23589</v>
      </c>
      <c r="DG16" s="476">
        <v>23586</v>
      </c>
      <c r="DH16" s="474">
        <v>23661</v>
      </c>
      <c r="DI16" s="475">
        <v>23739</v>
      </c>
      <c r="DJ16" s="475">
        <v>23991</v>
      </c>
      <c r="DK16" s="475">
        <v>24060</v>
      </c>
      <c r="DL16" s="475">
        <v>24139</v>
      </c>
      <c r="DM16" s="475">
        <v>24171</v>
      </c>
      <c r="DN16" s="475">
        <v>24202</v>
      </c>
      <c r="DO16" s="475">
        <v>24292</v>
      </c>
      <c r="DP16" s="475">
        <v>24285</v>
      </c>
      <c r="DQ16" s="475">
        <v>24286</v>
      </c>
      <c r="DR16" s="475">
        <v>24276</v>
      </c>
      <c r="DS16" s="476">
        <v>24248</v>
      </c>
      <c r="DT16" s="474">
        <v>24325</v>
      </c>
      <c r="DU16" s="475">
        <v>24365</v>
      </c>
      <c r="DV16" s="475">
        <v>24420</v>
      </c>
      <c r="DW16" s="475">
        <v>24379</v>
      </c>
      <c r="DX16" s="478">
        <v>24472</v>
      </c>
      <c r="DY16" s="478">
        <v>24437</v>
      </c>
      <c r="DZ16" s="478">
        <v>24435</v>
      </c>
      <c r="EA16" s="478">
        <v>24498</v>
      </c>
      <c r="EB16" s="478">
        <v>24492</v>
      </c>
      <c r="EC16" s="478">
        <v>24525</v>
      </c>
      <c r="ED16" s="478">
        <v>24677</v>
      </c>
      <c r="EE16" s="476">
        <f>'1. Población_Afiliada_Regimen'!D16</f>
        <v>24656</v>
      </c>
      <c r="EF16" s="118">
        <f t="shared" si="2"/>
        <v>-21</v>
      </c>
      <c r="EG16" s="98">
        <f t="shared" si="3"/>
        <v>-8.5099485350731446E-2</v>
      </c>
      <c r="EH16" s="118">
        <f t="shared" si="4"/>
        <v>408</v>
      </c>
      <c r="EI16" s="98">
        <f t="shared" si="5"/>
        <v>1.6826129990102277</v>
      </c>
      <c r="EM16" s="267" t="s">
        <v>484</v>
      </c>
      <c r="EN16" s="120">
        <v>2253831</v>
      </c>
      <c r="EO16" s="120">
        <v>2329926</v>
      </c>
      <c r="EP16" s="120">
        <f>DF4</f>
        <v>2332435</v>
      </c>
      <c r="EQ16" s="4">
        <v>2284686</v>
      </c>
      <c r="ER16" s="4">
        <v>2448044</v>
      </c>
    </row>
    <row r="17" spans="1:148" ht="15" outlineLevel="2">
      <c r="A17" s="457">
        <v>790</v>
      </c>
      <c r="B17" s="55" t="s">
        <v>308</v>
      </c>
      <c r="C17" s="409" t="s">
        <v>318</v>
      </c>
      <c r="D17" s="474">
        <v>31940</v>
      </c>
      <c r="E17" s="475">
        <v>31780</v>
      </c>
      <c r="F17" s="475">
        <v>31712</v>
      </c>
      <c r="G17" s="475">
        <v>31431</v>
      </c>
      <c r="H17" s="475">
        <v>31314</v>
      </c>
      <c r="I17" s="475">
        <v>31554</v>
      </c>
      <c r="J17" s="475">
        <v>31451</v>
      </c>
      <c r="K17" s="475">
        <v>31396</v>
      </c>
      <c r="L17" s="475">
        <v>31336</v>
      </c>
      <c r="M17" s="475">
        <v>31839</v>
      </c>
      <c r="N17" s="475">
        <v>31688</v>
      </c>
      <c r="O17" s="476">
        <v>32165</v>
      </c>
      <c r="P17" s="474">
        <v>32012</v>
      </c>
      <c r="Q17" s="475">
        <v>32199</v>
      </c>
      <c r="R17" s="477">
        <v>31651</v>
      </c>
      <c r="S17" s="475">
        <v>31018</v>
      </c>
      <c r="T17" s="475">
        <v>31116</v>
      </c>
      <c r="U17" s="475">
        <v>31179</v>
      </c>
      <c r="V17" s="475">
        <v>31602</v>
      </c>
      <c r="W17" s="475">
        <v>31648</v>
      </c>
      <c r="X17" s="475">
        <v>31602</v>
      </c>
      <c r="Y17" s="475">
        <v>31518</v>
      </c>
      <c r="Z17" s="475">
        <v>31507</v>
      </c>
      <c r="AA17" s="476">
        <v>31448</v>
      </c>
      <c r="AB17" s="474">
        <v>31434</v>
      </c>
      <c r="AC17" s="475">
        <v>31381</v>
      </c>
      <c r="AD17" s="475">
        <v>31270</v>
      </c>
      <c r="AE17" s="475">
        <v>31232</v>
      </c>
      <c r="AF17" s="475">
        <v>31108</v>
      </c>
      <c r="AG17" s="475">
        <v>31007</v>
      </c>
      <c r="AH17" s="475">
        <v>31046</v>
      </c>
      <c r="AI17" s="475">
        <v>30846</v>
      </c>
      <c r="AJ17" s="475">
        <v>31190</v>
      </c>
      <c r="AK17" s="475">
        <v>31355</v>
      </c>
      <c r="AL17" s="475">
        <v>31311</v>
      </c>
      <c r="AM17" s="476">
        <v>31293</v>
      </c>
      <c r="AN17" s="474">
        <v>31313</v>
      </c>
      <c r="AO17" s="475">
        <v>31230</v>
      </c>
      <c r="AP17" s="475">
        <v>31553</v>
      </c>
      <c r="AQ17" s="475">
        <v>31429</v>
      </c>
      <c r="AR17" s="475">
        <v>31571</v>
      </c>
      <c r="AS17" s="475">
        <v>31643</v>
      </c>
      <c r="AT17" s="475">
        <v>31662</v>
      </c>
      <c r="AU17" s="475">
        <v>31623</v>
      </c>
      <c r="AV17" s="475">
        <v>31476</v>
      </c>
      <c r="AW17" s="475">
        <v>31515</v>
      </c>
      <c r="AX17" s="475">
        <v>31549</v>
      </c>
      <c r="AY17" s="476">
        <v>31621</v>
      </c>
      <c r="AZ17" s="474">
        <v>32002</v>
      </c>
      <c r="BA17" s="475">
        <v>32038</v>
      </c>
      <c r="BB17" s="475">
        <v>32178</v>
      </c>
      <c r="BC17" s="475">
        <v>32073</v>
      </c>
      <c r="BD17" s="475">
        <v>31981</v>
      </c>
      <c r="BE17" s="475">
        <v>31703</v>
      </c>
      <c r="BF17" s="475">
        <v>31952</v>
      </c>
      <c r="BG17" s="475">
        <v>31826</v>
      </c>
      <c r="BH17" s="475">
        <v>31785</v>
      </c>
      <c r="BI17" s="475">
        <v>31582</v>
      </c>
      <c r="BJ17" s="475">
        <v>31649</v>
      </c>
      <c r="BK17" s="476">
        <v>31875</v>
      </c>
      <c r="BL17" s="474">
        <v>31916</v>
      </c>
      <c r="BM17" s="479">
        <v>31964</v>
      </c>
      <c r="BN17" s="479">
        <v>31878</v>
      </c>
      <c r="BO17" s="479">
        <v>31951</v>
      </c>
      <c r="BP17" s="479">
        <v>31960</v>
      </c>
      <c r="BQ17" s="479">
        <v>31931</v>
      </c>
      <c r="BR17" s="479">
        <v>31895</v>
      </c>
      <c r="BS17" s="479">
        <v>31753</v>
      </c>
      <c r="BT17" s="479">
        <v>31741</v>
      </c>
      <c r="BU17" s="479">
        <v>31706</v>
      </c>
      <c r="BV17" s="479">
        <v>31737</v>
      </c>
      <c r="BW17" s="476">
        <v>31857</v>
      </c>
      <c r="BX17" s="474">
        <v>31865</v>
      </c>
      <c r="BY17" s="479">
        <v>31744</v>
      </c>
      <c r="BZ17" s="479">
        <v>31643</v>
      </c>
      <c r="CA17" s="479">
        <v>31538</v>
      </c>
      <c r="CB17" s="479">
        <v>31515</v>
      </c>
      <c r="CC17" s="479">
        <v>30929</v>
      </c>
      <c r="CD17" s="479">
        <v>31014</v>
      </c>
      <c r="CE17" s="479">
        <v>31115</v>
      </c>
      <c r="CF17" s="479">
        <v>30977</v>
      </c>
      <c r="CG17" s="475">
        <v>31008</v>
      </c>
      <c r="CH17" s="475">
        <v>30975</v>
      </c>
      <c r="CI17" s="476">
        <v>30896</v>
      </c>
      <c r="CJ17" s="474">
        <v>30802</v>
      </c>
      <c r="CK17" s="475">
        <v>30831</v>
      </c>
      <c r="CL17" s="475">
        <v>30781</v>
      </c>
      <c r="CM17" s="475">
        <v>30694</v>
      </c>
      <c r="CN17" s="475">
        <v>30789</v>
      </c>
      <c r="CO17" s="475">
        <v>30865</v>
      </c>
      <c r="CP17" s="475">
        <v>31144</v>
      </c>
      <c r="CQ17" s="475">
        <v>31269</v>
      </c>
      <c r="CR17" s="475">
        <v>31320</v>
      </c>
      <c r="CS17" s="475">
        <v>31262</v>
      </c>
      <c r="CT17" s="475">
        <v>31216</v>
      </c>
      <c r="CU17" s="476">
        <v>31118</v>
      </c>
      <c r="CV17" s="474">
        <v>31096</v>
      </c>
      <c r="CW17" s="475">
        <v>31028</v>
      </c>
      <c r="CX17" s="475">
        <v>30895</v>
      </c>
      <c r="CY17" s="475">
        <v>30772</v>
      </c>
      <c r="CZ17" s="475">
        <v>30212</v>
      </c>
      <c r="DA17" s="475">
        <v>29962</v>
      </c>
      <c r="DB17" s="475">
        <v>29796</v>
      </c>
      <c r="DC17" s="475">
        <v>29583</v>
      </c>
      <c r="DD17" s="475">
        <v>29554</v>
      </c>
      <c r="DE17" s="475">
        <v>29302</v>
      </c>
      <c r="DF17" s="475">
        <v>29130</v>
      </c>
      <c r="DG17" s="476">
        <v>29023</v>
      </c>
      <c r="DH17" s="474">
        <v>29032</v>
      </c>
      <c r="DI17" s="475">
        <v>28941</v>
      </c>
      <c r="DJ17" s="475">
        <v>28826</v>
      </c>
      <c r="DK17" s="475">
        <v>28691</v>
      </c>
      <c r="DL17" s="475">
        <v>28606</v>
      </c>
      <c r="DM17" s="475">
        <v>28445</v>
      </c>
      <c r="DN17" s="475">
        <v>28276</v>
      </c>
      <c r="DO17" s="475">
        <v>28137</v>
      </c>
      <c r="DP17" s="475">
        <v>28029</v>
      </c>
      <c r="DQ17" s="475">
        <v>27873</v>
      </c>
      <c r="DR17" s="475">
        <v>27779</v>
      </c>
      <c r="DS17" s="476">
        <v>27555</v>
      </c>
      <c r="DT17" s="474">
        <v>27509</v>
      </c>
      <c r="DU17" s="475">
        <v>27605</v>
      </c>
      <c r="DV17" s="475">
        <v>27559</v>
      </c>
      <c r="DW17" s="475">
        <v>27512</v>
      </c>
      <c r="DX17" s="478">
        <v>27558</v>
      </c>
      <c r="DY17" s="478">
        <v>27453</v>
      </c>
      <c r="DZ17" s="478">
        <v>27782</v>
      </c>
      <c r="EA17" s="478">
        <v>27613</v>
      </c>
      <c r="EB17" s="478">
        <v>27571</v>
      </c>
      <c r="EC17" s="478">
        <v>27454</v>
      </c>
      <c r="ED17" s="478">
        <v>27382</v>
      </c>
      <c r="EE17" s="476">
        <f>'1. Población_Afiliada_Regimen'!D17</f>
        <v>27267</v>
      </c>
      <c r="EF17" s="118">
        <f t="shared" si="2"/>
        <v>-115</v>
      </c>
      <c r="EG17" s="98">
        <f t="shared" si="3"/>
        <v>-0.41998393104959464</v>
      </c>
      <c r="EH17" s="118">
        <f t="shared" si="4"/>
        <v>-288</v>
      </c>
      <c r="EI17" s="98">
        <f t="shared" si="5"/>
        <v>-1.045182362547632</v>
      </c>
      <c r="EM17" s="119" t="s">
        <v>485</v>
      </c>
      <c r="EN17" s="120">
        <v>2241894</v>
      </c>
      <c r="EO17" s="120">
        <v>2336079</v>
      </c>
      <c r="EP17" s="120">
        <f>DG4</f>
        <v>2338345</v>
      </c>
      <c r="EQ17" s="4">
        <v>2290422</v>
      </c>
      <c r="ER17" s="4">
        <v>2427993</v>
      </c>
    </row>
    <row r="18" spans="1:148" ht="15" outlineLevel="2">
      <c r="A18" s="457">
        <v>895</v>
      </c>
      <c r="B18" s="55" t="s">
        <v>308</v>
      </c>
      <c r="C18" s="409" t="s">
        <v>320</v>
      </c>
      <c r="D18" s="474">
        <v>19759</v>
      </c>
      <c r="E18" s="475">
        <v>19809</v>
      </c>
      <c r="F18" s="475">
        <v>19745</v>
      </c>
      <c r="G18" s="475">
        <v>19757</v>
      </c>
      <c r="H18" s="475">
        <v>19753</v>
      </c>
      <c r="I18" s="475">
        <v>19856</v>
      </c>
      <c r="J18" s="475">
        <v>19756</v>
      </c>
      <c r="K18" s="475">
        <v>19804</v>
      </c>
      <c r="L18" s="475">
        <v>19659</v>
      </c>
      <c r="M18" s="475">
        <v>19604</v>
      </c>
      <c r="N18" s="475">
        <v>19359</v>
      </c>
      <c r="O18" s="476">
        <v>19996</v>
      </c>
      <c r="P18" s="474">
        <v>20015</v>
      </c>
      <c r="Q18" s="475">
        <v>19812</v>
      </c>
      <c r="R18" s="477">
        <v>19779</v>
      </c>
      <c r="S18" s="475">
        <v>19935</v>
      </c>
      <c r="T18" s="475">
        <v>19891</v>
      </c>
      <c r="U18" s="475">
        <v>20277</v>
      </c>
      <c r="V18" s="475">
        <v>20454</v>
      </c>
      <c r="W18" s="475">
        <v>20352</v>
      </c>
      <c r="X18" s="475">
        <v>20573</v>
      </c>
      <c r="Y18" s="475">
        <v>20683</v>
      </c>
      <c r="Z18" s="475">
        <v>20769</v>
      </c>
      <c r="AA18" s="476">
        <v>20872</v>
      </c>
      <c r="AB18" s="474">
        <v>20990</v>
      </c>
      <c r="AC18" s="475">
        <v>21130</v>
      </c>
      <c r="AD18" s="475">
        <v>21135</v>
      </c>
      <c r="AE18" s="475">
        <v>21119</v>
      </c>
      <c r="AF18" s="475">
        <v>21158</v>
      </c>
      <c r="AG18" s="475">
        <v>21032</v>
      </c>
      <c r="AH18" s="475">
        <v>21000</v>
      </c>
      <c r="AI18" s="475">
        <v>20865</v>
      </c>
      <c r="AJ18" s="475">
        <v>21122</v>
      </c>
      <c r="AK18" s="475">
        <v>21297</v>
      </c>
      <c r="AL18" s="475">
        <v>21226</v>
      </c>
      <c r="AM18" s="476">
        <v>21283</v>
      </c>
      <c r="AN18" s="474">
        <v>21304</v>
      </c>
      <c r="AO18" s="475">
        <v>21323</v>
      </c>
      <c r="AP18" s="475">
        <v>21501</v>
      </c>
      <c r="AQ18" s="475">
        <v>21383</v>
      </c>
      <c r="AR18" s="475">
        <v>21472</v>
      </c>
      <c r="AS18" s="475">
        <v>21693</v>
      </c>
      <c r="AT18" s="475">
        <v>21658</v>
      </c>
      <c r="AU18" s="475">
        <v>21732</v>
      </c>
      <c r="AV18" s="475">
        <v>21600</v>
      </c>
      <c r="AW18" s="475">
        <v>21718</v>
      </c>
      <c r="AX18" s="475">
        <v>21646</v>
      </c>
      <c r="AY18" s="476">
        <v>21726</v>
      </c>
      <c r="AZ18" s="474">
        <v>22056</v>
      </c>
      <c r="BA18" s="475">
        <v>22065</v>
      </c>
      <c r="BB18" s="475">
        <v>22242</v>
      </c>
      <c r="BC18" s="475">
        <v>22280</v>
      </c>
      <c r="BD18" s="475">
        <v>22291</v>
      </c>
      <c r="BE18" s="475">
        <v>22235</v>
      </c>
      <c r="BF18" s="475">
        <v>22422</v>
      </c>
      <c r="BG18" s="475">
        <v>22362</v>
      </c>
      <c r="BH18" s="475">
        <v>22288</v>
      </c>
      <c r="BI18" s="475">
        <v>22222</v>
      </c>
      <c r="BJ18" s="475">
        <v>22385</v>
      </c>
      <c r="BK18" s="476">
        <v>22596</v>
      </c>
      <c r="BL18" s="474">
        <v>22648</v>
      </c>
      <c r="BM18" s="479">
        <v>22788</v>
      </c>
      <c r="BN18" s="479">
        <v>22834</v>
      </c>
      <c r="BO18" s="479">
        <v>22894</v>
      </c>
      <c r="BP18" s="479">
        <v>22927</v>
      </c>
      <c r="BQ18" s="479">
        <v>22969</v>
      </c>
      <c r="BR18" s="479">
        <v>22987</v>
      </c>
      <c r="BS18" s="479">
        <v>22985</v>
      </c>
      <c r="BT18" s="479">
        <v>23031</v>
      </c>
      <c r="BU18" s="479">
        <v>23070</v>
      </c>
      <c r="BV18" s="479">
        <v>23132</v>
      </c>
      <c r="BW18" s="476">
        <v>23140</v>
      </c>
      <c r="BX18" s="474">
        <v>23173</v>
      </c>
      <c r="BY18" s="479">
        <v>23052</v>
      </c>
      <c r="BZ18" s="479">
        <v>23049</v>
      </c>
      <c r="CA18" s="479">
        <v>23001</v>
      </c>
      <c r="CB18" s="479">
        <v>22986</v>
      </c>
      <c r="CC18" s="479">
        <v>22694</v>
      </c>
      <c r="CD18" s="479">
        <v>22796</v>
      </c>
      <c r="CE18" s="479">
        <v>22814</v>
      </c>
      <c r="CF18" s="479">
        <v>22710</v>
      </c>
      <c r="CG18" s="475">
        <v>22698</v>
      </c>
      <c r="CH18" s="475">
        <v>22642</v>
      </c>
      <c r="CI18" s="476">
        <v>22586</v>
      </c>
      <c r="CJ18" s="474">
        <v>22516</v>
      </c>
      <c r="CK18" s="475">
        <v>22518</v>
      </c>
      <c r="CL18" s="475">
        <v>22471</v>
      </c>
      <c r="CM18" s="475">
        <v>22341</v>
      </c>
      <c r="CN18" s="475">
        <v>22347</v>
      </c>
      <c r="CO18" s="475">
        <v>22380</v>
      </c>
      <c r="CP18" s="475">
        <v>22533</v>
      </c>
      <c r="CQ18" s="475">
        <v>22639</v>
      </c>
      <c r="CR18" s="475">
        <v>22650</v>
      </c>
      <c r="CS18" s="475">
        <v>22620</v>
      </c>
      <c r="CT18" s="475">
        <v>22597</v>
      </c>
      <c r="CU18" s="476">
        <v>22668</v>
      </c>
      <c r="CV18" s="474">
        <v>22835</v>
      </c>
      <c r="CW18" s="475">
        <v>22955</v>
      </c>
      <c r="CX18" s="475">
        <v>22926</v>
      </c>
      <c r="CY18" s="475">
        <v>22998</v>
      </c>
      <c r="CZ18" s="475">
        <v>22924</v>
      </c>
      <c r="DA18" s="475">
        <v>22898</v>
      </c>
      <c r="DB18" s="475">
        <v>22947</v>
      </c>
      <c r="DC18" s="475">
        <v>22887</v>
      </c>
      <c r="DD18" s="475">
        <v>22938</v>
      </c>
      <c r="DE18" s="475">
        <v>22896</v>
      </c>
      <c r="DF18" s="475">
        <v>22931</v>
      </c>
      <c r="DG18" s="476">
        <v>22912</v>
      </c>
      <c r="DH18" s="474">
        <v>23011</v>
      </c>
      <c r="DI18" s="475">
        <v>22992</v>
      </c>
      <c r="DJ18" s="475">
        <v>23042</v>
      </c>
      <c r="DK18" s="475">
        <v>22980</v>
      </c>
      <c r="DL18" s="475">
        <v>22996</v>
      </c>
      <c r="DM18" s="475">
        <v>22954</v>
      </c>
      <c r="DN18" s="475">
        <v>22893</v>
      </c>
      <c r="DO18" s="475">
        <v>22889</v>
      </c>
      <c r="DP18" s="475">
        <v>22890</v>
      </c>
      <c r="DQ18" s="475">
        <v>22893</v>
      </c>
      <c r="DR18" s="475">
        <v>22881</v>
      </c>
      <c r="DS18" s="476">
        <v>22820</v>
      </c>
      <c r="DT18" s="474">
        <v>22895</v>
      </c>
      <c r="DU18" s="475">
        <v>23162</v>
      </c>
      <c r="DV18" s="475">
        <v>23225</v>
      </c>
      <c r="DW18" s="475">
        <v>23262</v>
      </c>
      <c r="DX18" s="478">
        <v>23388</v>
      </c>
      <c r="DY18" s="478">
        <v>23333</v>
      </c>
      <c r="DZ18" s="478">
        <v>23372</v>
      </c>
      <c r="EA18" s="478">
        <v>23266</v>
      </c>
      <c r="EB18" s="478">
        <v>23269</v>
      </c>
      <c r="EC18" s="478">
        <v>23253</v>
      </c>
      <c r="ED18" s="478">
        <v>23271</v>
      </c>
      <c r="EE18" s="476">
        <f>'1. Población_Afiliada_Regimen'!D18</f>
        <v>23212</v>
      </c>
      <c r="EF18" s="118">
        <f t="shared" si="2"/>
        <v>-59</v>
      </c>
      <c r="EG18" s="98">
        <f t="shared" si="3"/>
        <v>-0.25353444200936787</v>
      </c>
      <c r="EH18" s="118">
        <f t="shared" si="4"/>
        <v>392</v>
      </c>
      <c r="EI18" s="98">
        <f t="shared" si="5"/>
        <v>1.7177914110429449</v>
      </c>
      <c r="EO18" s="6"/>
    </row>
    <row r="19" spans="1:148" ht="15" outlineLevel="1">
      <c r="A19" s="48" t="s">
        <v>322</v>
      </c>
      <c r="B19" s="45"/>
      <c r="C19" s="49" t="s">
        <v>762</v>
      </c>
      <c r="D19" s="50">
        <f t="shared" ref="D19:AH19" si="7">SUBTOTAL(9,D20:D30)</f>
        <v>328512</v>
      </c>
      <c r="E19" s="51">
        <f t="shared" si="7"/>
        <v>330271</v>
      </c>
      <c r="F19" s="51">
        <f t="shared" si="7"/>
        <v>330450</v>
      </c>
      <c r="G19" s="51">
        <f t="shared" si="7"/>
        <v>328977</v>
      </c>
      <c r="H19" s="51">
        <f t="shared" si="7"/>
        <v>328856</v>
      </c>
      <c r="I19" s="51">
        <f t="shared" si="7"/>
        <v>329583</v>
      </c>
      <c r="J19" s="51">
        <f t="shared" si="7"/>
        <v>326232</v>
      </c>
      <c r="K19" s="51">
        <f t="shared" si="7"/>
        <v>328828</v>
      </c>
      <c r="L19" s="51">
        <f t="shared" si="7"/>
        <v>324214</v>
      </c>
      <c r="M19" s="51">
        <f t="shared" si="7"/>
        <v>322932</v>
      </c>
      <c r="N19" s="51">
        <f t="shared" si="7"/>
        <v>322849</v>
      </c>
      <c r="O19" s="52">
        <f t="shared" si="7"/>
        <v>325430</v>
      </c>
      <c r="P19" s="50">
        <f t="shared" si="7"/>
        <v>324961</v>
      </c>
      <c r="Q19" s="51">
        <f t="shared" si="7"/>
        <v>330540</v>
      </c>
      <c r="R19" s="53">
        <f t="shared" si="7"/>
        <v>333325</v>
      </c>
      <c r="S19" s="51">
        <f t="shared" si="7"/>
        <v>309826</v>
      </c>
      <c r="T19" s="51">
        <f t="shared" si="7"/>
        <v>331933</v>
      </c>
      <c r="U19" s="51">
        <f t="shared" si="7"/>
        <v>336373</v>
      </c>
      <c r="V19" s="51">
        <f t="shared" si="7"/>
        <v>340660</v>
      </c>
      <c r="W19" s="51">
        <f t="shared" si="7"/>
        <v>344976</v>
      </c>
      <c r="X19" s="51">
        <f t="shared" si="7"/>
        <v>345741</v>
      </c>
      <c r="Y19" s="51">
        <f t="shared" si="7"/>
        <v>350453</v>
      </c>
      <c r="Z19" s="51">
        <f t="shared" si="7"/>
        <v>350933</v>
      </c>
      <c r="AA19" s="52">
        <f t="shared" si="7"/>
        <v>350407</v>
      </c>
      <c r="AB19" s="50">
        <f t="shared" si="7"/>
        <v>348933</v>
      </c>
      <c r="AC19" s="51">
        <f t="shared" si="7"/>
        <v>350803</v>
      </c>
      <c r="AD19" s="51">
        <f t="shared" si="7"/>
        <v>350653</v>
      </c>
      <c r="AE19" s="51">
        <f t="shared" si="7"/>
        <v>351191</v>
      </c>
      <c r="AF19" s="51">
        <f t="shared" si="7"/>
        <v>351935</v>
      </c>
      <c r="AG19" s="51">
        <f t="shared" si="7"/>
        <v>347300</v>
      </c>
      <c r="AH19" s="51">
        <f t="shared" si="7"/>
        <v>348410</v>
      </c>
      <c r="AI19" s="51">
        <v>348143</v>
      </c>
      <c r="AJ19" s="51">
        <v>347443</v>
      </c>
      <c r="AK19" s="51">
        <v>347989</v>
      </c>
      <c r="AL19" s="51">
        <v>346745</v>
      </c>
      <c r="AM19" s="52">
        <v>347751</v>
      </c>
      <c r="AN19" s="50">
        <v>347437</v>
      </c>
      <c r="AO19" s="51">
        <f>SUM(AO20:AO30)</f>
        <v>347601</v>
      </c>
      <c r="AP19" s="51">
        <f>SUM(AP20:AP30)</f>
        <v>348802</v>
      </c>
      <c r="AQ19" s="51">
        <f>SUM(AQ20:AQ30)</f>
        <v>348361</v>
      </c>
      <c r="AR19" s="51">
        <f>SUM(AR20:AR30)</f>
        <v>353716</v>
      </c>
      <c r="AS19" s="51">
        <v>356260</v>
      </c>
      <c r="AT19" s="51">
        <v>357865</v>
      </c>
      <c r="AU19" s="51">
        <v>358783</v>
      </c>
      <c r="AV19" s="51">
        <v>355153</v>
      </c>
      <c r="AW19" s="51">
        <v>356397</v>
      </c>
      <c r="AX19" s="51">
        <v>356537</v>
      </c>
      <c r="AY19" s="52">
        <v>357208</v>
      </c>
      <c r="AZ19" s="50">
        <v>358546</v>
      </c>
      <c r="BA19" s="51">
        <v>360288</v>
      </c>
      <c r="BB19" s="51">
        <v>359409</v>
      </c>
      <c r="BC19" s="51">
        <v>359629</v>
      </c>
      <c r="BD19" s="51">
        <v>361049</v>
      </c>
      <c r="BE19" s="51">
        <v>358635</v>
      </c>
      <c r="BF19" s="51">
        <v>360350</v>
      </c>
      <c r="BG19" s="51">
        <v>358629</v>
      </c>
      <c r="BH19" s="51">
        <v>366071</v>
      </c>
      <c r="BI19" s="51">
        <v>364156</v>
      </c>
      <c r="BJ19" s="51">
        <v>366281</v>
      </c>
      <c r="BK19" s="52">
        <v>373117</v>
      </c>
      <c r="BL19" s="50">
        <v>374199</v>
      </c>
      <c r="BM19" s="134">
        <v>376751</v>
      </c>
      <c r="BN19" s="134">
        <v>377201</v>
      </c>
      <c r="BO19" s="134">
        <v>377378</v>
      </c>
      <c r="BP19" s="134">
        <v>378183</v>
      </c>
      <c r="BQ19" s="134">
        <v>376888</v>
      </c>
      <c r="BR19" s="134">
        <v>370686</v>
      </c>
      <c r="BS19" s="134">
        <v>364845</v>
      </c>
      <c r="BT19" s="134">
        <v>363294</v>
      </c>
      <c r="BU19" s="134">
        <v>363332</v>
      </c>
      <c r="BV19" s="134">
        <v>362873</v>
      </c>
      <c r="BW19" s="52">
        <v>364182</v>
      </c>
      <c r="BX19" s="50">
        <v>364700</v>
      </c>
      <c r="BY19" s="134">
        <v>362873</v>
      </c>
      <c r="BZ19" s="134">
        <v>358926</v>
      </c>
      <c r="CA19" s="134">
        <v>355938</v>
      </c>
      <c r="CB19" s="134">
        <v>354569</v>
      </c>
      <c r="CC19" s="134">
        <v>350211</v>
      </c>
      <c r="CD19" s="134">
        <v>345240</v>
      </c>
      <c r="CE19" s="134">
        <v>344931</v>
      </c>
      <c r="CF19" s="134">
        <v>344905</v>
      </c>
      <c r="CG19" s="51">
        <v>344857</v>
      </c>
      <c r="CH19" s="51">
        <v>344849</v>
      </c>
      <c r="CI19" s="52">
        <v>344724</v>
      </c>
      <c r="CJ19" s="50">
        <v>343917</v>
      </c>
      <c r="CK19" s="51">
        <v>345267</v>
      </c>
      <c r="CL19" s="51">
        <v>343825</v>
      </c>
      <c r="CM19" s="51">
        <v>343830</v>
      </c>
      <c r="CN19" s="51">
        <v>343999</v>
      </c>
      <c r="CO19" s="51">
        <v>346684</v>
      </c>
      <c r="CP19" s="51">
        <v>349403</v>
      </c>
      <c r="CQ19" s="51">
        <v>349661</v>
      </c>
      <c r="CR19" s="51">
        <v>349992</v>
      </c>
      <c r="CS19" s="51">
        <v>351486</v>
      </c>
      <c r="CT19" s="51">
        <v>353692</v>
      </c>
      <c r="CU19" s="52">
        <v>354910</v>
      </c>
      <c r="CV19" s="50">
        <v>355253</v>
      </c>
      <c r="CW19" s="51">
        <v>355109</v>
      </c>
      <c r="CX19" s="51">
        <v>355135</v>
      </c>
      <c r="CY19" s="51">
        <v>354942</v>
      </c>
      <c r="CZ19" s="51">
        <v>355582</v>
      </c>
      <c r="DA19" s="51">
        <v>355086</v>
      </c>
      <c r="DB19" s="51">
        <v>354088</v>
      </c>
      <c r="DC19" s="51">
        <v>353891</v>
      </c>
      <c r="DD19" s="51">
        <v>357398</v>
      </c>
      <c r="DE19" s="51">
        <v>356413</v>
      </c>
      <c r="DF19" s="51">
        <v>360852</v>
      </c>
      <c r="DG19" s="52">
        <v>362545</v>
      </c>
      <c r="DH19" s="50">
        <v>363568</v>
      </c>
      <c r="DI19" s="51">
        <v>364840</v>
      </c>
      <c r="DJ19" s="51">
        <v>364686</v>
      </c>
      <c r="DK19" s="51">
        <v>364596</v>
      </c>
      <c r="DL19" s="51">
        <v>364754</v>
      </c>
      <c r="DM19" s="51">
        <v>363867</v>
      </c>
      <c r="DN19" s="51">
        <v>362875</v>
      </c>
      <c r="DO19" s="51">
        <v>362609</v>
      </c>
      <c r="DP19" s="51">
        <v>362681</v>
      </c>
      <c r="DQ19" s="51">
        <v>361639</v>
      </c>
      <c r="DR19" s="51">
        <v>359638</v>
      </c>
      <c r="DS19" s="52">
        <v>360360</v>
      </c>
      <c r="DT19" s="50">
        <v>360789</v>
      </c>
      <c r="DU19" s="51">
        <v>367562</v>
      </c>
      <c r="DV19" s="51">
        <v>372192</v>
      </c>
      <c r="DW19" s="51">
        <v>373865</v>
      </c>
      <c r="DX19" s="54">
        <v>376540</v>
      </c>
      <c r="DY19" s="54">
        <v>376955</v>
      </c>
      <c r="DZ19" s="54">
        <v>377299</v>
      </c>
      <c r="EA19" s="54">
        <v>372361</v>
      </c>
      <c r="EB19" s="54">
        <v>373902</v>
      </c>
      <c r="EC19" s="54">
        <v>373255</v>
      </c>
      <c r="ED19" s="54">
        <v>372422</v>
      </c>
      <c r="EE19" s="52">
        <f>'1. Población_Afiliada_Regimen'!D19</f>
        <v>371489</v>
      </c>
      <c r="EF19" s="118">
        <f t="shared" si="2"/>
        <v>-933</v>
      </c>
      <c r="EG19" s="98">
        <f t="shared" si="3"/>
        <v>-0.25052225700952147</v>
      </c>
      <c r="EH19" s="118">
        <f t="shared" si="4"/>
        <v>11129</v>
      </c>
      <c r="EI19" s="98">
        <f t="shared" si="5"/>
        <v>3.0883005883005881</v>
      </c>
    </row>
    <row r="20" spans="1:148" ht="15" outlineLevel="2">
      <c r="A20" s="457">
        <v>45</v>
      </c>
      <c r="B20" s="55" t="s">
        <v>322</v>
      </c>
      <c r="C20" s="409" t="s">
        <v>317</v>
      </c>
      <c r="D20" s="474">
        <v>55003</v>
      </c>
      <c r="E20" s="475">
        <v>55241</v>
      </c>
      <c r="F20" s="475">
        <v>55023</v>
      </c>
      <c r="G20" s="475">
        <v>54978</v>
      </c>
      <c r="H20" s="475">
        <v>54442</v>
      </c>
      <c r="I20" s="475">
        <v>54737</v>
      </c>
      <c r="J20" s="475">
        <v>53566</v>
      </c>
      <c r="K20" s="475">
        <v>54571</v>
      </c>
      <c r="L20" s="475">
        <v>52761</v>
      </c>
      <c r="M20" s="475">
        <v>51739</v>
      </c>
      <c r="N20" s="475">
        <v>51567</v>
      </c>
      <c r="O20" s="476">
        <v>51697</v>
      </c>
      <c r="P20" s="474">
        <v>51449</v>
      </c>
      <c r="Q20" s="475">
        <v>51131</v>
      </c>
      <c r="R20" s="477">
        <v>51111</v>
      </c>
      <c r="S20" s="475">
        <v>45207</v>
      </c>
      <c r="T20" s="475">
        <v>51161</v>
      </c>
      <c r="U20" s="475">
        <v>51443</v>
      </c>
      <c r="V20" s="475">
        <v>52197</v>
      </c>
      <c r="W20" s="475">
        <v>53128</v>
      </c>
      <c r="X20" s="475">
        <v>53053</v>
      </c>
      <c r="Y20" s="475">
        <v>53454</v>
      </c>
      <c r="Z20" s="475">
        <v>53412</v>
      </c>
      <c r="AA20" s="476">
        <v>52887</v>
      </c>
      <c r="AB20" s="474">
        <v>52834</v>
      </c>
      <c r="AC20" s="475">
        <v>52792</v>
      </c>
      <c r="AD20" s="475">
        <v>52568</v>
      </c>
      <c r="AE20" s="475">
        <v>52620</v>
      </c>
      <c r="AF20" s="475">
        <v>52617</v>
      </c>
      <c r="AG20" s="475">
        <v>51006</v>
      </c>
      <c r="AH20" s="475">
        <v>51027</v>
      </c>
      <c r="AI20" s="475">
        <v>51177</v>
      </c>
      <c r="AJ20" s="475">
        <v>51021</v>
      </c>
      <c r="AK20" s="475">
        <v>51334</v>
      </c>
      <c r="AL20" s="475">
        <v>51401</v>
      </c>
      <c r="AM20" s="476">
        <v>52380</v>
      </c>
      <c r="AN20" s="474">
        <v>52093</v>
      </c>
      <c r="AO20" s="475">
        <v>52100</v>
      </c>
      <c r="AP20" s="475">
        <v>52237</v>
      </c>
      <c r="AQ20" s="475">
        <v>52024</v>
      </c>
      <c r="AR20" s="475">
        <v>54139</v>
      </c>
      <c r="AS20" s="475">
        <v>54315</v>
      </c>
      <c r="AT20" s="475">
        <v>54648</v>
      </c>
      <c r="AU20" s="475">
        <v>54960</v>
      </c>
      <c r="AV20" s="475">
        <v>54154</v>
      </c>
      <c r="AW20" s="475">
        <v>54374</v>
      </c>
      <c r="AX20" s="475">
        <v>54256</v>
      </c>
      <c r="AY20" s="476">
        <v>54140</v>
      </c>
      <c r="AZ20" s="474">
        <v>54464</v>
      </c>
      <c r="BA20" s="475">
        <v>55052</v>
      </c>
      <c r="BB20" s="475">
        <v>54521</v>
      </c>
      <c r="BC20" s="475">
        <v>54313</v>
      </c>
      <c r="BD20" s="475">
        <v>54178</v>
      </c>
      <c r="BE20" s="475">
        <v>53284</v>
      </c>
      <c r="BF20" s="475">
        <v>53223</v>
      </c>
      <c r="BG20" s="475">
        <v>52559</v>
      </c>
      <c r="BH20" s="475">
        <v>52979</v>
      </c>
      <c r="BI20" s="475">
        <v>52257</v>
      </c>
      <c r="BJ20" s="475">
        <v>53151</v>
      </c>
      <c r="BK20" s="476">
        <v>53867</v>
      </c>
      <c r="BL20" s="474">
        <v>54061</v>
      </c>
      <c r="BM20" s="479">
        <v>54737</v>
      </c>
      <c r="BN20" s="479">
        <v>54825</v>
      </c>
      <c r="BO20" s="479">
        <v>54808</v>
      </c>
      <c r="BP20" s="479">
        <v>55072</v>
      </c>
      <c r="BQ20" s="479">
        <v>54966</v>
      </c>
      <c r="BR20" s="479">
        <v>53273</v>
      </c>
      <c r="BS20" s="479">
        <v>52486</v>
      </c>
      <c r="BT20" s="479">
        <v>52325</v>
      </c>
      <c r="BU20" s="479">
        <v>52354</v>
      </c>
      <c r="BV20" s="479">
        <v>52343</v>
      </c>
      <c r="BW20" s="476">
        <v>52758</v>
      </c>
      <c r="BX20" s="474">
        <v>52319</v>
      </c>
      <c r="BY20" s="479">
        <v>51702</v>
      </c>
      <c r="BZ20" s="479">
        <v>50447</v>
      </c>
      <c r="CA20" s="479">
        <v>49556</v>
      </c>
      <c r="CB20" s="479">
        <v>49160</v>
      </c>
      <c r="CC20" s="479">
        <v>48279</v>
      </c>
      <c r="CD20" s="479">
        <v>47667</v>
      </c>
      <c r="CE20" s="479">
        <v>47516</v>
      </c>
      <c r="CF20" s="479">
        <v>47104</v>
      </c>
      <c r="CG20" s="475">
        <v>47122</v>
      </c>
      <c r="CH20" s="475">
        <v>47193</v>
      </c>
      <c r="CI20" s="476">
        <v>47085</v>
      </c>
      <c r="CJ20" s="474">
        <v>46802</v>
      </c>
      <c r="CK20" s="475">
        <v>47172</v>
      </c>
      <c r="CL20" s="475">
        <v>46912</v>
      </c>
      <c r="CM20" s="475">
        <v>46813</v>
      </c>
      <c r="CN20" s="475">
        <v>46809</v>
      </c>
      <c r="CO20" s="475">
        <v>48106</v>
      </c>
      <c r="CP20" s="475">
        <v>48713</v>
      </c>
      <c r="CQ20" s="475">
        <v>48772</v>
      </c>
      <c r="CR20" s="475">
        <v>48501</v>
      </c>
      <c r="CS20" s="475">
        <v>49132</v>
      </c>
      <c r="CT20" s="475">
        <v>49512</v>
      </c>
      <c r="CU20" s="476">
        <v>49844</v>
      </c>
      <c r="CV20" s="474">
        <v>49863</v>
      </c>
      <c r="CW20" s="475">
        <v>49710</v>
      </c>
      <c r="CX20" s="475">
        <v>49624</v>
      </c>
      <c r="CY20" s="475">
        <v>49493</v>
      </c>
      <c r="CZ20" s="475">
        <v>49609</v>
      </c>
      <c r="DA20" s="475">
        <v>49503</v>
      </c>
      <c r="DB20" s="475">
        <v>49461</v>
      </c>
      <c r="DC20" s="475">
        <v>49296</v>
      </c>
      <c r="DD20" s="475">
        <v>50049</v>
      </c>
      <c r="DE20" s="475">
        <v>49658</v>
      </c>
      <c r="DF20" s="475">
        <v>51284</v>
      </c>
      <c r="DG20" s="476">
        <v>51576</v>
      </c>
      <c r="DH20" s="474">
        <v>51243</v>
      </c>
      <c r="DI20" s="475">
        <v>51833</v>
      </c>
      <c r="DJ20" s="475">
        <v>51615</v>
      </c>
      <c r="DK20" s="475">
        <v>51820</v>
      </c>
      <c r="DL20" s="475">
        <v>51674</v>
      </c>
      <c r="DM20" s="475">
        <v>51279</v>
      </c>
      <c r="DN20" s="475">
        <v>50985</v>
      </c>
      <c r="DO20" s="475">
        <v>50905</v>
      </c>
      <c r="DP20" s="475">
        <v>50861</v>
      </c>
      <c r="DQ20" s="475">
        <v>50633</v>
      </c>
      <c r="DR20" s="475">
        <v>50568</v>
      </c>
      <c r="DS20" s="476">
        <v>51049</v>
      </c>
      <c r="DT20" s="474">
        <v>51271</v>
      </c>
      <c r="DU20" s="475">
        <v>54186</v>
      </c>
      <c r="DV20" s="475">
        <v>56104</v>
      </c>
      <c r="DW20" s="475">
        <v>57023</v>
      </c>
      <c r="DX20" s="478">
        <v>58253</v>
      </c>
      <c r="DY20" s="478">
        <v>58557</v>
      </c>
      <c r="DZ20" s="478">
        <v>58646</v>
      </c>
      <c r="EA20" s="478">
        <v>56802</v>
      </c>
      <c r="EB20" s="478">
        <v>57275</v>
      </c>
      <c r="EC20" s="478">
        <v>56934</v>
      </c>
      <c r="ED20" s="478">
        <v>56544</v>
      </c>
      <c r="EE20" s="476">
        <f>'1. Población_Afiliada_Regimen'!D20</f>
        <v>56233</v>
      </c>
      <c r="EF20" s="118">
        <f t="shared" si="2"/>
        <v>-311</v>
      </c>
      <c r="EG20" s="98">
        <f t="shared" si="3"/>
        <v>-0.5500141482739106</v>
      </c>
      <c r="EH20" s="118">
        <f t="shared" si="4"/>
        <v>5184</v>
      </c>
      <c r="EI20" s="98">
        <f t="shared" si="5"/>
        <v>10.154949166487102</v>
      </c>
    </row>
    <row r="21" spans="1:148" ht="15" outlineLevel="2">
      <c r="A21" s="457">
        <v>51</v>
      </c>
      <c r="B21" s="55" t="s">
        <v>322</v>
      </c>
      <c r="C21" s="409" t="s">
        <v>319</v>
      </c>
      <c r="D21" s="474">
        <v>23644</v>
      </c>
      <c r="E21" s="475">
        <v>23633</v>
      </c>
      <c r="F21" s="475">
        <v>23714</v>
      </c>
      <c r="G21" s="475">
        <v>23697</v>
      </c>
      <c r="H21" s="475">
        <v>23654</v>
      </c>
      <c r="I21" s="475">
        <v>23654</v>
      </c>
      <c r="J21" s="475">
        <v>23510</v>
      </c>
      <c r="K21" s="475">
        <v>23661</v>
      </c>
      <c r="L21" s="475">
        <v>23410</v>
      </c>
      <c r="M21" s="475">
        <v>23392</v>
      </c>
      <c r="N21" s="475">
        <v>23420</v>
      </c>
      <c r="O21" s="476">
        <v>24004</v>
      </c>
      <c r="P21" s="474">
        <v>23941</v>
      </c>
      <c r="Q21" s="475">
        <v>24051</v>
      </c>
      <c r="R21" s="477">
        <v>24036</v>
      </c>
      <c r="S21" s="475">
        <v>23137</v>
      </c>
      <c r="T21" s="475">
        <v>24299</v>
      </c>
      <c r="U21" s="475">
        <v>24457</v>
      </c>
      <c r="V21" s="475">
        <v>24622</v>
      </c>
      <c r="W21" s="475">
        <v>24855</v>
      </c>
      <c r="X21" s="475">
        <v>24800</v>
      </c>
      <c r="Y21" s="475">
        <v>25033</v>
      </c>
      <c r="Z21" s="475">
        <v>25041</v>
      </c>
      <c r="AA21" s="476">
        <v>24954</v>
      </c>
      <c r="AB21" s="474">
        <v>24897</v>
      </c>
      <c r="AC21" s="475">
        <v>24870</v>
      </c>
      <c r="AD21" s="475">
        <v>24885</v>
      </c>
      <c r="AE21" s="475">
        <v>24894</v>
      </c>
      <c r="AF21" s="475">
        <v>24779</v>
      </c>
      <c r="AG21" s="475">
        <v>24917</v>
      </c>
      <c r="AH21" s="475">
        <v>24842</v>
      </c>
      <c r="AI21" s="475">
        <v>24812</v>
      </c>
      <c r="AJ21" s="475">
        <v>24564</v>
      </c>
      <c r="AK21" s="475">
        <v>24309</v>
      </c>
      <c r="AL21" s="475">
        <v>24294</v>
      </c>
      <c r="AM21" s="476">
        <v>24540</v>
      </c>
      <c r="AN21" s="474">
        <v>24699</v>
      </c>
      <c r="AO21" s="475">
        <v>24777</v>
      </c>
      <c r="AP21" s="475">
        <v>24868</v>
      </c>
      <c r="AQ21" s="475">
        <v>25052</v>
      </c>
      <c r="AR21" s="475">
        <v>25719</v>
      </c>
      <c r="AS21" s="475">
        <v>25833</v>
      </c>
      <c r="AT21" s="475">
        <v>25857</v>
      </c>
      <c r="AU21" s="475">
        <v>25871</v>
      </c>
      <c r="AV21" s="475">
        <v>25699</v>
      </c>
      <c r="AW21" s="475">
        <v>26066</v>
      </c>
      <c r="AX21" s="475">
        <v>26194</v>
      </c>
      <c r="AY21" s="476">
        <v>26264</v>
      </c>
      <c r="AZ21" s="474">
        <v>26370</v>
      </c>
      <c r="BA21" s="475">
        <v>26407</v>
      </c>
      <c r="BB21" s="475">
        <v>26352</v>
      </c>
      <c r="BC21" s="475">
        <v>26380</v>
      </c>
      <c r="BD21" s="475">
        <v>26356</v>
      </c>
      <c r="BE21" s="475">
        <v>26257</v>
      </c>
      <c r="BF21" s="475">
        <v>26384</v>
      </c>
      <c r="BG21" s="475">
        <v>26366</v>
      </c>
      <c r="BH21" s="475">
        <v>26548</v>
      </c>
      <c r="BI21" s="475">
        <v>26577</v>
      </c>
      <c r="BJ21" s="475">
        <v>26624</v>
      </c>
      <c r="BK21" s="476">
        <v>26778</v>
      </c>
      <c r="BL21" s="474">
        <v>26791</v>
      </c>
      <c r="BM21" s="479">
        <v>26882</v>
      </c>
      <c r="BN21" s="479">
        <v>26923</v>
      </c>
      <c r="BO21" s="479">
        <v>26974</v>
      </c>
      <c r="BP21" s="479">
        <v>27113</v>
      </c>
      <c r="BQ21" s="479">
        <v>27127</v>
      </c>
      <c r="BR21" s="479">
        <v>26777</v>
      </c>
      <c r="BS21" s="479">
        <v>26479</v>
      </c>
      <c r="BT21" s="479">
        <v>26398</v>
      </c>
      <c r="BU21" s="479">
        <v>26303</v>
      </c>
      <c r="BV21" s="479">
        <v>26302</v>
      </c>
      <c r="BW21" s="476">
        <v>26372</v>
      </c>
      <c r="BX21" s="474">
        <v>26419</v>
      </c>
      <c r="BY21" s="479">
        <v>26260</v>
      </c>
      <c r="BZ21" s="479">
        <v>26062</v>
      </c>
      <c r="CA21" s="479">
        <v>25878</v>
      </c>
      <c r="CB21" s="479">
        <v>26058</v>
      </c>
      <c r="CC21" s="479">
        <v>25886</v>
      </c>
      <c r="CD21" s="479">
        <v>25690</v>
      </c>
      <c r="CE21" s="479">
        <v>25668</v>
      </c>
      <c r="CF21" s="479">
        <v>25567</v>
      </c>
      <c r="CG21" s="475">
        <v>25496</v>
      </c>
      <c r="CH21" s="475">
        <v>25536</v>
      </c>
      <c r="CI21" s="476">
        <v>25511</v>
      </c>
      <c r="CJ21" s="474">
        <v>25475</v>
      </c>
      <c r="CK21" s="475">
        <v>25624</v>
      </c>
      <c r="CL21" s="475">
        <v>25686</v>
      </c>
      <c r="CM21" s="475">
        <v>25648</v>
      </c>
      <c r="CN21" s="475">
        <v>25745</v>
      </c>
      <c r="CO21" s="475">
        <v>26039</v>
      </c>
      <c r="CP21" s="475">
        <v>26134</v>
      </c>
      <c r="CQ21" s="475">
        <v>26283</v>
      </c>
      <c r="CR21" s="475">
        <v>26254</v>
      </c>
      <c r="CS21" s="475">
        <v>26316</v>
      </c>
      <c r="CT21" s="475">
        <v>26401</v>
      </c>
      <c r="CU21" s="476">
        <v>26407</v>
      </c>
      <c r="CV21" s="474">
        <v>26390</v>
      </c>
      <c r="CW21" s="475">
        <v>26379</v>
      </c>
      <c r="CX21" s="475">
        <v>26411</v>
      </c>
      <c r="CY21" s="475">
        <v>26630</v>
      </c>
      <c r="CZ21" s="475">
        <v>26654</v>
      </c>
      <c r="DA21" s="475">
        <v>26568</v>
      </c>
      <c r="DB21" s="475">
        <v>26596</v>
      </c>
      <c r="DC21" s="475">
        <v>26534</v>
      </c>
      <c r="DD21" s="475">
        <v>26637</v>
      </c>
      <c r="DE21" s="475">
        <v>26458</v>
      </c>
      <c r="DF21" s="475">
        <v>26764</v>
      </c>
      <c r="DG21" s="476">
        <v>26805</v>
      </c>
      <c r="DH21" s="474">
        <v>26789</v>
      </c>
      <c r="DI21" s="475">
        <v>26815</v>
      </c>
      <c r="DJ21" s="475">
        <v>26753</v>
      </c>
      <c r="DK21" s="475">
        <v>26602</v>
      </c>
      <c r="DL21" s="475">
        <v>26521</v>
      </c>
      <c r="DM21" s="475">
        <v>26446</v>
      </c>
      <c r="DN21" s="475">
        <v>26318</v>
      </c>
      <c r="DO21" s="475">
        <v>26261</v>
      </c>
      <c r="DP21" s="475">
        <v>26297</v>
      </c>
      <c r="DQ21" s="475">
        <v>26188</v>
      </c>
      <c r="DR21" s="475">
        <v>25999</v>
      </c>
      <c r="DS21" s="476">
        <v>26099</v>
      </c>
      <c r="DT21" s="474">
        <v>26121</v>
      </c>
      <c r="DU21" s="475">
        <v>26270</v>
      </c>
      <c r="DV21" s="475">
        <v>26393</v>
      </c>
      <c r="DW21" s="475">
        <v>26334</v>
      </c>
      <c r="DX21" s="478">
        <v>26388</v>
      </c>
      <c r="DY21" s="478">
        <v>26460</v>
      </c>
      <c r="DZ21" s="478">
        <v>26403</v>
      </c>
      <c r="EA21" s="478">
        <v>26185</v>
      </c>
      <c r="EB21" s="478">
        <v>26331</v>
      </c>
      <c r="EC21" s="478">
        <v>26270</v>
      </c>
      <c r="ED21" s="478">
        <v>26250</v>
      </c>
      <c r="EE21" s="476">
        <f>'1. Población_Afiliada_Regimen'!D21</f>
        <v>26198</v>
      </c>
      <c r="EF21" s="118">
        <f t="shared" si="2"/>
        <v>-52</v>
      </c>
      <c r="EG21" s="98">
        <f t="shared" si="3"/>
        <v>-0.1980952380952381</v>
      </c>
      <c r="EH21" s="118">
        <f t="shared" si="4"/>
        <v>99</v>
      </c>
      <c r="EI21" s="98">
        <f t="shared" si="5"/>
        <v>0.37932487834782941</v>
      </c>
    </row>
    <row r="22" spans="1:148" ht="15" outlineLevel="2">
      <c r="A22" s="457">
        <v>147</v>
      </c>
      <c r="B22" s="55" t="s">
        <v>322</v>
      </c>
      <c r="C22" s="409" t="s">
        <v>326</v>
      </c>
      <c r="D22" s="474">
        <v>22696</v>
      </c>
      <c r="E22" s="475">
        <v>22735</v>
      </c>
      <c r="F22" s="475">
        <v>22662</v>
      </c>
      <c r="G22" s="475">
        <v>22662</v>
      </c>
      <c r="H22" s="475">
        <v>22508</v>
      </c>
      <c r="I22" s="475">
        <v>22522</v>
      </c>
      <c r="J22" s="475">
        <v>22109</v>
      </c>
      <c r="K22" s="475">
        <v>22427</v>
      </c>
      <c r="L22" s="475">
        <v>21974</v>
      </c>
      <c r="M22" s="475">
        <v>21956</v>
      </c>
      <c r="N22" s="475">
        <v>21997</v>
      </c>
      <c r="O22" s="476">
        <v>22030</v>
      </c>
      <c r="P22" s="474">
        <v>22019</v>
      </c>
      <c r="Q22" s="475">
        <v>22121</v>
      </c>
      <c r="R22" s="477">
        <v>21550</v>
      </c>
      <c r="S22" s="475">
        <v>20744</v>
      </c>
      <c r="T22" s="475">
        <v>21880</v>
      </c>
      <c r="U22" s="475">
        <v>22277</v>
      </c>
      <c r="V22" s="475">
        <v>22959</v>
      </c>
      <c r="W22" s="475">
        <v>23526</v>
      </c>
      <c r="X22" s="475">
        <v>23899</v>
      </c>
      <c r="Y22" s="475">
        <v>23833</v>
      </c>
      <c r="Z22" s="475">
        <v>23847</v>
      </c>
      <c r="AA22" s="476">
        <v>23767</v>
      </c>
      <c r="AB22" s="474">
        <v>23904</v>
      </c>
      <c r="AC22" s="475">
        <v>23934</v>
      </c>
      <c r="AD22" s="475">
        <v>23914</v>
      </c>
      <c r="AE22" s="475">
        <v>23998</v>
      </c>
      <c r="AF22" s="475">
        <v>24334</v>
      </c>
      <c r="AG22" s="475">
        <v>23625</v>
      </c>
      <c r="AH22" s="475">
        <v>23961</v>
      </c>
      <c r="AI22" s="475">
        <v>23970</v>
      </c>
      <c r="AJ22" s="475">
        <v>23842</v>
      </c>
      <c r="AK22" s="475">
        <v>24187</v>
      </c>
      <c r="AL22" s="475">
        <v>24315</v>
      </c>
      <c r="AM22" s="476">
        <v>24375</v>
      </c>
      <c r="AN22" s="474">
        <v>24308</v>
      </c>
      <c r="AO22" s="475">
        <v>24348</v>
      </c>
      <c r="AP22" s="475">
        <v>24393</v>
      </c>
      <c r="AQ22" s="475">
        <v>24272</v>
      </c>
      <c r="AR22" s="475">
        <v>24731</v>
      </c>
      <c r="AS22" s="475">
        <v>24781</v>
      </c>
      <c r="AT22" s="475">
        <v>24839</v>
      </c>
      <c r="AU22" s="475">
        <v>24991</v>
      </c>
      <c r="AV22" s="475">
        <v>24611</v>
      </c>
      <c r="AW22" s="475">
        <v>24689</v>
      </c>
      <c r="AX22" s="475">
        <v>24672</v>
      </c>
      <c r="AY22" s="476">
        <v>24741</v>
      </c>
      <c r="AZ22" s="474">
        <v>24886</v>
      </c>
      <c r="BA22" s="475">
        <v>24933</v>
      </c>
      <c r="BB22" s="475">
        <v>24874</v>
      </c>
      <c r="BC22" s="475">
        <v>24881</v>
      </c>
      <c r="BD22" s="475">
        <v>24846</v>
      </c>
      <c r="BE22" s="475">
        <v>24353</v>
      </c>
      <c r="BF22" s="475">
        <v>24450</v>
      </c>
      <c r="BG22" s="475">
        <v>24226</v>
      </c>
      <c r="BH22" s="475">
        <v>24387</v>
      </c>
      <c r="BI22" s="475">
        <v>24076</v>
      </c>
      <c r="BJ22" s="475">
        <v>24184</v>
      </c>
      <c r="BK22" s="476">
        <v>26222</v>
      </c>
      <c r="BL22" s="474">
        <v>26223</v>
      </c>
      <c r="BM22" s="479">
        <v>26411</v>
      </c>
      <c r="BN22" s="479">
        <v>26393</v>
      </c>
      <c r="BO22" s="479">
        <v>26348</v>
      </c>
      <c r="BP22" s="479">
        <v>26423</v>
      </c>
      <c r="BQ22" s="479">
        <v>26262</v>
      </c>
      <c r="BR22" s="479">
        <v>25586</v>
      </c>
      <c r="BS22" s="479">
        <v>24843</v>
      </c>
      <c r="BT22" s="479">
        <v>24674</v>
      </c>
      <c r="BU22" s="479">
        <v>24702</v>
      </c>
      <c r="BV22" s="479">
        <v>24654</v>
      </c>
      <c r="BW22" s="476">
        <v>24886</v>
      </c>
      <c r="BX22" s="474">
        <v>25051</v>
      </c>
      <c r="BY22" s="479">
        <v>24832</v>
      </c>
      <c r="BZ22" s="479">
        <v>24577</v>
      </c>
      <c r="CA22" s="479">
        <v>24321</v>
      </c>
      <c r="CB22" s="479">
        <v>24202</v>
      </c>
      <c r="CC22" s="479">
        <v>23868</v>
      </c>
      <c r="CD22" s="479">
        <v>23486</v>
      </c>
      <c r="CE22" s="479">
        <v>23335</v>
      </c>
      <c r="CF22" s="479">
        <v>23183</v>
      </c>
      <c r="CG22" s="475">
        <v>23206</v>
      </c>
      <c r="CH22" s="475">
        <v>23208</v>
      </c>
      <c r="CI22" s="476">
        <v>23196</v>
      </c>
      <c r="CJ22" s="474">
        <v>23101</v>
      </c>
      <c r="CK22" s="475">
        <v>23301</v>
      </c>
      <c r="CL22" s="475">
        <v>23233</v>
      </c>
      <c r="CM22" s="475">
        <v>23197</v>
      </c>
      <c r="CN22" s="475">
        <v>23224</v>
      </c>
      <c r="CO22" s="475">
        <v>23547</v>
      </c>
      <c r="CP22" s="475">
        <v>23840</v>
      </c>
      <c r="CQ22" s="475">
        <v>23968</v>
      </c>
      <c r="CR22" s="475">
        <v>23921</v>
      </c>
      <c r="CS22" s="475">
        <v>24081</v>
      </c>
      <c r="CT22" s="475">
        <v>24202</v>
      </c>
      <c r="CU22" s="476">
        <v>24314</v>
      </c>
      <c r="CV22" s="474">
        <v>24369</v>
      </c>
      <c r="CW22" s="475">
        <v>24306</v>
      </c>
      <c r="CX22" s="475">
        <v>24407</v>
      </c>
      <c r="CY22" s="475">
        <v>24440</v>
      </c>
      <c r="CZ22" s="475">
        <v>24560</v>
      </c>
      <c r="DA22" s="475">
        <v>24469</v>
      </c>
      <c r="DB22" s="475">
        <v>24612</v>
      </c>
      <c r="DC22" s="475">
        <v>24573</v>
      </c>
      <c r="DD22" s="475">
        <v>25995</v>
      </c>
      <c r="DE22" s="475">
        <v>25820</v>
      </c>
      <c r="DF22" s="475">
        <v>26473</v>
      </c>
      <c r="DG22" s="476">
        <v>26793</v>
      </c>
      <c r="DH22" s="474">
        <v>26581</v>
      </c>
      <c r="DI22" s="475">
        <v>26538</v>
      </c>
      <c r="DJ22" s="475">
        <v>26415</v>
      </c>
      <c r="DK22" s="475">
        <v>26390</v>
      </c>
      <c r="DL22" s="475">
        <v>26262</v>
      </c>
      <c r="DM22" s="475">
        <v>26207</v>
      </c>
      <c r="DN22" s="475">
        <v>26148</v>
      </c>
      <c r="DO22" s="475">
        <v>26143</v>
      </c>
      <c r="DP22" s="475">
        <v>26168</v>
      </c>
      <c r="DQ22" s="475">
        <v>26104</v>
      </c>
      <c r="DR22" s="475">
        <v>25867</v>
      </c>
      <c r="DS22" s="476">
        <v>26056</v>
      </c>
      <c r="DT22" s="474">
        <v>26120</v>
      </c>
      <c r="DU22" s="475">
        <v>26779</v>
      </c>
      <c r="DV22" s="475">
        <v>27099</v>
      </c>
      <c r="DW22" s="475">
        <v>27205</v>
      </c>
      <c r="DX22" s="478">
        <v>27575</v>
      </c>
      <c r="DY22" s="478">
        <v>27520</v>
      </c>
      <c r="DZ22" s="478">
        <v>27610</v>
      </c>
      <c r="EA22" s="478">
        <v>27050</v>
      </c>
      <c r="EB22" s="478">
        <v>27177</v>
      </c>
      <c r="EC22" s="478">
        <v>27159</v>
      </c>
      <c r="ED22" s="478">
        <v>27047</v>
      </c>
      <c r="EE22" s="476">
        <f>'1. Población_Afiliada_Regimen'!D22</f>
        <v>26980</v>
      </c>
      <c r="EF22" s="118">
        <f t="shared" si="2"/>
        <v>-67</v>
      </c>
      <c r="EG22" s="98">
        <f t="shared" si="3"/>
        <v>-0.24771693718342144</v>
      </c>
      <c r="EH22" s="118">
        <f t="shared" si="4"/>
        <v>924</v>
      </c>
      <c r="EI22" s="98">
        <f t="shared" si="5"/>
        <v>3.5462081670248695</v>
      </c>
    </row>
    <row r="23" spans="1:148" ht="15" outlineLevel="2">
      <c r="A23" s="457">
        <v>172</v>
      </c>
      <c r="B23" s="55" t="s">
        <v>322</v>
      </c>
      <c r="C23" s="409" t="s">
        <v>328</v>
      </c>
      <c r="D23" s="474">
        <v>36112</v>
      </c>
      <c r="E23" s="475">
        <v>36463</v>
      </c>
      <c r="F23" s="475">
        <v>36387</v>
      </c>
      <c r="G23" s="475">
        <v>36233</v>
      </c>
      <c r="H23" s="475">
        <v>36128</v>
      </c>
      <c r="I23" s="475">
        <v>36239</v>
      </c>
      <c r="J23" s="475">
        <v>35363</v>
      </c>
      <c r="K23" s="475">
        <v>36206</v>
      </c>
      <c r="L23" s="475">
        <v>34967</v>
      </c>
      <c r="M23" s="475">
        <v>35081</v>
      </c>
      <c r="N23" s="475">
        <v>35198</v>
      </c>
      <c r="O23" s="476">
        <v>35695</v>
      </c>
      <c r="P23" s="474">
        <v>35780</v>
      </c>
      <c r="Q23" s="475">
        <v>37162</v>
      </c>
      <c r="R23" s="477">
        <v>37179</v>
      </c>
      <c r="S23" s="475">
        <v>35209</v>
      </c>
      <c r="T23" s="475">
        <v>36393</v>
      </c>
      <c r="U23" s="475">
        <v>36587</v>
      </c>
      <c r="V23" s="475">
        <v>37049</v>
      </c>
      <c r="W23" s="475">
        <v>37337</v>
      </c>
      <c r="X23" s="475">
        <v>37281</v>
      </c>
      <c r="Y23" s="475">
        <v>38844</v>
      </c>
      <c r="Z23" s="475">
        <v>38714</v>
      </c>
      <c r="AA23" s="476">
        <v>38502</v>
      </c>
      <c r="AB23" s="474">
        <v>38761</v>
      </c>
      <c r="AC23" s="475">
        <v>38797</v>
      </c>
      <c r="AD23" s="475">
        <v>38690</v>
      </c>
      <c r="AE23" s="475">
        <v>38551</v>
      </c>
      <c r="AF23" s="475">
        <v>38587</v>
      </c>
      <c r="AG23" s="475">
        <v>37740</v>
      </c>
      <c r="AH23" s="475">
        <v>37621</v>
      </c>
      <c r="AI23" s="475">
        <v>37474</v>
      </c>
      <c r="AJ23" s="475">
        <v>37197</v>
      </c>
      <c r="AK23" s="475">
        <v>37543</v>
      </c>
      <c r="AL23" s="475">
        <v>37018</v>
      </c>
      <c r="AM23" s="476">
        <v>37264</v>
      </c>
      <c r="AN23" s="474">
        <v>36993</v>
      </c>
      <c r="AO23" s="475">
        <v>36991</v>
      </c>
      <c r="AP23" s="475">
        <v>37046</v>
      </c>
      <c r="AQ23" s="475">
        <v>37063</v>
      </c>
      <c r="AR23" s="475">
        <v>37830</v>
      </c>
      <c r="AS23" s="475">
        <v>38032</v>
      </c>
      <c r="AT23" s="475">
        <v>38119</v>
      </c>
      <c r="AU23" s="475">
        <v>38365</v>
      </c>
      <c r="AV23" s="475">
        <v>37983</v>
      </c>
      <c r="AW23" s="475">
        <v>38106</v>
      </c>
      <c r="AX23" s="475">
        <v>38034</v>
      </c>
      <c r="AY23" s="476">
        <v>38019</v>
      </c>
      <c r="AZ23" s="474">
        <v>38139</v>
      </c>
      <c r="BA23" s="475">
        <v>38275</v>
      </c>
      <c r="BB23" s="475">
        <v>38026</v>
      </c>
      <c r="BC23" s="475">
        <v>38019</v>
      </c>
      <c r="BD23" s="475">
        <v>38009</v>
      </c>
      <c r="BE23" s="475">
        <v>37549</v>
      </c>
      <c r="BF23" s="475">
        <v>38420</v>
      </c>
      <c r="BG23" s="475">
        <v>38069</v>
      </c>
      <c r="BH23" s="475">
        <v>38161</v>
      </c>
      <c r="BI23" s="475">
        <v>37583</v>
      </c>
      <c r="BJ23" s="475">
        <v>37876</v>
      </c>
      <c r="BK23" s="476">
        <v>38044</v>
      </c>
      <c r="BL23" s="474">
        <v>38050</v>
      </c>
      <c r="BM23" s="479">
        <v>38344</v>
      </c>
      <c r="BN23" s="479">
        <v>38233</v>
      </c>
      <c r="BO23" s="479">
        <v>38186</v>
      </c>
      <c r="BP23" s="479">
        <v>38250</v>
      </c>
      <c r="BQ23" s="479">
        <v>38004</v>
      </c>
      <c r="BR23" s="479">
        <v>36926</v>
      </c>
      <c r="BS23" s="479">
        <v>36309</v>
      </c>
      <c r="BT23" s="479">
        <v>36087</v>
      </c>
      <c r="BU23" s="479">
        <v>36142</v>
      </c>
      <c r="BV23" s="479">
        <v>35978</v>
      </c>
      <c r="BW23" s="476">
        <v>36114</v>
      </c>
      <c r="BX23" s="474">
        <v>36201</v>
      </c>
      <c r="BY23" s="479">
        <v>36024</v>
      </c>
      <c r="BZ23" s="479">
        <v>35471</v>
      </c>
      <c r="CA23" s="479">
        <v>34911</v>
      </c>
      <c r="CB23" s="479">
        <v>34717</v>
      </c>
      <c r="CC23" s="479">
        <v>34235</v>
      </c>
      <c r="CD23" s="479">
        <v>34598</v>
      </c>
      <c r="CE23" s="479">
        <v>34471</v>
      </c>
      <c r="CF23" s="479">
        <v>34127</v>
      </c>
      <c r="CG23" s="475">
        <v>33985</v>
      </c>
      <c r="CH23" s="475">
        <v>33954</v>
      </c>
      <c r="CI23" s="476">
        <v>33831</v>
      </c>
      <c r="CJ23" s="474">
        <v>33700</v>
      </c>
      <c r="CK23" s="475">
        <v>33812</v>
      </c>
      <c r="CL23" s="475">
        <v>33586</v>
      </c>
      <c r="CM23" s="475">
        <v>33470</v>
      </c>
      <c r="CN23" s="475">
        <v>33380</v>
      </c>
      <c r="CO23" s="475">
        <v>33681</v>
      </c>
      <c r="CP23" s="475">
        <v>34244</v>
      </c>
      <c r="CQ23" s="475">
        <v>34424</v>
      </c>
      <c r="CR23" s="475">
        <v>34591</v>
      </c>
      <c r="CS23" s="475">
        <v>34723</v>
      </c>
      <c r="CT23" s="475">
        <v>35185</v>
      </c>
      <c r="CU23" s="476">
        <v>35342</v>
      </c>
      <c r="CV23" s="474">
        <v>35413</v>
      </c>
      <c r="CW23" s="475">
        <v>35388</v>
      </c>
      <c r="CX23" s="475">
        <v>35260</v>
      </c>
      <c r="CY23" s="475">
        <v>35119</v>
      </c>
      <c r="CZ23" s="475">
        <v>35038</v>
      </c>
      <c r="DA23" s="475">
        <v>35039</v>
      </c>
      <c r="DB23" s="475">
        <v>34964</v>
      </c>
      <c r="DC23" s="475">
        <v>34947</v>
      </c>
      <c r="DD23" s="475">
        <v>35384</v>
      </c>
      <c r="DE23" s="475">
        <v>35115</v>
      </c>
      <c r="DF23" s="475">
        <v>34935</v>
      </c>
      <c r="DG23" s="476">
        <v>34951</v>
      </c>
      <c r="DH23" s="474">
        <v>35064</v>
      </c>
      <c r="DI23" s="475">
        <v>35486</v>
      </c>
      <c r="DJ23" s="475">
        <v>35340</v>
      </c>
      <c r="DK23" s="475">
        <v>35776</v>
      </c>
      <c r="DL23" s="475">
        <v>35765</v>
      </c>
      <c r="DM23" s="475">
        <v>35661</v>
      </c>
      <c r="DN23" s="475">
        <v>35584</v>
      </c>
      <c r="DO23" s="475">
        <v>35684</v>
      </c>
      <c r="DP23" s="475">
        <v>35688</v>
      </c>
      <c r="DQ23" s="475">
        <v>35536</v>
      </c>
      <c r="DR23" s="475">
        <v>35490</v>
      </c>
      <c r="DS23" s="476">
        <v>35736</v>
      </c>
      <c r="DT23" s="474">
        <v>35836</v>
      </c>
      <c r="DU23" s="475">
        <v>36951</v>
      </c>
      <c r="DV23" s="475">
        <v>37619</v>
      </c>
      <c r="DW23" s="475">
        <v>37832</v>
      </c>
      <c r="DX23" s="478">
        <v>38127</v>
      </c>
      <c r="DY23" s="478">
        <v>38213</v>
      </c>
      <c r="DZ23" s="478">
        <v>38264</v>
      </c>
      <c r="EA23" s="478">
        <v>37538</v>
      </c>
      <c r="EB23" s="478">
        <v>37730</v>
      </c>
      <c r="EC23" s="478">
        <v>37518</v>
      </c>
      <c r="ED23" s="478">
        <v>37362</v>
      </c>
      <c r="EE23" s="476">
        <f>'1. Población_Afiliada_Regimen'!D23</f>
        <v>37088</v>
      </c>
      <c r="EF23" s="118">
        <f t="shared" si="2"/>
        <v>-274</v>
      </c>
      <c r="EG23" s="98">
        <f t="shared" si="3"/>
        <v>-0.7333654515282908</v>
      </c>
      <c r="EH23" s="118">
        <f t="shared" si="4"/>
        <v>1352</v>
      </c>
      <c r="EI23" s="98">
        <f t="shared" si="5"/>
        <v>3.7832997537497199</v>
      </c>
    </row>
    <row r="24" spans="1:148" ht="15" outlineLevel="2">
      <c r="A24" s="457">
        <v>475</v>
      </c>
      <c r="B24" s="55" t="s">
        <v>322</v>
      </c>
      <c r="C24" s="409" t="s">
        <v>330</v>
      </c>
      <c r="D24" s="474">
        <v>3139</v>
      </c>
      <c r="E24" s="475">
        <v>3151</v>
      </c>
      <c r="F24" s="475">
        <v>3175</v>
      </c>
      <c r="G24" s="475">
        <v>3152</v>
      </c>
      <c r="H24" s="475">
        <v>3152</v>
      </c>
      <c r="I24" s="475">
        <v>2942</v>
      </c>
      <c r="J24" s="475">
        <v>2947</v>
      </c>
      <c r="K24" s="475">
        <v>2941</v>
      </c>
      <c r="L24" s="475">
        <v>2878</v>
      </c>
      <c r="M24" s="475">
        <v>2889</v>
      </c>
      <c r="N24" s="475">
        <v>2888</v>
      </c>
      <c r="O24" s="476">
        <v>2949</v>
      </c>
      <c r="P24" s="474">
        <v>2940</v>
      </c>
      <c r="Q24" s="475">
        <v>2942</v>
      </c>
      <c r="R24" s="477">
        <v>2989</v>
      </c>
      <c r="S24" s="475">
        <v>2986</v>
      </c>
      <c r="T24" s="475">
        <v>2989</v>
      </c>
      <c r="U24" s="475">
        <v>3144</v>
      </c>
      <c r="V24" s="475">
        <v>3188</v>
      </c>
      <c r="W24" s="475">
        <v>3224</v>
      </c>
      <c r="X24" s="475">
        <v>3226</v>
      </c>
      <c r="Y24" s="475">
        <v>3355</v>
      </c>
      <c r="Z24" s="475">
        <v>3366</v>
      </c>
      <c r="AA24" s="476">
        <v>3394</v>
      </c>
      <c r="AB24" s="474">
        <v>3402</v>
      </c>
      <c r="AC24" s="475">
        <v>3403</v>
      </c>
      <c r="AD24" s="475">
        <v>3416</v>
      </c>
      <c r="AE24" s="475">
        <v>3389</v>
      </c>
      <c r="AF24" s="475">
        <v>3379</v>
      </c>
      <c r="AG24" s="475">
        <v>3371</v>
      </c>
      <c r="AH24" s="475">
        <v>3394</v>
      </c>
      <c r="AI24" s="475">
        <v>3394</v>
      </c>
      <c r="AJ24" s="475">
        <v>3376</v>
      </c>
      <c r="AK24" s="475">
        <v>3395</v>
      </c>
      <c r="AL24" s="475">
        <v>3412</v>
      </c>
      <c r="AM24" s="476">
        <v>3423</v>
      </c>
      <c r="AN24" s="474">
        <v>3420</v>
      </c>
      <c r="AO24" s="475">
        <v>3437</v>
      </c>
      <c r="AP24" s="475">
        <v>3431</v>
      </c>
      <c r="AQ24" s="475">
        <v>3415</v>
      </c>
      <c r="AR24" s="475">
        <v>3440</v>
      </c>
      <c r="AS24" s="475">
        <v>3462</v>
      </c>
      <c r="AT24" s="475">
        <v>3486</v>
      </c>
      <c r="AU24" s="475">
        <v>3516</v>
      </c>
      <c r="AV24" s="475">
        <v>3500</v>
      </c>
      <c r="AW24" s="475">
        <v>3512</v>
      </c>
      <c r="AX24" s="475">
        <v>3531</v>
      </c>
      <c r="AY24" s="476">
        <v>3538</v>
      </c>
      <c r="AZ24" s="474">
        <v>3558</v>
      </c>
      <c r="BA24" s="475">
        <v>3567</v>
      </c>
      <c r="BB24" s="475">
        <v>3568</v>
      </c>
      <c r="BC24" s="475">
        <v>3582</v>
      </c>
      <c r="BD24" s="475">
        <v>3611</v>
      </c>
      <c r="BE24" s="475">
        <v>3657</v>
      </c>
      <c r="BF24" s="475">
        <v>3673</v>
      </c>
      <c r="BG24" s="475">
        <v>3685</v>
      </c>
      <c r="BH24" s="475">
        <v>3707</v>
      </c>
      <c r="BI24" s="475">
        <v>3700</v>
      </c>
      <c r="BJ24" s="475">
        <v>3779</v>
      </c>
      <c r="BK24" s="476">
        <v>3831</v>
      </c>
      <c r="BL24" s="474">
        <v>3858</v>
      </c>
      <c r="BM24" s="479">
        <v>3892</v>
      </c>
      <c r="BN24" s="479">
        <v>3931</v>
      </c>
      <c r="BO24" s="479">
        <v>3913</v>
      </c>
      <c r="BP24" s="479">
        <v>3915</v>
      </c>
      <c r="BQ24" s="479">
        <v>3903</v>
      </c>
      <c r="BR24" s="479">
        <v>3910</v>
      </c>
      <c r="BS24" s="479">
        <v>3979</v>
      </c>
      <c r="BT24" s="479">
        <v>3964</v>
      </c>
      <c r="BU24" s="479">
        <v>4014</v>
      </c>
      <c r="BV24" s="479">
        <v>4010</v>
      </c>
      <c r="BW24" s="476">
        <v>4036</v>
      </c>
      <c r="BX24" s="474">
        <v>4074</v>
      </c>
      <c r="BY24" s="479">
        <v>4096</v>
      </c>
      <c r="BZ24" s="479">
        <v>4093</v>
      </c>
      <c r="CA24" s="479">
        <v>4104</v>
      </c>
      <c r="CB24" s="479">
        <v>4119</v>
      </c>
      <c r="CC24" s="479">
        <v>4087</v>
      </c>
      <c r="CD24" s="479">
        <v>4069</v>
      </c>
      <c r="CE24" s="479">
        <v>4072</v>
      </c>
      <c r="CF24" s="479">
        <v>4034</v>
      </c>
      <c r="CG24" s="475">
        <v>4022</v>
      </c>
      <c r="CH24" s="475">
        <v>4036</v>
      </c>
      <c r="CI24" s="476">
        <v>4032</v>
      </c>
      <c r="CJ24" s="474">
        <v>4023</v>
      </c>
      <c r="CK24" s="475">
        <v>4041</v>
      </c>
      <c r="CL24" s="475">
        <v>4054</v>
      </c>
      <c r="CM24" s="475">
        <v>4058</v>
      </c>
      <c r="CN24" s="475">
        <v>4036</v>
      </c>
      <c r="CO24" s="475">
        <v>4067</v>
      </c>
      <c r="CP24" s="475">
        <v>4068</v>
      </c>
      <c r="CQ24" s="475">
        <v>4135</v>
      </c>
      <c r="CR24" s="475">
        <v>4149</v>
      </c>
      <c r="CS24" s="475">
        <v>4168</v>
      </c>
      <c r="CT24" s="475">
        <v>4260</v>
      </c>
      <c r="CU24" s="476">
        <v>4281</v>
      </c>
      <c r="CV24" s="474">
        <v>4278</v>
      </c>
      <c r="CW24" s="475">
        <v>4313</v>
      </c>
      <c r="CX24" s="475">
        <v>4350</v>
      </c>
      <c r="CY24" s="475">
        <v>4352</v>
      </c>
      <c r="CZ24" s="475">
        <v>4380</v>
      </c>
      <c r="DA24" s="475">
        <v>4385</v>
      </c>
      <c r="DB24" s="475">
        <v>4324</v>
      </c>
      <c r="DC24" s="475">
        <v>4313</v>
      </c>
      <c r="DD24" s="475">
        <v>4317</v>
      </c>
      <c r="DE24" s="475">
        <v>4349</v>
      </c>
      <c r="DF24" s="475">
        <v>4388</v>
      </c>
      <c r="DG24" s="476">
        <v>4412</v>
      </c>
      <c r="DH24" s="474">
        <v>4425</v>
      </c>
      <c r="DI24" s="475">
        <v>4469</v>
      </c>
      <c r="DJ24" s="475">
        <v>4497</v>
      </c>
      <c r="DK24" s="475">
        <v>4487</v>
      </c>
      <c r="DL24" s="475">
        <v>4496</v>
      </c>
      <c r="DM24" s="475">
        <v>4497</v>
      </c>
      <c r="DN24" s="475">
        <v>4505</v>
      </c>
      <c r="DO24" s="475">
        <v>4504</v>
      </c>
      <c r="DP24" s="475">
        <v>4531</v>
      </c>
      <c r="DQ24" s="475">
        <v>4519</v>
      </c>
      <c r="DR24" s="475">
        <v>4512</v>
      </c>
      <c r="DS24" s="476">
        <v>4502</v>
      </c>
      <c r="DT24" s="474">
        <v>4519</v>
      </c>
      <c r="DU24" s="475">
        <v>4604</v>
      </c>
      <c r="DV24" s="475">
        <v>4605</v>
      </c>
      <c r="DW24" s="475">
        <v>4643</v>
      </c>
      <c r="DX24" s="478">
        <v>4674</v>
      </c>
      <c r="DY24" s="478">
        <v>4656</v>
      </c>
      <c r="DZ24" s="478">
        <v>4662</v>
      </c>
      <c r="EA24" s="478">
        <v>4620</v>
      </c>
      <c r="EB24" s="478">
        <v>4642</v>
      </c>
      <c r="EC24" s="478">
        <v>4664</v>
      </c>
      <c r="ED24" s="478">
        <v>4659</v>
      </c>
      <c r="EE24" s="476">
        <f>'1. Población_Afiliada_Regimen'!D24</f>
        <v>4650</v>
      </c>
      <c r="EF24" s="118">
        <f t="shared" si="2"/>
        <v>-9</v>
      </c>
      <c r="EG24" s="98">
        <f t="shared" si="3"/>
        <v>-0.19317450096587252</v>
      </c>
      <c r="EH24" s="118">
        <f t="shared" si="4"/>
        <v>148</v>
      </c>
      <c r="EI24" s="98">
        <f t="shared" si="5"/>
        <v>3.2874278098622831</v>
      </c>
    </row>
    <row r="25" spans="1:148" ht="15" outlineLevel="2">
      <c r="A25" s="457">
        <v>480</v>
      </c>
      <c r="B25" s="55" t="s">
        <v>322</v>
      </c>
      <c r="C25" s="409" t="s">
        <v>332</v>
      </c>
      <c r="D25" s="474">
        <v>13211</v>
      </c>
      <c r="E25" s="475">
        <v>13401</v>
      </c>
      <c r="F25" s="475">
        <v>13459</v>
      </c>
      <c r="G25" s="475">
        <v>13466</v>
      </c>
      <c r="H25" s="475">
        <v>13468</v>
      </c>
      <c r="I25" s="475">
        <v>13433</v>
      </c>
      <c r="J25" s="475">
        <v>13385</v>
      </c>
      <c r="K25" s="475">
        <v>13430</v>
      </c>
      <c r="L25" s="475">
        <v>13349</v>
      </c>
      <c r="M25" s="475">
        <v>13405</v>
      </c>
      <c r="N25" s="475">
        <v>13427</v>
      </c>
      <c r="O25" s="476">
        <v>13633</v>
      </c>
      <c r="P25" s="474">
        <v>13613</v>
      </c>
      <c r="Q25" s="475">
        <v>13665</v>
      </c>
      <c r="R25" s="477">
        <v>13401</v>
      </c>
      <c r="S25" s="475">
        <v>13027</v>
      </c>
      <c r="T25" s="475">
        <v>13140</v>
      </c>
      <c r="U25" s="475">
        <v>13409</v>
      </c>
      <c r="V25" s="475">
        <v>13641</v>
      </c>
      <c r="W25" s="475">
        <v>13875</v>
      </c>
      <c r="X25" s="475">
        <v>13913</v>
      </c>
      <c r="Y25" s="475">
        <v>14196</v>
      </c>
      <c r="Z25" s="475">
        <v>14269</v>
      </c>
      <c r="AA25" s="476">
        <v>14513</v>
      </c>
      <c r="AB25" s="474">
        <v>14480</v>
      </c>
      <c r="AC25" s="475">
        <v>14532</v>
      </c>
      <c r="AD25" s="475">
        <v>14567</v>
      </c>
      <c r="AE25" s="475">
        <v>14615</v>
      </c>
      <c r="AF25" s="475">
        <v>14711</v>
      </c>
      <c r="AG25" s="475">
        <v>14782</v>
      </c>
      <c r="AH25" s="475">
        <v>14195</v>
      </c>
      <c r="AI25" s="475">
        <v>14804</v>
      </c>
      <c r="AJ25" s="475">
        <v>14858</v>
      </c>
      <c r="AK25" s="475">
        <v>15012</v>
      </c>
      <c r="AL25" s="475">
        <v>15181</v>
      </c>
      <c r="AM25" s="476">
        <v>15373</v>
      </c>
      <c r="AN25" s="474">
        <v>15484</v>
      </c>
      <c r="AO25" s="475">
        <v>15628</v>
      </c>
      <c r="AP25" s="475">
        <v>15749</v>
      </c>
      <c r="AQ25" s="475">
        <v>15849</v>
      </c>
      <c r="AR25" s="475">
        <v>16116</v>
      </c>
      <c r="AS25" s="475">
        <v>16219</v>
      </c>
      <c r="AT25" s="475">
        <v>16409</v>
      </c>
      <c r="AU25" s="475">
        <v>16532</v>
      </c>
      <c r="AV25" s="475">
        <v>16367</v>
      </c>
      <c r="AW25" s="475">
        <v>16482</v>
      </c>
      <c r="AX25" s="475">
        <v>16531</v>
      </c>
      <c r="AY25" s="476">
        <v>16568</v>
      </c>
      <c r="AZ25" s="474">
        <v>16625</v>
      </c>
      <c r="BA25" s="475">
        <v>16739</v>
      </c>
      <c r="BB25" s="475">
        <v>16742</v>
      </c>
      <c r="BC25" s="475">
        <v>16789</v>
      </c>
      <c r="BD25" s="475">
        <v>16832</v>
      </c>
      <c r="BE25" s="475">
        <v>16753</v>
      </c>
      <c r="BF25" s="475">
        <v>16859</v>
      </c>
      <c r="BG25" s="475">
        <v>16786</v>
      </c>
      <c r="BH25" s="475">
        <v>17625</v>
      </c>
      <c r="BI25" s="475">
        <v>17552</v>
      </c>
      <c r="BJ25" s="475">
        <v>17568</v>
      </c>
      <c r="BK25" s="476">
        <v>17687</v>
      </c>
      <c r="BL25" s="474">
        <v>17716</v>
      </c>
      <c r="BM25" s="479">
        <v>17773</v>
      </c>
      <c r="BN25" s="479">
        <v>17813</v>
      </c>
      <c r="BO25" s="479">
        <v>17850</v>
      </c>
      <c r="BP25" s="479">
        <v>17928</v>
      </c>
      <c r="BQ25" s="479">
        <v>17895</v>
      </c>
      <c r="BR25" s="479">
        <v>17654</v>
      </c>
      <c r="BS25" s="479">
        <v>17580</v>
      </c>
      <c r="BT25" s="479">
        <v>17508</v>
      </c>
      <c r="BU25" s="479">
        <v>17512</v>
      </c>
      <c r="BV25" s="479">
        <v>17481</v>
      </c>
      <c r="BW25" s="476">
        <v>17467</v>
      </c>
      <c r="BX25" s="474">
        <v>17487</v>
      </c>
      <c r="BY25" s="479">
        <v>17420</v>
      </c>
      <c r="BZ25" s="479">
        <v>17415</v>
      </c>
      <c r="CA25" s="479">
        <v>17377</v>
      </c>
      <c r="CB25" s="479">
        <v>17356</v>
      </c>
      <c r="CC25" s="479">
        <v>17302</v>
      </c>
      <c r="CD25" s="479">
        <v>17200</v>
      </c>
      <c r="CE25" s="479">
        <v>17287</v>
      </c>
      <c r="CF25" s="479">
        <v>17355</v>
      </c>
      <c r="CG25" s="475">
        <v>17455</v>
      </c>
      <c r="CH25" s="475">
        <v>17511</v>
      </c>
      <c r="CI25" s="476">
        <v>17605</v>
      </c>
      <c r="CJ25" s="474">
        <v>17580</v>
      </c>
      <c r="CK25" s="475">
        <v>17649</v>
      </c>
      <c r="CL25" s="475">
        <v>17604</v>
      </c>
      <c r="CM25" s="475">
        <v>17651</v>
      </c>
      <c r="CN25" s="475">
        <v>17613</v>
      </c>
      <c r="CO25" s="475">
        <v>17797</v>
      </c>
      <c r="CP25" s="475">
        <v>17928</v>
      </c>
      <c r="CQ25" s="475">
        <v>17961</v>
      </c>
      <c r="CR25" s="475">
        <v>18117</v>
      </c>
      <c r="CS25" s="475">
        <v>18249</v>
      </c>
      <c r="CT25" s="475">
        <v>18439</v>
      </c>
      <c r="CU25" s="476">
        <v>18487</v>
      </c>
      <c r="CV25" s="474">
        <v>18492</v>
      </c>
      <c r="CW25" s="475">
        <v>18512</v>
      </c>
      <c r="CX25" s="475">
        <v>18492</v>
      </c>
      <c r="CY25" s="475">
        <v>18567</v>
      </c>
      <c r="CZ25" s="475">
        <v>18639</v>
      </c>
      <c r="DA25" s="475">
        <v>18578</v>
      </c>
      <c r="DB25" s="475">
        <v>18579</v>
      </c>
      <c r="DC25" s="475">
        <v>18567</v>
      </c>
      <c r="DD25" s="475">
        <v>18753</v>
      </c>
      <c r="DE25" s="475">
        <v>18699</v>
      </c>
      <c r="DF25" s="475">
        <v>18928</v>
      </c>
      <c r="DG25" s="476">
        <v>18988</v>
      </c>
      <c r="DH25" s="474">
        <v>18953</v>
      </c>
      <c r="DI25" s="475">
        <v>19035</v>
      </c>
      <c r="DJ25" s="475">
        <v>19014</v>
      </c>
      <c r="DK25" s="475">
        <v>18923</v>
      </c>
      <c r="DL25" s="475">
        <v>18884</v>
      </c>
      <c r="DM25" s="475">
        <v>18848</v>
      </c>
      <c r="DN25" s="475">
        <v>18802</v>
      </c>
      <c r="DO25" s="475">
        <v>18779</v>
      </c>
      <c r="DP25" s="475">
        <v>18784</v>
      </c>
      <c r="DQ25" s="475">
        <v>18823</v>
      </c>
      <c r="DR25" s="475">
        <v>18762</v>
      </c>
      <c r="DS25" s="476">
        <v>18883</v>
      </c>
      <c r="DT25" s="474">
        <v>19010</v>
      </c>
      <c r="DU25" s="475">
        <v>19225</v>
      </c>
      <c r="DV25" s="475">
        <v>19396</v>
      </c>
      <c r="DW25" s="475">
        <v>19550</v>
      </c>
      <c r="DX25" s="478">
        <v>19628</v>
      </c>
      <c r="DY25" s="478">
        <v>19626</v>
      </c>
      <c r="DZ25" s="478">
        <v>19727</v>
      </c>
      <c r="EA25" s="478">
        <v>19628</v>
      </c>
      <c r="EB25" s="478">
        <v>19730</v>
      </c>
      <c r="EC25" s="478">
        <v>19770</v>
      </c>
      <c r="ED25" s="478">
        <v>19798</v>
      </c>
      <c r="EE25" s="476">
        <f>'1. Población_Afiliada_Regimen'!D25</f>
        <v>19760</v>
      </c>
      <c r="EF25" s="118">
        <f t="shared" si="2"/>
        <v>-38</v>
      </c>
      <c r="EG25" s="98">
        <f t="shared" si="3"/>
        <v>-0.19193857965451055</v>
      </c>
      <c r="EH25" s="118">
        <f t="shared" si="4"/>
        <v>877</v>
      </c>
      <c r="EI25" s="98">
        <f t="shared" si="5"/>
        <v>4.644389133082667</v>
      </c>
    </row>
    <row r="26" spans="1:148" ht="15" outlineLevel="2">
      <c r="A26" s="457">
        <v>490</v>
      </c>
      <c r="B26" s="55" t="s">
        <v>322</v>
      </c>
      <c r="C26" s="409" t="s">
        <v>334</v>
      </c>
      <c r="D26" s="474">
        <v>43783</v>
      </c>
      <c r="E26" s="475">
        <v>44044</v>
      </c>
      <c r="F26" s="475">
        <v>44295</v>
      </c>
      <c r="G26" s="475">
        <v>44174</v>
      </c>
      <c r="H26" s="475">
        <v>44122</v>
      </c>
      <c r="I26" s="475">
        <v>44198</v>
      </c>
      <c r="J26" s="475">
        <v>43867</v>
      </c>
      <c r="K26" s="475">
        <v>44065</v>
      </c>
      <c r="L26" s="475">
        <v>43783</v>
      </c>
      <c r="M26" s="475">
        <v>43274</v>
      </c>
      <c r="N26" s="475">
        <v>43082</v>
      </c>
      <c r="O26" s="476">
        <v>43327</v>
      </c>
      <c r="P26" s="474">
        <v>43290</v>
      </c>
      <c r="Q26" s="475">
        <v>43414</v>
      </c>
      <c r="R26" s="477">
        <v>43609</v>
      </c>
      <c r="S26" s="475">
        <v>40333</v>
      </c>
      <c r="T26" s="475">
        <v>43716</v>
      </c>
      <c r="U26" s="475">
        <v>43852</v>
      </c>
      <c r="V26" s="475">
        <v>44102</v>
      </c>
      <c r="W26" s="475">
        <v>44394</v>
      </c>
      <c r="X26" s="475">
        <v>44634</v>
      </c>
      <c r="Y26" s="475">
        <v>45088</v>
      </c>
      <c r="Z26" s="475">
        <v>45194</v>
      </c>
      <c r="AA26" s="476">
        <v>45151</v>
      </c>
      <c r="AB26" s="474">
        <v>44257</v>
      </c>
      <c r="AC26" s="475">
        <v>45233</v>
      </c>
      <c r="AD26" s="475">
        <v>45361</v>
      </c>
      <c r="AE26" s="475">
        <v>45300</v>
      </c>
      <c r="AF26" s="475">
        <v>45551</v>
      </c>
      <c r="AG26" s="475">
        <v>44281</v>
      </c>
      <c r="AH26" s="475">
        <v>45224</v>
      </c>
      <c r="AI26" s="475">
        <v>45065</v>
      </c>
      <c r="AJ26" s="475">
        <v>45122</v>
      </c>
      <c r="AK26" s="475">
        <v>45080</v>
      </c>
      <c r="AL26" s="475">
        <v>45123</v>
      </c>
      <c r="AM26" s="476">
        <v>45090</v>
      </c>
      <c r="AN26" s="474">
        <v>45115</v>
      </c>
      <c r="AO26" s="475">
        <v>45268</v>
      </c>
      <c r="AP26" s="475">
        <v>45287</v>
      </c>
      <c r="AQ26" s="475">
        <v>45180</v>
      </c>
      <c r="AR26" s="475">
        <v>45694</v>
      </c>
      <c r="AS26" s="475">
        <v>45749</v>
      </c>
      <c r="AT26" s="475">
        <v>45673</v>
      </c>
      <c r="AU26" s="475">
        <v>45673</v>
      </c>
      <c r="AV26" s="475">
        <v>45149</v>
      </c>
      <c r="AW26" s="475">
        <v>45181</v>
      </c>
      <c r="AX26" s="475">
        <v>45162</v>
      </c>
      <c r="AY26" s="476">
        <v>45229</v>
      </c>
      <c r="AZ26" s="474">
        <v>45399</v>
      </c>
      <c r="BA26" s="475">
        <v>44880</v>
      </c>
      <c r="BB26" s="475">
        <v>45596</v>
      </c>
      <c r="BC26" s="475">
        <v>45561</v>
      </c>
      <c r="BD26" s="475">
        <v>45573</v>
      </c>
      <c r="BE26" s="475">
        <v>45430</v>
      </c>
      <c r="BF26" s="475">
        <v>45407</v>
      </c>
      <c r="BG26" s="475">
        <v>45244</v>
      </c>
      <c r="BH26" s="475">
        <v>47479</v>
      </c>
      <c r="BI26" s="475">
        <v>47105</v>
      </c>
      <c r="BJ26" s="475">
        <v>47048</v>
      </c>
      <c r="BK26" s="476">
        <v>48837</v>
      </c>
      <c r="BL26" s="474">
        <v>48853</v>
      </c>
      <c r="BM26" s="479">
        <v>48930</v>
      </c>
      <c r="BN26" s="479">
        <v>48859</v>
      </c>
      <c r="BO26" s="479">
        <v>48808</v>
      </c>
      <c r="BP26" s="479">
        <v>48834</v>
      </c>
      <c r="BQ26" s="479">
        <v>48532</v>
      </c>
      <c r="BR26" s="479">
        <v>48184</v>
      </c>
      <c r="BS26" s="479">
        <v>47598</v>
      </c>
      <c r="BT26" s="479">
        <v>47466</v>
      </c>
      <c r="BU26" s="479">
        <v>47409</v>
      </c>
      <c r="BV26" s="479">
        <v>47355</v>
      </c>
      <c r="BW26" s="476">
        <v>47431</v>
      </c>
      <c r="BX26" s="474">
        <v>47530</v>
      </c>
      <c r="BY26" s="479">
        <v>47393</v>
      </c>
      <c r="BZ26" s="479">
        <v>47155</v>
      </c>
      <c r="CA26" s="479">
        <v>47079</v>
      </c>
      <c r="CB26" s="479">
        <v>47029</v>
      </c>
      <c r="CC26" s="479">
        <v>46694</v>
      </c>
      <c r="CD26" s="479">
        <v>45768</v>
      </c>
      <c r="CE26" s="479">
        <v>45863</v>
      </c>
      <c r="CF26" s="479">
        <v>45863</v>
      </c>
      <c r="CG26" s="475">
        <v>45921</v>
      </c>
      <c r="CH26" s="475">
        <v>45901</v>
      </c>
      <c r="CI26" s="476">
        <v>45921</v>
      </c>
      <c r="CJ26" s="474">
        <v>45937</v>
      </c>
      <c r="CK26" s="475">
        <v>45992</v>
      </c>
      <c r="CL26" s="475">
        <v>45952</v>
      </c>
      <c r="CM26" s="475">
        <v>45851</v>
      </c>
      <c r="CN26" s="475">
        <v>45874</v>
      </c>
      <c r="CO26" s="475">
        <v>45798</v>
      </c>
      <c r="CP26" s="475">
        <v>45899</v>
      </c>
      <c r="CQ26" s="475">
        <v>45486</v>
      </c>
      <c r="CR26" s="475">
        <v>45913</v>
      </c>
      <c r="CS26" s="475">
        <v>45899</v>
      </c>
      <c r="CT26" s="475">
        <v>46090</v>
      </c>
      <c r="CU26" s="476">
        <v>46291</v>
      </c>
      <c r="CV26" s="474">
        <v>46340</v>
      </c>
      <c r="CW26" s="475">
        <v>46304</v>
      </c>
      <c r="CX26" s="475">
        <v>46304</v>
      </c>
      <c r="CY26" s="475">
        <v>46257</v>
      </c>
      <c r="CZ26" s="475">
        <v>46368</v>
      </c>
      <c r="DA26" s="475">
        <v>46352</v>
      </c>
      <c r="DB26" s="475">
        <v>46073</v>
      </c>
      <c r="DC26" s="475">
        <v>45999</v>
      </c>
      <c r="DD26" s="475">
        <v>46036</v>
      </c>
      <c r="DE26" s="475">
        <v>45937</v>
      </c>
      <c r="DF26" s="475">
        <v>46829</v>
      </c>
      <c r="DG26" s="476">
        <v>47493</v>
      </c>
      <c r="DH26" s="474">
        <v>48411</v>
      </c>
      <c r="DI26" s="475">
        <v>48465</v>
      </c>
      <c r="DJ26" s="475">
        <v>48233</v>
      </c>
      <c r="DK26" s="475">
        <v>48073</v>
      </c>
      <c r="DL26" s="475">
        <v>48051</v>
      </c>
      <c r="DM26" s="475">
        <v>47857</v>
      </c>
      <c r="DN26" s="475">
        <v>47743</v>
      </c>
      <c r="DO26" s="475">
        <v>47666</v>
      </c>
      <c r="DP26" s="475">
        <v>47650</v>
      </c>
      <c r="DQ26" s="475">
        <v>47508</v>
      </c>
      <c r="DR26" s="475">
        <v>47119</v>
      </c>
      <c r="DS26" s="476">
        <v>46892</v>
      </c>
      <c r="DT26" s="474">
        <v>46884</v>
      </c>
      <c r="DU26" s="475">
        <v>47079</v>
      </c>
      <c r="DV26" s="475">
        <v>47331</v>
      </c>
      <c r="DW26" s="475">
        <v>47398</v>
      </c>
      <c r="DX26" s="478">
        <v>47610</v>
      </c>
      <c r="DY26" s="478">
        <v>47563</v>
      </c>
      <c r="DZ26" s="478">
        <v>47671</v>
      </c>
      <c r="EA26" s="478">
        <v>47433</v>
      </c>
      <c r="EB26" s="478">
        <v>47592</v>
      </c>
      <c r="EC26" s="478">
        <v>47511</v>
      </c>
      <c r="ED26" s="478">
        <v>47571</v>
      </c>
      <c r="EE26" s="476">
        <f>'1. Población_Afiliada_Regimen'!D26</f>
        <v>47604</v>
      </c>
      <c r="EF26" s="118">
        <f t="shared" si="2"/>
        <v>33</v>
      </c>
      <c r="EG26" s="98">
        <f t="shared" si="3"/>
        <v>6.9369994324273196E-2</v>
      </c>
      <c r="EH26" s="118">
        <f t="shared" si="4"/>
        <v>712</v>
      </c>
      <c r="EI26" s="98">
        <f t="shared" si="5"/>
        <v>1.5183826665529301</v>
      </c>
      <c r="ER26" s="329" t="str">
        <f>UPPER((TEXT('1. Población_Afiliada_Regimen'!C1,"mmmm yyyy")))</f>
        <v>DICIEMBRE 2020</v>
      </c>
    </row>
    <row r="27" spans="1:148" ht="15" outlineLevel="2">
      <c r="A27" s="457">
        <v>659</v>
      </c>
      <c r="B27" s="55" t="s">
        <v>322</v>
      </c>
      <c r="C27" s="409" t="s">
        <v>336</v>
      </c>
      <c r="D27" s="474">
        <v>17295</v>
      </c>
      <c r="E27" s="475">
        <v>17406</v>
      </c>
      <c r="F27" s="475">
        <v>17344</v>
      </c>
      <c r="G27" s="475">
        <v>17290</v>
      </c>
      <c r="H27" s="475">
        <v>18219</v>
      </c>
      <c r="I27" s="475">
        <v>18246</v>
      </c>
      <c r="J27" s="475">
        <v>18211</v>
      </c>
      <c r="K27" s="475">
        <v>18248</v>
      </c>
      <c r="L27" s="475">
        <v>18345</v>
      </c>
      <c r="M27" s="475">
        <v>18157</v>
      </c>
      <c r="N27" s="475">
        <v>18114</v>
      </c>
      <c r="O27" s="476">
        <v>18112</v>
      </c>
      <c r="P27" s="474">
        <v>18069</v>
      </c>
      <c r="Q27" s="475">
        <v>18342</v>
      </c>
      <c r="R27" s="477">
        <v>18385</v>
      </c>
      <c r="S27" s="475">
        <v>16417</v>
      </c>
      <c r="T27" s="475">
        <v>18860</v>
      </c>
      <c r="U27" s="475">
        <v>19220</v>
      </c>
      <c r="V27" s="475">
        <v>19428</v>
      </c>
      <c r="W27" s="475">
        <v>19666</v>
      </c>
      <c r="X27" s="475">
        <v>19584</v>
      </c>
      <c r="Y27" s="475">
        <v>19936</v>
      </c>
      <c r="Z27" s="475">
        <v>20319</v>
      </c>
      <c r="AA27" s="476">
        <v>20361</v>
      </c>
      <c r="AB27" s="474">
        <v>20326</v>
      </c>
      <c r="AC27" s="475">
        <v>20321</v>
      </c>
      <c r="AD27" s="475">
        <v>20208</v>
      </c>
      <c r="AE27" s="475">
        <v>20235</v>
      </c>
      <c r="AF27" s="475">
        <v>20146</v>
      </c>
      <c r="AG27" s="475">
        <v>19636</v>
      </c>
      <c r="AH27" s="475">
        <v>20106</v>
      </c>
      <c r="AI27" s="475">
        <v>19822</v>
      </c>
      <c r="AJ27" s="475">
        <v>19744</v>
      </c>
      <c r="AK27" s="475">
        <v>19687</v>
      </c>
      <c r="AL27" s="475">
        <v>19530</v>
      </c>
      <c r="AM27" s="476">
        <v>19643</v>
      </c>
      <c r="AN27" s="474">
        <v>19610</v>
      </c>
      <c r="AO27" s="475">
        <v>19582</v>
      </c>
      <c r="AP27" s="475">
        <v>19736</v>
      </c>
      <c r="AQ27" s="475">
        <v>19632</v>
      </c>
      <c r="AR27" s="475">
        <v>19879</v>
      </c>
      <c r="AS27" s="475">
        <v>19963</v>
      </c>
      <c r="AT27" s="475">
        <v>20091</v>
      </c>
      <c r="AU27" s="475">
        <v>20092</v>
      </c>
      <c r="AV27" s="475">
        <v>19953</v>
      </c>
      <c r="AW27" s="475">
        <v>19995</v>
      </c>
      <c r="AX27" s="475">
        <v>19963</v>
      </c>
      <c r="AY27" s="476">
        <v>19983</v>
      </c>
      <c r="AZ27" s="474">
        <v>20006</v>
      </c>
      <c r="BA27" s="475">
        <v>20033</v>
      </c>
      <c r="BB27" s="475">
        <v>19962</v>
      </c>
      <c r="BC27" s="475">
        <v>19925</v>
      </c>
      <c r="BD27" s="475">
        <v>19864</v>
      </c>
      <c r="BE27" s="475">
        <v>19682</v>
      </c>
      <c r="BF27" s="475">
        <v>19781</v>
      </c>
      <c r="BG27" s="475">
        <v>19631</v>
      </c>
      <c r="BH27" s="475">
        <v>19695</v>
      </c>
      <c r="BI27" s="475">
        <v>19525</v>
      </c>
      <c r="BJ27" s="475">
        <v>20016</v>
      </c>
      <c r="BK27" s="476">
        <v>20840</v>
      </c>
      <c r="BL27" s="474">
        <v>20795</v>
      </c>
      <c r="BM27" s="479">
        <v>20842</v>
      </c>
      <c r="BN27" s="479">
        <v>20914</v>
      </c>
      <c r="BO27" s="479">
        <v>20953</v>
      </c>
      <c r="BP27" s="479">
        <v>20969</v>
      </c>
      <c r="BQ27" s="479">
        <v>20866</v>
      </c>
      <c r="BR27" s="479">
        <v>20565</v>
      </c>
      <c r="BS27" s="479">
        <v>20395</v>
      </c>
      <c r="BT27" s="479">
        <v>20287</v>
      </c>
      <c r="BU27" s="479">
        <v>20222</v>
      </c>
      <c r="BV27" s="479">
        <v>20199</v>
      </c>
      <c r="BW27" s="476">
        <v>20277</v>
      </c>
      <c r="BX27" s="474">
        <v>20334</v>
      </c>
      <c r="BY27" s="479">
        <v>20275</v>
      </c>
      <c r="BZ27" s="479">
        <v>20093</v>
      </c>
      <c r="CA27" s="479">
        <v>19973</v>
      </c>
      <c r="CB27" s="479">
        <v>20231</v>
      </c>
      <c r="CC27" s="479">
        <v>20048</v>
      </c>
      <c r="CD27" s="479">
        <v>20055</v>
      </c>
      <c r="CE27" s="479">
        <v>20069</v>
      </c>
      <c r="CF27" s="479">
        <v>20020</v>
      </c>
      <c r="CG27" s="475">
        <v>19973</v>
      </c>
      <c r="CH27" s="475">
        <v>19940</v>
      </c>
      <c r="CI27" s="476">
        <v>19935</v>
      </c>
      <c r="CJ27" s="474">
        <v>19887</v>
      </c>
      <c r="CK27" s="475">
        <v>19884</v>
      </c>
      <c r="CL27" s="475">
        <v>19976</v>
      </c>
      <c r="CM27" s="475">
        <v>19944</v>
      </c>
      <c r="CN27" s="475">
        <v>19923</v>
      </c>
      <c r="CO27" s="475">
        <v>19979</v>
      </c>
      <c r="CP27" s="475">
        <v>20083</v>
      </c>
      <c r="CQ27" s="475">
        <v>20109</v>
      </c>
      <c r="CR27" s="475">
        <v>20265</v>
      </c>
      <c r="CS27" s="475">
        <v>20293</v>
      </c>
      <c r="CT27" s="475">
        <v>20379</v>
      </c>
      <c r="CU27" s="476">
        <v>20360</v>
      </c>
      <c r="CV27" s="474">
        <v>20346</v>
      </c>
      <c r="CW27" s="475">
        <v>20330</v>
      </c>
      <c r="CX27" s="475">
        <v>20296</v>
      </c>
      <c r="CY27" s="475">
        <v>20219</v>
      </c>
      <c r="CZ27" s="475">
        <v>20253</v>
      </c>
      <c r="DA27" s="475">
        <v>20295</v>
      </c>
      <c r="DB27" s="475">
        <v>20400</v>
      </c>
      <c r="DC27" s="475">
        <v>20354</v>
      </c>
      <c r="DD27" s="475">
        <v>20429</v>
      </c>
      <c r="DE27" s="475">
        <v>20354</v>
      </c>
      <c r="DF27" s="475">
        <v>20726</v>
      </c>
      <c r="DG27" s="476">
        <v>20932</v>
      </c>
      <c r="DH27" s="474">
        <v>20889</v>
      </c>
      <c r="DI27" s="475">
        <v>20895</v>
      </c>
      <c r="DJ27" s="475">
        <v>20889</v>
      </c>
      <c r="DK27" s="475">
        <v>20871</v>
      </c>
      <c r="DL27" s="475">
        <v>20825</v>
      </c>
      <c r="DM27" s="475">
        <v>20792</v>
      </c>
      <c r="DN27" s="475">
        <v>20767</v>
      </c>
      <c r="DO27" s="475">
        <v>20691</v>
      </c>
      <c r="DP27" s="475">
        <v>20691</v>
      </c>
      <c r="DQ27" s="475">
        <v>20642</v>
      </c>
      <c r="DR27" s="475">
        <v>20519</v>
      </c>
      <c r="DS27" s="476">
        <v>20451</v>
      </c>
      <c r="DT27" s="474">
        <v>20462</v>
      </c>
      <c r="DU27" s="475">
        <v>20522</v>
      </c>
      <c r="DV27" s="475">
        <v>20524</v>
      </c>
      <c r="DW27" s="475">
        <v>20499</v>
      </c>
      <c r="DX27" s="478">
        <v>20503</v>
      </c>
      <c r="DY27" s="478">
        <v>20495</v>
      </c>
      <c r="DZ27" s="478">
        <v>20515</v>
      </c>
      <c r="EA27" s="478">
        <v>20424</v>
      </c>
      <c r="EB27" s="478">
        <v>20492</v>
      </c>
      <c r="EC27" s="478">
        <v>20503</v>
      </c>
      <c r="ED27" s="478">
        <v>20466</v>
      </c>
      <c r="EE27" s="476">
        <f>'1. Población_Afiliada_Regimen'!D27</f>
        <v>20404</v>
      </c>
      <c r="EF27" s="118">
        <f t="shared" si="2"/>
        <v>-62</v>
      </c>
      <c r="EG27" s="98">
        <f t="shared" si="3"/>
        <v>-0.30294146389133197</v>
      </c>
      <c r="EH27" s="118">
        <f t="shared" ref="EH27:EH68" si="8">EE27-DS27</f>
        <v>-47</v>
      </c>
      <c r="EI27" s="98">
        <f t="shared" ref="EI27:EI68" si="9">EH27/DS27*100</f>
        <v>-0.22981761283066843</v>
      </c>
    </row>
    <row r="28" spans="1:148" ht="15" outlineLevel="2">
      <c r="A28" s="457">
        <v>665</v>
      </c>
      <c r="B28" s="55" t="s">
        <v>322</v>
      </c>
      <c r="C28" s="409" t="s">
        <v>337</v>
      </c>
      <c r="D28" s="474">
        <v>26442</v>
      </c>
      <c r="E28" s="475">
        <v>26429</v>
      </c>
      <c r="F28" s="475">
        <v>26617</v>
      </c>
      <c r="G28" s="475">
        <v>25476</v>
      </c>
      <c r="H28" s="475">
        <v>25524</v>
      </c>
      <c r="I28" s="475">
        <v>25698</v>
      </c>
      <c r="J28" s="475">
        <v>25729</v>
      </c>
      <c r="K28" s="475">
        <v>25566</v>
      </c>
      <c r="L28" s="475">
        <v>25838</v>
      </c>
      <c r="M28" s="475">
        <v>25795</v>
      </c>
      <c r="N28" s="475">
        <v>25987</v>
      </c>
      <c r="O28" s="476">
        <v>26069</v>
      </c>
      <c r="P28" s="474">
        <v>26324</v>
      </c>
      <c r="Q28" s="475">
        <v>27466</v>
      </c>
      <c r="R28" s="477">
        <v>27639</v>
      </c>
      <c r="S28" s="475">
        <v>25472</v>
      </c>
      <c r="T28" s="475">
        <v>25768</v>
      </c>
      <c r="U28" s="475">
        <v>26919</v>
      </c>
      <c r="V28" s="475">
        <v>27674</v>
      </c>
      <c r="W28" s="475">
        <v>28205</v>
      </c>
      <c r="X28" s="475">
        <v>28394</v>
      </c>
      <c r="Y28" s="475">
        <v>29272</v>
      </c>
      <c r="Z28" s="475">
        <v>29497</v>
      </c>
      <c r="AA28" s="476">
        <v>29700</v>
      </c>
      <c r="AB28" s="474">
        <v>29156</v>
      </c>
      <c r="AC28" s="475">
        <v>29842</v>
      </c>
      <c r="AD28" s="475">
        <v>29965</v>
      </c>
      <c r="AE28" s="475">
        <v>30127</v>
      </c>
      <c r="AF28" s="475">
        <v>30399</v>
      </c>
      <c r="AG28" s="475">
        <v>30301</v>
      </c>
      <c r="AH28" s="475">
        <v>30309</v>
      </c>
      <c r="AI28" s="475">
        <v>30347</v>
      </c>
      <c r="AJ28" s="475">
        <v>30215</v>
      </c>
      <c r="AK28" s="475">
        <v>30435</v>
      </c>
      <c r="AL28" s="475">
        <v>29905</v>
      </c>
      <c r="AM28" s="476">
        <v>30168</v>
      </c>
      <c r="AN28" s="474">
        <v>30240</v>
      </c>
      <c r="AO28" s="475">
        <v>30184</v>
      </c>
      <c r="AP28" s="475">
        <v>30226</v>
      </c>
      <c r="AQ28" s="475">
        <v>30173</v>
      </c>
      <c r="AR28" s="475">
        <v>30427</v>
      </c>
      <c r="AS28" s="475">
        <v>30429</v>
      </c>
      <c r="AT28" s="475">
        <v>30453</v>
      </c>
      <c r="AU28" s="475">
        <v>30520</v>
      </c>
      <c r="AV28" s="475">
        <v>30353</v>
      </c>
      <c r="AW28" s="475">
        <v>30448</v>
      </c>
      <c r="AX28" s="475">
        <v>30473</v>
      </c>
      <c r="AY28" s="476">
        <v>30485</v>
      </c>
      <c r="AZ28" s="474">
        <v>30591</v>
      </c>
      <c r="BA28" s="475">
        <v>30750</v>
      </c>
      <c r="BB28" s="475">
        <v>30653</v>
      </c>
      <c r="BC28" s="475">
        <v>30667</v>
      </c>
      <c r="BD28" s="475">
        <v>30541</v>
      </c>
      <c r="BE28" s="475">
        <v>30310</v>
      </c>
      <c r="BF28" s="475">
        <v>30412</v>
      </c>
      <c r="BG28" s="475">
        <v>30241</v>
      </c>
      <c r="BH28" s="475">
        <v>30230</v>
      </c>
      <c r="BI28" s="475">
        <v>30004</v>
      </c>
      <c r="BJ28" s="475">
        <v>29975</v>
      </c>
      <c r="BK28" s="476">
        <v>30130</v>
      </c>
      <c r="BL28" s="474">
        <v>30147</v>
      </c>
      <c r="BM28" s="479">
        <v>30225</v>
      </c>
      <c r="BN28" s="479">
        <v>30278</v>
      </c>
      <c r="BO28" s="479">
        <v>30322</v>
      </c>
      <c r="BP28" s="479">
        <v>30413</v>
      </c>
      <c r="BQ28" s="479">
        <v>30344</v>
      </c>
      <c r="BR28" s="479">
        <v>29923</v>
      </c>
      <c r="BS28" s="479">
        <v>29726</v>
      </c>
      <c r="BT28" s="479">
        <v>29668</v>
      </c>
      <c r="BU28" s="479">
        <v>29641</v>
      </c>
      <c r="BV28" s="479">
        <v>29590</v>
      </c>
      <c r="BW28" s="476">
        <v>29614</v>
      </c>
      <c r="BX28" s="474">
        <v>29708</v>
      </c>
      <c r="BY28" s="479">
        <v>29584</v>
      </c>
      <c r="BZ28" s="479">
        <v>29511</v>
      </c>
      <c r="CA28" s="479">
        <v>29240</v>
      </c>
      <c r="CB28" s="479">
        <v>29207</v>
      </c>
      <c r="CC28" s="479">
        <v>29001</v>
      </c>
      <c r="CD28" s="479">
        <v>28907</v>
      </c>
      <c r="CE28" s="479">
        <v>28907</v>
      </c>
      <c r="CF28" s="479">
        <v>29604</v>
      </c>
      <c r="CG28" s="475">
        <v>29478</v>
      </c>
      <c r="CH28" s="475">
        <v>29546</v>
      </c>
      <c r="CI28" s="476">
        <v>29623</v>
      </c>
      <c r="CJ28" s="474">
        <v>29569</v>
      </c>
      <c r="CK28" s="475">
        <v>29650</v>
      </c>
      <c r="CL28" s="475">
        <v>28978</v>
      </c>
      <c r="CM28" s="475">
        <v>29569</v>
      </c>
      <c r="CN28" s="475">
        <v>29717</v>
      </c>
      <c r="CO28" s="475">
        <v>29930</v>
      </c>
      <c r="CP28" s="475">
        <v>30101</v>
      </c>
      <c r="CQ28" s="475">
        <v>30150</v>
      </c>
      <c r="CR28" s="475">
        <v>30128</v>
      </c>
      <c r="CS28" s="475">
        <v>30243</v>
      </c>
      <c r="CT28" s="475">
        <v>30357</v>
      </c>
      <c r="CU28" s="476">
        <v>30416</v>
      </c>
      <c r="CV28" s="474">
        <v>30449</v>
      </c>
      <c r="CW28" s="475">
        <v>30517</v>
      </c>
      <c r="CX28" s="475">
        <v>30485</v>
      </c>
      <c r="CY28" s="475">
        <v>30460</v>
      </c>
      <c r="CZ28" s="475">
        <v>30443</v>
      </c>
      <c r="DA28" s="475">
        <v>30348</v>
      </c>
      <c r="DB28" s="475">
        <v>30313</v>
      </c>
      <c r="DC28" s="475">
        <v>30256</v>
      </c>
      <c r="DD28" s="475">
        <v>30710</v>
      </c>
      <c r="DE28" s="475">
        <v>30698</v>
      </c>
      <c r="DF28" s="475">
        <v>30800</v>
      </c>
      <c r="DG28" s="476">
        <v>30933</v>
      </c>
      <c r="DH28" s="474">
        <v>30877</v>
      </c>
      <c r="DI28" s="475">
        <v>30912</v>
      </c>
      <c r="DJ28" s="475">
        <v>30835</v>
      </c>
      <c r="DK28" s="475">
        <v>30775</v>
      </c>
      <c r="DL28" s="475">
        <v>30739</v>
      </c>
      <c r="DM28" s="475">
        <v>30651</v>
      </c>
      <c r="DN28" s="475">
        <v>30552</v>
      </c>
      <c r="DO28" s="475">
        <v>30517</v>
      </c>
      <c r="DP28" s="475">
        <v>30564</v>
      </c>
      <c r="DQ28" s="475">
        <v>30477</v>
      </c>
      <c r="DR28" s="475">
        <v>30349</v>
      </c>
      <c r="DS28" s="476">
        <v>30385</v>
      </c>
      <c r="DT28" s="474">
        <v>30394</v>
      </c>
      <c r="DU28" s="475">
        <v>30557</v>
      </c>
      <c r="DV28" s="475">
        <v>30590</v>
      </c>
      <c r="DW28" s="475">
        <v>30659</v>
      </c>
      <c r="DX28" s="478">
        <v>30693</v>
      </c>
      <c r="DY28" s="478">
        <v>30710</v>
      </c>
      <c r="DZ28" s="478">
        <v>30743</v>
      </c>
      <c r="EA28" s="478">
        <v>30558</v>
      </c>
      <c r="EB28" s="478">
        <v>30650</v>
      </c>
      <c r="EC28" s="478">
        <v>30643</v>
      </c>
      <c r="ED28" s="478">
        <v>30597</v>
      </c>
      <c r="EE28" s="476">
        <f>'1. Población_Afiliada_Regimen'!D28</f>
        <v>30578</v>
      </c>
      <c r="EF28" s="118">
        <f t="shared" si="2"/>
        <v>-19</v>
      </c>
      <c r="EG28" s="98">
        <f t="shared" si="3"/>
        <v>-6.209759126711769E-2</v>
      </c>
      <c r="EH28" s="118">
        <f t="shared" si="8"/>
        <v>193</v>
      </c>
      <c r="EI28" s="98">
        <f t="shared" si="9"/>
        <v>0.63518183314135268</v>
      </c>
    </row>
    <row r="29" spans="1:148" ht="15" outlineLevel="2">
      <c r="A29" s="457">
        <v>837</v>
      </c>
      <c r="B29" s="55" t="s">
        <v>322</v>
      </c>
      <c r="C29" s="409" t="s">
        <v>339</v>
      </c>
      <c r="D29" s="474">
        <v>80168</v>
      </c>
      <c r="E29" s="475">
        <v>80691</v>
      </c>
      <c r="F29" s="475">
        <v>80619</v>
      </c>
      <c r="G29" s="475">
        <v>80699</v>
      </c>
      <c r="H29" s="475">
        <v>80499</v>
      </c>
      <c r="I29" s="475">
        <v>80817</v>
      </c>
      <c r="J29" s="475">
        <v>80466</v>
      </c>
      <c r="K29" s="475">
        <v>80621</v>
      </c>
      <c r="L29" s="475">
        <v>79891</v>
      </c>
      <c r="M29" s="475">
        <v>80281</v>
      </c>
      <c r="N29" s="475">
        <v>80263</v>
      </c>
      <c r="O29" s="476">
        <v>80865</v>
      </c>
      <c r="P29" s="474">
        <v>80488</v>
      </c>
      <c r="Q29" s="475">
        <v>83223</v>
      </c>
      <c r="R29" s="477">
        <v>86244</v>
      </c>
      <c r="S29" s="475">
        <v>79850</v>
      </c>
      <c r="T29" s="475">
        <v>86165</v>
      </c>
      <c r="U29" s="475">
        <v>87490</v>
      </c>
      <c r="V29" s="475">
        <v>88260</v>
      </c>
      <c r="W29" s="475">
        <v>89222</v>
      </c>
      <c r="X29" s="475">
        <v>89422</v>
      </c>
      <c r="Y29" s="475">
        <v>89958</v>
      </c>
      <c r="Z29" s="475">
        <v>89798</v>
      </c>
      <c r="AA29" s="476">
        <v>89719</v>
      </c>
      <c r="AB29" s="474">
        <v>89908</v>
      </c>
      <c r="AC29" s="475">
        <v>90150</v>
      </c>
      <c r="AD29" s="475">
        <v>90182</v>
      </c>
      <c r="AE29" s="475">
        <v>90423</v>
      </c>
      <c r="AF29" s="475">
        <v>90389</v>
      </c>
      <c r="AG29" s="475">
        <v>90605</v>
      </c>
      <c r="AH29" s="475">
        <v>90701</v>
      </c>
      <c r="AI29" s="475">
        <v>90183</v>
      </c>
      <c r="AJ29" s="475">
        <v>90342</v>
      </c>
      <c r="AK29" s="475">
        <v>89760</v>
      </c>
      <c r="AL29" s="475">
        <v>89760</v>
      </c>
      <c r="AM29" s="476">
        <v>88579</v>
      </c>
      <c r="AN29" s="474">
        <v>88521</v>
      </c>
      <c r="AO29" s="475">
        <v>88355</v>
      </c>
      <c r="AP29" s="475">
        <v>88871</v>
      </c>
      <c r="AQ29" s="475">
        <v>88731</v>
      </c>
      <c r="AR29" s="475">
        <v>88746</v>
      </c>
      <c r="AS29" s="475">
        <v>90494</v>
      </c>
      <c r="AT29" s="475">
        <v>91299</v>
      </c>
      <c r="AU29" s="475">
        <v>91246</v>
      </c>
      <c r="AV29" s="475">
        <v>90396</v>
      </c>
      <c r="AW29" s="475">
        <v>90636</v>
      </c>
      <c r="AX29" s="475">
        <v>90817</v>
      </c>
      <c r="AY29" s="476">
        <v>91339</v>
      </c>
      <c r="AZ29" s="474">
        <v>91582</v>
      </c>
      <c r="BA29" s="475">
        <v>92669</v>
      </c>
      <c r="BB29" s="475">
        <v>92136</v>
      </c>
      <c r="BC29" s="475">
        <v>92546</v>
      </c>
      <c r="BD29" s="475">
        <v>94270</v>
      </c>
      <c r="BE29" s="475">
        <v>94406</v>
      </c>
      <c r="BF29" s="475">
        <v>94801</v>
      </c>
      <c r="BG29" s="475">
        <v>94897</v>
      </c>
      <c r="BH29" s="475">
        <v>98302</v>
      </c>
      <c r="BI29" s="475">
        <v>98876</v>
      </c>
      <c r="BJ29" s="475">
        <v>99124</v>
      </c>
      <c r="BK29" s="476">
        <v>99950</v>
      </c>
      <c r="BL29" s="474">
        <v>100778</v>
      </c>
      <c r="BM29" s="479">
        <v>101764</v>
      </c>
      <c r="BN29" s="479">
        <v>102067</v>
      </c>
      <c r="BO29" s="479">
        <v>102245</v>
      </c>
      <c r="BP29" s="479">
        <v>102295</v>
      </c>
      <c r="BQ29" s="479">
        <v>102052</v>
      </c>
      <c r="BR29" s="479">
        <v>101022</v>
      </c>
      <c r="BS29" s="479">
        <v>98646</v>
      </c>
      <c r="BT29" s="479">
        <v>98151</v>
      </c>
      <c r="BU29" s="479">
        <v>98287</v>
      </c>
      <c r="BV29" s="479">
        <v>98242</v>
      </c>
      <c r="BW29" s="476">
        <v>98480</v>
      </c>
      <c r="BX29" s="474">
        <v>98839</v>
      </c>
      <c r="BY29" s="479">
        <v>98557</v>
      </c>
      <c r="BZ29" s="479">
        <v>97366</v>
      </c>
      <c r="CA29" s="479">
        <v>96814</v>
      </c>
      <c r="CB29" s="479">
        <v>95809</v>
      </c>
      <c r="CC29" s="479">
        <v>94205</v>
      </c>
      <c r="CD29" s="479">
        <v>91225</v>
      </c>
      <c r="CE29" s="479">
        <v>91144</v>
      </c>
      <c r="CF29" s="479">
        <v>91461</v>
      </c>
      <c r="CG29" s="475">
        <v>91584</v>
      </c>
      <c r="CH29" s="475">
        <v>91425</v>
      </c>
      <c r="CI29" s="476">
        <v>91363</v>
      </c>
      <c r="CJ29" s="474">
        <v>91217</v>
      </c>
      <c r="CK29" s="475">
        <v>91487</v>
      </c>
      <c r="CL29" s="475">
        <v>91169</v>
      </c>
      <c r="CM29" s="475">
        <v>90971</v>
      </c>
      <c r="CN29" s="475">
        <v>90920</v>
      </c>
      <c r="CO29" s="475">
        <v>90910</v>
      </c>
      <c r="CP29" s="475">
        <v>91563</v>
      </c>
      <c r="CQ29" s="475">
        <v>91497</v>
      </c>
      <c r="CR29" s="475">
        <v>91281</v>
      </c>
      <c r="CS29" s="475">
        <v>91511</v>
      </c>
      <c r="CT29" s="475">
        <v>91971</v>
      </c>
      <c r="CU29" s="476">
        <v>92186</v>
      </c>
      <c r="CV29" s="474">
        <v>92316</v>
      </c>
      <c r="CW29" s="475">
        <v>92323</v>
      </c>
      <c r="CX29" s="475">
        <v>92485</v>
      </c>
      <c r="CY29" s="475">
        <v>92451</v>
      </c>
      <c r="CZ29" s="475">
        <v>92688</v>
      </c>
      <c r="DA29" s="475">
        <v>92596</v>
      </c>
      <c r="DB29" s="475">
        <v>91821</v>
      </c>
      <c r="DC29" s="475">
        <v>92126</v>
      </c>
      <c r="DD29" s="475">
        <v>92143</v>
      </c>
      <c r="DE29" s="475">
        <v>92393</v>
      </c>
      <c r="DF29" s="475">
        <v>92773</v>
      </c>
      <c r="DG29" s="476">
        <v>92699</v>
      </c>
      <c r="DH29" s="474">
        <v>93374</v>
      </c>
      <c r="DI29" s="475">
        <v>93356</v>
      </c>
      <c r="DJ29" s="475">
        <v>94067</v>
      </c>
      <c r="DK29" s="475">
        <v>93888</v>
      </c>
      <c r="DL29" s="475">
        <v>94558</v>
      </c>
      <c r="DM29" s="475">
        <v>94649</v>
      </c>
      <c r="DN29" s="475">
        <v>94494</v>
      </c>
      <c r="DO29" s="475">
        <v>94505</v>
      </c>
      <c r="DP29" s="475">
        <v>94485</v>
      </c>
      <c r="DQ29" s="475">
        <v>94215</v>
      </c>
      <c r="DR29" s="475">
        <v>93496</v>
      </c>
      <c r="DS29" s="476">
        <v>93338</v>
      </c>
      <c r="DT29" s="474">
        <v>93145</v>
      </c>
      <c r="DU29" s="475">
        <v>94262</v>
      </c>
      <c r="DV29" s="475">
        <v>95419</v>
      </c>
      <c r="DW29" s="475">
        <v>95605</v>
      </c>
      <c r="DX29" s="478">
        <v>95970</v>
      </c>
      <c r="DY29" s="478">
        <v>96057</v>
      </c>
      <c r="DZ29" s="478">
        <v>95950</v>
      </c>
      <c r="EA29" s="478">
        <v>95058</v>
      </c>
      <c r="EB29" s="478">
        <v>95194</v>
      </c>
      <c r="EC29" s="478">
        <v>95173</v>
      </c>
      <c r="ED29" s="478">
        <v>95014</v>
      </c>
      <c r="EE29" s="476">
        <f>'1. Población_Afiliada_Regimen'!D29</f>
        <v>94846</v>
      </c>
      <c r="EF29" s="118">
        <f t="shared" si="2"/>
        <v>-168</v>
      </c>
      <c r="EG29" s="98">
        <f t="shared" si="3"/>
        <v>-0.1768160481613236</v>
      </c>
      <c r="EH29" s="118">
        <f t="shared" si="8"/>
        <v>1508</v>
      </c>
      <c r="EI29" s="98">
        <f t="shared" si="9"/>
        <v>1.6156335040390837</v>
      </c>
      <c r="ER29" s="247"/>
    </row>
    <row r="30" spans="1:148" ht="15" outlineLevel="2">
      <c r="A30" s="457">
        <v>873</v>
      </c>
      <c r="B30" s="55" t="s">
        <v>322</v>
      </c>
      <c r="C30" s="409" t="s">
        <v>341</v>
      </c>
      <c r="D30" s="474">
        <v>7019</v>
      </c>
      <c r="E30" s="475">
        <v>7077</v>
      </c>
      <c r="F30" s="475">
        <v>7155</v>
      </c>
      <c r="G30" s="475">
        <v>7150</v>
      </c>
      <c r="H30" s="475">
        <v>7140</v>
      </c>
      <c r="I30" s="475">
        <v>7097</v>
      </c>
      <c r="J30" s="475">
        <v>7079</v>
      </c>
      <c r="K30" s="475">
        <v>7092</v>
      </c>
      <c r="L30" s="475">
        <v>7018</v>
      </c>
      <c r="M30" s="475">
        <v>6963</v>
      </c>
      <c r="N30" s="475">
        <v>6906</v>
      </c>
      <c r="O30" s="476">
        <v>7049</v>
      </c>
      <c r="P30" s="474">
        <v>7048</v>
      </c>
      <c r="Q30" s="475">
        <v>7023</v>
      </c>
      <c r="R30" s="477">
        <v>7182</v>
      </c>
      <c r="S30" s="475">
        <v>7444</v>
      </c>
      <c r="T30" s="475">
        <v>7562</v>
      </c>
      <c r="U30" s="475">
        <v>7575</v>
      </c>
      <c r="V30" s="475">
        <v>7540</v>
      </c>
      <c r="W30" s="475">
        <v>7544</v>
      </c>
      <c r="X30" s="475">
        <v>7535</v>
      </c>
      <c r="Y30" s="475">
        <v>7484</v>
      </c>
      <c r="Z30" s="475">
        <v>7476</v>
      </c>
      <c r="AA30" s="476">
        <v>7459</v>
      </c>
      <c r="AB30" s="474">
        <v>7008</v>
      </c>
      <c r="AC30" s="475">
        <v>6929</v>
      </c>
      <c r="AD30" s="475">
        <v>6897</v>
      </c>
      <c r="AE30" s="475">
        <v>7039</v>
      </c>
      <c r="AF30" s="475">
        <v>7043</v>
      </c>
      <c r="AG30" s="475">
        <v>7036</v>
      </c>
      <c r="AH30" s="475">
        <v>7030</v>
      </c>
      <c r="AI30" s="475">
        <v>7095</v>
      </c>
      <c r="AJ30" s="475">
        <v>7162</v>
      </c>
      <c r="AK30" s="475">
        <v>7247</v>
      </c>
      <c r="AL30" s="475">
        <v>6806</v>
      </c>
      <c r="AM30" s="476">
        <v>6916</v>
      </c>
      <c r="AN30" s="474">
        <v>6954</v>
      </c>
      <c r="AO30" s="475">
        <v>6931</v>
      </c>
      <c r="AP30" s="475">
        <v>6958</v>
      </c>
      <c r="AQ30" s="475">
        <v>6970</v>
      </c>
      <c r="AR30" s="475">
        <v>6995</v>
      </c>
      <c r="AS30" s="475">
        <v>6983</v>
      </c>
      <c r="AT30" s="475">
        <v>6991</v>
      </c>
      <c r="AU30" s="475">
        <v>7017</v>
      </c>
      <c r="AV30" s="475">
        <v>6988</v>
      </c>
      <c r="AW30" s="475">
        <v>6908</v>
      </c>
      <c r="AX30" s="475">
        <v>6904</v>
      </c>
      <c r="AY30" s="476">
        <v>6902</v>
      </c>
      <c r="AZ30" s="474">
        <v>6926</v>
      </c>
      <c r="BA30" s="475">
        <v>6983</v>
      </c>
      <c r="BB30" s="475">
        <v>6979</v>
      </c>
      <c r="BC30" s="475">
        <v>6966</v>
      </c>
      <c r="BD30" s="475">
        <v>6969</v>
      </c>
      <c r="BE30" s="475">
        <v>6954</v>
      </c>
      <c r="BF30" s="475">
        <v>6940</v>
      </c>
      <c r="BG30" s="475">
        <v>6925</v>
      </c>
      <c r="BH30" s="475">
        <v>6958</v>
      </c>
      <c r="BI30" s="475">
        <v>6901</v>
      </c>
      <c r="BJ30" s="475">
        <v>6936</v>
      </c>
      <c r="BK30" s="476">
        <v>6931</v>
      </c>
      <c r="BL30" s="474">
        <v>6927</v>
      </c>
      <c r="BM30" s="479">
        <v>6951</v>
      </c>
      <c r="BN30" s="479">
        <v>6965</v>
      </c>
      <c r="BO30" s="479">
        <v>6971</v>
      </c>
      <c r="BP30" s="479">
        <v>6971</v>
      </c>
      <c r="BQ30" s="479">
        <v>6937</v>
      </c>
      <c r="BR30" s="479">
        <v>6866</v>
      </c>
      <c r="BS30" s="479">
        <v>6804</v>
      </c>
      <c r="BT30" s="479">
        <v>6766</v>
      </c>
      <c r="BU30" s="479">
        <v>6746</v>
      </c>
      <c r="BV30" s="479">
        <v>6719</v>
      </c>
      <c r="BW30" s="476">
        <v>6747</v>
      </c>
      <c r="BX30" s="474">
        <v>6738</v>
      </c>
      <c r="BY30" s="479">
        <v>6730</v>
      </c>
      <c r="BZ30" s="479">
        <v>6736</v>
      </c>
      <c r="CA30" s="479">
        <v>6685</v>
      </c>
      <c r="CB30" s="479">
        <v>6681</v>
      </c>
      <c r="CC30" s="479">
        <v>6606</v>
      </c>
      <c r="CD30" s="479">
        <v>6575</v>
      </c>
      <c r="CE30" s="479">
        <v>6599</v>
      </c>
      <c r="CF30" s="479">
        <v>6587</v>
      </c>
      <c r="CG30" s="475">
        <v>6615</v>
      </c>
      <c r="CH30" s="475">
        <v>6599</v>
      </c>
      <c r="CI30" s="476">
        <v>6622</v>
      </c>
      <c r="CJ30" s="474">
        <v>6626</v>
      </c>
      <c r="CK30" s="475">
        <v>6655</v>
      </c>
      <c r="CL30" s="475">
        <v>6675</v>
      </c>
      <c r="CM30" s="475">
        <v>6658</v>
      </c>
      <c r="CN30" s="475">
        <v>6758</v>
      </c>
      <c r="CO30" s="475">
        <v>6830</v>
      </c>
      <c r="CP30" s="475">
        <v>6830</v>
      </c>
      <c r="CQ30" s="475">
        <v>6876</v>
      </c>
      <c r="CR30" s="475">
        <v>6872</v>
      </c>
      <c r="CS30" s="475">
        <v>6871</v>
      </c>
      <c r="CT30" s="475">
        <v>6896</v>
      </c>
      <c r="CU30" s="476">
        <v>6982</v>
      </c>
      <c r="CV30" s="474">
        <v>6997</v>
      </c>
      <c r="CW30" s="475">
        <v>7027</v>
      </c>
      <c r="CX30" s="475">
        <v>7021</v>
      </c>
      <c r="CY30" s="475">
        <v>6954</v>
      </c>
      <c r="CZ30" s="475">
        <v>6950</v>
      </c>
      <c r="DA30" s="475">
        <v>6953</v>
      </c>
      <c r="DB30" s="475">
        <v>6945</v>
      </c>
      <c r="DC30" s="475">
        <v>6926</v>
      </c>
      <c r="DD30" s="475">
        <v>6945</v>
      </c>
      <c r="DE30" s="475">
        <v>6932</v>
      </c>
      <c r="DF30" s="475">
        <v>6952</v>
      </c>
      <c r="DG30" s="476">
        <v>6963</v>
      </c>
      <c r="DH30" s="474">
        <v>6962</v>
      </c>
      <c r="DI30" s="475">
        <v>7036</v>
      </c>
      <c r="DJ30" s="475">
        <v>7028</v>
      </c>
      <c r="DK30" s="475">
        <v>6991</v>
      </c>
      <c r="DL30" s="475">
        <v>6979</v>
      </c>
      <c r="DM30" s="475">
        <v>6980</v>
      </c>
      <c r="DN30" s="475">
        <v>6977</v>
      </c>
      <c r="DO30" s="475">
        <v>6954</v>
      </c>
      <c r="DP30" s="475">
        <v>6962</v>
      </c>
      <c r="DQ30" s="475">
        <v>6994</v>
      </c>
      <c r="DR30" s="475">
        <v>6957</v>
      </c>
      <c r="DS30" s="476">
        <v>6969</v>
      </c>
      <c r="DT30" s="474">
        <v>7027</v>
      </c>
      <c r="DU30" s="475">
        <v>7127</v>
      </c>
      <c r="DV30" s="475">
        <v>7112</v>
      </c>
      <c r="DW30" s="475">
        <v>7117</v>
      </c>
      <c r="DX30" s="478">
        <v>7119</v>
      </c>
      <c r="DY30" s="478">
        <v>7098</v>
      </c>
      <c r="DZ30" s="478">
        <v>7108</v>
      </c>
      <c r="EA30" s="478">
        <v>7065</v>
      </c>
      <c r="EB30" s="478">
        <v>7089</v>
      </c>
      <c r="EC30" s="478">
        <v>7110</v>
      </c>
      <c r="ED30" s="478">
        <v>7114</v>
      </c>
      <c r="EE30" s="476">
        <f>'1. Población_Afiliada_Regimen'!D30</f>
        <v>7148</v>
      </c>
      <c r="EF30" s="118">
        <f t="shared" si="2"/>
        <v>34</v>
      </c>
      <c r="EG30" s="98">
        <f t="shared" si="3"/>
        <v>0.47793084059600782</v>
      </c>
      <c r="EH30" s="118">
        <f t="shared" si="8"/>
        <v>179</v>
      </c>
      <c r="EI30" s="98">
        <f t="shared" si="9"/>
        <v>2.5685177213373511</v>
      </c>
    </row>
    <row r="31" spans="1:148" ht="15" outlineLevel="1">
      <c r="A31" s="48" t="s">
        <v>343</v>
      </c>
      <c r="B31" s="45"/>
      <c r="C31" s="49" t="s">
        <v>343</v>
      </c>
      <c r="D31" s="50">
        <f t="shared" ref="D31:AH31" si="10">SUBTOTAL(9,D32:D41)</f>
        <v>118731</v>
      </c>
      <c r="E31" s="51">
        <f t="shared" si="10"/>
        <v>119059</v>
      </c>
      <c r="F31" s="51">
        <f t="shared" si="10"/>
        <v>118674</v>
      </c>
      <c r="G31" s="51">
        <f t="shared" si="10"/>
        <v>117812</v>
      </c>
      <c r="H31" s="51">
        <f t="shared" si="10"/>
        <v>117375</v>
      </c>
      <c r="I31" s="51">
        <f t="shared" si="10"/>
        <v>118002</v>
      </c>
      <c r="J31" s="51">
        <f t="shared" si="10"/>
        <v>116855</v>
      </c>
      <c r="K31" s="51">
        <f t="shared" si="10"/>
        <v>117538</v>
      </c>
      <c r="L31" s="51">
        <f t="shared" si="10"/>
        <v>116668</v>
      </c>
      <c r="M31" s="51">
        <f t="shared" si="10"/>
        <v>117697</v>
      </c>
      <c r="N31" s="51">
        <f t="shared" si="10"/>
        <v>117640</v>
      </c>
      <c r="O31" s="52">
        <f t="shared" si="10"/>
        <v>119944</v>
      </c>
      <c r="P31" s="50">
        <f t="shared" si="10"/>
        <v>120530</v>
      </c>
      <c r="Q31" s="51">
        <f t="shared" si="10"/>
        <v>120445</v>
      </c>
      <c r="R31" s="53">
        <f t="shared" si="10"/>
        <v>121132</v>
      </c>
      <c r="S31" s="51">
        <f t="shared" si="10"/>
        <v>120711</v>
      </c>
      <c r="T31" s="51">
        <f t="shared" si="10"/>
        <v>121721</v>
      </c>
      <c r="U31" s="51">
        <f t="shared" si="10"/>
        <v>122087</v>
      </c>
      <c r="V31" s="51">
        <f t="shared" si="10"/>
        <v>122493</v>
      </c>
      <c r="W31" s="51">
        <f t="shared" si="10"/>
        <v>122083</v>
      </c>
      <c r="X31" s="51">
        <f t="shared" si="10"/>
        <v>122091</v>
      </c>
      <c r="Y31" s="51">
        <f t="shared" si="10"/>
        <v>123085</v>
      </c>
      <c r="Z31" s="51">
        <f t="shared" si="10"/>
        <v>123530</v>
      </c>
      <c r="AA31" s="52">
        <f t="shared" si="10"/>
        <v>123835</v>
      </c>
      <c r="AB31" s="50">
        <f t="shared" si="10"/>
        <v>123245</v>
      </c>
      <c r="AC31" s="51">
        <f t="shared" si="10"/>
        <v>124719</v>
      </c>
      <c r="AD31" s="51">
        <f t="shared" si="10"/>
        <v>124744</v>
      </c>
      <c r="AE31" s="51">
        <f t="shared" si="10"/>
        <v>125057</v>
      </c>
      <c r="AF31" s="51">
        <f t="shared" si="10"/>
        <v>125178</v>
      </c>
      <c r="AG31" s="51">
        <f t="shared" si="10"/>
        <v>124213</v>
      </c>
      <c r="AH31" s="51">
        <f t="shared" si="10"/>
        <v>123901</v>
      </c>
      <c r="AI31" s="51">
        <v>124263</v>
      </c>
      <c r="AJ31" s="51">
        <v>124980</v>
      </c>
      <c r="AK31" s="51">
        <v>126198</v>
      </c>
      <c r="AL31" s="51">
        <v>125785</v>
      </c>
      <c r="AM31" s="52">
        <v>126607</v>
      </c>
      <c r="AN31" s="50">
        <v>126717</v>
      </c>
      <c r="AO31" s="51">
        <f>SUM(AO32:AO41)</f>
        <v>126942</v>
      </c>
      <c r="AP31" s="51">
        <f>SUM(AP32:AP41)</f>
        <v>127631</v>
      </c>
      <c r="AQ31" s="51">
        <f>SUM(AQ32:AQ41)</f>
        <v>127439</v>
      </c>
      <c r="AR31" s="51">
        <f>SUM(AR32:AR41)</f>
        <v>128194</v>
      </c>
      <c r="AS31" s="51">
        <v>128675</v>
      </c>
      <c r="AT31" s="51">
        <v>128561</v>
      </c>
      <c r="AU31" s="51">
        <v>128923</v>
      </c>
      <c r="AV31" s="51">
        <v>128842</v>
      </c>
      <c r="AW31" s="51">
        <v>129387</v>
      </c>
      <c r="AX31" s="51">
        <v>129269</v>
      </c>
      <c r="AY31" s="52">
        <v>129739</v>
      </c>
      <c r="AZ31" s="50">
        <v>129949</v>
      </c>
      <c r="BA31" s="51">
        <v>131072</v>
      </c>
      <c r="BB31" s="51">
        <v>132123</v>
      </c>
      <c r="BC31" s="51">
        <v>132462</v>
      </c>
      <c r="BD31" s="51">
        <v>132402</v>
      </c>
      <c r="BE31" s="51">
        <v>131809</v>
      </c>
      <c r="BF31" s="51">
        <v>131708</v>
      </c>
      <c r="BG31" s="51">
        <v>130779</v>
      </c>
      <c r="BH31" s="51">
        <v>130735</v>
      </c>
      <c r="BI31" s="51">
        <v>129441</v>
      </c>
      <c r="BJ31" s="51">
        <v>130840</v>
      </c>
      <c r="BK31" s="52">
        <v>131650</v>
      </c>
      <c r="BL31" s="50">
        <v>132068</v>
      </c>
      <c r="BM31" s="134">
        <v>133016</v>
      </c>
      <c r="BN31" s="134">
        <v>133058</v>
      </c>
      <c r="BO31" s="134">
        <v>133025</v>
      </c>
      <c r="BP31" s="134">
        <v>133366</v>
      </c>
      <c r="BQ31" s="134">
        <v>133128</v>
      </c>
      <c r="BR31" s="134">
        <v>131862</v>
      </c>
      <c r="BS31" s="134">
        <v>130701</v>
      </c>
      <c r="BT31" s="134">
        <v>131020</v>
      </c>
      <c r="BU31" s="134">
        <v>131037</v>
      </c>
      <c r="BV31" s="134">
        <v>131299</v>
      </c>
      <c r="BW31" s="52">
        <v>131454</v>
      </c>
      <c r="BX31" s="50">
        <v>131531</v>
      </c>
      <c r="BY31" s="134">
        <v>131112</v>
      </c>
      <c r="BZ31" s="134">
        <v>130325</v>
      </c>
      <c r="CA31" s="134">
        <v>129334</v>
      </c>
      <c r="CB31" s="134">
        <v>128712</v>
      </c>
      <c r="CC31" s="134">
        <v>126343</v>
      </c>
      <c r="CD31" s="134">
        <v>126250</v>
      </c>
      <c r="CE31" s="134">
        <v>126229</v>
      </c>
      <c r="CF31" s="134">
        <v>125661</v>
      </c>
      <c r="CG31" s="51">
        <v>125422</v>
      </c>
      <c r="CH31" s="51">
        <v>125294</v>
      </c>
      <c r="CI31" s="52">
        <v>124796</v>
      </c>
      <c r="CJ31" s="50">
        <v>124192</v>
      </c>
      <c r="CK31" s="51">
        <v>124531</v>
      </c>
      <c r="CL31" s="51">
        <v>124367</v>
      </c>
      <c r="CM31" s="51">
        <v>124429</v>
      </c>
      <c r="CN31" s="51">
        <v>125106</v>
      </c>
      <c r="CO31" s="51">
        <v>125829</v>
      </c>
      <c r="CP31" s="51">
        <v>126914</v>
      </c>
      <c r="CQ31" s="51">
        <v>126908</v>
      </c>
      <c r="CR31" s="51">
        <v>128405</v>
      </c>
      <c r="CS31" s="51">
        <v>129406</v>
      </c>
      <c r="CT31" s="51">
        <v>129886</v>
      </c>
      <c r="CU31" s="52">
        <v>130507</v>
      </c>
      <c r="CV31" s="50">
        <v>130453</v>
      </c>
      <c r="CW31" s="51">
        <v>130355</v>
      </c>
      <c r="CX31" s="51">
        <v>129985</v>
      </c>
      <c r="CY31" s="51">
        <v>130119</v>
      </c>
      <c r="CZ31" s="51">
        <v>130083</v>
      </c>
      <c r="DA31" s="51">
        <v>129814</v>
      </c>
      <c r="DB31" s="51">
        <v>130276</v>
      </c>
      <c r="DC31" s="51">
        <v>130108</v>
      </c>
      <c r="DD31" s="51">
        <v>130287</v>
      </c>
      <c r="DE31" s="51">
        <v>130215</v>
      </c>
      <c r="DF31" s="51">
        <v>130437</v>
      </c>
      <c r="DG31" s="52">
        <v>130104</v>
      </c>
      <c r="DH31" s="50">
        <v>130097</v>
      </c>
      <c r="DI31" s="51">
        <v>130117</v>
      </c>
      <c r="DJ31" s="51">
        <v>130580</v>
      </c>
      <c r="DK31" s="51">
        <v>130241</v>
      </c>
      <c r="DL31" s="51">
        <v>129855</v>
      </c>
      <c r="DM31" s="51">
        <v>129574</v>
      </c>
      <c r="DN31" s="51">
        <v>129030</v>
      </c>
      <c r="DO31" s="51">
        <v>129216</v>
      </c>
      <c r="DP31" s="51">
        <v>129540</v>
      </c>
      <c r="DQ31" s="51">
        <v>129274</v>
      </c>
      <c r="DR31" s="51">
        <v>128987</v>
      </c>
      <c r="DS31" s="52">
        <v>129469</v>
      </c>
      <c r="DT31" s="50">
        <v>129471</v>
      </c>
      <c r="DU31" s="51">
        <v>132086</v>
      </c>
      <c r="DV31" s="51">
        <v>133223</v>
      </c>
      <c r="DW31" s="51">
        <v>133616</v>
      </c>
      <c r="DX31" s="54">
        <v>134927</v>
      </c>
      <c r="DY31" s="54">
        <v>135012</v>
      </c>
      <c r="DZ31" s="54">
        <v>134984</v>
      </c>
      <c r="EA31" s="54">
        <v>133488</v>
      </c>
      <c r="EB31" s="54">
        <v>133642</v>
      </c>
      <c r="EC31" s="54">
        <v>133226</v>
      </c>
      <c r="ED31" s="54">
        <v>132791</v>
      </c>
      <c r="EE31" s="52">
        <f>'1. Población_Afiliada_Regimen'!D31</f>
        <v>132444</v>
      </c>
      <c r="EF31" s="118">
        <f t="shared" si="2"/>
        <v>-347</v>
      </c>
      <c r="EG31" s="98">
        <f t="shared" si="3"/>
        <v>-0.26131289018081044</v>
      </c>
      <c r="EH31" s="118">
        <f t="shared" si="8"/>
        <v>2975</v>
      </c>
      <c r="EI31" s="98">
        <f t="shared" si="9"/>
        <v>2.2978473611443664</v>
      </c>
      <c r="EN31" s="247">
        <v>2016</v>
      </c>
      <c r="EO31" s="247">
        <v>2017</v>
      </c>
      <c r="EP31" s="247">
        <v>2018</v>
      </c>
      <c r="EQ31">
        <v>2019</v>
      </c>
      <c r="ER31" s="247">
        <v>2020</v>
      </c>
    </row>
    <row r="32" spans="1:148" ht="15" outlineLevel="2">
      <c r="A32" s="457">
        <v>31</v>
      </c>
      <c r="B32" s="55" t="s">
        <v>343</v>
      </c>
      <c r="C32" s="409" t="s">
        <v>305</v>
      </c>
      <c r="D32" s="474">
        <v>14617</v>
      </c>
      <c r="E32" s="475">
        <v>14666</v>
      </c>
      <c r="F32" s="475">
        <v>14634</v>
      </c>
      <c r="G32" s="475">
        <v>14645</v>
      </c>
      <c r="H32" s="475">
        <v>14572</v>
      </c>
      <c r="I32" s="475">
        <v>14583</v>
      </c>
      <c r="J32" s="475">
        <v>14513</v>
      </c>
      <c r="K32" s="475">
        <v>14543</v>
      </c>
      <c r="L32" s="475">
        <v>14341</v>
      </c>
      <c r="M32" s="475">
        <v>14490</v>
      </c>
      <c r="N32" s="475">
        <v>14393</v>
      </c>
      <c r="O32" s="476">
        <v>14638</v>
      </c>
      <c r="P32" s="474">
        <v>14810</v>
      </c>
      <c r="Q32" s="475">
        <v>15189</v>
      </c>
      <c r="R32" s="477">
        <v>15195</v>
      </c>
      <c r="S32" s="475">
        <v>15112</v>
      </c>
      <c r="T32" s="475">
        <v>15004</v>
      </c>
      <c r="U32" s="475">
        <v>14943</v>
      </c>
      <c r="V32" s="475">
        <v>15000</v>
      </c>
      <c r="W32" s="475">
        <v>14924</v>
      </c>
      <c r="X32" s="475">
        <v>14857</v>
      </c>
      <c r="Y32" s="475">
        <v>14935</v>
      </c>
      <c r="Z32" s="475">
        <v>14988</v>
      </c>
      <c r="AA32" s="476">
        <v>15146</v>
      </c>
      <c r="AB32" s="474">
        <v>15144</v>
      </c>
      <c r="AC32" s="475">
        <v>15394</v>
      </c>
      <c r="AD32" s="475">
        <v>15405</v>
      </c>
      <c r="AE32" s="475">
        <v>15459</v>
      </c>
      <c r="AF32" s="475">
        <v>15492</v>
      </c>
      <c r="AG32" s="475">
        <v>15611</v>
      </c>
      <c r="AH32" s="475">
        <v>15574</v>
      </c>
      <c r="AI32" s="475">
        <v>15631</v>
      </c>
      <c r="AJ32" s="475">
        <v>15719</v>
      </c>
      <c r="AK32" s="475">
        <v>15968</v>
      </c>
      <c r="AL32" s="475">
        <v>16043</v>
      </c>
      <c r="AM32" s="476">
        <v>16305</v>
      </c>
      <c r="AN32" s="474">
        <v>16345</v>
      </c>
      <c r="AO32" s="475">
        <v>16481</v>
      </c>
      <c r="AP32" s="475">
        <v>16633</v>
      </c>
      <c r="AQ32" s="475">
        <v>16695</v>
      </c>
      <c r="AR32" s="475">
        <v>16735</v>
      </c>
      <c r="AS32" s="475">
        <v>16835</v>
      </c>
      <c r="AT32" s="475">
        <v>16774</v>
      </c>
      <c r="AU32" s="475">
        <v>16951</v>
      </c>
      <c r="AV32" s="475">
        <v>16911</v>
      </c>
      <c r="AW32" s="475">
        <v>17021</v>
      </c>
      <c r="AX32" s="475">
        <v>16984</v>
      </c>
      <c r="AY32" s="476">
        <v>17082</v>
      </c>
      <c r="AZ32" s="474">
        <v>17083</v>
      </c>
      <c r="BA32" s="475">
        <v>17065</v>
      </c>
      <c r="BB32" s="475">
        <v>17279</v>
      </c>
      <c r="BC32" s="475">
        <v>17333</v>
      </c>
      <c r="BD32" s="475">
        <v>17325</v>
      </c>
      <c r="BE32" s="475">
        <v>17205</v>
      </c>
      <c r="BF32" s="475">
        <v>17127</v>
      </c>
      <c r="BG32" s="475">
        <v>17073</v>
      </c>
      <c r="BH32" s="475">
        <v>17015</v>
      </c>
      <c r="BI32" s="475">
        <v>16888</v>
      </c>
      <c r="BJ32" s="475">
        <v>17136</v>
      </c>
      <c r="BK32" s="476">
        <v>17242</v>
      </c>
      <c r="BL32" s="474">
        <v>17336</v>
      </c>
      <c r="BM32" s="479">
        <v>17411</v>
      </c>
      <c r="BN32" s="479">
        <v>17403</v>
      </c>
      <c r="BO32" s="479">
        <v>17395</v>
      </c>
      <c r="BP32" s="479">
        <v>17437</v>
      </c>
      <c r="BQ32" s="479">
        <v>17455</v>
      </c>
      <c r="BR32" s="479">
        <v>17399</v>
      </c>
      <c r="BS32" s="479">
        <v>17278</v>
      </c>
      <c r="BT32" s="479">
        <v>17309</v>
      </c>
      <c r="BU32" s="479">
        <v>17258</v>
      </c>
      <c r="BV32" s="479">
        <v>17255</v>
      </c>
      <c r="BW32" s="476">
        <v>17263</v>
      </c>
      <c r="BX32" s="474">
        <v>17304</v>
      </c>
      <c r="BY32" s="479">
        <v>17281</v>
      </c>
      <c r="BZ32" s="479">
        <v>17198</v>
      </c>
      <c r="CA32" s="479">
        <v>16971</v>
      </c>
      <c r="CB32" s="479">
        <v>16876</v>
      </c>
      <c r="CC32" s="479">
        <v>16288</v>
      </c>
      <c r="CD32" s="479">
        <v>16286</v>
      </c>
      <c r="CE32" s="479">
        <v>16277</v>
      </c>
      <c r="CF32" s="479">
        <v>16142</v>
      </c>
      <c r="CG32" s="475">
        <v>16125</v>
      </c>
      <c r="CH32" s="475">
        <v>16070</v>
      </c>
      <c r="CI32" s="476">
        <v>15971</v>
      </c>
      <c r="CJ32" s="474">
        <v>15868</v>
      </c>
      <c r="CK32" s="475">
        <v>15909</v>
      </c>
      <c r="CL32" s="475">
        <v>15901</v>
      </c>
      <c r="CM32" s="475">
        <v>15892</v>
      </c>
      <c r="CN32" s="475">
        <v>16029</v>
      </c>
      <c r="CO32" s="475">
        <v>16071</v>
      </c>
      <c r="CP32" s="475">
        <v>16327</v>
      </c>
      <c r="CQ32" s="475">
        <v>16408</v>
      </c>
      <c r="CR32" s="475">
        <v>16516</v>
      </c>
      <c r="CS32" s="475">
        <v>16633</v>
      </c>
      <c r="CT32" s="475">
        <v>16721</v>
      </c>
      <c r="CU32" s="476">
        <v>16761</v>
      </c>
      <c r="CV32" s="474">
        <v>16847</v>
      </c>
      <c r="CW32" s="475">
        <v>16842</v>
      </c>
      <c r="CX32" s="475">
        <v>16854</v>
      </c>
      <c r="CY32" s="475">
        <v>16835</v>
      </c>
      <c r="CZ32" s="475">
        <v>16776</v>
      </c>
      <c r="DA32" s="475">
        <v>16784</v>
      </c>
      <c r="DB32" s="475">
        <v>16863</v>
      </c>
      <c r="DC32" s="475">
        <v>16836</v>
      </c>
      <c r="DD32" s="475">
        <v>16821</v>
      </c>
      <c r="DE32" s="475">
        <v>16799</v>
      </c>
      <c r="DF32" s="475">
        <v>16852</v>
      </c>
      <c r="DG32" s="476">
        <v>16860</v>
      </c>
      <c r="DH32" s="474">
        <v>16874</v>
      </c>
      <c r="DI32" s="475">
        <v>16833</v>
      </c>
      <c r="DJ32" s="475">
        <v>16976</v>
      </c>
      <c r="DK32" s="475">
        <v>16948</v>
      </c>
      <c r="DL32" s="475">
        <v>16874</v>
      </c>
      <c r="DM32" s="475">
        <v>16840</v>
      </c>
      <c r="DN32" s="475">
        <v>16815</v>
      </c>
      <c r="DO32" s="475">
        <v>16869</v>
      </c>
      <c r="DP32" s="475">
        <v>16858</v>
      </c>
      <c r="DQ32" s="475">
        <v>16838</v>
      </c>
      <c r="DR32" s="475">
        <v>16862</v>
      </c>
      <c r="DS32" s="476">
        <v>16851</v>
      </c>
      <c r="DT32" s="474">
        <v>16875</v>
      </c>
      <c r="DU32" s="475">
        <v>17160</v>
      </c>
      <c r="DV32" s="475">
        <v>17231</v>
      </c>
      <c r="DW32" s="475">
        <v>17136</v>
      </c>
      <c r="DX32" s="478">
        <v>17253</v>
      </c>
      <c r="DY32" s="478">
        <v>17276</v>
      </c>
      <c r="DZ32" s="478">
        <v>17259</v>
      </c>
      <c r="EA32" s="478">
        <v>17113</v>
      </c>
      <c r="EB32" s="478">
        <v>17117</v>
      </c>
      <c r="EC32" s="478">
        <v>17066</v>
      </c>
      <c r="ED32" s="478">
        <v>17047</v>
      </c>
      <c r="EE32" s="476">
        <f>'1. Población_Afiliada_Regimen'!D32</f>
        <v>16982</v>
      </c>
      <c r="EF32" s="118">
        <f t="shared" si="2"/>
        <v>-65</v>
      </c>
      <c r="EG32" s="98">
        <f t="shared" si="3"/>
        <v>-0.38129876224555642</v>
      </c>
      <c r="EH32" s="118">
        <f t="shared" si="8"/>
        <v>131</v>
      </c>
      <c r="EI32" s="98">
        <f t="shared" si="9"/>
        <v>0.77740193460328766</v>
      </c>
      <c r="EM32" t="s">
        <v>473</v>
      </c>
      <c r="EN32" s="6">
        <v>2400310</v>
      </c>
      <c r="EO32" s="6">
        <v>2232694</v>
      </c>
      <c r="EP32" s="6">
        <v>2340997</v>
      </c>
      <c r="EQ32" s="6">
        <v>2341830</v>
      </c>
      <c r="ER32" s="555">
        <v>2294758</v>
      </c>
    </row>
    <row r="33" spans="1:148" ht="15" outlineLevel="2">
      <c r="A33" s="457">
        <v>40</v>
      </c>
      <c r="B33" s="55" t="s">
        <v>343</v>
      </c>
      <c r="C33" s="409" t="s">
        <v>313</v>
      </c>
      <c r="D33" s="474">
        <v>11095</v>
      </c>
      <c r="E33" s="475">
        <v>11096</v>
      </c>
      <c r="F33" s="475">
        <v>11061</v>
      </c>
      <c r="G33" s="475">
        <v>10886</v>
      </c>
      <c r="H33" s="475">
        <v>10831</v>
      </c>
      <c r="I33" s="475">
        <v>10986</v>
      </c>
      <c r="J33" s="475">
        <v>10955</v>
      </c>
      <c r="K33" s="475">
        <v>10940</v>
      </c>
      <c r="L33" s="475">
        <v>10942</v>
      </c>
      <c r="M33" s="475">
        <v>11192</v>
      </c>
      <c r="N33" s="475">
        <v>11207</v>
      </c>
      <c r="O33" s="476">
        <v>11704</v>
      </c>
      <c r="P33" s="474">
        <v>11732</v>
      </c>
      <c r="Q33" s="475">
        <v>11709</v>
      </c>
      <c r="R33" s="477">
        <v>11943</v>
      </c>
      <c r="S33" s="475">
        <v>12008</v>
      </c>
      <c r="T33" s="475">
        <v>12010</v>
      </c>
      <c r="U33" s="475">
        <v>12128</v>
      </c>
      <c r="V33" s="475">
        <v>12262</v>
      </c>
      <c r="W33" s="475">
        <v>12309</v>
      </c>
      <c r="X33" s="475">
        <v>12325</v>
      </c>
      <c r="Y33" s="475">
        <v>12369</v>
      </c>
      <c r="Z33" s="475">
        <v>12348</v>
      </c>
      <c r="AA33" s="476">
        <v>12358</v>
      </c>
      <c r="AB33" s="474">
        <v>12439</v>
      </c>
      <c r="AC33" s="475">
        <v>12556</v>
      </c>
      <c r="AD33" s="475">
        <v>12654</v>
      </c>
      <c r="AE33" s="475">
        <v>12739</v>
      </c>
      <c r="AF33" s="475">
        <v>12749</v>
      </c>
      <c r="AG33" s="475">
        <v>12778</v>
      </c>
      <c r="AH33" s="475">
        <v>12874</v>
      </c>
      <c r="AI33" s="475">
        <v>12928</v>
      </c>
      <c r="AJ33" s="475">
        <v>13080</v>
      </c>
      <c r="AK33" s="475">
        <v>13129</v>
      </c>
      <c r="AL33" s="475">
        <v>13115</v>
      </c>
      <c r="AM33" s="476">
        <v>13198</v>
      </c>
      <c r="AN33" s="474">
        <v>13256</v>
      </c>
      <c r="AO33" s="475">
        <v>13281</v>
      </c>
      <c r="AP33" s="475">
        <v>13326</v>
      </c>
      <c r="AQ33" s="475">
        <v>13353</v>
      </c>
      <c r="AR33" s="475">
        <v>13435</v>
      </c>
      <c r="AS33" s="475">
        <v>13481</v>
      </c>
      <c r="AT33" s="475">
        <v>13466</v>
      </c>
      <c r="AU33" s="475">
        <v>13526</v>
      </c>
      <c r="AV33" s="475">
        <v>13570</v>
      </c>
      <c r="AW33" s="475">
        <v>13655</v>
      </c>
      <c r="AX33" s="475">
        <v>13696</v>
      </c>
      <c r="AY33" s="476">
        <v>13764</v>
      </c>
      <c r="AZ33" s="474">
        <v>13757</v>
      </c>
      <c r="BA33" s="475">
        <v>13762</v>
      </c>
      <c r="BB33" s="475">
        <v>13831</v>
      </c>
      <c r="BC33" s="475">
        <v>13836</v>
      </c>
      <c r="BD33" s="475">
        <v>13808</v>
      </c>
      <c r="BE33" s="475">
        <v>13894</v>
      </c>
      <c r="BF33" s="475">
        <v>13902</v>
      </c>
      <c r="BG33" s="475">
        <v>13914</v>
      </c>
      <c r="BH33" s="475">
        <v>13870</v>
      </c>
      <c r="BI33" s="475">
        <v>13791</v>
      </c>
      <c r="BJ33" s="475">
        <v>13872</v>
      </c>
      <c r="BK33" s="476">
        <v>14009</v>
      </c>
      <c r="BL33" s="474">
        <v>14045</v>
      </c>
      <c r="BM33" s="479">
        <v>14125</v>
      </c>
      <c r="BN33" s="479">
        <v>14147</v>
      </c>
      <c r="BO33" s="479">
        <v>14157</v>
      </c>
      <c r="BP33" s="479">
        <v>14196</v>
      </c>
      <c r="BQ33" s="479">
        <v>14159</v>
      </c>
      <c r="BR33" s="479">
        <v>14127</v>
      </c>
      <c r="BS33" s="479">
        <v>13884</v>
      </c>
      <c r="BT33" s="479">
        <v>14119</v>
      </c>
      <c r="BU33" s="479">
        <v>14092</v>
      </c>
      <c r="BV33" s="479">
        <v>14118</v>
      </c>
      <c r="BW33" s="476">
        <v>14132</v>
      </c>
      <c r="BX33" s="474">
        <v>14164</v>
      </c>
      <c r="BY33" s="479">
        <v>14025</v>
      </c>
      <c r="BZ33" s="479">
        <v>14010</v>
      </c>
      <c r="CA33" s="479">
        <v>13962</v>
      </c>
      <c r="CB33" s="479">
        <v>13963</v>
      </c>
      <c r="CC33" s="479">
        <v>13710</v>
      </c>
      <c r="CD33" s="479">
        <v>13716</v>
      </c>
      <c r="CE33" s="479">
        <v>13722</v>
      </c>
      <c r="CF33" s="479">
        <v>13639</v>
      </c>
      <c r="CG33" s="475">
        <v>13621</v>
      </c>
      <c r="CH33" s="475">
        <v>13596</v>
      </c>
      <c r="CI33" s="476">
        <v>13524</v>
      </c>
      <c r="CJ33" s="474">
        <v>13488</v>
      </c>
      <c r="CK33" s="475">
        <v>13513</v>
      </c>
      <c r="CL33" s="475">
        <v>13494</v>
      </c>
      <c r="CM33" s="475">
        <v>13539</v>
      </c>
      <c r="CN33" s="475">
        <v>13541</v>
      </c>
      <c r="CO33" s="475">
        <v>13540</v>
      </c>
      <c r="CP33" s="475">
        <v>13579</v>
      </c>
      <c r="CQ33" s="475">
        <v>13639</v>
      </c>
      <c r="CR33" s="475">
        <v>13691</v>
      </c>
      <c r="CS33" s="475">
        <v>13759</v>
      </c>
      <c r="CT33" s="475">
        <v>13876</v>
      </c>
      <c r="CU33" s="476">
        <v>13926</v>
      </c>
      <c r="CV33" s="474">
        <v>13953</v>
      </c>
      <c r="CW33" s="475">
        <v>13967</v>
      </c>
      <c r="CX33" s="475">
        <v>13906</v>
      </c>
      <c r="CY33" s="475">
        <v>13937</v>
      </c>
      <c r="CZ33" s="475">
        <v>13928</v>
      </c>
      <c r="DA33" s="475">
        <v>13913</v>
      </c>
      <c r="DB33" s="475">
        <v>13934</v>
      </c>
      <c r="DC33" s="475">
        <v>13968</v>
      </c>
      <c r="DD33" s="475">
        <v>13955</v>
      </c>
      <c r="DE33" s="475">
        <v>13913</v>
      </c>
      <c r="DF33" s="475">
        <v>13936</v>
      </c>
      <c r="DG33" s="476">
        <v>13923</v>
      </c>
      <c r="DH33" s="474">
        <v>13962</v>
      </c>
      <c r="DI33" s="475">
        <v>14024</v>
      </c>
      <c r="DJ33" s="475">
        <v>14047</v>
      </c>
      <c r="DK33" s="475">
        <v>14018</v>
      </c>
      <c r="DL33" s="475">
        <v>13825</v>
      </c>
      <c r="DM33" s="475">
        <v>13855</v>
      </c>
      <c r="DN33" s="475">
        <v>13792</v>
      </c>
      <c r="DO33" s="475">
        <v>13850</v>
      </c>
      <c r="DP33" s="475">
        <v>14089</v>
      </c>
      <c r="DQ33" s="475">
        <v>14101</v>
      </c>
      <c r="DR33" s="475">
        <v>14100</v>
      </c>
      <c r="DS33" s="476">
        <v>14124</v>
      </c>
      <c r="DT33" s="474">
        <v>14058</v>
      </c>
      <c r="DU33" s="475">
        <v>14204</v>
      </c>
      <c r="DV33" s="475">
        <v>14244</v>
      </c>
      <c r="DW33" s="475">
        <v>14257</v>
      </c>
      <c r="DX33" s="478">
        <v>14374</v>
      </c>
      <c r="DY33" s="478">
        <v>14373</v>
      </c>
      <c r="DZ33" s="478">
        <v>14368</v>
      </c>
      <c r="EA33" s="478">
        <v>14285</v>
      </c>
      <c r="EB33" s="478">
        <v>14274</v>
      </c>
      <c r="EC33" s="478">
        <v>14292</v>
      </c>
      <c r="ED33" s="478">
        <v>14327</v>
      </c>
      <c r="EE33" s="476">
        <f>'1. Población_Afiliada_Regimen'!D33</f>
        <v>14343</v>
      </c>
      <c r="EF33" s="118">
        <f t="shared" si="2"/>
        <v>16</v>
      </c>
      <c r="EG33" s="98">
        <f t="shared" si="3"/>
        <v>0.11167725273958261</v>
      </c>
      <c r="EH33" s="118">
        <f t="shared" si="8"/>
        <v>219</v>
      </c>
      <c r="EI33" s="98">
        <f t="shared" si="9"/>
        <v>1.5505522514868308</v>
      </c>
      <c r="EM33" t="s">
        <v>475</v>
      </c>
      <c r="EN33" s="6">
        <v>2386642</v>
      </c>
      <c r="EO33" s="6">
        <v>2233776</v>
      </c>
      <c r="EP33" s="6">
        <v>2344891</v>
      </c>
      <c r="EQ33" s="6">
        <v>2347882</v>
      </c>
      <c r="ER33" s="555">
        <v>2407077</v>
      </c>
    </row>
    <row r="34" spans="1:148" ht="15" outlineLevel="2">
      <c r="A34" s="457">
        <v>190</v>
      </c>
      <c r="B34" s="55" t="s">
        <v>343</v>
      </c>
      <c r="C34" s="409" t="s">
        <v>349</v>
      </c>
      <c r="D34" s="474">
        <v>5415</v>
      </c>
      <c r="E34" s="475">
        <v>5442</v>
      </c>
      <c r="F34" s="475">
        <v>5390</v>
      </c>
      <c r="G34" s="475">
        <v>5353</v>
      </c>
      <c r="H34" s="475">
        <v>5322</v>
      </c>
      <c r="I34" s="475">
        <v>5301</v>
      </c>
      <c r="J34" s="475">
        <v>5217</v>
      </c>
      <c r="K34" s="475">
        <v>5284</v>
      </c>
      <c r="L34" s="475">
        <v>5645</v>
      </c>
      <c r="M34" s="475">
        <v>5663</v>
      </c>
      <c r="N34" s="475">
        <v>5694</v>
      </c>
      <c r="O34" s="476">
        <v>5871</v>
      </c>
      <c r="P34" s="474">
        <v>5946</v>
      </c>
      <c r="Q34" s="475">
        <v>5985</v>
      </c>
      <c r="R34" s="477">
        <v>6105</v>
      </c>
      <c r="S34" s="475">
        <v>6463</v>
      </c>
      <c r="T34" s="475">
        <v>6541</v>
      </c>
      <c r="U34" s="475">
        <v>6541</v>
      </c>
      <c r="V34" s="475">
        <v>6536</v>
      </c>
      <c r="W34" s="475">
        <v>6553</v>
      </c>
      <c r="X34" s="475">
        <v>6533</v>
      </c>
      <c r="Y34" s="475">
        <v>6630</v>
      </c>
      <c r="Z34" s="475">
        <v>6659</v>
      </c>
      <c r="AA34" s="476">
        <v>6554</v>
      </c>
      <c r="AB34" s="474">
        <v>6541</v>
      </c>
      <c r="AC34" s="475">
        <v>6618</v>
      </c>
      <c r="AD34" s="475">
        <v>6655</v>
      </c>
      <c r="AE34" s="475">
        <v>6654</v>
      </c>
      <c r="AF34" s="475">
        <v>6615</v>
      </c>
      <c r="AG34" s="475">
        <v>6526</v>
      </c>
      <c r="AH34" s="475">
        <v>6481</v>
      </c>
      <c r="AI34" s="475">
        <v>6511</v>
      </c>
      <c r="AJ34" s="475">
        <v>6520</v>
      </c>
      <c r="AK34" s="475">
        <v>6597</v>
      </c>
      <c r="AL34" s="475">
        <v>6582</v>
      </c>
      <c r="AM34" s="476">
        <v>6650</v>
      </c>
      <c r="AN34" s="474">
        <v>6627</v>
      </c>
      <c r="AO34" s="475">
        <v>6620</v>
      </c>
      <c r="AP34" s="475">
        <v>6615</v>
      </c>
      <c r="AQ34" s="475">
        <v>6596</v>
      </c>
      <c r="AR34" s="475">
        <v>6780</v>
      </c>
      <c r="AS34" s="475">
        <v>6766</v>
      </c>
      <c r="AT34" s="475">
        <v>6804</v>
      </c>
      <c r="AU34" s="475">
        <v>6834</v>
      </c>
      <c r="AV34" s="475">
        <v>6782</v>
      </c>
      <c r="AW34" s="475">
        <v>6798</v>
      </c>
      <c r="AX34" s="475">
        <v>6790</v>
      </c>
      <c r="AY34" s="476">
        <v>6788</v>
      </c>
      <c r="AZ34" s="474">
        <v>6828</v>
      </c>
      <c r="BA34" s="475">
        <v>6988</v>
      </c>
      <c r="BB34" s="475">
        <v>6959</v>
      </c>
      <c r="BC34" s="475">
        <v>6987</v>
      </c>
      <c r="BD34" s="475">
        <v>7016</v>
      </c>
      <c r="BE34" s="475">
        <v>6951</v>
      </c>
      <c r="BF34" s="475">
        <v>6891</v>
      </c>
      <c r="BG34" s="475">
        <v>6792</v>
      </c>
      <c r="BH34" s="475">
        <v>6867</v>
      </c>
      <c r="BI34" s="475">
        <v>6792</v>
      </c>
      <c r="BJ34" s="475">
        <v>6831</v>
      </c>
      <c r="BK34" s="476">
        <v>6876</v>
      </c>
      <c r="BL34" s="474">
        <v>6886</v>
      </c>
      <c r="BM34" s="479">
        <v>6944</v>
      </c>
      <c r="BN34" s="479">
        <v>6991</v>
      </c>
      <c r="BO34" s="479">
        <v>7039</v>
      </c>
      <c r="BP34" s="479">
        <v>7053</v>
      </c>
      <c r="BQ34" s="479">
        <v>7041</v>
      </c>
      <c r="BR34" s="479">
        <v>6846</v>
      </c>
      <c r="BS34" s="479">
        <v>6760</v>
      </c>
      <c r="BT34" s="479">
        <v>6742</v>
      </c>
      <c r="BU34" s="479">
        <v>6781</v>
      </c>
      <c r="BV34" s="479">
        <v>6813</v>
      </c>
      <c r="BW34" s="476">
        <v>6785</v>
      </c>
      <c r="BX34" s="474">
        <v>6823</v>
      </c>
      <c r="BY34" s="479">
        <v>6790</v>
      </c>
      <c r="BZ34" s="479">
        <v>6797</v>
      </c>
      <c r="CA34" s="479">
        <v>6702</v>
      </c>
      <c r="CB34" s="479">
        <v>6650</v>
      </c>
      <c r="CC34" s="479">
        <v>6597</v>
      </c>
      <c r="CD34" s="479">
        <v>6582</v>
      </c>
      <c r="CE34" s="479">
        <v>6591</v>
      </c>
      <c r="CF34" s="479">
        <v>6549</v>
      </c>
      <c r="CG34" s="475">
        <v>6557</v>
      </c>
      <c r="CH34" s="475">
        <v>6540</v>
      </c>
      <c r="CI34" s="476">
        <v>6506</v>
      </c>
      <c r="CJ34" s="474">
        <v>6471</v>
      </c>
      <c r="CK34" s="475">
        <v>6494</v>
      </c>
      <c r="CL34" s="475">
        <v>6486</v>
      </c>
      <c r="CM34" s="475">
        <v>6490</v>
      </c>
      <c r="CN34" s="475">
        <v>6519</v>
      </c>
      <c r="CO34" s="475">
        <v>6596</v>
      </c>
      <c r="CP34" s="475">
        <v>6664</v>
      </c>
      <c r="CQ34" s="475">
        <v>6680</v>
      </c>
      <c r="CR34" s="475">
        <v>6671</v>
      </c>
      <c r="CS34" s="475">
        <v>6658</v>
      </c>
      <c r="CT34" s="475">
        <v>6734</v>
      </c>
      <c r="CU34" s="476">
        <v>6744</v>
      </c>
      <c r="CV34" s="474">
        <v>6686</v>
      </c>
      <c r="CW34" s="475">
        <v>6609</v>
      </c>
      <c r="CX34" s="475">
        <v>6556</v>
      </c>
      <c r="CY34" s="475">
        <v>6573</v>
      </c>
      <c r="CZ34" s="475">
        <v>6578</v>
      </c>
      <c r="DA34" s="475">
        <v>6469</v>
      </c>
      <c r="DB34" s="475">
        <v>6475</v>
      </c>
      <c r="DC34" s="475">
        <v>6434</v>
      </c>
      <c r="DD34" s="475">
        <v>6439</v>
      </c>
      <c r="DE34" s="475">
        <v>6465</v>
      </c>
      <c r="DF34" s="475">
        <v>6448</v>
      </c>
      <c r="DG34" s="476">
        <v>6446</v>
      </c>
      <c r="DH34" s="474">
        <v>6435</v>
      </c>
      <c r="DI34" s="475">
        <v>6361</v>
      </c>
      <c r="DJ34" s="475">
        <v>6337</v>
      </c>
      <c r="DK34" s="475">
        <v>6369</v>
      </c>
      <c r="DL34" s="475">
        <v>6328</v>
      </c>
      <c r="DM34" s="475">
        <v>6293</v>
      </c>
      <c r="DN34" s="475">
        <v>6215</v>
      </c>
      <c r="DO34" s="475">
        <v>6190</v>
      </c>
      <c r="DP34" s="475">
        <v>6154</v>
      </c>
      <c r="DQ34" s="475">
        <v>6103</v>
      </c>
      <c r="DR34" s="475">
        <v>6063</v>
      </c>
      <c r="DS34" s="476">
        <v>6150</v>
      </c>
      <c r="DT34" s="474">
        <v>6197</v>
      </c>
      <c r="DU34" s="475">
        <v>6294</v>
      </c>
      <c r="DV34" s="475">
        <v>6288</v>
      </c>
      <c r="DW34" s="475">
        <v>6282</v>
      </c>
      <c r="DX34" s="478">
        <v>6367</v>
      </c>
      <c r="DY34" s="478">
        <v>6405</v>
      </c>
      <c r="DZ34" s="478">
        <v>6425</v>
      </c>
      <c r="EA34" s="478">
        <v>6320</v>
      </c>
      <c r="EB34" s="478">
        <v>6323</v>
      </c>
      <c r="EC34" s="478">
        <v>6308</v>
      </c>
      <c r="ED34" s="478">
        <v>6249</v>
      </c>
      <c r="EE34" s="476">
        <f>'1. Población_Afiliada_Regimen'!D34</f>
        <v>6229</v>
      </c>
      <c r="EF34" s="118">
        <f t="shared" si="2"/>
        <v>-20</v>
      </c>
      <c r="EG34" s="98">
        <f t="shared" si="3"/>
        <v>-0.3200512081933109</v>
      </c>
      <c r="EH34" s="118">
        <f t="shared" si="8"/>
        <v>79</v>
      </c>
      <c r="EI34" s="98">
        <f t="shared" si="9"/>
        <v>1.2845528455284554</v>
      </c>
      <c r="EM34" t="s">
        <v>476</v>
      </c>
      <c r="EN34" s="6">
        <v>2350320</v>
      </c>
      <c r="EO34" s="6">
        <v>2225416</v>
      </c>
      <c r="EP34" s="6">
        <v>2338251</v>
      </c>
      <c r="EQ34" s="6">
        <v>2353039</v>
      </c>
      <c r="ER34" s="555">
        <v>2430990</v>
      </c>
    </row>
    <row r="35" spans="1:148" ht="15" outlineLevel="2">
      <c r="A35" s="457">
        <v>604</v>
      </c>
      <c r="B35" s="55" t="s">
        <v>343</v>
      </c>
      <c r="C35" s="409" t="s">
        <v>351</v>
      </c>
      <c r="D35" s="474">
        <v>15461</v>
      </c>
      <c r="E35" s="475">
        <v>15631</v>
      </c>
      <c r="F35" s="475">
        <v>15686</v>
      </c>
      <c r="G35" s="475">
        <v>15151</v>
      </c>
      <c r="H35" s="475">
        <v>15214</v>
      </c>
      <c r="I35" s="475">
        <v>15294</v>
      </c>
      <c r="J35" s="475">
        <v>15165</v>
      </c>
      <c r="K35" s="475">
        <v>15236</v>
      </c>
      <c r="L35" s="475">
        <v>15144</v>
      </c>
      <c r="M35" s="475">
        <v>15263</v>
      </c>
      <c r="N35" s="475">
        <v>15266</v>
      </c>
      <c r="O35" s="476">
        <v>15504</v>
      </c>
      <c r="P35" s="474">
        <v>15665</v>
      </c>
      <c r="Q35" s="475">
        <v>15569</v>
      </c>
      <c r="R35" s="477">
        <v>15701</v>
      </c>
      <c r="S35" s="475">
        <v>15866</v>
      </c>
      <c r="T35" s="475">
        <v>15730</v>
      </c>
      <c r="U35" s="475">
        <v>15747</v>
      </c>
      <c r="V35" s="475">
        <v>15782</v>
      </c>
      <c r="W35" s="475">
        <v>15719</v>
      </c>
      <c r="X35" s="475">
        <v>15702</v>
      </c>
      <c r="Y35" s="475">
        <v>15977</v>
      </c>
      <c r="Z35" s="475">
        <v>16126</v>
      </c>
      <c r="AA35" s="476">
        <v>16088</v>
      </c>
      <c r="AB35" s="474">
        <v>16146</v>
      </c>
      <c r="AC35" s="475">
        <v>16350</v>
      </c>
      <c r="AD35" s="475">
        <v>16427</v>
      </c>
      <c r="AE35" s="475">
        <v>16393</v>
      </c>
      <c r="AF35" s="475">
        <v>16367</v>
      </c>
      <c r="AG35" s="475">
        <v>16157</v>
      </c>
      <c r="AH35" s="475">
        <v>16139</v>
      </c>
      <c r="AI35" s="475">
        <v>16302</v>
      </c>
      <c r="AJ35" s="475">
        <v>16544</v>
      </c>
      <c r="AK35" s="475">
        <v>16817</v>
      </c>
      <c r="AL35" s="475">
        <v>16713</v>
      </c>
      <c r="AM35" s="476">
        <v>16848</v>
      </c>
      <c r="AN35" s="474">
        <v>16893</v>
      </c>
      <c r="AO35" s="475">
        <v>16913</v>
      </c>
      <c r="AP35" s="475">
        <v>17089</v>
      </c>
      <c r="AQ35" s="475">
        <v>17131</v>
      </c>
      <c r="AR35" s="475">
        <v>17198</v>
      </c>
      <c r="AS35" s="475">
        <v>17389</v>
      </c>
      <c r="AT35" s="475">
        <v>17332</v>
      </c>
      <c r="AU35" s="475">
        <v>17398</v>
      </c>
      <c r="AV35" s="475">
        <v>17324</v>
      </c>
      <c r="AW35" s="475">
        <v>17345</v>
      </c>
      <c r="AX35" s="475">
        <v>17313</v>
      </c>
      <c r="AY35" s="476">
        <v>17376</v>
      </c>
      <c r="AZ35" s="474">
        <v>17363</v>
      </c>
      <c r="BA35" s="475">
        <v>17678</v>
      </c>
      <c r="BB35" s="475">
        <v>18030</v>
      </c>
      <c r="BC35" s="475">
        <v>18042</v>
      </c>
      <c r="BD35" s="475">
        <v>18027</v>
      </c>
      <c r="BE35" s="475">
        <v>18096</v>
      </c>
      <c r="BF35" s="475">
        <v>18094</v>
      </c>
      <c r="BG35" s="475">
        <v>17933</v>
      </c>
      <c r="BH35" s="475">
        <v>17877</v>
      </c>
      <c r="BI35" s="475">
        <v>17697</v>
      </c>
      <c r="BJ35" s="475">
        <v>17938</v>
      </c>
      <c r="BK35" s="476">
        <v>18080</v>
      </c>
      <c r="BL35" s="474">
        <v>18135</v>
      </c>
      <c r="BM35" s="479">
        <v>18284</v>
      </c>
      <c r="BN35" s="479">
        <v>18312</v>
      </c>
      <c r="BO35" s="479">
        <v>18360</v>
      </c>
      <c r="BP35" s="479">
        <v>18389</v>
      </c>
      <c r="BQ35" s="479">
        <v>18399</v>
      </c>
      <c r="BR35" s="479">
        <v>18323</v>
      </c>
      <c r="BS35" s="479">
        <v>18070</v>
      </c>
      <c r="BT35" s="479">
        <v>18223</v>
      </c>
      <c r="BU35" s="479">
        <v>18300</v>
      </c>
      <c r="BV35" s="479">
        <v>18391</v>
      </c>
      <c r="BW35" s="476">
        <v>18336</v>
      </c>
      <c r="BX35" s="474">
        <v>18372</v>
      </c>
      <c r="BY35" s="479">
        <v>18362</v>
      </c>
      <c r="BZ35" s="479">
        <v>18290</v>
      </c>
      <c r="CA35" s="479">
        <v>18185</v>
      </c>
      <c r="CB35" s="479">
        <v>18175</v>
      </c>
      <c r="CC35" s="479">
        <v>17752</v>
      </c>
      <c r="CD35" s="479">
        <v>17828</v>
      </c>
      <c r="CE35" s="479">
        <v>17865</v>
      </c>
      <c r="CF35" s="479">
        <v>17736</v>
      </c>
      <c r="CG35" s="475">
        <v>17696</v>
      </c>
      <c r="CH35" s="475">
        <v>17660</v>
      </c>
      <c r="CI35" s="476">
        <v>17542</v>
      </c>
      <c r="CJ35" s="474">
        <v>17405</v>
      </c>
      <c r="CK35" s="475">
        <v>17543</v>
      </c>
      <c r="CL35" s="475">
        <v>17543</v>
      </c>
      <c r="CM35" s="475">
        <v>17525</v>
      </c>
      <c r="CN35" s="475">
        <v>17606</v>
      </c>
      <c r="CO35" s="475">
        <v>17698</v>
      </c>
      <c r="CP35" s="475">
        <v>17828</v>
      </c>
      <c r="CQ35" s="475">
        <v>17774</v>
      </c>
      <c r="CR35" s="475">
        <v>18010</v>
      </c>
      <c r="CS35" s="475">
        <v>18149</v>
      </c>
      <c r="CT35" s="475">
        <v>18268</v>
      </c>
      <c r="CU35" s="476">
        <v>18884</v>
      </c>
      <c r="CV35" s="474">
        <v>18919</v>
      </c>
      <c r="CW35" s="475">
        <v>19085</v>
      </c>
      <c r="CX35" s="475">
        <v>19095</v>
      </c>
      <c r="CY35" s="475">
        <v>19203</v>
      </c>
      <c r="CZ35" s="475">
        <v>19334</v>
      </c>
      <c r="DA35" s="475">
        <v>19409</v>
      </c>
      <c r="DB35" s="475">
        <v>19727</v>
      </c>
      <c r="DC35" s="475">
        <v>19807</v>
      </c>
      <c r="DD35" s="475">
        <v>19934</v>
      </c>
      <c r="DE35" s="475">
        <v>19891</v>
      </c>
      <c r="DF35" s="475">
        <v>19833</v>
      </c>
      <c r="DG35" s="476">
        <v>19731</v>
      </c>
      <c r="DH35" s="474">
        <v>19684</v>
      </c>
      <c r="DI35" s="475">
        <v>19706</v>
      </c>
      <c r="DJ35" s="475">
        <v>19906</v>
      </c>
      <c r="DK35" s="475">
        <v>19804</v>
      </c>
      <c r="DL35" s="475">
        <v>19891</v>
      </c>
      <c r="DM35" s="475">
        <v>19845</v>
      </c>
      <c r="DN35" s="475">
        <v>19778</v>
      </c>
      <c r="DO35" s="475">
        <v>19787</v>
      </c>
      <c r="DP35" s="475">
        <v>19800</v>
      </c>
      <c r="DQ35" s="475">
        <v>19858</v>
      </c>
      <c r="DR35" s="475">
        <v>19836</v>
      </c>
      <c r="DS35" s="476">
        <v>19886</v>
      </c>
      <c r="DT35" s="474">
        <v>19801</v>
      </c>
      <c r="DU35" s="475">
        <v>20165</v>
      </c>
      <c r="DV35" s="475">
        <v>20297</v>
      </c>
      <c r="DW35" s="475">
        <v>20310</v>
      </c>
      <c r="DX35" s="478">
        <v>20603</v>
      </c>
      <c r="DY35" s="478">
        <v>20599</v>
      </c>
      <c r="DZ35" s="478">
        <v>20593</v>
      </c>
      <c r="EA35" s="478">
        <v>20337</v>
      </c>
      <c r="EB35" s="478">
        <v>20303</v>
      </c>
      <c r="EC35" s="478">
        <v>20227</v>
      </c>
      <c r="ED35" s="478">
        <v>20184</v>
      </c>
      <c r="EE35" s="476">
        <f>'1. Población_Afiliada_Regimen'!D35</f>
        <v>20185</v>
      </c>
      <c r="EF35" s="118">
        <f t="shared" si="2"/>
        <v>1</v>
      </c>
      <c r="EG35" s="98">
        <f t="shared" si="3"/>
        <v>4.9544193420531114E-3</v>
      </c>
      <c r="EH35" s="118">
        <f t="shared" si="8"/>
        <v>299</v>
      </c>
      <c r="EI35" s="98">
        <f t="shared" si="9"/>
        <v>1.5035703510007039</v>
      </c>
      <c r="EM35" t="s">
        <v>477</v>
      </c>
      <c r="EN35" s="6">
        <v>2320500</v>
      </c>
      <c r="EO35" s="6">
        <v>2220016</v>
      </c>
      <c r="EP35" s="6">
        <v>2334826</v>
      </c>
      <c r="EQ35" s="6">
        <v>2341386</v>
      </c>
      <c r="ER35" s="555">
        <v>2473117</v>
      </c>
    </row>
    <row r="36" spans="1:148" ht="15" outlineLevel="2">
      <c r="A36" s="457">
        <v>670</v>
      </c>
      <c r="B36" s="55" t="s">
        <v>343</v>
      </c>
      <c r="C36" s="409" t="s">
        <v>354</v>
      </c>
      <c r="D36" s="474">
        <v>13051</v>
      </c>
      <c r="E36" s="475">
        <v>13083</v>
      </c>
      <c r="F36" s="475">
        <v>13028</v>
      </c>
      <c r="G36" s="475">
        <v>13001</v>
      </c>
      <c r="H36" s="475">
        <v>12978</v>
      </c>
      <c r="I36" s="475">
        <v>13018</v>
      </c>
      <c r="J36" s="475">
        <v>12920</v>
      </c>
      <c r="K36" s="475">
        <v>12996</v>
      </c>
      <c r="L36" s="475">
        <v>12945</v>
      </c>
      <c r="M36" s="475">
        <v>13005</v>
      </c>
      <c r="N36" s="475">
        <v>12947</v>
      </c>
      <c r="O36" s="476">
        <v>13017</v>
      </c>
      <c r="P36" s="474">
        <v>13005</v>
      </c>
      <c r="Q36" s="475">
        <v>13071</v>
      </c>
      <c r="R36" s="477">
        <v>13200</v>
      </c>
      <c r="S36" s="475">
        <v>12524</v>
      </c>
      <c r="T36" s="475">
        <v>13138</v>
      </c>
      <c r="U36" s="475">
        <v>13214</v>
      </c>
      <c r="V36" s="475">
        <v>13324</v>
      </c>
      <c r="W36" s="475">
        <v>13366</v>
      </c>
      <c r="X36" s="475">
        <v>13338</v>
      </c>
      <c r="Y36" s="475">
        <v>13501</v>
      </c>
      <c r="Z36" s="475">
        <v>13535</v>
      </c>
      <c r="AA36" s="476">
        <v>13368</v>
      </c>
      <c r="AB36" s="474">
        <v>13387</v>
      </c>
      <c r="AC36" s="475">
        <v>13552</v>
      </c>
      <c r="AD36" s="475">
        <v>13494</v>
      </c>
      <c r="AE36" s="475">
        <v>13874</v>
      </c>
      <c r="AF36" s="475">
        <v>13783</v>
      </c>
      <c r="AG36" s="475">
        <v>13502</v>
      </c>
      <c r="AH36" s="475">
        <v>13395</v>
      </c>
      <c r="AI36" s="475">
        <v>13454</v>
      </c>
      <c r="AJ36" s="475">
        <v>13472</v>
      </c>
      <c r="AK36" s="475">
        <v>13454</v>
      </c>
      <c r="AL36" s="475">
        <v>13398</v>
      </c>
      <c r="AM36" s="476">
        <v>13423</v>
      </c>
      <c r="AN36" s="474">
        <v>13402</v>
      </c>
      <c r="AO36" s="475">
        <v>13365</v>
      </c>
      <c r="AP36" s="475">
        <v>13343</v>
      </c>
      <c r="AQ36" s="475">
        <v>13358</v>
      </c>
      <c r="AR36" s="475">
        <v>13494</v>
      </c>
      <c r="AS36" s="475">
        <v>13447</v>
      </c>
      <c r="AT36" s="475">
        <v>13441</v>
      </c>
      <c r="AU36" s="475">
        <v>13554</v>
      </c>
      <c r="AV36" s="475">
        <v>13503</v>
      </c>
      <c r="AW36" s="475">
        <v>13541</v>
      </c>
      <c r="AX36" s="475">
        <v>13514</v>
      </c>
      <c r="AY36" s="476">
        <v>13508</v>
      </c>
      <c r="AZ36" s="474">
        <v>13531</v>
      </c>
      <c r="BA36" s="475">
        <v>13641</v>
      </c>
      <c r="BB36" s="475">
        <v>13692</v>
      </c>
      <c r="BC36" s="475">
        <v>13672</v>
      </c>
      <c r="BD36" s="475">
        <v>13670</v>
      </c>
      <c r="BE36" s="475">
        <v>13630</v>
      </c>
      <c r="BF36" s="475">
        <v>13609</v>
      </c>
      <c r="BG36" s="475">
        <v>13524</v>
      </c>
      <c r="BH36" s="475">
        <v>13612</v>
      </c>
      <c r="BI36" s="475">
        <v>13454</v>
      </c>
      <c r="BJ36" s="475">
        <v>13460</v>
      </c>
      <c r="BK36" s="476">
        <v>13567</v>
      </c>
      <c r="BL36" s="474">
        <v>13666</v>
      </c>
      <c r="BM36" s="479">
        <v>13784</v>
      </c>
      <c r="BN36" s="479">
        <v>13804</v>
      </c>
      <c r="BO36" s="479">
        <v>13680</v>
      </c>
      <c r="BP36" s="479">
        <v>13679</v>
      </c>
      <c r="BQ36" s="479">
        <v>13623</v>
      </c>
      <c r="BR36" s="479">
        <v>13331</v>
      </c>
      <c r="BS36" s="479">
        <v>13286</v>
      </c>
      <c r="BT36" s="479">
        <v>13267</v>
      </c>
      <c r="BU36" s="479">
        <v>13284</v>
      </c>
      <c r="BV36" s="479">
        <v>13315</v>
      </c>
      <c r="BW36" s="476">
        <v>13360</v>
      </c>
      <c r="BX36" s="474">
        <v>13487</v>
      </c>
      <c r="BY36" s="479">
        <v>13440</v>
      </c>
      <c r="BZ36" s="479">
        <v>13378</v>
      </c>
      <c r="CA36" s="479">
        <v>13287</v>
      </c>
      <c r="CB36" s="479">
        <v>13201</v>
      </c>
      <c r="CC36" s="479">
        <v>13082</v>
      </c>
      <c r="CD36" s="479">
        <v>13060</v>
      </c>
      <c r="CE36" s="479">
        <v>13100</v>
      </c>
      <c r="CF36" s="479">
        <v>13033</v>
      </c>
      <c r="CG36" s="475">
        <v>12986</v>
      </c>
      <c r="CH36" s="475">
        <v>12939</v>
      </c>
      <c r="CI36" s="476">
        <v>12959</v>
      </c>
      <c r="CJ36" s="474">
        <v>12916</v>
      </c>
      <c r="CK36" s="475">
        <v>12933</v>
      </c>
      <c r="CL36" s="475">
        <v>12911</v>
      </c>
      <c r="CM36" s="475">
        <v>12905</v>
      </c>
      <c r="CN36" s="475">
        <v>12992</v>
      </c>
      <c r="CO36" s="475">
        <v>13114</v>
      </c>
      <c r="CP36" s="475">
        <v>13341</v>
      </c>
      <c r="CQ36" s="475">
        <v>13241</v>
      </c>
      <c r="CR36" s="475">
        <v>13330</v>
      </c>
      <c r="CS36" s="475">
        <v>13424</v>
      </c>
      <c r="CT36" s="475">
        <v>13514</v>
      </c>
      <c r="CU36" s="476">
        <v>13551</v>
      </c>
      <c r="CV36" s="474">
        <v>13556</v>
      </c>
      <c r="CW36" s="475">
        <v>13463</v>
      </c>
      <c r="CX36" s="475">
        <v>13384</v>
      </c>
      <c r="CY36" s="475">
        <v>13407</v>
      </c>
      <c r="CZ36" s="475">
        <v>13459</v>
      </c>
      <c r="DA36" s="475">
        <v>13398</v>
      </c>
      <c r="DB36" s="475">
        <v>13434</v>
      </c>
      <c r="DC36" s="475">
        <v>13366</v>
      </c>
      <c r="DD36" s="475">
        <v>13376</v>
      </c>
      <c r="DE36" s="475">
        <v>13349</v>
      </c>
      <c r="DF36" s="475">
        <v>13581</v>
      </c>
      <c r="DG36" s="476">
        <v>13557</v>
      </c>
      <c r="DH36" s="474">
        <v>13506</v>
      </c>
      <c r="DI36" s="475">
        <v>13554</v>
      </c>
      <c r="DJ36" s="475">
        <v>13512</v>
      </c>
      <c r="DK36" s="475">
        <v>13531</v>
      </c>
      <c r="DL36" s="475">
        <v>13465</v>
      </c>
      <c r="DM36" s="475">
        <v>13393</v>
      </c>
      <c r="DN36" s="475">
        <v>13311</v>
      </c>
      <c r="DO36" s="475">
        <v>13239</v>
      </c>
      <c r="DP36" s="475">
        <v>13319</v>
      </c>
      <c r="DQ36" s="475">
        <v>13231</v>
      </c>
      <c r="DR36" s="475">
        <v>13154</v>
      </c>
      <c r="DS36" s="476">
        <v>13243</v>
      </c>
      <c r="DT36" s="474">
        <v>13266</v>
      </c>
      <c r="DU36" s="475">
        <v>13481</v>
      </c>
      <c r="DV36" s="475">
        <v>13498</v>
      </c>
      <c r="DW36" s="475">
        <v>13548</v>
      </c>
      <c r="DX36" s="478">
        <v>13686</v>
      </c>
      <c r="DY36" s="478">
        <v>13718</v>
      </c>
      <c r="DZ36" s="478">
        <v>13698</v>
      </c>
      <c r="EA36" s="478">
        <v>13537</v>
      </c>
      <c r="EB36" s="478">
        <v>13623</v>
      </c>
      <c r="EC36" s="478">
        <v>13608</v>
      </c>
      <c r="ED36" s="478">
        <v>13579</v>
      </c>
      <c r="EE36" s="476">
        <f>'1. Población_Afiliada_Regimen'!D36</f>
        <v>13590</v>
      </c>
      <c r="EF36" s="118">
        <f t="shared" si="2"/>
        <v>11</v>
      </c>
      <c r="EG36" s="98">
        <f t="shared" si="3"/>
        <v>8.1007437955666839E-2</v>
      </c>
      <c r="EH36" s="118">
        <f t="shared" si="8"/>
        <v>347</v>
      </c>
      <c r="EI36" s="98">
        <f t="shared" si="9"/>
        <v>2.6202522087140379</v>
      </c>
      <c r="EM36" t="s">
        <v>478</v>
      </c>
      <c r="EN36" s="6">
        <v>2322021</v>
      </c>
      <c r="EO36" s="6">
        <v>2222102</v>
      </c>
      <c r="EP36" s="6">
        <v>2336036</v>
      </c>
      <c r="EQ36" s="6">
        <v>2333615</v>
      </c>
      <c r="ER36" s="555">
        <v>2524431</v>
      </c>
    </row>
    <row r="37" spans="1:148" ht="15" outlineLevel="2">
      <c r="A37" s="457">
        <v>690</v>
      </c>
      <c r="B37" s="55" t="s">
        <v>343</v>
      </c>
      <c r="C37" s="409" t="s">
        <v>355</v>
      </c>
      <c r="D37" s="474">
        <v>7800</v>
      </c>
      <c r="E37" s="475">
        <v>7698</v>
      </c>
      <c r="F37" s="475">
        <v>7658</v>
      </c>
      <c r="G37" s="475">
        <v>7624</v>
      </c>
      <c r="H37" s="475">
        <v>7565</v>
      </c>
      <c r="I37" s="475">
        <v>7619</v>
      </c>
      <c r="J37" s="475">
        <v>7539</v>
      </c>
      <c r="K37" s="475">
        <v>7562</v>
      </c>
      <c r="L37" s="475">
        <v>7572</v>
      </c>
      <c r="M37" s="475">
        <v>7568</v>
      </c>
      <c r="N37" s="475">
        <v>7633</v>
      </c>
      <c r="O37" s="476">
        <v>7683</v>
      </c>
      <c r="P37" s="474">
        <v>7721</v>
      </c>
      <c r="Q37" s="475">
        <v>7601</v>
      </c>
      <c r="R37" s="477">
        <v>7671</v>
      </c>
      <c r="S37" s="475">
        <v>7707</v>
      </c>
      <c r="T37" s="475">
        <v>7773</v>
      </c>
      <c r="U37" s="475">
        <v>7790</v>
      </c>
      <c r="V37" s="475">
        <v>7761</v>
      </c>
      <c r="W37" s="475">
        <v>7719</v>
      </c>
      <c r="X37" s="475">
        <v>7732</v>
      </c>
      <c r="Y37" s="475">
        <v>7700</v>
      </c>
      <c r="Z37" s="475">
        <v>7719</v>
      </c>
      <c r="AA37" s="476">
        <v>7683</v>
      </c>
      <c r="AB37" s="474">
        <v>7624</v>
      </c>
      <c r="AC37" s="475">
        <v>7646</v>
      </c>
      <c r="AD37" s="475">
        <v>7617</v>
      </c>
      <c r="AE37" s="475">
        <v>7629</v>
      </c>
      <c r="AF37" s="475">
        <v>7592</v>
      </c>
      <c r="AG37" s="475">
        <v>7464</v>
      </c>
      <c r="AH37" s="475">
        <v>7427</v>
      </c>
      <c r="AI37" s="475">
        <v>7346</v>
      </c>
      <c r="AJ37" s="475">
        <v>7296</v>
      </c>
      <c r="AK37" s="475">
        <v>7350</v>
      </c>
      <c r="AL37" s="475">
        <v>7314</v>
      </c>
      <c r="AM37" s="476">
        <v>7342</v>
      </c>
      <c r="AN37" s="474">
        <v>7300</v>
      </c>
      <c r="AO37" s="475">
        <v>7213</v>
      </c>
      <c r="AP37" s="475">
        <v>7311</v>
      </c>
      <c r="AQ37" s="475">
        <v>7196</v>
      </c>
      <c r="AR37" s="475">
        <v>7214</v>
      </c>
      <c r="AS37" s="475">
        <v>7188</v>
      </c>
      <c r="AT37" s="475">
        <v>7185</v>
      </c>
      <c r="AU37" s="475">
        <v>7168</v>
      </c>
      <c r="AV37" s="475">
        <v>7123</v>
      </c>
      <c r="AW37" s="475">
        <v>7129</v>
      </c>
      <c r="AX37" s="475">
        <v>7072</v>
      </c>
      <c r="AY37" s="476">
        <v>7105</v>
      </c>
      <c r="AZ37" s="474">
        <v>7121</v>
      </c>
      <c r="BA37" s="475">
        <v>7112</v>
      </c>
      <c r="BB37" s="475">
        <v>7072</v>
      </c>
      <c r="BC37" s="475">
        <v>7089</v>
      </c>
      <c r="BD37" s="475">
        <v>7053</v>
      </c>
      <c r="BE37" s="475">
        <v>6998</v>
      </c>
      <c r="BF37" s="475">
        <v>7006</v>
      </c>
      <c r="BG37" s="475">
        <v>6904</v>
      </c>
      <c r="BH37" s="475">
        <v>6956</v>
      </c>
      <c r="BI37" s="475">
        <v>6865</v>
      </c>
      <c r="BJ37" s="475">
        <v>7070</v>
      </c>
      <c r="BK37" s="476">
        <v>7084</v>
      </c>
      <c r="BL37" s="474">
        <v>7050</v>
      </c>
      <c r="BM37" s="479">
        <v>7074</v>
      </c>
      <c r="BN37" s="479">
        <v>7031</v>
      </c>
      <c r="BO37" s="479">
        <v>7003</v>
      </c>
      <c r="BP37" s="479">
        <v>7015</v>
      </c>
      <c r="BQ37" s="479">
        <v>6976</v>
      </c>
      <c r="BR37" s="479">
        <v>6794</v>
      </c>
      <c r="BS37" s="479">
        <v>6743</v>
      </c>
      <c r="BT37" s="479">
        <v>6720</v>
      </c>
      <c r="BU37" s="479">
        <v>6689</v>
      </c>
      <c r="BV37" s="479">
        <v>6687</v>
      </c>
      <c r="BW37" s="476">
        <v>6655</v>
      </c>
      <c r="BX37" s="474">
        <v>6377</v>
      </c>
      <c r="BY37" s="479">
        <v>6395</v>
      </c>
      <c r="BZ37" s="479">
        <v>6371</v>
      </c>
      <c r="CA37" s="479">
        <v>6366</v>
      </c>
      <c r="CB37" s="479">
        <v>6351</v>
      </c>
      <c r="CC37" s="479">
        <v>6338</v>
      </c>
      <c r="CD37" s="479">
        <v>6308</v>
      </c>
      <c r="CE37" s="479">
        <v>6289</v>
      </c>
      <c r="CF37" s="479">
        <v>6251</v>
      </c>
      <c r="CG37" s="475">
        <v>6239</v>
      </c>
      <c r="CH37" s="475">
        <v>6272</v>
      </c>
      <c r="CI37" s="476">
        <v>6261</v>
      </c>
      <c r="CJ37" s="474">
        <v>6229</v>
      </c>
      <c r="CK37" s="475">
        <v>6262</v>
      </c>
      <c r="CL37" s="475">
        <v>6275</v>
      </c>
      <c r="CM37" s="475">
        <v>6290</v>
      </c>
      <c r="CN37" s="475">
        <v>6321</v>
      </c>
      <c r="CO37" s="475">
        <v>6466</v>
      </c>
      <c r="CP37" s="475">
        <v>6533</v>
      </c>
      <c r="CQ37" s="475">
        <v>6563</v>
      </c>
      <c r="CR37" s="475">
        <v>6560</v>
      </c>
      <c r="CS37" s="475">
        <v>6572</v>
      </c>
      <c r="CT37" s="475">
        <v>6611</v>
      </c>
      <c r="CU37" s="476">
        <v>6641</v>
      </c>
      <c r="CV37" s="474">
        <v>6617</v>
      </c>
      <c r="CW37" s="475">
        <v>6614</v>
      </c>
      <c r="CX37" s="475">
        <v>6637</v>
      </c>
      <c r="CY37" s="475">
        <v>6603</v>
      </c>
      <c r="CZ37" s="475">
        <v>6576</v>
      </c>
      <c r="DA37" s="475">
        <v>6526</v>
      </c>
      <c r="DB37" s="475">
        <v>6528</v>
      </c>
      <c r="DC37" s="475">
        <v>6474</v>
      </c>
      <c r="DD37" s="475">
        <v>6501</v>
      </c>
      <c r="DE37" s="475">
        <v>6483</v>
      </c>
      <c r="DF37" s="475">
        <v>6483</v>
      </c>
      <c r="DG37" s="476">
        <v>6459</v>
      </c>
      <c r="DH37" s="474">
        <v>6441</v>
      </c>
      <c r="DI37" s="475">
        <v>6460</v>
      </c>
      <c r="DJ37" s="475">
        <v>6453</v>
      </c>
      <c r="DK37" s="475">
        <v>6405</v>
      </c>
      <c r="DL37" s="475">
        <v>6353</v>
      </c>
      <c r="DM37" s="475">
        <v>6312</v>
      </c>
      <c r="DN37" s="475">
        <v>6271</v>
      </c>
      <c r="DO37" s="475">
        <v>6212</v>
      </c>
      <c r="DP37" s="475">
        <v>6210</v>
      </c>
      <c r="DQ37" s="475">
        <v>6147</v>
      </c>
      <c r="DR37" s="475">
        <v>6099</v>
      </c>
      <c r="DS37" s="476">
        <v>6124</v>
      </c>
      <c r="DT37" s="474">
        <v>6135</v>
      </c>
      <c r="DU37" s="475">
        <v>6272</v>
      </c>
      <c r="DV37" s="475">
        <v>6282</v>
      </c>
      <c r="DW37" s="475">
        <v>6321</v>
      </c>
      <c r="DX37" s="478">
        <v>6324</v>
      </c>
      <c r="DY37" s="478">
        <v>6305</v>
      </c>
      <c r="DZ37" s="478">
        <v>6307</v>
      </c>
      <c r="EA37" s="478">
        <v>6269</v>
      </c>
      <c r="EB37" s="478">
        <v>6299</v>
      </c>
      <c r="EC37" s="478">
        <v>6256</v>
      </c>
      <c r="ED37" s="478">
        <v>6211</v>
      </c>
      <c r="EE37" s="476">
        <f>'1. Población_Afiliada_Regimen'!D37</f>
        <v>6202</v>
      </c>
      <c r="EF37" s="118">
        <f t="shared" si="2"/>
        <v>-9</v>
      </c>
      <c r="EG37" s="98">
        <f t="shared" si="3"/>
        <v>-0.14490420222186443</v>
      </c>
      <c r="EH37" s="118">
        <f t="shared" si="8"/>
        <v>78</v>
      </c>
      <c r="EI37" s="98">
        <f t="shared" si="9"/>
        <v>1.2736773350751143</v>
      </c>
      <c r="EM37" t="s">
        <v>479</v>
      </c>
      <c r="EN37" s="6">
        <v>2296492</v>
      </c>
      <c r="EO37" s="6">
        <v>2254060</v>
      </c>
      <c r="EP37" s="6">
        <v>2330983</v>
      </c>
      <c r="EQ37" s="6">
        <v>2321254</v>
      </c>
      <c r="ER37" s="555">
        <v>2540904</v>
      </c>
    </row>
    <row r="38" spans="1:148" ht="15" outlineLevel="2">
      <c r="A38" s="457">
        <v>736</v>
      </c>
      <c r="B38" s="55" t="s">
        <v>343</v>
      </c>
      <c r="C38" s="409" t="s">
        <v>356</v>
      </c>
      <c r="D38" s="474">
        <v>20871</v>
      </c>
      <c r="E38" s="475">
        <v>20847</v>
      </c>
      <c r="F38" s="475">
        <v>20694</v>
      </c>
      <c r="G38" s="475">
        <v>20890</v>
      </c>
      <c r="H38" s="475">
        <v>20763</v>
      </c>
      <c r="I38" s="475">
        <v>20974</v>
      </c>
      <c r="J38" s="475">
        <v>20850</v>
      </c>
      <c r="K38" s="475">
        <v>20840</v>
      </c>
      <c r="L38" s="475">
        <v>20727</v>
      </c>
      <c r="M38" s="475">
        <v>21022</v>
      </c>
      <c r="N38" s="475">
        <v>21081</v>
      </c>
      <c r="O38" s="476">
        <v>21697</v>
      </c>
      <c r="P38" s="474">
        <v>21678</v>
      </c>
      <c r="Q38" s="475">
        <v>21448</v>
      </c>
      <c r="R38" s="477">
        <v>21450</v>
      </c>
      <c r="S38" s="475">
        <v>21503</v>
      </c>
      <c r="T38" s="475">
        <v>21374</v>
      </c>
      <c r="U38" s="475">
        <v>21447</v>
      </c>
      <c r="V38" s="475">
        <v>21454</v>
      </c>
      <c r="W38" s="475">
        <v>21057</v>
      </c>
      <c r="X38" s="475">
        <v>21015</v>
      </c>
      <c r="Y38" s="475">
        <v>21165</v>
      </c>
      <c r="Z38" s="475">
        <v>21366</v>
      </c>
      <c r="AA38" s="476">
        <v>21900</v>
      </c>
      <c r="AB38" s="474">
        <v>21524</v>
      </c>
      <c r="AC38" s="475">
        <v>21723</v>
      </c>
      <c r="AD38" s="475">
        <v>21647</v>
      </c>
      <c r="AE38" s="475">
        <v>21611</v>
      </c>
      <c r="AF38" s="475">
        <v>21671</v>
      </c>
      <c r="AG38" s="475">
        <v>21521</v>
      </c>
      <c r="AH38" s="475">
        <v>21404</v>
      </c>
      <c r="AI38" s="475">
        <v>21467</v>
      </c>
      <c r="AJ38" s="475">
        <v>21734</v>
      </c>
      <c r="AK38" s="475">
        <v>21967</v>
      </c>
      <c r="AL38" s="475">
        <v>21898</v>
      </c>
      <c r="AM38" s="476">
        <v>21979</v>
      </c>
      <c r="AN38" s="474">
        <v>21978</v>
      </c>
      <c r="AO38" s="475">
        <v>22241</v>
      </c>
      <c r="AP38" s="475">
        <v>22470</v>
      </c>
      <c r="AQ38" s="475">
        <v>22389</v>
      </c>
      <c r="AR38" s="475">
        <v>22523</v>
      </c>
      <c r="AS38" s="475">
        <v>22773</v>
      </c>
      <c r="AT38" s="475">
        <v>22748</v>
      </c>
      <c r="AU38" s="475">
        <v>22994</v>
      </c>
      <c r="AV38" s="475">
        <v>22844</v>
      </c>
      <c r="AW38" s="475">
        <v>22958</v>
      </c>
      <c r="AX38" s="475">
        <v>22947</v>
      </c>
      <c r="AY38" s="476">
        <v>23121</v>
      </c>
      <c r="AZ38" s="474">
        <v>23145</v>
      </c>
      <c r="BA38" s="475">
        <v>23622</v>
      </c>
      <c r="BB38" s="475">
        <v>24129</v>
      </c>
      <c r="BC38" s="475">
        <v>24309</v>
      </c>
      <c r="BD38" s="475">
        <v>24322</v>
      </c>
      <c r="BE38" s="475">
        <v>24019</v>
      </c>
      <c r="BF38" s="475">
        <v>24075</v>
      </c>
      <c r="BG38" s="475">
        <v>23776</v>
      </c>
      <c r="BH38" s="475">
        <v>23646</v>
      </c>
      <c r="BI38" s="475">
        <v>23316</v>
      </c>
      <c r="BJ38" s="475">
        <v>23719</v>
      </c>
      <c r="BK38" s="476">
        <v>23873</v>
      </c>
      <c r="BL38" s="474">
        <v>23989</v>
      </c>
      <c r="BM38" s="479">
        <v>24266</v>
      </c>
      <c r="BN38" s="479">
        <v>24308</v>
      </c>
      <c r="BO38" s="479">
        <v>24385</v>
      </c>
      <c r="BP38" s="479">
        <v>24536</v>
      </c>
      <c r="BQ38" s="479">
        <v>24579</v>
      </c>
      <c r="BR38" s="479">
        <v>24583</v>
      </c>
      <c r="BS38" s="479">
        <v>24371</v>
      </c>
      <c r="BT38" s="479">
        <v>24356</v>
      </c>
      <c r="BU38" s="479">
        <v>24353</v>
      </c>
      <c r="BV38" s="479">
        <v>24501</v>
      </c>
      <c r="BW38" s="476">
        <v>24629</v>
      </c>
      <c r="BX38" s="474">
        <v>24590</v>
      </c>
      <c r="BY38" s="479">
        <v>24459</v>
      </c>
      <c r="BZ38" s="479">
        <v>24016</v>
      </c>
      <c r="CA38" s="479">
        <v>23756</v>
      </c>
      <c r="CB38" s="479">
        <v>23545</v>
      </c>
      <c r="CC38" s="479">
        <v>22793</v>
      </c>
      <c r="CD38" s="479">
        <v>22810</v>
      </c>
      <c r="CE38" s="479">
        <v>22728</v>
      </c>
      <c r="CF38" s="479">
        <v>22506</v>
      </c>
      <c r="CG38" s="475">
        <v>22418</v>
      </c>
      <c r="CH38" s="475">
        <v>22293</v>
      </c>
      <c r="CI38" s="476">
        <v>22156</v>
      </c>
      <c r="CJ38" s="474">
        <v>22000</v>
      </c>
      <c r="CK38" s="475">
        <v>22005</v>
      </c>
      <c r="CL38" s="475">
        <v>21981</v>
      </c>
      <c r="CM38" s="475">
        <v>22021</v>
      </c>
      <c r="CN38" s="475">
        <v>22073</v>
      </c>
      <c r="CO38" s="475">
        <v>22201</v>
      </c>
      <c r="CP38" s="475">
        <v>22353</v>
      </c>
      <c r="CQ38" s="475">
        <v>22300</v>
      </c>
      <c r="CR38" s="475">
        <v>23255</v>
      </c>
      <c r="CS38" s="475">
        <v>23744</v>
      </c>
      <c r="CT38" s="475">
        <v>23659</v>
      </c>
      <c r="CU38" s="476">
        <v>23578</v>
      </c>
      <c r="CV38" s="474">
        <v>23533</v>
      </c>
      <c r="CW38" s="475">
        <v>23558</v>
      </c>
      <c r="CX38" s="475">
        <v>23397</v>
      </c>
      <c r="CY38" s="475">
        <v>23434</v>
      </c>
      <c r="CZ38" s="475">
        <v>23397</v>
      </c>
      <c r="DA38" s="475">
        <v>23428</v>
      </c>
      <c r="DB38" s="475">
        <v>23455</v>
      </c>
      <c r="DC38" s="475">
        <v>23434</v>
      </c>
      <c r="DD38" s="475">
        <v>23462</v>
      </c>
      <c r="DE38" s="475">
        <v>23611</v>
      </c>
      <c r="DF38" s="475">
        <v>23612</v>
      </c>
      <c r="DG38" s="476">
        <v>23511</v>
      </c>
      <c r="DH38" s="474">
        <v>23536</v>
      </c>
      <c r="DI38" s="475">
        <v>23497</v>
      </c>
      <c r="DJ38" s="475">
        <v>23568</v>
      </c>
      <c r="DK38" s="475">
        <v>23459</v>
      </c>
      <c r="DL38" s="475">
        <v>23465</v>
      </c>
      <c r="DM38" s="475">
        <v>23400</v>
      </c>
      <c r="DN38" s="475">
        <v>23251</v>
      </c>
      <c r="DO38" s="475">
        <v>23253</v>
      </c>
      <c r="DP38" s="475">
        <v>23198</v>
      </c>
      <c r="DQ38" s="475">
        <v>23095</v>
      </c>
      <c r="DR38" s="475">
        <v>22996</v>
      </c>
      <c r="DS38" s="476">
        <v>23012</v>
      </c>
      <c r="DT38" s="474">
        <v>23039</v>
      </c>
      <c r="DU38" s="475">
        <v>23845</v>
      </c>
      <c r="DV38" s="475">
        <v>24448</v>
      </c>
      <c r="DW38" s="475">
        <v>24766</v>
      </c>
      <c r="DX38" s="478">
        <v>25124</v>
      </c>
      <c r="DY38" s="478">
        <v>25124</v>
      </c>
      <c r="DZ38" s="478">
        <v>25049</v>
      </c>
      <c r="EA38" s="478">
        <v>24588</v>
      </c>
      <c r="EB38" s="478">
        <v>24540</v>
      </c>
      <c r="EC38" s="478">
        <v>24358</v>
      </c>
      <c r="ED38" s="478">
        <v>24173</v>
      </c>
      <c r="EE38" s="476">
        <f>'1. Población_Afiliada_Regimen'!D38</f>
        <v>23938</v>
      </c>
      <c r="EF38" s="118">
        <f t="shared" si="2"/>
        <v>-235</v>
      </c>
      <c r="EG38" s="98">
        <f t="shared" si="3"/>
        <v>-0.97215902039465529</v>
      </c>
      <c r="EH38" s="118">
        <f t="shared" si="8"/>
        <v>926</v>
      </c>
      <c r="EI38" s="98">
        <f t="shared" si="9"/>
        <v>4.0239874847905446</v>
      </c>
      <c r="EM38" t="s">
        <v>480</v>
      </c>
      <c r="EN38" s="6">
        <v>2276078</v>
      </c>
      <c r="EO38" s="6">
        <v>2279330</v>
      </c>
      <c r="EP38" s="6">
        <v>2328564</v>
      </c>
      <c r="EQ38" s="6">
        <v>2307694</v>
      </c>
      <c r="ER38" s="555">
        <v>2540655</v>
      </c>
    </row>
    <row r="39" spans="1:148" ht="15" outlineLevel="2">
      <c r="A39" s="457">
        <v>858</v>
      </c>
      <c r="B39" s="55" t="s">
        <v>343</v>
      </c>
      <c r="C39" s="409" t="s">
        <v>357</v>
      </c>
      <c r="D39" s="474">
        <v>9533</v>
      </c>
      <c r="E39" s="475">
        <v>9674</v>
      </c>
      <c r="F39" s="475">
        <v>9709</v>
      </c>
      <c r="G39" s="475">
        <v>9666</v>
      </c>
      <c r="H39" s="475">
        <v>9611</v>
      </c>
      <c r="I39" s="475">
        <v>9634</v>
      </c>
      <c r="J39" s="475">
        <v>9421</v>
      </c>
      <c r="K39" s="475">
        <v>9611</v>
      </c>
      <c r="L39" s="475">
        <v>9303</v>
      </c>
      <c r="M39" s="475">
        <v>9312</v>
      </c>
      <c r="N39" s="475">
        <v>9258</v>
      </c>
      <c r="O39" s="476">
        <v>9408</v>
      </c>
      <c r="P39" s="474">
        <v>9471</v>
      </c>
      <c r="Q39" s="475">
        <v>9455</v>
      </c>
      <c r="R39" s="477">
        <v>9477</v>
      </c>
      <c r="S39" s="475">
        <v>9317</v>
      </c>
      <c r="T39" s="475">
        <v>9667</v>
      </c>
      <c r="U39" s="475">
        <v>9747</v>
      </c>
      <c r="V39" s="475">
        <v>9803</v>
      </c>
      <c r="W39" s="475">
        <v>9854</v>
      </c>
      <c r="X39" s="475">
        <v>9988</v>
      </c>
      <c r="Y39" s="475">
        <v>10020</v>
      </c>
      <c r="Z39" s="475">
        <v>10052</v>
      </c>
      <c r="AA39" s="476">
        <v>10039</v>
      </c>
      <c r="AB39" s="474">
        <v>10020</v>
      </c>
      <c r="AC39" s="475">
        <v>10088</v>
      </c>
      <c r="AD39" s="475">
        <v>10052</v>
      </c>
      <c r="AE39" s="475">
        <v>9978</v>
      </c>
      <c r="AF39" s="475">
        <v>10125</v>
      </c>
      <c r="AG39" s="475">
        <v>10048</v>
      </c>
      <c r="AH39" s="475">
        <v>10006</v>
      </c>
      <c r="AI39" s="475">
        <v>9955</v>
      </c>
      <c r="AJ39" s="475">
        <v>9872</v>
      </c>
      <c r="AK39" s="475">
        <v>10062</v>
      </c>
      <c r="AL39" s="475">
        <v>9938</v>
      </c>
      <c r="AM39" s="476">
        <v>9892</v>
      </c>
      <c r="AN39" s="474">
        <v>9971</v>
      </c>
      <c r="AO39" s="475">
        <v>9888</v>
      </c>
      <c r="AP39" s="475">
        <v>9908</v>
      </c>
      <c r="AQ39" s="475">
        <v>9917</v>
      </c>
      <c r="AR39" s="475">
        <v>10030</v>
      </c>
      <c r="AS39" s="475">
        <v>10046</v>
      </c>
      <c r="AT39" s="475">
        <v>10057</v>
      </c>
      <c r="AU39" s="475">
        <v>10140</v>
      </c>
      <c r="AV39" s="475">
        <v>10110</v>
      </c>
      <c r="AW39" s="475">
        <v>10133</v>
      </c>
      <c r="AX39" s="475">
        <v>10147</v>
      </c>
      <c r="AY39" s="476">
        <v>10189</v>
      </c>
      <c r="AZ39" s="474">
        <v>10268</v>
      </c>
      <c r="BA39" s="475">
        <v>10286</v>
      </c>
      <c r="BB39" s="475">
        <v>10284</v>
      </c>
      <c r="BC39" s="475">
        <v>10300</v>
      </c>
      <c r="BD39" s="475">
        <v>10286</v>
      </c>
      <c r="BE39" s="475">
        <v>10194</v>
      </c>
      <c r="BF39" s="475">
        <v>10215</v>
      </c>
      <c r="BG39" s="475">
        <v>10187</v>
      </c>
      <c r="BH39" s="475">
        <v>10243</v>
      </c>
      <c r="BI39" s="475">
        <v>10214</v>
      </c>
      <c r="BJ39" s="475">
        <v>10247</v>
      </c>
      <c r="BK39" s="476">
        <v>10293</v>
      </c>
      <c r="BL39" s="474">
        <v>10276</v>
      </c>
      <c r="BM39" s="479">
        <v>10274</v>
      </c>
      <c r="BN39" s="479">
        <v>10267</v>
      </c>
      <c r="BO39" s="479">
        <v>10312</v>
      </c>
      <c r="BP39" s="479">
        <v>10339</v>
      </c>
      <c r="BQ39" s="479">
        <v>10299</v>
      </c>
      <c r="BR39" s="479">
        <v>10152</v>
      </c>
      <c r="BS39" s="479">
        <v>10076</v>
      </c>
      <c r="BT39" s="479">
        <v>10067</v>
      </c>
      <c r="BU39" s="479">
        <v>10072</v>
      </c>
      <c r="BV39" s="479">
        <v>10008</v>
      </c>
      <c r="BW39" s="476">
        <v>10082</v>
      </c>
      <c r="BX39" s="474">
        <v>10145</v>
      </c>
      <c r="BY39" s="479">
        <v>10137</v>
      </c>
      <c r="BZ39" s="479">
        <v>10047</v>
      </c>
      <c r="CA39" s="479">
        <v>10014</v>
      </c>
      <c r="CB39" s="479">
        <v>10051</v>
      </c>
      <c r="CC39" s="479">
        <v>10037</v>
      </c>
      <c r="CD39" s="479">
        <v>9990</v>
      </c>
      <c r="CE39" s="479">
        <v>9994</v>
      </c>
      <c r="CF39" s="479">
        <v>10137</v>
      </c>
      <c r="CG39" s="475">
        <v>10102</v>
      </c>
      <c r="CH39" s="475">
        <v>10261</v>
      </c>
      <c r="CI39" s="476">
        <v>10232</v>
      </c>
      <c r="CJ39" s="474">
        <v>10185</v>
      </c>
      <c r="CK39" s="475">
        <v>10181</v>
      </c>
      <c r="CL39" s="475">
        <v>10161</v>
      </c>
      <c r="CM39" s="475">
        <v>10169</v>
      </c>
      <c r="CN39" s="475">
        <v>10379</v>
      </c>
      <c r="CO39" s="475">
        <v>10416</v>
      </c>
      <c r="CP39" s="475">
        <v>10430</v>
      </c>
      <c r="CQ39" s="475">
        <v>10354</v>
      </c>
      <c r="CR39" s="475">
        <v>10382</v>
      </c>
      <c r="CS39" s="475">
        <v>10425</v>
      </c>
      <c r="CT39" s="475">
        <v>10411</v>
      </c>
      <c r="CU39" s="476">
        <v>10376</v>
      </c>
      <c r="CV39" s="474">
        <v>10296</v>
      </c>
      <c r="CW39" s="475">
        <v>10248</v>
      </c>
      <c r="CX39" s="475">
        <v>10268</v>
      </c>
      <c r="CY39" s="475">
        <v>10259</v>
      </c>
      <c r="CZ39" s="475">
        <v>10245</v>
      </c>
      <c r="DA39" s="475">
        <v>10166</v>
      </c>
      <c r="DB39" s="475">
        <v>10115</v>
      </c>
      <c r="DC39" s="475">
        <v>10081</v>
      </c>
      <c r="DD39" s="475">
        <v>10076</v>
      </c>
      <c r="DE39" s="475">
        <v>10033</v>
      </c>
      <c r="DF39" s="475">
        <v>10017</v>
      </c>
      <c r="DG39" s="476">
        <v>9967</v>
      </c>
      <c r="DH39" s="474">
        <v>10014</v>
      </c>
      <c r="DI39" s="475">
        <v>10013</v>
      </c>
      <c r="DJ39" s="475">
        <v>10145</v>
      </c>
      <c r="DK39" s="475">
        <v>10079</v>
      </c>
      <c r="DL39" s="475">
        <v>10011</v>
      </c>
      <c r="DM39" s="475">
        <v>10014</v>
      </c>
      <c r="DN39" s="475">
        <v>10002</v>
      </c>
      <c r="DO39" s="475">
        <v>10172</v>
      </c>
      <c r="DP39" s="475">
        <v>10225</v>
      </c>
      <c r="DQ39" s="475">
        <v>10193</v>
      </c>
      <c r="DR39" s="475">
        <v>10178</v>
      </c>
      <c r="DS39" s="476">
        <v>10352</v>
      </c>
      <c r="DT39" s="474">
        <v>10379</v>
      </c>
      <c r="DU39" s="475">
        <v>10624</v>
      </c>
      <c r="DV39" s="475">
        <v>10797</v>
      </c>
      <c r="DW39" s="475">
        <v>10857</v>
      </c>
      <c r="DX39" s="478">
        <v>10929</v>
      </c>
      <c r="DY39" s="478">
        <v>10907</v>
      </c>
      <c r="DZ39" s="478">
        <v>10925</v>
      </c>
      <c r="EA39" s="478">
        <v>10807</v>
      </c>
      <c r="EB39" s="478">
        <v>10818</v>
      </c>
      <c r="EC39" s="478">
        <v>10769</v>
      </c>
      <c r="ED39" s="478">
        <v>10745</v>
      </c>
      <c r="EE39" s="476">
        <f>'1. Población_Afiliada_Regimen'!D39</f>
        <v>10765</v>
      </c>
      <c r="EF39" s="118">
        <f t="shared" si="2"/>
        <v>20</v>
      </c>
      <c r="EG39" s="98">
        <f t="shared" si="3"/>
        <v>0.18613308515588647</v>
      </c>
      <c r="EH39" s="118">
        <f t="shared" si="8"/>
        <v>413</v>
      </c>
      <c r="EI39" s="98">
        <f t="shared" si="9"/>
        <v>3.9895672333848533</v>
      </c>
      <c r="EM39" t="s">
        <v>481</v>
      </c>
      <c r="EN39" s="6">
        <v>2278197</v>
      </c>
      <c r="EO39" s="6">
        <v>2285762</v>
      </c>
      <c r="EP39" s="6">
        <v>2325821</v>
      </c>
      <c r="EQ39" s="6">
        <v>2306143</v>
      </c>
      <c r="ER39" s="555">
        <v>2478543</v>
      </c>
    </row>
    <row r="40" spans="1:148" ht="15" outlineLevel="2">
      <c r="A40" s="457">
        <v>885</v>
      </c>
      <c r="B40" s="55" t="s">
        <v>343</v>
      </c>
      <c r="C40" s="409" t="s">
        <v>359</v>
      </c>
      <c r="D40" s="474">
        <v>5184</v>
      </c>
      <c r="E40" s="475">
        <v>5180</v>
      </c>
      <c r="F40" s="475">
        <v>5160</v>
      </c>
      <c r="G40" s="475">
        <v>5086</v>
      </c>
      <c r="H40" s="475">
        <v>5080</v>
      </c>
      <c r="I40" s="475">
        <v>5075</v>
      </c>
      <c r="J40" s="475">
        <v>5058</v>
      </c>
      <c r="K40" s="475">
        <v>5070</v>
      </c>
      <c r="L40" s="475">
        <v>5064</v>
      </c>
      <c r="M40" s="475">
        <v>5094</v>
      </c>
      <c r="N40" s="475">
        <v>5078</v>
      </c>
      <c r="O40" s="476">
        <v>5104</v>
      </c>
      <c r="P40" s="474">
        <v>5074</v>
      </c>
      <c r="Q40" s="475">
        <v>5039</v>
      </c>
      <c r="R40" s="477">
        <v>5057</v>
      </c>
      <c r="S40" s="475">
        <v>5005</v>
      </c>
      <c r="T40" s="475">
        <v>4973</v>
      </c>
      <c r="U40" s="475">
        <v>4985</v>
      </c>
      <c r="V40" s="475">
        <v>5036</v>
      </c>
      <c r="W40" s="475">
        <v>5094</v>
      </c>
      <c r="X40" s="475">
        <v>5043</v>
      </c>
      <c r="Y40" s="475">
        <v>5053</v>
      </c>
      <c r="Z40" s="475">
        <v>5047</v>
      </c>
      <c r="AA40" s="476">
        <v>5038</v>
      </c>
      <c r="AB40" s="474">
        <v>4760</v>
      </c>
      <c r="AC40" s="475">
        <v>5045</v>
      </c>
      <c r="AD40" s="475">
        <v>5034</v>
      </c>
      <c r="AE40" s="475">
        <v>5018</v>
      </c>
      <c r="AF40" s="475">
        <v>5034</v>
      </c>
      <c r="AG40" s="475">
        <v>4961</v>
      </c>
      <c r="AH40" s="475">
        <v>5060</v>
      </c>
      <c r="AI40" s="475">
        <v>5116</v>
      </c>
      <c r="AJ40" s="475">
        <v>5127</v>
      </c>
      <c r="AK40" s="475">
        <v>5155</v>
      </c>
      <c r="AL40" s="475">
        <v>5158</v>
      </c>
      <c r="AM40" s="476">
        <v>5276</v>
      </c>
      <c r="AN40" s="474">
        <v>5280</v>
      </c>
      <c r="AO40" s="475">
        <v>5284</v>
      </c>
      <c r="AP40" s="475">
        <v>5295</v>
      </c>
      <c r="AQ40" s="475">
        <v>5293</v>
      </c>
      <c r="AR40" s="475">
        <v>5273</v>
      </c>
      <c r="AS40" s="475">
        <v>5259</v>
      </c>
      <c r="AT40" s="475">
        <v>5281</v>
      </c>
      <c r="AU40" s="475">
        <v>4821</v>
      </c>
      <c r="AV40" s="475">
        <v>5255</v>
      </c>
      <c r="AW40" s="475">
        <v>5305</v>
      </c>
      <c r="AX40" s="475">
        <v>5321</v>
      </c>
      <c r="AY40" s="476">
        <v>5310</v>
      </c>
      <c r="AZ40" s="474">
        <v>5341</v>
      </c>
      <c r="BA40" s="475">
        <v>5384</v>
      </c>
      <c r="BB40" s="475">
        <v>5281</v>
      </c>
      <c r="BC40" s="475">
        <v>5356</v>
      </c>
      <c r="BD40" s="475">
        <v>5364</v>
      </c>
      <c r="BE40" s="475">
        <v>5325</v>
      </c>
      <c r="BF40" s="475">
        <v>5313</v>
      </c>
      <c r="BG40" s="475">
        <v>5294</v>
      </c>
      <c r="BH40" s="475">
        <v>5278</v>
      </c>
      <c r="BI40" s="475">
        <v>5178</v>
      </c>
      <c r="BJ40" s="475">
        <v>5234</v>
      </c>
      <c r="BK40" s="476">
        <v>5245</v>
      </c>
      <c r="BL40" s="474">
        <v>5299</v>
      </c>
      <c r="BM40" s="479">
        <v>5378</v>
      </c>
      <c r="BN40" s="479">
        <v>5392</v>
      </c>
      <c r="BO40" s="479">
        <v>5386</v>
      </c>
      <c r="BP40" s="479">
        <v>5418</v>
      </c>
      <c r="BQ40" s="479">
        <v>5360</v>
      </c>
      <c r="BR40" s="479">
        <v>5260</v>
      </c>
      <c r="BS40" s="479">
        <v>5253</v>
      </c>
      <c r="BT40" s="479">
        <v>5244</v>
      </c>
      <c r="BU40" s="479">
        <v>5256</v>
      </c>
      <c r="BV40" s="479">
        <v>5257</v>
      </c>
      <c r="BW40" s="476">
        <v>5254</v>
      </c>
      <c r="BX40" s="474">
        <v>5263</v>
      </c>
      <c r="BY40" s="479">
        <v>5233</v>
      </c>
      <c r="BZ40" s="479">
        <v>5240</v>
      </c>
      <c r="CA40" s="479">
        <v>5200</v>
      </c>
      <c r="CB40" s="479">
        <v>5209</v>
      </c>
      <c r="CC40" s="479">
        <v>5204</v>
      </c>
      <c r="CD40" s="479">
        <v>5174</v>
      </c>
      <c r="CE40" s="479">
        <v>5183</v>
      </c>
      <c r="CF40" s="479">
        <v>5257</v>
      </c>
      <c r="CG40" s="475">
        <v>5258</v>
      </c>
      <c r="CH40" s="475">
        <v>5246</v>
      </c>
      <c r="CI40" s="476">
        <v>5242</v>
      </c>
      <c r="CJ40" s="474">
        <v>5249</v>
      </c>
      <c r="CK40" s="475">
        <v>5266</v>
      </c>
      <c r="CL40" s="475">
        <v>5269</v>
      </c>
      <c r="CM40" s="475">
        <v>5276</v>
      </c>
      <c r="CN40" s="475">
        <v>5313</v>
      </c>
      <c r="CO40" s="475">
        <v>5350</v>
      </c>
      <c r="CP40" s="475">
        <v>5384</v>
      </c>
      <c r="CQ40" s="475">
        <v>5427</v>
      </c>
      <c r="CR40" s="475">
        <v>5421</v>
      </c>
      <c r="CS40" s="475">
        <v>5439</v>
      </c>
      <c r="CT40" s="475">
        <v>5447</v>
      </c>
      <c r="CU40" s="476">
        <v>5413</v>
      </c>
      <c r="CV40" s="474">
        <v>5411</v>
      </c>
      <c r="CW40" s="475">
        <v>5381</v>
      </c>
      <c r="CX40" s="475">
        <v>5361</v>
      </c>
      <c r="CY40" s="475">
        <v>5347</v>
      </c>
      <c r="CZ40" s="475">
        <v>5336</v>
      </c>
      <c r="DA40" s="475">
        <v>5317</v>
      </c>
      <c r="DB40" s="475">
        <v>5324</v>
      </c>
      <c r="DC40" s="475">
        <v>5312</v>
      </c>
      <c r="DD40" s="475">
        <v>5306</v>
      </c>
      <c r="DE40" s="475">
        <v>5285</v>
      </c>
      <c r="DF40" s="475">
        <v>5277</v>
      </c>
      <c r="DG40" s="476">
        <v>5253</v>
      </c>
      <c r="DH40" s="474">
        <v>5265</v>
      </c>
      <c r="DI40" s="475">
        <v>5286</v>
      </c>
      <c r="DJ40" s="475">
        <v>5284</v>
      </c>
      <c r="DK40" s="475">
        <v>5287</v>
      </c>
      <c r="DL40" s="475">
        <v>5298</v>
      </c>
      <c r="DM40" s="475">
        <v>5293</v>
      </c>
      <c r="DN40" s="475">
        <v>5280</v>
      </c>
      <c r="DO40" s="475">
        <v>5272</v>
      </c>
      <c r="DP40" s="475">
        <v>5254</v>
      </c>
      <c r="DQ40" s="475">
        <v>5228</v>
      </c>
      <c r="DR40" s="475">
        <v>5189</v>
      </c>
      <c r="DS40" s="476">
        <v>5194</v>
      </c>
      <c r="DT40" s="474">
        <v>5172</v>
      </c>
      <c r="DU40" s="475">
        <v>5214</v>
      </c>
      <c r="DV40" s="475">
        <v>5242</v>
      </c>
      <c r="DW40" s="475">
        <v>5272</v>
      </c>
      <c r="DX40" s="478">
        <v>5295</v>
      </c>
      <c r="DY40" s="478">
        <v>5286</v>
      </c>
      <c r="DZ40" s="478">
        <v>5309</v>
      </c>
      <c r="EA40" s="478">
        <v>5296</v>
      </c>
      <c r="EB40" s="478">
        <v>5343</v>
      </c>
      <c r="EC40" s="478">
        <v>5355</v>
      </c>
      <c r="ED40" s="478">
        <v>5354</v>
      </c>
      <c r="EE40" s="476">
        <f>'1. Población_Afiliada_Regimen'!D40</f>
        <v>5354</v>
      </c>
      <c r="EF40" s="118">
        <f t="shared" si="2"/>
        <v>0</v>
      </c>
      <c r="EG40" s="98">
        <f t="shared" si="3"/>
        <v>0</v>
      </c>
      <c r="EH40" s="118">
        <f t="shared" si="8"/>
        <v>160</v>
      </c>
      <c r="EI40" s="98">
        <f t="shared" si="9"/>
        <v>3.0804774740084713</v>
      </c>
      <c r="EM40" t="s">
        <v>482</v>
      </c>
      <c r="EN40" s="6">
        <v>2277575</v>
      </c>
      <c r="EO40" s="6">
        <v>2300364</v>
      </c>
      <c r="EP40" s="6">
        <v>2325579</v>
      </c>
      <c r="EQ40" s="6">
        <v>2305154</v>
      </c>
      <c r="ER40" s="555">
        <v>2484416</v>
      </c>
    </row>
    <row r="41" spans="1:148" ht="15" outlineLevel="2">
      <c r="A41" s="457">
        <v>890</v>
      </c>
      <c r="B41" s="55" t="s">
        <v>343</v>
      </c>
      <c r="C41" s="409" t="s">
        <v>361</v>
      </c>
      <c r="D41" s="474">
        <v>15704</v>
      </c>
      <c r="E41" s="475">
        <v>15742</v>
      </c>
      <c r="F41" s="475">
        <v>15654</v>
      </c>
      <c r="G41" s="475">
        <v>15510</v>
      </c>
      <c r="H41" s="475">
        <v>15439</v>
      </c>
      <c r="I41" s="475">
        <v>15518</v>
      </c>
      <c r="J41" s="475">
        <v>15217</v>
      </c>
      <c r="K41" s="475">
        <v>15456</v>
      </c>
      <c r="L41" s="475">
        <v>14985</v>
      </c>
      <c r="M41" s="475">
        <v>15088</v>
      </c>
      <c r="N41" s="475">
        <v>15083</v>
      </c>
      <c r="O41" s="476">
        <v>15318</v>
      </c>
      <c r="P41" s="474">
        <v>15428</v>
      </c>
      <c r="Q41" s="475">
        <v>15379</v>
      </c>
      <c r="R41" s="477">
        <v>15333</v>
      </c>
      <c r="S41" s="475">
        <v>15206</v>
      </c>
      <c r="T41" s="475">
        <v>15511</v>
      </c>
      <c r="U41" s="475">
        <v>15545</v>
      </c>
      <c r="V41" s="475">
        <v>15535</v>
      </c>
      <c r="W41" s="475">
        <v>15488</v>
      </c>
      <c r="X41" s="475">
        <v>15558</v>
      </c>
      <c r="Y41" s="475">
        <v>15735</v>
      </c>
      <c r="Z41" s="475">
        <v>15690</v>
      </c>
      <c r="AA41" s="476">
        <v>15661</v>
      </c>
      <c r="AB41" s="474">
        <v>15660</v>
      </c>
      <c r="AC41" s="475">
        <v>15747</v>
      </c>
      <c r="AD41" s="475">
        <v>15759</v>
      </c>
      <c r="AE41" s="475">
        <v>15702</v>
      </c>
      <c r="AF41" s="475">
        <v>15750</v>
      </c>
      <c r="AG41" s="475">
        <v>15645</v>
      </c>
      <c r="AH41" s="475">
        <v>15541</v>
      </c>
      <c r="AI41" s="475">
        <v>15553</v>
      </c>
      <c r="AJ41" s="475">
        <v>15616</v>
      </c>
      <c r="AK41" s="475">
        <v>15699</v>
      </c>
      <c r="AL41" s="475">
        <v>15626</v>
      </c>
      <c r="AM41" s="476">
        <v>15694</v>
      </c>
      <c r="AN41" s="474">
        <v>15665</v>
      </c>
      <c r="AO41" s="475">
        <v>15656</v>
      </c>
      <c r="AP41" s="475">
        <v>15641</v>
      </c>
      <c r="AQ41" s="475">
        <v>15511</v>
      </c>
      <c r="AR41" s="475">
        <v>15512</v>
      </c>
      <c r="AS41" s="475">
        <v>15491</v>
      </c>
      <c r="AT41" s="475">
        <v>15473</v>
      </c>
      <c r="AU41" s="475">
        <v>15537</v>
      </c>
      <c r="AV41" s="475">
        <v>15420</v>
      </c>
      <c r="AW41" s="475">
        <v>15502</v>
      </c>
      <c r="AX41" s="475">
        <v>15485</v>
      </c>
      <c r="AY41" s="476">
        <v>15496</v>
      </c>
      <c r="AZ41" s="474">
        <v>15512</v>
      </c>
      <c r="BA41" s="475">
        <v>15534</v>
      </c>
      <c r="BB41" s="475">
        <v>15566</v>
      </c>
      <c r="BC41" s="475">
        <v>15538</v>
      </c>
      <c r="BD41" s="475">
        <v>15531</v>
      </c>
      <c r="BE41" s="475">
        <v>15497</v>
      </c>
      <c r="BF41" s="475">
        <v>15476</v>
      </c>
      <c r="BG41" s="475">
        <v>15382</v>
      </c>
      <c r="BH41" s="475">
        <v>15371</v>
      </c>
      <c r="BI41" s="475">
        <v>15246</v>
      </c>
      <c r="BJ41" s="475">
        <v>15333</v>
      </c>
      <c r="BK41" s="476">
        <v>15381</v>
      </c>
      <c r="BL41" s="474">
        <v>15386</v>
      </c>
      <c r="BM41" s="479">
        <v>15476</v>
      </c>
      <c r="BN41" s="479">
        <v>15403</v>
      </c>
      <c r="BO41" s="479">
        <v>15308</v>
      </c>
      <c r="BP41" s="479">
        <v>15304</v>
      </c>
      <c r="BQ41" s="479">
        <v>15237</v>
      </c>
      <c r="BR41" s="479">
        <v>15047</v>
      </c>
      <c r="BS41" s="479">
        <v>14980</v>
      </c>
      <c r="BT41" s="479">
        <v>14973</v>
      </c>
      <c r="BU41" s="479">
        <v>14952</v>
      </c>
      <c r="BV41" s="479">
        <v>14954</v>
      </c>
      <c r="BW41" s="476">
        <v>14958</v>
      </c>
      <c r="BX41" s="474">
        <v>15006</v>
      </c>
      <c r="BY41" s="479">
        <v>14990</v>
      </c>
      <c r="BZ41" s="479">
        <v>14978</v>
      </c>
      <c r="CA41" s="479">
        <v>14891</v>
      </c>
      <c r="CB41" s="479">
        <v>14691</v>
      </c>
      <c r="CC41" s="479">
        <v>14542</v>
      </c>
      <c r="CD41" s="479">
        <v>14496</v>
      </c>
      <c r="CE41" s="479">
        <v>14480</v>
      </c>
      <c r="CF41" s="479">
        <v>14411</v>
      </c>
      <c r="CG41" s="475">
        <v>14420</v>
      </c>
      <c r="CH41" s="475">
        <v>14417</v>
      </c>
      <c r="CI41" s="476">
        <v>14403</v>
      </c>
      <c r="CJ41" s="474">
        <v>14381</v>
      </c>
      <c r="CK41" s="475">
        <v>14425</v>
      </c>
      <c r="CL41" s="475">
        <v>14346</v>
      </c>
      <c r="CM41" s="475">
        <v>14322</v>
      </c>
      <c r="CN41" s="475">
        <v>14333</v>
      </c>
      <c r="CO41" s="475">
        <v>14377</v>
      </c>
      <c r="CP41" s="475">
        <v>14475</v>
      </c>
      <c r="CQ41" s="475">
        <v>14522</v>
      </c>
      <c r="CR41" s="475">
        <v>14569</v>
      </c>
      <c r="CS41" s="475">
        <v>14603</v>
      </c>
      <c r="CT41" s="475">
        <v>14645</v>
      </c>
      <c r="CU41" s="476">
        <v>14633</v>
      </c>
      <c r="CV41" s="474">
        <v>14635</v>
      </c>
      <c r="CW41" s="475">
        <v>14588</v>
      </c>
      <c r="CX41" s="475">
        <v>14527</v>
      </c>
      <c r="CY41" s="475">
        <v>14521</v>
      </c>
      <c r="CZ41" s="475">
        <v>14454</v>
      </c>
      <c r="DA41" s="475">
        <v>14404</v>
      </c>
      <c r="DB41" s="475">
        <v>14421</v>
      </c>
      <c r="DC41" s="475">
        <v>14396</v>
      </c>
      <c r="DD41" s="475">
        <v>14417</v>
      </c>
      <c r="DE41" s="475">
        <v>14386</v>
      </c>
      <c r="DF41" s="475">
        <v>14398</v>
      </c>
      <c r="DG41" s="476">
        <v>14397</v>
      </c>
      <c r="DH41" s="474">
        <v>14380</v>
      </c>
      <c r="DI41" s="475">
        <v>14383</v>
      </c>
      <c r="DJ41" s="475">
        <v>14352</v>
      </c>
      <c r="DK41" s="475">
        <v>14341</v>
      </c>
      <c r="DL41" s="475">
        <v>14345</v>
      </c>
      <c r="DM41" s="475">
        <v>14329</v>
      </c>
      <c r="DN41" s="475">
        <v>14315</v>
      </c>
      <c r="DO41" s="475">
        <v>14372</v>
      </c>
      <c r="DP41" s="475">
        <v>14433</v>
      </c>
      <c r="DQ41" s="475">
        <v>14480</v>
      </c>
      <c r="DR41" s="475">
        <v>14510</v>
      </c>
      <c r="DS41" s="476">
        <v>14533</v>
      </c>
      <c r="DT41" s="474">
        <v>14549</v>
      </c>
      <c r="DU41" s="475">
        <v>14827</v>
      </c>
      <c r="DV41" s="475">
        <v>14896</v>
      </c>
      <c r="DW41" s="475">
        <v>14867</v>
      </c>
      <c r="DX41" s="478">
        <v>14972</v>
      </c>
      <c r="DY41" s="478">
        <v>15019</v>
      </c>
      <c r="DZ41" s="478">
        <v>15051</v>
      </c>
      <c r="EA41" s="478">
        <v>14936</v>
      </c>
      <c r="EB41" s="478">
        <v>15002</v>
      </c>
      <c r="EC41" s="478">
        <v>14987</v>
      </c>
      <c r="ED41" s="478">
        <v>14922</v>
      </c>
      <c r="EE41" s="476">
        <f>'1. Población_Afiliada_Regimen'!D41</f>
        <v>14856</v>
      </c>
      <c r="EF41" s="118">
        <f t="shared" si="2"/>
        <v>-66</v>
      </c>
      <c r="EG41" s="98">
        <f t="shared" si="3"/>
        <v>-0.44229995979091269</v>
      </c>
      <c r="EH41" s="118">
        <f t="shared" si="8"/>
        <v>323</v>
      </c>
      <c r="EI41" s="98">
        <f t="shared" si="9"/>
        <v>2.2225280396339366</v>
      </c>
      <c r="EM41" t="s">
        <v>483</v>
      </c>
      <c r="EN41" s="6">
        <v>2263110</v>
      </c>
      <c r="EO41" s="6">
        <v>2317897</v>
      </c>
      <c r="EP41" s="6">
        <v>2327498</v>
      </c>
      <c r="EQ41" s="6">
        <v>2294057</v>
      </c>
      <c r="ER41" s="555">
        <v>2465967</v>
      </c>
    </row>
    <row r="42" spans="1:148" ht="15" outlineLevel="1">
      <c r="A42" s="48" t="s">
        <v>363</v>
      </c>
      <c r="B42" s="45"/>
      <c r="C42" s="49" t="s">
        <v>363</v>
      </c>
      <c r="D42" s="50">
        <f t="shared" ref="D42:AH42" si="11">SUBTOTAL(9,D43:D61)</f>
        <v>145554</v>
      </c>
      <c r="E42" s="51">
        <f t="shared" si="11"/>
        <v>146740</v>
      </c>
      <c r="F42" s="51">
        <f t="shared" si="11"/>
        <v>147252</v>
      </c>
      <c r="G42" s="51">
        <f t="shared" si="11"/>
        <v>145693</v>
      </c>
      <c r="H42" s="51">
        <f t="shared" si="11"/>
        <v>145263</v>
      </c>
      <c r="I42" s="51">
        <f t="shared" si="11"/>
        <v>146082</v>
      </c>
      <c r="J42" s="51">
        <f t="shared" si="11"/>
        <v>144041</v>
      </c>
      <c r="K42" s="51">
        <f t="shared" si="11"/>
        <v>145443</v>
      </c>
      <c r="L42" s="51">
        <f t="shared" si="11"/>
        <v>143870</v>
      </c>
      <c r="M42" s="51">
        <f t="shared" si="11"/>
        <v>144529</v>
      </c>
      <c r="N42" s="51">
        <f t="shared" si="11"/>
        <v>144506</v>
      </c>
      <c r="O42" s="52">
        <f t="shared" si="11"/>
        <v>146386</v>
      </c>
      <c r="P42" s="50">
        <f t="shared" si="11"/>
        <v>146977</v>
      </c>
      <c r="Q42" s="51">
        <f t="shared" si="11"/>
        <v>147076</v>
      </c>
      <c r="R42" s="53">
        <f t="shared" si="11"/>
        <v>148371</v>
      </c>
      <c r="S42" s="51">
        <f t="shared" si="11"/>
        <v>147316</v>
      </c>
      <c r="T42" s="51">
        <f t="shared" si="11"/>
        <v>148335</v>
      </c>
      <c r="U42" s="51">
        <f t="shared" si="11"/>
        <v>148970</v>
      </c>
      <c r="V42" s="51">
        <f t="shared" si="11"/>
        <v>144244</v>
      </c>
      <c r="W42" s="51">
        <f t="shared" si="11"/>
        <v>143985</v>
      </c>
      <c r="X42" s="51">
        <f t="shared" si="11"/>
        <v>144597</v>
      </c>
      <c r="Y42" s="51">
        <f t="shared" si="11"/>
        <v>150312</v>
      </c>
      <c r="Z42" s="51">
        <f t="shared" si="11"/>
        <v>150006</v>
      </c>
      <c r="AA42" s="52">
        <f t="shared" si="11"/>
        <v>149716</v>
      </c>
      <c r="AB42" s="50">
        <f t="shared" si="11"/>
        <v>148977</v>
      </c>
      <c r="AC42" s="51">
        <f t="shared" si="11"/>
        <v>150346</v>
      </c>
      <c r="AD42" s="51">
        <f t="shared" si="11"/>
        <v>150337</v>
      </c>
      <c r="AE42" s="51">
        <f t="shared" si="11"/>
        <v>150482</v>
      </c>
      <c r="AF42" s="51">
        <f t="shared" si="11"/>
        <v>150949</v>
      </c>
      <c r="AG42" s="51">
        <f t="shared" si="11"/>
        <v>150041</v>
      </c>
      <c r="AH42" s="51">
        <f t="shared" si="11"/>
        <v>149852</v>
      </c>
      <c r="AI42" s="51">
        <v>149644</v>
      </c>
      <c r="AJ42" s="51">
        <v>149965</v>
      </c>
      <c r="AK42" s="51">
        <v>151093</v>
      </c>
      <c r="AL42" s="51">
        <v>149807</v>
      </c>
      <c r="AM42" s="52">
        <v>150139</v>
      </c>
      <c r="AN42" s="50">
        <v>149882</v>
      </c>
      <c r="AO42" s="51">
        <v>150182</v>
      </c>
      <c r="AP42" s="51">
        <f>SUM(AP43:AP61)</f>
        <v>150519</v>
      </c>
      <c r="AQ42" s="51">
        <f>SUM(AQ43:AQ61)</f>
        <v>149931</v>
      </c>
      <c r="AR42" s="51">
        <f>SUM(AR43:AR61)</f>
        <v>150731</v>
      </c>
      <c r="AS42" s="51">
        <v>150712</v>
      </c>
      <c r="AT42" s="51">
        <v>150615</v>
      </c>
      <c r="AU42" s="51">
        <v>150534</v>
      </c>
      <c r="AV42" s="51">
        <v>149715</v>
      </c>
      <c r="AW42" s="51">
        <v>149942</v>
      </c>
      <c r="AX42" s="51">
        <v>149916</v>
      </c>
      <c r="AY42" s="52">
        <v>150585</v>
      </c>
      <c r="AZ42" s="50">
        <v>150561</v>
      </c>
      <c r="BA42" s="51">
        <v>150725</v>
      </c>
      <c r="BB42" s="51">
        <v>150739</v>
      </c>
      <c r="BC42" s="51">
        <v>149988</v>
      </c>
      <c r="BD42" s="51">
        <v>150396</v>
      </c>
      <c r="BE42" s="51">
        <v>149606</v>
      </c>
      <c r="BF42" s="51">
        <v>149469</v>
      </c>
      <c r="BG42" s="51">
        <v>147877</v>
      </c>
      <c r="BH42" s="51">
        <v>147737</v>
      </c>
      <c r="BI42" s="51">
        <v>146770</v>
      </c>
      <c r="BJ42" s="51">
        <v>147902</v>
      </c>
      <c r="BK42" s="52">
        <v>149216</v>
      </c>
      <c r="BL42" s="50">
        <v>149549</v>
      </c>
      <c r="BM42" s="134">
        <v>150611</v>
      </c>
      <c r="BN42" s="134">
        <v>150334</v>
      </c>
      <c r="BO42" s="134">
        <v>150225</v>
      </c>
      <c r="BP42" s="134">
        <v>150316</v>
      </c>
      <c r="BQ42" s="134">
        <v>149962</v>
      </c>
      <c r="BR42" s="134">
        <v>148313</v>
      </c>
      <c r="BS42" s="134">
        <v>147697</v>
      </c>
      <c r="BT42" s="134">
        <v>147612</v>
      </c>
      <c r="BU42" s="134">
        <v>147756</v>
      </c>
      <c r="BV42" s="134">
        <v>148308</v>
      </c>
      <c r="BW42" s="52">
        <v>148868</v>
      </c>
      <c r="BX42" s="50">
        <v>149170</v>
      </c>
      <c r="BY42" s="134">
        <v>148681</v>
      </c>
      <c r="BZ42" s="134">
        <v>148284</v>
      </c>
      <c r="CA42" s="134">
        <v>147292</v>
      </c>
      <c r="CB42" s="134">
        <v>146657</v>
      </c>
      <c r="CC42" s="134">
        <v>145022</v>
      </c>
      <c r="CD42" s="134">
        <v>144935</v>
      </c>
      <c r="CE42" s="134">
        <v>144985</v>
      </c>
      <c r="CF42" s="134">
        <v>145012</v>
      </c>
      <c r="CG42" s="51">
        <v>144562</v>
      </c>
      <c r="CH42" s="51">
        <v>144288</v>
      </c>
      <c r="CI42" s="52">
        <v>143993</v>
      </c>
      <c r="CJ42" s="50">
        <v>143502</v>
      </c>
      <c r="CK42" s="51">
        <v>143708</v>
      </c>
      <c r="CL42" s="51">
        <v>143439</v>
      </c>
      <c r="CM42" s="51">
        <v>143138</v>
      </c>
      <c r="CN42" s="51">
        <v>143359</v>
      </c>
      <c r="CO42" s="51">
        <v>143969</v>
      </c>
      <c r="CP42" s="51">
        <v>144740</v>
      </c>
      <c r="CQ42" s="51">
        <v>144990</v>
      </c>
      <c r="CR42" s="51">
        <v>145431</v>
      </c>
      <c r="CS42" s="51">
        <v>145676</v>
      </c>
      <c r="CT42" s="51">
        <v>146166</v>
      </c>
      <c r="CU42" s="52">
        <v>146674</v>
      </c>
      <c r="CV42" s="50">
        <v>146840</v>
      </c>
      <c r="CW42" s="51">
        <v>146755</v>
      </c>
      <c r="CX42" s="51">
        <v>146173</v>
      </c>
      <c r="CY42" s="51">
        <v>145900</v>
      </c>
      <c r="CZ42" s="51">
        <v>145828</v>
      </c>
      <c r="DA42" s="51">
        <v>145490</v>
      </c>
      <c r="DB42" s="51">
        <v>145364</v>
      </c>
      <c r="DC42" s="51">
        <v>145066</v>
      </c>
      <c r="DD42" s="51">
        <v>145372</v>
      </c>
      <c r="DE42" s="51">
        <v>145240</v>
      </c>
      <c r="DF42" s="51">
        <v>145616</v>
      </c>
      <c r="DG42" s="52">
        <v>145325</v>
      </c>
      <c r="DH42" s="50">
        <v>145480</v>
      </c>
      <c r="DI42" s="51">
        <v>145591</v>
      </c>
      <c r="DJ42" s="51">
        <v>145587</v>
      </c>
      <c r="DK42" s="51">
        <v>145141</v>
      </c>
      <c r="DL42" s="51">
        <v>144472</v>
      </c>
      <c r="DM42" s="51">
        <v>143947</v>
      </c>
      <c r="DN42" s="51">
        <v>143125</v>
      </c>
      <c r="DO42" s="51">
        <v>142976</v>
      </c>
      <c r="DP42" s="51">
        <v>143143</v>
      </c>
      <c r="DQ42" s="51">
        <v>142601</v>
      </c>
      <c r="DR42" s="51">
        <v>142328</v>
      </c>
      <c r="DS42" s="52">
        <v>142864</v>
      </c>
      <c r="DT42" s="50">
        <v>143311</v>
      </c>
      <c r="DU42" s="51">
        <v>145014</v>
      </c>
      <c r="DV42" s="51">
        <v>145305</v>
      </c>
      <c r="DW42" s="51">
        <v>145405</v>
      </c>
      <c r="DX42" s="54">
        <v>146851</v>
      </c>
      <c r="DY42" s="54">
        <v>147164</v>
      </c>
      <c r="DZ42" s="54">
        <v>147366</v>
      </c>
      <c r="EA42" s="54">
        <v>145417</v>
      </c>
      <c r="EB42" s="54">
        <v>146316</v>
      </c>
      <c r="EC42" s="54">
        <v>145930</v>
      </c>
      <c r="ED42" s="54">
        <v>145401</v>
      </c>
      <c r="EE42" s="52">
        <f>'1. Población_Afiliada_Regimen'!D42</f>
        <v>145061</v>
      </c>
      <c r="EF42" s="118">
        <f t="shared" si="2"/>
        <v>-340</v>
      </c>
      <c r="EG42" s="98">
        <f t="shared" si="3"/>
        <v>-0.23383608090728397</v>
      </c>
      <c r="EH42" s="118">
        <f t="shared" si="8"/>
        <v>2197</v>
      </c>
      <c r="EI42" s="98">
        <f t="shared" si="9"/>
        <v>1.5378261843431515</v>
      </c>
      <c r="EM42" t="s">
        <v>484</v>
      </c>
      <c r="EN42" s="6">
        <v>2253831</v>
      </c>
      <c r="EO42" s="6">
        <v>2329926</v>
      </c>
      <c r="EP42" s="6">
        <v>2332435</v>
      </c>
      <c r="EQ42" s="6">
        <v>2284686</v>
      </c>
      <c r="ER42" s="555">
        <v>2448044</v>
      </c>
    </row>
    <row r="43" spans="1:148" ht="15" outlineLevel="2">
      <c r="A43" s="457">
        <v>4</v>
      </c>
      <c r="B43" s="55" t="s">
        <v>363</v>
      </c>
      <c r="C43" s="409" t="s">
        <v>299</v>
      </c>
      <c r="D43" s="474">
        <v>1586</v>
      </c>
      <c r="E43" s="475">
        <v>1592</v>
      </c>
      <c r="F43" s="475">
        <v>1600</v>
      </c>
      <c r="G43" s="475">
        <v>1593</v>
      </c>
      <c r="H43" s="475">
        <v>1603</v>
      </c>
      <c r="I43" s="475">
        <v>1597</v>
      </c>
      <c r="J43" s="475">
        <v>1580</v>
      </c>
      <c r="K43" s="475">
        <v>1596</v>
      </c>
      <c r="L43" s="475">
        <v>1552</v>
      </c>
      <c r="M43" s="475">
        <v>1567</v>
      </c>
      <c r="N43" s="475">
        <v>1554</v>
      </c>
      <c r="O43" s="476">
        <v>1578</v>
      </c>
      <c r="P43" s="474">
        <v>1586</v>
      </c>
      <c r="Q43" s="475">
        <v>1559</v>
      </c>
      <c r="R43" s="477">
        <v>1533</v>
      </c>
      <c r="S43" s="475">
        <v>1534</v>
      </c>
      <c r="T43" s="475">
        <v>1534</v>
      </c>
      <c r="U43" s="475">
        <v>1520</v>
      </c>
      <c r="V43" s="475">
        <v>1506</v>
      </c>
      <c r="W43" s="475">
        <v>1487</v>
      </c>
      <c r="X43" s="475">
        <v>1469</v>
      </c>
      <c r="Y43" s="475">
        <v>1464</v>
      </c>
      <c r="Z43" s="475">
        <v>1451</v>
      </c>
      <c r="AA43" s="476">
        <v>1469</v>
      </c>
      <c r="AB43" s="474">
        <v>1298</v>
      </c>
      <c r="AC43" s="475">
        <v>1516</v>
      </c>
      <c r="AD43" s="475">
        <v>1522</v>
      </c>
      <c r="AE43" s="475">
        <v>1519</v>
      </c>
      <c r="AF43" s="475">
        <v>1518</v>
      </c>
      <c r="AG43" s="475">
        <v>1507</v>
      </c>
      <c r="AH43" s="475">
        <v>1498</v>
      </c>
      <c r="AI43" s="475">
        <v>1520</v>
      </c>
      <c r="AJ43" s="475">
        <v>1514</v>
      </c>
      <c r="AK43" s="475">
        <v>1510</v>
      </c>
      <c r="AL43" s="475">
        <v>1503</v>
      </c>
      <c r="AM43" s="476">
        <v>1518</v>
      </c>
      <c r="AN43" s="474">
        <v>1507</v>
      </c>
      <c r="AO43" s="475">
        <v>1492</v>
      </c>
      <c r="AP43" s="475">
        <v>1485</v>
      </c>
      <c r="AQ43" s="475">
        <v>1468</v>
      </c>
      <c r="AR43" s="475">
        <v>1465</v>
      </c>
      <c r="AS43" s="475">
        <v>1478</v>
      </c>
      <c r="AT43" s="475">
        <v>1481</v>
      </c>
      <c r="AU43" s="475">
        <v>1500</v>
      </c>
      <c r="AV43" s="475">
        <v>1492</v>
      </c>
      <c r="AW43" s="475">
        <v>1480</v>
      </c>
      <c r="AX43" s="475">
        <v>1467</v>
      </c>
      <c r="AY43" s="476">
        <v>1473</v>
      </c>
      <c r="AZ43" s="474">
        <v>1476</v>
      </c>
      <c r="BA43" s="475">
        <v>1472</v>
      </c>
      <c r="BB43" s="475">
        <v>1465</v>
      </c>
      <c r="BC43" s="475">
        <v>1457</v>
      </c>
      <c r="BD43" s="475">
        <v>1453</v>
      </c>
      <c r="BE43" s="475">
        <v>1449</v>
      </c>
      <c r="BF43" s="475">
        <v>1453</v>
      </c>
      <c r="BG43" s="475">
        <v>1438</v>
      </c>
      <c r="BH43" s="475">
        <v>1448</v>
      </c>
      <c r="BI43" s="475">
        <v>1430</v>
      </c>
      <c r="BJ43" s="475">
        <v>1440</v>
      </c>
      <c r="BK43" s="476">
        <v>1444</v>
      </c>
      <c r="BL43" s="474">
        <v>1437</v>
      </c>
      <c r="BM43" s="479">
        <v>1438</v>
      </c>
      <c r="BN43" s="479">
        <v>1450</v>
      </c>
      <c r="BO43" s="479">
        <v>1468</v>
      </c>
      <c r="BP43" s="479">
        <v>1471</v>
      </c>
      <c r="BQ43" s="479">
        <v>1465</v>
      </c>
      <c r="BR43" s="479">
        <v>1424</v>
      </c>
      <c r="BS43" s="479">
        <v>1427</v>
      </c>
      <c r="BT43" s="479">
        <v>1416</v>
      </c>
      <c r="BU43" s="479">
        <v>1416</v>
      </c>
      <c r="BV43" s="479">
        <v>1412</v>
      </c>
      <c r="BW43" s="476">
        <v>1427</v>
      </c>
      <c r="BX43" s="474">
        <v>1431</v>
      </c>
      <c r="BY43" s="479">
        <v>1410</v>
      </c>
      <c r="BZ43" s="479">
        <v>1407</v>
      </c>
      <c r="CA43" s="479">
        <v>1405</v>
      </c>
      <c r="CB43" s="479">
        <v>1392</v>
      </c>
      <c r="CC43" s="479">
        <v>1389</v>
      </c>
      <c r="CD43" s="479">
        <v>1380</v>
      </c>
      <c r="CE43" s="479">
        <v>1366</v>
      </c>
      <c r="CF43" s="479">
        <v>1368</v>
      </c>
      <c r="CG43" s="475">
        <v>1359</v>
      </c>
      <c r="CH43" s="475">
        <v>1370</v>
      </c>
      <c r="CI43" s="476">
        <v>1363</v>
      </c>
      <c r="CJ43" s="474">
        <v>1352</v>
      </c>
      <c r="CK43" s="475">
        <v>1368</v>
      </c>
      <c r="CL43" s="475">
        <v>1361</v>
      </c>
      <c r="CM43" s="475">
        <v>1358</v>
      </c>
      <c r="CN43" s="475">
        <v>1357</v>
      </c>
      <c r="CO43" s="475">
        <v>1362</v>
      </c>
      <c r="CP43" s="475">
        <v>1373</v>
      </c>
      <c r="CQ43" s="475">
        <v>1377</v>
      </c>
      <c r="CR43" s="475">
        <v>1377</v>
      </c>
      <c r="CS43" s="475">
        <v>1387</v>
      </c>
      <c r="CT43" s="475">
        <v>1390</v>
      </c>
      <c r="CU43" s="476">
        <v>1395</v>
      </c>
      <c r="CV43" s="474">
        <v>1398</v>
      </c>
      <c r="CW43" s="475">
        <v>1392</v>
      </c>
      <c r="CX43" s="475">
        <v>1370</v>
      </c>
      <c r="CY43" s="475">
        <v>1373</v>
      </c>
      <c r="CZ43" s="475">
        <v>1389</v>
      </c>
      <c r="DA43" s="475">
        <v>1388</v>
      </c>
      <c r="DB43" s="475">
        <v>1392</v>
      </c>
      <c r="DC43" s="475">
        <v>1391</v>
      </c>
      <c r="DD43" s="475">
        <v>1398</v>
      </c>
      <c r="DE43" s="475">
        <v>1400</v>
      </c>
      <c r="DF43" s="475">
        <v>1398</v>
      </c>
      <c r="DG43" s="476">
        <v>1392</v>
      </c>
      <c r="DH43" s="474">
        <v>1397</v>
      </c>
      <c r="DI43" s="475">
        <v>1395</v>
      </c>
      <c r="DJ43" s="475">
        <v>1392</v>
      </c>
      <c r="DK43" s="475">
        <v>1379</v>
      </c>
      <c r="DL43" s="475">
        <v>1369</v>
      </c>
      <c r="DM43" s="475">
        <v>1367</v>
      </c>
      <c r="DN43" s="475">
        <v>1366</v>
      </c>
      <c r="DO43" s="475">
        <v>1371</v>
      </c>
      <c r="DP43" s="475">
        <v>1368</v>
      </c>
      <c r="DQ43" s="475">
        <v>1370</v>
      </c>
      <c r="DR43" s="475">
        <v>1363</v>
      </c>
      <c r="DS43" s="476">
        <v>1393</v>
      </c>
      <c r="DT43" s="474">
        <v>1378</v>
      </c>
      <c r="DU43" s="475">
        <v>1379</v>
      </c>
      <c r="DV43" s="475">
        <v>1397</v>
      </c>
      <c r="DW43" s="475">
        <v>1404</v>
      </c>
      <c r="DX43" s="478">
        <v>1396</v>
      </c>
      <c r="DY43" s="478">
        <v>1396</v>
      </c>
      <c r="DZ43" s="478">
        <v>1395</v>
      </c>
      <c r="EA43" s="478">
        <v>1389</v>
      </c>
      <c r="EB43" s="478">
        <v>1406</v>
      </c>
      <c r="EC43" s="478">
        <v>1410</v>
      </c>
      <c r="ED43" s="478">
        <v>1406</v>
      </c>
      <c r="EE43" s="476">
        <f>'1. Población_Afiliada_Regimen'!D43</f>
        <v>1401</v>
      </c>
      <c r="EF43" s="118">
        <f t="shared" si="2"/>
        <v>-5</v>
      </c>
      <c r="EG43" s="98">
        <f t="shared" si="3"/>
        <v>-0.35561877667140823</v>
      </c>
      <c r="EH43" s="118">
        <f t="shared" si="8"/>
        <v>8</v>
      </c>
      <c r="EI43" s="98">
        <f t="shared" si="9"/>
        <v>0.57430007178750897</v>
      </c>
      <c r="EM43" t="s">
        <v>485</v>
      </c>
      <c r="EN43" s="6">
        <v>2241894</v>
      </c>
      <c r="EO43" s="6">
        <v>2336079</v>
      </c>
      <c r="EP43" s="6">
        <v>2338345</v>
      </c>
      <c r="EQ43" s="6">
        <v>2290422</v>
      </c>
    </row>
    <row r="44" spans="1:148" ht="15" outlineLevel="2">
      <c r="A44" s="457">
        <v>42</v>
      </c>
      <c r="B44" s="55" t="s">
        <v>363</v>
      </c>
      <c r="C44" s="409" t="s">
        <v>366</v>
      </c>
      <c r="D44" s="474">
        <v>15424</v>
      </c>
      <c r="E44" s="475">
        <v>15455</v>
      </c>
      <c r="F44" s="475">
        <v>15359</v>
      </c>
      <c r="G44" s="475">
        <v>15344</v>
      </c>
      <c r="H44" s="475">
        <v>15215</v>
      </c>
      <c r="I44" s="475">
        <v>15429</v>
      </c>
      <c r="J44" s="475">
        <v>15212</v>
      </c>
      <c r="K44" s="475">
        <v>15328</v>
      </c>
      <c r="L44" s="475">
        <v>15254</v>
      </c>
      <c r="M44" s="475">
        <v>15459</v>
      </c>
      <c r="N44" s="475">
        <v>15420</v>
      </c>
      <c r="O44" s="476">
        <v>15583</v>
      </c>
      <c r="P44" s="474">
        <v>15657</v>
      </c>
      <c r="Q44" s="475">
        <v>15723</v>
      </c>
      <c r="R44" s="477">
        <v>15936</v>
      </c>
      <c r="S44" s="475">
        <v>16018</v>
      </c>
      <c r="T44" s="475">
        <v>16011</v>
      </c>
      <c r="U44" s="475">
        <v>16032</v>
      </c>
      <c r="V44" s="475">
        <v>16155</v>
      </c>
      <c r="W44" s="475">
        <v>16144</v>
      </c>
      <c r="X44" s="475">
        <v>16216</v>
      </c>
      <c r="Y44" s="475">
        <v>16312</v>
      </c>
      <c r="Z44" s="475">
        <v>16184</v>
      </c>
      <c r="AA44" s="476">
        <v>16076</v>
      </c>
      <c r="AB44" s="474">
        <v>16091</v>
      </c>
      <c r="AC44" s="475">
        <v>16121</v>
      </c>
      <c r="AD44" s="475">
        <v>16038</v>
      </c>
      <c r="AE44" s="475">
        <v>16098</v>
      </c>
      <c r="AF44" s="475">
        <v>16115</v>
      </c>
      <c r="AG44" s="475">
        <v>15971</v>
      </c>
      <c r="AH44" s="475">
        <v>15920</v>
      </c>
      <c r="AI44" s="475">
        <v>15815</v>
      </c>
      <c r="AJ44" s="475">
        <v>15898</v>
      </c>
      <c r="AK44" s="475">
        <v>16054</v>
      </c>
      <c r="AL44" s="475">
        <v>16005</v>
      </c>
      <c r="AM44" s="476">
        <v>16012</v>
      </c>
      <c r="AN44" s="474">
        <v>16036</v>
      </c>
      <c r="AO44" s="475">
        <v>16114</v>
      </c>
      <c r="AP44" s="475">
        <v>16106</v>
      </c>
      <c r="AQ44" s="475">
        <v>16001</v>
      </c>
      <c r="AR44" s="475">
        <v>16200</v>
      </c>
      <c r="AS44" s="475">
        <v>16179</v>
      </c>
      <c r="AT44" s="475">
        <v>16123</v>
      </c>
      <c r="AU44" s="475">
        <v>16163</v>
      </c>
      <c r="AV44" s="475">
        <v>16052</v>
      </c>
      <c r="AW44" s="475">
        <v>16140</v>
      </c>
      <c r="AX44" s="475">
        <v>16240</v>
      </c>
      <c r="AY44" s="476">
        <v>16378</v>
      </c>
      <c r="AZ44" s="474">
        <v>16469</v>
      </c>
      <c r="BA44" s="475">
        <v>16436</v>
      </c>
      <c r="BB44" s="475">
        <v>16485</v>
      </c>
      <c r="BC44" s="475">
        <v>16524</v>
      </c>
      <c r="BD44" s="475">
        <v>16536</v>
      </c>
      <c r="BE44" s="475">
        <v>16417</v>
      </c>
      <c r="BF44" s="475">
        <v>16510</v>
      </c>
      <c r="BG44" s="475">
        <v>16266</v>
      </c>
      <c r="BH44" s="475">
        <v>16331</v>
      </c>
      <c r="BI44" s="475">
        <v>16167</v>
      </c>
      <c r="BJ44" s="475">
        <v>16549</v>
      </c>
      <c r="BK44" s="476">
        <v>16771</v>
      </c>
      <c r="BL44" s="474">
        <v>16935</v>
      </c>
      <c r="BM44" s="479">
        <v>17150</v>
      </c>
      <c r="BN44" s="479">
        <v>17228</v>
      </c>
      <c r="BO44" s="479">
        <v>17285</v>
      </c>
      <c r="BP44" s="479">
        <v>17352</v>
      </c>
      <c r="BQ44" s="479">
        <v>17409</v>
      </c>
      <c r="BR44" s="479">
        <v>17311</v>
      </c>
      <c r="BS44" s="479">
        <v>17284</v>
      </c>
      <c r="BT44" s="479">
        <v>17329</v>
      </c>
      <c r="BU44" s="479">
        <v>17431</v>
      </c>
      <c r="BV44" s="479">
        <v>17612</v>
      </c>
      <c r="BW44" s="476">
        <v>17687</v>
      </c>
      <c r="BX44" s="474">
        <v>17626</v>
      </c>
      <c r="BY44" s="479">
        <v>17699</v>
      </c>
      <c r="BZ44" s="479">
        <v>17591</v>
      </c>
      <c r="CA44" s="479">
        <v>17425</v>
      </c>
      <c r="CB44" s="479">
        <v>17353</v>
      </c>
      <c r="CC44" s="479">
        <v>16958</v>
      </c>
      <c r="CD44" s="479">
        <v>17014</v>
      </c>
      <c r="CE44" s="479">
        <v>17021</v>
      </c>
      <c r="CF44" s="479">
        <v>16941</v>
      </c>
      <c r="CG44" s="475">
        <v>16892</v>
      </c>
      <c r="CH44" s="475">
        <v>16858</v>
      </c>
      <c r="CI44" s="476">
        <v>16763</v>
      </c>
      <c r="CJ44" s="474">
        <v>16678</v>
      </c>
      <c r="CK44" s="475">
        <v>16677</v>
      </c>
      <c r="CL44" s="475">
        <v>16690</v>
      </c>
      <c r="CM44" s="475">
        <v>16557</v>
      </c>
      <c r="CN44" s="475">
        <v>16670</v>
      </c>
      <c r="CO44" s="475">
        <v>16718</v>
      </c>
      <c r="CP44" s="475">
        <v>16842</v>
      </c>
      <c r="CQ44" s="475">
        <v>16639</v>
      </c>
      <c r="CR44" s="475">
        <v>17053</v>
      </c>
      <c r="CS44" s="475">
        <v>17015</v>
      </c>
      <c r="CT44" s="475">
        <v>16988</v>
      </c>
      <c r="CU44" s="476">
        <v>16960</v>
      </c>
      <c r="CV44" s="474">
        <v>17088</v>
      </c>
      <c r="CW44" s="475">
        <v>17073</v>
      </c>
      <c r="CX44" s="475">
        <v>16939</v>
      </c>
      <c r="CY44" s="475">
        <v>16926</v>
      </c>
      <c r="CZ44" s="475">
        <v>16923</v>
      </c>
      <c r="DA44" s="475">
        <v>16820</v>
      </c>
      <c r="DB44" s="475">
        <v>16821</v>
      </c>
      <c r="DC44" s="475">
        <v>16826</v>
      </c>
      <c r="DD44" s="475">
        <v>16907</v>
      </c>
      <c r="DE44" s="475">
        <v>16886</v>
      </c>
      <c r="DF44" s="475">
        <v>16891</v>
      </c>
      <c r="DG44" s="476">
        <v>16852</v>
      </c>
      <c r="DH44" s="474">
        <v>16990</v>
      </c>
      <c r="DI44" s="475">
        <v>16956</v>
      </c>
      <c r="DJ44" s="475">
        <v>16973</v>
      </c>
      <c r="DK44" s="475">
        <v>16931</v>
      </c>
      <c r="DL44" s="475">
        <v>16892</v>
      </c>
      <c r="DM44" s="475">
        <v>16854</v>
      </c>
      <c r="DN44" s="475">
        <v>16718</v>
      </c>
      <c r="DO44" s="475">
        <v>16719</v>
      </c>
      <c r="DP44" s="475">
        <v>16730</v>
      </c>
      <c r="DQ44" s="475">
        <v>16633</v>
      </c>
      <c r="DR44" s="475">
        <v>16602</v>
      </c>
      <c r="DS44" s="476">
        <v>16621</v>
      </c>
      <c r="DT44" s="474">
        <v>16614</v>
      </c>
      <c r="DU44" s="475">
        <v>17061</v>
      </c>
      <c r="DV44" s="475">
        <v>17226</v>
      </c>
      <c r="DW44" s="475">
        <v>17301</v>
      </c>
      <c r="DX44" s="478">
        <v>17489</v>
      </c>
      <c r="DY44" s="478">
        <v>17635</v>
      </c>
      <c r="DZ44" s="478">
        <v>17669</v>
      </c>
      <c r="EA44" s="478">
        <v>17406</v>
      </c>
      <c r="EB44" s="478">
        <v>17433</v>
      </c>
      <c r="EC44" s="478">
        <v>17390</v>
      </c>
      <c r="ED44" s="478">
        <v>17249</v>
      </c>
      <c r="EE44" s="476">
        <f>'1. Población_Afiliada_Regimen'!D44</f>
        <v>17115</v>
      </c>
      <c r="EF44" s="118">
        <f t="shared" si="2"/>
        <v>-134</v>
      </c>
      <c r="EG44" s="98">
        <f t="shared" si="3"/>
        <v>-0.77685662936981859</v>
      </c>
      <c r="EH44" s="118">
        <f t="shared" si="8"/>
        <v>494</v>
      </c>
      <c r="EI44" s="98">
        <f t="shared" si="9"/>
        <v>2.9721436736658444</v>
      </c>
    </row>
    <row r="45" spans="1:148" ht="15" outlineLevel="2">
      <c r="A45" s="457">
        <v>44</v>
      </c>
      <c r="B45" s="55" t="s">
        <v>363</v>
      </c>
      <c r="C45" s="409" t="s">
        <v>315</v>
      </c>
      <c r="D45" s="474">
        <v>6186</v>
      </c>
      <c r="E45" s="475">
        <v>6185</v>
      </c>
      <c r="F45" s="475">
        <v>6219</v>
      </c>
      <c r="G45" s="475">
        <v>6201</v>
      </c>
      <c r="H45" s="475">
        <v>6202</v>
      </c>
      <c r="I45" s="475">
        <v>6207</v>
      </c>
      <c r="J45" s="475">
        <v>5927</v>
      </c>
      <c r="K45" s="475">
        <v>6186</v>
      </c>
      <c r="L45" s="475">
        <v>5820</v>
      </c>
      <c r="M45" s="475">
        <v>5825</v>
      </c>
      <c r="N45" s="475">
        <v>5839</v>
      </c>
      <c r="O45" s="476">
        <v>5834</v>
      </c>
      <c r="P45" s="474">
        <v>5838</v>
      </c>
      <c r="Q45" s="475">
        <v>5839</v>
      </c>
      <c r="R45" s="477">
        <v>5867</v>
      </c>
      <c r="S45" s="475">
        <v>5855</v>
      </c>
      <c r="T45" s="475">
        <v>5863</v>
      </c>
      <c r="U45" s="475">
        <v>5845</v>
      </c>
      <c r="V45" s="475">
        <v>5834</v>
      </c>
      <c r="W45" s="475">
        <v>5836</v>
      </c>
      <c r="X45" s="475">
        <v>5882</v>
      </c>
      <c r="Y45" s="475">
        <v>5915</v>
      </c>
      <c r="Z45" s="475">
        <v>5880</v>
      </c>
      <c r="AA45" s="476">
        <v>5855</v>
      </c>
      <c r="AB45" s="474">
        <v>5858</v>
      </c>
      <c r="AC45" s="475">
        <v>5840</v>
      </c>
      <c r="AD45" s="475">
        <v>5830</v>
      </c>
      <c r="AE45" s="475">
        <v>5807</v>
      </c>
      <c r="AF45" s="475">
        <v>5864</v>
      </c>
      <c r="AG45" s="475">
        <v>5782</v>
      </c>
      <c r="AH45" s="475">
        <v>5743</v>
      </c>
      <c r="AI45" s="475">
        <v>5734</v>
      </c>
      <c r="AJ45" s="475">
        <v>5714</v>
      </c>
      <c r="AK45" s="475">
        <v>5830</v>
      </c>
      <c r="AL45" s="475">
        <v>5836</v>
      </c>
      <c r="AM45" s="476">
        <v>5879</v>
      </c>
      <c r="AN45" s="474">
        <v>5868</v>
      </c>
      <c r="AO45" s="475">
        <v>5851</v>
      </c>
      <c r="AP45" s="475">
        <v>5862</v>
      </c>
      <c r="AQ45" s="475">
        <v>5838</v>
      </c>
      <c r="AR45" s="475">
        <v>5896</v>
      </c>
      <c r="AS45" s="475">
        <v>5896</v>
      </c>
      <c r="AT45" s="475">
        <v>5894</v>
      </c>
      <c r="AU45" s="475">
        <v>5902</v>
      </c>
      <c r="AV45" s="475">
        <v>5850</v>
      </c>
      <c r="AW45" s="475">
        <v>5892</v>
      </c>
      <c r="AX45" s="475">
        <v>5881</v>
      </c>
      <c r="AY45" s="476">
        <v>5886</v>
      </c>
      <c r="AZ45" s="474">
        <v>5866</v>
      </c>
      <c r="BA45" s="475">
        <v>5850</v>
      </c>
      <c r="BB45" s="475">
        <v>5805</v>
      </c>
      <c r="BC45" s="475">
        <v>5827</v>
      </c>
      <c r="BD45" s="475">
        <v>5803</v>
      </c>
      <c r="BE45" s="475">
        <v>5771</v>
      </c>
      <c r="BF45" s="475">
        <v>5741</v>
      </c>
      <c r="BG45" s="475">
        <v>5688</v>
      </c>
      <c r="BH45" s="475">
        <v>5727</v>
      </c>
      <c r="BI45" s="475">
        <v>5700</v>
      </c>
      <c r="BJ45" s="475">
        <v>5723</v>
      </c>
      <c r="BK45" s="476">
        <v>5785</v>
      </c>
      <c r="BL45" s="474">
        <v>5792</v>
      </c>
      <c r="BM45" s="479">
        <v>5805</v>
      </c>
      <c r="BN45" s="479">
        <v>5803</v>
      </c>
      <c r="BO45" s="479">
        <v>5778</v>
      </c>
      <c r="BP45" s="479">
        <v>5769</v>
      </c>
      <c r="BQ45" s="479">
        <v>5737</v>
      </c>
      <c r="BR45" s="479">
        <v>5576</v>
      </c>
      <c r="BS45" s="479">
        <v>5548</v>
      </c>
      <c r="BT45" s="479">
        <v>5531</v>
      </c>
      <c r="BU45" s="479">
        <v>5554</v>
      </c>
      <c r="BV45" s="479">
        <v>5574</v>
      </c>
      <c r="BW45" s="476">
        <v>5573</v>
      </c>
      <c r="BX45" s="474">
        <v>5570</v>
      </c>
      <c r="BY45" s="479">
        <v>5567</v>
      </c>
      <c r="BZ45" s="479">
        <v>5529</v>
      </c>
      <c r="CA45" s="479">
        <v>5427</v>
      </c>
      <c r="CB45" s="479">
        <v>5399</v>
      </c>
      <c r="CC45" s="479">
        <v>5306</v>
      </c>
      <c r="CD45" s="479">
        <v>5282</v>
      </c>
      <c r="CE45" s="479">
        <v>5284</v>
      </c>
      <c r="CF45" s="479">
        <v>5235</v>
      </c>
      <c r="CG45" s="475">
        <v>5245</v>
      </c>
      <c r="CH45" s="475">
        <v>5258</v>
      </c>
      <c r="CI45" s="476">
        <v>5323</v>
      </c>
      <c r="CJ45" s="474">
        <v>5311</v>
      </c>
      <c r="CK45" s="475">
        <v>5328</v>
      </c>
      <c r="CL45" s="475">
        <v>5312</v>
      </c>
      <c r="CM45" s="475">
        <v>5293</v>
      </c>
      <c r="CN45" s="475">
        <v>5282</v>
      </c>
      <c r="CO45" s="475">
        <v>5311</v>
      </c>
      <c r="CP45" s="475">
        <v>5311</v>
      </c>
      <c r="CQ45" s="475">
        <v>5356</v>
      </c>
      <c r="CR45" s="475">
        <v>5349</v>
      </c>
      <c r="CS45" s="475">
        <v>5366</v>
      </c>
      <c r="CT45" s="475">
        <v>5445</v>
      </c>
      <c r="CU45" s="476">
        <v>5508</v>
      </c>
      <c r="CV45" s="474">
        <v>5517</v>
      </c>
      <c r="CW45" s="475">
        <v>5485</v>
      </c>
      <c r="CX45" s="475">
        <v>5463</v>
      </c>
      <c r="CY45" s="475">
        <v>5468</v>
      </c>
      <c r="CZ45" s="475">
        <v>5470</v>
      </c>
      <c r="DA45" s="475">
        <v>5448</v>
      </c>
      <c r="DB45" s="475">
        <v>5451</v>
      </c>
      <c r="DC45" s="475">
        <v>5468</v>
      </c>
      <c r="DD45" s="475">
        <v>5477</v>
      </c>
      <c r="DE45" s="475">
        <v>5482</v>
      </c>
      <c r="DF45" s="475">
        <v>5481</v>
      </c>
      <c r="DG45" s="476">
        <v>5505</v>
      </c>
      <c r="DH45" s="474">
        <v>5507</v>
      </c>
      <c r="DI45" s="475">
        <v>5511</v>
      </c>
      <c r="DJ45" s="475">
        <v>5514</v>
      </c>
      <c r="DK45" s="475">
        <v>5484</v>
      </c>
      <c r="DL45" s="475">
        <v>5442</v>
      </c>
      <c r="DM45" s="475">
        <v>5396</v>
      </c>
      <c r="DN45" s="475">
        <v>5343</v>
      </c>
      <c r="DO45" s="475">
        <v>5323</v>
      </c>
      <c r="DP45" s="475">
        <v>5342</v>
      </c>
      <c r="DQ45" s="475">
        <v>5333</v>
      </c>
      <c r="DR45" s="475">
        <v>5303</v>
      </c>
      <c r="DS45" s="476">
        <v>5365</v>
      </c>
      <c r="DT45" s="474">
        <v>5404</v>
      </c>
      <c r="DU45" s="475">
        <v>5472</v>
      </c>
      <c r="DV45" s="475">
        <v>5492</v>
      </c>
      <c r="DW45" s="475">
        <v>5486</v>
      </c>
      <c r="DX45" s="478">
        <v>5523</v>
      </c>
      <c r="DY45" s="478">
        <v>5495</v>
      </c>
      <c r="DZ45" s="478">
        <v>5509</v>
      </c>
      <c r="EA45" s="478">
        <v>5474</v>
      </c>
      <c r="EB45" s="478">
        <v>5464</v>
      </c>
      <c r="EC45" s="478">
        <v>5479</v>
      </c>
      <c r="ED45" s="478">
        <v>5462</v>
      </c>
      <c r="EE45" s="476">
        <f>'1. Población_Afiliada_Regimen'!D45</f>
        <v>5487</v>
      </c>
      <c r="EF45" s="118">
        <f t="shared" si="2"/>
        <v>25</v>
      </c>
      <c r="EG45" s="98">
        <f t="shared" si="3"/>
        <v>0.45770779934090078</v>
      </c>
      <c r="EH45" s="118">
        <f t="shared" si="8"/>
        <v>122</v>
      </c>
      <c r="EI45" s="98">
        <f t="shared" si="9"/>
        <v>2.2739981360671018</v>
      </c>
    </row>
    <row r="46" spans="1:148" ht="15" outlineLevel="2">
      <c r="A46" s="457">
        <v>59</v>
      </c>
      <c r="B46" s="55" t="s">
        <v>363</v>
      </c>
      <c r="C46" s="409" t="s">
        <v>323</v>
      </c>
      <c r="D46" s="474">
        <v>3407</v>
      </c>
      <c r="E46" s="475">
        <v>3412</v>
      </c>
      <c r="F46" s="475">
        <v>3405</v>
      </c>
      <c r="G46" s="475">
        <v>3399</v>
      </c>
      <c r="H46" s="475">
        <v>3379</v>
      </c>
      <c r="I46" s="475">
        <v>3380</v>
      </c>
      <c r="J46" s="475">
        <v>3360</v>
      </c>
      <c r="K46" s="475">
        <v>3371</v>
      </c>
      <c r="L46" s="475">
        <v>3314</v>
      </c>
      <c r="M46" s="475">
        <v>3346</v>
      </c>
      <c r="N46" s="475">
        <v>3314</v>
      </c>
      <c r="O46" s="476">
        <v>3363</v>
      </c>
      <c r="P46" s="474">
        <v>3334</v>
      </c>
      <c r="Q46" s="475">
        <v>3339</v>
      </c>
      <c r="R46" s="477">
        <v>3373</v>
      </c>
      <c r="S46" s="475">
        <v>3329</v>
      </c>
      <c r="T46" s="475">
        <v>3297</v>
      </c>
      <c r="U46" s="475">
        <v>3258</v>
      </c>
      <c r="V46" s="475">
        <v>3271</v>
      </c>
      <c r="W46" s="475">
        <v>3264</v>
      </c>
      <c r="X46" s="475">
        <v>3269</v>
      </c>
      <c r="Y46" s="475">
        <v>3273</v>
      </c>
      <c r="Z46" s="475">
        <v>3270</v>
      </c>
      <c r="AA46" s="476">
        <v>3211</v>
      </c>
      <c r="AB46" s="474">
        <v>3200</v>
      </c>
      <c r="AC46" s="475">
        <v>3208</v>
      </c>
      <c r="AD46" s="475">
        <v>3219</v>
      </c>
      <c r="AE46" s="475">
        <v>3226</v>
      </c>
      <c r="AF46" s="475">
        <v>3211</v>
      </c>
      <c r="AG46" s="475">
        <v>3188</v>
      </c>
      <c r="AH46" s="475">
        <v>3206</v>
      </c>
      <c r="AI46" s="475">
        <v>3237</v>
      </c>
      <c r="AJ46" s="475">
        <v>3299</v>
      </c>
      <c r="AK46" s="475">
        <v>3321</v>
      </c>
      <c r="AL46" s="475">
        <v>3332</v>
      </c>
      <c r="AM46" s="476">
        <v>3315</v>
      </c>
      <c r="AN46" s="474">
        <v>3293</v>
      </c>
      <c r="AO46" s="475">
        <v>3274</v>
      </c>
      <c r="AP46" s="475">
        <v>3263</v>
      </c>
      <c r="AQ46" s="475">
        <v>3256</v>
      </c>
      <c r="AR46" s="475">
        <v>3264</v>
      </c>
      <c r="AS46" s="475">
        <v>3246</v>
      </c>
      <c r="AT46" s="475">
        <v>3237</v>
      </c>
      <c r="AU46" s="475">
        <v>3267</v>
      </c>
      <c r="AV46" s="475">
        <v>3231</v>
      </c>
      <c r="AW46" s="475">
        <v>3214</v>
      </c>
      <c r="AX46" s="475">
        <v>3186</v>
      </c>
      <c r="AY46" s="476">
        <v>3196</v>
      </c>
      <c r="AZ46" s="474">
        <v>3194</v>
      </c>
      <c r="BA46" s="475">
        <v>3183</v>
      </c>
      <c r="BB46" s="475">
        <v>3164</v>
      </c>
      <c r="BC46" s="475">
        <v>3144</v>
      </c>
      <c r="BD46" s="475">
        <v>3112</v>
      </c>
      <c r="BE46" s="475">
        <v>3053</v>
      </c>
      <c r="BF46" s="475">
        <v>3039</v>
      </c>
      <c r="BG46" s="475">
        <v>3011</v>
      </c>
      <c r="BH46" s="475">
        <v>3015</v>
      </c>
      <c r="BI46" s="475">
        <v>2977</v>
      </c>
      <c r="BJ46" s="475">
        <v>3014</v>
      </c>
      <c r="BK46" s="476">
        <v>3070</v>
      </c>
      <c r="BL46" s="474">
        <v>3077</v>
      </c>
      <c r="BM46" s="479">
        <v>3116</v>
      </c>
      <c r="BN46" s="479">
        <v>3083</v>
      </c>
      <c r="BO46" s="479">
        <v>3099</v>
      </c>
      <c r="BP46" s="479">
        <v>3098</v>
      </c>
      <c r="BQ46" s="479">
        <v>3109</v>
      </c>
      <c r="BR46" s="479">
        <v>3126</v>
      </c>
      <c r="BS46" s="479">
        <v>3136</v>
      </c>
      <c r="BT46" s="479">
        <v>3140</v>
      </c>
      <c r="BU46" s="479">
        <v>3136</v>
      </c>
      <c r="BV46" s="479">
        <v>3112</v>
      </c>
      <c r="BW46" s="476">
        <v>3302</v>
      </c>
      <c r="BX46" s="474">
        <v>3308</v>
      </c>
      <c r="BY46" s="479">
        <v>3245</v>
      </c>
      <c r="BZ46" s="479">
        <v>3211</v>
      </c>
      <c r="CA46" s="479">
        <v>3176</v>
      </c>
      <c r="CB46" s="479">
        <v>3170</v>
      </c>
      <c r="CC46" s="479">
        <v>3072</v>
      </c>
      <c r="CD46" s="479">
        <v>3074</v>
      </c>
      <c r="CE46" s="479">
        <v>3069</v>
      </c>
      <c r="CF46" s="479">
        <v>3031</v>
      </c>
      <c r="CG46" s="475">
        <v>2992</v>
      </c>
      <c r="CH46" s="475">
        <v>2957</v>
      </c>
      <c r="CI46" s="476">
        <v>2928</v>
      </c>
      <c r="CJ46" s="474">
        <v>2875</v>
      </c>
      <c r="CK46" s="475">
        <v>2855</v>
      </c>
      <c r="CL46" s="475">
        <v>2783</v>
      </c>
      <c r="CM46" s="475">
        <v>2781</v>
      </c>
      <c r="CN46" s="475">
        <v>2803</v>
      </c>
      <c r="CO46" s="475">
        <v>2821</v>
      </c>
      <c r="CP46" s="475">
        <v>2818</v>
      </c>
      <c r="CQ46" s="475">
        <v>2831</v>
      </c>
      <c r="CR46" s="475">
        <v>2834</v>
      </c>
      <c r="CS46" s="475">
        <v>2848</v>
      </c>
      <c r="CT46" s="475">
        <v>2852</v>
      </c>
      <c r="CU46" s="476">
        <v>2847</v>
      </c>
      <c r="CV46" s="474">
        <v>2838</v>
      </c>
      <c r="CW46" s="475">
        <v>2829</v>
      </c>
      <c r="CX46" s="475">
        <v>2820</v>
      </c>
      <c r="CY46" s="475">
        <v>2818</v>
      </c>
      <c r="CZ46" s="475">
        <v>2839</v>
      </c>
      <c r="DA46" s="475">
        <v>2830</v>
      </c>
      <c r="DB46" s="475">
        <v>2805</v>
      </c>
      <c r="DC46" s="475">
        <v>2782</v>
      </c>
      <c r="DD46" s="475">
        <v>2798</v>
      </c>
      <c r="DE46" s="475">
        <v>2780</v>
      </c>
      <c r="DF46" s="475">
        <v>2775</v>
      </c>
      <c r="DG46" s="476">
        <v>2770</v>
      </c>
      <c r="DH46" s="474">
        <v>2752</v>
      </c>
      <c r="DI46" s="475">
        <v>2781</v>
      </c>
      <c r="DJ46" s="475">
        <v>2774</v>
      </c>
      <c r="DK46" s="475">
        <v>2772</v>
      </c>
      <c r="DL46" s="475">
        <v>2754</v>
      </c>
      <c r="DM46" s="475">
        <v>2744</v>
      </c>
      <c r="DN46" s="475">
        <v>2714</v>
      </c>
      <c r="DO46" s="475">
        <v>2715</v>
      </c>
      <c r="DP46" s="475">
        <v>2704</v>
      </c>
      <c r="DQ46" s="475">
        <v>2692</v>
      </c>
      <c r="DR46" s="475">
        <v>2694</v>
      </c>
      <c r="DS46" s="476">
        <v>2690</v>
      </c>
      <c r="DT46" s="474">
        <v>2708</v>
      </c>
      <c r="DU46" s="475">
        <v>2741</v>
      </c>
      <c r="DV46" s="475">
        <v>2727</v>
      </c>
      <c r="DW46" s="475">
        <v>2759</v>
      </c>
      <c r="DX46" s="478">
        <v>2777</v>
      </c>
      <c r="DY46" s="478">
        <v>2787</v>
      </c>
      <c r="DZ46" s="478">
        <v>2806</v>
      </c>
      <c r="EA46" s="478">
        <v>2790</v>
      </c>
      <c r="EB46" s="478">
        <v>2796</v>
      </c>
      <c r="EC46" s="478">
        <v>2783</v>
      </c>
      <c r="ED46" s="478">
        <v>2768</v>
      </c>
      <c r="EE46" s="476">
        <f>'1. Población_Afiliada_Regimen'!D46</f>
        <v>2754</v>
      </c>
      <c r="EF46" s="118">
        <f t="shared" si="2"/>
        <v>-14</v>
      </c>
      <c r="EG46" s="98">
        <f t="shared" si="3"/>
        <v>-0.5057803468208093</v>
      </c>
      <c r="EH46" s="118">
        <f t="shared" si="8"/>
        <v>64</v>
      </c>
      <c r="EI46" s="98">
        <f t="shared" si="9"/>
        <v>2.3791821561338291</v>
      </c>
    </row>
    <row r="47" spans="1:148" ht="15" outlineLevel="2">
      <c r="A47" s="457">
        <v>113</v>
      </c>
      <c r="B47" s="55" t="s">
        <v>363</v>
      </c>
      <c r="C47" s="409" t="s">
        <v>335</v>
      </c>
      <c r="D47" s="474">
        <v>6182</v>
      </c>
      <c r="E47" s="475">
        <v>6209</v>
      </c>
      <c r="F47" s="475">
        <v>6122</v>
      </c>
      <c r="G47" s="475">
        <v>5699</v>
      </c>
      <c r="H47" s="475">
        <v>5697</v>
      </c>
      <c r="I47" s="475">
        <v>5774</v>
      </c>
      <c r="J47" s="475">
        <v>5608</v>
      </c>
      <c r="K47" s="475">
        <v>5744</v>
      </c>
      <c r="L47" s="475">
        <v>5565</v>
      </c>
      <c r="M47" s="475">
        <v>5554</v>
      </c>
      <c r="N47" s="475">
        <v>5548</v>
      </c>
      <c r="O47" s="476">
        <v>5531</v>
      </c>
      <c r="P47" s="474">
        <v>5511</v>
      </c>
      <c r="Q47" s="475">
        <v>5509</v>
      </c>
      <c r="R47" s="477">
        <v>5515</v>
      </c>
      <c r="S47" s="475">
        <v>5442</v>
      </c>
      <c r="T47" s="475">
        <v>5450</v>
      </c>
      <c r="U47" s="475">
        <v>5449</v>
      </c>
      <c r="V47" s="475">
        <v>5439</v>
      </c>
      <c r="W47" s="475">
        <v>5398</v>
      </c>
      <c r="X47" s="475">
        <v>5438</v>
      </c>
      <c r="Y47" s="475">
        <v>5509</v>
      </c>
      <c r="Z47" s="475">
        <v>5456</v>
      </c>
      <c r="AA47" s="476">
        <v>5421</v>
      </c>
      <c r="AB47" s="474">
        <v>5449</v>
      </c>
      <c r="AC47" s="475">
        <v>5455</v>
      </c>
      <c r="AD47" s="475">
        <v>5406</v>
      </c>
      <c r="AE47" s="475">
        <v>5395</v>
      </c>
      <c r="AF47" s="475">
        <v>5433</v>
      </c>
      <c r="AG47" s="475">
        <v>5447</v>
      </c>
      <c r="AH47" s="475">
        <v>5438</v>
      </c>
      <c r="AI47" s="475">
        <v>5407</v>
      </c>
      <c r="AJ47" s="475">
        <v>5402</v>
      </c>
      <c r="AK47" s="475">
        <v>5466</v>
      </c>
      <c r="AL47" s="475">
        <v>5442</v>
      </c>
      <c r="AM47" s="476">
        <v>5490</v>
      </c>
      <c r="AN47" s="474">
        <v>5417</v>
      </c>
      <c r="AO47" s="475">
        <v>5443</v>
      </c>
      <c r="AP47" s="475">
        <v>5480</v>
      </c>
      <c r="AQ47" s="475">
        <v>5481</v>
      </c>
      <c r="AR47" s="475">
        <v>5472</v>
      </c>
      <c r="AS47" s="475">
        <v>5491</v>
      </c>
      <c r="AT47" s="475">
        <v>5491</v>
      </c>
      <c r="AU47" s="475">
        <v>5495</v>
      </c>
      <c r="AV47" s="475">
        <v>5518</v>
      </c>
      <c r="AW47" s="475">
        <v>5581</v>
      </c>
      <c r="AX47" s="475">
        <v>5611</v>
      </c>
      <c r="AY47" s="476">
        <v>5663</v>
      </c>
      <c r="AZ47" s="474">
        <v>5706</v>
      </c>
      <c r="BA47" s="475">
        <v>5699</v>
      </c>
      <c r="BB47" s="475">
        <v>5715</v>
      </c>
      <c r="BC47" s="475">
        <v>5691</v>
      </c>
      <c r="BD47" s="475">
        <v>5700</v>
      </c>
      <c r="BE47" s="475">
        <v>5699</v>
      </c>
      <c r="BF47" s="475">
        <v>5666</v>
      </c>
      <c r="BG47" s="475">
        <v>5563</v>
      </c>
      <c r="BH47" s="475">
        <v>5585</v>
      </c>
      <c r="BI47" s="475">
        <v>5546</v>
      </c>
      <c r="BJ47" s="475">
        <v>5604</v>
      </c>
      <c r="BK47" s="476">
        <v>5702</v>
      </c>
      <c r="BL47" s="474">
        <v>5771</v>
      </c>
      <c r="BM47" s="479">
        <v>5860</v>
      </c>
      <c r="BN47" s="479">
        <v>5834</v>
      </c>
      <c r="BO47" s="479">
        <v>5847</v>
      </c>
      <c r="BP47" s="479">
        <v>5894</v>
      </c>
      <c r="BQ47" s="479">
        <v>5931</v>
      </c>
      <c r="BR47" s="479">
        <v>5849</v>
      </c>
      <c r="BS47" s="479">
        <v>5805</v>
      </c>
      <c r="BT47" s="479">
        <v>5774</v>
      </c>
      <c r="BU47" s="479">
        <v>5803</v>
      </c>
      <c r="BV47" s="479">
        <v>5958</v>
      </c>
      <c r="BW47" s="476">
        <v>6010</v>
      </c>
      <c r="BX47" s="474">
        <v>6060</v>
      </c>
      <c r="BY47" s="479">
        <v>6021</v>
      </c>
      <c r="BZ47" s="479">
        <v>6047</v>
      </c>
      <c r="CA47" s="479">
        <v>5969</v>
      </c>
      <c r="CB47" s="479">
        <v>5967</v>
      </c>
      <c r="CC47" s="479">
        <v>5997</v>
      </c>
      <c r="CD47" s="479">
        <v>5951</v>
      </c>
      <c r="CE47" s="479">
        <v>5941</v>
      </c>
      <c r="CF47" s="479">
        <v>5883</v>
      </c>
      <c r="CG47" s="475">
        <v>5791</v>
      </c>
      <c r="CH47" s="475">
        <v>5723</v>
      </c>
      <c r="CI47" s="476">
        <v>5713</v>
      </c>
      <c r="CJ47" s="474">
        <v>5694</v>
      </c>
      <c r="CK47" s="475">
        <v>5677</v>
      </c>
      <c r="CL47" s="475">
        <v>5618</v>
      </c>
      <c r="CM47" s="475">
        <v>5609</v>
      </c>
      <c r="CN47" s="475">
        <v>5573</v>
      </c>
      <c r="CO47" s="475">
        <v>5580</v>
      </c>
      <c r="CP47" s="475">
        <v>5599</v>
      </c>
      <c r="CQ47" s="475">
        <v>5606</v>
      </c>
      <c r="CR47" s="475">
        <v>5707</v>
      </c>
      <c r="CS47" s="475">
        <v>5699</v>
      </c>
      <c r="CT47" s="475">
        <v>5666</v>
      </c>
      <c r="CU47" s="476">
        <v>5653</v>
      </c>
      <c r="CV47" s="474">
        <v>5622</v>
      </c>
      <c r="CW47" s="475">
        <v>5588</v>
      </c>
      <c r="CX47" s="475">
        <v>5552</v>
      </c>
      <c r="CY47" s="475">
        <v>5574</v>
      </c>
      <c r="CZ47" s="475">
        <v>5553</v>
      </c>
      <c r="DA47" s="475">
        <v>5522</v>
      </c>
      <c r="DB47" s="475">
        <v>5519</v>
      </c>
      <c r="DC47" s="475">
        <v>5471</v>
      </c>
      <c r="DD47" s="475">
        <v>5479</v>
      </c>
      <c r="DE47" s="475">
        <v>5458</v>
      </c>
      <c r="DF47" s="475">
        <v>5481</v>
      </c>
      <c r="DG47" s="476">
        <v>5433</v>
      </c>
      <c r="DH47" s="474">
        <v>5427</v>
      </c>
      <c r="DI47" s="475">
        <v>5436</v>
      </c>
      <c r="DJ47" s="475">
        <v>5486</v>
      </c>
      <c r="DK47" s="475">
        <v>5459</v>
      </c>
      <c r="DL47" s="475">
        <v>5385</v>
      </c>
      <c r="DM47" s="475">
        <v>5360</v>
      </c>
      <c r="DN47" s="475">
        <v>5314</v>
      </c>
      <c r="DO47" s="475">
        <v>5277</v>
      </c>
      <c r="DP47" s="475">
        <v>5348</v>
      </c>
      <c r="DQ47" s="475">
        <v>5370</v>
      </c>
      <c r="DR47" s="475">
        <v>5413</v>
      </c>
      <c r="DS47" s="476">
        <v>5402</v>
      </c>
      <c r="DT47" s="474">
        <v>5445</v>
      </c>
      <c r="DU47" s="475">
        <v>5567</v>
      </c>
      <c r="DV47" s="475">
        <v>5709</v>
      </c>
      <c r="DW47" s="475">
        <v>5810</v>
      </c>
      <c r="DX47" s="478">
        <v>5894</v>
      </c>
      <c r="DY47" s="478">
        <v>5933</v>
      </c>
      <c r="DZ47" s="478">
        <v>5958</v>
      </c>
      <c r="EA47" s="478">
        <v>5906</v>
      </c>
      <c r="EB47" s="478">
        <v>5910</v>
      </c>
      <c r="EC47" s="478">
        <v>5911</v>
      </c>
      <c r="ED47" s="478">
        <v>5909</v>
      </c>
      <c r="EE47" s="476">
        <f>'1. Población_Afiliada_Regimen'!D47</f>
        <v>5908</v>
      </c>
      <c r="EF47" s="118">
        <f t="shared" si="2"/>
        <v>-1</v>
      </c>
      <c r="EG47" s="98">
        <f t="shared" si="3"/>
        <v>-1.6923337282112032E-2</v>
      </c>
      <c r="EH47" s="118">
        <f t="shared" si="8"/>
        <v>506</v>
      </c>
      <c r="EI47" s="98">
        <f t="shared" si="9"/>
        <v>9.3669011477230661</v>
      </c>
    </row>
    <row r="48" spans="1:148" ht="15" outlineLevel="2">
      <c r="A48" s="457">
        <v>125</v>
      </c>
      <c r="B48" s="55" t="s">
        <v>363</v>
      </c>
      <c r="C48" s="409" t="s">
        <v>338</v>
      </c>
      <c r="D48" s="474">
        <v>6822</v>
      </c>
      <c r="E48" s="475">
        <v>6819</v>
      </c>
      <c r="F48" s="475">
        <v>6810</v>
      </c>
      <c r="G48" s="475">
        <v>6632</v>
      </c>
      <c r="H48" s="475">
        <v>6626</v>
      </c>
      <c r="I48" s="475">
        <v>6657</v>
      </c>
      <c r="J48" s="475">
        <v>6651</v>
      </c>
      <c r="K48" s="475">
        <v>6649</v>
      </c>
      <c r="L48" s="475">
        <v>6586</v>
      </c>
      <c r="M48" s="475">
        <v>6609</v>
      </c>
      <c r="N48" s="475">
        <v>6655</v>
      </c>
      <c r="O48" s="476">
        <v>6725</v>
      </c>
      <c r="P48" s="474">
        <v>6715</v>
      </c>
      <c r="Q48" s="475">
        <v>6733</v>
      </c>
      <c r="R48" s="477">
        <v>6731</v>
      </c>
      <c r="S48" s="475">
        <v>5383</v>
      </c>
      <c r="T48" s="475">
        <v>6676</v>
      </c>
      <c r="U48" s="475">
        <v>6787</v>
      </c>
      <c r="V48" s="475">
        <v>1706</v>
      </c>
      <c r="W48" s="475">
        <v>1893</v>
      </c>
      <c r="X48" s="475">
        <v>2013</v>
      </c>
      <c r="Y48" s="475">
        <v>6770</v>
      </c>
      <c r="Z48" s="475">
        <v>6821</v>
      </c>
      <c r="AA48" s="476">
        <v>6781</v>
      </c>
      <c r="AB48" s="474">
        <v>6794</v>
      </c>
      <c r="AC48" s="475">
        <v>6834</v>
      </c>
      <c r="AD48" s="475">
        <v>6786</v>
      </c>
      <c r="AE48" s="475">
        <v>6761</v>
      </c>
      <c r="AF48" s="475">
        <v>6779</v>
      </c>
      <c r="AG48" s="475">
        <v>6779</v>
      </c>
      <c r="AH48" s="475">
        <v>6785</v>
      </c>
      <c r="AI48" s="475">
        <v>6767</v>
      </c>
      <c r="AJ48" s="475">
        <v>6753</v>
      </c>
      <c r="AK48" s="475">
        <v>6787</v>
      </c>
      <c r="AL48" s="475">
        <v>6722</v>
      </c>
      <c r="AM48" s="476">
        <v>6737</v>
      </c>
      <c r="AN48" s="474">
        <v>6717</v>
      </c>
      <c r="AO48" s="475">
        <v>6686</v>
      </c>
      <c r="AP48" s="475">
        <v>6660</v>
      </c>
      <c r="AQ48" s="475">
        <v>6625</v>
      </c>
      <c r="AR48" s="475">
        <v>6669</v>
      </c>
      <c r="AS48" s="475">
        <v>6677</v>
      </c>
      <c r="AT48" s="475">
        <v>6692</v>
      </c>
      <c r="AU48" s="475">
        <v>6686</v>
      </c>
      <c r="AV48" s="475">
        <v>6666</v>
      </c>
      <c r="AW48" s="475">
        <v>6703</v>
      </c>
      <c r="AX48" s="475">
        <v>6709</v>
      </c>
      <c r="AY48" s="476">
        <v>6752</v>
      </c>
      <c r="AZ48" s="474">
        <v>6796</v>
      </c>
      <c r="BA48" s="475">
        <v>6767</v>
      </c>
      <c r="BB48" s="475">
        <v>6733</v>
      </c>
      <c r="BC48" s="475">
        <v>6756</v>
      </c>
      <c r="BD48" s="475">
        <v>6738</v>
      </c>
      <c r="BE48" s="475">
        <v>6706</v>
      </c>
      <c r="BF48" s="475">
        <v>6701</v>
      </c>
      <c r="BG48" s="475">
        <v>6637</v>
      </c>
      <c r="BH48" s="475">
        <v>6629</v>
      </c>
      <c r="BI48" s="475">
        <v>6580</v>
      </c>
      <c r="BJ48" s="475">
        <v>6614</v>
      </c>
      <c r="BK48" s="476">
        <v>6662</v>
      </c>
      <c r="BL48" s="474">
        <v>6687</v>
      </c>
      <c r="BM48" s="479">
        <v>6707</v>
      </c>
      <c r="BN48" s="479">
        <v>6660</v>
      </c>
      <c r="BO48" s="479">
        <v>6637</v>
      </c>
      <c r="BP48" s="479">
        <v>6637</v>
      </c>
      <c r="BQ48" s="479">
        <v>6640</v>
      </c>
      <c r="BR48" s="479">
        <v>6588</v>
      </c>
      <c r="BS48" s="479">
        <v>6544</v>
      </c>
      <c r="BT48" s="479">
        <v>6556</v>
      </c>
      <c r="BU48" s="479">
        <v>6559</v>
      </c>
      <c r="BV48" s="479">
        <v>6583</v>
      </c>
      <c r="BW48" s="476">
        <v>6622</v>
      </c>
      <c r="BX48" s="474">
        <v>6660</v>
      </c>
      <c r="BY48" s="479">
        <v>6642</v>
      </c>
      <c r="BZ48" s="479">
        <v>6625</v>
      </c>
      <c r="CA48" s="479">
        <v>6577</v>
      </c>
      <c r="CB48" s="479">
        <v>6536</v>
      </c>
      <c r="CC48" s="479">
        <v>6539</v>
      </c>
      <c r="CD48" s="479">
        <v>6541</v>
      </c>
      <c r="CE48" s="479">
        <v>6568</v>
      </c>
      <c r="CF48" s="479">
        <v>6539</v>
      </c>
      <c r="CG48" s="475">
        <v>6550</v>
      </c>
      <c r="CH48" s="475">
        <v>6576</v>
      </c>
      <c r="CI48" s="476">
        <v>6555</v>
      </c>
      <c r="CJ48" s="474">
        <v>6541</v>
      </c>
      <c r="CK48" s="475">
        <v>6575</v>
      </c>
      <c r="CL48" s="475">
        <v>6568</v>
      </c>
      <c r="CM48" s="475">
        <v>6581</v>
      </c>
      <c r="CN48" s="475">
        <v>6584</v>
      </c>
      <c r="CO48" s="475">
        <v>6598</v>
      </c>
      <c r="CP48" s="475">
        <v>6616</v>
      </c>
      <c r="CQ48" s="475">
        <v>6621</v>
      </c>
      <c r="CR48" s="475">
        <v>6606</v>
      </c>
      <c r="CS48" s="475">
        <v>6629</v>
      </c>
      <c r="CT48" s="475">
        <v>6630</v>
      </c>
      <c r="CU48" s="476">
        <v>6669</v>
      </c>
      <c r="CV48" s="474">
        <v>6670</v>
      </c>
      <c r="CW48" s="475">
        <v>6625</v>
      </c>
      <c r="CX48" s="475">
        <v>6610</v>
      </c>
      <c r="CY48" s="475">
        <v>6611</v>
      </c>
      <c r="CZ48" s="475">
        <v>6614</v>
      </c>
      <c r="DA48" s="475">
        <v>6616</v>
      </c>
      <c r="DB48" s="475">
        <v>6611</v>
      </c>
      <c r="DC48" s="475">
        <v>6588</v>
      </c>
      <c r="DD48" s="475">
        <v>6539</v>
      </c>
      <c r="DE48" s="475">
        <v>6509</v>
      </c>
      <c r="DF48" s="475">
        <v>6545</v>
      </c>
      <c r="DG48" s="476">
        <v>6558</v>
      </c>
      <c r="DH48" s="474">
        <v>6559</v>
      </c>
      <c r="DI48" s="475">
        <v>6525</v>
      </c>
      <c r="DJ48" s="475">
        <v>6500</v>
      </c>
      <c r="DK48" s="475">
        <v>6508</v>
      </c>
      <c r="DL48" s="475">
        <v>6511</v>
      </c>
      <c r="DM48" s="475">
        <v>6497</v>
      </c>
      <c r="DN48" s="475">
        <v>6460</v>
      </c>
      <c r="DO48" s="475">
        <v>6456</v>
      </c>
      <c r="DP48" s="475">
        <v>6477</v>
      </c>
      <c r="DQ48" s="475">
        <v>6456</v>
      </c>
      <c r="DR48" s="475">
        <v>6449</v>
      </c>
      <c r="DS48" s="476">
        <v>6495</v>
      </c>
      <c r="DT48" s="474">
        <v>6542</v>
      </c>
      <c r="DU48" s="475">
        <v>6579</v>
      </c>
      <c r="DV48" s="475">
        <v>6536</v>
      </c>
      <c r="DW48" s="475">
        <v>6506</v>
      </c>
      <c r="DX48" s="478">
        <v>6496</v>
      </c>
      <c r="DY48" s="478">
        <v>6502</v>
      </c>
      <c r="DZ48" s="478">
        <v>6541</v>
      </c>
      <c r="EA48" s="478">
        <v>6503</v>
      </c>
      <c r="EB48" s="478">
        <v>6537</v>
      </c>
      <c r="EC48" s="478">
        <v>6556</v>
      </c>
      <c r="ED48" s="478">
        <v>6572</v>
      </c>
      <c r="EE48" s="476">
        <f>'1. Población_Afiliada_Regimen'!D48</f>
        <v>6604</v>
      </c>
      <c r="EF48" s="118">
        <f t="shared" si="2"/>
        <v>32</v>
      </c>
      <c r="EG48" s="98">
        <f t="shared" si="3"/>
        <v>0.48691418137553255</v>
      </c>
      <c r="EH48" s="118">
        <f t="shared" si="8"/>
        <v>109</v>
      </c>
      <c r="EI48" s="98">
        <f t="shared" si="9"/>
        <v>1.6782140107775214</v>
      </c>
    </row>
    <row r="49" spans="1:139" ht="15" outlineLevel="2">
      <c r="A49" s="457">
        <v>138</v>
      </c>
      <c r="B49" s="55" t="s">
        <v>363</v>
      </c>
      <c r="C49" s="409" t="s">
        <v>344</v>
      </c>
      <c r="D49" s="474">
        <v>12059</v>
      </c>
      <c r="E49" s="475">
        <v>12275</v>
      </c>
      <c r="F49" s="475">
        <v>12276</v>
      </c>
      <c r="G49" s="475">
        <v>12178</v>
      </c>
      <c r="H49" s="475">
        <v>12119</v>
      </c>
      <c r="I49" s="475">
        <v>12280</v>
      </c>
      <c r="J49" s="475">
        <v>12119</v>
      </c>
      <c r="K49" s="475">
        <v>12164</v>
      </c>
      <c r="L49" s="475">
        <v>12153</v>
      </c>
      <c r="M49" s="475">
        <v>12168</v>
      </c>
      <c r="N49" s="475">
        <v>12157</v>
      </c>
      <c r="O49" s="476">
        <v>12192</v>
      </c>
      <c r="P49" s="474">
        <v>12568</v>
      </c>
      <c r="Q49" s="475">
        <v>12622</v>
      </c>
      <c r="R49" s="477">
        <v>12996</v>
      </c>
      <c r="S49" s="475">
        <v>13065</v>
      </c>
      <c r="T49" s="475">
        <v>12833</v>
      </c>
      <c r="U49" s="475">
        <v>12817</v>
      </c>
      <c r="V49" s="475">
        <v>12828</v>
      </c>
      <c r="W49" s="475">
        <v>12808</v>
      </c>
      <c r="X49" s="475">
        <v>12827</v>
      </c>
      <c r="Y49" s="475">
        <v>12888</v>
      </c>
      <c r="Z49" s="475">
        <v>12879</v>
      </c>
      <c r="AA49" s="476">
        <v>12832</v>
      </c>
      <c r="AB49" s="474">
        <v>12778</v>
      </c>
      <c r="AC49" s="475">
        <v>12896</v>
      </c>
      <c r="AD49" s="475">
        <v>12915</v>
      </c>
      <c r="AE49" s="475">
        <v>12929</v>
      </c>
      <c r="AF49" s="475">
        <v>13015</v>
      </c>
      <c r="AG49" s="475">
        <v>12768</v>
      </c>
      <c r="AH49" s="475">
        <v>12721</v>
      </c>
      <c r="AI49" s="475">
        <v>12676</v>
      </c>
      <c r="AJ49" s="475">
        <v>12565</v>
      </c>
      <c r="AK49" s="475">
        <v>12670</v>
      </c>
      <c r="AL49" s="475">
        <v>12336</v>
      </c>
      <c r="AM49" s="476">
        <v>12401</v>
      </c>
      <c r="AN49" s="474">
        <v>12375</v>
      </c>
      <c r="AO49" s="475">
        <v>12318</v>
      </c>
      <c r="AP49" s="475">
        <v>12318</v>
      </c>
      <c r="AQ49" s="475">
        <v>12197</v>
      </c>
      <c r="AR49" s="475">
        <v>12463</v>
      </c>
      <c r="AS49" s="475">
        <v>12427</v>
      </c>
      <c r="AT49" s="475">
        <v>12444</v>
      </c>
      <c r="AU49" s="475">
        <v>12442</v>
      </c>
      <c r="AV49" s="475">
        <v>12305</v>
      </c>
      <c r="AW49" s="475">
        <v>12307</v>
      </c>
      <c r="AX49" s="475">
        <v>12289</v>
      </c>
      <c r="AY49" s="476">
        <v>12288</v>
      </c>
      <c r="AZ49" s="474">
        <v>12324</v>
      </c>
      <c r="BA49" s="475">
        <v>12440</v>
      </c>
      <c r="BB49" s="475">
        <v>12394</v>
      </c>
      <c r="BC49" s="475">
        <v>12397</v>
      </c>
      <c r="BD49" s="475">
        <v>12410</v>
      </c>
      <c r="BE49" s="475">
        <v>12304</v>
      </c>
      <c r="BF49" s="475">
        <v>12248</v>
      </c>
      <c r="BG49" s="475">
        <v>12123</v>
      </c>
      <c r="BH49" s="475">
        <v>12148</v>
      </c>
      <c r="BI49" s="475">
        <v>12048</v>
      </c>
      <c r="BJ49" s="475">
        <v>12061</v>
      </c>
      <c r="BK49" s="476">
        <v>12139</v>
      </c>
      <c r="BL49" s="474">
        <v>12136</v>
      </c>
      <c r="BM49" s="479">
        <v>12207</v>
      </c>
      <c r="BN49" s="479">
        <v>12158</v>
      </c>
      <c r="BO49" s="479">
        <v>12102</v>
      </c>
      <c r="BP49" s="479">
        <v>12117</v>
      </c>
      <c r="BQ49" s="479">
        <v>12027</v>
      </c>
      <c r="BR49" s="479">
        <v>11725</v>
      </c>
      <c r="BS49" s="479">
        <v>11590</v>
      </c>
      <c r="BT49" s="479">
        <v>11518</v>
      </c>
      <c r="BU49" s="479">
        <v>11480</v>
      </c>
      <c r="BV49" s="479">
        <v>11491</v>
      </c>
      <c r="BW49" s="476">
        <v>11574</v>
      </c>
      <c r="BX49" s="474">
        <v>11582</v>
      </c>
      <c r="BY49" s="479">
        <v>11512</v>
      </c>
      <c r="BZ49" s="479">
        <v>11457</v>
      </c>
      <c r="CA49" s="479">
        <v>11363</v>
      </c>
      <c r="CB49" s="479">
        <v>11329</v>
      </c>
      <c r="CC49" s="479">
        <v>11238</v>
      </c>
      <c r="CD49" s="479">
        <v>11219</v>
      </c>
      <c r="CE49" s="479">
        <v>11269</v>
      </c>
      <c r="CF49" s="479">
        <v>11676</v>
      </c>
      <c r="CG49" s="475">
        <v>11585</v>
      </c>
      <c r="CH49" s="475">
        <v>11585</v>
      </c>
      <c r="CI49" s="476">
        <v>11564</v>
      </c>
      <c r="CJ49" s="474">
        <v>11512</v>
      </c>
      <c r="CK49" s="475">
        <v>11546</v>
      </c>
      <c r="CL49" s="475">
        <v>11511</v>
      </c>
      <c r="CM49" s="475">
        <v>11496</v>
      </c>
      <c r="CN49" s="475">
        <v>11522</v>
      </c>
      <c r="CO49" s="475">
        <v>11590</v>
      </c>
      <c r="CP49" s="475">
        <v>11673</v>
      </c>
      <c r="CQ49" s="475">
        <v>11717</v>
      </c>
      <c r="CR49" s="475">
        <v>11696</v>
      </c>
      <c r="CS49" s="475">
        <v>11790</v>
      </c>
      <c r="CT49" s="475">
        <v>11844</v>
      </c>
      <c r="CU49" s="476">
        <v>11861</v>
      </c>
      <c r="CV49" s="474">
        <v>11844</v>
      </c>
      <c r="CW49" s="475">
        <v>11790</v>
      </c>
      <c r="CX49" s="475">
        <v>11717</v>
      </c>
      <c r="CY49" s="475">
        <v>11585</v>
      </c>
      <c r="CZ49" s="475">
        <v>11675</v>
      </c>
      <c r="DA49" s="475">
        <v>11571</v>
      </c>
      <c r="DB49" s="475">
        <v>11544</v>
      </c>
      <c r="DC49" s="475">
        <v>11398</v>
      </c>
      <c r="DD49" s="475">
        <v>11500</v>
      </c>
      <c r="DE49" s="475">
        <v>11439</v>
      </c>
      <c r="DF49" s="475">
        <v>11397</v>
      </c>
      <c r="DG49" s="476">
        <v>11361</v>
      </c>
      <c r="DH49" s="474">
        <v>11304</v>
      </c>
      <c r="DI49" s="475">
        <v>11279</v>
      </c>
      <c r="DJ49" s="475">
        <v>11230</v>
      </c>
      <c r="DK49" s="475">
        <v>11149</v>
      </c>
      <c r="DL49" s="475">
        <v>11039</v>
      </c>
      <c r="DM49" s="475">
        <v>10941</v>
      </c>
      <c r="DN49" s="475">
        <v>10848</v>
      </c>
      <c r="DO49" s="475">
        <v>10815</v>
      </c>
      <c r="DP49" s="475">
        <v>10829</v>
      </c>
      <c r="DQ49" s="475">
        <v>10767</v>
      </c>
      <c r="DR49" s="475">
        <v>10731</v>
      </c>
      <c r="DS49" s="476">
        <v>10832</v>
      </c>
      <c r="DT49" s="474">
        <v>10856</v>
      </c>
      <c r="DU49" s="475">
        <v>10902</v>
      </c>
      <c r="DV49" s="475">
        <v>10933</v>
      </c>
      <c r="DW49" s="475">
        <v>10931</v>
      </c>
      <c r="DX49" s="478">
        <v>11135</v>
      </c>
      <c r="DY49" s="478">
        <v>11191</v>
      </c>
      <c r="DZ49" s="478">
        <v>11163</v>
      </c>
      <c r="EA49" s="478">
        <v>11027</v>
      </c>
      <c r="EB49" s="478">
        <v>11045</v>
      </c>
      <c r="EC49" s="478">
        <v>10995</v>
      </c>
      <c r="ED49" s="478">
        <v>10961</v>
      </c>
      <c r="EE49" s="476">
        <f>'1. Población_Afiliada_Regimen'!D49</f>
        <v>10926</v>
      </c>
      <c r="EF49" s="118">
        <f t="shared" si="2"/>
        <v>-35</v>
      </c>
      <c r="EG49" s="98">
        <f t="shared" si="3"/>
        <v>-0.31931393121065593</v>
      </c>
      <c r="EH49" s="118">
        <f t="shared" si="8"/>
        <v>94</v>
      </c>
      <c r="EI49" s="98">
        <f t="shared" si="9"/>
        <v>0.8677991137370753</v>
      </c>
    </row>
    <row r="50" spans="1:139" ht="15" outlineLevel="2">
      <c r="A50" s="457">
        <v>234</v>
      </c>
      <c r="B50" s="55" t="s">
        <v>363</v>
      </c>
      <c r="C50" s="409" t="s">
        <v>367</v>
      </c>
      <c r="D50" s="474">
        <v>15401</v>
      </c>
      <c r="E50" s="475">
        <v>15412</v>
      </c>
      <c r="F50" s="475">
        <v>15388</v>
      </c>
      <c r="G50" s="475">
        <v>15280</v>
      </c>
      <c r="H50" s="475">
        <v>15236</v>
      </c>
      <c r="I50" s="475">
        <v>15344</v>
      </c>
      <c r="J50" s="475">
        <v>15300</v>
      </c>
      <c r="K50" s="475">
        <v>15283</v>
      </c>
      <c r="L50" s="475">
        <v>15333</v>
      </c>
      <c r="M50" s="475">
        <v>15504</v>
      </c>
      <c r="N50" s="475">
        <v>15501</v>
      </c>
      <c r="O50" s="476">
        <v>16138</v>
      </c>
      <c r="P50" s="474">
        <v>16196</v>
      </c>
      <c r="Q50" s="475">
        <v>16152</v>
      </c>
      <c r="R50" s="477">
        <v>16254</v>
      </c>
      <c r="S50" s="475">
        <v>16607</v>
      </c>
      <c r="T50" s="475">
        <v>16644</v>
      </c>
      <c r="U50" s="475">
        <v>16894</v>
      </c>
      <c r="V50" s="475">
        <v>17106</v>
      </c>
      <c r="W50" s="475">
        <v>17085</v>
      </c>
      <c r="X50" s="475">
        <v>17294</v>
      </c>
      <c r="Y50" s="475">
        <v>17510</v>
      </c>
      <c r="Z50" s="475">
        <v>17536</v>
      </c>
      <c r="AA50" s="476">
        <v>17651</v>
      </c>
      <c r="AB50" s="474">
        <v>17711</v>
      </c>
      <c r="AC50" s="475">
        <v>17675</v>
      </c>
      <c r="AD50" s="475">
        <v>17760</v>
      </c>
      <c r="AE50" s="475">
        <v>17913</v>
      </c>
      <c r="AF50" s="475">
        <v>17999</v>
      </c>
      <c r="AG50" s="475">
        <v>18038</v>
      </c>
      <c r="AH50" s="475">
        <v>18044</v>
      </c>
      <c r="AI50" s="475">
        <v>18059</v>
      </c>
      <c r="AJ50" s="475">
        <v>18269</v>
      </c>
      <c r="AK50" s="475">
        <v>18312</v>
      </c>
      <c r="AL50" s="475">
        <v>18300</v>
      </c>
      <c r="AM50" s="476">
        <v>18241</v>
      </c>
      <c r="AN50" s="474">
        <v>18231</v>
      </c>
      <c r="AO50" s="475">
        <v>18270</v>
      </c>
      <c r="AP50" s="475">
        <v>18424</v>
      </c>
      <c r="AQ50" s="475">
        <v>18482</v>
      </c>
      <c r="AR50" s="475">
        <v>18558</v>
      </c>
      <c r="AS50" s="475">
        <v>18642</v>
      </c>
      <c r="AT50" s="475">
        <v>18641</v>
      </c>
      <c r="AU50" s="475">
        <v>18617</v>
      </c>
      <c r="AV50" s="475">
        <v>18646</v>
      </c>
      <c r="AW50" s="475">
        <v>18678</v>
      </c>
      <c r="AX50" s="475">
        <v>18684</v>
      </c>
      <c r="AY50" s="476">
        <v>18758</v>
      </c>
      <c r="AZ50" s="474">
        <v>18715</v>
      </c>
      <c r="BA50" s="475">
        <v>18738</v>
      </c>
      <c r="BB50" s="475">
        <v>18788</v>
      </c>
      <c r="BC50" s="475">
        <v>18872</v>
      </c>
      <c r="BD50" s="475">
        <v>18796</v>
      </c>
      <c r="BE50" s="475">
        <v>18871</v>
      </c>
      <c r="BF50" s="475">
        <v>18919</v>
      </c>
      <c r="BG50" s="475">
        <v>18804</v>
      </c>
      <c r="BH50" s="475">
        <v>18726</v>
      </c>
      <c r="BI50" s="475">
        <v>18671</v>
      </c>
      <c r="BJ50" s="475">
        <v>18852</v>
      </c>
      <c r="BK50" s="476">
        <v>19043</v>
      </c>
      <c r="BL50" s="474">
        <v>19154</v>
      </c>
      <c r="BM50" s="479">
        <v>19252</v>
      </c>
      <c r="BN50" s="479">
        <v>19328</v>
      </c>
      <c r="BO50" s="479">
        <v>19317</v>
      </c>
      <c r="BP50" s="479">
        <v>19301</v>
      </c>
      <c r="BQ50" s="479">
        <v>19337</v>
      </c>
      <c r="BR50" s="479">
        <v>19330</v>
      </c>
      <c r="BS50" s="479">
        <v>19333</v>
      </c>
      <c r="BT50" s="479">
        <v>19399</v>
      </c>
      <c r="BU50" s="479">
        <v>19388</v>
      </c>
      <c r="BV50" s="479">
        <v>19370</v>
      </c>
      <c r="BW50" s="476">
        <v>19326</v>
      </c>
      <c r="BX50" s="474">
        <v>19334</v>
      </c>
      <c r="BY50" s="479">
        <v>19283</v>
      </c>
      <c r="BZ50" s="479">
        <v>19281</v>
      </c>
      <c r="CA50" s="479">
        <v>19254</v>
      </c>
      <c r="CB50" s="479">
        <v>19269</v>
      </c>
      <c r="CC50" s="479">
        <v>19036</v>
      </c>
      <c r="CD50" s="479">
        <v>19120</v>
      </c>
      <c r="CE50" s="479">
        <v>19158</v>
      </c>
      <c r="CF50" s="479">
        <v>19157</v>
      </c>
      <c r="CG50" s="475">
        <v>19169</v>
      </c>
      <c r="CH50" s="475">
        <v>19132</v>
      </c>
      <c r="CI50" s="476">
        <v>19111</v>
      </c>
      <c r="CJ50" s="474">
        <v>19105</v>
      </c>
      <c r="CK50" s="475">
        <v>19180</v>
      </c>
      <c r="CL50" s="475">
        <v>19214</v>
      </c>
      <c r="CM50" s="475">
        <v>19206</v>
      </c>
      <c r="CN50" s="475">
        <v>19233</v>
      </c>
      <c r="CO50" s="475">
        <v>19333</v>
      </c>
      <c r="CP50" s="475">
        <v>19393</v>
      </c>
      <c r="CQ50" s="475">
        <v>19528</v>
      </c>
      <c r="CR50" s="475">
        <v>19579</v>
      </c>
      <c r="CS50" s="475">
        <v>19532</v>
      </c>
      <c r="CT50" s="475">
        <v>19681</v>
      </c>
      <c r="CU50" s="476">
        <v>19819</v>
      </c>
      <c r="CV50" s="474">
        <v>19851</v>
      </c>
      <c r="CW50" s="475">
        <v>19989</v>
      </c>
      <c r="CX50" s="475">
        <v>19993</v>
      </c>
      <c r="CY50" s="475">
        <v>20020</v>
      </c>
      <c r="CZ50" s="475">
        <v>19998</v>
      </c>
      <c r="DA50" s="475">
        <v>20020</v>
      </c>
      <c r="DB50" s="475">
        <v>19991</v>
      </c>
      <c r="DC50" s="475">
        <v>20027</v>
      </c>
      <c r="DD50" s="475">
        <v>20101</v>
      </c>
      <c r="DE50" s="475">
        <v>20058</v>
      </c>
      <c r="DF50" s="475">
        <v>20134</v>
      </c>
      <c r="DG50" s="476">
        <v>20148</v>
      </c>
      <c r="DH50" s="474">
        <v>20138</v>
      </c>
      <c r="DI50" s="475">
        <v>20146</v>
      </c>
      <c r="DJ50" s="475">
        <v>20109</v>
      </c>
      <c r="DK50" s="475">
        <v>20066</v>
      </c>
      <c r="DL50" s="475">
        <v>20039</v>
      </c>
      <c r="DM50" s="475">
        <v>20000</v>
      </c>
      <c r="DN50" s="475">
        <v>19969</v>
      </c>
      <c r="DO50" s="475">
        <v>19982</v>
      </c>
      <c r="DP50" s="475">
        <v>19947</v>
      </c>
      <c r="DQ50" s="475">
        <v>19899</v>
      </c>
      <c r="DR50" s="475">
        <v>19926</v>
      </c>
      <c r="DS50" s="476">
        <v>19846</v>
      </c>
      <c r="DT50" s="474">
        <v>19855</v>
      </c>
      <c r="DU50" s="475">
        <v>19995</v>
      </c>
      <c r="DV50" s="475">
        <v>19874</v>
      </c>
      <c r="DW50" s="475">
        <v>19805</v>
      </c>
      <c r="DX50" s="478">
        <v>19918</v>
      </c>
      <c r="DY50" s="478">
        <v>19921</v>
      </c>
      <c r="DZ50" s="478">
        <v>19904</v>
      </c>
      <c r="EA50" s="478">
        <v>19792</v>
      </c>
      <c r="EB50" s="478">
        <v>19851</v>
      </c>
      <c r="EC50" s="478">
        <v>19846</v>
      </c>
      <c r="ED50" s="478">
        <v>19791</v>
      </c>
      <c r="EE50" s="476">
        <f>'1. Población_Afiliada_Regimen'!D50</f>
        <v>19732</v>
      </c>
      <c r="EF50" s="118">
        <f t="shared" si="2"/>
        <v>-59</v>
      </c>
      <c r="EG50" s="98">
        <f t="shared" si="3"/>
        <v>-0.29811530493658733</v>
      </c>
      <c r="EH50" s="118">
        <f t="shared" si="8"/>
        <v>-114</v>
      </c>
      <c r="EI50" s="98">
        <f t="shared" si="9"/>
        <v>-0.57442305754308176</v>
      </c>
    </row>
    <row r="51" spans="1:139" ht="15" outlineLevel="2">
      <c r="A51" s="457">
        <v>240</v>
      </c>
      <c r="B51" s="55" t="s">
        <v>363</v>
      </c>
      <c r="C51" s="409" t="s">
        <v>369</v>
      </c>
      <c r="D51" s="474">
        <v>9035</v>
      </c>
      <c r="E51" s="475">
        <v>9044</v>
      </c>
      <c r="F51" s="475">
        <v>8973</v>
      </c>
      <c r="G51" s="475">
        <v>8935</v>
      </c>
      <c r="H51" s="475">
        <v>8920</v>
      </c>
      <c r="I51" s="475">
        <v>8937</v>
      </c>
      <c r="J51" s="475">
        <v>8640</v>
      </c>
      <c r="K51" s="475">
        <v>8908</v>
      </c>
      <c r="L51" s="475">
        <v>8629</v>
      </c>
      <c r="M51" s="475">
        <v>8588</v>
      </c>
      <c r="N51" s="475">
        <v>8542</v>
      </c>
      <c r="O51" s="476">
        <v>8560</v>
      </c>
      <c r="P51" s="474">
        <v>8529</v>
      </c>
      <c r="Q51" s="475">
        <v>8506</v>
      </c>
      <c r="R51" s="477">
        <v>8507</v>
      </c>
      <c r="S51" s="475">
        <v>8471</v>
      </c>
      <c r="T51" s="475">
        <v>8499</v>
      </c>
      <c r="U51" s="475">
        <v>8481</v>
      </c>
      <c r="V51" s="475">
        <v>8518</v>
      </c>
      <c r="W51" s="475">
        <v>8542</v>
      </c>
      <c r="X51" s="475">
        <v>8673</v>
      </c>
      <c r="Y51" s="475">
        <v>8801</v>
      </c>
      <c r="Z51" s="475">
        <v>8747</v>
      </c>
      <c r="AA51" s="476">
        <v>8666</v>
      </c>
      <c r="AB51" s="474">
        <v>8707</v>
      </c>
      <c r="AC51" s="475">
        <v>8760</v>
      </c>
      <c r="AD51" s="475">
        <v>8774</v>
      </c>
      <c r="AE51" s="475">
        <v>8753</v>
      </c>
      <c r="AF51" s="475">
        <v>8817</v>
      </c>
      <c r="AG51" s="475">
        <v>8708</v>
      </c>
      <c r="AH51" s="475">
        <v>8681</v>
      </c>
      <c r="AI51" s="475">
        <v>8648</v>
      </c>
      <c r="AJ51" s="475">
        <v>8589</v>
      </c>
      <c r="AK51" s="475">
        <v>8652</v>
      </c>
      <c r="AL51" s="475">
        <v>8579</v>
      </c>
      <c r="AM51" s="476">
        <v>8602</v>
      </c>
      <c r="AN51" s="474">
        <v>8555</v>
      </c>
      <c r="AO51" s="475">
        <v>8521</v>
      </c>
      <c r="AP51" s="475">
        <v>8486</v>
      </c>
      <c r="AQ51" s="475">
        <v>8447</v>
      </c>
      <c r="AR51" s="475">
        <v>8575</v>
      </c>
      <c r="AS51" s="475">
        <v>8557</v>
      </c>
      <c r="AT51" s="475">
        <v>8585</v>
      </c>
      <c r="AU51" s="475">
        <v>8597</v>
      </c>
      <c r="AV51" s="475">
        <v>8514</v>
      </c>
      <c r="AW51" s="475">
        <v>8510</v>
      </c>
      <c r="AX51" s="475">
        <v>8505</v>
      </c>
      <c r="AY51" s="476">
        <v>8515</v>
      </c>
      <c r="AZ51" s="474">
        <v>8492</v>
      </c>
      <c r="BA51" s="475">
        <v>8512</v>
      </c>
      <c r="BB51" s="475">
        <v>8489</v>
      </c>
      <c r="BC51" s="475">
        <v>8461</v>
      </c>
      <c r="BD51" s="475">
        <v>8423</v>
      </c>
      <c r="BE51" s="475">
        <v>8322</v>
      </c>
      <c r="BF51" s="475">
        <v>8314</v>
      </c>
      <c r="BG51" s="475">
        <v>8193</v>
      </c>
      <c r="BH51" s="475">
        <v>8239</v>
      </c>
      <c r="BI51" s="475">
        <v>8167</v>
      </c>
      <c r="BJ51" s="475">
        <v>8168</v>
      </c>
      <c r="BK51" s="476">
        <v>8215</v>
      </c>
      <c r="BL51" s="474">
        <v>8148</v>
      </c>
      <c r="BM51" s="479">
        <v>8187</v>
      </c>
      <c r="BN51" s="479">
        <v>8127</v>
      </c>
      <c r="BO51" s="479">
        <v>8092</v>
      </c>
      <c r="BP51" s="479">
        <v>8073</v>
      </c>
      <c r="BQ51" s="479">
        <v>7996</v>
      </c>
      <c r="BR51" s="479">
        <v>7699</v>
      </c>
      <c r="BS51" s="479">
        <v>7619</v>
      </c>
      <c r="BT51" s="479">
        <v>7625</v>
      </c>
      <c r="BU51" s="479">
        <v>7666</v>
      </c>
      <c r="BV51" s="479">
        <v>7710</v>
      </c>
      <c r="BW51" s="476">
        <v>7734</v>
      </c>
      <c r="BX51" s="474">
        <v>7745</v>
      </c>
      <c r="BY51" s="479">
        <v>7688</v>
      </c>
      <c r="BZ51" s="479">
        <v>7636</v>
      </c>
      <c r="CA51" s="479">
        <v>7541</v>
      </c>
      <c r="CB51" s="479">
        <v>7504</v>
      </c>
      <c r="CC51" s="479">
        <v>7448</v>
      </c>
      <c r="CD51" s="479">
        <v>7393</v>
      </c>
      <c r="CE51" s="479">
        <v>7366</v>
      </c>
      <c r="CF51" s="479">
        <v>7341</v>
      </c>
      <c r="CG51" s="475">
        <v>7294</v>
      </c>
      <c r="CH51" s="475">
        <v>7275</v>
      </c>
      <c r="CI51" s="476">
        <v>7235</v>
      </c>
      <c r="CJ51" s="474">
        <v>7208</v>
      </c>
      <c r="CK51" s="475">
        <v>7170</v>
      </c>
      <c r="CL51" s="475">
        <v>7131</v>
      </c>
      <c r="CM51" s="475">
        <v>7110</v>
      </c>
      <c r="CN51" s="475">
        <v>7072</v>
      </c>
      <c r="CO51" s="475">
        <v>7102</v>
      </c>
      <c r="CP51" s="475">
        <v>7137</v>
      </c>
      <c r="CQ51" s="475">
        <v>7171</v>
      </c>
      <c r="CR51" s="475">
        <v>7137</v>
      </c>
      <c r="CS51" s="475">
        <v>7179</v>
      </c>
      <c r="CT51" s="475">
        <v>7218</v>
      </c>
      <c r="CU51" s="476">
        <v>7223</v>
      </c>
      <c r="CV51" s="474">
        <v>7217</v>
      </c>
      <c r="CW51" s="475">
        <v>7182</v>
      </c>
      <c r="CX51" s="475">
        <v>7130</v>
      </c>
      <c r="CY51" s="475">
        <v>7050</v>
      </c>
      <c r="CZ51" s="475">
        <v>7030</v>
      </c>
      <c r="DA51" s="475">
        <v>7049</v>
      </c>
      <c r="DB51" s="475">
        <v>7023</v>
      </c>
      <c r="DC51" s="475">
        <v>6989</v>
      </c>
      <c r="DD51" s="475">
        <v>6947</v>
      </c>
      <c r="DE51" s="475">
        <v>6943</v>
      </c>
      <c r="DF51" s="475">
        <v>6998</v>
      </c>
      <c r="DG51" s="476">
        <v>7013</v>
      </c>
      <c r="DH51" s="474">
        <v>6987</v>
      </c>
      <c r="DI51" s="475">
        <v>6994</v>
      </c>
      <c r="DJ51" s="475">
        <v>6976</v>
      </c>
      <c r="DK51" s="475">
        <v>6944</v>
      </c>
      <c r="DL51" s="475">
        <v>6901</v>
      </c>
      <c r="DM51" s="475">
        <v>6865</v>
      </c>
      <c r="DN51" s="475">
        <v>6791</v>
      </c>
      <c r="DO51" s="475">
        <v>6783</v>
      </c>
      <c r="DP51" s="475">
        <v>6768</v>
      </c>
      <c r="DQ51" s="475">
        <v>6746</v>
      </c>
      <c r="DR51" s="475">
        <v>6711</v>
      </c>
      <c r="DS51" s="476">
        <v>6735</v>
      </c>
      <c r="DT51" s="474">
        <v>6772</v>
      </c>
      <c r="DU51" s="475">
        <v>6842</v>
      </c>
      <c r="DV51" s="475">
        <v>6854</v>
      </c>
      <c r="DW51" s="475">
        <v>6852</v>
      </c>
      <c r="DX51" s="478">
        <v>6965</v>
      </c>
      <c r="DY51" s="478">
        <v>6973</v>
      </c>
      <c r="DZ51" s="478">
        <v>6991</v>
      </c>
      <c r="EA51" s="478">
        <v>6937</v>
      </c>
      <c r="EB51" s="478">
        <v>6999</v>
      </c>
      <c r="EC51" s="478">
        <v>6996</v>
      </c>
      <c r="ED51" s="478">
        <v>6954</v>
      </c>
      <c r="EE51" s="476">
        <f>'1. Población_Afiliada_Regimen'!D51</f>
        <v>6903</v>
      </c>
      <c r="EF51" s="118">
        <f t="shared" si="2"/>
        <v>-51</v>
      </c>
      <c r="EG51" s="98">
        <f t="shared" si="3"/>
        <v>-0.73339085418464189</v>
      </c>
      <c r="EH51" s="118">
        <f t="shared" si="8"/>
        <v>168</v>
      </c>
      <c r="EI51" s="98">
        <f t="shared" si="9"/>
        <v>2.4944320712694878</v>
      </c>
    </row>
    <row r="52" spans="1:139" ht="15" outlineLevel="2">
      <c r="A52" s="457">
        <v>284</v>
      </c>
      <c r="B52" s="55" t="s">
        <v>363</v>
      </c>
      <c r="C52" s="409" t="s">
        <v>374</v>
      </c>
      <c r="D52" s="474">
        <v>18432</v>
      </c>
      <c r="E52" s="475">
        <v>18510</v>
      </c>
      <c r="F52" s="475">
        <v>18542</v>
      </c>
      <c r="G52" s="475">
        <v>18502</v>
      </c>
      <c r="H52" s="475">
        <v>18464</v>
      </c>
      <c r="I52" s="475">
        <v>18546</v>
      </c>
      <c r="J52" s="475">
        <v>18119</v>
      </c>
      <c r="K52" s="475">
        <v>18479</v>
      </c>
      <c r="L52" s="475">
        <v>18014</v>
      </c>
      <c r="M52" s="475">
        <v>18070</v>
      </c>
      <c r="N52" s="475">
        <v>17895</v>
      </c>
      <c r="O52" s="476">
        <v>18082</v>
      </c>
      <c r="P52" s="474">
        <v>18103</v>
      </c>
      <c r="Q52" s="475">
        <v>18060</v>
      </c>
      <c r="R52" s="477">
        <v>18065</v>
      </c>
      <c r="S52" s="475">
        <v>18004</v>
      </c>
      <c r="T52" s="475">
        <v>18119</v>
      </c>
      <c r="U52" s="475">
        <v>18341</v>
      </c>
      <c r="V52" s="475">
        <v>18453</v>
      </c>
      <c r="W52" s="475">
        <v>18371</v>
      </c>
      <c r="X52" s="475">
        <v>18331</v>
      </c>
      <c r="Y52" s="475">
        <v>18374</v>
      </c>
      <c r="Z52" s="475">
        <v>18351</v>
      </c>
      <c r="AA52" s="476">
        <v>18476</v>
      </c>
      <c r="AB52" s="474">
        <v>18487</v>
      </c>
      <c r="AC52" s="475">
        <v>18524</v>
      </c>
      <c r="AD52" s="475">
        <v>18576</v>
      </c>
      <c r="AE52" s="475">
        <v>18594</v>
      </c>
      <c r="AF52" s="475">
        <v>18657</v>
      </c>
      <c r="AG52" s="475">
        <v>18639</v>
      </c>
      <c r="AH52" s="475">
        <v>18619</v>
      </c>
      <c r="AI52" s="475">
        <v>18471</v>
      </c>
      <c r="AJ52" s="475">
        <v>18707</v>
      </c>
      <c r="AK52" s="475">
        <v>18822</v>
      </c>
      <c r="AL52" s="475">
        <v>18781</v>
      </c>
      <c r="AM52" s="476">
        <v>18809</v>
      </c>
      <c r="AN52" s="474">
        <v>18753</v>
      </c>
      <c r="AO52" s="475">
        <v>18800</v>
      </c>
      <c r="AP52" s="475">
        <v>18947</v>
      </c>
      <c r="AQ52" s="475">
        <v>18895</v>
      </c>
      <c r="AR52" s="475">
        <v>18906</v>
      </c>
      <c r="AS52" s="475">
        <v>18930</v>
      </c>
      <c r="AT52" s="475">
        <v>18971</v>
      </c>
      <c r="AU52" s="475">
        <v>18904</v>
      </c>
      <c r="AV52" s="475">
        <v>18887</v>
      </c>
      <c r="AW52" s="475">
        <v>18902</v>
      </c>
      <c r="AX52" s="475">
        <v>18973</v>
      </c>
      <c r="AY52" s="476">
        <v>19038</v>
      </c>
      <c r="AZ52" s="474">
        <v>18984</v>
      </c>
      <c r="BA52" s="475">
        <v>18986</v>
      </c>
      <c r="BB52" s="475">
        <v>19151</v>
      </c>
      <c r="BC52" s="475">
        <v>19111</v>
      </c>
      <c r="BD52" s="475">
        <v>19089</v>
      </c>
      <c r="BE52" s="475">
        <v>19043</v>
      </c>
      <c r="BF52" s="475">
        <v>19079</v>
      </c>
      <c r="BG52" s="475">
        <v>18995</v>
      </c>
      <c r="BH52" s="475">
        <v>18940</v>
      </c>
      <c r="BI52" s="475">
        <v>19007</v>
      </c>
      <c r="BJ52" s="475">
        <v>19142</v>
      </c>
      <c r="BK52" s="476">
        <v>19284</v>
      </c>
      <c r="BL52" s="474">
        <v>19278</v>
      </c>
      <c r="BM52" s="479">
        <v>19364</v>
      </c>
      <c r="BN52" s="479">
        <v>19425</v>
      </c>
      <c r="BO52" s="479">
        <v>19410</v>
      </c>
      <c r="BP52" s="479">
        <v>19376</v>
      </c>
      <c r="BQ52" s="479">
        <v>19336</v>
      </c>
      <c r="BR52" s="479">
        <v>19290</v>
      </c>
      <c r="BS52" s="479">
        <v>19227</v>
      </c>
      <c r="BT52" s="479">
        <v>19277</v>
      </c>
      <c r="BU52" s="479">
        <v>19256</v>
      </c>
      <c r="BV52" s="479">
        <v>19210</v>
      </c>
      <c r="BW52" s="476">
        <v>19140</v>
      </c>
      <c r="BX52" s="474">
        <v>19194</v>
      </c>
      <c r="BY52" s="479">
        <v>19193</v>
      </c>
      <c r="BZ52" s="479">
        <v>19189</v>
      </c>
      <c r="CA52" s="479">
        <v>19165</v>
      </c>
      <c r="CB52" s="479">
        <v>19110</v>
      </c>
      <c r="CC52" s="479">
        <v>18807</v>
      </c>
      <c r="CD52" s="479">
        <v>18748</v>
      </c>
      <c r="CE52" s="479">
        <v>18771</v>
      </c>
      <c r="CF52" s="479">
        <v>18819</v>
      </c>
      <c r="CG52" s="475">
        <v>18814</v>
      </c>
      <c r="CH52" s="475">
        <v>18768</v>
      </c>
      <c r="CI52" s="476">
        <v>18694</v>
      </c>
      <c r="CJ52" s="474">
        <v>18639</v>
      </c>
      <c r="CK52" s="475">
        <v>18724</v>
      </c>
      <c r="CL52" s="475">
        <v>18725</v>
      </c>
      <c r="CM52" s="475">
        <v>18704</v>
      </c>
      <c r="CN52" s="475">
        <v>18700</v>
      </c>
      <c r="CO52" s="475">
        <v>18702</v>
      </c>
      <c r="CP52" s="475">
        <v>18697</v>
      </c>
      <c r="CQ52" s="475">
        <v>18776</v>
      </c>
      <c r="CR52" s="475">
        <v>18748</v>
      </c>
      <c r="CS52" s="475">
        <v>18727</v>
      </c>
      <c r="CT52" s="475">
        <v>18749</v>
      </c>
      <c r="CU52" s="476">
        <v>18758</v>
      </c>
      <c r="CV52" s="474">
        <v>18800</v>
      </c>
      <c r="CW52" s="475">
        <v>18868</v>
      </c>
      <c r="CX52" s="475">
        <v>18886</v>
      </c>
      <c r="CY52" s="475">
        <v>18855</v>
      </c>
      <c r="CZ52" s="475">
        <v>18801</v>
      </c>
      <c r="DA52" s="475">
        <v>18808</v>
      </c>
      <c r="DB52" s="475">
        <v>18773</v>
      </c>
      <c r="DC52" s="475">
        <v>18756</v>
      </c>
      <c r="DD52" s="475">
        <v>18789</v>
      </c>
      <c r="DE52" s="475">
        <v>18799</v>
      </c>
      <c r="DF52" s="475">
        <v>18833</v>
      </c>
      <c r="DG52" s="476">
        <v>18565</v>
      </c>
      <c r="DH52" s="474">
        <v>18615</v>
      </c>
      <c r="DI52" s="475">
        <v>18673</v>
      </c>
      <c r="DJ52" s="475">
        <v>18703</v>
      </c>
      <c r="DK52" s="475">
        <v>18650</v>
      </c>
      <c r="DL52" s="475">
        <v>18572</v>
      </c>
      <c r="DM52" s="475">
        <v>18521</v>
      </c>
      <c r="DN52" s="475">
        <v>18485</v>
      </c>
      <c r="DO52" s="475">
        <v>18460</v>
      </c>
      <c r="DP52" s="475">
        <v>18471</v>
      </c>
      <c r="DQ52" s="475">
        <v>18410</v>
      </c>
      <c r="DR52" s="475">
        <v>18429</v>
      </c>
      <c r="DS52" s="476">
        <v>18471</v>
      </c>
      <c r="DT52" s="474">
        <v>18442</v>
      </c>
      <c r="DU52" s="475">
        <v>18515</v>
      </c>
      <c r="DV52" s="475">
        <v>18544</v>
      </c>
      <c r="DW52" s="475">
        <v>18504</v>
      </c>
      <c r="DX52" s="478">
        <v>18660</v>
      </c>
      <c r="DY52" s="478">
        <v>18664</v>
      </c>
      <c r="DZ52" s="478">
        <v>18630</v>
      </c>
      <c r="EA52" s="478">
        <v>18156</v>
      </c>
      <c r="EB52" s="478">
        <v>18489</v>
      </c>
      <c r="EC52" s="478">
        <v>18373</v>
      </c>
      <c r="ED52" s="478">
        <v>18318</v>
      </c>
      <c r="EE52" s="476">
        <f>'1. Población_Afiliada_Regimen'!D52</f>
        <v>18223</v>
      </c>
      <c r="EF52" s="118">
        <f t="shared" si="2"/>
        <v>-95</v>
      </c>
      <c r="EG52" s="98">
        <f t="shared" si="3"/>
        <v>-0.51861556938530406</v>
      </c>
      <c r="EH52" s="118">
        <f t="shared" si="8"/>
        <v>-248</v>
      </c>
      <c r="EI52" s="98">
        <f t="shared" si="9"/>
        <v>-1.3426452276541605</v>
      </c>
    </row>
    <row r="53" spans="1:139" ht="15" outlineLevel="2">
      <c r="A53" s="457">
        <v>306</v>
      </c>
      <c r="B53" s="55" t="s">
        <v>363</v>
      </c>
      <c r="C53" s="409" t="s">
        <v>376</v>
      </c>
      <c r="D53" s="474">
        <v>3023</v>
      </c>
      <c r="E53" s="475">
        <v>3036</v>
      </c>
      <c r="F53" s="475">
        <v>3020</v>
      </c>
      <c r="G53" s="475">
        <v>3013</v>
      </c>
      <c r="H53" s="475">
        <v>2991</v>
      </c>
      <c r="I53" s="475">
        <v>3002</v>
      </c>
      <c r="J53" s="475">
        <v>2968</v>
      </c>
      <c r="K53" s="475">
        <v>3001</v>
      </c>
      <c r="L53" s="475">
        <v>2945</v>
      </c>
      <c r="M53" s="475">
        <v>2949</v>
      </c>
      <c r="N53" s="475">
        <v>2988</v>
      </c>
      <c r="O53" s="476">
        <v>3045</v>
      </c>
      <c r="P53" s="474">
        <v>3048</v>
      </c>
      <c r="Q53" s="475">
        <v>3054</v>
      </c>
      <c r="R53" s="477">
        <v>3032</v>
      </c>
      <c r="S53" s="475">
        <v>3073</v>
      </c>
      <c r="T53" s="475">
        <v>3086</v>
      </c>
      <c r="U53" s="475">
        <v>3128</v>
      </c>
      <c r="V53" s="475">
        <v>3142</v>
      </c>
      <c r="W53" s="475">
        <v>3150</v>
      </c>
      <c r="X53" s="475">
        <v>3189</v>
      </c>
      <c r="Y53" s="475">
        <v>3229</v>
      </c>
      <c r="Z53" s="475">
        <v>3186</v>
      </c>
      <c r="AA53" s="476">
        <v>3167</v>
      </c>
      <c r="AB53" s="474">
        <v>3182</v>
      </c>
      <c r="AC53" s="475">
        <v>3202</v>
      </c>
      <c r="AD53" s="475">
        <v>3233</v>
      </c>
      <c r="AE53" s="475">
        <v>3220</v>
      </c>
      <c r="AF53" s="475">
        <v>3250</v>
      </c>
      <c r="AG53" s="475">
        <v>3249</v>
      </c>
      <c r="AH53" s="475">
        <v>3275</v>
      </c>
      <c r="AI53" s="475">
        <v>3332</v>
      </c>
      <c r="AJ53" s="475">
        <v>3292</v>
      </c>
      <c r="AK53" s="475">
        <v>3281</v>
      </c>
      <c r="AL53" s="475">
        <v>3248</v>
      </c>
      <c r="AM53" s="476">
        <v>3237</v>
      </c>
      <c r="AN53" s="474">
        <v>3263</v>
      </c>
      <c r="AO53" s="475">
        <v>3322</v>
      </c>
      <c r="AP53" s="475">
        <v>3331</v>
      </c>
      <c r="AQ53" s="475">
        <v>3353</v>
      </c>
      <c r="AR53" s="475">
        <v>3296</v>
      </c>
      <c r="AS53" s="475">
        <v>3327</v>
      </c>
      <c r="AT53" s="475">
        <v>3310</v>
      </c>
      <c r="AU53" s="475">
        <v>3335</v>
      </c>
      <c r="AV53" s="475">
        <v>3346</v>
      </c>
      <c r="AW53" s="475">
        <v>3362</v>
      </c>
      <c r="AX53" s="475">
        <v>3329</v>
      </c>
      <c r="AY53" s="476">
        <v>3387</v>
      </c>
      <c r="AZ53" s="474">
        <v>3384</v>
      </c>
      <c r="BA53" s="475">
        <v>3406</v>
      </c>
      <c r="BB53" s="475">
        <v>3430</v>
      </c>
      <c r="BC53" s="475">
        <v>3420</v>
      </c>
      <c r="BD53" s="475">
        <v>3444</v>
      </c>
      <c r="BE53" s="475">
        <v>3413</v>
      </c>
      <c r="BF53" s="475">
        <v>3405</v>
      </c>
      <c r="BG53" s="475">
        <v>3382</v>
      </c>
      <c r="BH53" s="475">
        <v>3380</v>
      </c>
      <c r="BI53" s="475">
        <v>3326</v>
      </c>
      <c r="BJ53" s="475">
        <v>3333</v>
      </c>
      <c r="BK53" s="476">
        <v>3341</v>
      </c>
      <c r="BL53" s="474">
        <v>3330</v>
      </c>
      <c r="BM53" s="479">
        <v>3359</v>
      </c>
      <c r="BN53" s="479">
        <v>3356</v>
      </c>
      <c r="BO53" s="479">
        <v>3335</v>
      </c>
      <c r="BP53" s="479">
        <v>3364</v>
      </c>
      <c r="BQ53" s="479">
        <v>3381</v>
      </c>
      <c r="BR53" s="479">
        <v>3391</v>
      </c>
      <c r="BS53" s="479">
        <v>3352</v>
      </c>
      <c r="BT53" s="479">
        <v>3334</v>
      </c>
      <c r="BU53" s="479">
        <v>3338</v>
      </c>
      <c r="BV53" s="479">
        <v>3356</v>
      </c>
      <c r="BW53" s="476">
        <v>3433</v>
      </c>
      <c r="BX53" s="474">
        <v>3447</v>
      </c>
      <c r="BY53" s="479">
        <v>3414</v>
      </c>
      <c r="BZ53" s="479">
        <v>3436</v>
      </c>
      <c r="CA53" s="479">
        <v>3447</v>
      </c>
      <c r="CB53" s="479">
        <v>3463</v>
      </c>
      <c r="CC53" s="479">
        <v>3499</v>
      </c>
      <c r="CD53" s="479">
        <v>3513</v>
      </c>
      <c r="CE53" s="479">
        <v>3523</v>
      </c>
      <c r="CF53" s="479">
        <v>3534</v>
      </c>
      <c r="CG53" s="475">
        <v>3493</v>
      </c>
      <c r="CH53" s="475">
        <v>3496</v>
      </c>
      <c r="CI53" s="476">
        <v>3489</v>
      </c>
      <c r="CJ53" s="474">
        <v>3499</v>
      </c>
      <c r="CK53" s="475">
        <v>3499</v>
      </c>
      <c r="CL53" s="475">
        <v>3480</v>
      </c>
      <c r="CM53" s="475">
        <v>3472</v>
      </c>
      <c r="CN53" s="475">
        <v>3481</v>
      </c>
      <c r="CO53" s="475">
        <v>3459</v>
      </c>
      <c r="CP53" s="475">
        <v>3507</v>
      </c>
      <c r="CQ53" s="475">
        <v>3496</v>
      </c>
      <c r="CR53" s="475">
        <v>3496</v>
      </c>
      <c r="CS53" s="475">
        <v>3513</v>
      </c>
      <c r="CT53" s="475">
        <v>3507</v>
      </c>
      <c r="CU53" s="476">
        <v>3491</v>
      </c>
      <c r="CV53" s="474">
        <v>3513</v>
      </c>
      <c r="CW53" s="475">
        <v>3528</v>
      </c>
      <c r="CX53" s="475">
        <v>3530</v>
      </c>
      <c r="CY53" s="475">
        <v>3539</v>
      </c>
      <c r="CZ53" s="475">
        <v>3528</v>
      </c>
      <c r="DA53" s="475">
        <v>3473</v>
      </c>
      <c r="DB53" s="475">
        <v>3470</v>
      </c>
      <c r="DC53" s="475">
        <v>3477</v>
      </c>
      <c r="DD53" s="475">
        <v>3497</v>
      </c>
      <c r="DE53" s="475">
        <v>3460</v>
      </c>
      <c r="DF53" s="475">
        <v>3451</v>
      </c>
      <c r="DG53" s="476">
        <v>3445</v>
      </c>
      <c r="DH53" s="474">
        <v>3460</v>
      </c>
      <c r="DI53" s="475">
        <v>3461</v>
      </c>
      <c r="DJ53" s="475">
        <v>3448</v>
      </c>
      <c r="DK53" s="475">
        <v>3447</v>
      </c>
      <c r="DL53" s="475">
        <v>3418</v>
      </c>
      <c r="DM53" s="475">
        <v>3433</v>
      </c>
      <c r="DN53" s="475">
        <v>3442</v>
      </c>
      <c r="DO53" s="475">
        <v>3460</v>
      </c>
      <c r="DP53" s="475">
        <v>3461</v>
      </c>
      <c r="DQ53" s="475">
        <v>3480</v>
      </c>
      <c r="DR53" s="475">
        <v>3470</v>
      </c>
      <c r="DS53" s="476">
        <v>3444</v>
      </c>
      <c r="DT53" s="474">
        <v>3475</v>
      </c>
      <c r="DU53" s="475">
        <v>3486</v>
      </c>
      <c r="DV53" s="475">
        <v>3509</v>
      </c>
      <c r="DW53" s="475">
        <v>3535</v>
      </c>
      <c r="DX53" s="478">
        <v>3594</v>
      </c>
      <c r="DY53" s="478">
        <v>3640</v>
      </c>
      <c r="DZ53" s="478">
        <v>3671</v>
      </c>
      <c r="EA53" s="478">
        <v>3628</v>
      </c>
      <c r="EB53" s="478">
        <v>3620</v>
      </c>
      <c r="EC53" s="478">
        <v>3603</v>
      </c>
      <c r="ED53" s="478">
        <v>3590</v>
      </c>
      <c r="EE53" s="476">
        <f>'1. Población_Afiliada_Regimen'!D53</f>
        <v>3566</v>
      </c>
      <c r="EF53" s="118">
        <f t="shared" si="2"/>
        <v>-24</v>
      </c>
      <c r="EG53" s="98">
        <f t="shared" si="3"/>
        <v>-0.66852367688022285</v>
      </c>
      <c r="EH53" s="118">
        <f t="shared" si="8"/>
        <v>122</v>
      </c>
      <c r="EI53" s="98">
        <f t="shared" si="9"/>
        <v>3.5423925667828109</v>
      </c>
    </row>
    <row r="54" spans="1:139" ht="15" outlineLevel="2">
      <c r="A54" s="457">
        <v>347</v>
      </c>
      <c r="B54" s="55" t="s">
        <v>363</v>
      </c>
      <c r="C54" s="409" t="s">
        <v>377</v>
      </c>
      <c r="D54" s="474">
        <v>4603</v>
      </c>
      <c r="E54" s="475">
        <v>4581</v>
      </c>
      <c r="F54" s="475">
        <v>4627</v>
      </c>
      <c r="G54" s="475">
        <v>4545</v>
      </c>
      <c r="H54" s="475">
        <v>4523</v>
      </c>
      <c r="I54" s="475">
        <v>4528</v>
      </c>
      <c r="J54" s="475">
        <v>4561</v>
      </c>
      <c r="K54" s="475">
        <v>4467</v>
      </c>
      <c r="L54" s="475">
        <v>4666</v>
      </c>
      <c r="M54" s="475">
        <v>4674</v>
      </c>
      <c r="N54" s="475">
        <v>4657</v>
      </c>
      <c r="O54" s="476">
        <v>4686</v>
      </c>
      <c r="P54" s="474">
        <v>4674</v>
      </c>
      <c r="Q54" s="475">
        <v>4702</v>
      </c>
      <c r="R54" s="477">
        <v>4690</v>
      </c>
      <c r="S54" s="475">
        <v>4676</v>
      </c>
      <c r="T54" s="475">
        <v>4682</v>
      </c>
      <c r="U54" s="475">
        <v>4689</v>
      </c>
      <c r="V54" s="475">
        <v>4631</v>
      </c>
      <c r="W54" s="475">
        <v>4597</v>
      </c>
      <c r="X54" s="475">
        <v>4551</v>
      </c>
      <c r="Y54" s="475">
        <v>4575</v>
      </c>
      <c r="Z54" s="475">
        <v>4578</v>
      </c>
      <c r="AA54" s="476">
        <v>4517</v>
      </c>
      <c r="AB54" s="474">
        <v>4548</v>
      </c>
      <c r="AC54" s="475">
        <v>4601</v>
      </c>
      <c r="AD54" s="475">
        <v>4553</v>
      </c>
      <c r="AE54" s="475">
        <v>4548</v>
      </c>
      <c r="AF54" s="475">
        <v>4513</v>
      </c>
      <c r="AG54" s="475">
        <v>4342</v>
      </c>
      <c r="AH54" s="475">
        <v>4382</v>
      </c>
      <c r="AI54" s="475">
        <v>4403</v>
      </c>
      <c r="AJ54" s="475">
        <v>4423</v>
      </c>
      <c r="AK54" s="475">
        <v>4481</v>
      </c>
      <c r="AL54" s="475">
        <v>4488</v>
      </c>
      <c r="AM54" s="476">
        <v>4525</v>
      </c>
      <c r="AN54" s="474">
        <v>4480</v>
      </c>
      <c r="AO54" s="475">
        <v>4445</v>
      </c>
      <c r="AP54" s="475">
        <v>4428</v>
      </c>
      <c r="AQ54" s="475">
        <v>4401</v>
      </c>
      <c r="AR54" s="475">
        <v>4444</v>
      </c>
      <c r="AS54" s="475">
        <v>4460</v>
      </c>
      <c r="AT54" s="475">
        <v>4464</v>
      </c>
      <c r="AU54" s="475">
        <v>4447</v>
      </c>
      <c r="AV54" s="475">
        <v>4434</v>
      </c>
      <c r="AW54" s="475">
        <v>4381</v>
      </c>
      <c r="AX54" s="475">
        <v>4348</v>
      </c>
      <c r="AY54" s="476">
        <v>4359</v>
      </c>
      <c r="AZ54" s="474">
        <v>4337</v>
      </c>
      <c r="BA54" s="475">
        <v>4351</v>
      </c>
      <c r="BB54" s="475">
        <v>4310</v>
      </c>
      <c r="BC54" s="475">
        <v>4182</v>
      </c>
      <c r="BD54" s="475">
        <v>4313</v>
      </c>
      <c r="BE54" s="475">
        <v>4256</v>
      </c>
      <c r="BF54" s="475">
        <v>4230</v>
      </c>
      <c r="BG54" s="475">
        <v>4161</v>
      </c>
      <c r="BH54" s="475">
        <v>4121</v>
      </c>
      <c r="BI54" s="475">
        <v>4037</v>
      </c>
      <c r="BJ54" s="475">
        <v>4045</v>
      </c>
      <c r="BK54" s="476">
        <v>4067</v>
      </c>
      <c r="BL54" s="474">
        <v>4054</v>
      </c>
      <c r="BM54" s="479">
        <v>4077</v>
      </c>
      <c r="BN54" s="479">
        <v>4041</v>
      </c>
      <c r="BO54" s="479">
        <v>4047</v>
      </c>
      <c r="BP54" s="479">
        <v>4038</v>
      </c>
      <c r="BQ54" s="479">
        <v>4006</v>
      </c>
      <c r="BR54" s="479">
        <v>3893</v>
      </c>
      <c r="BS54" s="479">
        <v>3873</v>
      </c>
      <c r="BT54" s="479">
        <v>3851</v>
      </c>
      <c r="BU54" s="479">
        <v>3855</v>
      </c>
      <c r="BV54" s="479">
        <v>3892</v>
      </c>
      <c r="BW54" s="476">
        <v>3882</v>
      </c>
      <c r="BX54" s="474">
        <v>3886</v>
      </c>
      <c r="BY54" s="479">
        <v>3826</v>
      </c>
      <c r="BZ54" s="479">
        <v>3795</v>
      </c>
      <c r="CA54" s="479">
        <v>3766</v>
      </c>
      <c r="CB54" s="479">
        <v>3711</v>
      </c>
      <c r="CC54" s="479">
        <v>3684</v>
      </c>
      <c r="CD54" s="479">
        <v>3670</v>
      </c>
      <c r="CE54" s="479">
        <v>3660</v>
      </c>
      <c r="CF54" s="479">
        <v>3641</v>
      </c>
      <c r="CG54" s="475">
        <v>3633</v>
      </c>
      <c r="CH54" s="475">
        <v>3614</v>
      </c>
      <c r="CI54" s="476">
        <v>3620</v>
      </c>
      <c r="CJ54" s="474">
        <v>3614</v>
      </c>
      <c r="CK54" s="475">
        <v>3609</v>
      </c>
      <c r="CL54" s="475">
        <v>3594</v>
      </c>
      <c r="CM54" s="475">
        <v>3586</v>
      </c>
      <c r="CN54" s="475">
        <v>3581</v>
      </c>
      <c r="CO54" s="475">
        <v>3606</v>
      </c>
      <c r="CP54" s="475">
        <v>3665</v>
      </c>
      <c r="CQ54" s="475">
        <v>3664</v>
      </c>
      <c r="CR54" s="475">
        <v>3628</v>
      </c>
      <c r="CS54" s="475">
        <v>3663</v>
      </c>
      <c r="CT54" s="475">
        <v>3682</v>
      </c>
      <c r="CU54" s="476">
        <v>3686</v>
      </c>
      <c r="CV54" s="474">
        <v>3688</v>
      </c>
      <c r="CW54" s="475">
        <v>3647</v>
      </c>
      <c r="CX54" s="475">
        <v>3600</v>
      </c>
      <c r="CY54" s="475">
        <v>3566</v>
      </c>
      <c r="CZ54" s="475">
        <v>3539</v>
      </c>
      <c r="DA54" s="475">
        <v>3487</v>
      </c>
      <c r="DB54" s="475">
        <v>3473</v>
      </c>
      <c r="DC54" s="475">
        <v>3438</v>
      </c>
      <c r="DD54" s="475">
        <v>3477</v>
      </c>
      <c r="DE54" s="475">
        <v>3473</v>
      </c>
      <c r="DF54" s="475">
        <v>3449</v>
      </c>
      <c r="DG54" s="476">
        <v>3448</v>
      </c>
      <c r="DH54" s="474">
        <v>3415</v>
      </c>
      <c r="DI54" s="475">
        <v>3461</v>
      </c>
      <c r="DJ54" s="475">
        <v>3424</v>
      </c>
      <c r="DK54" s="475">
        <v>3413</v>
      </c>
      <c r="DL54" s="475">
        <v>3371</v>
      </c>
      <c r="DM54" s="475">
        <v>3351</v>
      </c>
      <c r="DN54" s="475">
        <v>3321</v>
      </c>
      <c r="DO54" s="475">
        <v>3307</v>
      </c>
      <c r="DP54" s="475">
        <v>3309</v>
      </c>
      <c r="DQ54" s="475">
        <v>3307</v>
      </c>
      <c r="DR54" s="475">
        <v>3282</v>
      </c>
      <c r="DS54" s="476">
        <v>3365</v>
      </c>
      <c r="DT54" s="474">
        <v>3402</v>
      </c>
      <c r="DU54" s="475">
        <v>3465</v>
      </c>
      <c r="DV54" s="475">
        <v>3467</v>
      </c>
      <c r="DW54" s="475">
        <v>3436</v>
      </c>
      <c r="DX54" s="478">
        <v>3467</v>
      </c>
      <c r="DY54" s="478">
        <v>3482</v>
      </c>
      <c r="DZ54" s="478">
        <v>3503</v>
      </c>
      <c r="EA54" s="478">
        <v>3453</v>
      </c>
      <c r="EB54" s="478">
        <v>3486</v>
      </c>
      <c r="EC54" s="478">
        <v>3499</v>
      </c>
      <c r="ED54" s="478">
        <v>3503</v>
      </c>
      <c r="EE54" s="476">
        <f>'1. Población_Afiliada_Regimen'!D54</f>
        <v>3482</v>
      </c>
      <c r="EF54" s="118">
        <f t="shared" si="2"/>
        <v>-21</v>
      </c>
      <c r="EG54" s="98">
        <f t="shared" si="3"/>
        <v>-0.59948615472452182</v>
      </c>
      <c r="EH54" s="118">
        <f t="shared" si="8"/>
        <v>117</v>
      </c>
      <c r="EI54" s="98">
        <f t="shared" si="9"/>
        <v>3.4769687964338782</v>
      </c>
    </row>
    <row r="55" spans="1:139" ht="15" outlineLevel="2">
      <c r="A55" s="457">
        <v>411</v>
      </c>
      <c r="B55" s="55" t="s">
        <v>363</v>
      </c>
      <c r="C55" s="409" t="s">
        <v>378</v>
      </c>
      <c r="D55" s="474">
        <v>7082</v>
      </c>
      <c r="E55" s="475">
        <v>7201</v>
      </c>
      <c r="F55" s="475">
        <v>7754</v>
      </c>
      <c r="G55" s="475">
        <v>7744</v>
      </c>
      <c r="H55" s="475">
        <v>7727</v>
      </c>
      <c r="I55" s="475">
        <v>7774</v>
      </c>
      <c r="J55" s="475">
        <v>7662</v>
      </c>
      <c r="K55" s="475">
        <v>7764</v>
      </c>
      <c r="L55" s="475">
        <v>7722</v>
      </c>
      <c r="M55" s="475">
        <v>7732</v>
      </c>
      <c r="N55" s="475">
        <v>7750</v>
      </c>
      <c r="O55" s="476">
        <v>7817</v>
      </c>
      <c r="P55" s="474">
        <v>7852</v>
      </c>
      <c r="Q55" s="475">
        <v>7867</v>
      </c>
      <c r="R55" s="477">
        <v>7904</v>
      </c>
      <c r="S55" s="475">
        <v>7890</v>
      </c>
      <c r="T55" s="475">
        <v>7880</v>
      </c>
      <c r="U55" s="475">
        <v>7895</v>
      </c>
      <c r="V55" s="475">
        <v>7881</v>
      </c>
      <c r="W55" s="475">
        <v>7795</v>
      </c>
      <c r="X55" s="475">
        <v>7820</v>
      </c>
      <c r="Y55" s="475">
        <v>7873</v>
      </c>
      <c r="Z55" s="475">
        <v>7856</v>
      </c>
      <c r="AA55" s="476">
        <v>7818</v>
      </c>
      <c r="AB55" s="474">
        <v>7393</v>
      </c>
      <c r="AC55" s="475">
        <v>7851</v>
      </c>
      <c r="AD55" s="475">
        <v>7849</v>
      </c>
      <c r="AE55" s="475">
        <v>7875</v>
      </c>
      <c r="AF55" s="475">
        <v>7887</v>
      </c>
      <c r="AG55" s="475">
        <v>7898</v>
      </c>
      <c r="AH55" s="475">
        <v>7881</v>
      </c>
      <c r="AI55" s="475">
        <v>7928</v>
      </c>
      <c r="AJ55" s="475">
        <v>7910</v>
      </c>
      <c r="AK55" s="475">
        <v>8014</v>
      </c>
      <c r="AL55" s="475">
        <v>7931</v>
      </c>
      <c r="AM55" s="476">
        <v>7873</v>
      </c>
      <c r="AN55" s="474">
        <v>7857</v>
      </c>
      <c r="AO55" s="475">
        <v>7843</v>
      </c>
      <c r="AP55" s="475">
        <v>7832</v>
      </c>
      <c r="AQ55" s="475">
        <v>7769</v>
      </c>
      <c r="AR55" s="475">
        <v>7811</v>
      </c>
      <c r="AS55" s="475">
        <v>7802</v>
      </c>
      <c r="AT55" s="475">
        <v>7772</v>
      </c>
      <c r="AU55" s="475">
        <v>7791</v>
      </c>
      <c r="AV55" s="475">
        <v>7714</v>
      </c>
      <c r="AW55" s="475">
        <v>7715</v>
      </c>
      <c r="AX55" s="475">
        <v>7673</v>
      </c>
      <c r="AY55" s="476">
        <v>7707</v>
      </c>
      <c r="AZ55" s="474">
        <v>7700</v>
      </c>
      <c r="BA55" s="475">
        <v>7728</v>
      </c>
      <c r="BB55" s="475">
        <v>7713</v>
      </c>
      <c r="BC55" s="475">
        <v>7700</v>
      </c>
      <c r="BD55" s="475">
        <v>7629</v>
      </c>
      <c r="BE55" s="475">
        <v>7499</v>
      </c>
      <c r="BF55" s="475">
        <v>7513</v>
      </c>
      <c r="BG55" s="475">
        <v>7451</v>
      </c>
      <c r="BH55" s="475">
        <v>7457</v>
      </c>
      <c r="BI55" s="475">
        <v>7440</v>
      </c>
      <c r="BJ55" s="475">
        <v>7471</v>
      </c>
      <c r="BK55" s="476">
        <v>7496</v>
      </c>
      <c r="BL55" s="474">
        <v>7485</v>
      </c>
      <c r="BM55" s="479">
        <v>7533</v>
      </c>
      <c r="BN55" s="479">
        <v>7476</v>
      </c>
      <c r="BO55" s="479">
        <v>7459</v>
      </c>
      <c r="BP55" s="479">
        <v>7449</v>
      </c>
      <c r="BQ55" s="479">
        <v>7427</v>
      </c>
      <c r="BR55" s="479">
        <v>7262</v>
      </c>
      <c r="BS55" s="479">
        <v>7274</v>
      </c>
      <c r="BT55" s="479">
        <v>7297</v>
      </c>
      <c r="BU55" s="479">
        <v>7307</v>
      </c>
      <c r="BV55" s="479">
        <v>7304</v>
      </c>
      <c r="BW55" s="476">
        <v>7296</v>
      </c>
      <c r="BX55" s="474">
        <v>7338</v>
      </c>
      <c r="BY55" s="479">
        <v>7290</v>
      </c>
      <c r="BZ55" s="479">
        <v>7264</v>
      </c>
      <c r="CA55" s="479">
        <v>7221</v>
      </c>
      <c r="CB55" s="479">
        <v>7182</v>
      </c>
      <c r="CC55" s="479">
        <v>7175</v>
      </c>
      <c r="CD55" s="479">
        <v>7181</v>
      </c>
      <c r="CE55" s="479">
        <v>7187</v>
      </c>
      <c r="CF55" s="479">
        <v>7182</v>
      </c>
      <c r="CG55" s="475">
        <v>7180</v>
      </c>
      <c r="CH55" s="475">
        <v>7183</v>
      </c>
      <c r="CI55" s="476">
        <v>7180</v>
      </c>
      <c r="CJ55" s="474">
        <v>7130</v>
      </c>
      <c r="CK55" s="475">
        <v>7138</v>
      </c>
      <c r="CL55" s="475">
        <v>7126</v>
      </c>
      <c r="CM55" s="475">
        <v>7101</v>
      </c>
      <c r="CN55" s="475">
        <v>7144</v>
      </c>
      <c r="CO55" s="475">
        <v>7208</v>
      </c>
      <c r="CP55" s="475">
        <v>7287</v>
      </c>
      <c r="CQ55" s="475">
        <v>7319</v>
      </c>
      <c r="CR55" s="475">
        <v>7311</v>
      </c>
      <c r="CS55" s="475">
        <v>7342</v>
      </c>
      <c r="CT55" s="475">
        <v>7388</v>
      </c>
      <c r="CU55" s="476">
        <v>7418</v>
      </c>
      <c r="CV55" s="474">
        <v>7408</v>
      </c>
      <c r="CW55" s="475">
        <v>7401</v>
      </c>
      <c r="CX55" s="475">
        <v>7426</v>
      </c>
      <c r="CY55" s="475">
        <v>7409</v>
      </c>
      <c r="CZ55" s="475">
        <v>7388</v>
      </c>
      <c r="DA55" s="475">
        <v>7385</v>
      </c>
      <c r="DB55" s="475">
        <v>7386</v>
      </c>
      <c r="DC55" s="475">
        <v>7358</v>
      </c>
      <c r="DD55" s="475">
        <v>7354</v>
      </c>
      <c r="DE55" s="475">
        <v>7537</v>
      </c>
      <c r="DF55" s="475">
        <v>7570</v>
      </c>
      <c r="DG55" s="476">
        <v>7547</v>
      </c>
      <c r="DH55" s="474">
        <v>7566</v>
      </c>
      <c r="DI55" s="475">
        <v>7521</v>
      </c>
      <c r="DJ55" s="475">
        <v>7504</v>
      </c>
      <c r="DK55" s="475">
        <v>7487</v>
      </c>
      <c r="DL55" s="475">
        <v>7467</v>
      </c>
      <c r="DM55" s="475">
        <v>7438</v>
      </c>
      <c r="DN55" s="475">
        <v>7398</v>
      </c>
      <c r="DO55" s="475">
        <v>7403</v>
      </c>
      <c r="DP55" s="475">
        <v>7436</v>
      </c>
      <c r="DQ55" s="475">
        <v>7407</v>
      </c>
      <c r="DR55" s="475">
        <v>7357</v>
      </c>
      <c r="DS55" s="476">
        <v>7413</v>
      </c>
      <c r="DT55" s="474">
        <v>7439</v>
      </c>
      <c r="DU55" s="475">
        <v>7514</v>
      </c>
      <c r="DV55" s="475">
        <v>7514</v>
      </c>
      <c r="DW55" s="475">
        <v>7511</v>
      </c>
      <c r="DX55" s="478">
        <v>7561</v>
      </c>
      <c r="DY55" s="478">
        <v>7550</v>
      </c>
      <c r="DZ55" s="478">
        <v>7546</v>
      </c>
      <c r="EA55" s="478">
        <v>7481</v>
      </c>
      <c r="EB55" s="478">
        <v>7498</v>
      </c>
      <c r="EC55" s="478">
        <v>7448</v>
      </c>
      <c r="ED55" s="478">
        <v>7451</v>
      </c>
      <c r="EE55" s="476">
        <f>'1. Población_Afiliada_Regimen'!D55</f>
        <v>7453</v>
      </c>
      <c r="EF55" s="118">
        <f t="shared" si="2"/>
        <v>2</v>
      </c>
      <c r="EG55" s="98">
        <f t="shared" si="3"/>
        <v>2.684203462622467E-2</v>
      </c>
      <c r="EH55" s="118">
        <f t="shared" si="8"/>
        <v>40</v>
      </c>
      <c r="EI55" s="98">
        <f t="shared" si="9"/>
        <v>0.53959260758127614</v>
      </c>
    </row>
    <row r="56" spans="1:139" ht="15" outlineLevel="2">
      <c r="A56" s="457">
        <v>501</v>
      </c>
      <c r="B56" s="55" t="s">
        <v>363</v>
      </c>
      <c r="C56" s="409" t="s">
        <v>380</v>
      </c>
      <c r="D56" s="474">
        <v>2264</v>
      </c>
      <c r="E56" s="475">
        <v>2300</v>
      </c>
      <c r="F56" s="475">
        <v>2297</v>
      </c>
      <c r="G56" s="475">
        <v>2289</v>
      </c>
      <c r="H56" s="475">
        <v>2297</v>
      </c>
      <c r="I56" s="475">
        <v>2300</v>
      </c>
      <c r="J56" s="475">
        <v>2206</v>
      </c>
      <c r="K56" s="475">
        <v>2287</v>
      </c>
      <c r="L56" s="475">
        <v>2195</v>
      </c>
      <c r="M56" s="475">
        <v>2194</v>
      </c>
      <c r="N56" s="475">
        <v>2187</v>
      </c>
      <c r="O56" s="476">
        <v>2208</v>
      </c>
      <c r="P56" s="474">
        <v>2203</v>
      </c>
      <c r="Q56" s="475">
        <v>2199</v>
      </c>
      <c r="R56" s="477">
        <v>2186</v>
      </c>
      <c r="S56" s="475">
        <v>2188</v>
      </c>
      <c r="T56" s="475">
        <v>2200</v>
      </c>
      <c r="U56" s="475">
        <v>2172</v>
      </c>
      <c r="V56" s="475">
        <v>2154</v>
      </c>
      <c r="W56" s="475">
        <v>2128</v>
      </c>
      <c r="X56" s="475">
        <v>2183</v>
      </c>
      <c r="Y56" s="475">
        <v>2200</v>
      </c>
      <c r="Z56" s="475">
        <v>2178</v>
      </c>
      <c r="AA56" s="476">
        <v>2152</v>
      </c>
      <c r="AB56" s="474">
        <v>2168</v>
      </c>
      <c r="AC56" s="475">
        <v>2170</v>
      </c>
      <c r="AD56" s="475">
        <v>2145</v>
      </c>
      <c r="AE56" s="475">
        <v>2137</v>
      </c>
      <c r="AF56" s="475">
        <v>2157</v>
      </c>
      <c r="AG56" s="475">
        <v>2113</v>
      </c>
      <c r="AH56" s="475">
        <v>2098</v>
      </c>
      <c r="AI56" s="475">
        <v>2093</v>
      </c>
      <c r="AJ56" s="475">
        <v>2105</v>
      </c>
      <c r="AK56" s="475">
        <v>2130</v>
      </c>
      <c r="AL56" s="475">
        <v>2134</v>
      </c>
      <c r="AM56" s="476">
        <v>2146</v>
      </c>
      <c r="AN56" s="474">
        <v>2141</v>
      </c>
      <c r="AO56" s="475">
        <v>2125</v>
      </c>
      <c r="AP56" s="475">
        <v>2136</v>
      </c>
      <c r="AQ56" s="475">
        <v>2091</v>
      </c>
      <c r="AR56" s="475">
        <v>2116</v>
      </c>
      <c r="AS56" s="475">
        <v>2082</v>
      </c>
      <c r="AT56" s="475">
        <v>2073</v>
      </c>
      <c r="AU56" s="475">
        <v>2056</v>
      </c>
      <c r="AV56" s="475">
        <v>2034</v>
      </c>
      <c r="AW56" s="475">
        <v>2019</v>
      </c>
      <c r="AX56" s="475">
        <v>2027</v>
      </c>
      <c r="AY56" s="476">
        <v>2025</v>
      </c>
      <c r="AZ56" s="474">
        <v>2022</v>
      </c>
      <c r="BA56" s="475">
        <v>2035</v>
      </c>
      <c r="BB56" s="475">
        <v>2027</v>
      </c>
      <c r="BC56" s="475">
        <v>2037</v>
      </c>
      <c r="BD56" s="475">
        <v>2046</v>
      </c>
      <c r="BE56" s="475">
        <v>2008</v>
      </c>
      <c r="BF56" s="475">
        <v>1973</v>
      </c>
      <c r="BG56" s="475">
        <v>1917</v>
      </c>
      <c r="BH56" s="475">
        <v>1913</v>
      </c>
      <c r="BI56" s="475">
        <v>1900</v>
      </c>
      <c r="BJ56" s="475">
        <v>1898</v>
      </c>
      <c r="BK56" s="476">
        <v>1905</v>
      </c>
      <c r="BL56" s="474">
        <v>1896</v>
      </c>
      <c r="BM56" s="479">
        <v>1908</v>
      </c>
      <c r="BN56" s="479">
        <v>1907</v>
      </c>
      <c r="BO56" s="479">
        <v>1923</v>
      </c>
      <c r="BP56" s="479">
        <v>1935</v>
      </c>
      <c r="BQ56" s="479">
        <v>1915</v>
      </c>
      <c r="BR56" s="479">
        <v>1866</v>
      </c>
      <c r="BS56" s="479">
        <v>1839</v>
      </c>
      <c r="BT56" s="479">
        <v>1836</v>
      </c>
      <c r="BU56" s="479">
        <v>1830</v>
      </c>
      <c r="BV56" s="479">
        <v>1830</v>
      </c>
      <c r="BW56" s="476">
        <v>1799</v>
      </c>
      <c r="BX56" s="474">
        <v>1844</v>
      </c>
      <c r="BY56" s="479">
        <v>1824</v>
      </c>
      <c r="BZ56" s="479">
        <v>1814</v>
      </c>
      <c r="CA56" s="479">
        <v>1783</v>
      </c>
      <c r="CB56" s="479">
        <v>1779</v>
      </c>
      <c r="CC56" s="479">
        <v>1776</v>
      </c>
      <c r="CD56" s="479">
        <v>1771</v>
      </c>
      <c r="CE56" s="479">
        <v>1785</v>
      </c>
      <c r="CF56" s="479">
        <v>1779</v>
      </c>
      <c r="CG56" s="475">
        <v>1775</v>
      </c>
      <c r="CH56" s="475">
        <v>1777</v>
      </c>
      <c r="CI56" s="476">
        <v>1767</v>
      </c>
      <c r="CJ56" s="474">
        <v>1766</v>
      </c>
      <c r="CK56" s="475">
        <v>1770</v>
      </c>
      <c r="CL56" s="475">
        <v>1776</v>
      </c>
      <c r="CM56" s="475">
        <v>1765</v>
      </c>
      <c r="CN56" s="475">
        <v>1769</v>
      </c>
      <c r="CO56" s="475">
        <v>1790</v>
      </c>
      <c r="CP56" s="475">
        <v>1792</v>
      </c>
      <c r="CQ56" s="475">
        <v>1784</v>
      </c>
      <c r="CR56" s="475">
        <v>1779</v>
      </c>
      <c r="CS56" s="475">
        <v>1766</v>
      </c>
      <c r="CT56" s="475">
        <v>1780</v>
      </c>
      <c r="CU56" s="476">
        <v>1790</v>
      </c>
      <c r="CV56" s="474">
        <v>1791</v>
      </c>
      <c r="CW56" s="475">
        <v>1769</v>
      </c>
      <c r="CX56" s="475">
        <v>1768</v>
      </c>
      <c r="CY56" s="475">
        <v>1776</v>
      </c>
      <c r="CZ56" s="475">
        <v>1769</v>
      </c>
      <c r="DA56" s="475">
        <v>1751</v>
      </c>
      <c r="DB56" s="475">
        <v>1759</v>
      </c>
      <c r="DC56" s="475">
        <v>1754</v>
      </c>
      <c r="DD56" s="475">
        <v>1748</v>
      </c>
      <c r="DE56" s="475">
        <v>1746</v>
      </c>
      <c r="DF56" s="475">
        <v>1753</v>
      </c>
      <c r="DG56" s="476">
        <v>1756</v>
      </c>
      <c r="DH56" s="474">
        <v>1752</v>
      </c>
      <c r="DI56" s="475">
        <v>1741</v>
      </c>
      <c r="DJ56" s="475">
        <v>1739</v>
      </c>
      <c r="DK56" s="475">
        <v>1734</v>
      </c>
      <c r="DL56" s="475">
        <v>1739</v>
      </c>
      <c r="DM56" s="475">
        <v>1731</v>
      </c>
      <c r="DN56" s="475">
        <v>1718</v>
      </c>
      <c r="DO56" s="475">
        <v>1700</v>
      </c>
      <c r="DP56" s="475">
        <v>1702</v>
      </c>
      <c r="DQ56" s="475">
        <v>1685</v>
      </c>
      <c r="DR56" s="475">
        <v>1678</v>
      </c>
      <c r="DS56" s="476">
        <v>1696</v>
      </c>
      <c r="DT56" s="474">
        <v>1710</v>
      </c>
      <c r="DU56" s="475">
        <v>1743</v>
      </c>
      <c r="DV56" s="475">
        <v>1719</v>
      </c>
      <c r="DW56" s="475">
        <v>1718</v>
      </c>
      <c r="DX56" s="478">
        <v>1743</v>
      </c>
      <c r="DY56" s="478">
        <v>1743</v>
      </c>
      <c r="DZ56" s="478">
        <v>1759</v>
      </c>
      <c r="EA56" s="478">
        <v>1746</v>
      </c>
      <c r="EB56" s="478">
        <v>1737</v>
      </c>
      <c r="EC56" s="478">
        <v>1729</v>
      </c>
      <c r="ED56" s="478">
        <v>1728</v>
      </c>
      <c r="EE56" s="476">
        <f>'1. Población_Afiliada_Regimen'!D56</f>
        <v>1728</v>
      </c>
      <c r="EF56" s="118">
        <f t="shared" si="2"/>
        <v>0</v>
      </c>
      <c r="EG56" s="98">
        <f t="shared" si="3"/>
        <v>0</v>
      </c>
      <c r="EH56" s="118">
        <f t="shared" si="8"/>
        <v>32</v>
      </c>
      <c r="EI56" s="98">
        <f t="shared" si="9"/>
        <v>1.8867924528301887</v>
      </c>
    </row>
    <row r="57" spans="1:139" ht="15" outlineLevel="2">
      <c r="A57" s="457">
        <v>543</v>
      </c>
      <c r="B57" s="55" t="s">
        <v>363</v>
      </c>
      <c r="C57" s="409" t="s">
        <v>382</v>
      </c>
      <c r="D57" s="474">
        <v>6781</v>
      </c>
      <c r="E57" s="475">
        <v>6808</v>
      </c>
      <c r="F57" s="475">
        <v>6883</v>
      </c>
      <c r="G57" s="475">
        <v>6832</v>
      </c>
      <c r="H57" s="475">
        <v>6858</v>
      </c>
      <c r="I57" s="475">
        <v>6873</v>
      </c>
      <c r="J57" s="475">
        <v>6857</v>
      </c>
      <c r="K57" s="475">
        <v>6855</v>
      </c>
      <c r="L57" s="475">
        <v>6854</v>
      </c>
      <c r="M57" s="475">
        <v>6879</v>
      </c>
      <c r="N57" s="475">
        <v>6886</v>
      </c>
      <c r="O57" s="476">
        <v>6984</v>
      </c>
      <c r="P57" s="474">
        <v>6974</v>
      </c>
      <c r="Q57" s="475">
        <v>7015</v>
      </c>
      <c r="R57" s="477">
        <v>7034</v>
      </c>
      <c r="S57" s="475">
        <v>7073</v>
      </c>
      <c r="T57" s="475">
        <v>7072</v>
      </c>
      <c r="U57" s="475">
        <v>7056</v>
      </c>
      <c r="V57" s="475">
        <v>7034</v>
      </c>
      <c r="W57" s="475">
        <v>6988</v>
      </c>
      <c r="X57" s="475">
        <v>6992</v>
      </c>
      <c r="Y57" s="475">
        <v>6994</v>
      </c>
      <c r="Z57" s="475">
        <v>6970</v>
      </c>
      <c r="AA57" s="476">
        <v>7019</v>
      </c>
      <c r="AB57" s="474">
        <v>6717</v>
      </c>
      <c r="AC57" s="475">
        <v>7092</v>
      </c>
      <c r="AD57" s="475">
        <v>7077</v>
      </c>
      <c r="AE57" s="475">
        <v>7041</v>
      </c>
      <c r="AF57" s="475">
        <v>7052</v>
      </c>
      <c r="AG57" s="475">
        <v>7038</v>
      </c>
      <c r="AH57" s="475">
        <v>7011</v>
      </c>
      <c r="AI57" s="475">
        <v>6908</v>
      </c>
      <c r="AJ57" s="475">
        <v>6958</v>
      </c>
      <c r="AK57" s="475">
        <v>6976</v>
      </c>
      <c r="AL57" s="475">
        <v>6927</v>
      </c>
      <c r="AM57" s="476">
        <v>6906</v>
      </c>
      <c r="AN57" s="474">
        <v>6902</v>
      </c>
      <c r="AO57" s="475">
        <v>6940</v>
      </c>
      <c r="AP57" s="475">
        <v>6936</v>
      </c>
      <c r="AQ57" s="475">
        <v>6952</v>
      </c>
      <c r="AR57" s="475">
        <v>6953</v>
      </c>
      <c r="AS57" s="475">
        <v>6915</v>
      </c>
      <c r="AT57" s="475">
        <v>6881</v>
      </c>
      <c r="AU57" s="475">
        <v>6837</v>
      </c>
      <c r="AV57" s="475">
        <v>6782</v>
      </c>
      <c r="AW57" s="475">
        <v>6767</v>
      </c>
      <c r="AX57" s="475">
        <v>6763</v>
      </c>
      <c r="AY57" s="476">
        <v>6794</v>
      </c>
      <c r="AZ57" s="474">
        <v>6798</v>
      </c>
      <c r="BA57" s="475">
        <v>6764</v>
      </c>
      <c r="BB57" s="475">
        <v>6775</v>
      </c>
      <c r="BC57" s="475">
        <v>6748</v>
      </c>
      <c r="BD57" s="475">
        <v>6741</v>
      </c>
      <c r="BE57" s="475">
        <v>6711</v>
      </c>
      <c r="BF57" s="475">
        <v>6702</v>
      </c>
      <c r="BG57" s="475">
        <v>6630</v>
      </c>
      <c r="BH57" s="475">
        <v>6595</v>
      </c>
      <c r="BI57" s="475">
        <v>6556</v>
      </c>
      <c r="BJ57" s="475">
        <v>6602</v>
      </c>
      <c r="BK57" s="476">
        <v>6640</v>
      </c>
      <c r="BL57" s="474">
        <v>6655</v>
      </c>
      <c r="BM57" s="479">
        <v>6689</v>
      </c>
      <c r="BN57" s="479">
        <v>6684</v>
      </c>
      <c r="BO57" s="479">
        <v>6684</v>
      </c>
      <c r="BP57" s="479">
        <v>6674</v>
      </c>
      <c r="BQ57" s="479">
        <v>6651</v>
      </c>
      <c r="BR57" s="479">
        <v>6629</v>
      </c>
      <c r="BS57" s="479">
        <v>6591</v>
      </c>
      <c r="BT57" s="479">
        <v>6589</v>
      </c>
      <c r="BU57" s="479">
        <v>6566</v>
      </c>
      <c r="BV57" s="479">
        <v>6591</v>
      </c>
      <c r="BW57" s="476">
        <v>6603</v>
      </c>
      <c r="BX57" s="474">
        <v>6616</v>
      </c>
      <c r="BY57" s="479">
        <v>6603</v>
      </c>
      <c r="BZ57" s="479">
        <v>6599</v>
      </c>
      <c r="CA57" s="479">
        <v>6602</v>
      </c>
      <c r="CB57" s="479">
        <v>6592</v>
      </c>
      <c r="CC57" s="479">
        <v>6499</v>
      </c>
      <c r="CD57" s="479">
        <v>6518</v>
      </c>
      <c r="CE57" s="479">
        <v>6516</v>
      </c>
      <c r="CF57" s="479">
        <v>6532</v>
      </c>
      <c r="CG57" s="475">
        <v>6521</v>
      </c>
      <c r="CH57" s="475">
        <v>6525</v>
      </c>
      <c r="CI57" s="476">
        <v>6513</v>
      </c>
      <c r="CJ57" s="474">
        <v>6489</v>
      </c>
      <c r="CK57" s="475">
        <v>6488</v>
      </c>
      <c r="CL57" s="475">
        <v>6523</v>
      </c>
      <c r="CM57" s="475">
        <v>6506</v>
      </c>
      <c r="CN57" s="475">
        <v>6501</v>
      </c>
      <c r="CO57" s="475">
        <v>6506</v>
      </c>
      <c r="CP57" s="475">
        <v>6497</v>
      </c>
      <c r="CQ57" s="475">
        <v>6507</v>
      </c>
      <c r="CR57" s="475">
        <v>6527</v>
      </c>
      <c r="CS57" s="475">
        <v>6542</v>
      </c>
      <c r="CT57" s="475">
        <v>6558</v>
      </c>
      <c r="CU57" s="476">
        <v>6544</v>
      </c>
      <c r="CV57" s="474">
        <v>6544</v>
      </c>
      <c r="CW57" s="475">
        <v>6568</v>
      </c>
      <c r="CX57" s="475">
        <v>6553</v>
      </c>
      <c r="CY57" s="475">
        <v>6563</v>
      </c>
      <c r="CZ57" s="475">
        <v>6537</v>
      </c>
      <c r="DA57" s="475">
        <v>6537</v>
      </c>
      <c r="DB57" s="475">
        <v>6527</v>
      </c>
      <c r="DC57" s="475">
        <v>6553</v>
      </c>
      <c r="DD57" s="475">
        <v>6566</v>
      </c>
      <c r="DE57" s="475">
        <v>6571</v>
      </c>
      <c r="DF57" s="475">
        <v>6571</v>
      </c>
      <c r="DG57" s="476">
        <v>6592</v>
      </c>
      <c r="DH57" s="474">
        <v>6600</v>
      </c>
      <c r="DI57" s="475">
        <v>6615</v>
      </c>
      <c r="DJ57" s="475">
        <v>6634</v>
      </c>
      <c r="DK57" s="475">
        <v>6615</v>
      </c>
      <c r="DL57" s="475">
        <v>6586</v>
      </c>
      <c r="DM57" s="475">
        <v>6556</v>
      </c>
      <c r="DN57" s="475">
        <v>6554</v>
      </c>
      <c r="DO57" s="475">
        <v>6549</v>
      </c>
      <c r="DP57" s="475">
        <v>6548</v>
      </c>
      <c r="DQ57" s="475">
        <v>6522</v>
      </c>
      <c r="DR57" s="475">
        <v>6508</v>
      </c>
      <c r="DS57" s="476">
        <v>6505</v>
      </c>
      <c r="DT57" s="474">
        <v>6521</v>
      </c>
      <c r="DU57" s="475">
        <v>6527</v>
      </c>
      <c r="DV57" s="475">
        <v>6537</v>
      </c>
      <c r="DW57" s="475">
        <v>6492</v>
      </c>
      <c r="DX57" s="478">
        <v>6565</v>
      </c>
      <c r="DY57" s="478">
        <v>6552</v>
      </c>
      <c r="DZ57" s="478">
        <v>6546</v>
      </c>
      <c r="EA57" s="478">
        <v>6496</v>
      </c>
      <c r="EB57" s="478">
        <v>6533</v>
      </c>
      <c r="EC57" s="478">
        <v>6519</v>
      </c>
      <c r="ED57" s="478">
        <v>6503</v>
      </c>
      <c r="EE57" s="476">
        <f>'1. Población_Afiliada_Regimen'!D57</f>
        <v>6517</v>
      </c>
      <c r="EF57" s="118">
        <f t="shared" si="2"/>
        <v>14</v>
      </c>
      <c r="EG57" s="98">
        <f t="shared" si="3"/>
        <v>0.2152852529601722</v>
      </c>
      <c r="EH57" s="118">
        <f t="shared" si="8"/>
        <v>12</v>
      </c>
      <c r="EI57" s="98">
        <f t="shared" si="9"/>
        <v>0.18447348193697155</v>
      </c>
    </row>
    <row r="58" spans="1:139" ht="15" outlineLevel="2">
      <c r="A58" s="457">
        <v>628</v>
      </c>
      <c r="B58" s="55" t="s">
        <v>363</v>
      </c>
      <c r="C58" s="409" t="s">
        <v>384</v>
      </c>
      <c r="D58" s="474">
        <v>8243</v>
      </c>
      <c r="E58" s="475">
        <v>8243</v>
      </c>
      <c r="F58" s="475">
        <v>8260</v>
      </c>
      <c r="G58" s="475">
        <v>7768</v>
      </c>
      <c r="H58" s="475">
        <v>7765</v>
      </c>
      <c r="I58" s="475">
        <v>7810</v>
      </c>
      <c r="J58" s="475">
        <v>7775</v>
      </c>
      <c r="K58" s="475">
        <v>7767</v>
      </c>
      <c r="L58" s="475">
        <v>7796</v>
      </c>
      <c r="M58" s="475">
        <v>7794</v>
      </c>
      <c r="N58" s="475">
        <v>7815</v>
      </c>
      <c r="O58" s="476">
        <v>7849</v>
      </c>
      <c r="P58" s="474">
        <v>7909</v>
      </c>
      <c r="Q58" s="475">
        <v>7912</v>
      </c>
      <c r="R58" s="477">
        <v>7884</v>
      </c>
      <c r="S58" s="475">
        <v>7873</v>
      </c>
      <c r="T58" s="475">
        <v>7835</v>
      </c>
      <c r="U58" s="475">
        <v>7820</v>
      </c>
      <c r="V58" s="475">
        <v>7804</v>
      </c>
      <c r="W58" s="475">
        <v>7791</v>
      </c>
      <c r="X58" s="475">
        <v>7785</v>
      </c>
      <c r="Y58" s="475">
        <v>7818</v>
      </c>
      <c r="Z58" s="475">
        <v>7788</v>
      </c>
      <c r="AA58" s="476">
        <v>7791</v>
      </c>
      <c r="AB58" s="474">
        <v>7840</v>
      </c>
      <c r="AC58" s="475">
        <v>7853</v>
      </c>
      <c r="AD58" s="475">
        <v>7871</v>
      </c>
      <c r="AE58" s="475">
        <v>7867</v>
      </c>
      <c r="AF58" s="475">
        <v>7897</v>
      </c>
      <c r="AG58" s="475">
        <v>7829</v>
      </c>
      <c r="AH58" s="475">
        <v>7782</v>
      </c>
      <c r="AI58" s="475">
        <v>7742</v>
      </c>
      <c r="AJ58" s="475">
        <v>7690</v>
      </c>
      <c r="AK58" s="475">
        <v>7726</v>
      </c>
      <c r="AL58" s="475">
        <v>7660</v>
      </c>
      <c r="AM58" s="476">
        <v>7725</v>
      </c>
      <c r="AN58" s="474">
        <v>7739</v>
      </c>
      <c r="AO58" s="475">
        <v>7767</v>
      </c>
      <c r="AP58" s="475">
        <v>7763</v>
      </c>
      <c r="AQ58" s="475">
        <v>7673</v>
      </c>
      <c r="AR58" s="475">
        <v>7676</v>
      </c>
      <c r="AS58" s="475">
        <v>7640</v>
      </c>
      <c r="AT58" s="475">
        <v>7618</v>
      </c>
      <c r="AU58" s="475">
        <v>7633</v>
      </c>
      <c r="AV58" s="475">
        <v>7567</v>
      </c>
      <c r="AW58" s="475">
        <v>7577</v>
      </c>
      <c r="AX58" s="475">
        <v>7598</v>
      </c>
      <c r="AY58" s="476">
        <v>7641</v>
      </c>
      <c r="AZ58" s="474">
        <v>7683</v>
      </c>
      <c r="BA58" s="475">
        <v>7669</v>
      </c>
      <c r="BB58" s="475">
        <v>7626</v>
      </c>
      <c r="BC58" s="475">
        <v>7593</v>
      </c>
      <c r="BD58" s="475">
        <v>7613</v>
      </c>
      <c r="BE58" s="475">
        <v>7570</v>
      </c>
      <c r="BF58" s="475">
        <v>7522</v>
      </c>
      <c r="BG58" s="475">
        <v>7420</v>
      </c>
      <c r="BH58" s="475">
        <v>7339</v>
      </c>
      <c r="BI58" s="475">
        <v>7293</v>
      </c>
      <c r="BJ58" s="475">
        <v>7301</v>
      </c>
      <c r="BK58" s="476">
        <v>7354</v>
      </c>
      <c r="BL58" s="474">
        <v>7356</v>
      </c>
      <c r="BM58" s="479">
        <v>7435</v>
      </c>
      <c r="BN58" s="479">
        <v>7428</v>
      </c>
      <c r="BO58" s="479">
        <v>7423</v>
      </c>
      <c r="BP58" s="479">
        <v>7429</v>
      </c>
      <c r="BQ58" s="479">
        <v>7325</v>
      </c>
      <c r="BR58" s="479">
        <v>7238</v>
      </c>
      <c r="BS58" s="479">
        <v>7167</v>
      </c>
      <c r="BT58" s="479">
        <v>7145</v>
      </c>
      <c r="BU58" s="479">
        <v>7155</v>
      </c>
      <c r="BV58" s="479">
        <v>7188</v>
      </c>
      <c r="BW58" s="476">
        <v>7278</v>
      </c>
      <c r="BX58" s="474">
        <v>7278</v>
      </c>
      <c r="BY58" s="479">
        <v>7247</v>
      </c>
      <c r="BZ58" s="479">
        <v>7259</v>
      </c>
      <c r="CA58" s="479">
        <v>7199</v>
      </c>
      <c r="CB58" s="479">
        <v>7171</v>
      </c>
      <c r="CC58" s="479">
        <v>7141</v>
      </c>
      <c r="CD58" s="479">
        <v>7133</v>
      </c>
      <c r="CE58" s="479">
        <v>7144</v>
      </c>
      <c r="CF58" s="479">
        <v>7121</v>
      </c>
      <c r="CG58" s="475">
        <v>7082</v>
      </c>
      <c r="CH58" s="475">
        <v>7099</v>
      </c>
      <c r="CI58" s="476">
        <v>7101</v>
      </c>
      <c r="CJ58" s="474">
        <v>7095</v>
      </c>
      <c r="CK58" s="475">
        <v>7114</v>
      </c>
      <c r="CL58" s="475">
        <v>7085</v>
      </c>
      <c r="CM58" s="475">
        <v>7108</v>
      </c>
      <c r="CN58" s="475">
        <v>7118</v>
      </c>
      <c r="CO58" s="475">
        <v>7183</v>
      </c>
      <c r="CP58" s="475">
        <v>7222</v>
      </c>
      <c r="CQ58" s="475">
        <v>7252</v>
      </c>
      <c r="CR58" s="475">
        <v>7227</v>
      </c>
      <c r="CS58" s="475">
        <v>7280</v>
      </c>
      <c r="CT58" s="475">
        <v>7307</v>
      </c>
      <c r="CU58" s="476">
        <v>7334</v>
      </c>
      <c r="CV58" s="474">
        <v>7338</v>
      </c>
      <c r="CW58" s="475">
        <v>7324</v>
      </c>
      <c r="CX58" s="475">
        <v>7243</v>
      </c>
      <c r="CY58" s="475">
        <v>7206</v>
      </c>
      <c r="CZ58" s="475">
        <v>7156</v>
      </c>
      <c r="DA58" s="475">
        <v>7131</v>
      </c>
      <c r="DB58" s="475">
        <v>7149</v>
      </c>
      <c r="DC58" s="475">
        <v>7135</v>
      </c>
      <c r="DD58" s="475">
        <v>7142</v>
      </c>
      <c r="DE58" s="475">
        <v>7115</v>
      </c>
      <c r="DF58" s="475">
        <v>7184</v>
      </c>
      <c r="DG58" s="476">
        <v>7230</v>
      </c>
      <c r="DH58" s="474">
        <v>7249</v>
      </c>
      <c r="DI58" s="475">
        <v>7330</v>
      </c>
      <c r="DJ58" s="475">
        <v>7295</v>
      </c>
      <c r="DK58" s="475">
        <v>7262</v>
      </c>
      <c r="DL58" s="475">
        <v>7222</v>
      </c>
      <c r="DM58" s="475">
        <v>7189</v>
      </c>
      <c r="DN58" s="475">
        <v>7148</v>
      </c>
      <c r="DO58" s="475">
        <v>7147</v>
      </c>
      <c r="DP58" s="475">
        <v>7169</v>
      </c>
      <c r="DQ58" s="475">
        <v>7111</v>
      </c>
      <c r="DR58" s="475">
        <v>7088</v>
      </c>
      <c r="DS58" s="476">
        <v>7117</v>
      </c>
      <c r="DT58" s="474">
        <v>7152</v>
      </c>
      <c r="DU58" s="475">
        <v>7178</v>
      </c>
      <c r="DV58" s="475">
        <v>7188</v>
      </c>
      <c r="DW58" s="475">
        <v>7210</v>
      </c>
      <c r="DX58" s="478">
        <v>7236</v>
      </c>
      <c r="DY58" s="478">
        <v>7267</v>
      </c>
      <c r="DZ58" s="478">
        <v>7290</v>
      </c>
      <c r="EA58" s="478">
        <v>7223</v>
      </c>
      <c r="EB58" s="478">
        <v>7236</v>
      </c>
      <c r="EC58" s="478">
        <v>7221</v>
      </c>
      <c r="ED58" s="478">
        <v>7163</v>
      </c>
      <c r="EE58" s="476">
        <f>'1. Población_Afiliada_Regimen'!D58</f>
        <v>7204</v>
      </c>
      <c r="EF58" s="118">
        <f t="shared" si="2"/>
        <v>41</v>
      </c>
      <c r="EG58" s="98">
        <f t="shared" si="3"/>
        <v>0.57238587184140721</v>
      </c>
      <c r="EH58" s="118">
        <f t="shared" si="8"/>
        <v>87</v>
      </c>
      <c r="EI58" s="98">
        <f t="shared" si="9"/>
        <v>1.2224251791485177</v>
      </c>
    </row>
    <row r="59" spans="1:139" ht="15" outlineLevel="2">
      <c r="A59" s="457">
        <v>656</v>
      </c>
      <c r="B59" s="55" t="s">
        <v>363</v>
      </c>
      <c r="C59" s="409" t="s">
        <v>386</v>
      </c>
      <c r="D59" s="474">
        <v>5966</v>
      </c>
      <c r="E59" s="475">
        <v>6038</v>
      </c>
      <c r="F59" s="475">
        <v>6078</v>
      </c>
      <c r="G59" s="475">
        <v>6086</v>
      </c>
      <c r="H59" s="475">
        <v>6040</v>
      </c>
      <c r="I59" s="475">
        <v>6050</v>
      </c>
      <c r="J59" s="475">
        <v>6002</v>
      </c>
      <c r="K59" s="475">
        <v>6020</v>
      </c>
      <c r="L59" s="475">
        <v>5967</v>
      </c>
      <c r="M59" s="475">
        <v>5994</v>
      </c>
      <c r="N59" s="475">
        <v>6041</v>
      </c>
      <c r="O59" s="476">
        <v>6124</v>
      </c>
      <c r="P59" s="474">
        <v>6090</v>
      </c>
      <c r="Q59" s="475">
        <v>6053</v>
      </c>
      <c r="R59" s="477">
        <v>6181</v>
      </c>
      <c r="S59" s="475">
        <v>6103</v>
      </c>
      <c r="T59" s="475">
        <v>6282</v>
      </c>
      <c r="U59" s="475">
        <v>6518</v>
      </c>
      <c r="V59" s="475">
        <v>6509</v>
      </c>
      <c r="W59" s="475">
        <v>6465</v>
      </c>
      <c r="X59" s="475">
        <v>6461</v>
      </c>
      <c r="Y59" s="475">
        <v>6568</v>
      </c>
      <c r="Z59" s="475">
        <v>6583</v>
      </c>
      <c r="AA59" s="476">
        <v>6543</v>
      </c>
      <c r="AB59" s="474">
        <v>6523</v>
      </c>
      <c r="AC59" s="475">
        <v>6562</v>
      </c>
      <c r="AD59" s="475">
        <v>6552</v>
      </c>
      <c r="AE59" s="475">
        <v>6527</v>
      </c>
      <c r="AF59" s="475">
        <v>6448</v>
      </c>
      <c r="AG59" s="475">
        <v>6366</v>
      </c>
      <c r="AH59" s="475">
        <v>6356</v>
      </c>
      <c r="AI59" s="475">
        <v>6398</v>
      </c>
      <c r="AJ59" s="475">
        <v>6344</v>
      </c>
      <c r="AK59" s="475">
        <v>6425</v>
      </c>
      <c r="AL59" s="475">
        <v>6339</v>
      </c>
      <c r="AM59" s="476">
        <v>6416</v>
      </c>
      <c r="AN59" s="474">
        <v>6395</v>
      </c>
      <c r="AO59" s="475">
        <v>6531</v>
      </c>
      <c r="AP59" s="475">
        <v>6537</v>
      </c>
      <c r="AQ59" s="475">
        <v>6550</v>
      </c>
      <c r="AR59" s="475">
        <v>6492</v>
      </c>
      <c r="AS59" s="475">
        <v>6463</v>
      </c>
      <c r="AT59" s="475">
        <v>6453</v>
      </c>
      <c r="AU59" s="475">
        <v>6429</v>
      </c>
      <c r="AV59" s="475">
        <v>6397</v>
      </c>
      <c r="AW59" s="475">
        <v>6422</v>
      </c>
      <c r="AX59" s="475">
        <v>6376</v>
      </c>
      <c r="AY59" s="476">
        <v>6468</v>
      </c>
      <c r="AZ59" s="474">
        <v>6403</v>
      </c>
      <c r="BA59" s="475">
        <v>6493</v>
      </c>
      <c r="BB59" s="475">
        <v>6505</v>
      </c>
      <c r="BC59" s="475">
        <v>6539</v>
      </c>
      <c r="BD59" s="475">
        <v>6555</v>
      </c>
      <c r="BE59" s="475">
        <v>6542</v>
      </c>
      <c r="BF59" s="475">
        <v>6520</v>
      </c>
      <c r="BG59" s="475">
        <v>6414</v>
      </c>
      <c r="BH59" s="475">
        <v>6420</v>
      </c>
      <c r="BI59" s="475">
        <v>6298</v>
      </c>
      <c r="BJ59" s="475">
        <v>6358</v>
      </c>
      <c r="BK59" s="476">
        <v>6437</v>
      </c>
      <c r="BL59" s="474">
        <v>6463</v>
      </c>
      <c r="BM59" s="479">
        <v>6510</v>
      </c>
      <c r="BN59" s="479">
        <v>6458</v>
      </c>
      <c r="BO59" s="479">
        <v>6422</v>
      </c>
      <c r="BP59" s="479">
        <v>6433</v>
      </c>
      <c r="BQ59" s="479">
        <v>6417</v>
      </c>
      <c r="BR59" s="479">
        <v>6343</v>
      </c>
      <c r="BS59" s="479">
        <v>6370</v>
      </c>
      <c r="BT59" s="479">
        <v>6314</v>
      </c>
      <c r="BU59" s="479">
        <v>6300</v>
      </c>
      <c r="BV59" s="479">
        <v>6360</v>
      </c>
      <c r="BW59" s="476">
        <v>6384</v>
      </c>
      <c r="BX59" s="474">
        <v>6420</v>
      </c>
      <c r="BY59" s="479">
        <v>6398</v>
      </c>
      <c r="BZ59" s="479">
        <v>6339</v>
      </c>
      <c r="CA59" s="479">
        <v>6268</v>
      </c>
      <c r="CB59" s="479">
        <v>6238</v>
      </c>
      <c r="CC59" s="479">
        <v>6181</v>
      </c>
      <c r="CD59" s="479">
        <v>6179</v>
      </c>
      <c r="CE59" s="479">
        <v>6171</v>
      </c>
      <c r="CF59" s="479">
        <v>6155</v>
      </c>
      <c r="CG59" s="475">
        <v>6115</v>
      </c>
      <c r="CH59" s="475">
        <v>6063</v>
      </c>
      <c r="CI59" s="476">
        <v>6072</v>
      </c>
      <c r="CJ59" s="474">
        <v>6068</v>
      </c>
      <c r="CK59" s="475">
        <v>6063</v>
      </c>
      <c r="CL59" s="475">
        <v>6039</v>
      </c>
      <c r="CM59" s="475">
        <v>6022</v>
      </c>
      <c r="CN59" s="475">
        <v>6043</v>
      </c>
      <c r="CO59" s="475">
        <v>6106</v>
      </c>
      <c r="CP59" s="475">
        <v>6177</v>
      </c>
      <c r="CQ59" s="475">
        <v>6174</v>
      </c>
      <c r="CR59" s="475">
        <v>6232</v>
      </c>
      <c r="CS59" s="475">
        <v>6239</v>
      </c>
      <c r="CT59" s="475">
        <v>6266</v>
      </c>
      <c r="CU59" s="476">
        <v>6483</v>
      </c>
      <c r="CV59" s="474">
        <v>6488</v>
      </c>
      <c r="CW59" s="475">
        <v>6519</v>
      </c>
      <c r="CX59" s="475">
        <v>6473</v>
      </c>
      <c r="CY59" s="475">
        <v>6448</v>
      </c>
      <c r="CZ59" s="475">
        <v>6479</v>
      </c>
      <c r="DA59" s="475">
        <v>6463</v>
      </c>
      <c r="DB59" s="475">
        <v>6476</v>
      </c>
      <c r="DC59" s="475">
        <v>6483</v>
      </c>
      <c r="DD59" s="475">
        <v>6470</v>
      </c>
      <c r="DE59" s="475">
        <v>6431</v>
      </c>
      <c r="DF59" s="475">
        <v>6479</v>
      </c>
      <c r="DG59" s="476">
        <v>6495</v>
      </c>
      <c r="DH59" s="474">
        <v>6499</v>
      </c>
      <c r="DI59" s="475">
        <v>6519</v>
      </c>
      <c r="DJ59" s="475">
        <v>6599</v>
      </c>
      <c r="DK59" s="475">
        <v>6607</v>
      </c>
      <c r="DL59" s="475">
        <v>6571</v>
      </c>
      <c r="DM59" s="475">
        <v>6565</v>
      </c>
      <c r="DN59" s="475">
        <v>6515</v>
      </c>
      <c r="DO59" s="475">
        <v>6473</v>
      </c>
      <c r="DP59" s="475">
        <v>6499</v>
      </c>
      <c r="DQ59" s="475">
        <v>6438</v>
      </c>
      <c r="DR59" s="475">
        <v>6421</v>
      </c>
      <c r="DS59" s="476">
        <v>6491</v>
      </c>
      <c r="DT59" s="474">
        <v>6540</v>
      </c>
      <c r="DU59" s="475">
        <v>6788</v>
      </c>
      <c r="DV59" s="475">
        <v>6801</v>
      </c>
      <c r="DW59" s="475">
        <v>6818</v>
      </c>
      <c r="DX59" s="478">
        <v>6948</v>
      </c>
      <c r="DY59" s="478">
        <v>6960</v>
      </c>
      <c r="DZ59" s="478">
        <v>7004</v>
      </c>
      <c r="EA59" s="478">
        <v>6744</v>
      </c>
      <c r="EB59" s="478">
        <v>6959</v>
      </c>
      <c r="EC59" s="478">
        <v>6898</v>
      </c>
      <c r="ED59" s="478">
        <v>6859</v>
      </c>
      <c r="EE59" s="476">
        <f>'1. Población_Afiliada_Regimen'!D59</f>
        <v>6831</v>
      </c>
      <c r="EF59" s="118">
        <f t="shared" si="2"/>
        <v>-28</v>
      </c>
      <c r="EG59" s="98">
        <f t="shared" si="3"/>
        <v>-0.40822277299897941</v>
      </c>
      <c r="EH59" s="118">
        <f t="shared" si="8"/>
        <v>340</v>
      </c>
      <c r="EI59" s="98">
        <f t="shared" si="9"/>
        <v>5.2380218764443081</v>
      </c>
    </row>
    <row r="60" spans="1:139" ht="15" outlineLevel="2">
      <c r="A60" s="457">
        <v>761</v>
      </c>
      <c r="B60" s="55" t="s">
        <v>363</v>
      </c>
      <c r="C60" s="409" t="s">
        <v>388</v>
      </c>
      <c r="D60" s="474">
        <v>7718</v>
      </c>
      <c r="E60" s="475">
        <v>7940</v>
      </c>
      <c r="F60" s="475">
        <v>7981</v>
      </c>
      <c r="G60" s="475">
        <v>8021</v>
      </c>
      <c r="H60" s="475">
        <v>7977</v>
      </c>
      <c r="I60" s="475">
        <v>7955</v>
      </c>
      <c r="J60" s="475">
        <v>7868</v>
      </c>
      <c r="K60" s="475">
        <v>7951</v>
      </c>
      <c r="L60" s="475">
        <v>7917</v>
      </c>
      <c r="M60" s="475">
        <v>7958</v>
      </c>
      <c r="N60" s="475">
        <v>8096</v>
      </c>
      <c r="O60" s="476">
        <v>8279</v>
      </c>
      <c r="P60" s="474">
        <v>8404</v>
      </c>
      <c r="Q60" s="475">
        <v>8432</v>
      </c>
      <c r="R60" s="477">
        <v>8824</v>
      </c>
      <c r="S60" s="475">
        <v>8863</v>
      </c>
      <c r="T60" s="475">
        <v>8487</v>
      </c>
      <c r="U60" s="475">
        <v>8468</v>
      </c>
      <c r="V60" s="475">
        <v>8412</v>
      </c>
      <c r="W60" s="475">
        <v>8394</v>
      </c>
      <c r="X60" s="475">
        <v>8367</v>
      </c>
      <c r="Y60" s="475">
        <v>8446</v>
      </c>
      <c r="Z60" s="475">
        <v>8463</v>
      </c>
      <c r="AA60" s="476">
        <v>8419</v>
      </c>
      <c r="AB60" s="474">
        <v>8382</v>
      </c>
      <c r="AC60" s="475">
        <v>8308</v>
      </c>
      <c r="AD60" s="475">
        <v>8387</v>
      </c>
      <c r="AE60" s="475">
        <v>8403</v>
      </c>
      <c r="AF60" s="475">
        <v>8467</v>
      </c>
      <c r="AG60" s="475">
        <v>8485</v>
      </c>
      <c r="AH60" s="475">
        <v>8496</v>
      </c>
      <c r="AI60" s="475">
        <v>8610</v>
      </c>
      <c r="AJ60" s="475">
        <v>8588</v>
      </c>
      <c r="AK60" s="475">
        <v>8717</v>
      </c>
      <c r="AL60" s="475">
        <v>8331</v>
      </c>
      <c r="AM60" s="476">
        <v>8402</v>
      </c>
      <c r="AN60" s="474">
        <v>8426</v>
      </c>
      <c r="AO60" s="475">
        <v>8490</v>
      </c>
      <c r="AP60" s="475">
        <v>8504</v>
      </c>
      <c r="AQ60" s="475">
        <v>8429</v>
      </c>
      <c r="AR60" s="475">
        <v>8445</v>
      </c>
      <c r="AS60" s="475">
        <v>8481</v>
      </c>
      <c r="AT60" s="475">
        <v>8468</v>
      </c>
      <c r="AU60" s="475">
        <v>8459</v>
      </c>
      <c r="AV60" s="475">
        <v>8321</v>
      </c>
      <c r="AW60" s="475">
        <v>8341</v>
      </c>
      <c r="AX60" s="475">
        <v>8318</v>
      </c>
      <c r="AY60" s="476">
        <v>8354</v>
      </c>
      <c r="AZ60" s="474">
        <v>8351</v>
      </c>
      <c r="BA60" s="475">
        <v>8363</v>
      </c>
      <c r="BB60" s="475">
        <v>8311</v>
      </c>
      <c r="BC60" s="475">
        <v>8270</v>
      </c>
      <c r="BD60" s="475">
        <v>8242</v>
      </c>
      <c r="BE60" s="475">
        <v>8195</v>
      </c>
      <c r="BF60" s="475">
        <v>8152</v>
      </c>
      <c r="BG60" s="475">
        <v>8057</v>
      </c>
      <c r="BH60" s="475">
        <v>8045</v>
      </c>
      <c r="BI60" s="475">
        <v>7957</v>
      </c>
      <c r="BJ60" s="475">
        <v>7959</v>
      </c>
      <c r="BK60" s="476">
        <v>8048</v>
      </c>
      <c r="BL60" s="474">
        <v>8059</v>
      </c>
      <c r="BM60" s="479">
        <v>8133</v>
      </c>
      <c r="BN60" s="479">
        <v>8058</v>
      </c>
      <c r="BO60" s="479">
        <v>8061</v>
      </c>
      <c r="BP60" s="479">
        <v>8073</v>
      </c>
      <c r="BQ60" s="479">
        <v>8022</v>
      </c>
      <c r="BR60" s="479">
        <v>7916</v>
      </c>
      <c r="BS60" s="479">
        <v>7847</v>
      </c>
      <c r="BT60" s="479">
        <v>7792</v>
      </c>
      <c r="BU60" s="479">
        <v>7815</v>
      </c>
      <c r="BV60" s="479">
        <v>7852</v>
      </c>
      <c r="BW60" s="476">
        <v>7912</v>
      </c>
      <c r="BX60" s="474">
        <v>7945</v>
      </c>
      <c r="BY60" s="479">
        <v>7959</v>
      </c>
      <c r="BZ60" s="479">
        <v>7950</v>
      </c>
      <c r="CA60" s="479">
        <v>7857</v>
      </c>
      <c r="CB60" s="479">
        <v>7674</v>
      </c>
      <c r="CC60" s="479">
        <v>7586</v>
      </c>
      <c r="CD60" s="479">
        <v>7520</v>
      </c>
      <c r="CE60" s="479">
        <v>7459</v>
      </c>
      <c r="CF60" s="479">
        <v>7389</v>
      </c>
      <c r="CG60" s="475">
        <v>7379</v>
      </c>
      <c r="CH60" s="475">
        <v>7340</v>
      </c>
      <c r="CI60" s="476">
        <v>7342</v>
      </c>
      <c r="CJ60" s="474">
        <v>7320</v>
      </c>
      <c r="CK60" s="475">
        <v>7316</v>
      </c>
      <c r="CL60" s="475">
        <v>7286</v>
      </c>
      <c r="CM60" s="475">
        <v>7299</v>
      </c>
      <c r="CN60" s="475">
        <v>7319</v>
      </c>
      <c r="CO60" s="475">
        <v>7387</v>
      </c>
      <c r="CP60" s="475">
        <v>7501</v>
      </c>
      <c r="CQ60" s="475">
        <v>7521</v>
      </c>
      <c r="CR60" s="475">
        <v>7516</v>
      </c>
      <c r="CS60" s="475">
        <v>7527</v>
      </c>
      <c r="CT60" s="475">
        <v>7584</v>
      </c>
      <c r="CU60" s="476">
        <v>7600</v>
      </c>
      <c r="CV60" s="474">
        <v>7584</v>
      </c>
      <c r="CW60" s="475">
        <v>7544</v>
      </c>
      <c r="CX60" s="475">
        <v>7491</v>
      </c>
      <c r="CY60" s="475">
        <v>7450</v>
      </c>
      <c r="CZ60" s="475">
        <v>7485</v>
      </c>
      <c r="DA60" s="475">
        <v>7565</v>
      </c>
      <c r="DB60" s="475">
        <v>7594</v>
      </c>
      <c r="DC60" s="475">
        <v>7567</v>
      </c>
      <c r="DD60" s="475">
        <v>7602</v>
      </c>
      <c r="DE60" s="475">
        <v>7591</v>
      </c>
      <c r="DF60" s="475">
        <v>7673</v>
      </c>
      <c r="DG60" s="476">
        <v>7686</v>
      </c>
      <c r="DH60" s="474">
        <v>7717</v>
      </c>
      <c r="DI60" s="475">
        <v>7716</v>
      </c>
      <c r="DJ60" s="475">
        <v>7757</v>
      </c>
      <c r="DK60" s="475">
        <v>7711</v>
      </c>
      <c r="DL60" s="475">
        <v>7691</v>
      </c>
      <c r="DM60" s="475">
        <v>7640</v>
      </c>
      <c r="DN60" s="475">
        <v>7571</v>
      </c>
      <c r="DO60" s="475">
        <v>7569</v>
      </c>
      <c r="DP60" s="475">
        <v>7564</v>
      </c>
      <c r="DQ60" s="475">
        <v>7481</v>
      </c>
      <c r="DR60" s="475">
        <v>7429</v>
      </c>
      <c r="DS60" s="476">
        <v>7517</v>
      </c>
      <c r="DT60" s="474">
        <v>7584</v>
      </c>
      <c r="DU60" s="475">
        <v>7749</v>
      </c>
      <c r="DV60" s="475">
        <v>7826</v>
      </c>
      <c r="DW60" s="475">
        <v>7893</v>
      </c>
      <c r="DX60" s="478">
        <v>7992</v>
      </c>
      <c r="DY60" s="478">
        <v>8001</v>
      </c>
      <c r="DZ60" s="478">
        <v>8036</v>
      </c>
      <c r="EA60" s="478">
        <v>7857</v>
      </c>
      <c r="EB60" s="478">
        <v>7931</v>
      </c>
      <c r="EC60" s="478">
        <v>7910</v>
      </c>
      <c r="ED60" s="478">
        <v>7875</v>
      </c>
      <c r="EE60" s="476">
        <f>'1. Población_Afiliada_Regimen'!D60</f>
        <v>7894</v>
      </c>
      <c r="EF60" s="118">
        <f t="shared" si="2"/>
        <v>19</v>
      </c>
      <c r="EG60" s="98">
        <f t="shared" si="3"/>
        <v>0.24126984126984127</v>
      </c>
      <c r="EH60" s="118">
        <f t="shared" si="8"/>
        <v>377</v>
      </c>
      <c r="EI60" s="98">
        <f t="shared" si="9"/>
        <v>5.0152986563788744</v>
      </c>
    </row>
    <row r="61" spans="1:139" ht="15" outlineLevel="2">
      <c r="A61" s="457">
        <v>842</v>
      </c>
      <c r="B61" s="55" t="s">
        <v>363</v>
      </c>
      <c r="C61" s="409" t="s">
        <v>390</v>
      </c>
      <c r="D61" s="474">
        <v>5340</v>
      </c>
      <c r="E61" s="475">
        <v>5680</v>
      </c>
      <c r="F61" s="475">
        <v>5658</v>
      </c>
      <c r="G61" s="475">
        <v>5632</v>
      </c>
      <c r="H61" s="475">
        <v>5624</v>
      </c>
      <c r="I61" s="475">
        <v>5639</v>
      </c>
      <c r="J61" s="475">
        <v>5626</v>
      </c>
      <c r="K61" s="475">
        <v>5623</v>
      </c>
      <c r="L61" s="475">
        <v>5588</v>
      </c>
      <c r="M61" s="475">
        <v>5665</v>
      </c>
      <c r="N61" s="475">
        <v>5661</v>
      </c>
      <c r="O61" s="476">
        <v>5808</v>
      </c>
      <c r="P61" s="474">
        <v>5786</v>
      </c>
      <c r="Q61" s="475">
        <v>5800</v>
      </c>
      <c r="R61" s="477">
        <v>5859</v>
      </c>
      <c r="S61" s="475">
        <v>5869</v>
      </c>
      <c r="T61" s="475">
        <v>5885</v>
      </c>
      <c r="U61" s="475">
        <v>5800</v>
      </c>
      <c r="V61" s="475">
        <v>5861</v>
      </c>
      <c r="W61" s="475">
        <v>5849</v>
      </c>
      <c r="X61" s="475">
        <v>5837</v>
      </c>
      <c r="Y61" s="475">
        <v>5793</v>
      </c>
      <c r="Z61" s="475">
        <v>5829</v>
      </c>
      <c r="AA61" s="476">
        <v>5852</v>
      </c>
      <c r="AB61" s="474">
        <v>5851</v>
      </c>
      <c r="AC61" s="475">
        <v>5878</v>
      </c>
      <c r="AD61" s="475">
        <v>5844</v>
      </c>
      <c r="AE61" s="475">
        <v>5869</v>
      </c>
      <c r="AF61" s="475">
        <v>5870</v>
      </c>
      <c r="AG61" s="475">
        <v>5894</v>
      </c>
      <c r="AH61" s="475">
        <v>5916</v>
      </c>
      <c r="AI61" s="475">
        <v>5896</v>
      </c>
      <c r="AJ61" s="475">
        <v>5945</v>
      </c>
      <c r="AK61" s="475">
        <v>5919</v>
      </c>
      <c r="AL61" s="475">
        <v>5913</v>
      </c>
      <c r="AM61" s="476">
        <v>5905</v>
      </c>
      <c r="AN61" s="474">
        <v>5927</v>
      </c>
      <c r="AO61" s="475">
        <v>5950</v>
      </c>
      <c r="AP61" s="475">
        <v>6021</v>
      </c>
      <c r="AQ61" s="475">
        <v>6023</v>
      </c>
      <c r="AR61" s="475">
        <v>6030</v>
      </c>
      <c r="AS61" s="475">
        <v>6019</v>
      </c>
      <c r="AT61" s="475">
        <v>6017</v>
      </c>
      <c r="AU61" s="475">
        <v>5974</v>
      </c>
      <c r="AV61" s="475">
        <v>5959</v>
      </c>
      <c r="AW61" s="475">
        <v>5951</v>
      </c>
      <c r="AX61" s="475">
        <v>5939</v>
      </c>
      <c r="AY61" s="476">
        <v>5903</v>
      </c>
      <c r="AZ61" s="474">
        <v>5861</v>
      </c>
      <c r="BA61" s="475">
        <v>5833</v>
      </c>
      <c r="BB61" s="475">
        <v>5853</v>
      </c>
      <c r="BC61" s="475">
        <v>5259</v>
      </c>
      <c r="BD61" s="475">
        <v>5753</v>
      </c>
      <c r="BE61" s="475">
        <v>5777</v>
      </c>
      <c r="BF61" s="475">
        <v>5782</v>
      </c>
      <c r="BG61" s="475">
        <v>5727</v>
      </c>
      <c r="BH61" s="475">
        <v>5679</v>
      </c>
      <c r="BI61" s="475">
        <v>5670</v>
      </c>
      <c r="BJ61" s="475">
        <v>5768</v>
      </c>
      <c r="BK61" s="476">
        <v>5813</v>
      </c>
      <c r="BL61" s="474">
        <v>5836</v>
      </c>
      <c r="BM61" s="479">
        <v>5881</v>
      </c>
      <c r="BN61" s="479">
        <v>5830</v>
      </c>
      <c r="BO61" s="479">
        <v>5836</v>
      </c>
      <c r="BP61" s="479">
        <v>5833</v>
      </c>
      <c r="BQ61" s="479">
        <v>5831</v>
      </c>
      <c r="BR61" s="479">
        <v>5857</v>
      </c>
      <c r="BS61" s="479">
        <v>5871</v>
      </c>
      <c r="BT61" s="479">
        <v>5889</v>
      </c>
      <c r="BU61" s="479">
        <v>5901</v>
      </c>
      <c r="BV61" s="479">
        <v>5903</v>
      </c>
      <c r="BW61" s="476">
        <v>5886</v>
      </c>
      <c r="BX61" s="474">
        <v>5886</v>
      </c>
      <c r="BY61" s="479">
        <v>5860</v>
      </c>
      <c r="BZ61" s="479">
        <v>5855</v>
      </c>
      <c r="CA61" s="479">
        <v>5847</v>
      </c>
      <c r="CB61" s="479">
        <v>5818</v>
      </c>
      <c r="CC61" s="479">
        <v>5691</v>
      </c>
      <c r="CD61" s="479">
        <v>5728</v>
      </c>
      <c r="CE61" s="479">
        <v>5727</v>
      </c>
      <c r="CF61" s="479">
        <v>5689</v>
      </c>
      <c r="CG61" s="475">
        <v>5693</v>
      </c>
      <c r="CH61" s="475">
        <v>5689</v>
      </c>
      <c r="CI61" s="476">
        <v>5660</v>
      </c>
      <c r="CJ61" s="474">
        <v>5606</v>
      </c>
      <c r="CK61" s="475">
        <v>5611</v>
      </c>
      <c r="CL61" s="475">
        <v>5617</v>
      </c>
      <c r="CM61" s="475">
        <v>5584</v>
      </c>
      <c r="CN61" s="475">
        <v>5607</v>
      </c>
      <c r="CO61" s="475">
        <v>5607</v>
      </c>
      <c r="CP61" s="475">
        <v>5633</v>
      </c>
      <c r="CQ61" s="475">
        <v>5651</v>
      </c>
      <c r="CR61" s="475">
        <v>5629</v>
      </c>
      <c r="CS61" s="475">
        <v>5632</v>
      </c>
      <c r="CT61" s="475">
        <v>5631</v>
      </c>
      <c r="CU61" s="476">
        <v>5635</v>
      </c>
      <c r="CV61" s="474">
        <v>5641</v>
      </c>
      <c r="CW61" s="475">
        <v>5634</v>
      </c>
      <c r="CX61" s="475">
        <v>5609</v>
      </c>
      <c r="CY61" s="475">
        <v>5663</v>
      </c>
      <c r="CZ61" s="475">
        <v>5655</v>
      </c>
      <c r="DA61" s="475">
        <v>5626</v>
      </c>
      <c r="DB61" s="475">
        <v>5600</v>
      </c>
      <c r="DC61" s="475">
        <v>5605</v>
      </c>
      <c r="DD61" s="475">
        <v>5581</v>
      </c>
      <c r="DE61" s="475">
        <v>5562</v>
      </c>
      <c r="DF61" s="475">
        <v>5553</v>
      </c>
      <c r="DG61" s="476">
        <v>5529</v>
      </c>
      <c r="DH61" s="474">
        <v>5546</v>
      </c>
      <c r="DI61" s="475">
        <v>5531</v>
      </c>
      <c r="DJ61" s="475">
        <v>5530</v>
      </c>
      <c r="DK61" s="475">
        <v>5523</v>
      </c>
      <c r="DL61" s="475">
        <v>5503</v>
      </c>
      <c r="DM61" s="475">
        <v>5499</v>
      </c>
      <c r="DN61" s="475">
        <v>5450</v>
      </c>
      <c r="DO61" s="475">
        <v>5467</v>
      </c>
      <c r="DP61" s="475">
        <v>5471</v>
      </c>
      <c r="DQ61" s="475">
        <v>5494</v>
      </c>
      <c r="DR61" s="475">
        <v>5474</v>
      </c>
      <c r="DS61" s="476">
        <v>5466</v>
      </c>
      <c r="DT61" s="474">
        <v>5472</v>
      </c>
      <c r="DU61" s="475">
        <v>5511</v>
      </c>
      <c r="DV61" s="475">
        <v>5452</v>
      </c>
      <c r="DW61" s="475">
        <v>5434</v>
      </c>
      <c r="DX61" s="478">
        <v>5492</v>
      </c>
      <c r="DY61" s="478">
        <v>5472</v>
      </c>
      <c r="DZ61" s="478">
        <v>5445</v>
      </c>
      <c r="EA61" s="478">
        <v>5409</v>
      </c>
      <c r="EB61" s="478">
        <v>5386</v>
      </c>
      <c r="EC61" s="478">
        <v>5364</v>
      </c>
      <c r="ED61" s="478">
        <v>5339</v>
      </c>
      <c r="EE61" s="476">
        <f>'1. Población_Afiliada_Regimen'!D61</f>
        <v>5333</v>
      </c>
      <c r="EF61" s="118">
        <f t="shared" si="2"/>
        <v>-6</v>
      </c>
      <c r="EG61" s="98">
        <f t="shared" si="3"/>
        <v>-0.11238059561715678</v>
      </c>
      <c r="EH61" s="118">
        <f t="shared" si="8"/>
        <v>-133</v>
      </c>
      <c r="EI61" s="98">
        <f t="shared" si="9"/>
        <v>-2.4332235638492499</v>
      </c>
    </row>
    <row r="62" spans="1:139" ht="15" outlineLevel="1" collapsed="1">
      <c r="A62" s="48" t="s">
        <v>391</v>
      </c>
      <c r="B62" s="45"/>
      <c r="C62" s="49" t="s">
        <v>391</v>
      </c>
      <c r="D62" s="50">
        <f t="shared" ref="D62:AH62" si="12">SUBTOTAL(9,D63:D79)</f>
        <v>146796</v>
      </c>
      <c r="E62" s="51">
        <f t="shared" si="12"/>
        <v>147395</v>
      </c>
      <c r="F62" s="51">
        <f t="shared" si="12"/>
        <v>146901</v>
      </c>
      <c r="G62" s="51">
        <f t="shared" si="12"/>
        <v>145793</v>
      </c>
      <c r="H62" s="51">
        <f t="shared" si="12"/>
        <v>145272</v>
      </c>
      <c r="I62" s="51">
        <f t="shared" si="12"/>
        <v>146138</v>
      </c>
      <c r="J62" s="51">
        <f t="shared" si="12"/>
        <v>142960</v>
      </c>
      <c r="K62" s="51">
        <f t="shared" si="12"/>
        <v>145369</v>
      </c>
      <c r="L62" s="51">
        <f t="shared" si="12"/>
        <v>142816</v>
      </c>
      <c r="M62" s="51">
        <f t="shared" si="12"/>
        <v>143496</v>
      </c>
      <c r="N62" s="51">
        <f t="shared" si="12"/>
        <v>143428</v>
      </c>
      <c r="O62" s="52">
        <f t="shared" si="12"/>
        <v>145113</v>
      </c>
      <c r="P62" s="50">
        <f t="shared" si="12"/>
        <v>145072</v>
      </c>
      <c r="Q62" s="51">
        <f t="shared" si="12"/>
        <v>144973</v>
      </c>
      <c r="R62" s="53">
        <f t="shared" si="12"/>
        <v>146244</v>
      </c>
      <c r="S62" s="51">
        <f t="shared" si="12"/>
        <v>144325</v>
      </c>
      <c r="T62" s="51">
        <f t="shared" si="12"/>
        <v>147573</v>
      </c>
      <c r="U62" s="51">
        <f t="shared" si="12"/>
        <v>148320</v>
      </c>
      <c r="V62" s="51">
        <f t="shared" si="12"/>
        <v>149101</v>
      </c>
      <c r="W62" s="51">
        <f t="shared" si="12"/>
        <v>149225</v>
      </c>
      <c r="X62" s="51">
        <f t="shared" si="12"/>
        <v>149509</v>
      </c>
      <c r="Y62" s="51">
        <f t="shared" si="12"/>
        <v>150118</v>
      </c>
      <c r="Z62" s="51">
        <f t="shared" si="12"/>
        <v>149890</v>
      </c>
      <c r="AA62" s="52">
        <f t="shared" si="12"/>
        <v>149319</v>
      </c>
      <c r="AB62" s="50">
        <f t="shared" si="12"/>
        <v>149979</v>
      </c>
      <c r="AC62" s="51">
        <f t="shared" si="12"/>
        <v>150795</v>
      </c>
      <c r="AD62" s="51">
        <f t="shared" si="12"/>
        <v>150534</v>
      </c>
      <c r="AE62" s="51">
        <f t="shared" si="12"/>
        <v>150134</v>
      </c>
      <c r="AF62" s="51">
        <f t="shared" si="12"/>
        <v>150669</v>
      </c>
      <c r="AG62" s="51">
        <f t="shared" si="12"/>
        <v>149233</v>
      </c>
      <c r="AH62" s="51">
        <f t="shared" si="12"/>
        <v>148519</v>
      </c>
      <c r="AI62" s="51">
        <v>147946</v>
      </c>
      <c r="AJ62" s="51">
        <v>148271</v>
      </c>
      <c r="AK62" s="51">
        <v>149505</v>
      </c>
      <c r="AL62" s="51">
        <v>149293</v>
      </c>
      <c r="AM62" s="52">
        <v>150047</v>
      </c>
      <c r="AN62" s="50">
        <v>149701</v>
      </c>
      <c r="AO62" s="51">
        <v>149281</v>
      </c>
      <c r="AP62" s="51">
        <v>149618</v>
      </c>
      <c r="AQ62" s="51">
        <v>148696</v>
      </c>
      <c r="AR62" s="51">
        <f>SUM(AR63:AR79)</f>
        <v>150102</v>
      </c>
      <c r="AS62" s="51">
        <v>149419</v>
      </c>
      <c r="AT62" s="51">
        <v>149306</v>
      </c>
      <c r="AU62" s="51">
        <v>149585</v>
      </c>
      <c r="AV62" s="51">
        <v>148724</v>
      </c>
      <c r="AW62" s="51">
        <v>149169</v>
      </c>
      <c r="AX62" s="51">
        <v>148935</v>
      </c>
      <c r="AY62" s="52">
        <v>149256</v>
      </c>
      <c r="AZ62" s="50">
        <v>149501</v>
      </c>
      <c r="BA62" s="51">
        <v>150200</v>
      </c>
      <c r="BB62" s="51">
        <v>149628</v>
      </c>
      <c r="BC62" s="51">
        <v>149481</v>
      </c>
      <c r="BD62" s="51">
        <v>149152</v>
      </c>
      <c r="BE62" s="51">
        <v>148714</v>
      </c>
      <c r="BF62" s="51">
        <v>148475</v>
      </c>
      <c r="BG62" s="51">
        <v>146729</v>
      </c>
      <c r="BH62" s="51">
        <v>147249</v>
      </c>
      <c r="BI62" s="51">
        <v>145972</v>
      </c>
      <c r="BJ62" s="51">
        <v>146961</v>
      </c>
      <c r="BK62" s="52">
        <v>148027</v>
      </c>
      <c r="BL62" s="50">
        <v>148197</v>
      </c>
      <c r="BM62" s="134">
        <v>148982</v>
      </c>
      <c r="BN62" s="134">
        <v>148899</v>
      </c>
      <c r="BO62" s="134">
        <v>148868</v>
      </c>
      <c r="BP62" s="134">
        <v>149061</v>
      </c>
      <c r="BQ62" s="134">
        <v>148737</v>
      </c>
      <c r="BR62" s="134">
        <v>145987</v>
      </c>
      <c r="BS62" s="134">
        <v>144988</v>
      </c>
      <c r="BT62" s="134">
        <v>144578</v>
      </c>
      <c r="BU62" s="134">
        <v>144700</v>
      </c>
      <c r="BV62" s="134">
        <v>144715</v>
      </c>
      <c r="BW62" s="52">
        <v>145082</v>
      </c>
      <c r="BX62" s="50">
        <v>145041</v>
      </c>
      <c r="BY62" s="134">
        <v>144441</v>
      </c>
      <c r="BZ62" s="134">
        <v>142920</v>
      </c>
      <c r="CA62" s="134">
        <v>141440</v>
      </c>
      <c r="CB62" s="134">
        <v>141043</v>
      </c>
      <c r="CC62" s="134">
        <v>139027</v>
      </c>
      <c r="CD62" s="134">
        <v>138730</v>
      </c>
      <c r="CE62" s="134">
        <v>138629</v>
      </c>
      <c r="CF62" s="134">
        <v>137915</v>
      </c>
      <c r="CG62" s="51">
        <v>137293</v>
      </c>
      <c r="CH62" s="51">
        <v>136956</v>
      </c>
      <c r="CI62" s="52">
        <v>136603</v>
      </c>
      <c r="CJ62" s="50">
        <v>136259</v>
      </c>
      <c r="CK62" s="51">
        <v>136292</v>
      </c>
      <c r="CL62" s="51">
        <v>135994</v>
      </c>
      <c r="CM62" s="51">
        <v>135838</v>
      </c>
      <c r="CN62" s="51">
        <v>136097</v>
      </c>
      <c r="CO62" s="51">
        <v>137052</v>
      </c>
      <c r="CP62" s="51">
        <v>138313</v>
      </c>
      <c r="CQ62" s="51">
        <v>138450</v>
      </c>
      <c r="CR62" s="51">
        <v>138367</v>
      </c>
      <c r="CS62" s="51">
        <v>138750</v>
      </c>
      <c r="CT62" s="51">
        <v>139489</v>
      </c>
      <c r="CU62" s="52">
        <v>140231</v>
      </c>
      <c r="CV62" s="50">
        <v>140355</v>
      </c>
      <c r="CW62" s="51">
        <v>140177</v>
      </c>
      <c r="CX62" s="51">
        <v>139452</v>
      </c>
      <c r="CY62" s="51">
        <v>139220</v>
      </c>
      <c r="CZ62" s="51">
        <v>139192</v>
      </c>
      <c r="DA62" s="51">
        <v>138342</v>
      </c>
      <c r="DB62" s="51">
        <v>138173</v>
      </c>
      <c r="DC62" s="51">
        <v>137640</v>
      </c>
      <c r="DD62" s="51">
        <v>137550</v>
      </c>
      <c r="DE62" s="51">
        <v>137723</v>
      </c>
      <c r="DF62" s="51">
        <v>138112</v>
      </c>
      <c r="DG62" s="52">
        <v>138105</v>
      </c>
      <c r="DH62" s="50">
        <v>138055</v>
      </c>
      <c r="DI62" s="51">
        <v>137595</v>
      </c>
      <c r="DJ62" s="51">
        <v>137713</v>
      </c>
      <c r="DK62" s="51">
        <v>136869</v>
      </c>
      <c r="DL62" s="51">
        <v>136343</v>
      </c>
      <c r="DM62" s="51">
        <v>135561</v>
      </c>
      <c r="DN62" s="51">
        <v>134506</v>
      </c>
      <c r="DO62" s="51">
        <v>133998</v>
      </c>
      <c r="DP62" s="51">
        <v>134016</v>
      </c>
      <c r="DQ62" s="51">
        <v>133147</v>
      </c>
      <c r="DR62" s="51">
        <v>132551</v>
      </c>
      <c r="DS62" s="52">
        <v>133773</v>
      </c>
      <c r="DT62" s="50">
        <v>134201</v>
      </c>
      <c r="DU62" s="51">
        <v>136711</v>
      </c>
      <c r="DV62" s="51">
        <v>137316</v>
      </c>
      <c r="DW62" s="51">
        <v>137582</v>
      </c>
      <c r="DX62" s="54">
        <v>138682</v>
      </c>
      <c r="DY62" s="54">
        <v>139163</v>
      </c>
      <c r="DZ62" s="54">
        <v>139485</v>
      </c>
      <c r="EA62" s="54">
        <v>137828</v>
      </c>
      <c r="EB62" s="54">
        <v>137988</v>
      </c>
      <c r="EC62" s="54">
        <v>137672</v>
      </c>
      <c r="ED62" s="54">
        <v>136853</v>
      </c>
      <c r="EE62" s="52">
        <f>'1. Población_Afiliada_Regimen'!D62</f>
        <v>136375</v>
      </c>
      <c r="EF62" s="118">
        <f t="shared" si="2"/>
        <v>-478</v>
      </c>
      <c r="EG62" s="98">
        <f t="shared" si="3"/>
        <v>-0.34927988425536888</v>
      </c>
      <c r="EH62" s="118">
        <f t="shared" si="8"/>
        <v>2602</v>
      </c>
      <c r="EI62" s="98">
        <f t="shared" si="9"/>
        <v>1.945086078655633</v>
      </c>
    </row>
    <row r="63" spans="1:139" ht="15" outlineLevel="2">
      <c r="A63" s="457">
        <v>38</v>
      </c>
      <c r="B63" s="55" t="s">
        <v>391</v>
      </c>
      <c r="C63" s="409" t="s">
        <v>311</v>
      </c>
      <c r="D63" s="474">
        <v>10033</v>
      </c>
      <c r="E63" s="475">
        <v>10028</v>
      </c>
      <c r="F63" s="475">
        <v>9953</v>
      </c>
      <c r="G63" s="475">
        <v>9870</v>
      </c>
      <c r="H63" s="475">
        <v>9789</v>
      </c>
      <c r="I63" s="475">
        <v>9845</v>
      </c>
      <c r="J63" s="475">
        <v>9769</v>
      </c>
      <c r="K63" s="475">
        <v>9802</v>
      </c>
      <c r="L63" s="475">
        <v>9663</v>
      </c>
      <c r="M63" s="475">
        <v>9788</v>
      </c>
      <c r="N63" s="475">
        <v>9779</v>
      </c>
      <c r="O63" s="476">
        <v>9947</v>
      </c>
      <c r="P63" s="474">
        <v>9960</v>
      </c>
      <c r="Q63" s="475">
        <v>9897</v>
      </c>
      <c r="R63" s="477">
        <v>9873</v>
      </c>
      <c r="S63" s="475">
        <v>9847</v>
      </c>
      <c r="T63" s="475">
        <v>9821</v>
      </c>
      <c r="U63" s="475">
        <v>9881</v>
      </c>
      <c r="V63" s="475">
        <v>9936</v>
      </c>
      <c r="W63" s="475">
        <v>9872</v>
      </c>
      <c r="X63" s="475">
        <v>9837</v>
      </c>
      <c r="Y63" s="475">
        <v>9794</v>
      </c>
      <c r="Z63" s="475">
        <v>9744</v>
      </c>
      <c r="AA63" s="476">
        <v>9791</v>
      </c>
      <c r="AB63" s="474">
        <v>9778</v>
      </c>
      <c r="AC63" s="475">
        <v>9784</v>
      </c>
      <c r="AD63" s="475">
        <v>9788</v>
      </c>
      <c r="AE63" s="475">
        <v>9803</v>
      </c>
      <c r="AF63" s="475">
        <v>9806</v>
      </c>
      <c r="AG63" s="475">
        <v>9775</v>
      </c>
      <c r="AH63" s="475">
        <v>9790</v>
      </c>
      <c r="AI63" s="475">
        <v>9750</v>
      </c>
      <c r="AJ63" s="475">
        <v>9951</v>
      </c>
      <c r="AK63" s="475">
        <v>9947</v>
      </c>
      <c r="AL63" s="475">
        <v>9944</v>
      </c>
      <c r="AM63" s="476">
        <v>9916</v>
      </c>
      <c r="AN63" s="474">
        <v>9929</v>
      </c>
      <c r="AO63" s="475">
        <v>9851</v>
      </c>
      <c r="AP63" s="475">
        <v>9884</v>
      </c>
      <c r="AQ63" s="475">
        <v>9805</v>
      </c>
      <c r="AR63" s="475">
        <v>9752</v>
      </c>
      <c r="AS63" s="475">
        <v>9798</v>
      </c>
      <c r="AT63" s="475">
        <v>9761</v>
      </c>
      <c r="AU63" s="475">
        <v>9716</v>
      </c>
      <c r="AV63" s="475">
        <v>9784</v>
      </c>
      <c r="AW63" s="475">
        <v>9775</v>
      </c>
      <c r="AX63" s="475">
        <v>9780</v>
      </c>
      <c r="AY63" s="476">
        <v>9816</v>
      </c>
      <c r="AZ63" s="474">
        <v>9760</v>
      </c>
      <c r="BA63" s="475">
        <v>9712</v>
      </c>
      <c r="BB63" s="475">
        <v>9730</v>
      </c>
      <c r="BC63" s="475">
        <v>9694</v>
      </c>
      <c r="BD63" s="475">
        <v>9586</v>
      </c>
      <c r="BE63" s="475">
        <v>9611</v>
      </c>
      <c r="BF63" s="475">
        <v>9586</v>
      </c>
      <c r="BG63" s="475">
        <v>9491</v>
      </c>
      <c r="BH63" s="475">
        <v>9445</v>
      </c>
      <c r="BI63" s="475">
        <v>9384</v>
      </c>
      <c r="BJ63" s="475">
        <v>9479</v>
      </c>
      <c r="BK63" s="476">
        <v>9551</v>
      </c>
      <c r="BL63" s="474">
        <v>9570</v>
      </c>
      <c r="BM63" s="479">
        <v>9562</v>
      </c>
      <c r="BN63" s="479">
        <v>9563</v>
      </c>
      <c r="BO63" s="479">
        <v>9576</v>
      </c>
      <c r="BP63" s="479">
        <v>9576</v>
      </c>
      <c r="BQ63" s="479">
        <v>9594</v>
      </c>
      <c r="BR63" s="479">
        <v>9600</v>
      </c>
      <c r="BS63" s="479">
        <v>9589</v>
      </c>
      <c r="BT63" s="479">
        <v>9593</v>
      </c>
      <c r="BU63" s="479">
        <v>9553</v>
      </c>
      <c r="BV63" s="479">
        <v>9479</v>
      </c>
      <c r="BW63" s="476">
        <v>9456</v>
      </c>
      <c r="BX63" s="474">
        <v>9407</v>
      </c>
      <c r="BY63" s="479">
        <v>9360</v>
      </c>
      <c r="BZ63" s="479">
        <v>9322</v>
      </c>
      <c r="CA63" s="479">
        <v>9259</v>
      </c>
      <c r="CB63" s="479">
        <v>9254</v>
      </c>
      <c r="CC63" s="479">
        <v>8855</v>
      </c>
      <c r="CD63" s="479">
        <v>8944</v>
      </c>
      <c r="CE63" s="479">
        <v>8935</v>
      </c>
      <c r="CF63" s="479">
        <v>8909</v>
      </c>
      <c r="CG63" s="475">
        <v>8888</v>
      </c>
      <c r="CH63" s="475">
        <v>8866</v>
      </c>
      <c r="CI63" s="476">
        <v>8820</v>
      </c>
      <c r="CJ63" s="474">
        <v>8835</v>
      </c>
      <c r="CK63" s="475">
        <v>8843</v>
      </c>
      <c r="CL63" s="475">
        <v>8880</v>
      </c>
      <c r="CM63" s="475">
        <v>8848</v>
      </c>
      <c r="CN63" s="475">
        <v>8875</v>
      </c>
      <c r="CO63" s="475">
        <v>8913</v>
      </c>
      <c r="CP63" s="475">
        <v>8959</v>
      </c>
      <c r="CQ63" s="475">
        <v>8987</v>
      </c>
      <c r="CR63" s="475">
        <v>8998</v>
      </c>
      <c r="CS63" s="475">
        <v>9012</v>
      </c>
      <c r="CT63" s="475">
        <v>8988</v>
      </c>
      <c r="CU63" s="476">
        <v>8964</v>
      </c>
      <c r="CV63" s="474">
        <v>8954</v>
      </c>
      <c r="CW63" s="475">
        <v>8944</v>
      </c>
      <c r="CX63" s="475">
        <v>8880</v>
      </c>
      <c r="CY63" s="475">
        <v>8832</v>
      </c>
      <c r="CZ63" s="475">
        <v>8801</v>
      </c>
      <c r="DA63" s="475">
        <v>8758</v>
      </c>
      <c r="DB63" s="475">
        <v>8753</v>
      </c>
      <c r="DC63" s="475">
        <v>8715</v>
      </c>
      <c r="DD63" s="475">
        <v>8718</v>
      </c>
      <c r="DE63" s="475">
        <v>8679</v>
      </c>
      <c r="DF63" s="475">
        <v>8682</v>
      </c>
      <c r="DG63" s="476">
        <v>8669</v>
      </c>
      <c r="DH63" s="474">
        <v>8657</v>
      </c>
      <c r="DI63" s="475">
        <v>8674</v>
      </c>
      <c r="DJ63" s="475">
        <v>8659</v>
      </c>
      <c r="DK63" s="475">
        <v>8656</v>
      </c>
      <c r="DL63" s="475">
        <v>8653</v>
      </c>
      <c r="DM63" s="475">
        <v>8611</v>
      </c>
      <c r="DN63" s="475">
        <v>8588</v>
      </c>
      <c r="DO63" s="475">
        <v>8587</v>
      </c>
      <c r="DP63" s="475">
        <v>8612</v>
      </c>
      <c r="DQ63" s="475">
        <v>8562</v>
      </c>
      <c r="DR63" s="475">
        <v>8567</v>
      </c>
      <c r="DS63" s="476">
        <v>8550</v>
      </c>
      <c r="DT63" s="474">
        <v>8583</v>
      </c>
      <c r="DU63" s="475">
        <v>8581</v>
      </c>
      <c r="DV63" s="475">
        <v>8559</v>
      </c>
      <c r="DW63" s="475">
        <v>8531</v>
      </c>
      <c r="DX63" s="478">
        <v>8608</v>
      </c>
      <c r="DY63" s="478">
        <v>8581</v>
      </c>
      <c r="DZ63" s="478">
        <v>8576</v>
      </c>
      <c r="EA63" s="478">
        <v>8570</v>
      </c>
      <c r="EB63" s="478">
        <v>8537</v>
      </c>
      <c r="EC63" s="478">
        <v>8522</v>
      </c>
      <c r="ED63" s="478">
        <v>8555</v>
      </c>
      <c r="EE63" s="476">
        <f>'1. Población_Afiliada_Regimen'!D63</f>
        <v>8534</v>
      </c>
      <c r="EF63" s="118">
        <f t="shared" si="2"/>
        <v>-21</v>
      </c>
      <c r="EG63" s="98">
        <f t="shared" si="3"/>
        <v>-0.24547048509643482</v>
      </c>
      <c r="EH63" s="118">
        <f t="shared" si="8"/>
        <v>-16</v>
      </c>
      <c r="EI63" s="98">
        <f t="shared" si="9"/>
        <v>-0.18713450292397663</v>
      </c>
    </row>
    <row r="64" spans="1:139" ht="15" outlineLevel="2">
      <c r="A64" s="457">
        <v>86</v>
      </c>
      <c r="B64" s="55" t="s">
        <v>391</v>
      </c>
      <c r="C64" s="409" t="s">
        <v>327</v>
      </c>
      <c r="D64" s="474">
        <v>3390</v>
      </c>
      <c r="E64" s="475">
        <v>3399</v>
      </c>
      <c r="F64" s="475">
        <v>3371</v>
      </c>
      <c r="G64" s="475">
        <v>3381</v>
      </c>
      <c r="H64" s="475">
        <v>3353</v>
      </c>
      <c r="I64" s="475">
        <v>3340</v>
      </c>
      <c r="J64" s="475">
        <v>3349</v>
      </c>
      <c r="K64" s="475">
        <v>3334</v>
      </c>
      <c r="L64" s="475">
        <v>3440</v>
      </c>
      <c r="M64" s="475">
        <v>3447</v>
      </c>
      <c r="N64" s="475">
        <v>3520</v>
      </c>
      <c r="O64" s="476">
        <v>3603</v>
      </c>
      <c r="P64" s="474">
        <v>3626</v>
      </c>
      <c r="Q64" s="475">
        <v>3615</v>
      </c>
      <c r="R64" s="477">
        <v>3568</v>
      </c>
      <c r="S64" s="475">
        <v>3555</v>
      </c>
      <c r="T64" s="475">
        <v>3545</v>
      </c>
      <c r="U64" s="475">
        <v>3574</v>
      </c>
      <c r="V64" s="475">
        <v>3586</v>
      </c>
      <c r="W64" s="475">
        <v>3594</v>
      </c>
      <c r="X64" s="475">
        <v>3657</v>
      </c>
      <c r="Y64" s="475">
        <v>3664</v>
      </c>
      <c r="Z64" s="475">
        <v>3662</v>
      </c>
      <c r="AA64" s="476">
        <v>3614</v>
      </c>
      <c r="AB64" s="474">
        <v>3525</v>
      </c>
      <c r="AC64" s="475">
        <v>3540</v>
      </c>
      <c r="AD64" s="475">
        <v>3542</v>
      </c>
      <c r="AE64" s="475">
        <v>3498</v>
      </c>
      <c r="AF64" s="475">
        <v>3591</v>
      </c>
      <c r="AG64" s="475">
        <v>3575</v>
      </c>
      <c r="AH64" s="475">
        <v>3583</v>
      </c>
      <c r="AI64" s="475">
        <v>3597</v>
      </c>
      <c r="AJ64" s="475">
        <v>3574</v>
      </c>
      <c r="AK64" s="475">
        <v>3622</v>
      </c>
      <c r="AL64" s="475">
        <v>3643</v>
      </c>
      <c r="AM64" s="476">
        <v>3672</v>
      </c>
      <c r="AN64" s="474">
        <v>3621</v>
      </c>
      <c r="AO64" s="475">
        <v>3585</v>
      </c>
      <c r="AP64" s="475">
        <v>3551</v>
      </c>
      <c r="AQ64" s="475">
        <v>3532</v>
      </c>
      <c r="AR64" s="475">
        <v>3610</v>
      </c>
      <c r="AS64" s="475">
        <v>3570</v>
      </c>
      <c r="AT64" s="475">
        <v>3573</v>
      </c>
      <c r="AU64" s="475">
        <v>3595</v>
      </c>
      <c r="AV64" s="475">
        <v>3562</v>
      </c>
      <c r="AW64" s="475">
        <v>3571</v>
      </c>
      <c r="AX64" s="475">
        <v>3524</v>
      </c>
      <c r="AY64" s="476">
        <v>3502</v>
      </c>
      <c r="AZ64" s="474">
        <v>3546</v>
      </c>
      <c r="BA64" s="475">
        <v>3572</v>
      </c>
      <c r="BB64" s="475">
        <v>3559</v>
      </c>
      <c r="BC64" s="475">
        <v>3581</v>
      </c>
      <c r="BD64" s="475">
        <v>3579</v>
      </c>
      <c r="BE64" s="475">
        <v>3542</v>
      </c>
      <c r="BF64" s="475">
        <v>3523</v>
      </c>
      <c r="BG64" s="475">
        <v>3468</v>
      </c>
      <c r="BH64" s="475">
        <v>3531</v>
      </c>
      <c r="BI64" s="475">
        <v>3496</v>
      </c>
      <c r="BJ64" s="475">
        <v>3467</v>
      </c>
      <c r="BK64" s="476">
        <v>3498</v>
      </c>
      <c r="BL64" s="474">
        <v>3476</v>
      </c>
      <c r="BM64" s="479">
        <v>3502</v>
      </c>
      <c r="BN64" s="479">
        <v>3481</v>
      </c>
      <c r="BO64" s="479">
        <v>3449</v>
      </c>
      <c r="BP64" s="479">
        <v>3448</v>
      </c>
      <c r="BQ64" s="479">
        <v>3431</v>
      </c>
      <c r="BR64" s="479">
        <v>3310</v>
      </c>
      <c r="BS64" s="479">
        <v>3261</v>
      </c>
      <c r="BT64" s="479">
        <v>3212</v>
      </c>
      <c r="BU64" s="479">
        <v>3183</v>
      </c>
      <c r="BV64" s="479">
        <v>3189</v>
      </c>
      <c r="BW64" s="476">
        <v>3210</v>
      </c>
      <c r="BX64" s="474">
        <v>3219</v>
      </c>
      <c r="BY64" s="479">
        <v>3231</v>
      </c>
      <c r="BZ64" s="479">
        <v>3194</v>
      </c>
      <c r="CA64" s="479">
        <v>3152</v>
      </c>
      <c r="CB64" s="479">
        <v>3135</v>
      </c>
      <c r="CC64" s="479">
        <v>3123</v>
      </c>
      <c r="CD64" s="479">
        <v>3101</v>
      </c>
      <c r="CE64" s="479">
        <v>3093</v>
      </c>
      <c r="CF64" s="479">
        <v>3057</v>
      </c>
      <c r="CG64" s="475">
        <v>3043</v>
      </c>
      <c r="CH64" s="475">
        <v>3019</v>
      </c>
      <c r="CI64" s="476">
        <v>2978</v>
      </c>
      <c r="CJ64" s="474">
        <v>2970</v>
      </c>
      <c r="CK64" s="475">
        <v>2956</v>
      </c>
      <c r="CL64" s="475">
        <v>2929</v>
      </c>
      <c r="CM64" s="475">
        <v>2924</v>
      </c>
      <c r="CN64" s="475">
        <v>2928</v>
      </c>
      <c r="CO64" s="475">
        <v>2955</v>
      </c>
      <c r="CP64" s="475">
        <v>2955</v>
      </c>
      <c r="CQ64" s="475">
        <v>2990</v>
      </c>
      <c r="CR64" s="475">
        <v>2997</v>
      </c>
      <c r="CS64" s="475">
        <v>3000</v>
      </c>
      <c r="CT64" s="475">
        <v>3008</v>
      </c>
      <c r="CU64" s="476">
        <v>3027</v>
      </c>
      <c r="CV64" s="474">
        <v>2992</v>
      </c>
      <c r="CW64" s="475">
        <v>2980</v>
      </c>
      <c r="CX64" s="475">
        <v>2969</v>
      </c>
      <c r="CY64" s="475">
        <v>2970</v>
      </c>
      <c r="CZ64" s="475">
        <v>2976</v>
      </c>
      <c r="DA64" s="475">
        <v>2949</v>
      </c>
      <c r="DB64" s="475">
        <v>2959</v>
      </c>
      <c r="DC64" s="475">
        <v>2914</v>
      </c>
      <c r="DD64" s="475">
        <v>2916</v>
      </c>
      <c r="DE64" s="475">
        <v>2915</v>
      </c>
      <c r="DF64" s="475">
        <v>2900</v>
      </c>
      <c r="DG64" s="476">
        <v>2874</v>
      </c>
      <c r="DH64" s="474">
        <v>2845</v>
      </c>
      <c r="DI64" s="475">
        <v>2815</v>
      </c>
      <c r="DJ64" s="475">
        <v>2829</v>
      </c>
      <c r="DK64" s="475">
        <v>2820</v>
      </c>
      <c r="DL64" s="475">
        <v>2824</v>
      </c>
      <c r="DM64" s="475">
        <v>2797</v>
      </c>
      <c r="DN64" s="475">
        <v>2767</v>
      </c>
      <c r="DO64" s="475">
        <v>2750</v>
      </c>
      <c r="DP64" s="475">
        <v>2747</v>
      </c>
      <c r="DQ64" s="475">
        <v>2721</v>
      </c>
      <c r="DR64" s="475">
        <v>2701</v>
      </c>
      <c r="DS64" s="476">
        <v>2744</v>
      </c>
      <c r="DT64" s="474">
        <v>2762</v>
      </c>
      <c r="DU64" s="475">
        <v>2783</v>
      </c>
      <c r="DV64" s="475">
        <v>2794</v>
      </c>
      <c r="DW64" s="475">
        <v>2785</v>
      </c>
      <c r="DX64" s="478">
        <v>2817</v>
      </c>
      <c r="DY64" s="478">
        <v>2812</v>
      </c>
      <c r="DZ64" s="478">
        <v>2804</v>
      </c>
      <c r="EA64" s="478">
        <v>2781</v>
      </c>
      <c r="EB64" s="478">
        <v>2802</v>
      </c>
      <c r="EC64" s="478">
        <v>2791</v>
      </c>
      <c r="ED64" s="478">
        <v>2780</v>
      </c>
      <c r="EE64" s="476">
        <f>'1. Población_Afiliada_Regimen'!D64</f>
        <v>2772</v>
      </c>
      <c r="EF64" s="118">
        <f t="shared" si="2"/>
        <v>-8</v>
      </c>
      <c r="EG64" s="98">
        <f t="shared" si="3"/>
        <v>-0.28776978417266186</v>
      </c>
      <c r="EH64" s="118">
        <f t="shared" si="8"/>
        <v>28</v>
      </c>
      <c r="EI64" s="98">
        <f t="shared" si="9"/>
        <v>1.0204081632653061</v>
      </c>
    </row>
    <row r="65" spans="1:139" ht="15" outlineLevel="2">
      <c r="A65" s="457">
        <v>107</v>
      </c>
      <c r="B65" s="55" t="s">
        <v>391</v>
      </c>
      <c r="C65" s="409" t="s">
        <v>333</v>
      </c>
      <c r="D65" s="474">
        <v>6849</v>
      </c>
      <c r="E65" s="475">
        <v>6881</v>
      </c>
      <c r="F65" s="475">
        <v>6862</v>
      </c>
      <c r="G65" s="475">
        <v>6847</v>
      </c>
      <c r="H65" s="475">
        <v>6835</v>
      </c>
      <c r="I65" s="475">
        <v>6882</v>
      </c>
      <c r="J65" s="475">
        <v>6856</v>
      </c>
      <c r="K65" s="475">
        <v>6847</v>
      </c>
      <c r="L65" s="475">
        <v>6820</v>
      </c>
      <c r="M65" s="475">
        <v>6868</v>
      </c>
      <c r="N65" s="475">
        <v>6822</v>
      </c>
      <c r="O65" s="476">
        <v>6916</v>
      </c>
      <c r="P65" s="474">
        <v>6933</v>
      </c>
      <c r="Q65" s="475">
        <v>6862</v>
      </c>
      <c r="R65" s="477">
        <v>6885</v>
      </c>
      <c r="S65" s="475">
        <v>6219</v>
      </c>
      <c r="T65" s="475">
        <v>6653</v>
      </c>
      <c r="U65" s="475">
        <v>6581</v>
      </c>
      <c r="V65" s="475">
        <v>6682</v>
      </c>
      <c r="W65" s="475">
        <v>6670</v>
      </c>
      <c r="X65" s="475">
        <v>6714</v>
      </c>
      <c r="Y65" s="475">
        <v>6740</v>
      </c>
      <c r="Z65" s="475">
        <v>6723</v>
      </c>
      <c r="AA65" s="476">
        <v>6804</v>
      </c>
      <c r="AB65" s="474">
        <v>6744</v>
      </c>
      <c r="AC65" s="475">
        <v>6732</v>
      </c>
      <c r="AD65" s="475">
        <v>6728</v>
      </c>
      <c r="AE65" s="475">
        <v>6702</v>
      </c>
      <c r="AF65" s="475">
        <v>6690</v>
      </c>
      <c r="AG65" s="475">
        <v>6621</v>
      </c>
      <c r="AH65" s="475">
        <v>6586</v>
      </c>
      <c r="AI65" s="475">
        <v>6616</v>
      </c>
      <c r="AJ65" s="475">
        <v>6681</v>
      </c>
      <c r="AK65" s="475">
        <v>6705</v>
      </c>
      <c r="AL65" s="475">
        <v>6668</v>
      </c>
      <c r="AM65" s="476">
        <v>6675</v>
      </c>
      <c r="AN65" s="474">
        <v>6680</v>
      </c>
      <c r="AO65" s="475">
        <v>6639</v>
      </c>
      <c r="AP65" s="475">
        <v>6663</v>
      </c>
      <c r="AQ65" s="475">
        <v>6674</v>
      </c>
      <c r="AR65" s="475">
        <v>6685</v>
      </c>
      <c r="AS65" s="475">
        <v>6641</v>
      </c>
      <c r="AT65" s="475">
        <v>6605</v>
      </c>
      <c r="AU65" s="475">
        <v>6595</v>
      </c>
      <c r="AV65" s="475">
        <v>6548</v>
      </c>
      <c r="AW65" s="475">
        <v>6554</v>
      </c>
      <c r="AX65" s="475">
        <v>6538</v>
      </c>
      <c r="AY65" s="476">
        <v>6552</v>
      </c>
      <c r="AZ65" s="474">
        <v>6549</v>
      </c>
      <c r="BA65" s="475">
        <v>6548</v>
      </c>
      <c r="BB65" s="475">
        <v>6561</v>
      </c>
      <c r="BC65" s="475">
        <v>6527</v>
      </c>
      <c r="BD65" s="475">
        <v>6468</v>
      </c>
      <c r="BE65" s="475">
        <v>6508</v>
      </c>
      <c r="BF65" s="475">
        <v>6498</v>
      </c>
      <c r="BG65" s="475">
        <v>6431</v>
      </c>
      <c r="BH65" s="475">
        <v>6440</v>
      </c>
      <c r="BI65" s="475">
        <v>6399</v>
      </c>
      <c r="BJ65" s="475">
        <v>6442</v>
      </c>
      <c r="BK65" s="476">
        <v>6465</v>
      </c>
      <c r="BL65" s="474">
        <v>6423</v>
      </c>
      <c r="BM65" s="479">
        <v>6392</v>
      </c>
      <c r="BN65" s="479">
        <v>6367</v>
      </c>
      <c r="BO65" s="479">
        <v>6403</v>
      </c>
      <c r="BP65" s="479">
        <v>6389</v>
      </c>
      <c r="BQ65" s="479">
        <v>6332</v>
      </c>
      <c r="BR65" s="479">
        <v>6234</v>
      </c>
      <c r="BS65" s="479">
        <v>6185</v>
      </c>
      <c r="BT65" s="479">
        <v>6176</v>
      </c>
      <c r="BU65" s="479">
        <v>6171</v>
      </c>
      <c r="BV65" s="479">
        <v>6184</v>
      </c>
      <c r="BW65" s="476">
        <v>6182</v>
      </c>
      <c r="BX65" s="474">
        <v>6162</v>
      </c>
      <c r="BY65" s="479">
        <v>6148</v>
      </c>
      <c r="BZ65" s="479">
        <v>6104</v>
      </c>
      <c r="CA65" s="479">
        <v>6071</v>
      </c>
      <c r="CB65" s="479">
        <v>6008</v>
      </c>
      <c r="CC65" s="479">
        <v>5896</v>
      </c>
      <c r="CD65" s="479">
        <v>5967</v>
      </c>
      <c r="CE65" s="479">
        <v>5956</v>
      </c>
      <c r="CF65" s="479">
        <v>5927</v>
      </c>
      <c r="CG65" s="475">
        <v>5896</v>
      </c>
      <c r="CH65" s="475">
        <v>5863</v>
      </c>
      <c r="CI65" s="476">
        <v>5837</v>
      </c>
      <c r="CJ65" s="474">
        <v>5842</v>
      </c>
      <c r="CK65" s="475">
        <v>5887</v>
      </c>
      <c r="CL65" s="475">
        <v>5898</v>
      </c>
      <c r="CM65" s="475">
        <v>5916</v>
      </c>
      <c r="CN65" s="475">
        <v>5936</v>
      </c>
      <c r="CO65" s="475">
        <v>5971</v>
      </c>
      <c r="CP65" s="475">
        <v>6033</v>
      </c>
      <c r="CQ65" s="475">
        <v>6086</v>
      </c>
      <c r="CR65" s="475">
        <v>6090</v>
      </c>
      <c r="CS65" s="475">
        <v>6050</v>
      </c>
      <c r="CT65" s="475">
        <v>6042</v>
      </c>
      <c r="CU65" s="476">
        <v>6016</v>
      </c>
      <c r="CV65" s="474">
        <v>6005</v>
      </c>
      <c r="CW65" s="475">
        <v>6003</v>
      </c>
      <c r="CX65" s="475">
        <v>5960</v>
      </c>
      <c r="CY65" s="475">
        <v>5981</v>
      </c>
      <c r="CZ65" s="475">
        <v>6001</v>
      </c>
      <c r="DA65" s="475">
        <v>5979</v>
      </c>
      <c r="DB65" s="475">
        <v>5990</v>
      </c>
      <c r="DC65" s="475">
        <v>5999</v>
      </c>
      <c r="DD65" s="475">
        <v>5977</v>
      </c>
      <c r="DE65" s="475">
        <v>5962</v>
      </c>
      <c r="DF65" s="475">
        <v>5993</v>
      </c>
      <c r="DG65" s="476">
        <v>5953</v>
      </c>
      <c r="DH65" s="474">
        <v>5945</v>
      </c>
      <c r="DI65" s="475">
        <v>5860</v>
      </c>
      <c r="DJ65" s="475">
        <v>5876</v>
      </c>
      <c r="DK65" s="475">
        <v>5829</v>
      </c>
      <c r="DL65" s="475">
        <v>5833</v>
      </c>
      <c r="DM65" s="475">
        <v>5768</v>
      </c>
      <c r="DN65" s="475">
        <v>5739</v>
      </c>
      <c r="DO65" s="475">
        <v>5735</v>
      </c>
      <c r="DP65" s="475">
        <v>5744</v>
      </c>
      <c r="DQ65" s="475">
        <v>5699</v>
      </c>
      <c r="DR65" s="475">
        <v>5676</v>
      </c>
      <c r="DS65" s="476">
        <v>5657</v>
      </c>
      <c r="DT65" s="474">
        <v>5592</v>
      </c>
      <c r="DU65" s="475">
        <v>5646</v>
      </c>
      <c r="DV65" s="475">
        <v>5636</v>
      </c>
      <c r="DW65" s="475">
        <v>5676</v>
      </c>
      <c r="DX65" s="478">
        <v>5720</v>
      </c>
      <c r="DY65" s="478">
        <v>5722</v>
      </c>
      <c r="DZ65" s="478">
        <v>5732</v>
      </c>
      <c r="EA65" s="478">
        <v>5706</v>
      </c>
      <c r="EB65" s="478">
        <v>5692</v>
      </c>
      <c r="EC65" s="478">
        <v>5714</v>
      </c>
      <c r="ED65" s="478">
        <v>5683</v>
      </c>
      <c r="EE65" s="476">
        <f>'1. Población_Afiliada_Regimen'!D65</f>
        <v>5715</v>
      </c>
      <c r="EF65" s="118">
        <f t="shared" si="2"/>
        <v>32</v>
      </c>
      <c r="EG65" s="98">
        <f t="shared" si="3"/>
        <v>0.56308287876121765</v>
      </c>
      <c r="EH65" s="118">
        <f t="shared" si="8"/>
        <v>58</v>
      </c>
      <c r="EI65" s="98">
        <f t="shared" si="9"/>
        <v>1.0252784161216193</v>
      </c>
    </row>
    <row r="66" spans="1:139" ht="15" outlineLevel="2">
      <c r="A66" s="457">
        <v>134</v>
      </c>
      <c r="B66" s="55" t="s">
        <v>391</v>
      </c>
      <c r="C66" s="409" t="s">
        <v>342</v>
      </c>
      <c r="D66" s="474">
        <v>6480</v>
      </c>
      <c r="E66" s="475">
        <v>6525</v>
      </c>
      <c r="F66" s="475">
        <v>6498</v>
      </c>
      <c r="G66" s="475">
        <v>6499</v>
      </c>
      <c r="H66" s="475">
        <v>6492</v>
      </c>
      <c r="I66" s="475">
        <v>6512</v>
      </c>
      <c r="J66" s="475">
        <v>6511</v>
      </c>
      <c r="K66" s="475">
        <v>6500</v>
      </c>
      <c r="L66" s="475">
        <v>6541</v>
      </c>
      <c r="M66" s="475">
        <v>6544</v>
      </c>
      <c r="N66" s="475">
        <v>6558</v>
      </c>
      <c r="O66" s="476">
        <v>6689</v>
      </c>
      <c r="P66" s="474">
        <v>6671</v>
      </c>
      <c r="Q66" s="475">
        <v>6714</v>
      </c>
      <c r="R66" s="477">
        <v>6779</v>
      </c>
      <c r="S66" s="475">
        <v>6319</v>
      </c>
      <c r="T66" s="475">
        <v>6344</v>
      </c>
      <c r="U66" s="475">
        <v>6636</v>
      </c>
      <c r="V66" s="475">
        <v>6607</v>
      </c>
      <c r="W66" s="475">
        <v>6568</v>
      </c>
      <c r="X66" s="475">
        <v>6589</v>
      </c>
      <c r="Y66" s="475">
        <v>6647</v>
      </c>
      <c r="Z66" s="475">
        <v>6628</v>
      </c>
      <c r="AA66" s="476">
        <v>6610</v>
      </c>
      <c r="AB66" s="474">
        <v>6849</v>
      </c>
      <c r="AC66" s="475">
        <v>6866</v>
      </c>
      <c r="AD66" s="475">
        <v>6841</v>
      </c>
      <c r="AE66" s="475">
        <v>6803</v>
      </c>
      <c r="AF66" s="475">
        <v>6765</v>
      </c>
      <c r="AG66" s="475">
        <v>6739</v>
      </c>
      <c r="AH66" s="475">
        <v>6671</v>
      </c>
      <c r="AI66" s="475">
        <v>6722</v>
      </c>
      <c r="AJ66" s="475">
        <v>6721</v>
      </c>
      <c r="AK66" s="475">
        <v>6747</v>
      </c>
      <c r="AL66" s="475">
        <v>6704</v>
      </c>
      <c r="AM66" s="476">
        <v>6738</v>
      </c>
      <c r="AN66" s="474">
        <v>6737</v>
      </c>
      <c r="AO66" s="475">
        <v>6750</v>
      </c>
      <c r="AP66" s="475">
        <v>6716</v>
      </c>
      <c r="AQ66" s="475">
        <v>6665</v>
      </c>
      <c r="AR66" s="475">
        <v>6677</v>
      </c>
      <c r="AS66" s="475">
        <v>6662</v>
      </c>
      <c r="AT66" s="475">
        <v>6678</v>
      </c>
      <c r="AU66" s="475">
        <v>6676</v>
      </c>
      <c r="AV66" s="475">
        <v>6633</v>
      </c>
      <c r="AW66" s="475">
        <v>6657</v>
      </c>
      <c r="AX66" s="475">
        <v>6623</v>
      </c>
      <c r="AY66" s="476">
        <v>6662</v>
      </c>
      <c r="AZ66" s="474">
        <v>6651</v>
      </c>
      <c r="BA66" s="475">
        <v>6668</v>
      </c>
      <c r="BB66" s="475">
        <v>6632</v>
      </c>
      <c r="BC66" s="475">
        <v>6634</v>
      </c>
      <c r="BD66" s="475">
        <v>6641</v>
      </c>
      <c r="BE66" s="475">
        <v>6580</v>
      </c>
      <c r="BF66" s="475">
        <v>6585</v>
      </c>
      <c r="BG66" s="475">
        <v>6530</v>
      </c>
      <c r="BH66" s="475">
        <v>6523</v>
      </c>
      <c r="BI66" s="475">
        <v>6484</v>
      </c>
      <c r="BJ66" s="475">
        <v>6471</v>
      </c>
      <c r="BK66" s="476">
        <v>6495</v>
      </c>
      <c r="BL66" s="474">
        <v>6485</v>
      </c>
      <c r="BM66" s="479">
        <v>6492</v>
      </c>
      <c r="BN66" s="479">
        <v>6488</v>
      </c>
      <c r="BO66" s="479">
        <v>6484</v>
      </c>
      <c r="BP66" s="479">
        <v>6490</v>
      </c>
      <c r="BQ66" s="479">
        <v>6464</v>
      </c>
      <c r="BR66" s="479">
        <v>6406</v>
      </c>
      <c r="BS66" s="479">
        <v>6370</v>
      </c>
      <c r="BT66" s="479">
        <v>6343</v>
      </c>
      <c r="BU66" s="479">
        <v>6321</v>
      </c>
      <c r="BV66" s="479">
        <v>6291</v>
      </c>
      <c r="BW66" s="476">
        <v>6294</v>
      </c>
      <c r="BX66" s="474">
        <v>6292</v>
      </c>
      <c r="BY66" s="479">
        <v>6282</v>
      </c>
      <c r="BZ66" s="479">
        <v>6267</v>
      </c>
      <c r="CA66" s="479">
        <v>6188</v>
      </c>
      <c r="CB66" s="479">
        <v>6148</v>
      </c>
      <c r="CC66" s="479">
        <v>6117</v>
      </c>
      <c r="CD66" s="479">
        <v>6108</v>
      </c>
      <c r="CE66" s="479">
        <v>6099</v>
      </c>
      <c r="CF66" s="479">
        <v>6091</v>
      </c>
      <c r="CG66" s="475">
        <v>6057</v>
      </c>
      <c r="CH66" s="475">
        <v>6091</v>
      </c>
      <c r="CI66" s="476">
        <v>6090</v>
      </c>
      <c r="CJ66" s="474">
        <v>6063</v>
      </c>
      <c r="CK66" s="475">
        <v>6051</v>
      </c>
      <c r="CL66" s="475">
        <v>6062</v>
      </c>
      <c r="CM66" s="475">
        <v>6050</v>
      </c>
      <c r="CN66" s="475">
        <v>6043</v>
      </c>
      <c r="CO66" s="475">
        <v>6078</v>
      </c>
      <c r="CP66" s="475">
        <v>6120</v>
      </c>
      <c r="CQ66" s="475">
        <v>6150</v>
      </c>
      <c r="CR66" s="475">
        <v>6149</v>
      </c>
      <c r="CS66" s="475">
        <v>6170</v>
      </c>
      <c r="CT66" s="475">
        <v>6185</v>
      </c>
      <c r="CU66" s="476">
        <v>6210</v>
      </c>
      <c r="CV66" s="474">
        <v>6204</v>
      </c>
      <c r="CW66" s="475">
        <v>6177</v>
      </c>
      <c r="CX66" s="475">
        <v>6191</v>
      </c>
      <c r="CY66" s="475">
        <v>6174</v>
      </c>
      <c r="CZ66" s="475">
        <v>6151</v>
      </c>
      <c r="DA66" s="475">
        <v>6143</v>
      </c>
      <c r="DB66" s="475">
        <v>6138</v>
      </c>
      <c r="DC66" s="475">
        <v>6103</v>
      </c>
      <c r="DD66" s="475">
        <v>6114</v>
      </c>
      <c r="DE66" s="475">
        <v>6153</v>
      </c>
      <c r="DF66" s="475">
        <v>6171</v>
      </c>
      <c r="DG66" s="476">
        <v>6170</v>
      </c>
      <c r="DH66" s="474">
        <v>6169</v>
      </c>
      <c r="DI66" s="475">
        <v>6130</v>
      </c>
      <c r="DJ66" s="475">
        <v>6150</v>
      </c>
      <c r="DK66" s="475">
        <v>6136</v>
      </c>
      <c r="DL66" s="475">
        <v>6117</v>
      </c>
      <c r="DM66" s="475">
        <v>6099</v>
      </c>
      <c r="DN66" s="475">
        <v>6085</v>
      </c>
      <c r="DO66" s="475">
        <v>6072</v>
      </c>
      <c r="DP66" s="475">
        <v>6067</v>
      </c>
      <c r="DQ66" s="475">
        <v>6058</v>
      </c>
      <c r="DR66" s="475">
        <v>6037</v>
      </c>
      <c r="DS66" s="476">
        <v>6124</v>
      </c>
      <c r="DT66" s="474">
        <v>6176</v>
      </c>
      <c r="DU66" s="475">
        <v>6230</v>
      </c>
      <c r="DV66" s="475">
        <v>6245</v>
      </c>
      <c r="DW66" s="475">
        <v>6254</v>
      </c>
      <c r="DX66" s="478">
        <v>6283</v>
      </c>
      <c r="DY66" s="478">
        <v>6312</v>
      </c>
      <c r="DZ66" s="478">
        <v>6348</v>
      </c>
      <c r="EA66" s="478">
        <v>6317</v>
      </c>
      <c r="EB66" s="478">
        <v>6348</v>
      </c>
      <c r="EC66" s="478">
        <v>6327</v>
      </c>
      <c r="ED66" s="478">
        <v>6299</v>
      </c>
      <c r="EE66" s="476">
        <f>'1. Población_Afiliada_Regimen'!D66</f>
        <v>6310</v>
      </c>
      <c r="EF66" s="118">
        <f t="shared" si="2"/>
        <v>11</v>
      </c>
      <c r="EG66" s="98">
        <f t="shared" si="3"/>
        <v>0.1746308937926655</v>
      </c>
      <c r="EH66" s="118">
        <f t="shared" si="8"/>
        <v>186</v>
      </c>
      <c r="EI66" s="98">
        <f t="shared" si="9"/>
        <v>3.0372305682560419</v>
      </c>
    </row>
    <row r="67" spans="1:139" ht="15" outlineLevel="2">
      <c r="A67" s="457">
        <v>150</v>
      </c>
      <c r="B67" s="55" t="s">
        <v>391</v>
      </c>
      <c r="C67" s="409" t="s">
        <v>352</v>
      </c>
      <c r="D67" s="474">
        <v>2129</v>
      </c>
      <c r="E67" s="475">
        <v>2143</v>
      </c>
      <c r="F67" s="475">
        <v>2100</v>
      </c>
      <c r="G67" s="475">
        <v>2079</v>
      </c>
      <c r="H67" s="475">
        <v>2084</v>
      </c>
      <c r="I67" s="475">
        <v>2106</v>
      </c>
      <c r="J67" s="475">
        <v>2068</v>
      </c>
      <c r="K67" s="475">
        <v>2106</v>
      </c>
      <c r="L67" s="475">
        <v>2027</v>
      </c>
      <c r="M67" s="475">
        <v>2075</v>
      </c>
      <c r="N67" s="475">
        <v>2088</v>
      </c>
      <c r="O67" s="476">
        <v>2078</v>
      </c>
      <c r="P67" s="474">
        <v>2031</v>
      </c>
      <c r="Q67" s="475">
        <v>2088</v>
      </c>
      <c r="R67" s="477">
        <v>2109</v>
      </c>
      <c r="S67" s="475">
        <v>2051</v>
      </c>
      <c r="T67" s="475">
        <v>2010</v>
      </c>
      <c r="U67" s="475">
        <v>2018</v>
      </c>
      <c r="V67" s="475">
        <v>2067</v>
      </c>
      <c r="W67" s="475">
        <v>2133</v>
      </c>
      <c r="X67" s="475">
        <v>2101</v>
      </c>
      <c r="Y67" s="475">
        <v>2094</v>
      </c>
      <c r="Z67" s="475">
        <v>2094</v>
      </c>
      <c r="AA67" s="476">
        <v>2069</v>
      </c>
      <c r="AB67" s="474">
        <v>2058</v>
      </c>
      <c r="AC67" s="475">
        <v>2064</v>
      </c>
      <c r="AD67" s="475">
        <v>2011</v>
      </c>
      <c r="AE67" s="475">
        <v>1970</v>
      </c>
      <c r="AF67" s="475">
        <v>1940</v>
      </c>
      <c r="AG67" s="475">
        <v>1882</v>
      </c>
      <c r="AH67" s="475">
        <v>1805</v>
      </c>
      <c r="AI67" s="475">
        <v>1795</v>
      </c>
      <c r="AJ67" s="475">
        <v>1793</v>
      </c>
      <c r="AK67" s="475">
        <v>1792</v>
      </c>
      <c r="AL67" s="475">
        <v>1773</v>
      </c>
      <c r="AM67" s="476">
        <v>1800</v>
      </c>
      <c r="AN67" s="474">
        <v>1810</v>
      </c>
      <c r="AO67" s="475">
        <v>1783</v>
      </c>
      <c r="AP67" s="475">
        <v>1802</v>
      </c>
      <c r="AQ67" s="475">
        <v>1767</v>
      </c>
      <c r="AR67" s="475">
        <v>1780</v>
      </c>
      <c r="AS67" s="475">
        <v>1783</v>
      </c>
      <c r="AT67" s="475">
        <v>1792</v>
      </c>
      <c r="AU67" s="475">
        <v>1783</v>
      </c>
      <c r="AV67" s="475">
        <v>1769</v>
      </c>
      <c r="AW67" s="475">
        <v>1754</v>
      </c>
      <c r="AX67" s="475">
        <v>1701</v>
      </c>
      <c r="AY67" s="476">
        <v>1714</v>
      </c>
      <c r="AZ67" s="474">
        <v>1721</v>
      </c>
      <c r="BA67" s="475">
        <v>1735</v>
      </c>
      <c r="BB67" s="475">
        <v>1726</v>
      </c>
      <c r="BC67" s="475">
        <v>1762</v>
      </c>
      <c r="BD67" s="475">
        <v>1767</v>
      </c>
      <c r="BE67" s="475">
        <v>1720</v>
      </c>
      <c r="BF67" s="475">
        <v>1694</v>
      </c>
      <c r="BG67" s="475">
        <v>1662</v>
      </c>
      <c r="BH67" s="475">
        <v>1689</v>
      </c>
      <c r="BI67" s="475">
        <v>1655</v>
      </c>
      <c r="BJ67" s="475">
        <v>1656</v>
      </c>
      <c r="BK67" s="476">
        <v>1681</v>
      </c>
      <c r="BL67" s="474">
        <v>1690</v>
      </c>
      <c r="BM67" s="479">
        <v>1699</v>
      </c>
      <c r="BN67" s="479">
        <v>1693</v>
      </c>
      <c r="BO67" s="479">
        <v>1697</v>
      </c>
      <c r="BP67" s="479">
        <v>1701</v>
      </c>
      <c r="BQ67" s="479">
        <v>1688</v>
      </c>
      <c r="BR67" s="479">
        <v>1587</v>
      </c>
      <c r="BS67" s="479">
        <v>1548</v>
      </c>
      <c r="BT67" s="479">
        <v>1540</v>
      </c>
      <c r="BU67" s="479">
        <v>1554</v>
      </c>
      <c r="BV67" s="479">
        <v>1578</v>
      </c>
      <c r="BW67" s="476">
        <v>1585</v>
      </c>
      <c r="BX67" s="474">
        <v>1587</v>
      </c>
      <c r="BY67" s="479">
        <v>1597</v>
      </c>
      <c r="BZ67" s="479">
        <v>1610</v>
      </c>
      <c r="CA67" s="479">
        <v>1579</v>
      </c>
      <c r="CB67" s="479">
        <v>1583</v>
      </c>
      <c r="CC67" s="479">
        <v>1572</v>
      </c>
      <c r="CD67" s="479">
        <v>1564</v>
      </c>
      <c r="CE67" s="479">
        <v>1585</v>
      </c>
      <c r="CF67" s="479">
        <v>1593</v>
      </c>
      <c r="CG67" s="475">
        <v>1596</v>
      </c>
      <c r="CH67" s="475">
        <v>1591</v>
      </c>
      <c r="CI67" s="476">
        <v>1578</v>
      </c>
      <c r="CJ67" s="474">
        <v>1569</v>
      </c>
      <c r="CK67" s="475">
        <v>1563</v>
      </c>
      <c r="CL67" s="475">
        <v>1548</v>
      </c>
      <c r="CM67" s="475">
        <v>1561</v>
      </c>
      <c r="CN67" s="475">
        <v>1537</v>
      </c>
      <c r="CO67" s="475">
        <v>1543</v>
      </c>
      <c r="CP67" s="475">
        <v>1565</v>
      </c>
      <c r="CQ67" s="475">
        <v>1551</v>
      </c>
      <c r="CR67" s="475">
        <v>1554</v>
      </c>
      <c r="CS67" s="475">
        <v>1569</v>
      </c>
      <c r="CT67" s="475">
        <v>1577</v>
      </c>
      <c r="CU67" s="476">
        <v>1583</v>
      </c>
      <c r="CV67" s="474">
        <v>1589</v>
      </c>
      <c r="CW67" s="475">
        <v>1576</v>
      </c>
      <c r="CX67" s="475">
        <v>1567</v>
      </c>
      <c r="CY67" s="475">
        <v>1583</v>
      </c>
      <c r="CZ67" s="475">
        <v>1600</v>
      </c>
      <c r="DA67" s="475">
        <v>1603</v>
      </c>
      <c r="DB67" s="475">
        <v>1581</v>
      </c>
      <c r="DC67" s="475">
        <v>1580</v>
      </c>
      <c r="DD67" s="475">
        <v>1588</v>
      </c>
      <c r="DE67" s="475">
        <v>1584</v>
      </c>
      <c r="DF67" s="475">
        <v>1597</v>
      </c>
      <c r="DG67" s="476">
        <v>1588</v>
      </c>
      <c r="DH67" s="474">
        <v>1571</v>
      </c>
      <c r="DI67" s="475">
        <v>1584</v>
      </c>
      <c r="DJ67" s="475">
        <v>1583</v>
      </c>
      <c r="DK67" s="475">
        <v>1564</v>
      </c>
      <c r="DL67" s="475">
        <v>1559</v>
      </c>
      <c r="DM67" s="475">
        <v>1550</v>
      </c>
      <c r="DN67" s="475">
        <v>1544</v>
      </c>
      <c r="DO67" s="475">
        <v>1551</v>
      </c>
      <c r="DP67" s="475">
        <v>1566</v>
      </c>
      <c r="DQ67" s="475">
        <v>1549</v>
      </c>
      <c r="DR67" s="475">
        <v>1548</v>
      </c>
      <c r="DS67" s="476">
        <v>1573</v>
      </c>
      <c r="DT67" s="474">
        <v>1560</v>
      </c>
      <c r="DU67" s="475">
        <v>1586</v>
      </c>
      <c r="DV67" s="475">
        <v>1596</v>
      </c>
      <c r="DW67" s="475">
        <v>1600</v>
      </c>
      <c r="DX67" s="478">
        <v>1614</v>
      </c>
      <c r="DY67" s="478">
        <v>1612</v>
      </c>
      <c r="DZ67" s="478">
        <v>1612</v>
      </c>
      <c r="EA67" s="478">
        <v>1592</v>
      </c>
      <c r="EB67" s="478">
        <v>1595</v>
      </c>
      <c r="EC67" s="478">
        <v>1590</v>
      </c>
      <c r="ED67" s="478">
        <v>1582</v>
      </c>
      <c r="EE67" s="476">
        <f>'1. Población_Afiliada_Regimen'!D67</f>
        <v>1572</v>
      </c>
      <c r="EF67" s="118">
        <f t="shared" si="2"/>
        <v>-10</v>
      </c>
      <c r="EG67" s="98">
        <f t="shared" si="3"/>
        <v>-0.63211125158027814</v>
      </c>
      <c r="EH67" s="118">
        <f t="shared" si="8"/>
        <v>-1</v>
      </c>
      <c r="EI67" s="98">
        <f t="shared" si="9"/>
        <v>-6.3572790845518118E-2</v>
      </c>
    </row>
    <row r="68" spans="1:139" ht="15" outlineLevel="2">
      <c r="A68" s="457">
        <v>237</v>
      </c>
      <c r="B68" s="55" t="s">
        <v>391</v>
      </c>
      <c r="C68" s="409" t="s">
        <v>398</v>
      </c>
      <c r="D68" s="474">
        <v>6328</v>
      </c>
      <c r="E68" s="475">
        <v>6386</v>
      </c>
      <c r="F68" s="475">
        <v>6333</v>
      </c>
      <c r="G68" s="475">
        <v>6225</v>
      </c>
      <c r="H68" s="475">
        <v>6338</v>
      </c>
      <c r="I68" s="475">
        <v>6315</v>
      </c>
      <c r="J68" s="475">
        <v>6198</v>
      </c>
      <c r="K68" s="475">
        <v>6303</v>
      </c>
      <c r="L68" s="475">
        <v>6287</v>
      </c>
      <c r="M68" s="475">
        <v>6248</v>
      </c>
      <c r="N68" s="475">
        <v>6211</v>
      </c>
      <c r="O68" s="476">
        <v>6211</v>
      </c>
      <c r="P68" s="474">
        <v>6191</v>
      </c>
      <c r="Q68" s="475">
        <v>6359</v>
      </c>
      <c r="R68" s="477">
        <v>6399</v>
      </c>
      <c r="S68" s="475">
        <v>6451</v>
      </c>
      <c r="T68" s="475">
        <v>6422</v>
      </c>
      <c r="U68" s="475">
        <v>6535</v>
      </c>
      <c r="V68" s="475">
        <v>6622</v>
      </c>
      <c r="W68" s="475">
        <v>6687</v>
      </c>
      <c r="X68" s="475">
        <v>6604</v>
      </c>
      <c r="Y68" s="475">
        <v>6641</v>
      </c>
      <c r="Z68" s="475">
        <v>6712</v>
      </c>
      <c r="AA68" s="476">
        <v>6618</v>
      </c>
      <c r="AB68" s="474">
        <v>6633</v>
      </c>
      <c r="AC68" s="475">
        <v>6798</v>
      </c>
      <c r="AD68" s="475">
        <v>6789</v>
      </c>
      <c r="AE68" s="475">
        <v>6754</v>
      </c>
      <c r="AF68" s="475">
        <v>6625</v>
      </c>
      <c r="AG68" s="475">
        <v>6387</v>
      </c>
      <c r="AH68" s="475">
        <v>6346</v>
      </c>
      <c r="AI68" s="475">
        <v>6334</v>
      </c>
      <c r="AJ68" s="475">
        <v>6332</v>
      </c>
      <c r="AK68" s="475">
        <v>6408</v>
      </c>
      <c r="AL68" s="475">
        <v>6428</v>
      </c>
      <c r="AM68" s="476">
        <v>6570</v>
      </c>
      <c r="AN68" s="474">
        <v>6571</v>
      </c>
      <c r="AO68" s="475">
        <v>6484</v>
      </c>
      <c r="AP68" s="475">
        <v>6429</v>
      </c>
      <c r="AQ68" s="475">
        <v>6391</v>
      </c>
      <c r="AR68" s="475">
        <v>6593</v>
      </c>
      <c r="AS68" s="475">
        <v>6600</v>
      </c>
      <c r="AT68" s="475">
        <v>6626</v>
      </c>
      <c r="AU68" s="475">
        <v>6658</v>
      </c>
      <c r="AV68" s="475">
        <v>6562</v>
      </c>
      <c r="AW68" s="475">
        <v>6602</v>
      </c>
      <c r="AX68" s="475">
        <v>6637</v>
      </c>
      <c r="AY68" s="476">
        <v>6692</v>
      </c>
      <c r="AZ68" s="474">
        <v>6691</v>
      </c>
      <c r="BA68" s="475">
        <v>6939</v>
      </c>
      <c r="BB68" s="475">
        <v>6778</v>
      </c>
      <c r="BC68" s="475">
        <v>6751</v>
      </c>
      <c r="BD68" s="475">
        <v>6740</v>
      </c>
      <c r="BE68" s="475">
        <v>6699</v>
      </c>
      <c r="BF68" s="475">
        <v>6727</v>
      </c>
      <c r="BG68" s="475">
        <v>6601</v>
      </c>
      <c r="BH68" s="475">
        <v>6666</v>
      </c>
      <c r="BI68" s="475">
        <v>6604</v>
      </c>
      <c r="BJ68" s="475">
        <v>6643</v>
      </c>
      <c r="BK68" s="476">
        <v>6738</v>
      </c>
      <c r="BL68" s="474">
        <v>6727</v>
      </c>
      <c r="BM68" s="479">
        <v>6864</v>
      </c>
      <c r="BN68" s="479">
        <v>6786</v>
      </c>
      <c r="BO68" s="479">
        <v>6688</v>
      </c>
      <c r="BP68" s="479">
        <v>6692</v>
      </c>
      <c r="BQ68" s="479">
        <v>6690</v>
      </c>
      <c r="BR68" s="479">
        <v>6489</v>
      </c>
      <c r="BS68" s="479">
        <v>6432</v>
      </c>
      <c r="BT68" s="479">
        <v>6375</v>
      </c>
      <c r="BU68" s="479">
        <v>6405</v>
      </c>
      <c r="BV68" s="479">
        <v>6420</v>
      </c>
      <c r="BW68" s="476">
        <v>6440</v>
      </c>
      <c r="BX68" s="474">
        <v>6528</v>
      </c>
      <c r="BY68" s="479">
        <v>6525</v>
      </c>
      <c r="BZ68" s="479">
        <v>6323</v>
      </c>
      <c r="CA68" s="479">
        <v>6182</v>
      </c>
      <c r="CB68" s="479">
        <v>6121</v>
      </c>
      <c r="CC68" s="479">
        <v>6010</v>
      </c>
      <c r="CD68" s="479">
        <v>5962</v>
      </c>
      <c r="CE68" s="479">
        <v>5949</v>
      </c>
      <c r="CF68" s="479">
        <v>5907</v>
      </c>
      <c r="CG68" s="475">
        <v>5888</v>
      </c>
      <c r="CH68" s="475">
        <v>5874</v>
      </c>
      <c r="CI68" s="476">
        <v>5872</v>
      </c>
      <c r="CJ68" s="474">
        <v>5867</v>
      </c>
      <c r="CK68" s="475">
        <v>5847</v>
      </c>
      <c r="CL68" s="475">
        <v>5814</v>
      </c>
      <c r="CM68" s="475">
        <v>5778</v>
      </c>
      <c r="CN68" s="475">
        <v>5788</v>
      </c>
      <c r="CO68" s="475">
        <v>5796</v>
      </c>
      <c r="CP68" s="475">
        <v>5815</v>
      </c>
      <c r="CQ68" s="475">
        <v>5694</v>
      </c>
      <c r="CR68" s="475">
        <v>5798</v>
      </c>
      <c r="CS68" s="475">
        <v>5857</v>
      </c>
      <c r="CT68" s="475">
        <v>5932</v>
      </c>
      <c r="CU68" s="476">
        <v>5999</v>
      </c>
      <c r="CV68" s="474">
        <v>5991</v>
      </c>
      <c r="CW68" s="475">
        <v>5960</v>
      </c>
      <c r="CX68" s="475">
        <v>5904</v>
      </c>
      <c r="CY68" s="475">
        <v>5908</v>
      </c>
      <c r="CZ68" s="475">
        <v>5890</v>
      </c>
      <c r="DA68" s="475">
        <v>5842</v>
      </c>
      <c r="DB68" s="475">
        <v>5796</v>
      </c>
      <c r="DC68" s="475">
        <v>5718</v>
      </c>
      <c r="DD68" s="475">
        <v>5710</v>
      </c>
      <c r="DE68" s="475">
        <v>6077</v>
      </c>
      <c r="DF68" s="475">
        <v>6230</v>
      </c>
      <c r="DG68" s="476">
        <v>6230</v>
      </c>
      <c r="DH68" s="474">
        <v>6183</v>
      </c>
      <c r="DI68" s="475">
        <v>6136</v>
      </c>
      <c r="DJ68" s="475">
        <v>6090</v>
      </c>
      <c r="DK68" s="475">
        <v>6036</v>
      </c>
      <c r="DL68" s="475">
        <v>5997</v>
      </c>
      <c r="DM68" s="475">
        <v>5910</v>
      </c>
      <c r="DN68" s="475">
        <v>5838</v>
      </c>
      <c r="DO68" s="475">
        <v>5828</v>
      </c>
      <c r="DP68" s="475">
        <v>5809</v>
      </c>
      <c r="DQ68" s="475">
        <v>5759</v>
      </c>
      <c r="DR68" s="475">
        <v>5735</v>
      </c>
      <c r="DS68" s="476">
        <v>5897</v>
      </c>
      <c r="DT68" s="474">
        <v>5953</v>
      </c>
      <c r="DU68" s="475">
        <v>6462</v>
      </c>
      <c r="DV68" s="475">
        <v>6466</v>
      </c>
      <c r="DW68" s="475">
        <v>6456</v>
      </c>
      <c r="DX68" s="478">
        <v>6507</v>
      </c>
      <c r="DY68" s="478">
        <v>6517</v>
      </c>
      <c r="DZ68" s="478">
        <v>6588</v>
      </c>
      <c r="EA68" s="478">
        <v>6382</v>
      </c>
      <c r="EB68" s="478">
        <v>6410</v>
      </c>
      <c r="EC68" s="478">
        <v>6375</v>
      </c>
      <c r="ED68" s="478">
        <v>6328</v>
      </c>
      <c r="EE68" s="476">
        <f>'1. Población_Afiliada_Regimen'!D68</f>
        <v>6289</v>
      </c>
      <c r="EF68" s="118">
        <f t="shared" si="2"/>
        <v>-39</v>
      </c>
      <c r="EG68" s="98">
        <f t="shared" si="3"/>
        <v>-0.61630847029077118</v>
      </c>
      <c r="EH68" s="118">
        <f t="shared" si="8"/>
        <v>392</v>
      </c>
      <c r="EI68" s="98">
        <f t="shared" si="9"/>
        <v>6.6474478548414444</v>
      </c>
    </row>
    <row r="69" spans="1:139" ht="15" outlineLevel="2">
      <c r="A69" s="457">
        <v>264</v>
      </c>
      <c r="B69" s="55" t="s">
        <v>391</v>
      </c>
      <c r="C69" s="409" t="s">
        <v>373</v>
      </c>
      <c r="D69" s="474">
        <v>2348</v>
      </c>
      <c r="E69" s="475">
        <v>2323</v>
      </c>
      <c r="F69" s="475">
        <v>2312</v>
      </c>
      <c r="G69" s="475">
        <v>2298</v>
      </c>
      <c r="H69" s="475">
        <v>2280</v>
      </c>
      <c r="I69" s="475">
        <v>2306</v>
      </c>
      <c r="J69" s="475">
        <v>2239</v>
      </c>
      <c r="K69" s="475">
        <v>2301</v>
      </c>
      <c r="L69" s="475">
        <v>2197</v>
      </c>
      <c r="M69" s="475">
        <v>2198</v>
      </c>
      <c r="N69" s="475">
        <v>2186</v>
      </c>
      <c r="O69" s="476">
        <v>2196</v>
      </c>
      <c r="P69" s="474">
        <v>2184</v>
      </c>
      <c r="Q69" s="475">
        <v>2193</v>
      </c>
      <c r="R69" s="477">
        <v>2206</v>
      </c>
      <c r="S69" s="475">
        <v>2193</v>
      </c>
      <c r="T69" s="475">
        <v>2188</v>
      </c>
      <c r="U69" s="475">
        <v>2182</v>
      </c>
      <c r="V69" s="475">
        <v>2180</v>
      </c>
      <c r="W69" s="475">
        <v>2185</v>
      </c>
      <c r="X69" s="475">
        <v>2216</v>
      </c>
      <c r="Y69" s="475">
        <v>2271</v>
      </c>
      <c r="Z69" s="475">
        <v>2302</v>
      </c>
      <c r="AA69" s="476">
        <v>2306</v>
      </c>
      <c r="AB69" s="474">
        <v>2344</v>
      </c>
      <c r="AC69" s="475">
        <v>2369</v>
      </c>
      <c r="AD69" s="475">
        <v>2391</v>
      </c>
      <c r="AE69" s="475">
        <v>2395</v>
      </c>
      <c r="AF69" s="475">
        <v>2397</v>
      </c>
      <c r="AG69" s="475">
        <v>2417</v>
      </c>
      <c r="AH69" s="475">
        <v>2402</v>
      </c>
      <c r="AI69" s="475">
        <v>2383</v>
      </c>
      <c r="AJ69" s="475">
        <v>2387</v>
      </c>
      <c r="AK69" s="475">
        <v>2394</v>
      </c>
      <c r="AL69" s="475">
        <v>2410</v>
      </c>
      <c r="AM69" s="476">
        <v>2459</v>
      </c>
      <c r="AN69" s="474">
        <v>2490</v>
      </c>
      <c r="AO69" s="475">
        <v>2490</v>
      </c>
      <c r="AP69" s="475">
        <v>2515</v>
      </c>
      <c r="AQ69" s="475">
        <v>2514</v>
      </c>
      <c r="AR69" s="475">
        <v>2564</v>
      </c>
      <c r="AS69" s="475">
        <v>2563</v>
      </c>
      <c r="AT69" s="475">
        <v>2593</v>
      </c>
      <c r="AU69" s="475">
        <v>2611</v>
      </c>
      <c r="AV69" s="475">
        <v>2583</v>
      </c>
      <c r="AW69" s="475">
        <v>2575</v>
      </c>
      <c r="AX69" s="475">
        <v>2606</v>
      </c>
      <c r="AY69" s="476">
        <v>2624</v>
      </c>
      <c r="AZ69" s="474">
        <v>2669</v>
      </c>
      <c r="BA69" s="475">
        <v>2697</v>
      </c>
      <c r="BB69" s="475">
        <v>2683</v>
      </c>
      <c r="BC69" s="475">
        <v>2669</v>
      </c>
      <c r="BD69" s="475">
        <v>2674</v>
      </c>
      <c r="BE69" s="475">
        <v>2672</v>
      </c>
      <c r="BF69" s="475">
        <v>2679</v>
      </c>
      <c r="BG69" s="475">
        <v>2638</v>
      </c>
      <c r="BH69" s="475">
        <v>2650</v>
      </c>
      <c r="BI69" s="475">
        <v>2639</v>
      </c>
      <c r="BJ69" s="475">
        <v>2657</v>
      </c>
      <c r="BK69" s="476">
        <v>2677</v>
      </c>
      <c r="BL69" s="474">
        <v>2683</v>
      </c>
      <c r="BM69" s="479">
        <v>2709</v>
      </c>
      <c r="BN69" s="479">
        <v>2708</v>
      </c>
      <c r="BO69" s="479">
        <v>2731</v>
      </c>
      <c r="BP69" s="479">
        <v>2732</v>
      </c>
      <c r="BQ69" s="479">
        <v>2707</v>
      </c>
      <c r="BR69" s="479">
        <v>2647</v>
      </c>
      <c r="BS69" s="479">
        <v>2611</v>
      </c>
      <c r="BT69" s="479">
        <v>2613</v>
      </c>
      <c r="BU69" s="479">
        <v>2607</v>
      </c>
      <c r="BV69" s="479">
        <v>2612</v>
      </c>
      <c r="BW69" s="476">
        <v>2631</v>
      </c>
      <c r="BX69" s="474">
        <v>2664</v>
      </c>
      <c r="BY69" s="479">
        <v>2667</v>
      </c>
      <c r="BZ69" s="479">
        <v>2596</v>
      </c>
      <c r="CA69" s="479">
        <v>2575</v>
      </c>
      <c r="CB69" s="479">
        <v>2569</v>
      </c>
      <c r="CC69" s="479">
        <v>2515</v>
      </c>
      <c r="CD69" s="479">
        <v>2486</v>
      </c>
      <c r="CE69" s="479">
        <v>2468</v>
      </c>
      <c r="CF69" s="479">
        <v>2438</v>
      </c>
      <c r="CG69" s="475">
        <v>2445</v>
      </c>
      <c r="CH69" s="475">
        <v>2444</v>
      </c>
      <c r="CI69" s="476">
        <v>2452</v>
      </c>
      <c r="CJ69" s="474">
        <v>2426</v>
      </c>
      <c r="CK69" s="475">
        <v>2442</v>
      </c>
      <c r="CL69" s="475">
        <v>2439</v>
      </c>
      <c r="CM69" s="475">
        <v>2416</v>
      </c>
      <c r="CN69" s="475">
        <v>2424</v>
      </c>
      <c r="CO69" s="475">
        <v>2443</v>
      </c>
      <c r="CP69" s="475">
        <v>2493</v>
      </c>
      <c r="CQ69" s="475">
        <v>2430</v>
      </c>
      <c r="CR69" s="475">
        <v>2472</v>
      </c>
      <c r="CS69" s="475">
        <v>2502</v>
      </c>
      <c r="CT69" s="475">
        <v>2494</v>
      </c>
      <c r="CU69" s="476">
        <v>2523</v>
      </c>
      <c r="CV69" s="474">
        <v>2494</v>
      </c>
      <c r="CW69" s="475">
        <v>2494</v>
      </c>
      <c r="CX69" s="475">
        <v>2479</v>
      </c>
      <c r="CY69" s="475">
        <v>2465</v>
      </c>
      <c r="CZ69" s="475">
        <v>2462</v>
      </c>
      <c r="DA69" s="475">
        <v>2434</v>
      </c>
      <c r="DB69" s="475">
        <v>2433</v>
      </c>
      <c r="DC69" s="475">
        <v>2424</v>
      </c>
      <c r="DD69" s="475">
        <v>2431</v>
      </c>
      <c r="DE69" s="475">
        <v>2434</v>
      </c>
      <c r="DF69" s="475">
        <v>2400</v>
      </c>
      <c r="DG69" s="476">
        <v>2382</v>
      </c>
      <c r="DH69" s="474">
        <v>2373</v>
      </c>
      <c r="DI69" s="475">
        <v>2327</v>
      </c>
      <c r="DJ69" s="475">
        <v>2318</v>
      </c>
      <c r="DK69" s="475">
        <v>2312</v>
      </c>
      <c r="DL69" s="475">
        <v>2286</v>
      </c>
      <c r="DM69" s="475">
        <v>2255</v>
      </c>
      <c r="DN69" s="475">
        <v>2230</v>
      </c>
      <c r="DO69" s="475">
        <v>2198</v>
      </c>
      <c r="DP69" s="475">
        <v>2188</v>
      </c>
      <c r="DQ69" s="475">
        <v>2177</v>
      </c>
      <c r="DR69" s="475">
        <v>2162</v>
      </c>
      <c r="DS69" s="476">
        <v>2186</v>
      </c>
      <c r="DT69" s="474">
        <v>2218</v>
      </c>
      <c r="DU69" s="475">
        <v>2300</v>
      </c>
      <c r="DV69" s="475">
        <v>2333</v>
      </c>
      <c r="DW69" s="475">
        <v>2353</v>
      </c>
      <c r="DX69" s="478">
        <v>2400</v>
      </c>
      <c r="DY69" s="478">
        <v>2455</v>
      </c>
      <c r="DZ69" s="478">
        <v>2496</v>
      </c>
      <c r="EA69" s="478">
        <v>2404</v>
      </c>
      <c r="EB69" s="478">
        <v>2398</v>
      </c>
      <c r="EC69" s="478">
        <v>2388</v>
      </c>
      <c r="ED69" s="478">
        <v>2359</v>
      </c>
      <c r="EE69" s="476">
        <f>'1. Población_Afiliada_Regimen'!D69</f>
        <v>2342</v>
      </c>
      <c r="EF69" s="118">
        <f t="shared" ref="EF69:EF132" si="13">EE69-ED69</f>
        <v>-17</v>
      </c>
      <c r="EG69" s="98">
        <f t="shared" ref="EG69:EG132" si="14">(EF69/ED69)*100</f>
        <v>-0.72064434082238238</v>
      </c>
      <c r="EH69" s="118">
        <f t="shared" ref="EH69:EH132" si="15">EE69-DS69</f>
        <v>156</v>
      </c>
      <c r="EI69" s="98">
        <f t="shared" ref="EI69:EI132" si="16">EH69/DS69*100</f>
        <v>7.1363220494053063</v>
      </c>
    </row>
    <row r="70" spans="1:139" ht="15" outlineLevel="2">
      <c r="A70" s="457">
        <v>310</v>
      </c>
      <c r="B70" s="55" t="s">
        <v>391</v>
      </c>
      <c r="C70" s="409" t="s">
        <v>401</v>
      </c>
      <c r="D70" s="474">
        <v>5090</v>
      </c>
      <c r="E70" s="475">
        <v>5213</v>
      </c>
      <c r="F70" s="475">
        <v>5144</v>
      </c>
      <c r="G70" s="475">
        <v>5251</v>
      </c>
      <c r="H70" s="475">
        <v>5228</v>
      </c>
      <c r="I70" s="475">
        <v>5227</v>
      </c>
      <c r="J70" s="475">
        <v>5166</v>
      </c>
      <c r="K70" s="475">
        <v>5212</v>
      </c>
      <c r="L70" s="475">
        <v>5229</v>
      </c>
      <c r="M70" s="475">
        <v>5184</v>
      </c>
      <c r="N70" s="475">
        <v>5141</v>
      </c>
      <c r="O70" s="476">
        <v>5189</v>
      </c>
      <c r="P70" s="474">
        <v>5156</v>
      </c>
      <c r="Q70" s="475">
        <v>5209</v>
      </c>
      <c r="R70" s="477">
        <v>5254</v>
      </c>
      <c r="S70" s="475">
        <v>5411</v>
      </c>
      <c r="T70" s="475">
        <v>5465</v>
      </c>
      <c r="U70" s="475">
        <v>5464</v>
      </c>
      <c r="V70" s="475">
        <v>5530</v>
      </c>
      <c r="W70" s="475">
        <v>5493</v>
      </c>
      <c r="X70" s="475">
        <v>5413</v>
      </c>
      <c r="Y70" s="475">
        <v>5398</v>
      </c>
      <c r="Z70" s="475">
        <v>5404</v>
      </c>
      <c r="AA70" s="476">
        <v>5307</v>
      </c>
      <c r="AB70" s="474">
        <v>5357</v>
      </c>
      <c r="AC70" s="475">
        <v>5436</v>
      </c>
      <c r="AD70" s="475">
        <v>5408</v>
      </c>
      <c r="AE70" s="475">
        <v>5403</v>
      </c>
      <c r="AF70" s="475">
        <v>5346</v>
      </c>
      <c r="AG70" s="475">
        <v>5152</v>
      </c>
      <c r="AH70" s="475">
        <v>5103</v>
      </c>
      <c r="AI70" s="475">
        <v>5110</v>
      </c>
      <c r="AJ70" s="475">
        <v>5126</v>
      </c>
      <c r="AK70" s="475">
        <v>5163</v>
      </c>
      <c r="AL70" s="475">
        <v>5155</v>
      </c>
      <c r="AM70" s="476">
        <v>5274</v>
      </c>
      <c r="AN70" s="474">
        <v>5256</v>
      </c>
      <c r="AO70" s="475">
        <v>5203</v>
      </c>
      <c r="AP70" s="475">
        <v>5150</v>
      </c>
      <c r="AQ70" s="475">
        <v>5141</v>
      </c>
      <c r="AR70" s="475">
        <v>5242</v>
      </c>
      <c r="AS70" s="475">
        <v>5190</v>
      </c>
      <c r="AT70" s="475">
        <v>5186</v>
      </c>
      <c r="AU70" s="475">
        <v>5366</v>
      </c>
      <c r="AV70" s="475">
        <v>5301</v>
      </c>
      <c r="AW70" s="475">
        <v>5336</v>
      </c>
      <c r="AX70" s="475">
        <v>5287</v>
      </c>
      <c r="AY70" s="476">
        <v>5245</v>
      </c>
      <c r="AZ70" s="474">
        <v>5284</v>
      </c>
      <c r="BA70" s="475">
        <v>5364</v>
      </c>
      <c r="BB70" s="475">
        <v>5302</v>
      </c>
      <c r="BC70" s="475">
        <v>5343</v>
      </c>
      <c r="BD70" s="475">
        <v>5331</v>
      </c>
      <c r="BE70" s="475">
        <v>5271</v>
      </c>
      <c r="BF70" s="475">
        <v>5277</v>
      </c>
      <c r="BG70" s="475">
        <v>5183</v>
      </c>
      <c r="BH70" s="475">
        <v>5232</v>
      </c>
      <c r="BI70" s="475">
        <v>5132</v>
      </c>
      <c r="BJ70" s="475">
        <v>5174</v>
      </c>
      <c r="BK70" s="476">
        <v>5218</v>
      </c>
      <c r="BL70" s="474">
        <v>5219</v>
      </c>
      <c r="BM70" s="479">
        <v>5268</v>
      </c>
      <c r="BN70" s="479">
        <v>5216</v>
      </c>
      <c r="BO70" s="479">
        <v>5195</v>
      </c>
      <c r="BP70" s="479">
        <v>5207</v>
      </c>
      <c r="BQ70" s="479">
        <v>5167</v>
      </c>
      <c r="BR70" s="479">
        <v>4965</v>
      </c>
      <c r="BS70" s="479">
        <v>4908</v>
      </c>
      <c r="BT70" s="479">
        <v>4846</v>
      </c>
      <c r="BU70" s="479">
        <v>4863</v>
      </c>
      <c r="BV70" s="479">
        <v>4881</v>
      </c>
      <c r="BW70" s="476">
        <v>4915</v>
      </c>
      <c r="BX70" s="474">
        <v>4958</v>
      </c>
      <c r="BY70" s="479">
        <v>4913</v>
      </c>
      <c r="BZ70" s="479">
        <v>4894</v>
      </c>
      <c r="CA70" s="479">
        <v>4831</v>
      </c>
      <c r="CB70" s="479">
        <v>4834</v>
      </c>
      <c r="CC70" s="479">
        <v>4772</v>
      </c>
      <c r="CD70" s="479">
        <v>4761</v>
      </c>
      <c r="CE70" s="479">
        <v>4759</v>
      </c>
      <c r="CF70" s="479">
        <v>4740</v>
      </c>
      <c r="CG70" s="475">
        <v>4712</v>
      </c>
      <c r="CH70" s="475">
        <v>4718</v>
      </c>
      <c r="CI70" s="476">
        <v>4702</v>
      </c>
      <c r="CJ70" s="474">
        <v>4693</v>
      </c>
      <c r="CK70" s="475">
        <v>4697</v>
      </c>
      <c r="CL70" s="475">
        <v>4655</v>
      </c>
      <c r="CM70" s="475">
        <v>4677</v>
      </c>
      <c r="CN70" s="475">
        <v>4740</v>
      </c>
      <c r="CO70" s="475">
        <v>4760</v>
      </c>
      <c r="CP70" s="475">
        <v>4870</v>
      </c>
      <c r="CQ70" s="475">
        <v>4899</v>
      </c>
      <c r="CR70" s="475">
        <v>4901</v>
      </c>
      <c r="CS70" s="475">
        <v>4944</v>
      </c>
      <c r="CT70" s="475">
        <v>4984</v>
      </c>
      <c r="CU70" s="476">
        <v>5019</v>
      </c>
      <c r="CV70" s="474">
        <v>5021</v>
      </c>
      <c r="CW70" s="475">
        <v>4995</v>
      </c>
      <c r="CX70" s="475">
        <v>4921</v>
      </c>
      <c r="CY70" s="475">
        <v>4901</v>
      </c>
      <c r="CZ70" s="475">
        <v>4915</v>
      </c>
      <c r="DA70" s="475">
        <v>4869</v>
      </c>
      <c r="DB70" s="475">
        <v>4876</v>
      </c>
      <c r="DC70" s="475">
        <v>4889</v>
      </c>
      <c r="DD70" s="475">
        <v>4897</v>
      </c>
      <c r="DE70" s="475">
        <v>4896</v>
      </c>
      <c r="DF70" s="475">
        <v>4914</v>
      </c>
      <c r="DG70" s="476">
        <v>5055</v>
      </c>
      <c r="DH70" s="474">
        <v>5048</v>
      </c>
      <c r="DI70" s="475">
        <v>4979</v>
      </c>
      <c r="DJ70" s="475">
        <v>5079</v>
      </c>
      <c r="DK70" s="475">
        <v>5010</v>
      </c>
      <c r="DL70" s="475">
        <v>4956</v>
      </c>
      <c r="DM70" s="475">
        <v>4901</v>
      </c>
      <c r="DN70" s="475">
        <v>4874</v>
      </c>
      <c r="DO70" s="475">
        <v>4846</v>
      </c>
      <c r="DP70" s="475">
        <v>4831</v>
      </c>
      <c r="DQ70" s="475">
        <v>4787</v>
      </c>
      <c r="DR70" s="475">
        <v>4744</v>
      </c>
      <c r="DS70" s="476">
        <v>4784</v>
      </c>
      <c r="DT70" s="474">
        <v>4821</v>
      </c>
      <c r="DU70" s="475">
        <v>4947</v>
      </c>
      <c r="DV70" s="475">
        <v>4935</v>
      </c>
      <c r="DW70" s="475">
        <v>4949</v>
      </c>
      <c r="DX70" s="478">
        <v>5015</v>
      </c>
      <c r="DY70" s="478">
        <v>5087</v>
      </c>
      <c r="DZ70" s="478">
        <v>5091</v>
      </c>
      <c r="EA70" s="478">
        <v>5032</v>
      </c>
      <c r="EB70" s="478">
        <v>4998</v>
      </c>
      <c r="EC70" s="478">
        <v>4945</v>
      </c>
      <c r="ED70" s="478">
        <v>4891</v>
      </c>
      <c r="EE70" s="476">
        <f>'1. Población_Afiliada_Regimen'!D70</f>
        <v>4855</v>
      </c>
      <c r="EF70" s="118">
        <f t="shared" si="13"/>
        <v>-36</v>
      </c>
      <c r="EG70" s="98">
        <f t="shared" si="14"/>
        <v>-0.7360457984052341</v>
      </c>
      <c r="EH70" s="118">
        <f t="shared" si="15"/>
        <v>71</v>
      </c>
      <c r="EI70" s="98">
        <f t="shared" si="16"/>
        <v>1.484113712374582</v>
      </c>
    </row>
    <row r="71" spans="1:139" ht="15" outlineLevel="2">
      <c r="A71" s="457">
        <v>315</v>
      </c>
      <c r="B71" s="55" t="s">
        <v>391</v>
      </c>
      <c r="C71" s="409" t="s">
        <v>385</v>
      </c>
      <c r="D71" s="474">
        <v>4173</v>
      </c>
      <c r="E71" s="475">
        <v>4181</v>
      </c>
      <c r="F71" s="475">
        <v>4185</v>
      </c>
      <c r="G71" s="475">
        <v>4135</v>
      </c>
      <c r="H71" s="475">
        <v>4123</v>
      </c>
      <c r="I71" s="475">
        <v>4163</v>
      </c>
      <c r="J71" s="475">
        <v>3851</v>
      </c>
      <c r="K71" s="475">
        <v>4145</v>
      </c>
      <c r="L71" s="475">
        <v>3919</v>
      </c>
      <c r="M71" s="475">
        <v>3951</v>
      </c>
      <c r="N71" s="475">
        <v>3971</v>
      </c>
      <c r="O71" s="476">
        <v>4039</v>
      </c>
      <c r="P71" s="474">
        <v>4155</v>
      </c>
      <c r="Q71" s="475">
        <v>4151</v>
      </c>
      <c r="R71" s="477">
        <v>4249</v>
      </c>
      <c r="S71" s="475">
        <v>4009</v>
      </c>
      <c r="T71" s="475">
        <v>4271</v>
      </c>
      <c r="U71" s="475">
        <v>4256</v>
      </c>
      <c r="V71" s="475">
        <v>4273</v>
      </c>
      <c r="W71" s="475">
        <v>4250</v>
      </c>
      <c r="X71" s="475">
        <v>4289</v>
      </c>
      <c r="Y71" s="475">
        <v>4331</v>
      </c>
      <c r="Z71" s="475">
        <v>4316</v>
      </c>
      <c r="AA71" s="476">
        <v>4245</v>
      </c>
      <c r="AB71" s="474">
        <v>4353</v>
      </c>
      <c r="AC71" s="475">
        <v>4379</v>
      </c>
      <c r="AD71" s="475">
        <v>4344</v>
      </c>
      <c r="AE71" s="475">
        <v>4262</v>
      </c>
      <c r="AF71" s="475">
        <v>4305</v>
      </c>
      <c r="AG71" s="475">
        <v>4246</v>
      </c>
      <c r="AH71" s="475">
        <v>4202</v>
      </c>
      <c r="AI71" s="475">
        <v>4156</v>
      </c>
      <c r="AJ71" s="475">
        <v>4161</v>
      </c>
      <c r="AK71" s="475">
        <v>4280</v>
      </c>
      <c r="AL71" s="475">
        <v>4272</v>
      </c>
      <c r="AM71" s="476">
        <v>4290</v>
      </c>
      <c r="AN71" s="474">
        <v>4277</v>
      </c>
      <c r="AO71" s="475">
        <v>4259</v>
      </c>
      <c r="AP71" s="475">
        <v>4240</v>
      </c>
      <c r="AQ71" s="475">
        <v>4203</v>
      </c>
      <c r="AR71" s="475">
        <v>4279</v>
      </c>
      <c r="AS71" s="475">
        <v>4275</v>
      </c>
      <c r="AT71" s="475">
        <v>4280</v>
      </c>
      <c r="AU71" s="475">
        <v>4303</v>
      </c>
      <c r="AV71" s="475">
        <v>4246</v>
      </c>
      <c r="AW71" s="475">
        <v>4229</v>
      </c>
      <c r="AX71" s="475">
        <v>4210</v>
      </c>
      <c r="AY71" s="476">
        <v>4211</v>
      </c>
      <c r="AZ71" s="474">
        <v>4223</v>
      </c>
      <c r="BA71" s="475">
        <v>4278</v>
      </c>
      <c r="BB71" s="475">
        <v>4273</v>
      </c>
      <c r="BC71" s="475">
        <v>4281</v>
      </c>
      <c r="BD71" s="475">
        <v>4291</v>
      </c>
      <c r="BE71" s="475">
        <v>4226</v>
      </c>
      <c r="BF71" s="475">
        <v>4213</v>
      </c>
      <c r="BG71" s="475">
        <v>4165</v>
      </c>
      <c r="BH71" s="475">
        <v>4170</v>
      </c>
      <c r="BI71" s="475">
        <v>4137</v>
      </c>
      <c r="BJ71" s="475">
        <v>4162</v>
      </c>
      <c r="BK71" s="476">
        <v>4217</v>
      </c>
      <c r="BL71" s="474">
        <v>4210</v>
      </c>
      <c r="BM71" s="479">
        <v>4214</v>
      </c>
      <c r="BN71" s="479">
        <v>4208</v>
      </c>
      <c r="BO71" s="479">
        <v>4194</v>
      </c>
      <c r="BP71" s="479">
        <v>4208</v>
      </c>
      <c r="BQ71" s="479">
        <v>4183</v>
      </c>
      <c r="BR71" s="479">
        <v>3993</v>
      </c>
      <c r="BS71" s="479">
        <v>3955</v>
      </c>
      <c r="BT71" s="479">
        <v>3935</v>
      </c>
      <c r="BU71" s="479">
        <v>3954</v>
      </c>
      <c r="BV71" s="479">
        <v>3983</v>
      </c>
      <c r="BW71" s="476">
        <v>3998</v>
      </c>
      <c r="BX71" s="474">
        <v>3997</v>
      </c>
      <c r="BY71" s="479">
        <v>3950</v>
      </c>
      <c r="BZ71" s="479">
        <v>3935</v>
      </c>
      <c r="CA71" s="479">
        <v>3867</v>
      </c>
      <c r="CB71" s="479">
        <v>3820</v>
      </c>
      <c r="CC71" s="479">
        <v>3785</v>
      </c>
      <c r="CD71" s="479">
        <v>3768</v>
      </c>
      <c r="CE71" s="479">
        <v>3790</v>
      </c>
      <c r="CF71" s="479">
        <v>3785</v>
      </c>
      <c r="CG71" s="475">
        <v>3745</v>
      </c>
      <c r="CH71" s="475">
        <v>3734</v>
      </c>
      <c r="CI71" s="476">
        <v>3724</v>
      </c>
      <c r="CJ71" s="474">
        <v>3736</v>
      </c>
      <c r="CK71" s="475">
        <v>3774</v>
      </c>
      <c r="CL71" s="475">
        <v>3777</v>
      </c>
      <c r="CM71" s="475">
        <v>3783</v>
      </c>
      <c r="CN71" s="475">
        <v>3803</v>
      </c>
      <c r="CO71" s="475">
        <v>3845</v>
      </c>
      <c r="CP71" s="475">
        <v>3886</v>
      </c>
      <c r="CQ71" s="475">
        <v>3906</v>
      </c>
      <c r="CR71" s="475">
        <v>3960</v>
      </c>
      <c r="CS71" s="475">
        <v>3994</v>
      </c>
      <c r="CT71" s="475">
        <v>4032</v>
      </c>
      <c r="CU71" s="476">
        <v>4046</v>
      </c>
      <c r="CV71" s="474">
        <v>4067</v>
      </c>
      <c r="CW71" s="475">
        <v>4029</v>
      </c>
      <c r="CX71" s="475">
        <v>4003</v>
      </c>
      <c r="CY71" s="475">
        <v>3986</v>
      </c>
      <c r="CZ71" s="475">
        <v>3979</v>
      </c>
      <c r="DA71" s="475">
        <v>3939</v>
      </c>
      <c r="DB71" s="475">
        <v>3964</v>
      </c>
      <c r="DC71" s="475">
        <v>3955</v>
      </c>
      <c r="DD71" s="475">
        <v>3985</v>
      </c>
      <c r="DE71" s="475">
        <v>4086</v>
      </c>
      <c r="DF71" s="475">
        <v>4102</v>
      </c>
      <c r="DG71" s="476">
        <v>4109</v>
      </c>
      <c r="DH71" s="474">
        <v>4101</v>
      </c>
      <c r="DI71" s="475">
        <v>4093</v>
      </c>
      <c r="DJ71" s="475">
        <v>4092</v>
      </c>
      <c r="DK71" s="475">
        <v>4063</v>
      </c>
      <c r="DL71" s="475">
        <v>4018</v>
      </c>
      <c r="DM71" s="475">
        <v>3990</v>
      </c>
      <c r="DN71" s="475">
        <v>3953</v>
      </c>
      <c r="DO71" s="475">
        <v>3951</v>
      </c>
      <c r="DP71" s="475">
        <v>3968</v>
      </c>
      <c r="DQ71" s="475">
        <v>3953</v>
      </c>
      <c r="DR71" s="475">
        <v>3911</v>
      </c>
      <c r="DS71" s="476">
        <v>3921</v>
      </c>
      <c r="DT71" s="474">
        <v>3926</v>
      </c>
      <c r="DU71" s="475">
        <v>4011</v>
      </c>
      <c r="DV71" s="475">
        <v>4032</v>
      </c>
      <c r="DW71" s="475">
        <v>4118</v>
      </c>
      <c r="DX71" s="478">
        <v>4115</v>
      </c>
      <c r="DY71" s="478">
        <v>4129</v>
      </c>
      <c r="DZ71" s="478">
        <v>4156</v>
      </c>
      <c r="EA71" s="478">
        <v>4109</v>
      </c>
      <c r="EB71" s="478">
        <v>4166</v>
      </c>
      <c r="EC71" s="478">
        <v>4124</v>
      </c>
      <c r="ED71" s="478">
        <v>4084</v>
      </c>
      <c r="EE71" s="476">
        <f>'1. Población_Afiliada_Regimen'!D71</f>
        <v>4073</v>
      </c>
      <c r="EF71" s="118">
        <f t="shared" si="13"/>
        <v>-11</v>
      </c>
      <c r="EG71" s="98">
        <f t="shared" si="14"/>
        <v>-0.26934378060724778</v>
      </c>
      <c r="EH71" s="118">
        <f t="shared" si="15"/>
        <v>152</v>
      </c>
      <c r="EI71" s="98">
        <f t="shared" si="16"/>
        <v>3.8765621015047178</v>
      </c>
    </row>
    <row r="72" spans="1:139" ht="15" outlineLevel="2">
      <c r="A72" s="457">
        <v>361</v>
      </c>
      <c r="B72" s="55" t="s">
        <v>391</v>
      </c>
      <c r="C72" s="409" t="s">
        <v>394</v>
      </c>
      <c r="D72" s="474">
        <v>21291</v>
      </c>
      <c r="E72" s="475">
        <v>21384</v>
      </c>
      <c r="F72" s="475">
        <v>21334</v>
      </c>
      <c r="G72" s="475">
        <v>20448</v>
      </c>
      <c r="H72" s="475">
        <v>20515</v>
      </c>
      <c r="I72" s="475">
        <v>20905</v>
      </c>
      <c r="J72" s="475">
        <v>20456</v>
      </c>
      <c r="K72" s="475">
        <v>20536</v>
      </c>
      <c r="L72" s="475">
        <v>20394</v>
      </c>
      <c r="M72" s="475">
        <v>20566</v>
      </c>
      <c r="N72" s="475">
        <v>20564</v>
      </c>
      <c r="O72" s="476">
        <v>20735</v>
      </c>
      <c r="P72" s="474">
        <v>20788</v>
      </c>
      <c r="Q72" s="475">
        <v>20915</v>
      </c>
      <c r="R72" s="477">
        <v>20949</v>
      </c>
      <c r="S72" s="475">
        <v>21195</v>
      </c>
      <c r="T72" s="475">
        <v>21280</v>
      </c>
      <c r="U72" s="475">
        <v>21424</v>
      </c>
      <c r="V72" s="475">
        <v>21440</v>
      </c>
      <c r="W72" s="475">
        <v>21430</v>
      </c>
      <c r="X72" s="475">
        <v>21516</v>
      </c>
      <c r="Y72" s="475">
        <v>21552</v>
      </c>
      <c r="Z72" s="475">
        <v>21578</v>
      </c>
      <c r="AA72" s="476">
        <v>21458</v>
      </c>
      <c r="AB72" s="474">
        <v>21504</v>
      </c>
      <c r="AC72" s="475">
        <v>21553</v>
      </c>
      <c r="AD72" s="475">
        <v>21496</v>
      </c>
      <c r="AE72" s="475">
        <v>21444</v>
      </c>
      <c r="AF72" s="475">
        <v>21444</v>
      </c>
      <c r="AG72" s="475">
        <v>21205</v>
      </c>
      <c r="AH72" s="475">
        <v>21121</v>
      </c>
      <c r="AI72" s="475">
        <v>20981</v>
      </c>
      <c r="AJ72" s="475">
        <v>20902</v>
      </c>
      <c r="AK72" s="475">
        <v>20954</v>
      </c>
      <c r="AL72" s="475">
        <v>20902</v>
      </c>
      <c r="AM72" s="476">
        <v>21025</v>
      </c>
      <c r="AN72" s="474">
        <v>20970</v>
      </c>
      <c r="AO72" s="475">
        <v>20901</v>
      </c>
      <c r="AP72" s="475">
        <v>20799</v>
      </c>
      <c r="AQ72" s="475">
        <v>20690</v>
      </c>
      <c r="AR72" s="475">
        <v>20845</v>
      </c>
      <c r="AS72" s="475">
        <v>20588</v>
      </c>
      <c r="AT72" s="475">
        <v>20544</v>
      </c>
      <c r="AU72" s="475">
        <v>20428</v>
      </c>
      <c r="AV72" s="475">
        <v>20270</v>
      </c>
      <c r="AW72" s="475">
        <v>20359</v>
      </c>
      <c r="AX72" s="475">
        <v>20357</v>
      </c>
      <c r="AY72" s="476">
        <v>20423</v>
      </c>
      <c r="AZ72" s="474">
        <v>20452</v>
      </c>
      <c r="BA72" s="475">
        <v>20423</v>
      </c>
      <c r="BB72" s="475">
        <v>20328</v>
      </c>
      <c r="BC72" s="475">
        <v>20247</v>
      </c>
      <c r="BD72" s="475">
        <v>20199</v>
      </c>
      <c r="BE72" s="475">
        <v>20057</v>
      </c>
      <c r="BF72" s="475">
        <v>19926</v>
      </c>
      <c r="BG72" s="475">
        <v>19782</v>
      </c>
      <c r="BH72" s="475">
        <v>19801</v>
      </c>
      <c r="BI72" s="475">
        <v>19639</v>
      </c>
      <c r="BJ72" s="475">
        <v>19683</v>
      </c>
      <c r="BK72" s="476">
        <v>19733</v>
      </c>
      <c r="BL72" s="474">
        <v>19762</v>
      </c>
      <c r="BM72" s="479">
        <v>19813</v>
      </c>
      <c r="BN72" s="479">
        <v>19801</v>
      </c>
      <c r="BO72" s="479">
        <v>19806</v>
      </c>
      <c r="BP72" s="479">
        <v>19790</v>
      </c>
      <c r="BQ72" s="479">
        <v>19718</v>
      </c>
      <c r="BR72" s="479">
        <v>19395</v>
      </c>
      <c r="BS72" s="479">
        <v>19292</v>
      </c>
      <c r="BT72" s="479">
        <v>19230</v>
      </c>
      <c r="BU72" s="479">
        <v>19208</v>
      </c>
      <c r="BV72" s="479">
        <v>19264</v>
      </c>
      <c r="BW72" s="476">
        <v>19289</v>
      </c>
      <c r="BX72" s="474">
        <v>19296</v>
      </c>
      <c r="BY72" s="479">
        <v>19218</v>
      </c>
      <c r="BZ72" s="479">
        <v>19181</v>
      </c>
      <c r="CA72" s="479">
        <v>18985</v>
      </c>
      <c r="CB72" s="479">
        <v>18910</v>
      </c>
      <c r="CC72" s="479">
        <v>18852</v>
      </c>
      <c r="CD72" s="479">
        <v>18826</v>
      </c>
      <c r="CE72" s="479">
        <v>18831</v>
      </c>
      <c r="CF72" s="479">
        <v>18802</v>
      </c>
      <c r="CG72" s="475">
        <v>18766</v>
      </c>
      <c r="CH72" s="475">
        <v>18713</v>
      </c>
      <c r="CI72" s="476">
        <v>18763</v>
      </c>
      <c r="CJ72" s="474">
        <v>18739</v>
      </c>
      <c r="CK72" s="475">
        <v>18804</v>
      </c>
      <c r="CL72" s="475">
        <v>18747</v>
      </c>
      <c r="CM72" s="475">
        <v>18769</v>
      </c>
      <c r="CN72" s="475">
        <v>18798</v>
      </c>
      <c r="CO72" s="475">
        <v>18916</v>
      </c>
      <c r="CP72" s="475">
        <v>19137</v>
      </c>
      <c r="CQ72" s="475">
        <v>19189</v>
      </c>
      <c r="CR72" s="475">
        <v>19210</v>
      </c>
      <c r="CS72" s="475">
        <v>19214</v>
      </c>
      <c r="CT72" s="475">
        <v>19290</v>
      </c>
      <c r="CU72" s="476">
        <v>19418</v>
      </c>
      <c r="CV72" s="474">
        <v>19364</v>
      </c>
      <c r="CW72" s="475">
        <v>19327</v>
      </c>
      <c r="CX72" s="475">
        <v>19236</v>
      </c>
      <c r="CY72" s="475">
        <v>19171</v>
      </c>
      <c r="CZ72" s="475">
        <v>19181</v>
      </c>
      <c r="DA72" s="475">
        <v>19095</v>
      </c>
      <c r="DB72" s="475">
        <v>19072</v>
      </c>
      <c r="DC72" s="475">
        <v>19040</v>
      </c>
      <c r="DD72" s="475">
        <v>19004</v>
      </c>
      <c r="DE72" s="475">
        <v>18914</v>
      </c>
      <c r="DF72" s="475">
        <v>18778</v>
      </c>
      <c r="DG72" s="476">
        <v>18765</v>
      </c>
      <c r="DH72" s="474">
        <v>18694</v>
      </c>
      <c r="DI72" s="475">
        <v>18700</v>
      </c>
      <c r="DJ72" s="475">
        <v>18646</v>
      </c>
      <c r="DK72" s="475">
        <v>18671</v>
      </c>
      <c r="DL72" s="475">
        <v>18602</v>
      </c>
      <c r="DM72" s="475">
        <v>18499</v>
      </c>
      <c r="DN72" s="475">
        <v>18294</v>
      </c>
      <c r="DO72" s="475">
        <v>18201</v>
      </c>
      <c r="DP72" s="475">
        <v>18239</v>
      </c>
      <c r="DQ72" s="475">
        <v>18189</v>
      </c>
      <c r="DR72" s="475">
        <v>18094</v>
      </c>
      <c r="DS72" s="476">
        <v>18191</v>
      </c>
      <c r="DT72" s="474">
        <v>18228</v>
      </c>
      <c r="DU72" s="475">
        <v>18389</v>
      </c>
      <c r="DV72" s="475">
        <v>18342</v>
      </c>
      <c r="DW72" s="475">
        <v>18322</v>
      </c>
      <c r="DX72" s="478">
        <v>18342</v>
      </c>
      <c r="DY72" s="478">
        <v>18353</v>
      </c>
      <c r="DZ72" s="478">
        <v>18318</v>
      </c>
      <c r="EA72" s="478">
        <v>18186</v>
      </c>
      <c r="EB72" s="478">
        <v>18226</v>
      </c>
      <c r="EC72" s="478">
        <v>18369</v>
      </c>
      <c r="ED72" s="478">
        <v>18318</v>
      </c>
      <c r="EE72" s="476">
        <f>'1. Población_Afiliada_Regimen'!D72</f>
        <v>18239</v>
      </c>
      <c r="EF72" s="118">
        <f t="shared" si="13"/>
        <v>-79</v>
      </c>
      <c r="EG72" s="98">
        <f t="shared" si="14"/>
        <v>-0.4312697892783055</v>
      </c>
      <c r="EH72" s="118">
        <f t="shared" si="15"/>
        <v>48</v>
      </c>
      <c r="EI72" s="98">
        <f t="shared" si="16"/>
        <v>0.26386674729261722</v>
      </c>
    </row>
    <row r="73" spans="1:139" ht="15" outlineLevel="2">
      <c r="A73" s="457">
        <v>647</v>
      </c>
      <c r="B73" s="55" t="s">
        <v>391</v>
      </c>
      <c r="C73" s="409" t="s">
        <v>403</v>
      </c>
      <c r="D73" s="474">
        <v>5427</v>
      </c>
      <c r="E73" s="475">
        <v>5418</v>
      </c>
      <c r="F73" s="475">
        <v>5307</v>
      </c>
      <c r="G73" s="475">
        <v>5264</v>
      </c>
      <c r="H73" s="475">
        <v>5229</v>
      </c>
      <c r="I73" s="475">
        <v>5297</v>
      </c>
      <c r="J73" s="475">
        <v>5119</v>
      </c>
      <c r="K73" s="475">
        <v>5288</v>
      </c>
      <c r="L73" s="475">
        <v>5088</v>
      </c>
      <c r="M73" s="475">
        <v>5083</v>
      </c>
      <c r="N73" s="475">
        <v>5121</v>
      </c>
      <c r="O73" s="476">
        <v>5189</v>
      </c>
      <c r="P73" s="474">
        <v>5152</v>
      </c>
      <c r="Q73" s="475">
        <v>5124</v>
      </c>
      <c r="R73" s="477">
        <v>5070</v>
      </c>
      <c r="S73" s="475">
        <v>4485</v>
      </c>
      <c r="T73" s="475">
        <v>4984</v>
      </c>
      <c r="U73" s="475">
        <v>4961</v>
      </c>
      <c r="V73" s="475">
        <v>4920</v>
      </c>
      <c r="W73" s="475">
        <v>4888</v>
      </c>
      <c r="X73" s="475">
        <v>4963</v>
      </c>
      <c r="Y73" s="475">
        <v>4970</v>
      </c>
      <c r="Z73" s="475">
        <v>4950</v>
      </c>
      <c r="AA73" s="476">
        <v>4923</v>
      </c>
      <c r="AB73" s="474">
        <v>4893</v>
      </c>
      <c r="AC73" s="475">
        <v>4937</v>
      </c>
      <c r="AD73" s="475">
        <v>4898</v>
      </c>
      <c r="AE73" s="475">
        <v>4854</v>
      </c>
      <c r="AF73" s="475">
        <v>4953</v>
      </c>
      <c r="AG73" s="475">
        <v>4885</v>
      </c>
      <c r="AH73" s="475">
        <v>4867</v>
      </c>
      <c r="AI73" s="475">
        <v>4913</v>
      </c>
      <c r="AJ73" s="475">
        <v>4877</v>
      </c>
      <c r="AK73" s="475">
        <v>4935</v>
      </c>
      <c r="AL73" s="475">
        <v>4931</v>
      </c>
      <c r="AM73" s="476">
        <v>4968</v>
      </c>
      <c r="AN73" s="474">
        <v>4947</v>
      </c>
      <c r="AO73" s="475">
        <v>4943</v>
      </c>
      <c r="AP73" s="475">
        <v>4937</v>
      </c>
      <c r="AQ73" s="475">
        <v>4854</v>
      </c>
      <c r="AR73" s="475">
        <v>4832</v>
      </c>
      <c r="AS73" s="475">
        <v>4786</v>
      </c>
      <c r="AT73" s="475">
        <v>4758</v>
      </c>
      <c r="AU73" s="475">
        <v>4773</v>
      </c>
      <c r="AV73" s="475">
        <v>4806</v>
      </c>
      <c r="AW73" s="475">
        <v>4811</v>
      </c>
      <c r="AX73" s="475">
        <v>4840</v>
      </c>
      <c r="AY73" s="476">
        <v>4851</v>
      </c>
      <c r="AZ73" s="474">
        <v>4843</v>
      </c>
      <c r="BA73" s="475">
        <v>4839</v>
      </c>
      <c r="BB73" s="475">
        <v>4799</v>
      </c>
      <c r="BC73" s="475">
        <v>4803</v>
      </c>
      <c r="BD73" s="475">
        <v>4828</v>
      </c>
      <c r="BE73" s="475">
        <v>4786</v>
      </c>
      <c r="BF73" s="475">
        <v>4744</v>
      </c>
      <c r="BG73" s="475">
        <v>4675</v>
      </c>
      <c r="BH73" s="475">
        <v>4706</v>
      </c>
      <c r="BI73" s="475">
        <v>4648</v>
      </c>
      <c r="BJ73" s="475">
        <v>4665</v>
      </c>
      <c r="BK73" s="476">
        <v>4700</v>
      </c>
      <c r="BL73" s="474">
        <v>4725</v>
      </c>
      <c r="BM73" s="479">
        <v>4748</v>
      </c>
      <c r="BN73" s="479">
        <v>4758</v>
      </c>
      <c r="BO73" s="479">
        <v>4764</v>
      </c>
      <c r="BP73" s="479">
        <v>4771</v>
      </c>
      <c r="BQ73" s="479">
        <v>4764</v>
      </c>
      <c r="BR73" s="479">
        <v>4643</v>
      </c>
      <c r="BS73" s="479">
        <v>4610</v>
      </c>
      <c r="BT73" s="479">
        <v>4573</v>
      </c>
      <c r="BU73" s="479">
        <v>4585</v>
      </c>
      <c r="BV73" s="479">
        <v>4577</v>
      </c>
      <c r="BW73" s="476">
        <v>4588</v>
      </c>
      <c r="BX73" s="474">
        <v>4563</v>
      </c>
      <c r="BY73" s="479">
        <v>4461</v>
      </c>
      <c r="BZ73" s="479">
        <v>4448</v>
      </c>
      <c r="CA73" s="479">
        <v>4417</v>
      </c>
      <c r="CB73" s="479">
        <v>4406</v>
      </c>
      <c r="CC73" s="479">
        <v>4456</v>
      </c>
      <c r="CD73" s="479">
        <v>4424</v>
      </c>
      <c r="CE73" s="479">
        <v>4422</v>
      </c>
      <c r="CF73" s="479">
        <v>4394</v>
      </c>
      <c r="CG73" s="475">
        <v>4342</v>
      </c>
      <c r="CH73" s="475">
        <v>4322</v>
      </c>
      <c r="CI73" s="476">
        <v>4326</v>
      </c>
      <c r="CJ73" s="474">
        <v>4344</v>
      </c>
      <c r="CK73" s="475">
        <v>4347</v>
      </c>
      <c r="CL73" s="475">
        <v>4327</v>
      </c>
      <c r="CM73" s="475">
        <v>4333</v>
      </c>
      <c r="CN73" s="475">
        <v>4359</v>
      </c>
      <c r="CO73" s="475">
        <v>4396</v>
      </c>
      <c r="CP73" s="475">
        <v>4417</v>
      </c>
      <c r="CQ73" s="475">
        <v>4416</v>
      </c>
      <c r="CR73" s="475">
        <v>4376</v>
      </c>
      <c r="CS73" s="475">
        <v>4406</v>
      </c>
      <c r="CT73" s="475">
        <v>4406</v>
      </c>
      <c r="CU73" s="476">
        <v>4450</v>
      </c>
      <c r="CV73" s="474">
        <v>4439</v>
      </c>
      <c r="CW73" s="475">
        <v>4428</v>
      </c>
      <c r="CX73" s="475">
        <v>4385</v>
      </c>
      <c r="CY73" s="475">
        <v>4382</v>
      </c>
      <c r="CZ73" s="475">
        <v>4355</v>
      </c>
      <c r="DA73" s="475">
        <v>4327</v>
      </c>
      <c r="DB73" s="475">
        <v>4369</v>
      </c>
      <c r="DC73" s="475">
        <v>4400</v>
      </c>
      <c r="DD73" s="475">
        <v>4371</v>
      </c>
      <c r="DE73" s="475">
        <v>4366</v>
      </c>
      <c r="DF73" s="475">
        <v>4351</v>
      </c>
      <c r="DG73" s="476">
        <v>4327</v>
      </c>
      <c r="DH73" s="474">
        <v>4355</v>
      </c>
      <c r="DI73" s="475">
        <v>4354</v>
      </c>
      <c r="DJ73" s="475">
        <v>4355</v>
      </c>
      <c r="DK73" s="475">
        <v>4334</v>
      </c>
      <c r="DL73" s="475">
        <v>4325</v>
      </c>
      <c r="DM73" s="475">
        <v>4302</v>
      </c>
      <c r="DN73" s="475">
        <v>4279</v>
      </c>
      <c r="DO73" s="475">
        <v>4274</v>
      </c>
      <c r="DP73" s="475">
        <v>4266</v>
      </c>
      <c r="DQ73" s="475">
        <v>4234</v>
      </c>
      <c r="DR73" s="475">
        <v>4229</v>
      </c>
      <c r="DS73" s="476">
        <v>4305</v>
      </c>
      <c r="DT73" s="474">
        <v>4329</v>
      </c>
      <c r="DU73" s="475">
        <v>4363</v>
      </c>
      <c r="DV73" s="475">
        <v>4392</v>
      </c>
      <c r="DW73" s="475">
        <v>4395</v>
      </c>
      <c r="DX73" s="478">
        <v>4446</v>
      </c>
      <c r="DY73" s="478">
        <v>4474</v>
      </c>
      <c r="DZ73" s="478">
        <v>4518</v>
      </c>
      <c r="EA73" s="478">
        <v>4455</v>
      </c>
      <c r="EB73" s="478">
        <v>4461</v>
      </c>
      <c r="EC73" s="478">
        <v>4448</v>
      </c>
      <c r="ED73" s="478">
        <v>4448</v>
      </c>
      <c r="EE73" s="476">
        <f>'1. Población_Afiliada_Regimen'!D73</f>
        <v>4449</v>
      </c>
      <c r="EF73" s="118">
        <f t="shared" si="13"/>
        <v>1</v>
      </c>
      <c r="EG73" s="98">
        <f t="shared" si="14"/>
        <v>2.2482014388489211E-2</v>
      </c>
      <c r="EH73" s="118">
        <f t="shared" si="15"/>
        <v>144</v>
      </c>
      <c r="EI73" s="98">
        <f t="shared" si="16"/>
        <v>3.3449477351916377</v>
      </c>
    </row>
    <row r="74" spans="1:139" ht="15" outlineLevel="2">
      <c r="A74" s="457">
        <v>658</v>
      </c>
      <c r="B74" s="55" t="s">
        <v>391</v>
      </c>
      <c r="C74" s="409" t="s">
        <v>405</v>
      </c>
      <c r="D74" s="474">
        <v>1880</v>
      </c>
      <c r="E74" s="475">
        <v>1864</v>
      </c>
      <c r="F74" s="475">
        <v>1841</v>
      </c>
      <c r="G74" s="475">
        <v>1832</v>
      </c>
      <c r="H74" s="475">
        <v>1846</v>
      </c>
      <c r="I74" s="475">
        <v>1867</v>
      </c>
      <c r="J74" s="475">
        <v>1832</v>
      </c>
      <c r="K74" s="475">
        <v>1865</v>
      </c>
      <c r="L74" s="475">
        <v>1831</v>
      </c>
      <c r="M74" s="475">
        <v>1833</v>
      </c>
      <c r="N74" s="475">
        <v>1832</v>
      </c>
      <c r="O74" s="476">
        <v>1860</v>
      </c>
      <c r="P74" s="474">
        <v>1835</v>
      </c>
      <c r="Q74" s="475">
        <v>1786</v>
      </c>
      <c r="R74" s="477">
        <v>1789</v>
      </c>
      <c r="S74" s="475">
        <v>1334</v>
      </c>
      <c r="T74" s="475">
        <v>1986</v>
      </c>
      <c r="U74" s="475">
        <v>2018</v>
      </c>
      <c r="V74" s="475">
        <v>2022</v>
      </c>
      <c r="W74" s="475">
        <v>2007</v>
      </c>
      <c r="X74" s="475">
        <v>2020</v>
      </c>
      <c r="Y74" s="475">
        <v>2086</v>
      </c>
      <c r="Z74" s="475">
        <v>2107</v>
      </c>
      <c r="AA74" s="476">
        <v>2070</v>
      </c>
      <c r="AB74" s="474">
        <v>2072</v>
      </c>
      <c r="AC74" s="475">
        <v>2045</v>
      </c>
      <c r="AD74" s="475">
        <v>2045</v>
      </c>
      <c r="AE74" s="475">
        <v>2057</v>
      </c>
      <c r="AF74" s="475">
        <v>2072</v>
      </c>
      <c r="AG74" s="475">
        <v>2037</v>
      </c>
      <c r="AH74" s="475">
        <v>2050</v>
      </c>
      <c r="AI74" s="475">
        <v>2125</v>
      </c>
      <c r="AJ74" s="475">
        <v>2103</v>
      </c>
      <c r="AK74" s="475">
        <v>2119</v>
      </c>
      <c r="AL74" s="475">
        <v>2084</v>
      </c>
      <c r="AM74" s="476">
        <v>2113</v>
      </c>
      <c r="AN74" s="474">
        <v>2107</v>
      </c>
      <c r="AO74" s="475">
        <v>2175</v>
      </c>
      <c r="AP74" s="475">
        <v>2168</v>
      </c>
      <c r="AQ74" s="475">
        <v>2118</v>
      </c>
      <c r="AR74" s="475">
        <v>2128</v>
      </c>
      <c r="AS74" s="475">
        <v>2113</v>
      </c>
      <c r="AT74" s="475">
        <v>2104</v>
      </c>
      <c r="AU74" s="475">
        <v>2157</v>
      </c>
      <c r="AV74" s="475">
        <v>2131</v>
      </c>
      <c r="AW74" s="475">
        <v>2139</v>
      </c>
      <c r="AX74" s="475">
        <v>2098</v>
      </c>
      <c r="AY74" s="476">
        <v>2117</v>
      </c>
      <c r="AZ74" s="474">
        <v>2125</v>
      </c>
      <c r="BA74" s="475">
        <v>2171</v>
      </c>
      <c r="BB74" s="475">
        <v>2143</v>
      </c>
      <c r="BC74" s="475">
        <v>2148</v>
      </c>
      <c r="BD74" s="475">
        <v>2147</v>
      </c>
      <c r="BE74" s="475">
        <v>2128</v>
      </c>
      <c r="BF74" s="475">
        <v>2121</v>
      </c>
      <c r="BG74" s="475">
        <v>2092</v>
      </c>
      <c r="BH74" s="475">
        <v>2105</v>
      </c>
      <c r="BI74" s="475">
        <v>2071</v>
      </c>
      <c r="BJ74" s="475">
        <v>2087</v>
      </c>
      <c r="BK74" s="476">
        <v>2112</v>
      </c>
      <c r="BL74" s="474">
        <v>2103</v>
      </c>
      <c r="BM74" s="479">
        <v>2120</v>
      </c>
      <c r="BN74" s="479">
        <v>2120</v>
      </c>
      <c r="BO74" s="479">
        <v>2130</v>
      </c>
      <c r="BP74" s="479">
        <v>2126</v>
      </c>
      <c r="BQ74" s="479">
        <v>2128</v>
      </c>
      <c r="BR74" s="479">
        <v>2047</v>
      </c>
      <c r="BS74" s="479">
        <v>2013</v>
      </c>
      <c r="BT74" s="479">
        <v>2004</v>
      </c>
      <c r="BU74" s="479">
        <v>1998</v>
      </c>
      <c r="BV74" s="479">
        <v>1975</v>
      </c>
      <c r="BW74" s="476">
        <v>2004</v>
      </c>
      <c r="BX74" s="474">
        <v>2006</v>
      </c>
      <c r="BY74" s="479">
        <v>1987</v>
      </c>
      <c r="BZ74" s="479">
        <v>1958</v>
      </c>
      <c r="CA74" s="479">
        <v>1920</v>
      </c>
      <c r="CB74" s="479">
        <v>1962</v>
      </c>
      <c r="CC74" s="479">
        <v>1977</v>
      </c>
      <c r="CD74" s="479">
        <v>1969</v>
      </c>
      <c r="CE74" s="479">
        <v>1973</v>
      </c>
      <c r="CF74" s="479">
        <v>1945</v>
      </c>
      <c r="CG74" s="475">
        <v>1955</v>
      </c>
      <c r="CH74" s="475">
        <v>1979</v>
      </c>
      <c r="CI74" s="476">
        <v>1980</v>
      </c>
      <c r="CJ74" s="474">
        <v>1984</v>
      </c>
      <c r="CK74" s="475">
        <v>1957</v>
      </c>
      <c r="CL74" s="475">
        <v>1950</v>
      </c>
      <c r="CM74" s="475">
        <v>1951</v>
      </c>
      <c r="CN74" s="475">
        <v>1956</v>
      </c>
      <c r="CO74" s="475">
        <v>1977</v>
      </c>
      <c r="CP74" s="475">
        <v>2010</v>
      </c>
      <c r="CQ74" s="475">
        <v>2002</v>
      </c>
      <c r="CR74" s="475">
        <v>1969</v>
      </c>
      <c r="CS74" s="475">
        <v>1965</v>
      </c>
      <c r="CT74" s="475">
        <v>1974</v>
      </c>
      <c r="CU74" s="476">
        <v>1964</v>
      </c>
      <c r="CV74" s="474">
        <v>1982</v>
      </c>
      <c r="CW74" s="475">
        <v>2000</v>
      </c>
      <c r="CX74" s="475">
        <v>1991</v>
      </c>
      <c r="CY74" s="475">
        <v>1975</v>
      </c>
      <c r="CZ74" s="475">
        <v>1997</v>
      </c>
      <c r="DA74" s="475">
        <v>1982</v>
      </c>
      <c r="DB74" s="475">
        <v>1997</v>
      </c>
      <c r="DC74" s="475">
        <v>1981</v>
      </c>
      <c r="DD74" s="475">
        <v>1970</v>
      </c>
      <c r="DE74" s="475">
        <v>2000</v>
      </c>
      <c r="DF74" s="475">
        <v>1997</v>
      </c>
      <c r="DG74" s="476">
        <v>1997</v>
      </c>
      <c r="DH74" s="474">
        <v>1983</v>
      </c>
      <c r="DI74" s="475">
        <v>1974</v>
      </c>
      <c r="DJ74" s="475">
        <v>1975</v>
      </c>
      <c r="DK74" s="475">
        <v>1951</v>
      </c>
      <c r="DL74" s="475">
        <v>1924</v>
      </c>
      <c r="DM74" s="475">
        <v>1897</v>
      </c>
      <c r="DN74" s="475">
        <v>1872</v>
      </c>
      <c r="DO74" s="475">
        <v>1855</v>
      </c>
      <c r="DP74" s="475">
        <v>1849</v>
      </c>
      <c r="DQ74" s="475">
        <v>1828</v>
      </c>
      <c r="DR74" s="475">
        <v>1802</v>
      </c>
      <c r="DS74" s="476">
        <v>1845</v>
      </c>
      <c r="DT74" s="474">
        <v>1850</v>
      </c>
      <c r="DU74" s="475">
        <v>1904</v>
      </c>
      <c r="DV74" s="475">
        <v>1908</v>
      </c>
      <c r="DW74" s="475">
        <v>1901</v>
      </c>
      <c r="DX74" s="478">
        <v>1917</v>
      </c>
      <c r="DY74" s="478">
        <v>1941</v>
      </c>
      <c r="DZ74" s="478">
        <v>1976</v>
      </c>
      <c r="EA74" s="478">
        <v>1928</v>
      </c>
      <c r="EB74" s="478">
        <v>1929</v>
      </c>
      <c r="EC74" s="478">
        <v>1909</v>
      </c>
      <c r="ED74" s="478">
        <v>1888</v>
      </c>
      <c r="EE74" s="476">
        <f>'1. Población_Afiliada_Regimen'!D74</f>
        <v>1880</v>
      </c>
      <c r="EF74" s="118">
        <f t="shared" si="13"/>
        <v>-8</v>
      </c>
      <c r="EG74" s="98">
        <f t="shared" si="14"/>
        <v>-0.42372881355932202</v>
      </c>
      <c r="EH74" s="118">
        <f t="shared" si="15"/>
        <v>35</v>
      </c>
      <c r="EI74" s="98">
        <f t="shared" si="16"/>
        <v>1.8970189701897018</v>
      </c>
    </row>
    <row r="75" spans="1:139" ht="15" outlineLevel="2">
      <c r="A75" s="457">
        <v>664</v>
      </c>
      <c r="B75" s="55" t="s">
        <v>391</v>
      </c>
      <c r="C75" s="409" t="s">
        <v>407</v>
      </c>
      <c r="D75" s="474">
        <v>8857</v>
      </c>
      <c r="E75" s="475">
        <v>8829</v>
      </c>
      <c r="F75" s="475">
        <v>8814</v>
      </c>
      <c r="G75" s="475">
        <v>8945</v>
      </c>
      <c r="H75" s="475">
        <v>8878</v>
      </c>
      <c r="I75" s="475">
        <v>8873</v>
      </c>
      <c r="J75" s="475">
        <v>8654</v>
      </c>
      <c r="K75" s="475">
        <v>8843</v>
      </c>
      <c r="L75" s="475">
        <v>8700</v>
      </c>
      <c r="M75" s="475">
        <v>8684</v>
      </c>
      <c r="N75" s="475">
        <v>8635</v>
      </c>
      <c r="O75" s="476">
        <v>8633</v>
      </c>
      <c r="P75" s="474">
        <v>8520</v>
      </c>
      <c r="Q75" s="475">
        <v>8471</v>
      </c>
      <c r="R75" s="477">
        <v>8557</v>
      </c>
      <c r="S75" s="475">
        <v>8952</v>
      </c>
      <c r="T75" s="475">
        <v>9098</v>
      </c>
      <c r="U75" s="475">
        <v>8848</v>
      </c>
      <c r="V75" s="475">
        <v>8913</v>
      </c>
      <c r="W75" s="475">
        <v>8994</v>
      </c>
      <c r="X75" s="475">
        <v>8974</v>
      </c>
      <c r="Y75" s="475">
        <v>9084</v>
      </c>
      <c r="Z75" s="475">
        <v>9074</v>
      </c>
      <c r="AA75" s="476">
        <v>9028</v>
      </c>
      <c r="AB75" s="474">
        <v>9121</v>
      </c>
      <c r="AC75" s="475">
        <v>9219</v>
      </c>
      <c r="AD75" s="475">
        <v>9238</v>
      </c>
      <c r="AE75" s="475">
        <v>9236</v>
      </c>
      <c r="AF75" s="475">
        <v>9310</v>
      </c>
      <c r="AG75" s="475">
        <v>9186</v>
      </c>
      <c r="AH75" s="475">
        <v>9096</v>
      </c>
      <c r="AI75" s="475">
        <v>9058</v>
      </c>
      <c r="AJ75" s="475">
        <v>9108</v>
      </c>
      <c r="AK75" s="475">
        <v>9267</v>
      </c>
      <c r="AL75" s="475">
        <v>9341</v>
      </c>
      <c r="AM75" s="476">
        <v>9349</v>
      </c>
      <c r="AN75" s="474">
        <v>9299</v>
      </c>
      <c r="AO75" s="475">
        <v>9284</v>
      </c>
      <c r="AP75" s="475">
        <v>9313</v>
      </c>
      <c r="AQ75" s="475">
        <v>9292</v>
      </c>
      <c r="AR75" s="475">
        <v>9501</v>
      </c>
      <c r="AS75" s="475">
        <v>9460</v>
      </c>
      <c r="AT75" s="475">
        <v>9472</v>
      </c>
      <c r="AU75" s="475">
        <v>9528</v>
      </c>
      <c r="AV75" s="475">
        <v>9405</v>
      </c>
      <c r="AW75" s="475">
        <v>9483</v>
      </c>
      <c r="AX75" s="475">
        <v>9481</v>
      </c>
      <c r="AY75" s="476">
        <v>9513</v>
      </c>
      <c r="AZ75" s="474">
        <v>9583</v>
      </c>
      <c r="BA75" s="475">
        <v>9659</v>
      </c>
      <c r="BB75" s="475">
        <v>9616</v>
      </c>
      <c r="BC75" s="475">
        <v>9636</v>
      </c>
      <c r="BD75" s="475">
        <v>9628</v>
      </c>
      <c r="BE75" s="475">
        <v>9604</v>
      </c>
      <c r="BF75" s="475">
        <v>9593</v>
      </c>
      <c r="BG75" s="475">
        <v>9493</v>
      </c>
      <c r="BH75" s="475">
        <v>9564</v>
      </c>
      <c r="BI75" s="475">
        <v>9456</v>
      </c>
      <c r="BJ75" s="475">
        <v>9514</v>
      </c>
      <c r="BK75" s="476">
        <v>9599</v>
      </c>
      <c r="BL75" s="474">
        <v>9634</v>
      </c>
      <c r="BM75" s="479">
        <v>9691</v>
      </c>
      <c r="BN75" s="479">
        <v>9704</v>
      </c>
      <c r="BO75" s="479">
        <v>9745</v>
      </c>
      <c r="BP75" s="479">
        <v>9802</v>
      </c>
      <c r="BQ75" s="479">
        <v>9837</v>
      </c>
      <c r="BR75" s="479">
        <v>9645</v>
      </c>
      <c r="BS75" s="479">
        <v>9565</v>
      </c>
      <c r="BT75" s="479">
        <v>9488</v>
      </c>
      <c r="BU75" s="479">
        <v>9526</v>
      </c>
      <c r="BV75" s="479">
        <v>9628</v>
      </c>
      <c r="BW75" s="476">
        <v>9690</v>
      </c>
      <c r="BX75" s="474">
        <v>9864</v>
      </c>
      <c r="BY75" s="479">
        <v>9810</v>
      </c>
      <c r="BZ75" s="479">
        <v>9615</v>
      </c>
      <c r="CA75" s="479">
        <v>9529</v>
      </c>
      <c r="CB75" s="479">
        <v>9542</v>
      </c>
      <c r="CC75" s="479">
        <v>9411</v>
      </c>
      <c r="CD75" s="479">
        <v>9315</v>
      </c>
      <c r="CE75" s="479">
        <v>9293</v>
      </c>
      <c r="CF75" s="479">
        <v>9168</v>
      </c>
      <c r="CG75" s="475">
        <v>9124</v>
      </c>
      <c r="CH75" s="475">
        <v>9086</v>
      </c>
      <c r="CI75" s="476">
        <v>9009</v>
      </c>
      <c r="CJ75" s="474">
        <v>8950</v>
      </c>
      <c r="CK75" s="475">
        <v>8973</v>
      </c>
      <c r="CL75" s="475">
        <v>8937</v>
      </c>
      <c r="CM75" s="475">
        <v>8962</v>
      </c>
      <c r="CN75" s="475">
        <v>9001</v>
      </c>
      <c r="CO75" s="475">
        <v>9092</v>
      </c>
      <c r="CP75" s="475">
        <v>9243</v>
      </c>
      <c r="CQ75" s="475">
        <v>9238</v>
      </c>
      <c r="CR75" s="475">
        <v>9173</v>
      </c>
      <c r="CS75" s="475">
        <v>9218</v>
      </c>
      <c r="CT75" s="475">
        <v>9313</v>
      </c>
      <c r="CU75" s="476">
        <v>9425</v>
      </c>
      <c r="CV75" s="474">
        <v>9452</v>
      </c>
      <c r="CW75" s="475">
        <v>9330</v>
      </c>
      <c r="CX75" s="475">
        <v>9316</v>
      </c>
      <c r="CY75" s="475">
        <v>9339</v>
      </c>
      <c r="CZ75" s="475">
        <v>9341</v>
      </c>
      <c r="DA75" s="475">
        <v>9311</v>
      </c>
      <c r="DB75" s="475">
        <v>9277</v>
      </c>
      <c r="DC75" s="475">
        <v>9245</v>
      </c>
      <c r="DD75" s="475">
        <v>9234</v>
      </c>
      <c r="DE75" s="475">
        <v>9162</v>
      </c>
      <c r="DF75" s="475">
        <v>9164</v>
      </c>
      <c r="DG75" s="476">
        <v>9152</v>
      </c>
      <c r="DH75" s="474">
        <v>9380</v>
      </c>
      <c r="DI75" s="475">
        <v>9422</v>
      </c>
      <c r="DJ75" s="475">
        <v>9473</v>
      </c>
      <c r="DK75" s="475">
        <v>9351</v>
      </c>
      <c r="DL75" s="475">
        <v>9275</v>
      </c>
      <c r="DM75" s="475">
        <v>9161</v>
      </c>
      <c r="DN75" s="475">
        <v>9047</v>
      </c>
      <c r="DO75" s="475">
        <v>8986</v>
      </c>
      <c r="DP75" s="475">
        <v>9003</v>
      </c>
      <c r="DQ75" s="475">
        <v>8937</v>
      </c>
      <c r="DR75" s="475">
        <v>8864</v>
      </c>
      <c r="DS75" s="476">
        <v>9010</v>
      </c>
      <c r="DT75" s="474">
        <v>9105</v>
      </c>
      <c r="DU75" s="475">
        <v>9258</v>
      </c>
      <c r="DV75" s="475">
        <v>9453</v>
      </c>
      <c r="DW75" s="475">
        <v>9531</v>
      </c>
      <c r="DX75" s="478">
        <v>9660</v>
      </c>
      <c r="DY75" s="478">
        <v>9651</v>
      </c>
      <c r="DZ75" s="478">
        <v>9709</v>
      </c>
      <c r="EA75" s="478">
        <v>9485</v>
      </c>
      <c r="EB75" s="478">
        <v>9588</v>
      </c>
      <c r="EC75" s="478">
        <v>9540</v>
      </c>
      <c r="ED75" s="478">
        <v>9440</v>
      </c>
      <c r="EE75" s="476">
        <f>'1. Población_Afiliada_Regimen'!D75</f>
        <v>9421</v>
      </c>
      <c r="EF75" s="118">
        <f t="shared" si="13"/>
        <v>-19</v>
      </c>
      <c r="EG75" s="98">
        <f t="shared" si="14"/>
        <v>-0.20127118644067796</v>
      </c>
      <c r="EH75" s="118">
        <f t="shared" si="15"/>
        <v>411</v>
      </c>
      <c r="EI75" s="98">
        <f t="shared" si="16"/>
        <v>4.5615982241953388</v>
      </c>
    </row>
    <row r="76" spans="1:139" ht="15" outlineLevel="2">
      <c r="A76" s="457">
        <v>686</v>
      </c>
      <c r="B76" s="55" t="s">
        <v>391</v>
      </c>
      <c r="C76" s="409" t="s">
        <v>408</v>
      </c>
      <c r="D76" s="474">
        <v>15866</v>
      </c>
      <c r="E76" s="475">
        <v>15824</v>
      </c>
      <c r="F76" s="475">
        <v>15784</v>
      </c>
      <c r="G76" s="475">
        <v>15781</v>
      </c>
      <c r="H76" s="475">
        <v>15631</v>
      </c>
      <c r="I76" s="475">
        <v>15613</v>
      </c>
      <c r="J76" s="475">
        <v>15161</v>
      </c>
      <c r="K76" s="475">
        <v>15576</v>
      </c>
      <c r="L76" s="475">
        <v>15155</v>
      </c>
      <c r="M76" s="475">
        <v>15118</v>
      </c>
      <c r="N76" s="475">
        <v>15118</v>
      </c>
      <c r="O76" s="476">
        <v>15238</v>
      </c>
      <c r="P76" s="474">
        <v>15335</v>
      </c>
      <c r="Q76" s="475">
        <v>15348</v>
      </c>
      <c r="R76" s="477">
        <v>15570</v>
      </c>
      <c r="S76" s="475">
        <v>15714</v>
      </c>
      <c r="T76" s="475">
        <v>15888</v>
      </c>
      <c r="U76" s="475">
        <v>15974</v>
      </c>
      <c r="V76" s="475">
        <v>16028</v>
      </c>
      <c r="W76" s="475">
        <v>16051</v>
      </c>
      <c r="X76" s="475">
        <v>16074</v>
      </c>
      <c r="Y76" s="475">
        <v>16191</v>
      </c>
      <c r="Z76" s="475">
        <v>16236</v>
      </c>
      <c r="AA76" s="476">
        <v>16154</v>
      </c>
      <c r="AB76" s="474">
        <v>16205</v>
      </c>
      <c r="AC76" s="475">
        <v>16391</v>
      </c>
      <c r="AD76" s="475">
        <v>16421</v>
      </c>
      <c r="AE76" s="475">
        <v>16361</v>
      </c>
      <c r="AF76" s="475">
        <v>16489</v>
      </c>
      <c r="AG76" s="475">
        <v>16267</v>
      </c>
      <c r="AH76" s="475">
        <v>16129</v>
      </c>
      <c r="AI76" s="475">
        <v>16049</v>
      </c>
      <c r="AJ76" s="475">
        <v>15999</v>
      </c>
      <c r="AK76" s="475">
        <v>16204</v>
      </c>
      <c r="AL76" s="475">
        <v>16117</v>
      </c>
      <c r="AM76" s="476">
        <v>16200</v>
      </c>
      <c r="AN76" s="474">
        <v>16151</v>
      </c>
      <c r="AO76" s="475">
        <v>16105</v>
      </c>
      <c r="AP76" s="475">
        <v>16391</v>
      </c>
      <c r="AQ76" s="475">
        <v>16162</v>
      </c>
      <c r="AR76" s="475">
        <v>16342</v>
      </c>
      <c r="AS76" s="475">
        <v>16275</v>
      </c>
      <c r="AT76" s="475">
        <v>16326</v>
      </c>
      <c r="AU76" s="475">
        <v>16365</v>
      </c>
      <c r="AV76" s="475">
        <v>16225</v>
      </c>
      <c r="AW76" s="475">
        <v>16309</v>
      </c>
      <c r="AX76" s="475">
        <v>16242</v>
      </c>
      <c r="AY76" s="476">
        <v>16262</v>
      </c>
      <c r="AZ76" s="474">
        <v>16346</v>
      </c>
      <c r="BA76" s="475">
        <v>16529</v>
      </c>
      <c r="BB76" s="475">
        <v>16387</v>
      </c>
      <c r="BC76" s="475">
        <v>16353</v>
      </c>
      <c r="BD76" s="475">
        <v>16341</v>
      </c>
      <c r="BE76" s="475">
        <v>16286</v>
      </c>
      <c r="BF76" s="475">
        <v>16333</v>
      </c>
      <c r="BG76" s="475">
        <v>16092</v>
      </c>
      <c r="BH76" s="475">
        <v>16237</v>
      </c>
      <c r="BI76" s="475">
        <v>16175</v>
      </c>
      <c r="BJ76" s="475">
        <v>16371</v>
      </c>
      <c r="BK76" s="476">
        <v>16546</v>
      </c>
      <c r="BL76" s="474">
        <v>16622</v>
      </c>
      <c r="BM76" s="479">
        <v>16718</v>
      </c>
      <c r="BN76" s="479">
        <v>16856</v>
      </c>
      <c r="BO76" s="479">
        <v>16870</v>
      </c>
      <c r="BP76" s="479">
        <v>16976</v>
      </c>
      <c r="BQ76" s="479">
        <v>16965</v>
      </c>
      <c r="BR76" s="479">
        <v>16552</v>
      </c>
      <c r="BS76" s="479">
        <v>16461</v>
      </c>
      <c r="BT76" s="479">
        <v>16468</v>
      </c>
      <c r="BU76" s="479">
        <v>16585</v>
      </c>
      <c r="BV76" s="479">
        <v>16562</v>
      </c>
      <c r="BW76" s="476">
        <v>16715</v>
      </c>
      <c r="BX76" s="474">
        <v>16576</v>
      </c>
      <c r="BY76" s="479">
        <v>16508</v>
      </c>
      <c r="BZ76" s="479">
        <v>16119</v>
      </c>
      <c r="CA76" s="479">
        <v>15976</v>
      </c>
      <c r="CB76" s="479">
        <v>15975</v>
      </c>
      <c r="CC76" s="479">
        <v>15755</v>
      </c>
      <c r="CD76" s="479">
        <v>15663</v>
      </c>
      <c r="CE76" s="479">
        <v>15622</v>
      </c>
      <c r="CF76" s="479">
        <v>15502</v>
      </c>
      <c r="CG76" s="475">
        <v>15356</v>
      </c>
      <c r="CH76" s="475">
        <v>15362</v>
      </c>
      <c r="CI76" s="476">
        <v>15321</v>
      </c>
      <c r="CJ76" s="474">
        <v>15292</v>
      </c>
      <c r="CK76" s="475">
        <v>15306</v>
      </c>
      <c r="CL76" s="475">
        <v>15278</v>
      </c>
      <c r="CM76" s="475">
        <v>15245</v>
      </c>
      <c r="CN76" s="475">
        <v>15241</v>
      </c>
      <c r="CO76" s="475">
        <v>15448</v>
      </c>
      <c r="CP76" s="475">
        <v>15546</v>
      </c>
      <c r="CQ76" s="475">
        <v>15554</v>
      </c>
      <c r="CR76" s="475">
        <v>15481</v>
      </c>
      <c r="CS76" s="475">
        <v>15548</v>
      </c>
      <c r="CT76" s="475">
        <v>15706</v>
      </c>
      <c r="CU76" s="476">
        <v>15883</v>
      </c>
      <c r="CV76" s="474">
        <v>16106</v>
      </c>
      <c r="CW76" s="475">
        <v>16271</v>
      </c>
      <c r="CX76" s="475">
        <v>16138</v>
      </c>
      <c r="CY76" s="475">
        <v>16121</v>
      </c>
      <c r="CZ76" s="475">
        <v>16074</v>
      </c>
      <c r="DA76" s="475">
        <v>15914</v>
      </c>
      <c r="DB76" s="475">
        <v>15880</v>
      </c>
      <c r="DC76" s="475">
        <v>15775</v>
      </c>
      <c r="DD76" s="475">
        <v>15797</v>
      </c>
      <c r="DE76" s="475">
        <v>15725</v>
      </c>
      <c r="DF76" s="475">
        <v>16037</v>
      </c>
      <c r="DG76" s="476">
        <v>16145</v>
      </c>
      <c r="DH76" s="474">
        <v>15998</v>
      </c>
      <c r="DI76" s="475">
        <v>15895</v>
      </c>
      <c r="DJ76" s="475">
        <v>16043</v>
      </c>
      <c r="DK76" s="475">
        <v>15895</v>
      </c>
      <c r="DL76" s="475">
        <v>15828</v>
      </c>
      <c r="DM76" s="475">
        <v>15834</v>
      </c>
      <c r="DN76" s="475">
        <v>15700</v>
      </c>
      <c r="DO76" s="475">
        <v>15566</v>
      </c>
      <c r="DP76" s="475">
        <v>15524</v>
      </c>
      <c r="DQ76" s="475">
        <v>15318</v>
      </c>
      <c r="DR76" s="475">
        <v>15206</v>
      </c>
      <c r="DS76" s="476">
        <v>15460</v>
      </c>
      <c r="DT76" s="474">
        <v>15554</v>
      </c>
      <c r="DU76" s="475">
        <v>16022</v>
      </c>
      <c r="DV76" s="475">
        <v>16246</v>
      </c>
      <c r="DW76" s="475">
        <v>16296</v>
      </c>
      <c r="DX76" s="478">
        <v>16492</v>
      </c>
      <c r="DY76" s="478">
        <v>16748</v>
      </c>
      <c r="DZ76" s="478">
        <v>16828</v>
      </c>
      <c r="EA76" s="478">
        <v>16502</v>
      </c>
      <c r="EB76" s="478">
        <v>16503</v>
      </c>
      <c r="EC76" s="478">
        <v>16415</v>
      </c>
      <c r="ED76" s="478">
        <v>16165</v>
      </c>
      <c r="EE76" s="476">
        <f>'1. Población_Afiliada_Regimen'!D76</f>
        <v>16089</v>
      </c>
      <c r="EF76" s="118">
        <f t="shared" si="13"/>
        <v>-76</v>
      </c>
      <c r="EG76" s="98">
        <f t="shared" si="14"/>
        <v>-0.47015156201670277</v>
      </c>
      <c r="EH76" s="118">
        <f t="shared" si="15"/>
        <v>629</v>
      </c>
      <c r="EI76" s="98">
        <f t="shared" si="16"/>
        <v>4.0685640362225097</v>
      </c>
    </row>
    <row r="77" spans="1:139" ht="15" outlineLevel="2">
      <c r="A77" s="457">
        <v>819</v>
      </c>
      <c r="B77" s="55" t="s">
        <v>391</v>
      </c>
      <c r="C77" s="409" t="s">
        <v>410</v>
      </c>
      <c r="D77" s="474">
        <v>4649</v>
      </c>
      <c r="E77" s="475">
        <v>4680</v>
      </c>
      <c r="F77" s="475">
        <v>4646</v>
      </c>
      <c r="G77" s="475">
        <v>4633</v>
      </c>
      <c r="H77" s="475">
        <v>4632</v>
      </c>
      <c r="I77" s="475">
        <v>4621</v>
      </c>
      <c r="J77" s="475">
        <v>4506</v>
      </c>
      <c r="K77" s="475">
        <v>4618</v>
      </c>
      <c r="L77" s="475">
        <v>4439</v>
      </c>
      <c r="M77" s="475">
        <v>4486</v>
      </c>
      <c r="N77" s="475">
        <v>4491</v>
      </c>
      <c r="O77" s="476">
        <v>4532</v>
      </c>
      <c r="P77" s="474">
        <v>4508</v>
      </c>
      <c r="Q77" s="475">
        <v>4489</v>
      </c>
      <c r="R77" s="477">
        <v>4475</v>
      </c>
      <c r="S77" s="475">
        <v>4112</v>
      </c>
      <c r="T77" s="475">
        <v>4443</v>
      </c>
      <c r="U77" s="475">
        <v>4403</v>
      </c>
      <c r="V77" s="475">
        <v>4368</v>
      </c>
      <c r="W77" s="475">
        <v>4388</v>
      </c>
      <c r="X77" s="475">
        <v>4401</v>
      </c>
      <c r="Y77" s="475">
        <v>4379</v>
      </c>
      <c r="Z77" s="475">
        <v>4403</v>
      </c>
      <c r="AA77" s="476">
        <v>4419</v>
      </c>
      <c r="AB77" s="474">
        <v>4453</v>
      </c>
      <c r="AC77" s="475">
        <v>4454</v>
      </c>
      <c r="AD77" s="475">
        <v>4416</v>
      </c>
      <c r="AE77" s="475">
        <v>4419</v>
      </c>
      <c r="AF77" s="475">
        <v>4456</v>
      </c>
      <c r="AG77" s="475">
        <v>4401</v>
      </c>
      <c r="AH77" s="475">
        <v>4405</v>
      </c>
      <c r="AI77" s="475">
        <v>4264</v>
      </c>
      <c r="AJ77" s="475">
        <v>4273</v>
      </c>
      <c r="AK77" s="475">
        <v>4283</v>
      </c>
      <c r="AL77" s="475">
        <v>4276</v>
      </c>
      <c r="AM77" s="476">
        <v>4375</v>
      </c>
      <c r="AN77" s="474">
        <v>4410</v>
      </c>
      <c r="AO77" s="475">
        <v>4453</v>
      </c>
      <c r="AP77" s="475">
        <v>4458</v>
      </c>
      <c r="AQ77" s="475">
        <v>4434</v>
      </c>
      <c r="AR77" s="475">
        <v>4393</v>
      </c>
      <c r="AS77" s="475">
        <v>4360</v>
      </c>
      <c r="AT77" s="475">
        <v>4321</v>
      </c>
      <c r="AU77" s="475">
        <v>4304</v>
      </c>
      <c r="AV77" s="475">
        <v>4330</v>
      </c>
      <c r="AW77" s="475">
        <v>4370</v>
      </c>
      <c r="AX77" s="475">
        <v>4361</v>
      </c>
      <c r="AY77" s="476">
        <v>4395</v>
      </c>
      <c r="AZ77" s="474">
        <v>4401</v>
      </c>
      <c r="BA77" s="475">
        <v>4378</v>
      </c>
      <c r="BB77" s="475">
        <v>4377</v>
      </c>
      <c r="BC77" s="475">
        <v>4396</v>
      </c>
      <c r="BD77" s="475">
        <v>4411</v>
      </c>
      <c r="BE77" s="475">
        <v>4399</v>
      </c>
      <c r="BF77" s="475">
        <v>4382</v>
      </c>
      <c r="BG77" s="475">
        <v>4346</v>
      </c>
      <c r="BH77" s="475">
        <v>4339</v>
      </c>
      <c r="BI77" s="475">
        <v>4323</v>
      </c>
      <c r="BJ77" s="475">
        <v>4325</v>
      </c>
      <c r="BK77" s="476">
        <v>4334</v>
      </c>
      <c r="BL77" s="474">
        <v>4350</v>
      </c>
      <c r="BM77" s="479">
        <v>4385</v>
      </c>
      <c r="BN77" s="479">
        <v>4378</v>
      </c>
      <c r="BO77" s="479">
        <v>4386</v>
      </c>
      <c r="BP77" s="479">
        <v>4416</v>
      </c>
      <c r="BQ77" s="479">
        <v>4374</v>
      </c>
      <c r="BR77" s="479">
        <v>4309</v>
      </c>
      <c r="BS77" s="479">
        <v>4277</v>
      </c>
      <c r="BT77" s="479">
        <v>4260</v>
      </c>
      <c r="BU77" s="479">
        <v>4261</v>
      </c>
      <c r="BV77" s="479">
        <v>4261</v>
      </c>
      <c r="BW77" s="476">
        <v>4305</v>
      </c>
      <c r="BX77" s="474">
        <v>4327</v>
      </c>
      <c r="BY77" s="479">
        <v>4304</v>
      </c>
      <c r="BZ77" s="479">
        <v>4276</v>
      </c>
      <c r="CA77" s="479">
        <v>4226</v>
      </c>
      <c r="CB77" s="479">
        <v>4199</v>
      </c>
      <c r="CC77" s="479">
        <v>4120</v>
      </c>
      <c r="CD77" s="479">
        <v>4056</v>
      </c>
      <c r="CE77" s="479">
        <v>4053</v>
      </c>
      <c r="CF77" s="479">
        <v>4042</v>
      </c>
      <c r="CG77" s="475">
        <v>4035</v>
      </c>
      <c r="CH77" s="475">
        <v>4046</v>
      </c>
      <c r="CI77" s="476">
        <v>4036</v>
      </c>
      <c r="CJ77" s="474">
        <v>4036</v>
      </c>
      <c r="CK77" s="475">
        <v>4022</v>
      </c>
      <c r="CL77" s="475">
        <v>3997</v>
      </c>
      <c r="CM77" s="475">
        <v>3987</v>
      </c>
      <c r="CN77" s="475">
        <v>3970</v>
      </c>
      <c r="CO77" s="475">
        <v>4000</v>
      </c>
      <c r="CP77" s="475">
        <v>4036</v>
      </c>
      <c r="CQ77" s="475">
        <v>4015</v>
      </c>
      <c r="CR77" s="475">
        <v>3993</v>
      </c>
      <c r="CS77" s="475">
        <v>4021</v>
      </c>
      <c r="CT77" s="475">
        <v>4042</v>
      </c>
      <c r="CU77" s="476">
        <v>4050</v>
      </c>
      <c r="CV77" s="474">
        <v>4044</v>
      </c>
      <c r="CW77" s="475">
        <v>4028</v>
      </c>
      <c r="CX77" s="475">
        <v>4053</v>
      </c>
      <c r="CY77" s="475">
        <v>4049</v>
      </c>
      <c r="CZ77" s="475">
        <v>4018</v>
      </c>
      <c r="DA77" s="475">
        <v>3996</v>
      </c>
      <c r="DB77" s="475">
        <v>4002</v>
      </c>
      <c r="DC77" s="475">
        <v>3984</v>
      </c>
      <c r="DD77" s="475">
        <v>3985</v>
      </c>
      <c r="DE77" s="475">
        <v>3998</v>
      </c>
      <c r="DF77" s="475">
        <v>4013</v>
      </c>
      <c r="DG77" s="476">
        <v>4071</v>
      </c>
      <c r="DH77" s="474">
        <v>4087</v>
      </c>
      <c r="DI77" s="475">
        <v>4115</v>
      </c>
      <c r="DJ77" s="475">
        <v>4087</v>
      </c>
      <c r="DK77" s="475">
        <v>4063</v>
      </c>
      <c r="DL77" s="475">
        <v>4060</v>
      </c>
      <c r="DM77" s="475">
        <v>4032</v>
      </c>
      <c r="DN77" s="475">
        <v>3976</v>
      </c>
      <c r="DO77" s="475">
        <v>3946</v>
      </c>
      <c r="DP77" s="475">
        <v>3910</v>
      </c>
      <c r="DQ77" s="475">
        <v>3878</v>
      </c>
      <c r="DR77" s="475">
        <v>3869</v>
      </c>
      <c r="DS77" s="476">
        <v>3889</v>
      </c>
      <c r="DT77" s="474">
        <v>3880</v>
      </c>
      <c r="DU77" s="475">
        <v>3894</v>
      </c>
      <c r="DV77" s="475">
        <v>3942</v>
      </c>
      <c r="DW77" s="475">
        <v>3960</v>
      </c>
      <c r="DX77" s="478">
        <v>4004</v>
      </c>
      <c r="DY77" s="478">
        <v>4028</v>
      </c>
      <c r="DZ77" s="478">
        <v>4042</v>
      </c>
      <c r="EA77" s="478">
        <v>4006</v>
      </c>
      <c r="EB77" s="478">
        <v>3989</v>
      </c>
      <c r="EC77" s="478">
        <v>3958</v>
      </c>
      <c r="ED77" s="478">
        <v>3914</v>
      </c>
      <c r="EE77" s="476">
        <f>'1. Población_Afiliada_Regimen'!D77</f>
        <v>3916</v>
      </c>
      <c r="EF77" s="118">
        <f t="shared" si="13"/>
        <v>2</v>
      </c>
      <c r="EG77" s="98">
        <f t="shared" si="14"/>
        <v>5.1098620337250898E-2</v>
      </c>
      <c r="EH77" s="118">
        <f t="shared" si="15"/>
        <v>27</v>
      </c>
      <c r="EI77" s="98">
        <f t="shared" si="16"/>
        <v>0.69426587811776808</v>
      </c>
    </row>
    <row r="78" spans="1:139" ht="15" outlineLevel="2">
      <c r="A78" s="457">
        <v>854</v>
      </c>
      <c r="B78" s="55" t="s">
        <v>391</v>
      </c>
      <c r="C78" s="409" t="s">
        <v>411</v>
      </c>
      <c r="D78" s="474">
        <v>13382</v>
      </c>
      <c r="E78" s="475">
        <v>13467</v>
      </c>
      <c r="F78" s="475">
        <v>13457</v>
      </c>
      <c r="G78" s="475">
        <v>13364</v>
      </c>
      <c r="H78" s="475">
        <v>13252</v>
      </c>
      <c r="I78" s="475">
        <v>13333</v>
      </c>
      <c r="J78" s="475">
        <v>13304</v>
      </c>
      <c r="K78" s="475">
        <v>13276</v>
      </c>
      <c r="L78" s="475">
        <v>13241</v>
      </c>
      <c r="M78" s="475">
        <v>13410</v>
      </c>
      <c r="N78" s="475">
        <v>13298</v>
      </c>
      <c r="O78" s="476">
        <v>13680</v>
      </c>
      <c r="P78" s="474">
        <v>13668</v>
      </c>
      <c r="Q78" s="475">
        <v>13621</v>
      </c>
      <c r="R78" s="477">
        <v>13557</v>
      </c>
      <c r="S78" s="475">
        <v>13724</v>
      </c>
      <c r="T78" s="475">
        <v>13578</v>
      </c>
      <c r="U78" s="475">
        <v>13616</v>
      </c>
      <c r="V78" s="475">
        <v>13758</v>
      </c>
      <c r="W78" s="475">
        <v>13766</v>
      </c>
      <c r="X78" s="475">
        <v>13714</v>
      </c>
      <c r="Y78" s="475">
        <v>13737</v>
      </c>
      <c r="Z78" s="475">
        <v>13655</v>
      </c>
      <c r="AA78" s="476">
        <v>13784</v>
      </c>
      <c r="AB78" s="474">
        <v>13771</v>
      </c>
      <c r="AC78" s="475">
        <v>13764</v>
      </c>
      <c r="AD78" s="475">
        <v>13760</v>
      </c>
      <c r="AE78" s="475">
        <v>13775</v>
      </c>
      <c r="AF78" s="475">
        <v>13775</v>
      </c>
      <c r="AG78" s="475">
        <v>13818</v>
      </c>
      <c r="AH78" s="475">
        <v>13872</v>
      </c>
      <c r="AI78" s="475">
        <v>13728</v>
      </c>
      <c r="AJ78" s="475">
        <v>13865</v>
      </c>
      <c r="AK78" s="475">
        <v>13875</v>
      </c>
      <c r="AL78" s="475">
        <v>13847</v>
      </c>
      <c r="AM78" s="476">
        <v>13842</v>
      </c>
      <c r="AN78" s="474">
        <v>13837</v>
      </c>
      <c r="AO78" s="475">
        <v>13831</v>
      </c>
      <c r="AP78" s="475">
        <v>13948</v>
      </c>
      <c r="AQ78" s="475">
        <v>13892</v>
      </c>
      <c r="AR78" s="475">
        <v>13881</v>
      </c>
      <c r="AS78" s="475">
        <v>13840</v>
      </c>
      <c r="AT78" s="475">
        <v>13746</v>
      </c>
      <c r="AU78" s="475">
        <v>13734</v>
      </c>
      <c r="AV78" s="475">
        <v>13794</v>
      </c>
      <c r="AW78" s="475">
        <v>13783</v>
      </c>
      <c r="AX78" s="475">
        <v>13820</v>
      </c>
      <c r="AY78" s="476">
        <v>13849</v>
      </c>
      <c r="AZ78" s="474">
        <v>13804</v>
      </c>
      <c r="BA78" s="475">
        <v>13695</v>
      </c>
      <c r="BB78" s="475">
        <v>13743</v>
      </c>
      <c r="BC78" s="475">
        <v>13689</v>
      </c>
      <c r="BD78" s="475">
        <v>13552</v>
      </c>
      <c r="BE78" s="475">
        <v>13658</v>
      </c>
      <c r="BF78" s="475">
        <v>13665</v>
      </c>
      <c r="BG78" s="475">
        <v>13541</v>
      </c>
      <c r="BH78" s="475">
        <v>13654</v>
      </c>
      <c r="BI78" s="475">
        <v>13547</v>
      </c>
      <c r="BJ78" s="475">
        <v>13636</v>
      </c>
      <c r="BK78" s="476">
        <v>13686</v>
      </c>
      <c r="BL78" s="474">
        <v>13670</v>
      </c>
      <c r="BM78" s="479">
        <v>13753</v>
      </c>
      <c r="BN78" s="479">
        <v>13736</v>
      </c>
      <c r="BO78" s="479">
        <v>13776</v>
      </c>
      <c r="BP78" s="479">
        <v>13769</v>
      </c>
      <c r="BQ78" s="479">
        <v>13723</v>
      </c>
      <c r="BR78" s="479">
        <v>13746</v>
      </c>
      <c r="BS78" s="479">
        <v>13711</v>
      </c>
      <c r="BT78" s="479">
        <v>13751</v>
      </c>
      <c r="BU78" s="479">
        <v>13699</v>
      </c>
      <c r="BV78" s="479">
        <v>13644</v>
      </c>
      <c r="BW78" s="476">
        <v>13573</v>
      </c>
      <c r="BX78" s="474">
        <v>13580</v>
      </c>
      <c r="BY78" s="479">
        <v>13531</v>
      </c>
      <c r="BZ78" s="479">
        <v>13481</v>
      </c>
      <c r="CA78" s="479">
        <v>13459</v>
      </c>
      <c r="CB78" s="479">
        <v>13441</v>
      </c>
      <c r="CC78" s="479">
        <v>13136</v>
      </c>
      <c r="CD78" s="479">
        <v>13234</v>
      </c>
      <c r="CE78" s="479">
        <v>13232</v>
      </c>
      <c r="CF78" s="479">
        <v>13230</v>
      </c>
      <c r="CG78" s="475">
        <v>13224</v>
      </c>
      <c r="CH78" s="475">
        <v>13167</v>
      </c>
      <c r="CI78" s="476">
        <v>13099</v>
      </c>
      <c r="CJ78" s="474">
        <v>13064</v>
      </c>
      <c r="CK78" s="475">
        <v>13052</v>
      </c>
      <c r="CL78" s="475">
        <v>13084</v>
      </c>
      <c r="CM78" s="475">
        <v>13030</v>
      </c>
      <c r="CN78" s="475">
        <v>12991</v>
      </c>
      <c r="CO78" s="475">
        <v>12966</v>
      </c>
      <c r="CP78" s="475">
        <v>13007</v>
      </c>
      <c r="CQ78" s="475">
        <v>13040</v>
      </c>
      <c r="CR78" s="475">
        <v>13057</v>
      </c>
      <c r="CS78" s="475">
        <v>13018</v>
      </c>
      <c r="CT78" s="475">
        <v>13020</v>
      </c>
      <c r="CU78" s="476">
        <v>13123</v>
      </c>
      <c r="CV78" s="474">
        <v>13130</v>
      </c>
      <c r="CW78" s="475">
        <v>13169</v>
      </c>
      <c r="CX78" s="475">
        <v>13166</v>
      </c>
      <c r="CY78" s="475">
        <v>13083</v>
      </c>
      <c r="CZ78" s="475">
        <v>12959</v>
      </c>
      <c r="DA78" s="475">
        <v>12910</v>
      </c>
      <c r="DB78" s="475">
        <v>12866</v>
      </c>
      <c r="DC78" s="475">
        <v>12884</v>
      </c>
      <c r="DD78" s="475">
        <v>12851</v>
      </c>
      <c r="DE78" s="475">
        <v>12803</v>
      </c>
      <c r="DF78" s="475">
        <v>12844</v>
      </c>
      <c r="DG78" s="476">
        <v>12796</v>
      </c>
      <c r="DH78" s="474">
        <v>12816</v>
      </c>
      <c r="DI78" s="475">
        <v>12839</v>
      </c>
      <c r="DJ78" s="475">
        <v>12826</v>
      </c>
      <c r="DK78" s="475">
        <v>12770</v>
      </c>
      <c r="DL78" s="475">
        <v>12797</v>
      </c>
      <c r="DM78" s="475">
        <v>12775</v>
      </c>
      <c r="DN78" s="475">
        <v>12707</v>
      </c>
      <c r="DO78" s="475">
        <v>12751</v>
      </c>
      <c r="DP78" s="475">
        <v>12777</v>
      </c>
      <c r="DQ78" s="475">
        <v>12749</v>
      </c>
      <c r="DR78" s="475">
        <v>12719</v>
      </c>
      <c r="DS78" s="476">
        <v>12683</v>
      </c>
      <c r="DT78" s="474">
        <v>12691</v>
      </c>
      <c r="DU78" s="475">
        <v>12772</v>
      </c>
      <c r="DV78" s="475">
        <v>12781</v>
      </c>
      <c r="DW78" s="475">
        <v>12740</v>
      </c>
      <c r="DX78" s="478">
        <v>12833</v>
      </c>
      <c r="DY78" s="478">
        <v>12795</v>
      </c>
      <c r="DZ78" s="478">
        <v>12775</v>
      </c>
      <c r="EA78" s="478">
        <v>12776</v>
      </c>
      <c r="EB78" s="478">
        <v>12808</v>
      </c>
      <c r="EC78" s="478">
        <v>12881</v>
      </c>
      <c r="ED78" s="478">
        <v>12952</v>
      </c>
      <c r="EE78" s="476">
        <f>'1. Población_Afiliada_Regimen'!D78</f>
        <v>12920</v>
      </c>
      <c r="EF78" s="118">
        <f t="shared" si="13"/>
        <v>-32</v>
      </c>
      <c r="EG78" s="98">
        <f t="shared" si="14"/>
        <v>-0.24706609017912293</v>
      </c>
      <c r="EH78" s="118">
        <f t="shared" si="15"/>
        <v>237</v>
      </c>
      <c r="EI78" s="98">
        <f t="shared" si="16"/>
        <v>1.868643065520776</v>
      </c>
    </row>
    <row r="79" spans="1:139" ht="15" outlineLevel="2">
      <c r="A79" s="457">
        <v>887</v>
      </c>
      <c r="B79" s="55" t="s">
        <v>391</v>
      </c>
      <c r="C79" s="409" t="s">
        <v>412</v>
      </c>
      <c r="D79" s="474">
        <v>28624</v>
      </c>
      <c r="E79" s="475">
        <v>28850</v>
      </c>
      <c r="F79" s="475">
        <v>28960</v>
      </c>
      <c r="G79" s="475">
        <v>28941</v>
      </c>
      <c r="H79" s="475">
        <v>28767</v>
      </c>
      <c r="I79" s="475">
        <v>28933</v>
      </c>
      <c r="J79" s="475">
        <v>27921</v>
      </c>
      <c r="K79" s="475">
        <v>28817</v>
      </c>
      <c r="L79" s="475">
        <v>27845</v>
      </c>
      <c r="M79" s="475">
        <v>28013</v>
      </c>
      <c r="N79" s="475">
        <v>28093</v>
      </c>
      <c r="O79" s="476">
        <v>28378</v>
      </c>
      <c r="P79" s="474">
        <v>28359</v>
      </c>
      <c r="Q79" s="475">
        <v>28131</v>
      </c>
      <c r="R79" s="477">
        <v>28955</v>
      </c>
      <c r="S79" s="475">
        <v>28754</v>
      </c>
      <c r="T79" s="475">
        <v>29597</v>
      </c>
      <c r="U79" s="475">
        <v>29949</v>
      </c>
      <c r="V79" s="475">
        <v>30169</v>
      </c>
      <c r="W79" s="475">
        <v>30249</v>
      </c>
      <c r="X79" s="475">
        <v>30427</v>
      </c>
      <c r="Y79" s="475">
        <v>30539</v>
      </c>
      <c r="Z79" s="475">
        <v>30302</v>
      </c>
      <c r="AA79" s="476">
        <v>30119</v>
      </c>
      <c r="AB79" s="474">
        <v>30319</v>
      </c>
      <c r="AC79" s="475">
        <v>30464</v>
      </c>
      <c r="AD79" s="475">
        <v>30418</v>
      </c>
      <c r="AE79" s="475">
        <v>30398</v>
      </c>
      <c r="AF79" s="475">
        <v>30705</v>
      </c>
      <c r="AG79" s="475">
        <v>30640</v>
      </c>
      <c r="AH79" s="475">
        <v>30491</v>
      </c>
      <c r="AI79" s="475">
        <v>30365</v>
      </c>
      <c r="AJ79" s="475">
        <v>30418</v>
      </c>
      <c r="AK79" s="475">
        <v>30810</v>
      </c>
      <c r="AL79" s="475">
        <v>30798</v>
      </c>
      <c r="AM79" s="476">
        <v>30781</v>
      </c>
      <c r="AN79" s="474">
        <v>30609</v>
      </c>
      <c r="AO79" s="475">
        <v>30545</v>
      </c>
      <c r="AP79" s="475">
        <v>30654</v>
      </c>
      <c r="AQ79" s="475">
        <v>30562</v>
      </c>
      <c r="AR79" s="475">
        <v>30998</v>
      </c>
      <c r="AS79" s="475">
        <v>30915</v>
      </c>
      <c r="AT79" s="475">
        <v>30941</v>
      </c>
      <c r="AU79" s="475">
        <v>30993</v>
      </c>
      <c r="AV79" s="475">
        <v>30775</v>
      </c>
      <c r="AW79" s="475">
        <v>30862</v>
      </c>
      <c r="AX79" s="475">
        <v>30830</v>
      </c>
      <c r="AY79" s="476">
        <v>30828</v>
      </c>
      <c r="AZ79" s="474">
        <v>30853</v>
      </c>
      <c r="BA79" s="475">
        <v>30993</v>
      </c>
      <c r="BB79" s="475">
        <v>30991</v>
      </c>
      <c r="BC79" s="475">
        <v>30967</v>
      </c>
      <c r="BD79" s="475">
        <v>30969</v>
      </c>
      <c r="BE79" s="475">
        <v>30967</v>
      </c>
      <c r="BF79" s="475">
        <v>30929</v>
      </c>
      <c r="BG79" s="475">
        <v>30539</v>
      </c>
      <c r="BH79" s="475">
        <v>30497</v>
      </c>
      <c r="BI79" s="475">
        <v>30183</v>
      </c>
      <c r="BJ79" s="475">
        <v>30529</v>
      </c>
      <c r="BK79" s="476">
        <v>30777</v>
      </c>
      <c r="BL79" s="474">
        <v>30848</v>
      </c>
      <c r="BM79" s="479">
        <v>31052</v>
      </c>
      <c r="BN79" s="479">
        <v>31036</v>
      </c>
      <c r="BO79" s="479">
        <v>30974</v>
      </c>
      <c r="BP79" s="479">
        <v>30968</v>
      </c>
      <c r="BQ79" s="479">
        <v>30972</v>
      </c>
      <c r="BR79" s="479">
        <v>30419</v>
      </c>
      <c r="BS79" s="479">
        <v>30200</v>
      </c>
      <c r="BT79" s="479">
        <v>30171</v>
      </c>
      <c r="BU79" s="479">
        <v>30227</v>
      </c>
      <c r="BV79" s="479">
        <v>30187</v>
      </c>
      <c r="BW79" s="476">
        <v>30207</v>
      </c>
      <c r="BX79" s="474">
        <v>30015</v>
      </c>
      <c r="BY79" s="479">
        <v>29949</v>
      </c>
      <c r="BZ79" s="479">
        <v>29597</v>
      </c>
      <c r="CA79" s="479">
        <v>29224</v>
      </c>
      <c r="CB79" s="479">
        <v>29136</v>
      </c>
      <c r="CC79" s="479">
        <v>28675</v>
      </c>
      <c r="CD79" s="479">
        <v>28582</v>
      </c>
      <c r="CE79" s="479">
        <v>28569</v>
      </c>
      <c r="CF79" s="479">
        <v>28385</v>
      </c>
      <c r="CG79" s="475">
        <v>28221</v>
      </c>
      <c r="CH79" s="475">
        <v>28081</v>
      </c>
      <c r="CI79" s="476">
        <v>28016</v>
      </c>
      <c r="CJ79" s="474">
        <v>27849</v>
      </c>
      <c r="CK79" s="475">
        <v>27771</v>
      </c>
      <c r="CL79" s="475">
        <v>27672</v>
      </c>
      <c r="CM79" s="475">
        <v>27608</v>
      </c>
      <c r="CN79" s="475">
        <v>27707</v>
      </c>
      <c r="CO79" s="475">
        <v>27953</v>
      </c>
      <c r="CP79" s="475">
        <v>28221</v>
      </c>
      <c r="CQ79" s="475">
        <v>28303</v>
      </c>
      <c r="CR79" s="475">
        <v>28189</v>
      </c>
      <c r="CS79" s="475">
        <v>28262</v>
      </c>
      <c r="CT79" s="475">
        <v>28496</v>
      </c>
      <c r="CU79" s="476">
        <v>28531</v>
      </c>
      <c r="CV79" s="474">
        <v>28521</v>
      </c>
      <c r="CW79" s="475">
        <v>28466</v>
      </c>
      <c r="CX79" s="475">
        <v>28293</v>
      </c>
      <c r="CY79" s="475">
        <v>28300</v>
      </c>
      <c r="CZ79" s="475">
        <v>28492</v>
      </c>
      <c r="DA79" s="475">
        <v>28291</v>
      </c>
      <c r="DB79" s="475">
        <v>28220</v>
      </c>
      <c r="DC79" s="475">
        <v>28034</v>
      </c>
      <c r="DD79" s="475">
        <v>28002</v>
      </c>
      <c r="DE79" s="475">
        <v>27969</v>
      </c>
      <c r="DF79" s="475">
        <v>27939</v>
      </c>
      <c r="DG79" s="476">
        <v>27822</v>
      </c>
      <c r="DH79" s="474">
        <v>27850</v>
      </c>
      <c r="DI79" s="475">
        <v>27698</v>
      </c>
      <c r="DJ79" s="475">
        <v>27632</v>
      </c>
      <c r="DK79" s="475">
        <v>27408</v>
      </c>
      <c r="DL79" s="475">
        <v>27289</v>
      </c>
      <c r="DM79" s="475">
        <v>27180</v>
      </c>
      <c r="DN79" s="475">
        <v>27013</v>
      </c>
      <c r="DO79" s="475">
        <v>26901</v>
      </c>
      <c r="DP79" s="475">
        <v>26916</v>
      </c>
      <c r="DQ79" s="475">
        <v>26749</v>
      </c>
      <c r="DR79" s="475">
        <v>26687</v>
      </c>
      <c r="DS79" s="476">
        <v>26954</v>
      </c>
      <c r="DT79" s="474">
        <v>26973</v>
      </c>
      <c r="DU79" s="475">
        <v>27563</v>
      </c>
      <c r="DV79" s="475">
        <v>27656</v>
      </c>
      <c r="DW79" s="475">
        <v>27715</v>
      </c>
      <c r="DX79" s="478">
        <v>27909</v>
      </c>
      <c r="DY79" s="478">
        <v>27946</v>
      </c>
      <c r="DZ79" s="478">
        <v>27916</v>
      </c>
      <c r="EA79" s="478">
        <v>27597</v>
      </c>
      <c r="EB79" s="478">
        <v>27538</v>
      </c>
      <c r="EC79" s="478">
        <v>27376</v>
      </c>
      <c r="ED79" s="478">
        <v>27167</v>
      </c>
      <c r="EE79" s="476">
        <f>'1. Población_Afiliada_Regimen'!D79</f>
        <v>26999</v>
      </c>
      <c r="EF79" s="118">
        <f t="shared" si="13"/>
        <v>-168</v>
      </c>
      <c r="EG79" s="98">
        <f t="shared" si="14"/>
        <v>-0.61839732027827876</v>
      </c>
      <c r="EH79" s="118">
        <f t="shared" si="15"/>
        <v>45</v>
      </c>
      <c r="EI79" s="98">
        <f t="shared" si="16"/>
        <v>0.16695110187727238</v>
      </c>
    </row>
    <row r="80" spans="1:139" ht="15" outlineLevel="1" collapsed="1">
      <c r="A80" s="48" t="s">
        <v>413</v>
      </c>
      <c r="B80" s="45"/>
      <c r="C80" s="49" t="s">
        <v>413</v>
      </c>
      <c r="D80" s="50">
        <f t="shared" ref="D80:AH80" si="17">SUBTOTAL(9,D81:D103)</f>
        <v>237449</v>
      </c>
      <c r="E80" s="51">
        <f t="shared" si="17"/>
        <v>238794</v>
      </c>
      <c r="F80" s="51">
        <f t="shared" si="17"/>
        <v>238564</v>
      </c>
      <c r="G80" s="51">
        <f t="shared" si="17"/>
        <v>238287</v>
      </c>
      <c r="H80" s="51">
        <f t="shared" si="17"/>
        <v>236942</v>
      </c>
      <c r="I80" s="51">
        <f t="shared" si="17"/>
        <v>238478</v>
      </c>
      <c r="J80" s="51">
        <f t="shared" si="17"/>
        <v>233390</v>
      </c>
      <c r="K80" s="51">
        <f t="shared" si="17"/>
        <v>237536</v>
      </c>
      <c r="L80" s="51">
        <f t="shared" si="17"/>
        <v>233605</v>
      </c>
      <c r="M80" s="51">
        <f t="shared" si="17"/>
        <v>234635</v>
      </c>
      <c r="N80" s="51">
        <f t="shared" si="17"/>
        <v>234110</v>
      </c>
      <c r="O80" s="52">
        <f t="shared" si="17"/>
        <v>235145</v>
      </c>
      <c r="P80" s="50">
        <f t="shared" si="17"/>
        <v>235269</v>
      </c>
      <c r="Q80" s="51">
        <f t="shared" si="17"/>
        <v>235059</v>
      </c>
      <c r="R80" s="53">
        <f t="shared" si="17"/>
        <v>236461</v>
      </c>
      <c r="S80" s="51">
        <f t="shared" si="17"/>
        <v>229263</v>
      </c>
      <c r="T80" s="51">
        <f t="shared" si="17"/>
        <v>239519</v>
      </c>
      <c r="U80" s="51">
        <f t="shared" si="17"/>
        <v>240161</v>
      </c>
      <c r="V80" s="51">
        <f t="shared" si="17"/>
        <v>239850</v>
      </c>
      <c r="W80" s="51">
        <f t="shared" si="17"/>
        <v>239687</v>
      </c>
      <c r="X80" s="51">
        <f t="shared" si="17"/>
        <v>241088</v>
      </c>
      <c r="Y80" s="51">
        <f t="shared" si="17"/>
        <v>242574</v>
      </c>
      <c r="Z80" s="51">
        <f t="shared" si="17"/>
        <v>242780</v>
      </c>
      <c r="AA80" s="52">
        <f t="shared" si="17"/>
        <v>240543</v>
      </c>
      <c r="AB80" s="50">
        <f t="shared" si="17"/>
        <v>241332</v>
      </c>
      <c r="AC80" s="51">
        <f t="shared" si="17"/>
        <v>242337</v>
      </c>
      <c r="AD80" s="51">
        <f t="shared" si="17"/>
        <v>242115</v>
      </c>
      <c r="AE80" s="51">
        <f t="shared" si="17"/>
        <v>241589</v>
      </c>
      <c r="AF80" s="51">
        <f t="shared" si="17"/>
        <v>242601</v>
      </c>
      <c r="AG80" s="51">
        <f t="shared" si="17"/>
        <v>238923</v>
      </c>
      <c r="AH80" s="51">
        <f t="shared" si="17"/>
        <v>241027</v>
      </c>
      <c r="AI80" s="51">
        <v>241317</v>
      </c>
      <c r="AJ80" s="51">
        <v>241118</v>
      </c>
      <c r="AK80" s="51">
        <v>243370</v>
      </c>
      <c r="AL80" s="51">
        <v>243039</v>
      </c>
      <c r="AM80" s="52">
        <v>243632</v>
      </c>
      <c r="AN80" s="50">
        <v>242902</v>
      </c>
      <c r="AO80" s="51">
        <f>SUM(AO81:AO103)</f>
        <v>245896</v>
      </c>
      <c r="AP80" s="51">
        <f>SUM(AP81:AP103)</f>
        <v>245948</v>
      </c>
      <c r="AQ80" s="51">
        <f>SUM(AQ81:AQ103)</f>
        <v>246053</v>
      </c>
      <c r="AR80" s="51">
        <f>SUM(AR81:AR103)</f>
        <v>247811</v>
      </c>
      <c r="AS80" s="51">
        <v>247636</v>
      </c>
      <c r="AT80" s="51">
        <v>248194</v>
      </c>
      <c r="AU80" s="51">
        <v>248490</v>
      </c>
      <c r="AV80" s="51">
        <v>246640</v>
      </c>
      <c r="AW80" s="51">
        <v>246300</v>
      </c>
      <c r="AX80" s="51">
        <v>245910</v>
      </c>
      <c r="AY80" s="52">
        <v>245765</v>
      </c>
      <c r="AZ80" s="50">
        <v>246216</v>
      </c>
      <c r="BA80" s="51">
        <v>246569</v>
      </c>
      <c r="BB80" s="51">
        <v>245190</v>
      </c>
      <c r="BC80" s="51">
        <v>243164</v>
      </c>
      <c r="BD80" s="51">
        <v>242897</v>
      </c>
      <c r="BE80" s="51">
        <v>242157</v>
      </c>
      <c r="BF80" s="51">
        <v>241783</v>
      </c>
      <c r="BG80" s="51">
        <v>239730</v>
      </c>
      <c r="BH80" s="51">
        <v>240905</v>
      </c>
      <c r="BI80" s="51">
        <v>239001</v>
      </c>
      <c r="BJ80" s="51">
        <v>239767</v>
      </c>
      <c r="BK80" s="52">
        <v>241740</v>
      </c>
      <c r="BL80" s="50">
        <v>242450</v>
      </c>
      <c r="BM80" s="134">
        <v>244023</v>
      </c>
      <c r="BN80" s="134">
        <v>244676</v>
      </c>
      <c r="BO80" s="134">
        <v>244410</v>
      </c>
      <c r="BP80" s="134">
        <v>244816</v>
      </c>
      <c r="BQ80" s="134">
        <v>244118</v>
      </c>
      <c r="BR80" s="134">
        <v>240512</v>
      </c>
      <c r="BS80" s="134">
        <v>238830</v>
      </c>
      <c r="BT80" s="134">
        <v>237803</v>
      </c>
      <c r="BU80" s="134">
        <v>237894</v>
      </c>
      <c r="BV80" s="134">
        <v>237734</v>
      </c>
      <c r="BW80" s="52">
        <v>238718</v>
      </c>
      <c r="BX80" s="50">
        <v>239962</v>
      </c>
      <c r="BY80" s="134">
        <v>238485</v>
      </c>
      <c r="BZ80" s="134">
        <v>235163</v>
      </c>
      <c r="CA80" s="134">
        <v>232868</v>
      </c>
      <c r="CB80" s="134">
        <v>231514</v>
      </c>
      <c r="CC80" s="134">
        <v>232249</v>
      </c>
      <c r="CD80" s="134">
        <v>228819</v>
      </c>
      <c r="CE80" s="134">
        <v>229074</v>
      </c>
      <c r="CF80" s="134">
        <v>228026</v>
      </c>
      <c r="CG80" s="51">
        <v>227673</v>
      </c>
      <c r="CH80" s="51">
        <v>227157</v>
      </c>
      <c r="CI80" s="52">
        <v>226476</v>
      </c>
      <c r="CJ80" s="50">
        <v>225629</v>
      </c>
      <c r="CK80" s="51">
        <v>226226</v>
      </c>
      <c r="CL80" s="51">
        <v>226384</v>
      </c>
      <c r="CM80" s="51">
        <v>226154</v>
      </c>
      <c r="CN80" s="51">
        <v>227436</v>
      </c>
      <c r="CO80" s="51">
        <v>230246</v>
      </c>
      <c r="CP80" s="51">
        <v>232476</v>
      </c>
      <c r="CQ80" s="51">
        <v>232268</v>
      </c>
      <c r="CR80" s="51">
        <v>233863</v>
      </c>
      <c r="CS80" s="51">
        <v>234682</v>
      </c>
      <c r="CT80" s="51">
        <v>236101</v>
      </c>
      <c r="CU80" s="52">
        <v>237393</v>
      </c>
      <c r="CV80" s="50">
        <v>237578</v>
      </c>
      <c r="CW80" s="51">
        <v>236956</v>
      </c>
      <c r="CX80" s="51">
        <v>237127</v>
      </c>
      <c r="CY80" s="51">
        <v>237643</v>
      </c>
      <c r="CZ80" s="51">
        <v>238258</v>
      </c>
      <c r="DA80" s="51">
        <v>237383</v>
      </c>
      <c r="DB80" s="51">
        <v>237155</v>
      </c>
      <c r="DC80" s="51">
        <v>236856</v>
      </c>
      <c r="DD80" s="51">
        <v>236885</v>
      </c>
      <c r="DE80" s="51">
        <v>236451</v>
      </c>
      <c r="DF80" s="51">
        <v>237165</v>
      </c>
      <c r="DG80" s="52">
        <v>238550</v>
      </c>
      <c r="DH80" s="50">
        <v>238901</v>
      </c>
      <c r="DI80" s="51">
        <v>239089</v>
      </c>
      <c r="DJ80" s="51">
        <v>240395</v>
      </c>
      <c r="DK80" s="51">
        <v>239595</v>
      </c>
      <c r="DL80" s="51">
        <v>237883</v>
      </c>
      <c r="DM80" s="51">
        <v>236543</v>
      </c>
      <c r="DN80" s="51">
        <v>235485</v>
      </c>
      <c r="DO80" s="51">
        <v>235097</v>
      </c>
      <c r="DP80" s="51">
        <v>235681</v>
      </c>
      <c r="DQ80" s="51">
        <v>234522</v>
      </c>
      <c r="DR80" s="51">
        <v>233405</v>
      </c>
      <c r="DS80" s="52">
        <v>236118</v>
      </c>
      <c r="DT80" s="50">
        <v>237724</v>
      </c>
      <c r="DU80" s="51">
        <v>244537</v>
      </c>
      <c r="DV80" s="51">
        <v>247280</v>
      </c>
      <c r="DW80" s="51">
        <v>249616</v>
      </c>
      <c r="DX80" s="54">
        <v>255563</v>
      </c>
      <c r="DY80" s="54">
        <v>257698</v>
      </c>
      <c r="DZ80" s="54">
        <v>258258</v>
      </c>
      <c r="EA80" s="54">
        <v>251896</v>
      </c>
      <c r="EB80" s="54">
        <v>252577</v>
      </c>
      <c r="EC80" s="54">
        <v>251097</v>
      </c>
      <c r="ED80" s="54">
        <v>248906</v>
      </c>
      <c r="EE80" s="52">
        <f>'1. Población_Afiliada_Regimen'!D80</f>
        <v>247032</v>
      </c>
      <c r="EF80" s="118">
        <f t="shared" si="13"/>
        <v>-1874</v>
      </c>
      <c r="EG80" s="98">
        <f t="shared" si="14"/>
        <v>-0.75289466706306807</v>
      </c>
      <c r="EH80" s="118">
        <f t="shared" si="15"/>
        <v>10914</v>
      </c>
      <c r="EI80" s="98">
        <f t="shared" si="16"/>
        <v>4.6222651386171325</v>
      </c>
    </row>
    <row r="81" spans="1:139" ht="15" outlineLevel="2">
      <c r="A81" s="457">
        <v>2</v>
      </c>
      <c r="B81" s="55" t="s">
        <v>413</v>
      </c>
      <c r="C81" s="409" t="s">
        <v>297</v>
      </c>
      <c r="D81" s="474">
        <v>14815</v>
      </c>
      <c r="E81" s="475">
        <v>14876</v>
      </c>
      <c r="F81" s="475">
        <v>14860</v>
      </c>
      <c r="G81" s="475">
        <v>14931</v>
      </c>
      <c r="H81" s="475">
        <v>14905</v>
      </c>
      <c r="I81" s="475">
        <v>14991</v>
      </c>
      <c r="J81" s="475">
        <v>14701</v>
      </c>
      <c r="K81" s="475">
        <v>14935</v>
      </c>
      <c r="L81" s="475">
        <v>14585</v>
      </c>
      <c r="M81" s="475">
        <v>14830</v>
      </c>
      <c r="N81" s="475">
        <v>14788</v>
      </c>
      <c r="O81" s="476">
        <v>14819</v>
      </c>
      <c r="P81" s="474">
        <v>14939</v>
      </c>
      <c r="Q81" s="475">
        <v>14929</v>
      </c>
      <c r="R81" s="477">
        <v>14949</v>
      </c>
      <c r="S81" s="475">
        <v>14949</v>
      </c>
      <c r="T81" s="475">
        <v>14925</v>
      </c>
      <c r="U81" s="475">
        <v>14890</v>
      </c>
      <c r="V81" s="475">
        <v>14892</v>
      </c>
      <c r="W81" s="475">
        <v>14922</v>
      </c>
      <c r="X81" s="475">
        <v>14965</v>
      </c>
      <c r="Y81" s="475">
        <v>15018</v>
      </c>
      <c r="Z81" s="475">
        <v>14985</v>
      </c>
      <c r="AA81" s="476">
        <v>14895</v>
      </c>
      <c r="AB81" s="474">
        <v>14923</v>
      </c>
      <c r="AC81" s="475">
        <v>14885</v>
      </c>
      <c r="AD81" s="475">
        <v>14771</v>
      </c>
      <c r="AE81" s="475">
        <v>14712</v>
      </c>
      <c r="AF81" s="475">
        <v>14743</v>
      </c>
      <c r="AG81" s="475">
        <v>14637</v>
      </c>
      <c r="AH81" s="475">
        <v>14583</v>
      </c>
      <c r="AI81" s="475">
        <v>14535</v>
      </c>
      <c r="AJ81" s="475">
        <v>14665</v>
      </c>
      <c r="AK81" s="475">
        <v>14821</v>
      </c>
      <c r="AL81" s="475">
        <v>14745</v>
      </c>
      <c r="AM81" s="476">
        <v>14777</v>
      </c>
      <c r="AN81" s="474">
        <v>14742</v>
      </c>
      <c r="AO81" s="475">
        <v>14699</v>
      </c>
      <c r="AP81" s="475">
        <v>14697</v>
      </c>
      <c r="AQ81" s="475">
        <v>14735</v>
      </c>
      <c r="AR81" s="475">
        <v>14705</v>
      </c>
      <c r="AS81" s="475">
        <v>14721</v>
      </c>
      <c r="AT81" s="475">
        <v>14723</v>
      </c>
      <c r="AU81" s="475">
        <v>14689</v>
      </c>
      <c r="AV81" s="475">
        <v>14592</v>
      </c>
      <c r="AW81" s="475">
        <v>14540</v>
      </c>
      <c r="AX81" s="475">
        <v>14512</v>
      </c>
      <c r="AY81" s="476">
        <v>14484</v>
      </c>
      <c r="AZ81" s="474">
        <v>14480</v>
      </c>
      <c r="BA81" s="475">
        <v>14435</v>
      </c>
      <c r="BB81" s="475">
        <v>14431</v>
      </c>
      <c r="BC81" s="475">
        <v>14418</v>
      </c>
      <c r="BD81" s="475">
        <v>14399</v>
      </c>
      <c r="BE81" s="475">
        <v>14447</v>
      </c>
      <c r="BF81" s="475">
        <v>14338</v>
      </c>
      <c r="BG81" s="475">
        <v>14177</v>
      </c>
      <c r="BH81" s="475">
        <v>14221</v>
      </c>
      <c r="BI81" s="475">
        <v>14145</v>
      </c>
      <c r="BJ81" s="475">
        <v>14177</v>
      </c>
      <c r="BK81" s="476">
        <v>14209</v>
      </c>
      <c r="BL81" s="474">
        <v>14187</v>
      </c>
      <c r="BM81" s="479">
        <v>14240</v>
      </c>
      <c r="BN81" s="479">
        <v>14216</v>
      </c>
      <c r="BO81" s="479">
        <v>14171</v>
      </c>
      <c r="BP81" s="479">
        <v>14169</v>
      </c>
      <c r="BQ81" s="479">
        <v>14143</v>
      </c>
      <c r="BR81" s="479">
        <v>14009</v>
      </c>
      <c r="BS81" s="479">
        <v>13925</v>
      </c>
      <c r="BT81" s="479">
        <v>13872</v>
      </c>
      <c r="BU81" s="479">
        <v>13845</v>
      </c>
      <c r="BV81" s="479">
        <v>13809</v>
      </c>
      <c r="BW81" s="476">
        <v>13866</v>
      </c>
      <c r="BX81" s="474">
        <v>13938</v>
      </c>
      <c r="BY81" s="479">
        <v>13829</v>
      </c>
      <c r="BZ81" s="479">
        <v>13608</v>
      </c>
      <c r="CA81" s="479">
        <v>13533</v>
      </c>
      <c r="CB81" s="479">
        <v>13452</v>
      </c>
      <c r="CC81" s="479">
        <v>15932</v>
      </c>
      <c r="CD81" s="479">
        <v>13385</v>
      </c>
      <c r="CE81" s="479">
        <v>13257</v>
      </c>
      <c r="CF81" s="479">
        <v>13152</v>
      </c>
      <c r="CG81" s="475">
        <v>13009</v>
      </c>
      <c r="CH81" s="475">
        <v>12981</v>
      </c>
      <c r="CI81" s="476">
        <v>13034</v>
      </c>
      <c r="CJ81" s="474">
        <v>12926</v>
      </c>
      <c r="CK81" s="475">
        <v>12885</v>
      </c>
      <c r="CL81" s="475">
        <v>12890</v>
      </c>
      <c r="CM81" s="475">
        <v>12851</v>
      </c>
      <c r="CN81" s="475">
        <v>12838</v>
      </c>
      <c r="CO81" s="475">
        <v>12998</v>
      </c>
      <c r="CP81" s="475">
        <v>12949</v>
      </c>
      <c r="CQ81" s="475">
        <v>12899</v>
      </c>
      <c r="CR81" s="475">
        <v>13001</v>
      </c>
      <c r="CS81" s="475">
        <v>12965</v>
      </c>
      <c r="CT81" s="475">
        <v>12996</v>
      </c>
      <c r="CU81" s="476">
        <v>13025</v>
      </c>
      <c r="CV81" s="474">
        <v>12994</v>
      </c>
      <c r="CW81" s="475">
        <v>12913</v>
      </c>
      <c r="CX81" s="475">
        <v>12772</v>
      </c>
      <c r="CY81" s="475">
        <v>12765</v>
      </c>
      <c r="CZ81" s="475">
        <v>12764</v>
      </c>
      <c r="DA81" s="475">
        <v>12696</v>
      </c>
      <c r="DB81" s="475">
        <v>12715</v>
      </c>
      <c r="DC81" s="475">
        <v>12631</v>
      </c>
      <c r="DD81" s="475">
        <v>12629</v>
      </c>
      <c r="DE81" s="475">
        <v>12581</v>
      </c>
      <c r="DF81" s="475">
        <v>12597</v>
      </c>
      <c r="DG81" s="476">
        <v>12615</v>
      </c>
      <c r="DH81" s="474">
        <v>12618</v>
      </c>
      <c r="DI81" s="475">
        <v>12639</v>
      </c>
      <c r="DJ81" s="475">
        <v>12629</v>
      </c>
      <c r="DK81" s="475">
        <v>12543</v>
      </c>
      <c r="DL81" s="475">
        <v>12490</v>
      </c>
      <c r="DM81" s="475">
        <v>12440</v>
      </c>
      <c r="DN81" s="475">
        <v>12386</v>
      </c>
      <c r="DO81" s="475">
        <v>12400</v>
      </c>
      <c r="DP81" s="475">
        <v>12433</v>
      </c>
      <c r="DQ81" s="475">
        <v>12398</v>
      </c>
      <c r="DR81" s="475">
        <v>12338</v>
      </c>
      <c r="DS81" s="476">
        <v>12444</v>
      </c>
      <c r="DT81" s="474">
        <v>12506</v>
      </c>
      <c r="DU81" s="475">
        <v>12559</v>
      </c>
      <c r="DV81" s="475">
        <v>12481</v>
      </c>
      <c r="DW81" s="475">
        <v>12497</v>
      </c>
      <c r="DX81" s="478">
        <v>12571</v>
      </c>
      <c r="DY81" s="478">
        <v>12591</v>
      </c>
      <c r="DZ81" s="478">
        <v>12622</v>
      </c>
      <c r="EA81" s="478">
        <v>12538</v>
      </c>
      <c r="EB81" s="478">
        <v>12563</v>
      </c>
      <c r="EC81" s="478">
        <v>12570</v>
      </c>
      <c r="ED81" s="478">
        <v>12486</v>
      </c>
      <c r="EE81" s="476">
        <f>'1. Población_Afiliada_Regimen'!D81</f>
        <v>12445</v>
      </c>
      <c r="EF81" s="118">
        <f t="shared" si="13"/>
        <v>-41</v>
      </c>
      <c r="EG81" s="98">
        <f t="shared" si="14"/>
        <v>-0.32836777190453309</v>
      </c>
      <c r="EH81" s="118">
        <f t="shared" si="15"/>
        <v>1</v>
      </c>
      <c r="EI81" s="98">
        <f t="shared" si="16"/>
        <v>8.0360012857602046E-3</v>
      </c>
    </row>
    <row r="82" spans="1:139" ht="15" outlineLevel="2">
      <c r="A82" s="457">
        <v>21</v>
      </c>
      <c r="B82" s="55" t="s">
        <v>413</v>
      </c>
      <c r="C82" s="409" t="s">
        <v>301</v>
      </c>
      <c r="D82" s="474">
        <v>2968</v>
      </c>
      <c r="E82" s="475">
        <v>2966</v>
      </c>
      <c r="F82" s="475">
        <v>2966</v>
      </c>
      <c r="G82" s="475">
        <v>2979</v>
      </c>
      <c r="H82" s="475">
        <v>2978</v>
      </c>
      <c r="I82" s="475">
        <v>3002</v>
      </c>
      <c r="J82" s="475">
        <v>2918</v>
      </c>
      <c r="K82" s="475">
        <v>2995</v>
      </c>
      <c r="L82" s="475">
        <v>2886</v>
      </c>
      <c r="M82" s="475">
        <v>2882</v>
      </c>
      <c r="N82" s="475">
        <v>2881</v>
      </c>
      <c r="O82" s="476">
        <v>2891</v>
      </c>
      <c r="P82" s="474">
        <v>2910</v>
      </c>
      <c r="Q82" s="475">
        <v>2899</v>
      </c>
      <c r="R82" s="477">
        <v>2894</v>
      </c>
      <c r="S82" s="475">
        <v>2836</v>
      </c>
      <c r="T82" s="475">
        <v>2860</v>
      </c>
      <c r="U82" s="475">
        <v>2827</v>
      </c>
      <c r="V82" s="475">
        <v>2803</v>
      </c>
      <c r="W82" s="475">
        <v>2812</v>
      </c>
      <c r="X82" s="475">
        <v>2832</v>
      </c>
      <c r="Y82" s="475">
        <v>2856</v>
      </c>
      <c r="Z82" s="475">
        <v>2832</v>
      </c>
      <c r="AA82" s="476">
        <v>2802</v>
      </c>
      <c r="AB82" s="474">
        <v>2830</v>
      </c>
      <c r="AC82" s="475">
        <v>2864</v>
      </c>
      <c r="AD82" s="475">
        <v>2847</v>
      </c>
      <c r="AE82" s="475">
        <v>2830</v>
      </c>
      <c r="AF82" s="475">
        <v>2903</v>
      </c>
      <c r="AG82" s="475">
        <v>2879</v>
      </c>
      <c r="AH82" s="475">
        <v>2887</v>
      </c>
      <c r="AI82" s="475">
        <v>2796</v>
      </c>
      <c r="AJ82" s="475">
        <v>2794</v>
      </c>
      <c r="AK82" s="475">
        <v>2842</v>
      </c>
      <c r="AL82" s="475">
        <v>2836</v>
      </c>
      <c r="AM82" s="476">
        <v>2855</v>
      </c>
      <c r="AN82" s="474">
        <v>2850</v>
      </c>
      <c r="AO82" s="475">
        <v>2936</v>
      </c>
      <c r="AP82" s="475">
        <v>2966</v>
      </c>
      <c r="AQ82" s="475">
        <v>2980</v>
      </c>
      <c r="AR82" s="475">
        <v>3067</v>
      </c>
      <c r="AS82" s="475">
        <v>3060</v>
      </c>
      <c r="AT82" s="475">
        <v>3055</v>
      </c>
      <c r="AU82" s="475">
        <v>3050</v>
      </c>
      <c r="AV82" s="475">
        <v>3032</v>
      </c>
      <c r="AW82" s="475">
        <v>3016</v>
      </c>
      <c r="AX82" s="475">
        <v>2989</v>
      </c>
      <c r="AY82" s="476">
        <v>2975</v>
      </c>
      <c r="AZ82" s="474">
        <v>2985</v>
      </c>
      <c r="BA82" s="475">
        <v>2990</v>
      </c>
      <c r="BB82" s="475">
        <v>2968</v>
      </c>
      <c r="BC82" s="475">
        <v>2976</v>
      </c>
      <c r="BD82" s="475">
        <v>2987</v>
      </c>
      <c r="BE82" s="475">
        <v>3005</v>
      </c>
      <c r="BF82" s="475">
        <v>3004</v>
      </c>
      <c r="BG82" s="475">
        <v>2982</v>
      </c>
      <c r="BH82" s="475">
        <v>3000</v>
      </c>
      <c r="BI82" s="475">
        <v>2988</v>
      </c>
      <c r="BJ82" s="475">
        <v>2981</v>
      </c>
      <c r="BK82" s="476">
        <v>2987</v>
      </c>
      <c r="BL82" s="474">
        <v>2983</v>
      </c>
      <c r="BM82" s="479">
        <v>2987</v>
      </c>
      <c r="BN82" s="479">
        <v>2963</v>
      </c>
      <c r="BO82" s="479">
        <v>2964</v>
      </c>
      <c r="BP82" s="479">
        <v>2956</v>
      </c>
      <c r="BQ82" s="479">
        <v>2931</v>
      </c>
      <c r="BR82" s="479">
        <v>2858</v>
      </c>
      <c r="BS82" s="479">
        <v>2828</v>
      </c>
      <c r="BT82" s="479">
        <v>2805</v>
      </c>
      <c r="BU82" s="479">
        <v>2798</v>
      </c>
      <c r="BV82" s="479">
        <v>2819</v>
      </c>
      <c r="BW82" s="476">
        <v>2837</v>
      </c>
      <c r="BX82" s="474">
        <v>2866</v>
      </c>
      <c r="BY82" s="479">
        <v>2871</v>
      </c>
      <c r="BZ82" s="479">
        <v>2881</v>
      </c>
      <c r="CA82" s="479">
        <v>2886</v>
      </c>
      <c r="CB82" s="479">
        <v>2868</v>
      </c>
      <c r="CC82" s="479">
        <v>2892</v>
      </c>
      <c r="CD82" s="479">
        <v>2917</v>
      </c>
      <c r="CE82" s="479">
        <v>2922</v>
      </c>
      <c r="CF82" s="479">
        <v>2929</v>
      </c>
      <c r="CG82" s="475">
        <v>2921</v>
      </c>
      <c r="CH82" s="475">
        <v>2940</v>
      </c>
      <c r="CI82" s="476">
        <v>2933</v>
      </c>
      <c r="CJ82" s="474">
        <v>2945</v>
      </c>
      <c r="CK82" s="475">
        <v>2966</v>
      </c>
      <c r="CL82" s="475">
        <v>2954</v>
      </c>
      <c r="CM82" s="475">
        <v>2960</v>
      </c>
      <c r="CN82" s="475">
        <v>2943</v>
      </c>
      <c r="CO82" s="475">
        <v>3005</v>
      </c>
      <c r="CP82" s="475">
        <v>3043</v>
      </c>
      <c r="CQ82" s="475">
        <v>3051</v>
      </c>
      <c r="CR82" s="475">
        <v>3052</v>
      </c>
      <c r="CS82" s="475">
        <v>3048</v>
      </c>
      <c r="CT82" s="475">
        <v>3054</v>
      </c>
      <c r="CU82" s="476">
        <v>3048</v>
      </c>
      <c r="CV82" s="474">
        <v>3029</v>
      </c>
      <c r="CW82" s="475">
        <v>3013</v>
      </c>
      <c r="CX82" s="475">
        <v>3008</v>
      </c>
      <c r="CY82" s="475">
        <v>3026</v>
      </c>
      <c r="CZ82" s="475">
        <v>3020</v>
      </c>
      <c r="DA82" s="475">
        <v>2989</v>
      </c>
      <c r="DB82" s="475">
        <v>2981</v>
      </c>
      <c r="DC82" s="475">
        <v>2965</v>
      </c>
      <c r="DD82" s="475">
        <v>2959</v>
      </c>
      <c r="DE82" s="475">
        <v>2942</v>
      </c>
      <c r="DF82" s="475">
        <v>2957</v>
      </c>
      <c r="DG82" s="476">
        <v>2952</v>
      </c>
      <c r="DH82" s="474">
        <v>2956</v>
      </c>
      <c r="DI82" s="475">
        <v>2972</v>
      </c>
      <c r="DJ82" s="475">
        <v>2961</v>
      </c>
      <c r="DK82" s="475">
        <v>2940</v>
      </c>
      <c r="DL82" s="475">
        <v>2929</v>
      </c>
      <c r="DM82" s="475">
        <v>2903</v>
      </c>
      <c r="DN82" s="475">
        <v>2896</v>
      </c>
      <c r="DO82" s="475">
        <v>2855</v>
      </c>
      <c r="DP82" s="475">
        <v>2825</v>
      </c>
      <c r="DQ82" s="475">
        <v>2806</v>
      </c>
      <c r="DR82" s="475">
        <v>2778</v>
      </c>
      <c r="DS82" s="476">
        <v>2850</v>
      </c>
      <c r="DT82" s="474">
        <v>2861</v>
      </c>
      <c r="DU82" s="475">
        <v>2897</v>
      </c>
      <c r="DV82" s="475">
        <v>2949</v>
      </c>
      <c r="DW82" s="475">
        <v>2932</v>
      </c>
      <c r="DX82" s="478">
        <v>2974</v>
      </c>
      <c r="DY82" s="478">
        <v>2963</v>
      </c>
      <c r="DZ82" s="478">
        <v>2962</v>
      </c>
      <c r="EA82" s="478">
        <v>2947</v>
      </c>
      <c r="EB82" s="478">
        <v>2935</v>
      </c>
      <c r="EC82" s="478">
        <v>2962</v>
      </c>
      <c r="ED82" s="478">
        <v>2947</v>
      </c>
      <c r="EE82" s="476">
        <f>'1. Población_Afiliada_Regimen'!D82</f>
        <v>2949</v>
      </c>
      <c r="EF82" s="118">
        <f t="shared" si="13"/>
        <v>2</v>
      </c>
      <c r="EG82" s="98">
        <f t="shared" si="14"/>
        <v>6.7865626060400405E-2</v>
      </c>
      <c r="EH82" s="118">
        <f t="shared" si="15"/>
        <v>99</v>
      </c>
      <c r="EI82" s="98">
        <f t="shared" si="16"/>
        <v>3.4736842105263155</v>
      </c>
    </row>
    <row r="83" spans="1:139" ht="15" outlineLevel="2">
      <c r="A83" s="457">
        <v>55</v>
      </c>
      <c r="B83" s="55" t="s">
        <v>413</v>
      </c>
      <c r="C83" s="409" t="s">
        <v>321</v>
      </c>
      <c r="D83" s="474">
        <v>6913</v>
      </c>
      <c r="E83" s="475">
        <v>7087</v>
      </c>
      <c r="F83" s="475">
        <v>7022</v>
      </c>
      <c r="G83" s="475">
        <v>6992</v>
      </c>
      <c r="H83" s="475">
        <v>6918</v>
      </c>
      <c r="I83" s="475">
        <v>7057</v>
      </c>
      <c r="J83" s="475">
        <v>7043</v>
      </c>
      <c r="K83" s="475">
        <v>6982</v>
      </c>
      <c r="L83" s="475">
        <v>6962</v>
      </c>
      <c r="M83" s="475">
        <v>7027</v>
      </c>
      <c r="N83" s="475">
        <v>7090</v>
      </c>
      <c r="O83" s="476">
        <v>7179</v>
      </c>
      <c r="P83" s="474">
        <v>7057</v>
      </c>
      <c r="Q83" s="475">
        <v>7055</v>
      </c>
      <c r="R83" s="477">
        <v>7088</v>
      </c>
      <c r="S83" s="475">
        <v>6069</v>
      </c>
      <c r="T83" s="475">
        <v>7127</v>
      </c>
      <c r="U83" s="475">
        <v>7240</v>
      </c>
      <c r="V83" s="475">
        <v>7223</v>
      </c>
      <c r="W83" s="475">
        <v>7220</v>
      </c>
      <c r="X83" s="475">
        <v>7292</v>
      </c>
      <c r="Y83" s="475">
        <v>7304</v>
      </c>
      <c r="Z83" s="475">
        <v>7309</v>
      </c>
      <c r="AA83" s="476">
        <v>7243</v>
      </c>
      <c r="AB83" s="474">
        <v>7237</v>
      </c>
      <c r="AC83" s="475">
        <v>7232</v>
      </c>
      <c r="AD83" s="475">
        <v>7230</v>
      </c>
      <c r="AE83" s="475">
        <v>7230</v>
      </c>
      <c r="AF83" s="475">
        <v>7227</v>
      </c>
      <c r="AG83" s="475">
        <v>7188</v>
      </c>
      <c r="AH83" s="475">
        <v>7186</v>
      </c>
      <c r="AI83" s="475">
        <v>7219</v>
      </c>
      <c r="AJ83" s="475">
        <v>7182</v>
      </c>
      <c r="AK83" s="475">
        <v>7250</v>
      </c>
      <c r="AL83" s="475">
        <v>7254</v>
      </c>
      <c r="AM83" s="476">
        <v>7298</v>
      </c>
      <c r="AN83" s="474">
        <v>7298</v>
      </c>
      <c r="AO83" s="475">
        <v>7254</v>
      </c>
      <c r="AP83" s="475">
        <v>7286</v>
      </c>
      <c r="AQ83" s="475">
        <v>7304</v>
      </c>
      <c r="AR83" s="475">
        <v>7296</v>
      </c>
      <c r="AS83" s="475">
        <v>7301</v>
      </c>
      <c r="AT83" s="475">
        <v>7319</v>
      </c>
      <c r="AU83" s="475">
        <v>7329</v>
      </c>
      <c r="AV83" s="475">
        <v>7234</v>
      </c>
      <c r="AW83" s="475">
        <v>7220</v>
      </c>
      <c r="AX83" s="475">
        <v>7217</v>
      </c>
      <c r="AY83" s="476">
        <v>7218</v>
      </c>
      <c r="AZ83" s="474">
        <v>7204</v>
      </c>
      <c r="BA83" s="475">
        <v>7290</v>
      </c>
      <c r="BB83" s="475">
        <v>7332</v>
      </c>
      <c r="BC83" s="475">
        <v>7154</v>
      </c>
      <c r="BD83" s="475">
        <v>7142</v>
      </c>
      <c r="BE83" s="475">
        <v>7089</v>
      </c>
      <c r="BF83" s="475">
        <v>7077</v>
      </c>
      <c r="BG83" s="475">
        <v>7021</v>
      </c>
      <c r="BH83" s="475">
        <v>6999</v>
      </c>
      <c r="BI83" s="475">
        <v>6913</v>
      </c>
      <c r="BJ83" s="475">
        <v>6899</v>
      </c>
      <c r="BK83" s="476">
        <v>6900</v>
      </c>
      <c r="BL83" s="474">
        <v>6932</v>
      </c>
      <c r="BM83" s="479">
        <v>6991</v>
      </c>
      <c r="BN83" s="479">
        <v>6974</v>
      </c>
      <c r="BO83" s="479">
        <v>6920</v>
      </c>
      <c r="BP83" s="479">
        <v>6916</v>
      </c>
      <c r="BQ83" s="479">
        <v>6898</v>
      </c>
      <c r="BR83" s="479">
        <v>6812</v>
      </c>
      <c r="BS83" s="479">
        <v>6796</v>
      </c>
      <c r="BT83" s="479">
        <v>6792</v>
      </c>
      <c r="BU83" s="479">
        <v>6791</v>
      </c>
      <c r="BV83" s="479">
        <v>6800</v>
      </c>
      <c r="BW83" s="476">
        <v>6798</v>
      </c>
      <c r="BX83" s="474">
        <v>6779</v>
      </c>
      <c r="BY83" s="479">
        <v>6741</v>
      </c>
      <c r="BZ83" s="479">
        <v>6726</v>
      </c>
      <c r="CA83" s="479">
        <v>6704</v>
      </c>
      <c r="CB83" s="479">
        <v>6677</v>
      </c>
      <c r="CC83" s="479">
        <v>6643</v>
      </c>
      <c r="CD83" s="479">
        <v>6601</v>
      </c>
      <c r="CE83" s="479">
        <v>6587</v>
      </c>
      <c r="CF83" s="479">
        <v>6578</v>
      </c>
      <c r="CG83" s="475">
        <v>6536</v>
      </c>
      <c r="CH83" s="475">
        <v>6575</v>
      </c>
      <c r="CI83" s="476">
        <v>6560</v>
      </c>
      <c r="CJ83" s="474">
        <v>6537</v>
      </c>
      <c r="CK83" s="475">
        <v>6572</v>
      </c>
      <c r="CL83" s="475">
        <v>6566</v>
      </c>
      <c r="CM83" s="475">
        <v>6579</v>
      </c>
      <c r="CN83" s="475">
        <v>6594</v>
      </c>
      <c r="CO83" s="475">
        <v>6731</v>
      </c>
      <c r="CP83" s="475">
        <v>6768</v>
      </c>
      <c r="CQ83" s="475">
        <v>6744</v>
      </c>
      <c r="CR83" s="475">
        <v>6743</v>
      </c>
      <c r="CS83" s="475">
        <v>6686</v>
      </c>
      <c r="CT83" s="475">
        <v>6722</v>
      </c>
      <c r="CU83" s="476">
        <v>6722</v>
      </c>
      <c r="CV83" s="474">
        <v>6697</v>
      </c>
      <c r="CW83" s="475">
        <v>6689</v>
      </c>
      <c r="CX83" s="475">
        <v>6630</v>
      </c>
      <c r="CY83" s="475">
        <v>6619</v>
      </c>
      <c r="CZ83" s="475">
        <v>6615</v>
      </c>
      <c r="DA83" s="475">
        <v>6613</v>
      </c>
      <c r="DB83" s="475">
        <v>6561</v>
      </c>
      <c r="DC83" s="475">
        <v>6490</v>
      </c>
      <c r="DD83" s="475">
        <v>6487</v>
      </c>
      <c r="DE83" s="475">
        <v>6455</v>
      </c>
      <c r="DF83" s="475">
        <v>6446</v>
      </c>
      <c r="DG83" s="476">
        <v>6462</v>
      </c>
      <c r="DH83" s="474">
        <v>6449</v>
      </c>
      <c r="DI83" s="475">
        <v>6436</v>
      </c>
      <c r="DJ83" s="475">
        <v>6444</v>
      </c>
      <c r="DK83" s="475">
        <v>6423</v>
      </c>
      <c r="DL83" s="475">
        <v>6418</v>
      </c>
      <c r="DM83" s="475">
        <v>6403</v>
      </c>
      <c r="DN83" s="475">
        <v>6386</v>
      </c>
      <c r="DO83" s="475">
        <v>6379</v>
      </c>
      <c r="DP83" s="475">
        <v>6376</v>
      </c>
      <c r="DQ83" s="475">
        <v>6352</v>
      </c>
      <c r="DR83" s="475">
        <v>6305</v>
      </c>
      <c r="DS83" s="476">
        <v>6345</v>
      </c>
      <c r="DT83" s="474">
        <v>6381</v>
      </c>
      <c r="DU83" s="475">
        <v>6461</v>
      </c>
      <c r="DV83" s="475">
        <v>6409</v>
      </c>
      <c r="DW83" s="475">
        <v>6402</v>
      </c>
      <c r="DX83" s="478">
        <v>6480</v>
      </c>
      <c r="DY83" s="478">
        <v>6507</v>
      </c>
      <c r="DZ83" s="478">
        <v>6535</v>
      </c>
      <c r="EA83" s="478">
        <v>6457</v>
      </c>
      <c r="EB83" s="478">
        <v>6485</v>
      </c>
      <c r="EC83" s="478">
        <v>6479</v>
      </c>
      <c r="ED83" s="478">
        <v>6460</v>
      </c>
      <c r="EE83" s="476">
        <f>'1. Población_Afiliada_Regimen'!D83</f>
        <v>6475</v>
      </c>
      <c r="EF83" s="118">
        <f t="shared" si="13"/>
        <v>15</v>
      </c>
      <c r="EG83" s="98">
        <f t="shared" si="14"/>
        <v>0.23219814241486067</v>
      </c>
      <c r="EH83" s="118">
        <f t="shared" si="15"/>
        <v>130</v>
      </c>
      <c r="EI83" s="98">
        <f t="shared" si="16"/>
        <v>2.048857368006304</v>
      </c>
    </row>
    <row r="84" spans="1:139" ht="15" outlineLevel="2">
      <c r="A84" s="457">
        <v>148</v>
      </c>
      <c r="B84" s="55" t="s">
        <v>413</v>
      </c>
      <c r="C84" s="409" t="s">
        <v>370</v>
      </c>
      <c r="D84" s="474">
        <v>15996</v>
      </c>
      <c r="E84" s="475">
        <v>16125</v>
      </c>
      <c r="F84" s="475">
        <v>16051</v>
      </c>
      <c r="G84" s="475">
        <v>16048</v>
      </c>
      <c r="H84" s="475">
        <v>15803</v>
      </c>
      <c r="I84" s="475">
        <v>15874</v>
      </c>
      <c r="J84" s="475">
        <v>15100</v>
      </c>
      <c r="K84" s="475">
        <v>15850</v>
      </c>
      <c r="L84" s="475">
        <v>14904</v>
      </c>
      <c r="M84" s="475">
        <v>14878</v>
      </c>
      <c r="N84" s="475">
        <v>14746</v>
      </c>
      <c r="O84" s="476">
        <v>14651</v>
      </c>
      <c r="P84" s="474">
        <v>14576</v>
      </c>
      <c r="Q84" s="475">
        <v>14451</v>
      </c>
      <c r="R84" s="477">
        <v>14378</v>
      </c>
      <c r="S84" s="475">
        <v>14675</v>
      </c>
      <c r="T84" s="475">
        <v>14803</v>
      </c>
      <c r="U84" s="475">
        <v>14671</v>
      </c>
      <c r="V84" s="475">
        <v>14633</v>
      </c>
      <c r="W84" s="475">
        <v>14596</v>
      </c>
      <c r="X84" s="475">
        <v>14640</v>
      </c>
      <c r="Y84" s="475">
        <v>14779</v>
      </c>
      <c r="Z84" s="475">
        <v>14751</v>
      </c>
      <c r="AA84" s="476">
        <v>14556</v>
      </c>
      <c r="AB84" s="474">
        <v>14713</v>
      </c>
      <c r="AC84" s="475">
        <v>14684</v>
      </c>
      <c r="AD84" s="475">
        <v>14611</v>
      </c>
      <c r="AE84" s="475">
        <v>14511</v>
      </c>
      <c r="AF84" s="475">
        <v>14727</v>
      </c>
      <c r="AG84" s="475">
        <v>14635</v>
      </c>
      <c r="AH84" s="475">
        <v>14604</v>
      </c>
      <c r="AI84" s="475">
        <v>14611</v>
      </c>
      <c r="AJ84" s="475">
        <v>14636</v>
      </c>
      <c r="AK84" s="475">
        <v>14824</v>
      </c>
      <c r="AL84" s="475">
        <v>14764</v>
      </c>
      <c r="AM84" s="476">
        <v>14762</v>
      </c>
      <c r="AN84" s="474">
        <v>14638</v>
      </c>
      <c r="AO84" s="475">
        <v>14711</v>
      </c>
      <c r="AP84" s="475">
        <v>14651</v>
      </c>
      <c r="AQ84" s="475">
        <v>14657</v>
      </c>
      <c r="AR84" s="475">
        <v>14962</v>
      </c>
      <c r="AS84" s="475">
        <v>14922</v>
      </c>
      <c r="AT84" s="475">
        <v>14987</v>
      </c>
      <c r="AU84" s="475">
        <v>14895</v>
      </c>
      <c r="AV84" s="475">
        <v>14714</v>
      </c>
      <c r="AW84" s="475">
        <v>14624</v>
      </c>
      <c r="AX84" s="475">
        <v>14637</v>
      </c>
      <c r="AY84" s="476">
        <v>14572</v>
      </c>
      <c r="AZ84" s="474">
        <v>14618</v>
      </c>
      <c r="BA84" s="475">
        <v>14557</v>
      </c>
      <c r="BB84" s="475">
        <v>14398</v>
      </c>
      <c r="BC84" s="475">
        <v>14345</v>
      </c>
      <c r="BD84" s="475">
        <v>14289</v>
      </c>
      <c r="BE84" s="475">
        <v>14180</v>
      </c>
      <c r="BF84" s="475">
        <v>14115</v>
      </c>
      <c r="BG84" s="475">
        <v>13965</v>
      </c>
      <c r="BH84" s="475">
        <v>14087</v>
      </c>
      <c r="BI84" s="475">
        <v>13920</v>
      </c>
      <c r="BJ84" s="475">
        <v>13943</v>
      </c>
      <c r="BK84" s="476">
        <v>14027</v>
      </c>
      <c r="BL84" s="474">
        <v>14139</v>
      </c>
      <c r="BM84" s="479">
        <v>14336</v>
      </c>
      <c r="BN84" s="479">
        <v>14447</v>
      </c>
      <c r="BO84" s="479">
        <v>14501</v>
      </c>
      <c r="BP84" s="479">
        <v>14534</v>
      </c>
      <c r="BQ84" s="479">
        <v>14493</v>
      </c>
      <c r="BR84" s="479">
        <v>14129</v>
      </c>
      <c r="BS84" s="479">
        <v>13996</v>
      </c>
      <c r="BT84" s="479">
        <v>13895</v>
      </c>
      <c r="BU84" s="479">
        <v>13985</v>
      </c>
      <c r="BV84" s="479">
        <v>14008</v>
      </c>
      <c r="BW84" s="476">
        <v>14049</v>
      </c>
      <c r="BX84" s="474">
        <v>14254</v>
      </c>
      <c r="BY84" s="479">
        <v>14045</v>
      </c>
      <c r="BZ84" s="479">
        <v>13746</v>
      </c>
      <c r="CA84" s="479">
        <v>13639</v>
      </c>
      <c r="CB84" s="479">
        <v>13548</v>
      </c>
      <c r="CC84" s="479">
        <v>13368</v>
      </c>
      <c r="CD84" s="479">
        <v>13270</v>
      </c>
      <c r="CE84" s="479">
        <v>13291</v>
      </c>
      <c r="CF84" s="479">
        <v>13182</v>
      </c>
      <c r="CG84" s="475">
        <v>13077</v>
      </c>
      <c r="CH84" s="475">
        <v>13023</v>
      </c>
      <c r="CI84" s="476">
        <v>12975</v>
      </c>
      <c r="CJ84" s="474">
        <v>12986</v>
      </c>
      <c r="CK84" s="475">
        <v>13086</v>
      </c>
      <c r="CL84" s="475">
        <v>13150</v>
      </c>
      <c r="CM84" s="475">
        <v>13140</v>
      </c>
      <c r="CN84" s="475">
        <v>13242</v>
      </c>
      <c r="CO84" s="475">
        <v>13450</v>
      </c>
      <c r="CP84" s="475">
        <v>13680</v>
      </c>
      <c r="CQ84" s="475">
        <v>13736</v>
      </c>
      <c r="CR84" s="475">
        <v>13745</v>
      </c>
      <c r="CS84" s="475">
        <v>13810</v>
      </c>
      <c r="CT84" s="475">
        <v>13970</v>
      </c>
      <c r="CU84" s="476">
        <v>14532</v>
      </c>
      <c r="CV84" s="474">
        <v>14562</v>
      </c>
      <c r="CW84" s="475">
        <v>14457</v>
      </c>
      <c r="CX84" s="475">
        <v>14477</v>
      </c>
      <c r="CY84" s="475">
        <v>14676</v>
      </c>
      <c r="CZ84" s="475">
        <v>14637</v>
      </c>
      <c r="DA84" s="475">
        <v>14575</v>
      </c>
      <c r="DB84" s="475">
        <v>14605</v>
      </c>
      <c r="DC84" s="475">
        <v>14544</v>
      </c>
      <c r="DD84" s="475">
        <v>14552</v>
      </c>
      <c r="DE84" s="475">
        <v>14422</v>
      </c>
      <c r="DF84" s="475">
        <v>14467</v>
      </c>
      <c r="DG84" s="476">
        <v>14499</v>
      </c>
      <c r="DH84" s="474">
        <v>14585</v>
      </c>
      <c r="DI84" s="475">
        <v>14638</v>
      </c>
      <c r="DJ84" s="475">
        <v>14701</v>
      </c>
      <c r="DK84" s="475">
        <v>14875</v>
      </c>
      <c r="DL84" s="475">
        <v>14735</v>
      </c>
      <c r="DM84" s="475">
        <v>14726</v>
      </c>
      <c r="DN84" s="475">
        <v>14603</v>
      </c>
      <c r="DO84" s="475">
        <v>14609</v>
      </c>
      <c r="DP84" s="475">
        <v>14690</v>
      </c>
      <c r="DQ84" s="475">
        <v>14539</v>
      </c>
      <c r="DR84" s="475">
        <v>14450</v>
      </c>
      <c r="DS84" s="476">
        <v>14673</v>
      </c>
      <c r="DT84" s="474">
        <v>14838</v>
      </c>
      <c r="DU84" s="475">
        <v>15309</v>
      </c>
      <c r="DV84" s="475">
        <v>15560</v>
      </c>
      <c r="DW84" s="475">
        <v>15842</v>
      </c>
      <c r="DX84" s="478">
        <v>16440</v>
      </c>
      <c r="DY84" s="478">
        <v>16710</v>
      </c>
      <c r="DZ84" s="478">
        <v>16901</v>
      </c>
      <c r="EA84" s="478">
        <v>16221</v>
      </c>
      <c r="EB84" s="478">
        <v>16380</v>
      </c>
      <c r="EC84" s="478">
        <v>16218</v>
      </c>
      <c r="ED84" s="478">
        <v>16000</v>
      </c>
      <c r="EE84" s="476">
        <f>'1. Población_Afiliada_Regimen'!D84</f>
        <v>15834</v>
      </c>
      <c r="EF84" s="118">
        <f t="shared" si="13"/>
        <v>-166</v>
      </c>
      <c r="EG84" s="98">
        <f t="shared" si="14"/>
        <v>-1.0375000000000001</v>
      </c>
      <c r="EH84" s="118">
        <f t="shared" si="15"/>
        <v>1161</v>
      </c>
      <c r="EI84" s="98">
        <f t="shared" si="16"/>
        <v>7.9124923328562664</v>
      </c>
    </row>
    <row r="85" spans="1:139" ht="15" outlineLevel="2">
      <c r="A85" s="457">
        <v>197</v>
      </c>
      <c r="B85" s="55" t="s">
        <v>413</v>
      </c>
      <c r="C85" s="409" t="s">
        <v>360</v>
      </c>
      <c r="D85" s="474">
        <v>10443</v>
      </c>
      <c r="E85" s="475">
        <v>10514</v>
      </c>
      <c r="F85" s="475">
        <v>10538</v>
      </c>
      <c r="G85" s="475">
        <v>10342</v>
      </c>
      <c r="H85" s="475">
        <v>10310</v>
      </c>
      <c r="I85" s="475">
        <v>10342</v>
      </c>
      <c r="J85" s="475">
        <v>10245</v>
      </c>
      <c r="K85" s="475">
        <v>10307</v>
      </c>
      <c r="L85" s="475">
        <v>10272</v>
      </c>
      <c r="M85" s="475">
        <v>10296</v>
      </c>
      <c r="N85" s="475">
        <v>10310</v>
      </c>
      <c r="O85" s="476">
        <v>10233</v>
      </c>
      <c r="P85" s="474">
        <v>10227</v>
      </c>
      <c r="Q85" s="475">
        <v>10241</v>
      </c>
      <c r="R85" s="477">
        <v>10253</v>
      </c>
      <c r="S85" s="475">
        <v>10169</v>
      </c>
      <c r="T85" s="475">
        <v>10362</v>
      </c>
      <c r="U85" s="475">
        <v>10474</v>
      </c>
      <c r="V85" s="475">
        <v>10465</v>
      </c>
      <c r="W85" s="475">
        <v>10436</v>
      </c>
      <c r="X85" s="475">
        <v>10515</v>
      </c>
      <c r="Y85" s="475">
        <v>10567</v>
      </c>
      <c r="Z85" s="475">
        <v>10559</v>
      </c>
      <c r="AA85" s="476">
        <v>10488</v>
      </c>
      <c r="AB85" s="474">
        <v>10533</v>
      </c>
      <c r="AC85" s="475">
        <v>10527</v>
      </c>
      <c r="AD85" s="475">
        <v>10573</v>
      </c>
      <c r="AE85" s="475">
        <v>10545</v>
      </c>
      <c r="AF85" s="475">
        <v>10503</v>
      </c>
      <c r="AG85" s="475">
        <v>10554</v>
      </c>
      <c r="AH85" s="475">
        <v>10569</v>
      </c>
      <c r="AI85" s="475">
        <v>10629</v>
      </c>
      <c r="AJ85" s="475">
        <v>10694</v>
      </c>
      <c r="AK85" s="475">
        <v>10720</v>
      </c>
      <c r="AL85" s="475">
        <v>10747</v>
      </c>
      <c r="AM85" s="476">
        <v>10710</v>
      </c>
      <c r="AN85" s="474">
        <v>10733</v>
      </c>
      <c r="AO85" s="475">
        <v>10995</v>
      </c>
      <c r="AP85" s="475">
        <v>11012</v>
      </c>
      <c r="AQ85" s="475">
        <v>11051</v>
      </c>
      <c r="AR85" s="475">
        <v>11067</v>
      </c>
      <c r="AS85" s="475">
        <v>10996</v>
      </c>
      <c r="AT85" s="475">
        <v>11069</v>
      </c>
      <c r="AU85" s="475">
        <v>11090</v>
      </c>
      <c r="AV85" s="475">
        <v>11047</v>
      </c>
      <c r="AW85" s="475">
        <v>11050</v>
      </c>
      <c r="AX85" s="475">
        <v>11039</v>
      </c>
      <c r="AY85" s="476">
        <v>11056</v>
      </c>
      <c r="AZ85" s="474">
        <v>11082</v>
      </c>
      <c r="BA85" s="475">
        <v>11134</v>
      </c>
      <c r="BB85" s="475">
        <v>11089</v>
      </c>
      <c r="BC85" s="475">
        <v>11024</v>
      </c>
      <c r="BD85" s="475">
        <v>11010</v>
      </c>
      <c r="BE85" s="475">
        <v>10977</v>
      </c>
      <c r="BF85" s="475">
        <v>10930</v>
      </c>
      <c r="BG85" s="475">
        <v>10865</v>
      </c>
      <c r="BH85" s="475">
        <v>10903</v>
      </c>
      <c r="BI85" s="475">
        <v>10876</v>
      </c>
      <c r="BJ85" s="475">
        <v>10844</v>
      </c>
      <c r="BK85" s="476">
        <v>10946</v>
      </c>
      <c r="BL85" s="474">
        <v>10981</v>
      </c>
      <c r="BM85" s="479">
        <v>11009</v>
      </c>
      <c r="BN85" s="479">
        <v>11055</v>
      </c>
      <c r="BO85" s="479">
        <v>11030</v>
      </c>
      <c r="BP85" s="479">
        <v>11107</v>
      </c>
      <c r="BQ85" s="479">
        <v>11002</v>
      </c>
      <c r="BR85" s="479">
        <v>10818</v>
      </c>
      <c r="BS85" s="479">
        <v>10768</v>
      </c>
      <c r="BT85" s="479">
        <v>10738</v>
      </c>
      <c r="BU85" s="479">
        <v>10738</v>
      </c>
      <c r="BV85" s="479">
        <v>10757</v>
      </c>
      <c r="BW85" s="476">
        <v>10788</v>
      </c>
      <c r="BX85" s="474">
        <v>10853</v>
      </c>
      <c r="BY85" s="479">
        <v>10793</v>
      </c>
      <c r="BZ85" s="479">
        <v>10835</v>
      </c>
      <c r="CA85" s="479">
        <v>10820</v>
      </c>
      <c r="CB85" s="479">
        <v>10807</v>
      </c>
      <c r="CC85" s="479">
        <v>10746</v>
      </c>
      <c r="CD85" s="479">
        <v>10723</v>
      </c>
      <c r="CE85" s="479">
        <v>10930</v>
      </c>
      <c r="CF85" s="479">
        <v>10935</v>
      </c>
      <c r="CG85" s="475">
        <v>10881</v>
      </c>
      <c r="CH85" s="475">
        <v>10798</v>
      </c>
      <c r="CI85" s="476">
        <v>10747</v>
      </c>
      <c r="CJ85" s="474">
        <v>10697</v>
      </c>
      <c r="CK85" s="475">
        <v>10711</v>
      </c>
      <c r="CL85" s="475">
        <v>10690</v>
      </c>
      <c r="CM85" s="475">
        <v>10664</v>
      </c>
      <c r="CN85" s="475">
        <v>10652</v>
      </c>
      <c r="CO85" s="475">
        <v>10760</v>
      </c>
      <c r="CP85" s="475">
        <v>10761</v>
      </c>
      <c r="CQ85" s="475">
        <v>10819</v>
      </c>
      <c r="CR85" s="475">
        <v>10831</v>
      </c>
      <c r="CS85" s="475">
        <v>10912</v>
      </c>
      <c r="CT85" s="475">
        <v>10949</v>
      </c>
      <c r="CU85" s="476">
        <v>10979</v>
      </c>
      <c r="CV85" s="474">
        <v>10984</v>
      </c>
      <c r="CW85" s="475">
        <v>10978</v>
      </c>
      <c r="CX85" s="475">
        <v>11069</v>
      </c>
      <c r="CY85" s="475">
        <v>11096</v>
      </c>
      <c r="CZ85" s="475">
        <v>11117</v>
      </c>
      <c r="DA85" s="475">
        <v>11090</v>
      </c>
      <c r="DB85" s="475">
        <v>11103</v>
      </c>
      <c r="DC85" s="475">
        <v>11043</v>
      </c>
      <c r="DD85" s="475">
        <v>11037</v>
      </c>
      <c r="DE85" s="475">
        <v>11020</v>
      </c>
      <c r="DF85" s="475">
        <v>11017</v>
      </c>
      <c r="DG85" s="476">
        <v>11037</v>
      </c>
      <c r="DH85" s="474">
        <v>11025</v>
      </c>
      <c r="DI85" s="475">
        <v>10992</v>
      </c>
      <c r="DJ85" s="475">
        <v>11115</v>
      </c>
      <c r="DK85" s="475">
        <v>11078</v>
      </c>
      <c r="DL85" s="475">
        <v>10994</v>
      </c>
      <c r="DM85" s="475">
        <v>10944</v>
      </c>
      <c r="DN85" s="475">
        <v>10890</v>
      </c>
      <c r="DO85" s="475">
        <v>10836</v>
      </c>
      <c r="DP85" s="475">
        <v>10869</v>
      </c>
      <c r="DQ85" s="475">
        <v>10858</v>
      </c>
      <c r="DR85" s="475">
        <v>10792</v>
      </c>
      <c r="DS85" s="476">
        <v>10875</v>
      </c>
      <c r="DT85" s="474">
        <v>10873</v>
      </c>
      <c r="DU85" s="475">
        <v>11033</v>
      </c>
      <c r="DV85" s="475">
        <v>11006</v>
      </c>
      <c r="DW85" s="475">
        <v>11068</v>
      </c>
      <c r="DX85" s="478">
        <v>11232</v>
      </c>
      <c r="DY85" s="478">
        <v>11292</v>
      </c>
      <c r="DZ85" s="478">
        <v>11321</v>
      </c>
      <c r="EA85" s="478">
        <v>11208</v>
      </c>
      <c r="EB85" s="478">
        <v>11210</v>
      </c>
      <c r="EC85" s="478">
        <v>11216</v>
      </c>
      <c r="ED85" s="478">
        <v>11148</v>
      </c>
      <c r="EE85" s="476">
        <f>'1. Población_Afiliada_Regimen'!D85</f>
        <v>11098</v>
      </c>
      <c r="EF85" s="118">
        <f t="shared" si="13"/>
        <v>-50</v>
      </c>
      <c r="EG85" s="98">
        <f t="shared" si="14"/>
        <v>-0.44851094366702549</v>
      </c>
      <c r="EH85" s="118">
        <f t="shared" si="15"/>
        <v>223</v>
      </c>
      <c r="EI85" s="98">
        <f t="shared" si="16"/>
        <v>2.0505747126436784</v>
      </c>
    </row>
    <row r="86" spans="1:139" ht="15" outlineLevel="2">
      <c r="A86" s="457">
        <v>206</v>
      </c>
      <c r="B86" s="55" t="s">
        <v>413</v>
      </c>
      <c r="C86" s="409" t="s">
        <v>362</v>
      </c>
      <c r="D86" s="474">
        <v>3284</v>
      </c>
      <c r="E86" s="475">
        <v>3279</v>
      </c>
      <c r="F86" s="475">
        <v>3249</v>
      </c>
      <c r="G86" s="475">
        <v>3241</v>
      </c>
      <c r="H86" s="475">
        <v>3222</v>
      </c>
      <c r="I86" s="475">
        <v>3211</v>
      </c>
      <c r="J86" s="475">
        <v>3151</v>
      </c>
      <c r="K86" s="475">
        <v>3203</v>
      </c>
      <c r="L86" s="475">
        <v>3154</v>
      </c>
      <c r="M86" s="475">
        <v>3170</v>
      </c>
      <c r="N86" s="475">
        <v>3166</v>
      </c>
      <c r="O86" s="476">
        <v>3172</v>
      </c>
      <c r="P86" s="474">
        <v>3179</v>
      </c>
      <c r="Q86" s="475">
        <v>3182</v>
      </c>
      <c r="R86" s="477">
        <v>3177</v>
      </c>
      <c r="S86" s="475">
        <v>3192</v>
      </c>
      <c r="T86" s="475">
        <v>3198</v>
      </c>
      <c r="U86" s="475">
        <v>3198</v>
      </c>
      <c r="V86" s="475">
        <v>3180</v>
      </c>
      <c r="W86" s="475">
        <v>3171</v>
      </c>
      <c r="X86" s="475">
        <v>3188</v>
      </c>
      <c r="Y86" s="475">
        <v>3249</v>
      </c>
      <c r="Z86" s="475">
        <v>3256</v>
      </c>
      <c r="AA86" s="476">
        <v>3244</v>
      </c>
      <c r="AB86" s="474">
        <v>3255</v>
      </c>
      <c r="AC86" s="475">
        <v>3237</v>
      </c>
      <c r="AD86" s="475">
        <v>3211</v>
      </c>
      <c r="AE86" s="475">
        <v>3192</v>
      </c>
      <c r="AF86" s="475">
        <v>3219</v>
      </c>
      <c r="AG86" s="475">
        <v>3194</v>
      </c>
      <c r="AH86" s="475">
        <v>3210</v>
      </c>
      <c r="AI86" s="475">
        <v>3209</v>
      </c>
      <c r="AJ86" s="475">
        <v>3217</v>
      </c>
      <c r="AK86" s="475">
        <v>3233</v>
      </c>
      <c r="AL86" s="475">
        <v>3219</v>
      </c>
      <c r="AM86" s="476">
        <v>3224</v>
      </c>
      <c r="AN86" s="474">
        <v>3200</v>
      </c>
      <c r="AO86" s="475">
        <v>3218</v>
      </c>
      <c r="AP86" s="475">
        <v>3235</v>
      </c>
      <c r="AQ86" s="475">
        <v>3218</v>
      </c>
      <c r="AR86" s="475">
        <v>3245</v>
      </c>
      <c r="AS86" s="475">
        <v>3259</v>
      </c>
      <c r="AT86" s="475">
        <v>3250</v>
      </c>
      <c r="AU86" s="475">
        <v>3272</v>
      </c>
      <c r="AV86" s="475">
        <v>3241</v>
      </c>
      <c r="AW86" s="475">
        <v>3234</v>
      </c>
      <c r="AX86" s="475">
        <v>3247</v>
      </c>
      <c r="AY86" s="476">
        <v>3225</v>
      </c>
      <c r="AZ86" s="474">
        <v>3233</v>
      </c>
      <c r="BA86" s="475">
        <v>3247</v>
      </c>
      <c r="BB86" s="475">
        <v>3245</v>
      </c>
      <c r="BC86" s="475">
        <v>3199</v>
      </c>
      <c r="BD86" s="475">
        <v>3216</v>
      </c>
      <c r="BE86" s="475">
        <v>3208</v>
      </c>
      <c r="BF86" s="475">
        <v>3184</v>
      </c>
      <c r="BG86" s="475">
        <v>3137</v>
      </c>
      <c r="BH86" s="475">
        <v>3129</v>
      </c>
      <c r="BI86" s="475">
        <v>3102</v>
      </c>
      <c r="BJ86" s="475">
        <v>3107</v>
      </c>
      <c r="BK86" s="476">
        <v>3103</v>
      </c>
      <c r="BL86" s="474">
        <v>3122</v>
      </c>
      <c r="BM86" s="479">
        <v>3140</v>
      </c>
      <c r="BN86" s="479">
        <v>3126</v>
      </c>
      <c r="BO86" s="479">
        <v>3120</v>
      </c>
      <c r="BP86" s="479">
        <v>3131</v>
      </c>
      <c r="BQ86" s="479">
        <v>3122</v>
      </c>
      <c r="BR86" s="479">
        <v>3065</v>
      </c>
      <c r="BS86" s="479">
        <v>3032</v>
      </c>
      <c r="BT86" s="479">
        <v>3027</v>
      </c>
      <c r="BU86" s="479">
        <v>2999</v>
      </c>
      <c r="BV86" s="479">
        <v>2997</v>
      </c>
      <c r="BW86" s="476">
        <v>2981</v>
      </c>
      <c r="BX86" s="474">
        <v>2982</v>
      </c>
      <c r="BY86" s="479">
        <v>2993</v>
      </c>
      <c r="BZ86" s="479">
        <v>2977</v>
      </c>
      <c r="CA86" s="479">
        <v>2947</v>
      </c>
      <c r="CB86" s="479">
        <v>2930</v>
      </c>
      <c r="CC86" s="479">
        <v>2913</v>
      </c>
      <c r="CD86" s="479">
        <v>2919</v>
      </c>
      <c r="CE86" s="479">
        <v>2935</v>
      </c>
      <c r="CF86" s="479">
        <v>2938</v>
      </c>
      <c r="CG86" s="475">
        <v>2933</v>
      </c>
      <c r="CH86" s="475">
        <v>2931</v>
      </c>
      <c r="CI86" s="476">
        <v>2912</v>
      </c>
      <c r="CJ86" s="474">
        <v>2919</v>
      </c>
      <c r="CK86" s="475">
        <v>2913</v>
      </c>
      <c r="CL86" s="475">
        <v>2901</v>
      </c>
      <c r="CM86" s="475">
        <v>2904</v>
      </c>
      <c r="CN86" s="475">
        <v>2903</v>
      </c>
      <c r="CO86" s="475">
        <v>2906</v>
      </c>
      <c r="CP86" s="475">
        <v>2923</v>
      </c>
      <c r="CQ86" s="475">
        <v>2930</v>
      </c>
      <c r="CR86" s="475">
        <v>2908</v>
      </c>
      <c r="CS86" s="475">
        <v>2895</v>
      </c>
      <c r="CT86" s="475">
        <v>2916</v>
      </c>
      <c r="CU86" s="476">
        <v>2935</v>
      </c>
      <c r="CV86" s="474">
        <v>2947</v>
      </c>
      <c r="CW86" s="475">
        <v>2919</v>
      </c>
      <c r="CX86" s="475">
        <v>2919</v>
      </c>
      <c r="CY86" s="475">
        <v>2910</v>
      </c>
      <c r="CZ86" s="475">
        <v>2916</v>
      </c>
      <c r="DA86" s="475">
        <v>2902</v>
      </c>
      <c r="DB86" s="475">
        <v>2907</v>
      </c>
      <c r="DC86" s="475">
        <v>2899</v>
      </c>
      <c r="DD86" s="475">
        <v>2903</v>
      </c>
      <c r="DE86" s="475">
        <v>2890</v>
      </c>
      <c r="DF86" s="475">
        <v>2887</v>
      </c>
      <c r="DG86" s="476">
        <v>2877</v>
      </c>
      <c r="DH86" s="474">
        <v>2880</v>
      </c>
      <c r="DI86" s="475">
        <v>2878</v>
      </c>
      <c r="DJ86" s="475">
        <v>2894</v>
      </c>
      <c r="DK86" s="475">
        <v>2875</v>
      </c>
      <c r="DL86" s="475">
        <v>2842</v>
      </c>
      <c r="DM86" s="475">
        <v>2831</v>
      </c>
      <c r="DN86" s="475">
        <v>2824</v>
      </c>
      <c r="DO86" s="475">
        <v>2803</v>
      </c>
      <c r="DP86" s="475">
        <v>2795</v>
      </c>
      <c r="DQ86" s="475">
        <v>2773</v>
      </c>
      <c r="DR86" s="475">
        <v>2760</v>
      </c>
      <c r="DS86" s="476">
        <v>2777</v>
      </c>
      <c r="DT86" s="474">
        <v>2783</v>
      </c>
      <c r="DU86" s="475">
        <v>2802</v>
      </c>
      <c r="DV86" s="475">
        <v>2810</v>
      </c>
      <c r="DW86" s="475">
        <v>2824</v>
      </c>
      <c r="DX86" s="478">
        <v>2852</v>
      </c>
      <c r="DY86" s="478">
        <v>2850</v>
      </c>
      <c r="DZ86" s="478">
        <v>2846</v>
      </c>
      <c r="EA86" s="478">
        <v>2822</v>
      </c>
      <c r="EB86" s="478">
        <v>2833</v>
      </c>
      <c r="EC86" s="478">
        <v>2833</v>
      </c>
      <c r="ED86" s="478">
        <v>2814</v>
      </c>
      <c r="EE86" s="476">
        <f>'1. Población_Afiliada_Regimen'!D86</f>
        <v>2805</v>
      </c>
      <c r="EF86" s="118">
        <f t="shared" si="13"/>
        <v>-9</v>
      </c>
      <c r="EG86" s="98">
        <f t="shared" si="14"/>
        <v>-0.31982942430703626</v>
      </c>
      <c r="EH86" s="118">
        <f t="shared" si="15"/>
        <v>28</v>
      </c>
      <c r="EI86" s="98">
        <f t="shared" si="16"/>
        <v>1.0082823190493337</v>
      </c>
    </row>
    <row r="87" spans="1:139" ht="15" outlineLevel="2">
      <c r="A87" s="457">
        <v>313</v>
      </c>
      <c r="B87" s="55" t="s">
        <v>413</v>
      </c>
      <c r="C87" s="409" t="s">
        <v>383</v>
      </c>
      <c r="D87" s="474">
        <v>6870</v>
      </c>
      <c r="E87" s="475">
        <v>6917</v>
      </c>
      <c r="F87" s="475">
        <v>6870</v>
      </c>
      <c r="G87" s="475">
        <v>6865</v>
      </c>
      <c r="H87" s="475">
        <v>6788</v>
      </c>
      <c r="I87" s="475">
        <v>6897</v>
      </c>
      <c r="J87" s="475">
        <v>6796</v>
      </c>
      <c r="K87" s="475">
        <v>6883</v>
      </c>
      <c r="L87" s="475">
        <v>6762</v>
      </c>
      <c r="M87" s="475">
        <v>6816</v>
      </c>
      <c r="N87" s="475">
        <v>6776</v>
      </c>
      <c r="O87" s="476">
        <v>6851</v>
      </c>
      <c r="P87" s="474">
        <v>6932</v>
      </c>
      <c r="Q87" s="475">
        <v>6959</v>
      </c>
      <c r="R87" s="477">
        <v>7009</v>
      </c>
      <c r="S87" s="475">
        <v>6925</v>
      </c>
      <c r="T87" s="475">
        <v>7149</v>
      </c>
      <c r="U87" s="475">
        <v>7133</v>
      </c>
      <c r="V87" s="475">
        <v>7063</v>
      </c>
      <c r="W87" s="475">
        <v>7022</v>
      </c>
      <c r="X87" s="475">
        <v>6979</v>
      </c>
      <c r="Y87" s="475">
        <v>6896</v>
      </c>
      <c r="Z87" s="475">
        <v>6858</v>
      </c>
      <c r="AA87" s="476">
        <v>6773</v>
      </c>
      <c r="AB87" s="474">
        <v>6740</v>
      </c>
      <c r="AC87" s="475">
        <v>6740</v>
      </c>
      <c r="AD87" s="475">
        <v>6763</v>
      </c>
      <c r="AE87" s="475">
        <v>6749</v>
      </c>
      <c r="AF87" s="475">
        <v>6761</v>
      </c>
      <c r="AG87" s="475">
        <v>6748</v>
      </c>
      <c r="AH87" s="475">
        <v>6745</v>
      </c>
      <c r="AI87" s="475">
        <v>6773</v>
      </c>
      <c r="AJ87" s="475">
        <v>6725</v>
      </c>
      <c r="AK87" s="475">
        <v>6694</v>
      </c>
      <c r="AL87" s="475">
        <v>6686</v>
      </c>
      <c r="AM87" s="476">
        <v>6665</v>
      </c>
      <c r="AN87" s="474">
        <v>6643</v>
      </c>
      <c r="AO87" s="475">
        <v>6895</v>
      </c>
      <c r="AP87" s="475">
        <v>6955</v>
      </c>
      <c r="AQ87" s="475">
        <v>7020</v>
      </c>
      <c r="AR87" s="475">
        <v>7065</v>
      </c>
      <c r="AS87" s="475">
        <v>7045</v>
      </c>
      <c r="AT87" s="475">
        <v>7038</v>
      </c>
      <c r="AU87" s="475">
        <v>7038</v>
      </c>
      <c r="AV87" s="475">
        <v>7012</v>
      </c>
      <c r="AW87" s="475">
        <v>6951</v>
      </c>
      <c r="AX87" s="475">
        <v>6942</v>
      </c>
      <c r="AY87" s="476">
        <v>6915</v>
      </c>
      <c r="AZ87" s="474">
        <v>6901</v>
      </c>
      <c r="BA87" s="475">
        <v>6890</v>
      </c>
      <c r="BB87" s="475">
        <v>6913</v>
      </c>
      <c r="BC87" s="475">
        <v>6884</v>
      </c>
      <c r="BD87" s="475">
        <v>6985</v>
      </c>
      <c r="BE87" s="475">
        <v>6914</v>
      </c>
      <c r="BF87" s="475">
        <v>6905</v>
      </c>
      <c r="BG87" s="475">
        <v>6831</v>
      </c>
      <c r="BH87" s="475">
        <v>6855</v>
      </c>
      <c r="BI87" s="475">
        <v>6846</v>
      </c>
      <c r="BJ87" s="475">
        <v>6863</v>
      </c>
      <c r="BK87" s="476">
        <v>6902</v>
      </c>
      <c r="BL87" s="474">
        <v>6898</v>
      </c>
      <c r="BM87" s="479">
        <v>6959</v>
      </c>
      <c r="BN87" s="479">
        <v>6964</v>
      </c>
      <c r="BO87" s="479">
        <v>6972</v>
      </c>
      <c r="BP87" s="479">
        <v>6966</v>
      </c>
      <c r="BQ87" s="479">
        <v>6929</v>
      </c>
      <c r="BR87" s="479">
        <v>6832</v>
      </c>
      <c r="BS87" s="479">
        <v>6790</v>
      </c>
      <c r="BT87" s="479">
        <v>6775</v>
      </c>
      <c r="BU87" s="479">
        <v>6687</v>
      </c>
      <c r="BV87" s="479">
        <v>6631</v>
      </c>
      <c r="BW87" s="476">
        <v>6640</v>
      </c>
      <c r="BX87" s="474">
        <v>6681</v>
      </c>
      <c r="BY87" s="479">
        <v>6688</v>
      </c>
      <c r="BZ87" s="479">
        <v>6660</v>
      </c>
      <c r="CA87" s="479">
        <v>6631</v>
      </c>
      <c r="CB87" s="479">
        <v>6620</v>
      </c>
      <c r="CC87" s="479">
        <v>6577</v>
      </c>
      <c r="CD87" s="479">
        <v>6562</v>
      </c>
      <c r="CE87" s="479">
        <v>6559</v>
      </c>
      <c r="CF87" s="479">
        <v>6621</v>
      </c>
      <c r="CG87" s="475">
        <v>6573</v>
      </c>
      <c r="CH87" s="475">
        <v>6526</v>
      </c>
      <c r="CI87" s="476">
        <v>6503</v>
      </c>
      <c r="CJ87" s="474">
        <v>6464</v>
      </c>
      <c r="CK87" s="475">
        <v>6517</v>
      </c>
      <c r="CL87" s="475">
        <v>6528</v>
      </c>
      <c r="CM87" s="475">
        <v>6527</v>
      </c>
      <c r="CN87" s="475">
        <v>6520</v>
      </c>
      <c r="CO87" s="475">
        <v>6569</v>
      </c>
      <c r="CP87" s="475">
        <v>6628</v>
      </c>
      <c r="CQ87" s="475">
        <v>6639</v>
      </c>
      <c r="CR87" s="475">
        <v>6667</v>
      </c>
      <c r="CS87" s="475">
        <v>6644</v>
      </c>
      <c r="CT87" s="475">
        <v>6655</v>
      </c>
      <c r="CU87" s="476">
        <v>6644</v>
      </c>
      <c r="CV87" s="474">
        <v>6630</v>
      </c>
      <c r="CW87" s="475">
        <v>6621</v>
      </c>
      <c r="CX87" s="475">
        <v>6659</v>
      </c>
      <c r="CY87" s="475">
        <v>6616</v>
      </c>
      <c r="CZ87" s="475">
        <v>6606</v>
      </c>
      <c r="DA87" s="475">
        <v>6604</v>
      </c>
      <c r="DB87" s="475">
        <v>6617</v>
      </c>
      <c r="DC87" s="475">
        <v>6608</v>
      </c>
      <c r="DD87" s="475">
        <v>6617</v>
      </c>
      <c r="DE87" s="475">
        <v>6612</v>
      </c>
      <c r="DF87" s="475">
        <v>6610</v>
      </c>
      <c r="DG87" s="476">
        <v>6720</v>
      </c>
      <c r="DH87" s="474">
        <v>6713</v>
      </c>
      <c r="DI87" s="475">
        <v>6752</v>
      </c>
      <c r="DJ87" s="475">
        <v>6772</v>
      </c>
      <c r="DK87" s="475">
        <v>6737</v>
      </c>
      <c r="DL87" s="475">
        <v>6668</v>
      </c>
      <c r="DM87" s="475">
        <v>6646</v>
      </c>
      <c r="DN87" s="475">
        <v>6622</v>
      </c>
      <c r="DO87" s="475">
        <v>6608</v>
      </c>
      <c r="DP87" s="475">
        <v>6603</v>
      </c>
      <c r="DQ87" s="475">
        <v>6565</v>
      </c>
      <c r="DR87" s="475">
        <v>6513</v>
      </c>
      <c r="DS87" s="476">
        <v>6553</v>
      </c>
      <c r="DT87" s="474">
        <v>6588</v>
      </c>
      <c r="DU87" s="475">
        <v>6671</v>
      </c>
      <c r="DV87" s="475">
        <v>6711</v>
      </c>
      <c r="DW87" s="475">
        <v>6721</v>
      </c>
      <c r="DX87" s="478">
        <v>6804</v>
      </c>
      <c r="DY87" s="478">
        <v>6806</v>
      </c>
      <c r="DZ87" s="478">
        <v>6851</v>
      </c>
      <c r="EA87" s="478">
        <v>6799</v>
      </c>
      <c r="EB87" s="478">
        <v>6799</v>
      </c>
      <c r="EC87" s="478">
        <v>6852</v>
      </c>
      <c r="ED87" s="478">
        <v>6836</v>
      </c>
      <c r="EE87" s="476">
        <f>'1. Población_Afiliada_Regimen'!D87</f>
        <v>6817</v>
      </c>
      <c r="EF87" s="118">
        <f t="shared" si="13"/>
        <v>-19</v>
      </c>
      <c r="EG87" s="98">
        <f t="shared" si="14"/>
        <v>-0.27794031597425395</v>
      </c>
      <c r="EH87" s="118">
        <f t="shared" si="15"/>
        <v>264</v>
      </c>
      <c r="EI87" s="98">
        <f t="shared" si="16"/>
        <v>4.0286891500076294</v>
      </c>
    </row>
    <row r="88" spans="1:139" ht="15" outlineLevel="2">
      <c r="A88" s="457">
        <v>318</v>
      </c>
      <c r="B88" s="55" t="s">
        <v>413</v>
      </c>
      <c r="C88" s="409" t="s">
        <v>387</v>
      </c>
      <c r="D88" s="474">
        <v>10333</v>
      </c>
      <c r="E88" s="475">
        <v>10254</v>
      </c>
      <c r="F88" s="475">
        <v>10202</v>
      </c>
      <c r="G88" s="475">
        <v>10190</v>
      </c>
      <c r="H88" s="475">
        <v>10108</v>
      </c>
      <c r="I88" s="475">
        <v>10157</v>
      </c>
      <c r="J88" s="475">
        <v>9768</v>
      </c>
      <c r="K88" s="475">
        <v>10138</v>
      </c>
      <c r="L88" s="475">
        <v>9636</v>
      </c>
      <c r="M88" s="475">
        <v>9570</v>
      </c>
      <c r="N88" s="475">
        <v>9494</v>
      </c>
      <c r="O88" s="476">
        <v>9547</v>
      </c>
      <c r="P88" s="474">
        <v>9562</v>
      </c>
      <c r="Q88" s="475">
        <v>9504</v>
      </c>
      <c r="R88" s="477">
        <v>9640</v>
      </c>
      <c r="S88" s="475">
        <v>9629</v>
      </c>
      <c r="T88" s="475">
        <v>9783</v>
      </c>
      <c r="U88" s="475">
        <v>9898</v>
      </c>
      <c r="V88" s="475">
        <v>10111</v>
      </c>
      <c r="W88" s="475">
        <v>10588</v>
      </c>
      <c r="X88" s="475">
        <v>10983</v>
      </c>
      <c r="Y88" s="475">
        <v>11244</v>
      </c>
      <c r="Z88" s="475">
        <v>11314</v>
      </c>
      <c r="AA88" s="476">
        <v>11200</v>
      </c>
      <c r="AB88" s="474">
        <v>11347</v>
      </c>
      <c r="AC88" s="475">
        <v>11372</v>
      </c>
      <c r="AD88" s="475">
        <v>11424</v>
      </c>
      <c r="AE88" s="475">
        <v>11323</v>
      </c>
      <c r="AF88" s="475">
        <v>11426</v>
      </c>
      <c r="AG88" s="475">
        <v>11379</v>
      </c>
      <c r="AH88" s="475">
        <v>11375</v>
      </c>
      <c r="AI88" s="475">
        <v>11461</v>
      </c>
      <c r="AJ88" s="475">
        <v>11463</v>
      </c>
      <c r="AK88" s="475">
        <v>11645</v>
      </c>
      <c r="AL88" s="475">
        <v>11670</v>
      </c>
      <c r="AM88" s="476">
        <v>11731</v>
      </c>
      <c r="AN88" s="474">
        <v>11757</v>
      </c>
      <c r="AO88" s="475">
        <v>11782</v>
      </c>
      <c r="AP88" s="475">
        <v>11818</v>
      </c>
      <c r="AQ88" s="475">
        <v>11706</v>
      </c>
      <c r="AR88" s="475">
        <v>11932</v>
      </c>
      <c r="AS88" s="475">
        <v>11990</v>
      </c>
      <c r="AT88" s="475">
        <v>12054</v>
      </c>
      <c r="AU88" s="475">
        <v>12090</v>
      </c>
      <c r="AV88" s="475">
        <v>12015</v>
      </c>
      <c r="AW88" s="475">
        <v>11962</v>
      </c>
      <c r="AX88" s="475">
        <v>11910</v>
      </c>
      <c r="AY88" s="476">
        <v>11911</v>
      </c>
      <c r="AZ88" s="474">
        <v>12149</v>
      </c>
      <c r="BA88" s="475">
        <v>12195</v>
      </c>
      <c r="BB88" s="475">
        <v>12047</v>
      </c>
      <c r="BC88" s="475">
        <v>12099</v>
      </c>
      <c r="BD88" s="475">
        <v>12133</v>
      </c>
      <c r="BE88" s="475">
        <v>11987</v>
      </c>
      <c r="BF88" s="475">
        <v>12027</v>
      </c>
      <c r="BG88" s="475">
        <v>11859</v>
      </c>
      <c r="BH88" s="475">
        <v>11969</v>
      </c>
      <c r="BI88" s="475">
        <v>11902</v>
      </c>
      <c r="BJ88" s="475">
        <v>11951</v>
      </c>
      <c r="BK88" s="476">
        <v>12155</v>
      </c>
      <c r="BL88" s="474">
        <v>12286</v>
      </c>
      <c r="BM88" s="479">
        <v>12406</v>
      </c>
      <c r="BN88" s="479">
        <v>12460</v>
      </c>
      <c r="BO88" s="479">
        <v>12437</v>
      </c>
      <c r="BP88" s="479">
        <v>12426</v>
      </c>
      <c r="BQ88" s="479">
        <v>12392</v>
      </c>
      <c r="BR88" s="479">
        <v>12133</v>
      </c>
      <c r="BS88" s="479">
        <v>12064</v>
      </c>
      <c r="BT88" s="479">
        <v>11989</v>
      </c>
      <c r="BU88" s="479">
        <v>12019</v>
      </c>
      <c r="BV88" s="479">
        <v>11936</v>
      </c>
      <c r="BW88" s="476">
        <v>12072</v>
      </c>
      <c r="BX88" s="474">
        <v>12212</v>
      </c>
      <c r="BY88" s="479">
        <v>12174</v>
      </c>
      <c r="BZ88" s="479">
        <v>11803</v>
      </c>
      <c r="CA88" s="479">
        <v>11649</v>
      </c>
      <c r="CB88" s="479">
        <v>11524</v>
      </c>
      <c r="CC88" s="479">
        <v>11348</v>
      </c>
      <c r="CD88" s="479">
        <v>11267</v>
      </c>
      <c r="CE88" s="479">
        <v>11270</v>
      </c>
      <c r="CF88" s="479">
        <v>11117</v>
      </c>
      <c r="CG88" s="475">
        <v>11006</v>
      </c>
      <c r="CH88" s="475">
        <v>10906</v>
      </c>
      <c r="CI88" s="476">
        <v>10787</v>
      </c>
      <c r="CJ88" s="474">
        <v>10725</v>
      </c>
      <c r="CK88" s="475">
        <v>10746</v>
      </c>
      <c r="CL88" s="475">
        <v>10698</v>
      </c>
      <c r="CM88" s="475">
        <v>10690</v>
      </c>
      <c r="CN88" s="475">
        <v>10690</v>
      </c>
      <c r="CO88" s="475">
        <v>10841</v>
      </c>
      <c r="CP88" s="475">
        <v>10912</v>
      </c>
      <c r="CQ88" s="475">
        <v>10882</v>
      </c>
      <c r="CR88" s="475">
        <v>11002</v>
      </c>
      <c r="CS88" s="475">
        <v>11006</v>
      </c>
      <c r="CT88" s="475">
        <v>11010</v>
      </c>
      <c r="CU88" s="476">
        <v>11063</v>
      </c>
      <c r="CV88" s="474">
        <v>11124</v>
      </c>
      <c r="CW88" s="475">
        <v>11154</v>
      </c>
      <c r="CX88" s="475">
        <v>11107</v>
      </c>
      <c r="CY88" s="475">
        <v>11071</v>
      </c>
      <c r="CZ88" s="475">
        <v>11010</v>
      </c>
      <c r="DA88" s="475">
        <v>10948</v>
      </c>
      <c r="DB88" s="475">
        <v>10921</v>
      </c>
      <c r="DC88" s="475">
        <v>10950</v>
      </c>
      <c r="DD88" s="475">
        <v>10989</v>
      </c>
      <c r="DE88" s="475">
        <v>11006</v>
      </c>
      <c r="DF88" s="475">
        <v>11074</v>
      </c>
      <c r="DG88" s="476">
        <v>11107</v>
      </c>
      <c r="DH88" s="474">
        <v>11132</v>
      </c>
      <c r="DI88" s="475">
        <v>11215</v>
      </c>
      <c r="DJ88" s="475">
        <v>11321</v>
      </c>
      <c r="DK88" s="475">
        <v>11390</v>
      </c>
      <c r="DL88" s="475">
        <v>11323</v>
      </c>
      <c r="DM88" s="475">
        <v>11206</v>
      </c>
      <c r="DN88" s="475">
        <v>11130</v>
      </c>
      <c r="DO88" s="475">
        <v>11081</v>
      </c>
      <c r="DP88" s="475">
        <v>11124</v>
      </c>
      <c r="DQ88" s="475">
        <v>11052</v>
      </c>
      <c r="DR88" s="475">
        <v>10971</v>
      </c>
      <c r="DS88" s="476">
        <v>11128</v>
      </c>
      <c r="DT88" s="474">
        <v>11248</v>
      </c>
      <c r="DU88" s="475">
        <v>11718</v>
      </c>
      <c r="DV88" s="475">
        <v>11952</v>
      </c>
      <c r="DW88" s="475">
        <v>12083</v>
      </c>
      <c r="DX88" s="478">
        <v>12439</v>
      </c>
      <c r="DY88" s="478">
        <v>12653</v>
      </c>
      <c r="DZ88" s="478">
        <v>12685</v>
      </c>
      <c r="EA88" s="478">
        <v>12313</v>
      </c>
      <c r="EB88" s="478">
        <v>12288</v>
      </c>
      <c r="EC88" s="478">
        <v>12163</v>
      </c>
      <c r="ED88" s="478">
        <v>12035</v>
      </c>
      <c r="EE88" s="476">
        <f>'1. Población_Afiliada_Regimen'!D88</f>
        <v>11870</v>
      </c>
      <c r="EF88" s="118">
        <f t="shared" si="13"/>
        <v>-165</v>
      </c>
      <c r="EG88" s="98">
        <f t="shared" si="14"/>
        <v>-1.3710012463647694</v>
      </c>
      <c r="EH88" s="118">
        <f t="shared" si="15"/>
        <v>742</v>
      </c>
      <c r="EI88" s="98">
        <f t="shared" si="16"/>
        <v>6.6678648454349387</v>
      </c>
    </row>
    <row r="89" spans="1:139" ht="15" outlineLevel="2">
      <c r="A89" s="457">
        <v>321</v>
      </c>
      <c r="B89" s="55" t="s">
        <v>413</v>
      </c>
      <c r="C89" s="409" t="s">
        <v>389</v>
      </c>
      <c r="D89" s="474">
        <v>2395</v>
      </c>
      <c r="E89" s="475">
        <v>2418</v>
      </c>
      <c r="F89" s="475">
        <v>2456</v>
      </c>
      <c r="G89" s="475">
        <v>2419</v>
      </c>
      <c r="H89" s="475">
        <v>2361</v>
      </c>
      <c r="I89" s="475">
        <v>2376</v>
      </c>
      <c r="J89" s="475">
        <v>2364</v>
      </c>
      <c r="K89" s="475">
        <v>2370</v>
      </c>
      <c r="L89" s="475">
        <v>2344</v>
      </c>
      <c r="M89" s="475">
        <v>2342</v>
      </c>
      <c r="N89" s="475">
        <v>2329</v>
      </c>
      <c r="O89" s="476">
        <v>2315</v>
      </c>
      <c r="P89" s="474">
        <v>2265</v>
      </c>
      <c r="Q89" s="475">
        <v>2285</v>
      </c>
      <c r="R89" s="477">
        <v>2282</v>
      </c>
      <c r="S89" s="475">
        <v>2320</v>
      </c>
      <c r="T89" s="475">
        <v>2345</v>
      </c>
      <c r="U89" s="475">
        <v>2327</v>
      </c>
      <c r="V89" s="475">
        <v>2296</v>
      </c>
      <c r="W89" s="475">
        <v>2293</v>
      </c>
      <c r="X89" s="475">
        <v>2304</v>
      </c>
      <c r="Y89" s="475">
        <v>2359</v>
      </c>
      <c r="Z89" s="475">
        <v>2386</v>
      </c>
      <c r="AA89" s="476">
        <v>2329</v>
      </c>
      <c r="AB89" s="474">
        <v>2346</v>
      </c>
      <c r="AC89" s="475">
        <v>2446</v>
      </c>
      <c r="AD89" s="475">
        <v>2450</v>
      </c>
      <c r="AE89" s="475">
        <v>2449</v>
      </c>
      <c r="AF89" s="475">
        <v>2435</v>
      </c>
      <c r="AG89" s="475">
        <v>2389</v>
      </c>
      <c r="AH89" s="475">
        <v>2371</v>
      </c>
      <c r="AI89" s="475">
        <v>2335</v>
      </c>
      <c r="AJ89" s="475">
        <v>2361</v>
      </c>
      <c r="AK89" s="475">
        <v>2393</v>
      </c>
      <c r="AL89" s="475">
        <v>2405</v>
      </c>
      <c r="AM89" s="476">
        <v>2438</v>
      </c>
      <c r="AN89" s="474">
        <v>2446</v>
      </c>
      <c r="AO89" s="475">
        <v>2448</v>
      </c>
      <c r="AP89" s="475">
        <v>2452</v>
      </c>
      <c r="AQ89" s="475">
        <v>2472</v>
      </c>
      <c r="AR89" s="475">
        <v>2620</v>
      </c>
      <c r="AS89" s="475">
        <v>2611</v>
      </c>
      <c r="AT89" s="475">
        <v>2642</v>
      </c>
      <c r="AU89" s="475">
        <v>2632</v>
      </c>
      <c r="AV89" s="475">
        <v>2641</v>
      </c>
      <c r="AW89" s="475">
        <v>2646</v>
      </c>
      <c r="AX89" s="475">
        <v>2646</v>
      </c>
      <c r="AY89" s="476">
        <v>2663</v>
      </c>
      <c r="AZ89" s="474">
        <v>2686</v>
      </c>
      <c r="BA89" s="475">
        <v>2713</v>
      </c>
      <c r="BB89" s="475">
        <v>2681</v>
      </c>
      <c r="BC89" s="475">
        <v>2676</v>
      </c>
      <c r="BD89" s="475">
        <v>2691</v>
      </c>
      <c r="BE89" s="475">
        <v>2687</v>
      </c>
      <c r="BF89" s="475">
        <v>2660</v>
      </c>
      <c r="BG89" s="475">
        <v>2638</v>
      </c>
      <c r="BH89" s="475">
        <v>2687</v>
      </c>
      <c r="BI89" s="475">
        <v>2647</v>
      </c>
      <c r="BJ89" s="475">
        <v>2668</v>
      </c>
      <c r="BK89" s="476">
        <v>2703</v>
      </c>
      <c r="BL89" s="474">
        <v>2733</v>
      </c>
      <c r="BM89" s="479">
        <v>2780</v>
      </c>
      <c r="BN89" s="479">
        <v>2794</v>
      </c>
      <c r="BO89" s="479">
        <v>2827</v>
      </c>
      <c r="BP89" s="479">
        <v>2855</v>
      </c>
      <c r="BQ89" s="479">
        <v>2827</v>
      </c>
      <c r="BR89" s="479">
        <v>2730</v>
      </c>
      <c r="BS89" s="479">
        <v>2684</v>
      </c>
      <c r="BT89" s="479">
        <v>2700</v>
      </c>
      <c r="BU89" s="479">
        <v>2710</v>
      </c>
      <c r="BV89" s="479">
        <v>2717</v>
      </c>
      <c r="BW89" s="476">
        <v>2758</v>
      </c>
      <c r="BX89" s="474">
        <v>2793</v>
      </c>
      <c r="BY89" s="479">
        <v>2810</v>
      </c>
      <c r="BZ89" s="479">
        <v>2813</v>
      </c>
      <c r="CA89" s="479">
        <v>2799</v>
      </c>
      <c r="CB89" s="479">
        <v>2767</v>
      </c>
      <c r="CC89" s="479">
        <v>2815</v>
      </c>
      <c r="CD89" s="479">
        <v>2817</v>
      </c>
      <c r="CE89" s="479">
        <v>2832</v>
      </c>
      <c r="CF89" s="479">
        <v>2825</v>
      </c>
      <c r="CG89" s="475">
        <v>2828</v>
      </c>
      <c r="CH89" s="475">
        <v>2834</v>
      </c>
      <c r="CI89" s="476">
        <v>2818</v>
      </c>
      <c r="CJ89" s="474">
        <v>2815</v>
      </c>
      <c r="CK89" s="475">
        <v>2820</v>
      </c>
      <c r="CL89" s="475">
        <v>2805</v>
      </c>
      <c r="CM89" s="475">
        <v>2787</v>
      </c>
      <c r="CN89" s="475">
        <v>2792</v>
      </c>
      <c r="CO89" s="475">
        <v>2833</v>
      </c>
      <c r="CP89" s="475">
        <v>2839</v>
      </c>
      <c r="CQ89" s="475">
        <v>2825</v>
      </c>
      <c r="CR89" s="475">
        <v>2809</v>
      </c>
      <c r="CS89" s="475">
        <v>2828</v>
      </c>
      <c r="CT89" s="475">
        <v>2854</v>
      </c>
      <c r="CU89" s="476">
        <v>2869</v>
      </c>
      <c r="CV89" s="474">
        <v>2854</v>
      </c>
      <c r="CW89" s="475">
        <v>2844</v>
      </c>
      <c r="CX89" s="475">
        <v>2833</v>
      </c>
      <c r="CY89" s="475">
        <v>2836</v>
      </c>
      <c r="CZ89" s="475">
        <v>2851</v>
      </c>
      <c r="DA89" s="475">
        <v>2831</v>
      </c>
      <c r="DB89" s="475">
        <v>2838</v>
      </c>
      <c r="DC89" s="475">
        <v>2852</v>
      </c>
      <c r="DD89" s="475">
        <v>2820</v>
      </c>
      <c r="DE89" s="475">
        <v>2810</v>
      </c>
      <c r="DF89" s="475">
        <v>2795</v>
      </c>
      <c r="DG89" s="476">
        <v>2758</v>
      </c>
      <c r="DH89" s="474">
        <v>2746</v>
      </c>
      <c r="DI89" s="475">
        <v>2732</v>
      </c>
      <c r="DJ89" s="475">
        <v>2737</v>
      </c>
      <c r="DK89" s="475">
        <v>2755</v>
      </c>
      <c r="DL89" s="475">
        <v>2740</v>
      </c>
      <c r="DM89" s="475">
        <v>2722</v>
      </c>
      <c r="DN89" s="475">
        <v>2705</v>
      </c>
      <c r="DO89" s="475">
        <v>2713</v>
      </c>
      <c r="DP89" s="475">
        <v>2735</v>
      </c>
      <c r="DQ89" s="475">
        <v>2706</v>
      </c>
      <c r="DR89" s="475">
        <v>2696</v>
      </c>
      <c r="DS89" s="476">
        <v>2765</v>
      </c>
      <c r="DT89" s="474">
        <v>2777</v>
      </c>
      <c r="DU89" s="475">
        <v>2876</v>
      </c>
      <c r="DV89" s="475">
        <v>2927</v>
      </c>
      <c r="DW89" s="475">
        <v>2956</v>
      </c>
      <c r="DX89" s="478">
        <v>3030</v>
      </c>
      <c r="DY89" s="478">
        <v>3088</v>
      </c>
      <c r="DZ89" s="478">
        <v>3158</v>
      </c>
      <c r="EA89" s="478">
        <v>2980</v>
      </c>
      <c r="EB89" s="478">
        <v>3154</v>
      </c>
      <c r="EC89" s="478">
        <v>3166</v>
      </c>
      <c r="ED89" s="478">
        <v>3104</v>
      </c>
      <c r="EE89" s="476">
        <f>'1. Población_Afiliada_Regimen'!D89</f>
        <v>3104</v>
      </c>
      <c r="EF89" s="118">
        <f t="shared" si="13"/>
        <v>0</v>
      </c>
      <c r="EG89" s="98">
        <f t="shared" si="14"/>
        <v>0</v>
      </c>
      <c r="EH89" s="118">
        <f t="shared" si="15"/>
        <v>339</v>
      </c>
      <c r="EI89" s="98">
        <f t="shared" si="16"/>
        <v>12.260397830018082</v>
      </c>
    </row>
    <row r="90" spans="1:139" ht="15" outlineLevel="2">
      <c r="A90" s="457">
        <v>376</v>
      </c>
      <c r="B90" s="55" t="s">
        <v>413</v>
      </c>
      <c r="C90" s="409" t="s">
        <v>397</v>
      </c>
      <c r="D90" s="474">
        <v>11001</v>
      </c>
      <c r="E90" s="475">
        <v>11055</v>
      </c>
      <c r="F90" s="475">
        <v>10986</v>
      </c>
      <c r="G90" s="475">
        <v>10944</v>
      </c>
      <c r="H90" s="475">
        <v>10651</v>
      </c>
      <c r="I90" s="475">
        <v>10831</v>
      </c>
      <c r="J90" s="475">
        <v>10526</v>
      </c>
      <c r="K90" s="475">
        <v>10760</v>
      </c>
      <c r="L90" s="475">
        <v>10716</v>
      </c>
      <c r="M90" s="475">
        <v>10659</v>
      </c>
      <c r="N90" s="475">
        <v>10619</v>
      </c>
      <c r="O90" s="476">
        <v>10609</v>
      </c>
      <c r="P90" s="474">
        <v>10679</v>
      </c>
      <c r="Q90" s="475">
        <v>10445</v>
      </c>
      <c r="R90" s="477">
        <v>10491</v>
      </c>
      <c r="S90" s="475">
        <v>11072</v>
      </c>
      <c r="T90" s="475">
        <v>11150</v>
      </c>
      <c r="U90" s="475">
        <v>11069</v>
      </c>
      <c r="V90" s="475">
        <v>11022</v>
      </c>
      <c r="W90" s="475">
        <v>10952</v>
      </c>
      <c r="X90" s="475">
        <v>10864</v>
      </c>
      <c r="Y90" s="475">
        <v>10874</v>
      </c>
      <c r="Z90" s="475">
        <v>10848</v>
      </c>
      <c r="AA90" s="476">
        <v>10579</v>
      </c>
      <c r="AB90" s="474">
        <v>10604</v>
      </c>
      <c r="AC90" s="475">
        <v>10473</v>
      </c>
      <c r="AD90" s="475">
        <v>10535</v>
      </c>
      <c r="AE90" s="475">
        <v>10607</v>
      </c>
      <c r="AF90" s="475">
        <v>10673</v>
      </c>
      <c r="AG90" s="475">
        <v>10456</v>
      </c>
      <c r="AH90" s="475">
        <v>10507</v>
      </c>
      <c r="AI90" s="475">
        <v>10673</v>
      </c>
      <c r="AJ90" s="475">
        <v>10626</v>
      </c>
      <c r="AK90" s="475">
        <v>10605</v>
      </c>
      <c r="AL90" s="475">
        <v>10633</v>
      </c>
      <c r="AM90" s="476">
        <v>10703</v>
      </c>
      <c r="AN90" s="474">
        <v>10647</v>
      </c>
      <c r="AO90" s="475">
        <v>11467</v>
      </c>
      <c r="AP90" s="475">
        <v>11315</v>
      </c>
      <c r="AQ90" s="475">
        <v>11272</v>
      </c>
      <c r="AR90" s="475">
        <v>11176</v>
      </c>
      <c r="AS90" s="475">
        <v>11136</v>
      </c>
      <c r="AT90" s="475">
        <v>11165</v>
      </c>
      <c r="AU90" s="475">
        <v>11138</v>
      </c>
      <c r="AV90" s="475">
        <v>11112</v>
      </c>
      <c r="AW90" s="475">
        <v>11070</v>
      </c>
      <c r="AX90" s="475">
        <v>11006</v>
      </c>
      <c r="AY90" s="476">
        <v>11060</v>
      </c>
      <c r="AZ90" s="474">
        <v>10864</v>
      </c>
      <c r="BA90" s="475">
        <v>10670</v>
      </c>
      <c r="BB90" s="475">
        <v>10567</v>
      </c>
      <c r="BC90" s="475">
        <v>10387</v>
      </c>
      <c r="BD90" s="475">
        <v>10388</v>
      </c>
      <c r="BE90" s="475">
        <v>10378</v>
      </c>
      <c r="BF90" s="475">
        <v>10341</v>
      </c>
      <c r="BG90" s="475">
        <v>10372</v>
      </c>
      <c r="BH90" s="475">
        <v>10427</v>
      </c>
      <c r="BI90" s="475">
        <v>10293</v>
      </c>
      <c r="BJ90" s="475">
        <v>10612</v>
      </c>
      <c r="BK90" s="476">
        <v>10815</v>
      </c>
      <c r="BL90" s="474">
        <v>10839</v>
      </c>
      <c r="BM90" s="479">
        <v>10883</v>
      </c>
      <c r="BN90" s="479">
        <v>11131</v>
      </c>
      <c r="BO90" s="479">
        <v>11111</v>
      </c>
      <c r="BP90" s="479">
        <v>11177</v>
      </c>
      <c r="BQ90" s="479">
        <v>11218</v>
      </c>
      <c r="BR90" s="479">
        <v>11250</v>
      </c>
      <c r="BS90" s="479">
        <v>11185</v>
      </c>
      <c r="BT90" s="479">
        <v>11096</v>
      </c>
      <c r="BU90" s="479">
        <v>11077</v>
      </c>
      <c r="BV90" s="479">
        <v>11116</v>
      </c>
      <c r="BW90" s="476">
        <v>11209</v>
      </c>
      <c r="BX90" s="474">
        <v>10896</v>
      </c>
      <c r="BY90" s="479">
        <v>10676</v>
      </c>
      <c r="BZ90" s="479">
        <v>10283</v>
      </c>
      <c r="CA90" s="479">
        <v>10104</v>
      </c>
      <c r="CB90" s="479">
        <v>10009</v>
      </c>
      <c r="CC90" s="479">
        <v>9915</v>
      </c>
      <c r="CD90" s="479">
        <v>9900</v>
      </c>
      <c r="CE90" s="479">
        <v>9859</v>
      </c>
      <c r="CF90" s="479">
        <v>9740</v>
      </c>
      <c r="CG90" s="475">
        <v>9649</v>
      </c>
      <c r="CH90" s="475">
        <v>9590</v>
      </c>
      <c r="CI90" s="476">
        <v>9602</v>
      </c>
      <c r="CJ90" s="474">
        <v>9521</v>
      </c>
      <c r="CK90" s="475">
        <v>9593</v>
      </c>
      <c r="CL90" s="475">
        <v>9673</v>
      </c>
      <c r="CM90" s="475">
        <v>9671</v>
      </c>
      <c r="CN90" s="475">
        <v>9748</v>
      </c>
      <c r="CO90" s="475">
        <v>9963</v>
      </c>
      <c r="CP90" s="475">
        <v>10127</v>
      </c>
      <c r="CQ90" s="475">
        <v>10240</v>
      </c>
      <c r="CR90" s="475">
        <v>10200</v>
      </c>
      <c r="CS90" s="475">
        <v>10317</v>
      </c>
      <c r="CT90" s="475">
        <v>10438</v>
      </c>
      <c r="CU90" s="476">
        <v>10540</v>
      </c>
      <c r="CV90" s="474">
        <v>10563</v>
      </c>
      <c r="CW90" s="475">
        <v>10474</v>
      </c>
      <c r="CX90" s="475">
        <v>10535</v>
      </c>
      <c r="CY90" s="475">
        <v>10583</v>
      </c>
      <c r="CZ90" s="475">
        <v>10621</v>
      </c>
      <c r="DA90" s="475">
        <v>10624</v>
      </c>
      <c r="DB90" s="475">
        <v>10781</v>
      </c>
      <c r="DC90" s="475">
        <v>10727</v>
      </c>
      <c r="DD90" s="475">
        <v>10748</v>
      </c>
      <c r="DE90" s="475">
        <v>10587</v>
      </c>
      <c r="DF90" s="475">
        <v>10715</v>
      </c>
      <c r="DG90" s="476">
        <v>10908</v>
      </c>
      <c r="DH90" s="474">
        <v>11064</v>
      </c>
      <c r="DI90" s="475">
        <v>11087</v>
      </c>
      <c r="DJ90" s="475">
        <v>11326</v>
      </c>
      <c r="DK90" s="475">
        <v>11263</v>
      </c>
      <c r="DL90" s="475">
        <v>11062</v>
      </c>
      <c r="DM90" s="475">
        <v>11059</v>
      </c>
      <c r="DN90" s="475">
        <v>11111</v>
      </c>
      <c r="DO90" s="475">
        <v>11150</v>
      </c>
      <c r="DP90" s="475">
        <v>11135</v>
      </c>
      <c r="DQ90" s="475">
        <v>10988</v>
      </c>
      <c r="DR90" s="475">
        <v>10886</v>
      </c>
      <c r="DS90" s="476">
        <v>10997</v>
      </c>
      <c r="DT90" s="474">
        <v>11081</v>
      </c>
      <c r="DU90" s="475">
        <v>11794</v>
      </c>
      <c r="DV90" s="475">
        <v>12202</v>
      </c>
      <c r="DW90" s="475">
        <v>12571</v>
      </c>
      <c r="DX90" s="478">
        <v>13040</v>
      </c>
      <c r="DY90" s="478">
        <v>13379</v>
      </c>
      <c r="DZ90" s="478">
        <v>13378</v>
      </c>
      <c r="EA90" s="478">
        <v>12747</v>
      </c>
      <c r="EB90" s="478">
        <v>12584</v>
      </c>
      <c r="EC90" s="478">
        <v>12364</v>
      </c>
      <c r="ED90" s="478">
        <v>12219</v>
      </c>
      <c r="EE90" s="476">
        <f>'1. Población_Afiliada_Regimen'!D90</f>
        <v>11917</v>
      </c>
      <c r="EF90" s="118">
        <f t="shared" si="13"/>
        <v>-302</v>
      </c>
      <c r="EG90" s="98">
        <f t="shared" si="14"/>
        <v>-2.4715606841803748</v>
      </c>
      <c r="EH90" s="118">
        <f t="shared" si="15"/>
        <v>920</v>
      </c>
      <c r="EI90" s="98">
        <f t="shared" si="16"/>
        <v>8.3659179776302626</v>
      </c>
    </row>
    <row r="91" spans="1:139" ht="15" outlineLevel="2">
      <c r="A91" s="457">
        <v>400</v>
      </c>
      <c r="B91" s="55" t="s">
        <v>413</v>
      </c>
      <c r="C91" s="409" t="s">
        <v>402</v>
      </c>
      <c r="D91" s="474">
        <v>6710</v>
      </c>
      <c r="E91" s="475">
        <v>6890</v>
      </c>
      <c r="F91" s="475">
        <v>6850</v>
      </c>
      <c r="G91" s="475">
        <v>6798</v>
      </c>
      <c r="H91" s="475">
        <v>6699</v>
      </c>
      <c r="I91" s="475">
        <v>6717</v>
      </c>
      <c r="J91" s="475">
        <v>6688</v>
      </c>
      <c r="K91" s="475">
        <v>6694</v>
      </c>
      <c r="L91" s="475">
        <v>6818</v>
      </c>
      <c r="M91" s="475">
        <v>6885</v>
      </c>
      <c r="N91" s="475">
        <v>6845</v>
      </c>
      <c r="O91" s="476">
        <v>7002</v>
      </c>
      <c r="P91" s="474">
        <v>7111</v>
      </c>
      <c r="Q91" s="475">
        <v>7206</v>
      </c>
      <c r="R91" s="477">
        <v>7232</v>
      </c>
      <c r="S91" s="475">
        <v>6892</v>
      </c>
      <c r="T91" s="475">
        <v>7418</v>
      </c>
      <c r="U91" s="475">
        <v>7556</v>
      </c>
      <c r="V91" s="475">
        <v>7679</v>
      </c>
      <c r="W91" s="475">
        <v>7712</v>
      </c>
      <c r="X91" s="475">
        <v>7806</v>
      </c>
      <c r="Y91" s="475">
        <v>7975</v>
      </c>
      <c r="Z91" s="475">
        <v>8181</v>
      </c>
      <c r="AA91" s="476">
        <v>8197</v>
      </c>
      <c r="AB91" s="474">
        <v>8077</v>
      </c>
      <c r="AC91" s="475">
        <v>8250</v>
      </c>
      <c r="AD91" s="475">
        <v>8317</v>
      </c>
      <c r="AE91" s="475">
        <v>8335</v>
      </c>
      <c r="AF91" s="475">
        <v>8386</v>
      </c>
      <c r="AG91" s="475">
        <v>8397</v>
      </c>
      <c r="AH91" s="475">
        <v>8455</v>
      </c>
      <c r="AI91" s="475">
        <v>8552</v>
      </c>
      <c r="AJ91" s="475">
        <v>8511</v>
      </c>
      <c r="AK91" s="475">
        <v>8617</v>
      </c>
      <c r="AL91" s="475">
        <v>8652</v>
      </c>
      <c r="AM91" s="476">
        <v>8696</v>
      </c>
      <c r="AN91" s="474">
        <v>8660</v>
      </c>
      <c r="AO91" s="475">
        <v>8664</v>
      </c>
      <c r="AP91" s="475">
        <v>8683</v>
      </c>
      <c r="AQ91" s="475">
        <v>8658</v>
      </c>
      <c r="AR91" s="475">
        <v>8706</v>
      </c>
      <c r="AS91" s="475">
        <v>8766</v>
      </c>
      <c r="AT91" s="475">
        <v>8762</v>
      </c>
      <c r="AU91" s="475">
        <v>8859</v>
      </c>
      <c r="AV91" s="475">
        <v>8855</v>
      </c>
      <c r="AW91" s="475">
        <v>8868</v>
      </c>
      <c r="AX91" s="475">
        <v>8868</v>
      </c>
      <c r="AY91" s="476">
        <v>8892</v>
      </c>
      <c r="AZ91" s="474">
        <v>8849</v>
      </c>
      <c r="BA91" s="475">
        <v>8876</v>
      </c>
      <c r="BB91" s="475">
        <v>8853</v>
      </c>
      <c r="BC91" s="475">
        <v>8908</v>
      </c>
      <c r="BD91" s="475">
        <v>8898</v>
      </c>
      <c r="BE91" s="475">
        <v>8932</v>
      </c>
      <c r="BF91" s="475">
        <v>8909</v>
      </c>
      <c r="BG91" s="475">
        <v>8849</v>
      </c>
      <c r="BH91" s="475">
        <v>8879</v>
      </c>
      <c r="BI91" s="475">
        <v>8832</v>
      </c>
      <c r="BJ91" s="475">
        <v>8864</v>
      </c>
      <c r="BK91" s="476">
        <v>8933</v>
      </c>
      <c r="BL91" s="474">
        <v>9002</v>
      </c>
      <c r="BM91" s="479">
        <v>9101</v>
      </c>
      <c r="BN91" s="479">
        <v>9161</v>
      </c>
      <c r="BO91" s="479">
        <v>9142</v>
      </c>
      <c r="BP91" s="479">
        <v>9150</v>
      </c>
      <c r="BQ91" s="479">
        <v>9193</v>
      </c>
      <c r="BR91" s="479">
        <v>9073</v>
      </c>
      <c r="BS91" s="479">
        <v>9040</v>
      </c>
      <c r="BT91" s="479">
        <v>8991</v>
      </c>
      <c r="BU91" s="479">
        <v>9071</v>
      </c>
      <c r="BV91" s="479">
        <v>9062</v>
      </c>
      <c r="BW91" s="476">
        <v>9090</v>
      </c>
      <c r="BX91" s="474">
        <v>9087</v>
      </c>
      <c r="BY91" s="479">
        <v>9028</v>
      </c>
      <c r="BZ91" s="479">
        <v>8847</v>
      </c>
      <c r="CA91" s="479">
        <v>8787</v>
      </c>
      <c r="CB91" s="479">
        <v>8724</v>
      </c>
      <c r="CC91" s="479">
        <v>8696</v>
      </c>
      <c r="CD91" s="479">
        <v>8678</v>
      </c>
      <c r="CE91" s="479">
        <v>8687</v>
      </c>
      <c r="CF91" s="479">
        <v>8613</v>
      </c>
      <c r="CG91" s="475">
        <v>8567</v>
      </c>
      <c r="CH91" s="475">
        <v>8581</v>
      </c>
      <c r="CI91" s="476">
        <v>8585</v>
      </c>
      <c r="CJ91" s="474">
        <v>8563</v>
      </c>
      <c r="CK91" s="475">
        <v>8641</v>
      </c>
      <c r="CL91" s="475">
        <v>8689</v>
      </c>
      <c r="CM91" s="475">
        <v>8669</v>
      </c>
      <c r="CN91" s="475">
        <v>8743</v>
      </c>
      <c r="CO91" s="475">
        <v>8821</v>
      </c>
      <c r="CP91" s="475">
        <v>8877</v>
      </c>
      <c r="CQ91" s="475">
        <v>8928</v>
      </c>
      <c r="CR91" s="475">
        <v>8906</v>
      </c>
      <c r="CS91" s="475">
        <v>8948</v>
      </c>
      <c r="CT91" s="475">
        <v>9043</v>
      </c>
      <c r="CU91" s="476">
        <v>9051</v>
      </c>
      <c r="CV91" s="474">
        <v>8994</v>
      </c>
      <c r="CW91" s="475">
        <v>8967</v>
      </c>
      <c r="CX91" s="475">
        <v>8941</v>
      </c>
      <c r="CY91" s="475">
        <v>9030</v>
      </c>
      <c r="CZ91" s="475">
        <v>9040</v>
      </c>
      <c r="DA91" s="475">
        <v>9027</v>
      </c>
      <c r="DB91" s="475">
        <v>9093</v>
      </c>
      <c r="DC91" s="475">
        <v>9128</v>
      </c>
      <c r="DD91" s="475">
        <v>9109</v>
      </c>
      <c r="DE91" s="475">
        <v>9079</v>
      </c>
      <c r="DF91" s="475">
        <v>9020</v>
      </c>
      <c r="DG91" s="476">
        <v>9087</v>
      </c>
      <c r="DH91" s="474">
        <v>9124</v>
      </c>
      <c r="DI91" s="475">
        <v>9126</v>
      </c>
      <c r="DJ91" s="475">
        <v>9177</v>
      </c>
      <c r="DK91" s="475">
        <v>9159</v>
      </c>
      <c r="DL91" s="475">
        <v>9057</v>
      </c>
      <c r="DM91" s="475">
        <v>9005</v>
      </c>
      <c r="DN91" s="475">
        <v>8961</v>
      </c>
      <c r="DO91" s="475">
        <v>9006</v>
      </c>
      <c r="DP91" s="475">
        <v>9038</v>
      </c>
      <c r="DQ91" s="475">
        <v>8911</v>
      </c>
      <c r="DR91" s="475">
        <v>8841</v>
      </c>
      <c r="DS91" s="476">
        <v>8941</v>
      </c>
      <c r="DT91" s="474">
        <v>9000</v>
      </c>
      <c r="DU91" s="475">
        <v>9027</v>
      </c>
      <c r="DV91" s="475">
        <v>9113</v>
      </c>
      <c r="DW91" s="475">
        <v>9226</v>
      </c>
      <c r="DX91" s="478">
        <v>9427</v>
      </c>
      <c r="DY91" s="478">
        <v>9474</v>
      </c>
      <c r="DZ91" s="478">
        <v>9571</v>
      </c>
      <c r="EA91" s="478">
        <v>9393</v>
      </c>
      <c r="EB91" s="478">
        <v>9400</v>
      </c>
      <c r="EC91" s="478">
        <v>9391</v>
      </c>
      <c r="ED91" s="478">
        <v>9286</v>
      </c>
      <c r="EE91" s="476">
        <f>'1. Población_Afiliada_Regimen'!D91</f>
        <v>9186</v>
      </c>
      <c r="EF91" s="118">
        <f t="shared" si="13"/>
        <v>-100</v>
      </c>
      <c r="EG91" s="98">
        <f t="shared" si="14"/>
        <v>-1.0768899418479432</v>
      </c>
      <c r="EH91" s="118">
        <f t="shared" si="15"/>
        <v>245</v>
      </c>
      <c r="EI91" s="98">
        <f t="shared" si="16"/>
        <v>2.7401856615591096</v>
      </c>
    </row>
    <row r="92" spans="1:139" ht="15" outlineLevel="2">
      <c r="A92" s="457">
        <v>440</v>
      </c>
      <c r="B92" s="55" t="s">
        <v>413</v>
      </c>
      <c r="C92" s="409" t="s">
        <v>404</v>
      </c>
      <c r="D92" s="474">
        <v>16541</v>
      </c>
      <c r="E92" s="475">
        <v>16691</v>
      </c>
      <c r="F92" s="475">
        <v>16714</v>
      </c>
      <c r="G92" s="475">
        <v>16515</v>
      </c>
      <c r="H92" s="475">
        <v>16458</v>
      </c>
      <c r="I92" s="475">
        <v>16564</v>
      </c>
      <c r="J92" s="475">
        <v>16383</v>
      </c>
      <c r="K92" s="475">
        <v>16564</v>
      </c>
      <c r="L92" s="475">
        <v>16146</v>
      </c>
      <c r="M92" s="475">
        <v>16100</v>
      </c>
      <c r="N92" s="475">
        <v>16166</v>
      </c>
      <c r="O92" s="476">
        <v>16451</v>
      </c>
      <c r="P92" s="474">
        <v>16373</v>
      </c>
      <c r="Q92" s="475">
        <v>16271</v>
      </c>
      <c r="R92" s="477">
        <v>16296</v>
      </c>
      <c r="S92" s="475">
        <v>11899</v>
      </c>
      <c r="T92" s="475">
        <v>16210</v>
      </c>
      <c r="U92" s="475">
        <v>16106</v>
      </c>
      <c r="V92" s="475">
        <v>15924</v>
      </c>
      <c r="W92" s="475">
        <v>15638</v>
      </c>
      <c r="X92" s="475">
        <v>15610</v>
      </c>
      <c r="Y92" s="475">
        <v>15608</v>
      </c>
      <c r="Z92" s="475">
        <v>15672</v>
      </c>
      <c r="AA92" s="476">
        <v>15652</v>
      </c>
      <c r="AB92" s="474">
        <v>16113</v>
      </c>
      <c r="AC92" s="475">
        <v>16235</v>
      </c>
      <c r="AD92" s="475">
        <v>16509</v>
      </c>
      <c r="AE92" s="475">
        <v>16496</v>
      </c>
      <c r="AF92" s="475">
        <v>16450</v>
      </c>
      <c r="AG92" s="475">
        <v>16512</v>
      </c>
      <c r="AH92" s="475">
        <v>16434</v>
      </c>
      <c r="AI92" s="475">
        <v>16595</v>
      </c>
      <c r="AJ92" s="475">
        <v>16619</v>
      </c>
      <c r="AK92" s="475">
        <v>17095</v>
      </c>
      <c r="AL92" s="475">
        <v>16922</v>
      </c>
      <c r="AM92" s="476">
        <v>16841</v>
      </c>
      <c r="AN92" s="474">
        <v>16889</v>
      </c>
      <c r="AO92" s="475">
        <v>17051</v>
      </c>
      <c r="AP92" s="475">
        <v>17005</v>
      </c>
      <c r="AQ92" s="475">
        <v>16984</v>
      </c>
      <c r="AR92" s="475">
        <v>16915</v>
      </c>
      <c r="AS92" s="475">
        <v>16982</v>
      </c>
      <c r="AT92" s="475">
        <v>16874</v>
      </c>
      <c r="AU92" s="475">
        <v>17035</v>
      </c>
      <c r="AV92" s="475">
        <v>16904</v>
      </c>
      <c r="AW92" s="475">
        <v>16855</v>
      </c>
      <c r="AX92" s="475">
        <v>16777</v>
      </c>
      <c r="AY92" s="476">
        <v>16787</v>
      </c>
      <c r="AZ92" s="474">
        <v>16728</v>
      </c>
      <c r="BA92" s="475">
        <v>16813</v>
      </c>
      <c r="BB92" s="475">
        <v>16669</v>
      </c>
      <c r="BC92" s="475">
        <v>15933</v>
      </c>
      <c r="BD92" s="475">
        <v>15957</v>
      </c>
      <c r="BE92" s="475">
        <v>16107</v>
      </c>
      <c r="BF92" s="475">
        <v>16155</v>
      </c>
      <c r="BG92" s="475">
        <v>16108</v>
      </c>
      <c r="BH92" s="475">
        <v>16133</v>
      </c>
      <c r="BI92" s="475">
        <v>16115</v>
      </c>
      <c r="BJ92" s="475">
        <v>16212</v>
      </c>
      <c r="BK92" s="476">
        <v>16247</v>
      </c>
      <c r="BL92" s="474">
        <v>16311</v>
      </c>
      <c r="BM92" s="479">
        <v>16363</v>
      </c>
      <c r="BN92" s="479">
        <v>16344</v>
      </c>
      <c r="BO92" s="479">
        <v>16241</v>
      </c>
      <c r="BP92" s="479">
        <v>16161</v>
      </c>
      <c r="BQ92" s="479">
        <v>16133</v>
      </c>
      <c r="BR92" s="479">
        <v>16247</v>
      </c>
      <c r="BS92" s="479">
        <v>16123</v>
      </c>
      <c r="BT92" s="479">
        <v>16081</v>
      </c>
      <c r="BU92" s="479">
        <v>15971</v>
      </c>
      <c r="BV92" s="479">
        <v>15911</v>
      </c>
      <c r="BW92" s="476">
        <v>16027</v>
      </c>
      <c r="BX92" s="474">
        <v>16282</v>
      </c>
      <c r="BY92" s="479">
        <v>16142</v>
      </c>
      <c r="BZ92" s="479">
        <v>15893</v>
      </c>
      <c r="CA92" s="479">
        <v>15532</v>
      </c>
      <c r="CB92" s="479">
        <v>15352</v>
      </c>
      <c r="CC92" s="479">
        <v>15281</v>
      </c>
      <c r="CD92" s="479">
        <v>15162</v>
      </c>
      <c r="CE92" s="479">
        <v>15131</v>
      </c>
      <c r="CF92" s="479">
        <v>14992</v>
      </c>
      <c r="CG92" s="475">
        <v>14849</v>
      </c>
      <c r="CH92" s="475">
        <v>14842</v>
      </c>
      <c r="CI92" s="476">
        <v>14806</v>
      </c>
      <c r="CJ92" s="474">
        <v>14757</v>
      </c>
      <c r="CK92" s="475">
        <v>14804</v>
      </c>
      <c r="CL92" s="475">
        <v>14914</v>
      </c>
      <c r="CM92" s="475">
        <v>14886</v>
      </c>
      <c r="CN92" s="475">
        <v>14887</v>
      </c>
      <c r="CO92" s="475">
        <v>15013</v>
      </c>
      <c r="CP92" s="475">
        <v>15049</v>
      </c>
      <c r="CQ92" s="475">
        <v>15032</v>
      </c>
      <c r="CR92" s="475">
        <v>15959</v>
      </c>
      <c r="CS92" s="475">
        <v>15961</v>
      </c>
      <c r="CT92" s="475">
        <v>15978</v>
      </c>
      <c r="CU92" s="476">
        <v>16117</v>
      </c>
      <c r="CV92" s="474">
        <v>16064</v>
      </c>
      <c r="CW92" s="475">
        <v>16048</v>
      </c>
      <c r="CX92" s="475">
        <v>16005</v>
      </c>
      <c r="CY92" s="475">
        <v>16038</v>
      </c>
      <c r="CZ92" s="475">
        <v>16052</v>
      </c>
      <c r="DA92" s="475">
        <v>16059</v>
      </c>
      <c r="DB92" s="475">
        <v>16000</v>
      </c>
      <c r="DC92" s="475">
        <v>16042</v>
      </c>
      <c r="DD92" s="475">
        <v>16012</v>
      </c>
      <c r="DE92" s="475">
        <v>16131</v>
      </c>
      <c r="DF92" s="475">
        <v>16186</v>
      </c>
      <c r="DG92" s="476">
        <v>16276</v>
      </c>
      <c r="DH92" s="474">
        <v>16295</v>
      </c>
      <c r="DI92" s="475">
        <v>16274</v>
      </c>
      <c r="DJ92" s="475">
        <v>16274</v>
      </c>
      <c r="DK92" s="475">
        <v>16256</v>
      </c>
      <c r="DL92" s="475">
        <v>16200</v>
      </c>
      <c r="DM92" s="475">
        <v>16151</v>
      </c>
      <c r="DN92" s="475">
        <v>16096</v>
      </c>
      <c r="DO92" s="475">
        <v>16072</v>
      </c>
      <c r="DP92" s="475">
        <v>16153</v>
      </c>
      <c r="DQ92" s="475">
        <v>16111</v>
      </c>
      <c r="DR92" s="475">
        <v>16056</v>
      </c>
      <c r="DS92" s="476">
        <v>16307</v>
      </c>
      <c r="DT92" s="474">
        <v>16440</v>
      </c>
      <c r="DU92" s="475">
        <v>17089</v>
      </c>
      <c r="DV92" s="475">
        <v>17465</v>
      </c>
      <c r="DW92" s="475">
        <v>17723</v>
      </c>
      <c r="DX92" s="478">
        <v>18400</v>
      </c>
      <c r="DY92" s="478">
        <v>18567</v>
      </c>
      <c r="DZ92" s="478">
        <v>18539</v>
      </c>
      <c r="EA92" s="478">
        <v>17973</v>
      </c>
      <c r="EB92" s="478">
        <v>18045</v>
      </c>
      <c r="EC92" s="478">
        <v>17936</v>
      </c>
      <c r="ED92" s="478">
        <v>17777</v>
      </c>
      <c r="EE92" s="476">
        <f>'1. Población_Afiliada_Regimen'!D92</f>
        <v>17565</v>
      </c>
      <c r="EF92" s="118">
        <f t="shared" si="13"/>
        <v>-212</v>
      </c>
      <c r="EG92" s="98">
        <f t="shared" si="14"/>
        <v>-1.1925521741576195</v>
      </c>
      <c r="EH92" s="118">
        <f t="shared" si="15"/>
        <v>1258</v>
      </c>
      <c r="EI92" s="98">
        <f t="shared" si="16"/>
        <v>7.7144784448396395</v>
      </c>
    </row>
    <row r="93" spans="1:139" ht="15" outlineLevel="2">
      <c r="A93" s="457">
        <v>483</v>
      </c>
      <c r="B93" s="55" t="s">
        <v>413</v>
      </c>
      <c r="C93" s="409" t="s">
        <v>409</v>
      </c>
      <c r="D93" s="474">
        <v>9285</v>
      </c>
      <c r="E93" s="475">
        <v>9331</v>
      </c>
      <c r="F93" s="475">
        <v>9320</v>
      </c>
      <c r="G93" s="475">
        <v>9251</v>
      </c>
      <c r="H93" s="475">
        <v>9241</v>
      </c>
      <c r="I93" s="475">
        <v>9353</v>
      </c>
      <c r="J93" s="475">
        <v>9335</v>
      </c>
      <c r="K93" s="475">
        <v>9279</v>
      </c>
      <c r="L93" s="475">
        <v>9327</v>
      </c>
      <c r="M93" s="475">
        <v>9520</v>
      </c>
      <c r="N93" s="475">
        <v>9598</v>
      </c>
      <c r="O93" s="476">
        <v>9642</v>
      </c>
      <c r="P93" s="474">
        <v>9576</v>
      </c>
      <c r="Q93" s="475">
        <v>9624</v>
      </c>
      <c r="R93" s="477">
        <v>9611</v>
      </c>
      <c r="S93" s="475">
        <v>8286</v>
      </c>
      <c r="T93" s="475">
        <v>9702</v>
      </c>
      <c r="U93" s="475">
        <v>9766</v>
      </c>
      <c r="V93" s="475">
        <v>9782</v>
      </c>
      <c r="W93" s="475">
        <v>9799</v>
      </c>
      <c r="X93" s="475">
        <v>9915</v>
      </c>
      <c r="Y93" s="475">
        <v>9911</v>
      </c>
      <c r="Z93" s="475">
        <v>9931</v>
      </c>
      <c r="AA93" s="476">
        <v>9839</v>
      </c>
      <c r="AB93" s="474">
        <v>9846</v>
      </c>
      <c r="AC93" s="475">
        <v>9821</v>
      </c>
      <c r="AD93" s="475">
        <v>9791</v>
      </c>
      <c r="AE93" s="475">
        <v>9849</v>
      </c>
      <c r="AF93" s="475">
        <v>9853</v>
      </c>
      <c r="AG93" s="475">
        <v>9965</v>
      </c>
      <c r="AH93" s="475">
        <v>10009</v>
      </c>
      <c r="AI93" s="475">
        <v>9995</v>
      </c>
      <c r="AJ93" s="475">
        <v>9972</v>
      </c>
      <c r="AK93" s="475">
        <v>10019</v>
      </c>
      <c r="AL93" s="475">
        <v>10019</v>
      </c>
      <c r="AM93" s="476">
        <v>10070</v>
      </c>
      <c r="AN93" s="474">
        <v>10082</v>
      </c>
      <c r="AO93" s="475">
        <v>10022</v>
      </c>
      <c r="AP93" s="475">
        <v>10010</v>
      </c>
      <c r="AQ93" s="475">
        <v>10052</v>
      </c>
      <c r="AR93" s="475">
        <v>10066</v>
      </c>
      <c r="AS93" s="475">
        <v>10009</v>
      </c>
      <c r="AT93" s="475">
        <v>10006</v>
      </c>
      <c r="AU93" s="475">
        <v>9976</v>
      </c>
      <c r="AV93" s="475">
        <v>9853</v>
      </c>
      <c r="AW93" s="475">
        <v>9836</v>
      </c>
      <c r="AX93" s="475">
        <v>9807</v>
      </c>
      <c r="AY93" s="476">
        <v>9736</v>
      </c>
      <c r="AZ93" s="474">
        <v>9682</v>
      </c>
      <c r="BA93" s="475">
        <v>9629</v>
      </c>
      <c r="BB93" s="475">
        <v>9571</v>
      </c>
      <c r="BC93" s="475">
        <v>9214</v>
      </c>
      <c r="BD93" s="475">
        <v>9183</v>
      </c>
      <c r="BE93" s="475">
        <v>9188</v>
      </c>
      <c r="BF93" s="475">
        <v>9162</v>
      </c>
      <c r="BG93" s="475">
        <v>9093</v>
      </c>
      <c r="BH93" s="475">
        <v>9079</v>
      </c>
      <c r="BI93" s="475">
        <v>9009</v>
      </c>
      <c r="BJ93" s="475">
        <v>8971</v>
      </c>
      <c r="BK93" s="476">
        <v>9014</v>
      </c>
      <c r="BL93" s="474">
        <v>9021</v>
      </c>
      <c r="BM93" s="479">
        <v>9060</v>
      </c>
      <c r="BN93" s="479">
        <v>9067</v>
      </c>
      <c r="BO93" s="479">
        <v>9021</v>
      </c>
      <c r="BP93" s="479">
        <v>9058</v>
      </c>
      <c r="BQ93" s="479">
        <v>9054</v>
      </c>
      <c r="BR93" s="479">
        <v>8983</v>
      </c>
      <c r="BS93" s="479">
        <v>8943</v>
      </c>
      <c r="BT93" s="479">
        <v>8879</v>
      </c>
      <c r="BU93" s="479">
        <v>8863</v>
      </c>
      <c r="BV93" s="479">
        <v>8854</v>
      </c>
      <c r="BW93" s="476">
        <v>8873</v>
      </c>
      <c r="BX93" s="474">
        <v>8874</v>
      </c>
      <c r="BY93" s="479">
        <v>8831</v>
      </c>
      <c r="BZ93" s="479">
        <v>8826</v>
      </c>
      <c r="CA93" s="479">
        <v>8798</v>
      </c>
      <c r="CB93" s="479">
        <v>8737</v>
      </c>
      <c r="CC93" s="479">
        <v>8657</v>
      </c>
      <c r="CD93" s="479">
        <v>8618</v>
      </c>
      <c r="CE93" s="479">
        <v>8593</v>
      </c>
      <c r="CF93" s="479">
        <v>8689</v>
      </c>
      <c r="CG93" s="475">
        <v>8665</v>
      </c>
      <c r="CH93" s="475">
        <v>8673</v>
      </c>
      <c r="CI93" s="476">
        <v>8644</v>
      </c>
      <c r="CJ93" s="474">
        <v>8642</v>
      </c>
      <c r="CK93" s="475">
        <v>8638</v>
      </c>
      <c r="CL93" s="475">
        <v>8617</v>
      </c>
      <c r="CM93" s="475">
        <v>8609</v>
      </c>
      <c r="CN93" s="475">
        <v>8629</v>
      </c>
      <c r="CO93" s="475">
        <v>8697</v>
      </c>
      <c r="CP93" s="475">
        <v>8754</v>
      </c>
      <c r="CQ93" s="475">
        <v>8767</v>
      </c>
      <c r="CR93" s="475">
        <v>8770</v>
      </c>
      <c r="CS93" s="475">
        <v>8755</v>
      </c>
      <c r="CT93" s="475">
        <v>8824</v>
      </c>
      <c r="CU93" s="476">
        <v>8837</v>
      </c>
      <c r="CV93" s="474">
        <v>8833</v>
      </c>
      <c r="CW93" s="475">
        <v>8840</v>
      </c>
      <c r="CX93" s="475">
        <v>8782</v>
      </c>
      <c r="CY93" s="475">
        <v>8808</v>
      </c>
      <c r="CZ93" s="475">
        <v>8820</v>
      </c>
      <c r="DA93" s="475">
        <v>8771</v>
      </c>
      <c r="DB93" s="475">
        <v>8740</v>
      </c>
      <c r="DC93" s="475">
        <v>8734</v>
      </c>
      <c r="DD93" s="475">
        <v>8705</v>
      </c>
      <c r="DE93" s="475">
        <v>8641</v>
      </c>
      <c r="DF93" s="475">
        <v>8624</v>
      </c>
      <c r="DG93" s="476">
        <v>8647</v>
      </c>
      <c r="DH93" s="474">
        <v>8605</v>
      </c>
      <c r="DI93" s="475">
        <v>8542</v>
      </c>
      <c r="DJ93" s="475">
        <v>8503</v>
      </c>
      <c r="DK93" s="475">
        <v>8465</v>
      </c>
      <c r="DL93" s="475">
        <v>8383</v>
      </c>
      <c r="DM93" s="475">
        <v>8310</v>
      </c>
      <c r="DN93" s="475">
        <v>8252</v>
      </c>
      <c r="DO93" s="475">
        <v>8224</v>
      </c>
      <c r="DP93" s="475">
        <v>8214</v>
      </c>
      <c r="DQ93" s="475">
        <v>8169</v>
      </c>
      <c r="DR93" s="475">
        <v>8132</v>
      </c>
      <c r="DS93" s="476">
        <v>8204</v>
      </c>
      <c r="DT93" s="474">
        <v>8239</v>
      </c>
      <c r="DU93" s="475">
        <v>8274</v>
      </c>
      <c r="DV93" s="475">
        <v>8237</v>
      </c>
      <c r="DW93" s="475">
        <v>8247</v>
      </c>
      <c r="DX93" s="478">
        <v>8309</v>
      </c>
      <c r="DY93" s="478">
        <v>8304</v>
      </c>
      <c r="DZ93" s="478">
        <v>8286</v>
      </c>
      <c r="EA93" s="478">
        <v>8213</v>
      </c>
      <c r="EB93" s="478">
        <v>8226</v>
      </c>
      <c r="EC93" s="478">
        <v>8221</v>
      </c>
      <c r="ED93" s="478">
        <v>8210</v>
      </c>
      <c r="EE93" s="476">
        <f>'1. Población_Afiliada_Regimen'!D93</f>
        <v>8176</v>
      </c>
      <c r="EF93" s="118">
        <f t="shared" si="13"/>
        <v>-34</v>
      </c>
      <c r="EG93" s="98">
        <f t="shared" si="14"/>
        <v>-0.41412911084043846</v>
      </c>
      <c r="EH93" s="118">
        <f t="shared" si="15"/>
        <v>-28</v>
      </c>
      <c r="EI93" s="98">
        <f t="shared" si="16"/>
        <v>-0.34129692832764508</v>
      </c>
    </row>
    <row r="94" spans="1:139" ht="15" outlineLevel="2">
      <c r="A94" s="457">
        <v>541</v>
      </c>
      <c r="B94" s="55" t="s">
        <v>413</v>
      </c>
      <c r="C94" s="409" t="s">
        <v>414</v>
      </c>
      <c r="D94" s="474">
        <v>11508</v>
      </c>
      <c r="E94" s="475">
        <v>11651</v>
      </c>
      <c r="F94" s="475">
        <v>11713</v>
      </c>
      <c r="G94" s="475">
        <v>11646</v>
      </c>
      <c r="H94" s="475">
        <v>11626</v>
      </c>
      <c r="I94" s="475">
        <v>11719</v>
      </c>
      <c r="J94" s="475">
        <v>11637</v>
      </c>
      <c r="K94" s="475">
        <v>11618</v>
      </c>
      <c r="L94" s="475">
        <v>11852</v>
      </c>
      <c r="M94" s="475">
        <v>11954</v>
      </c>
      <c r="N94" s="475">
        <v>11951</v>
      </c>
      <c r="O94" s="476">
        <v>11957</v>
      </c>
      <c r="P94" s="474">
        <v>11979</v>
      </c>
      <c r="Q94" s="475">
        <v>11939</v>
      </c>
      <c r="R94" s="477">
        <v>11967</v>
      </c>
      <c r="S94" s="475">
        <v>12259</v>
      </c>
      <c r="T94" s="475">
        <v>12319</v>
      </c>
      <c r="U94" s="475">
        <v>12351</v>
      </c>
      <c r="V94" s="475">
        <v>12291</v>
      </c>
      <c r="W94" s="475">
        <v>12224</v>
      </c>
      <c r="X94" s="475">
        <v>12189</v>
      </c>
      <c r="Y94" s="475">
        <v>12086</v>
      </c>
      <c r="Z94" s="475">
        <v>12024</v>
      </c>
      <c r="AA94" s="476">
        <v>11934</v>
      </c>
      <c r="AB94" s="474">
        <v>11756</v>
      </c>
      <c r="AC94" s="475">
        <v>11908</v>
      </c>
      <c r="AD94" s="475">
        <v>11826</v>
      </c>
      <c r="AE94" s="475">
        <v>11747</v>
      </c>
      <c r="AF94" s="475">
        <v>11753</v>
      </c>
      <c r="AG94" s="475">
        <v>11754</v>
      </c>
      <c r="AH94" s="475">
        <v>11740</v>
      </c>
      <c r="AI94" s="475">
        <v>11732</v>
      </c>
      <c r="AJ94" s="475">
        <v>11670</v>
      </c>
      <c r="AK94" s="475">
        <v>11704</v>
      </c>
      <c r="AL94" s="475">
        <v>11667</v>
      </c>
      <c r="AM94" s="476">
        <v>11706</v>
      </c>
      <c r="AN94" s="474">
        <v>11545</v>
      </c>
      <c r="AO94" s="475">
        <v>11789</v>
      </c>
      <c r="AP94" s="475">
        <v>11733</v>
      </c>
      <c r="AQ94" s="475">
        <v>11706</v>
      </c>
      <c r="AR94" s="475">
        <v>11738</v>
      </c>
      <c r="AS94" s="475">
        <v>11712</v>
      </c>
      <c r="AT94" s="475">
        <v>11730</v>
      </c>
      <c r="AU94" s="475">
        <v>11724</v>
      </c>
      <c r="AV94" s="475">
        <v>11608</v>
      </c>
      <c r="AW94" s="475">
        <v>11481</v>
      </c>
      <c r="AX94" s="475">
        <v>11455</v>
      </c>
      <c r="AY94" s="476">
        <v>11504</v>
      </c>
      <c r="AZ94" s="474">
        <v>11546</v>
      </c>
      <c r="BA94" s="475">
        <v>11520</v>
      </c>
      <c r="BB94" s="475">
        <v>11498</v>
      </c>
      <c r="BC94" s="475">
        <v>11445</v>
      </c>
      <c r="BD94" s="475">
        <v>11408</v>
      </c>
      <c r="BE94" s="475">
        <v>11312</v>
      </c>
      <c r="BF94" s="475">
        <v>11347</v>
      </c>
      <c r="BG94" s="475">
        <v>11290</v>
      </c>
      <c r="BH94" s="475">
        <v>11268</v>
      </c>
      <c r="BI94" s="475">
        <v>11233</v>
      </c>
      <c r="BJ94" s="475">
        <v>11232</v>
      </c>
      <c r="BK94" s="476">
        <v>11328</v>
      </c>
      <c r="BL94" s="474">
        <v>11351</v>
      </c>
      <c r="BM94" s="479">
        <v>11434</v>
      </c>
      <c r="BN94" s="479">
        <v>11469</v>
      </c>
      <c r="BO94" s="479">
        <v>11412</v>
      </c>
      <c r="BP94" s="479">
        <v>11484</v>
      </c>
      <c r="BQ94" s="479">
        <v>11438</v>
      </c>
      <c r="BR94" s="479">
        <v>11231</v>
      </c>
      <c r="BS94" s="479">
        <v>11118</v>
      </c>
      <c r="BT94" s="479">
        <v>11093</v>
      </c>
      <c r="BU94" s="479">
        <v>11083</v>
      </c>
      <c r="BV94" s="479">
        <v>11068</v>
      </c>
      <c r="BW94" s="476">
        <v>11111</v>
      </c>
      <c r="BX94" s="474">
        <v>11176</v>
      </c>
      <c r="BY94" s="479">
        <v>11142</v>
      </c>
      <c r="BZ94" s="479">
        <v>11062</v>
      </c>
      <c r="CA94" s="479">
        <v>11000</v>
      </c>
      <c r="CB94" s="479">
        <v>10996</v>
      </c>
      <c r="CC94" s="479">
        <v>10963</v>
      </c>
      <c r="CD94" s="479">
        <v>10953</v>
      </c>
      <c r="CE94" s="479">
        <v>10985</v>
      </c>
      <c r="CF94" s="479">
        <v>10956</v>
      </c>
      <c r="CG94" s="475">
        <v>10913</v>
      </c>
      <c r="CH94" s="475">
        <v>10865</v>
      </c>
      <c r="CI94" s="476">
        <v>10847</v>
      </c>
      <c r="CJ94" s="474">
        <v>10851</v>
      </c>
      <c r="CK94" s="475">
        <v>10893</v>
      </c>
      <c r="CL94" s="475">
        <v>10909</v>
      </c>
      <c r="CM94" s="475">
        <v>10899</v>
      </c>
      <c r="CN94" s="475">
        <v>10885</v>
      </c>
      <c r="CO94" s="475">
        <v>10896</v>
      </c>
      <c r="CP94" s="475">
        <v>10920</v>
      </c>
      <c r="CQ94" s="475">
        <v>10907</v>
      </c>
      <c r="CR94" s="475">
        <v>10906</v>
      </c>
      <c r="CS94" s="475">
        <v>10961</v>
      </c>
      <c r="CT94" s="475">
        <v>11063</v>
      </c>
      <c r="CU94" s="476">
        <v>11128</v>
      </c>
      <c r="CV94" s="474">
        <v>11113</v>
      </c>
      <c r="CW94" s="475">
        <v>11121</v>
      </c>
      <c r="CX94" s="475">
        <v>11095</v>
      </c>
      <c r="CY94" s="475">
        <v>11103</v>
      </c>
      <c r="CZ94" s="475">
        <v>11147</v>
      </c>
      <c r="DA94" s="475">
        <v>11160</v>
      </c>
      <c r="DB94" s="475">
        <v>11170</v>
      </c>
      <c r="DC94" s="475">
        <v>11164</v>
      </c>
      <c r="DD94" s="475">
        <v>11163</v>
      </c>
      <c r="DE94" s="475">
        <v>11168</v>
      </c>
      <c r="DF94" s="475">
        <v>11242</v>
      </c>
      <c r="DG94" s="476">
        <v>11218</v>
      </c>
      <c r="DH94" s="474">
        <v>11227</v>
      </c>
      <c r="DI94" s="475">
        <v>11312</v>
      </c>
      <c r="DJ94" s="475">
        <v>11300</v>
      </c>
      <c r="DK94" s="475">
        <v>11276</v>
      </c>
      <c r="DL94" s="475">
        <v>11230</v>
      </c>
      <c r="DM94" s="475">
        <v>11186</v>
      </c>
      <c r="DN94" s="475">
        <v>11162</v>
      </c>
      <c r="DO94" s="475">
        <v>11148</v>
      </c>
      <c r="DP94" s="475">
        <v>11180</v>
      </c>
      <c r="DQ94" s="475">
        <v>11152</v>
      </c>
      <c r="DR94" s="475">
        <v>11132</v>
      </c>
      <c r="DS94" s="476">
        <v>11255</v>
      </c>
      <c r="DT94" s="474">
        <v>11361</v>
      </c>
      <c r="DU94" s="475">
        <v>11649</v>
      </c>
      <c r="DV94" s="475">
        <v>11704</v>
      </c>
      <c r="DW94" s="475">
        <v>11742</v>
      </c>
      <c r="DX94" s="478">
        <v>11847</v>
      </c>
      <c r="DY94" s="478">
        <v>11908</v>
      </c>
      <c r="DZ94" s="478">
        <v>11884</v>
      </c>
      <c r="EA94" s="478">
        <v>11710</v>
      </c>
      <c r="EB94" s="478">
        <v>11794</v>
      </c>
      <c r="EC94" s="478">
        <v>11771</v>
      </c>
      <c r="ED94" s="478">
        <v>11699</v>
      </c>
      <c r="EE94" s="476">
        <f>'1. Población_Afiliada_Regimen'!D94</f>
        <v>11668</v>
      </c>
      <c r="EF94" s="118">
        <f t="shared" si="13"/>
        <v>-31</v>
      </c>
      <c r="EG94" s="98">
        <f t="shared" si="14"/>
        <v>-0.26497991281306094</v>
      </c>
      <c r="EH94" s="118">
        <f t="shared" si="15"/>
        <v>413</v>
      </c>
      <c r="EI94" s="98">
        <f t="shared" si="16"/>
        <v>3.6694802310084409</v>
      </c>
    </row>
    <row r="95" spans="1:139" ht="15" outlineLevel="2">
      <c r="A95" s="457">
        <v>607</v>
      </c>
      <c r="B95" s="55" t="s">
        <v>413</v>
      </c>
      <c r="C95" s="409" t="s">
        <v>416</v>
      </c>
      <c r="D95" s="474">
        <v>4309</v>
      </c>
      <c r="E95" s="475">
        <v>4322</v>
      </c>
      <c r="F95" s="475">
        <v>4333</v>
      </c>
      <c r="G95" s="475">
        <v>4391</v>
      </c>
      <c r="H95" s="475">
        <v>4360</v>
      </c>
      <c r="I95" s="475">
        <v>4406</v>
      </c>
      <c r="J95" s="475">
        <v>4316</v>
      </c>
      <c r="K95" s="475">
        <v>4388</v>
      </c>
      <c r="L95" s="475">
        <v>4282</v>
      </c>
      <c r="M95" s="475">
        <v>4267</v>
      </c>
      <c r="N95" s="475">
        <v>4209</v>
      </c>
      <c r="O95" s="476">
        <v>4183</v>
      </c>
      <c r="P95" s="474">
        <v>4216</v>
      </c>
      <c r="Q95" s="475">
        <v>4200</v>
      </c>
      <c r="R95" s="477">
        <v>4200</v>
      </c>
      <c r="S95" s="475">
        <v>4219</v>
      </c>
      <c r="T95" s="475">
        <v>4231</v>
      </c>
      <c r="U95" s="475">
        <v>4221</v>
      </c>
      <c r="V95" s="475">
        <v>4188</v>
      </c>
      <c r="W95" s="475">
        <v>4157</v>
      </c>
      <c r="X95" s="475">
        <v>4110</v>
      </c>
      <c r="Y95" s="475">
        <v>4126</v>
      </c>
      <c r="Z95" s="475">
        <v>4131</v>
      </c>
      <c r="AA95" s="476">
        <v>4086</v>
      </c>
      <c r="AB95" s="474">
        <v>4076</v>
      </c>
      <c r="AC95" s="475">
        <v>4164</v>
      </c>
      <c r="AD95" s="475">
        <v>4159</v>
      </c>
      <c r="AE95" s="475">
        <v>4125</v>
      </c>
      <c r="AF95" s="475">
        <v>4000</v>
      </c>
      <c r="AG95" s="475">
        <v>3871</v>
      </c>
      <c r="AH95" s="475">
        <v>3815</v>
      </c>
      <c r="AI95" s="475">
        <v>3808</v>
      </c>
      <c r="AJ95" s="475">
        <v>3803</v>
      </c>
      <c r="AK95" s="475">
        <v>3857</v>
      </c>
      <c r="AL95" s="475">
        <v>3870</v>
      </c>
      <c r="AM95" s="476">
        <v>3947</v>
      </c>
      <c r="AN95" s="474">
        <v>3925</v>
      </c>
      <c r="AO95" s="475">
        <v>4021</v>
      </c>
      <c r="AP95" s="475">
        <v>4004</v>
      </c>
      <c r="AQ95" s="475">
        <v>3979</v>
      </c>
      <c r="AR95" s="475">
        <v>4106</v>
      </c>
      <c r="AS95" s="475">
        <v>4138</v>
      </c>
      <c r="AT95" s="475">
        <v>4152</v>
      </c>
      <c r="AU95" s="475">
        <v>4147</v>
      </c>
      <c r="AV95" s="475">
        <v>4110</v>
      </c>
      <c r="AW95" s="475">
        <v>4110</v>
      </c>
      <c r="AX95" s="475">
        <v>4173</v>
      </c>
      <c r="AY95" s="476">
        <v>4171</v>
      </c>
      <c r="AZ95" s="474">
        <v>4202</v>
      </c>
      <c r="BA95" s="475">
        <v>4279</v>
      </c>
      <c r="BB95" s="475">
        <v>4235</v>
      </c>
      <c r="BC95" s="475">
        <v>4222</v>
      </c>
      <c r="BD95" s="475">
        <v>4197</v>
      </c>
      <c r="BE95" s="475">
        <v>4193</v>
      </c>
      <c r="BF95" s="475">
        <v>4222</v>
      </c>
      <c r="BG95" s="475">
        <v>4136</v>
      </c>
      <c r="BH95" s="475">
        <v>4176</v>
      </c>
      <c r="BI95" s="475">
        <v>4119</v>
      </c>
      <c r="BJ95" s="475">
        <v>4075</v>
      </c>
      <c r="BK95" s="476">
        <v>4100</v>
      </c>
      <c r="BL95" s="474">
        <v>4167</v>
      </c>
      <c r="BM95" s="479">
        <v>4242</v>
      </c>
      <c r="BN95" s="479">
        <v>4279</v>
      </c>
      <c r="BO95" s="479">
        <v>4285</v>
      </c>
      <c r="BP95" s="479">
        <v>4288</v>
      </c>
      <c r="BQ95" s="479">
        <v>4285</v>
      </c>
      <c r="BR95" s="479">
        <v>4107</v>
      </c>
      <c r="BS95" s="479">
        <v>4071</v>
      </c>
      <c r="BT95" s="479">
        <v>4037</v>
      </c>
      <c r="BU95" s="479">
        <v>4041</v>
      </c>
      <c r="BV95" s="479">
        <v>4025</v>
      </c>
      <c r="BW95" s="476">
        <v>4079</v>
      </c>
      <c r="BX95" s="474">
        <v>4172</v>
      </c>
      <c r="BY95" s="479">
        <v>4121</v>
      </c>
      <c r="BZ95" s="479">
        <v>4042</v>
      </c>
      <c r="CA95" s="479">
        <v>3958</v>
      </c>
      <c r="CB95" s="479">
        <v>3925</v>
      </c>
      <c r="CC95" s="479">
        <v>3842</v>
      </c>
      <c r="CD95" s="479">
        <v>3778</v>
      </c>
      <c r="CE95" s="479">
        <v>3804</v>
      </c>
      <c r="CF95" s="479">
        <v>3741</v>
      </c>
      <c r="CG95" s="475">
        <v>3721</v>
      </c>
      <c r="CH95" s="475">
        <v>3663</v>
      </c>
      <c r="CI95" s="476">
        <v>3659</v>
      </c>
      <c r="CJ95" s="474">
        <v>3628</v>
      </c>
      <c r="CK95" s="475">
        <v>3614</v>
      </c>
      <c r="CL95" s="475">
        <v>3556</v>
      </c>
      <c r="CM95" s="475">
        <v>3547</v>
      </c>
      <c r="CN95" s="475">
        <v>3556</v>
      </c>
      <c r="CO95" s="475">
        <v>3625</v>
      </c>
      <c r="CP95" s="475">
        <v>3680</v>
      </c>
      <c r="CQ95" s="475">
        <v>3674</v>
      </c>
      <c r="CR95" s="475">
        <v>3676</v>
      </c>
      <c r="CS95" s="475">
        <v>3805</v>
      </c>
      <c r="CT95" s="475">
        <v>3797</v>
      </c>
      <c r="CU95" s="476">
        <v>3828</v>
      </c>
      <c r="CV95" s="474">
        <v>3823</v>
      </c>
      <c r="CW95" s="475">
        <v>3827</v>
      </c>
      <c r="CX95" s="475">
        <v>3798</v>
      </c>
      <c r="CY95" s="475">
        <v>3813</v>
      </c>
      <c r="CZ95" s="475">
        <v>3782</v>
      </c>
      <c r="DA95" s="475">
        <v>3752</v>
      </c>
      <c r="DB95" s="475">
        <v>3702</v>
      </c>
      <c r="DC95" s="475">
        <v>3652</v>
      </c>
      <c r="DD95" s="475">
        <v>3712</v>
      </c>
      <c r="DE95" s="475">
        <v>3721</v>
      </c>
      <c r="DF95" s="475">
        <v>3740</v>
      </c>
      <c r="DG95" s="476">
        <v>3763</v>
      </c>
      <c r="DH95" s="474">
        <v>3757</v>
      </c>
      <c r="DI95" s="475">
        <v>3696</v>
      </c>
      <c r="DJ95" s="475">
        <v>3659</v>
      </c>
      <c r="DK95" s="475">
        <v>3644</v>
      </c>
      <c r="DL95" s="475">
        <v>3569</v>
      </c>
      <c r="DM95" s="475">
        <v>3498</v>
      </c>
      <c r="DN95" s="475">
        <v>3457</v>
      </c>
      <c r="DO95" s="475">
        <v>3439</v>
      </c>
      <c r="DP95" s="475">
        <v>3454</v>
      </c>
      <c r="DQ95" s="475">
        <v>3440</v>
      </c>
      <c r="DR95" s="475">
        <v>3510</v>
      </c>
      <c r="DS95" s="476">
        <v>3551</v>
      </c>
      <c r="DT95" s="474">
        <v>3572</v>
      </c>
      <c r="DU95" s="475">
        <v>3715</v>
      </c>
      <c r="DV95" s="475">
        <v>3750</v>
      </c>
      <c r="DW95" s="475">
        <v>3840</v>
      </c>
      <c r="DX95" s="478">
        <v>3983</v>
      </c>
      <c r="DY95" s="478">
        <v>3993</v>
      </c>
      <c r="DZ95" s="478">
        <v>4044</v>
      </c>
      <c r="EA95" s="478">
        <v>3876</v>
      </c>
      <c r="EB95" s="478">
        <v>3904</v>
      </c>
      <c r="EC95" s="478">
        <v>3834</v>
      </c>
      <c r="ED95" s="478">
        <v>3782</v>
      </c>
      <c r="EE95" s="476">
        <f>'1. Población_Afiliada_Regimen'!D95</f>
        <v>3738</v>
      </c>
      <c r="EF95" s="118">
        <f t="shared" si="13"/>
        <v>-44</v>
      </c>
      <c r="EG95" s="98">
        <f t="shared" si="14"/>
        <v>-1.1634056054997355</v>
      </c>
      <c r="EH95" s="118">
        <f t="shared" si="15"/>
        <v>187</v>
      </c>
      <c r="EI95" s="98">
        <f t="shared" si="16"/>
        <v>5.2661222190932131</v>
      </c>
    </row>
    <row r="96" spans="1:139" ht="15" outlineLevel="2">
      <c r="A96" s="457">
        <v>615</v>
      </c>
      <c r="B96" s="55" t="s">
        <v>413</v>
      </c>
      <c r="C96" s="409" t="s">
        <v>417</v>
      </c>
      <c r="D96" s="474">
        <v>18231</v>
      </c>
      <c r="E96" s="475">
        <v>18316</v>
      </c>
      <c r="F96" s="475">
        <v>18455</v>
      </c>
      <c r="G96" s="475">
        <v>18407</v>
      </c>
      <c r="H96" s="475">
        <v>18265</v>
      </c>
      <c r="I96" s="475">
        <v>18433</v>
      </c>
      <c r="J96" s="475">
        <v>17793</v>
      </c>
      <c r="K96" s="475">
        <v>18360</v>
      </c>
      <c r="L96" s="475">
        <v>17685</v>
      </c>
      <c r="M96" s="475">
        <v>17670</v>
      </c>
      <c r="N96" s="475">
        <v>17479</v>
      </c>
      <c r="O96" s="476">
        <v>17458</v>
      </c>
      <c r="P96" s="474">
        <v>17368</v>
      </c>
      <c r="Q96" s="475">
        <v>17500</v>
      </c>
      <c r="R96" s="477">
        <v>18066</v>
      </c>
      <c r="S96" s="475">
        <v>18467</v>
      </c>
      <c r="T96" s="475">
        <v>18658</v>
      </c>
      <c r="U96" s="475">
        <v>18634</v>
      </c>
      <c r="V96" s="475">
        <v>18448</v>
      </c>
      <c r="W96" s="475">
        <v>18423</v>
      </c>
      <c r="X96" s="475">
        <v>18880</v>
      </c>
      <c r="Y96" s="475">
        <v>19217</v>
      </c>
      <c r="Z96" s="475">
        <v>19058</v>
      </c>
      <c r="AA96" s="476">
        <v>18613</v>
      </c>
      <c r="AB96" s="474">
        <v>18707</v>
      </c>
      <c r="AC96" s="475">
        <v>18677</v>
      </c>
      <c r="AD96" s="475">
        <v>18504</v>
      </c>
      <c r="AE96" s="475">
        <v>18316</v>
      </c>
      <c r="AF96" s="475">
        <v>18752</v>
      </c>
      <c r="AG96" s="475">
        <v>16125</v>
      </c>
      <c r="AH96" s="475">
        <v>18524</v>
      </c>
      <c r="AI96" s="475">
        <v>18395</v>
      </c>
      <c r="AJ96" s="475">
        <v>18423</v>
      </c>
      <c r="AK96" s="475">
        <v>18651</v>
      </c>
      <c r="AL96" s="475">
        <v>18665</v>
      </c>
      <c r="AM96" s="476">
        <v>18654</v>
      </c>
      <c r="AN96" s="474">
        <v>18501</v>
      </c>
      <c r="AO96" s="475">
        <v>18906</v>
      </c>
      <c r="AP96" s="475">
        <v>18839</v>
      </c>
      <c r="AQ96" s="475">
        <v>19135</v>
      </c>
      <c r="AR96" s="475">
        <v>19181</v>
      </c>
      <c r="AS96" s="475">
        <v>19263</v>
      </c>
      <c r="AT96" s="475">
        <v>19297</v>
      </c>
      <c r="AU96" s="475">
        <v>19211</v>
      </c>
      <c r="AV96" s="475">
        <v>18941</v>
      </c>
      <c r="AW96" s="475">
        <v>18988</v>
      </c>
      <c r="AX96" s="475">
        <v>18968</v>
      </c>
      <c r="AY96" s="476">
        <v>19022</v>
      </c>
      <c r="AZ96" s="474">
        <v>19163</v>
      </c>
      <c r="BA96" s="475">
        <v>19290</v>
      </c>
      <c r="BB96" s="475">
        <v>19046</v>
      </c>
      <c r="BC96" s="475">
        <v>19060</v>
      </c>
      <c r="BD96" s="475">
        <v>18955</v>
      </c>
      <c r="BE96" s="475">
        <v>18856</v>
      </c>
      <c r="BF96" s="475">
        <v>18816</v>
      </c>
      <c r="BG96" s="475">
        <v>18610</v>
      </c>
      <c r="BH96" s="475">
        <v>18889</v>
      </c>
      <c r="BI96" s="475">
        <v>18492</v>
      </c>
      <c r="BJ96" s="475">
        <v>18525</v>
      </c>
      <c r="BK96" s="476">
        <v>19022</v>
      </c>
      <c r="BL96" s="474">
        <v>19098</v>
      </c>
      <c r="BM96" s="479">
        <v>19541</v>
      </c>
      <c r="BN96" s="479">
        <v>19663</v>
      </c>
      <c r="BO96" s="479">
        <v>19743</v>
      </c>
      <c r="BP96" s="479">
        <v>19761</v>
      </c>
      <c r="BQ96" s="479">
        <v>19802</v>
      </c>
      <c r="BR96" s="479">
        <v>19435</v>
      </c>
      <c r="BS96" s="479">
        <v>19353</v>
      </c>
      <c r="BT96" s="479">
        <v>19344</v>
      </c>
      <c r="BU96" s="479">
        <v>19630</v>
      </c>
      <c r="BV96" s="479">
        <v>19751</v>
      </c>
      <c r="BW96" s="476">
        <v>19782</v>
      </c>
      <c r="BX96" s="474">
        <v>20180</v>
      </c>
      <c r="BY96" s="479">
        <v>20005</v>
      </c>
      <c r="BZ96" s="479">
        <v>19345</v>
      </c>
      <c r="CA96" s="479">
        <v>18980</v>
      </c>
      <c r="CB96" s="479">
        <v>18801</v>
      </c>
      <c r="CC96" s="479">
        <v>18489</v>
      </c>
      <c r="CD96" s="479">
        <v>18322</v>
      </c>
      <c r="CE96" s="479">
        <v>18359</v>
      </c>
      <c r="CF96" s="479">
        <v>18135</v>
      </c>
      <c r="CG96" s="475">
        <v>18936</v>
      </c>
      <c r="CH96" s="475">
        <v>18904</v>
      </c>
      <c r="CI96" s="476">
        <v>18775</v>
      </c>
      <c r="CJ96" s="474">
        <v>18680</v>
      </c>
      <c r="CK96" s="475">
        <v>18832</v>
      </c>
      <c r="CL96" s="475">
        <v>18776</v>
      </c>
      <c r="CM96" s="475">
        <v>18753</v>
      </c>
      <c r="CN96" s="475">
        <v>19537</v>
      </c>
      <c r="CO96" s="475">
        <v>19954</v>
      </c>
      <c r="CP96" s="475">
        <v>20796</v>
      </c>
      <c r="CQ96" s="475">
        <v>20653</v>
      </c>
      <c r="CR96" s="475">
        <v>21023</v>
      </c>
      <c r="CS96" s="475">
        <v>21163</v>
      </c>
      <c r="CT96" s="475">
        <v>21617</v>
      </c>
      <c r="CU96" s="476">
        <v>21590</v>
      </c>
      <c r="CV96" s="474">
        <v>21977</v>
      </c>
      <c r="CW96" s="475">
        <v>22006</v>
      </c>
      <c r="CX96" s="475">
        <v>22192</v>
      </c>
      <c r="CY96" s="475">
        <v>22101</v>
      </c>
      <c r="CZ96" s="475">
        <v>22564</v>
      </c>
      <c r="DA96" s="475">
        <v>22279</v>
      </c>
      <c r="DB96" s="475">
        <v>22064</v>
      </c>
      <c r="DC96" s="475">
        <v>22306</v>
      </c>
      <c r="DD96" s="475">
        <v>22408</v>
      </c>
      <c r="DE96" s="475">
        <v>22336</v>
      </c>
      <c r="DF96" s="475">
        <v>22317</v>
      </c>
      <c r="DG96" s="476">
        <v>22826</v>
      </c>
      <c r="DH96" s="474">
        <v>22931</v>
      </c>
      <c r="DI96" s="475">
        <v>23175</v>
      </c>
      <c r="DJ96" s="475">
        <v>23768</v>
      </c>
      <c r="DK96" s="475">
        <v>23451</v>
      </c>
      <c r="DL96" s="475">
        <v>23111</v>
      </c>
      <c r="DM96" s="475">
        <v>22864</v>
      </c>
      <c r="DN96" s="475">
        <v>22746</v>
      </c>
      <c r="DO96" s="475">
        <v>22637</v>
      </c>
      <c r="DP96" s="475">
        <v>22724</v>
      </c>
      <c r="DQ96" s="475">
        <v>22360</v>
      </c>
      <c r="DR96" s="475">
        <v>22168</v>
      </c>
      <c r="DS96" s="476">
        <v>22620</v>
      </c>
      <c r="DT96" s="474">
        <v>22799</v>
      </c>
      <c r="DU96" s="475">
        <v>25116</v>
      </c>
      <c r="DV96" s="475">
        <v>26047</v>
      </c>
      <c r="DW96" s="475">
        <v>26864</v>
      </c>
      <c r="DX96" s="478">
        <v>28666</v>
      </c>
      <c r="DY96" s="478">
        <v>29377</v>
      </c>
      <c r="DZ96" s="478">
        <v>29308</v>
      </c>
      <c r="EA96" s="478">
        <v>27416</v>
      </c>
      <c r="EB96" s="478">
        <v>27465</v>
      </c>
      <c r="EC96" s="478">
        <v>26768</v>
      </c>
      <c r="ED96" s="478">
        <v>26175</v>
      </c>
      <c r="EE96" s="476">
        <f>'1. Población_Afiliada_Regimen'!D96</f>
        <v>25715</v>
      </c>
      <c r="EF96" s="118">
        <f t="shared" si="13"/>
        <v>-460</v>
      </c>
      <c r="EG96" s="98">
        <f t="shared" si="14"/>
        <v>-1.7574021012416428</v>
      </c>
      <c r="EH96" s="118">
        <f t="shared" si="15"/>
        <v>3095</v>
      </c>
      <c r="EI96" s="98">
        <f t="shared" si="16"/>
        <v>13.682581786030063</v>
      </c>
    </row>
    <row r="97" spans="1:139" ht="15" outlineLevel="2">
      <c r="A97" s="457">
        <v>649</v>
      </c>
      <c r="B97" s="55" t="s">
        <v>413</v>
      </c>
      <c r="C97" s="409" t="s">
        <v>420</v>
      </c>
      <c r="D97" s="474">
        <v>8272</v>
      </c>
      <c r="E97" s="475">
        <v>8375</v>
      </c>
      <c r="F97" s="475">
        <v>8317</v>
      </c>
      <c r="G97" s="475">
        <v>8250</v>
      </c>
      <c r="H97" s="475">
        <v>8210</v>
      </c>
      <c r="I97" s="475">
        <v>8285</v>
      </c>
      <c r="J97" s="475">
        <v>8178</v>
      </c>
      <c r="K97" s="475">
        <v>8220</v>
      </c>
      <c r="L97" s="475">
        <v>8323</v>
      </c>
      <c r="M97" s="475">
        <v>8387</v>
      </c>
      <c r="N97" s="475">
        <v>8348</v>
      </c>
      <c r="O97" s="476">
        <v>8366</v>
      </c>
      <c r="P97" s="474">
        <v>8396</v>
      </c>
      <c r="Q97" s="475">
        <v>8438</v>
      </c>
      <c r="R97" s="477">
        <v>8668</v>
      </c>
      <c r="S97" s="475">
        <v>8734</v>
      </c>
      <c r="T97" s="475">
        <v>8750</v>
      </c>
      <c r="U97" s="475">
        <v>8803</v>
      </c>
      <c r="V97" s="475">
        <v>8761</v>
      </c>
      <c r="W97" s="475">
        <v>8775</v>
      </c>
      <c r="X97" s="475">
        <v>8826</v>
      </c>
      <c r="Y97" s="475">
        <v>8844</v>
      </c>
      <c r="Z97" s="475">
        <v>8830</v>
      </c>
      <c r="AA97" s="476">
        <v>8737</v>
      </c>
      <c r="AB97" s="474">
        <v>8775</v>
      </c>
      <c r="AC97" s="475">
        <v>8814</v>
      </c>
      <c r="AD97" s="475">
        <v>8840</v>
      </c>
      <c r="AE97" s="475">
        <v>8879</v>
      </c>
      <c r="AF97" s="475">
        <v>8887</v>
      </c>
      <c r="AG97" s="475">
        <v>8882</v>
      </c>
      <c r="AH97" s="475">
        <v>8910</v>
      </c>
      <c r="AI97" s="475">
        <v>8980</v>
      </c>
      <c r="AJ97" s="475">
        <v>9032</v>
      </c>
      <c r="AK97" s="475">
        <v>9118</v>
      </c>
      <c r="AL97" s="475">
        <v>9121</v>
      </c>
      <c r="AM97" s="476">
        <v>9144</v>
      </c>
      <c r="AN97" s="474">
        <v>9142</v>
      </c>
      <c r="AO97" s="475">
        <v>9493</v>
      </c>
      <c r="AP97" s="475">
        <v>9480</v>
      </c>
      <c r="AQ97" s="475">
        <v>9571</v>
      </c>
      <c r="AR97" s="475">
        <v>9609</v>
      </c>
      <c r="AS97" s="475">
        <v>9648</v>
      </c>
      <c r="AT97" s="475">
        <v>9711</v>
      </c>
      <c r="AU97" s="475">
        <v>9790</v>
      </c>
      <c r="AV97" s="475">
        <v>9775</v>
      </c>
      <c r="AW97" s="475">
        <v>9853</v>
      </c>
      <c r="AX97" s="475">
        <v>9830</v>
      </c>
      <c r="AY97" s="476">
        <v>9829</v>
      </c>
      <c r="AZ97" s="474">
        <v>9873</v>
      </c>
      <c r="BA97" s="475">
        <v>9888</v>
      </c>
      <c r="BB97" s="475">
        <v>9898</v>
      </c>
      <c r="BC97" s="475">
        <v>9883</v>
      </c>
      <c r="BD97" s="475">
        <v>9865</v>
      </c>
      <c r="BE97" s="475">
        <v>9881</v>
      </c>
      <c r="BF97" s="475">
        <v>9915</v>
      </c>
      <c r="BG97" s="475">
        <v>9853</v>
      </c>
      <c r="BH97" s="475">
        <v>9915</v>
      </c>
      <c r="BI97" s="475">
        <v>9854</v>
      </c>
      <c r="BJ97" s="475">
        <v>9874</v>
      </c>
      <c r="BK97" s="476">
        <v>9953</v>
      </c>
      <c r="BL97" s="474">
        <v>9963</v>
      </c>
      <c r="BM97" s="479">
        <v>9981</v>
      </c>
      <c r="BN97" s="479">
        <v>10078</v>
      </c>
      <c r="BO97" s="479">
        <v>10119</v>
      </c>
      <c r="BP97" s="479">
        <v>10190</v>
      </c>
      <c r="BQ97" s="479">
        <v>10182</v>
      </c>
      <c r="BR97" s="479">
        <v>10077</v>
      </c>
      <c r="BS97" s="479">
        <v>10009</v>
      </c>
      <c r="BT97" s="479">
        <v>9969</v>
      </c>
      <c r="BU97" s="479">
        <v>9995</v>
      </c>
      <c r="BV97" s="479">
        <v>10024</v>
      </c>
      <c r="BW97" s="476">
        <v>9973</v>
      </c>
      <c r="BX97" s="474">
        <v>9992</v>
      </c>
      <c r="BY97" s="479">
        <v>9900</v>
      </c>
      <c r="BZ97" s="479">
        <v>9805</v>
      </c>
      <c r="CA97" s="479">
        <v>9716</v>
      </c>
      <c r="CB97" s="479">
        <v>9680</v>
      </c>
      <c r="CC97" s="479">
        <v>9578</v>
      </c>
      <c r="CD97" s="479">
        <v>9545</v>
      </c>
      <c r="CE97" s="479">
        <v>9538</v>
      </c>
      <c r="CF97" s="479">
        <v>9583</v>
      </c>
      <c r="CG97" s="475">
        <v>9475</v>
      </c>
      <c r="CH97" s="475">
        <v>9433</v>
      </c>
      <c r="CI97" s="476">
        <v>9400</v>
      </c>
      <c r="CJ97" s="474">
        <v>9351</v>
      </c>
      <c r="CK97" s="475">
        <v>9384</v>
      </c>
      <c r="CL97" s="475">
        <v>9401</v>
      </c>
      <c r="CM97" s="475">
        <v>9454</v>
      </c>
      <c r="CN97" s="475">
        <v>9499</v>
      </c>
      <c r="CO97" s="475">
        <v>9608</v>
      </c>
      <c r="CP97" s="475">
        <v>9657</v>
      </c>
      <c r="CQ97" s="475">
        <v>9609</v>
      </c>
      <c r="CR97" s="475">
        <v>9605</v>
      </c>
      <c r="CS97" s="475">
        <v>9761</v>
      </c>
      <c r="CT97" s="475">
        <v>9755</v>
      </c>
      <c r="CU97" s="476">
        <v>9792</v>
      </c>
      <c r="CV97" s="474">
        <v>9773</v>
      </c>
      <c r="CW97" s="475">
        <v>9717</v>
      </c>
      <c r="CX97" s="475">
        <v>9746</v>
      </c>
      <c r="CY97" s="475">
        <v>9852</v>
      </c>
      <c r="CZ97" s="475">
        <v>9881</v>
      </c>
      <c r="DA97" s="475">
        <v>9895</v>
      </c>
      <c r="DB97" s="475">
        <v>9888</v>
      </c>
      <c r="DC97" s="475">
        <v>9865</v>
      </c>
      <c r="DD97" s="475">
        <v>9864</v>
      </c>
      <c r="DE97" s="475">
        <v>9873</v>
      </c>
      <c r="DF97" s="475">
        <v>9933</v>
      </c>
      <c r="DG97" s="476">
        <v>10201</v>
      </c>
      <c r="DH97" s="474">
        <v>10217</v>
      </c>
      <c r="DI97" s="475">
        <v>10229</v>
      </c>
      <c r="DJ97" s="475">
        <v>10242</v>
      </c>
      <c r="DK97" s="475">
        <v>10196</v>
      </c>
      <c r="DL97" s="475">
        <v>10116</v>
      </c>
      <c r="DM97" s="475">
        <v>10054</v>
      </c>
      <c r="DN97" s="475">
        <v>9993</v>
      </c>
      <c r="DO97" s="475">
        <v>9967</v>
      </c>
      <c r="DP97" s="475">
        <v>9998</v>
      </c>
      <c r="DQ97" s="475">
        <v>10232</v>
      </c>
      <c r="DR97" s="475">
        <v>10152</v>
      </c>
      <c r="DS97" s="476">
        <v>10173</v>
      </c>
      <c r="DT97" s="474">
        <v>10278</v>
      </c>
      <c r="DU97" s="475">
        <v>10475</v>
      </c>
      <c r="DV97" s="475">
        <v>10467</v>
      </c>
      <c r="DW97" s="475">
        <v>10486</v>
      </c>
      <c r="DX97" s="478">
        <v>10602</v>
      </c>
      <c r="DY97" s="478">
        <v>10609</v>
      </c>
      <c r="DZ97" s="478">
        <v>10645</v>
      </c>
      <c r="EA97" s="478">
        <v>10570</v>
      </c>
      <c r="EB97" s="478">
        <v>10567</v>
      </c>
      <c r="EC97" s="478">
        <v>10519</v>
      </c>
      <c r="ED97" s="478">
        <v>10433</v>
      </c>
      <c r="EE97" s="476">
        <f>'1. Población_Afiliada_Regimen'!D97</f>
        <v>10438</v>
      </c>
      <c r="EF97" s="118">
        <f t="shared" si="13"/>
        <v>5</v>
      </c>
      <c r="EG97" s="98">
        <f t="shared" si="14"/>
        <v>4.792485382919582E-2</v>
      </c>
      <c r="EH97" s="118">
        <f t="shared" si="15"/>
        <v>265</v>
      </c>
      <c r="EI97" s="98">
        <f t="shared" si="16"/>
        <v>2.604934630885678</v>
      </c>
    </row>
    <row r="98" spans="1:139" ht="15" outlineLevel="2">
      <c r="A98" s="457">
        <v>652</v>
      </c>
      <c r="B98" s="55" t="s">
        <v>413</v>
      </c>
      <c r="C98" s="409" t="s">
        <v>422</v>
      </c>
      <c r="D98" s="474">
        <v>4997</v>
      </c>
      <c r="E98" s="475">
        <v>5000</v>
      </c>
      <c r="F98" s="475">
        <v>4989</v>
      </c>
      <c r="G98" s="475">
        <v>4888</v>
      </c>
      <c r="H98" s="475">
        <v>4869</v>
      </c>
      <c r="I98" s="475">
        <v>4925</v>
      </c>
      <c r="J98" s="475">
        <v>4816</v>
      </c>
      <c r="K98" s="475">
        <v>4876</v>
      </c>
      <c r="L98" s="475">
        <v>4758</v>
      </c>
      <c r="M98" s="475">
        <v>4828</v>
      </c>
      <c r="N98" s="475">
        <v>4827</v>
      </c>
      <c r="O98" s="476">
        <v>4817</v>
      </c>
      <c r="P98" s="474">
        <v>4819</v>
      </c>
      <c r="Q98" s="475">
        <v>4815</v>
      </c>
      <c r="R98" s="477">
        <v>4798</v>
      </c>
      <c r="S98" s="475">
        <v>4796</v>
      </c>
      <c r="T98" s="475">
        <v>4837</v>
      </c>
      <c r="U98" s="475">
        <v>4866</v>
      </c>
      <c r="V98" s="475">
        <v>4930</v>
      </c>
      <c r="W98" s="475">
        <v>4962</v>
      </c>
      <c r="X98" s="475">
        <v>5003</v>
      </c>
      <c r="Y98" s="475">
        <v>5042</v>
      </c>
      <c r="Z98" s="475">
        <v>5045</v>
      </c>
      <c r="AA98" s="476">
        <v>4995</v>
      </c>
      <c r="AB98" s="474">
        <v>5060</v>
      </c>
      <c r="AC98" s="475">
        <v>5070</v>
      </c>
      <c r="AD98" s="475">
        <v>5059</v>
      </c>
      <c r="AE98" s="475">
        <v>5040</v>
      </c>
      <c r="AF98" s="475">
        <v>5097</v>
      </c>
      <c r="AG98" s="475">
        <v>5055</v>
      </c>
      <c r="AH98" s="475">
        <v>5032</v>
      </c>
      <c r="AI98" s="475">
        <v>4993</v>
      </c>
      <c r="AJ98" s="475">
        <v>4965</v>
      </c>
      <c r="AK98" s="475">
        <v>5006</v>
      </c>
      <c r="AL98" s="475">
        <v>5029</v>
      </c>
      <c r="AM98" s="476">
        <v>5052</v>
      </c>
      <c r="AN98" s="474">
        <v>5010</v>
      </c>
      <c r="AO98" s="475">
        <v>4995</v>
      </c>
      <c r="AP98" s="475">
        <v>5019</v>
      </c>
      <c r="AQ98" s="475">
        <v>5007</v>
      </c>
      <c r="AR98" s="475">
        <v>5078</v>
      </c>
      <c r="AS98" s="475">
        <v>5072</v>
      </c>
      <c r="AT98" s="475">
        <v>5080</v>
      </c>
      <c r="AU98" s="475">
        <v>5075</v>
      </c>
      <c r="AV98" s="475">
        <v>5033</v>
      </c>
      <c r="AW98" s="475">
        <v>5045</v>
      </c>
      <c r="AX98" s="475">
        <v>5041</v>
      </c>
      <c r="AY98" s="476">
        <v>5058</v>
      </c>
      <c r="AZ98" s="474">
        <v>5086</v>
      </c>
      <c r="BA98" s="475">
        <v>5105</v>
      </c>
      <c r="BB98" s="475">
        <v>5078</v>
      </c>
      <c r="BC98" s="475">
        <v>5081</v>
      </c>
      <c r="BD98" s="475">
        <v>5077</v>
      </c>
      <c r="BE98" s="475">
        <v>5058</v>
      </c>
      <c r="BF98" s="475">
        <v>5102</v>
      </c>
      <c r="BG98" s="475">
        <v>5060</v>
      </c>
      <c r="BH98" s="475">
        <v>5053</v>
      </c>
      <c r="BI98" s="475">
        <v>5025</v>
      </c>
      <c r="BJ98" s="475">
        <v>5032</v>
      </c>
      <c r="BK98" s="476">
        <v>5059</v>
      </c>
      <c r="BL98" s="474">
        <v>5043</v>
      </c>
      <c r="BM98" s="479">
        <v>5086</v>
      </c>
      <c r="BN98" s="479">
        <v>5082</v>
      </c>
      <c r="BO98" s="479">
        <v>5091</v>
      </c>
      <c r="BP98" s="479">
        <v>5080</v>
      </c>
      <c r="BQ98" s="479">
        <v>5059</v>
      </c>
      <c r="BR98" s="479">
        <v>4990</v>
      </c>
      <c r="BS98" s="479">
        <v>4938</v>
      </c>
      <c r="BT98" s="479">
        <v>4911</v>
      </c>
      <c r="BU98" s="479">
        <v>4930</v>
      </c>
      <c r="BV98" s="479">
        <v>4963</v>
      </c>
      <c r="BW98" s="476">
        <v>4974</v>
      </c>
      <c r="BX98" s="474">
        <v>5006</v>
      </c>
      <c r="BY98" s="479">
        <v>5001</v>
      </c>
      <c r="BZ98" s="479">
        <v>5017</v>
      </c>
      <c r="CA98" s="479">
        <v>4976</v>
      </c>
      <c r="CB98" s="479">
        <v>4943</v>
      </c>
      <c r="CC98" s="479">
        <v>4928</v>
      </c>
      <c r="CD98" s="479">
        <v>4937</v>
      </c>
      <c r="CE98" s="479">
        <v>4949</v>
      </c>
      <c r="CF98" s="479">
        <v>4953</v>
      </c>
      <c r="CG98" s="475">
        <v>4929</v>
      </c>
      <c r="CH98" s="475">
        <v>4956</v>
      </c>
      <c r="CI98" s="476">
        <v>4949</v>
      </c>
      <c r="CJ98" s="474">
        <v>4872</v>
      </c>
      <c r="CK98" s="475">
        <v>4851</v>
      </c>
      <c r="CL98" s="475">
        <v>4836</v>
      </c>
      <c r="CM98" s="475">
        <v>4858</v>
      </c>
      <c r="CN98" s="475">
        <v>4870</v>
      </c>
      <c r="CO98" s="475">
        <v>4911</v>
      </c>
      <c r="CP98" s="475">
        <v>4991</v>
      </c>
      <c r="CQ98" s="475">
        <v>4985</v>
      </c>
      <c r="CR98" s="475">
        <v>4963</v>
      </c>
      <c r="CS98" s="475">
        <v>4962</v>
      </c>
      <c r="CT98" s="475">
        <v>4962</v>
      </c>
      <c r="CU98" s="476">
        <v>4996</v>
      </c>
      <c r="CV98" s="474">
        <v>4978</v>
      </c>
      <c r="CW98" s="475">
        <v>4960</v>
      </c>
      <c r="CX98" s="475">
        <v>4979</v>
      </c>
      <c r="CY98" s="475">
        <v>4956</v>
      </c>
      <c r="CZ98" s="475">
        <v>4955</v>
      </c>
      <c r="DA98" s="475">
        <v>4954</v>
      </c>
      <c r="DB98" s="475">
        <v>4931</v>
      </c>
      <c r="DC98" s="475">
        <v>4922</v>
      </c>
      <c r="DD98" s="475">
        <v>4945</v>
      </c>
      <c r="DE98" s="475">
        <v>4993</v>
      </c>
      <c r="DF98" s="475">
        <v>4979</v>
      </c>
      <c r="DG98" s="476">
        <v>5018</v>
      </c>
      <c r="DH98" s="474">
        <v>5025</v>
      </c>
      <c r="DI98" s="475">
        <v>5030</v>
      </c>
      <c r="DJ98" s="475">
        <v>5018</v>
      </c>
      <c r="DK98" s="475">
        <v>4986</v>
      </c>
      <c r="DL98" s="475">
        <v>4966</v>
      </c>
      <c r="DM98" s="475">
        <v>4926</v>
      </c>
      <c r="DN98" s="475">
        <v>4910</v>
      </c>
      <c r="DO98" s="475">
        <v>4933</v>
      </c>
      <c r="DP98" s="475">
        <v>4960</v>
      </c>
      <c r="DQ98" s="475">
        <v>4953</v>
      </c>
      <c r="DR98" s="475">
        <v>4932</v>
      </c>
      <c r="DS98" s="476">
        <v>5016</v>
      </c>
      <c r="DT98" s="474">
        <v>5061</v>
      </c>
      <c r="DU98" s="475">
        <v>5082</v>
      </c>
      <c r="DV98" s="475">
        <v>5099</v>
      </c>
      <c r="DW98" s="475">
        <v>5066</v>
      </c>
      <c r="DX98" s="478">
        <v>5073</v>
      </c>
      <c r="DY98" s="478">
        <v>5072</v>
      </c>
      <c r="DZ98" s="478">
        <v>5089</v>
      </c>
      <c r="EA98" s="478">
        <v>5057</v>
      </c>
      <c r="EB98" s="478">
        <v>5074</v>
      </c>
      <c r="EC98" s="478">
        <v>5068</v>
      </c>
      <c r="ED98" s="478">
        <v>5038</v>
      </c>
      <c r="EE98" s="476">
        <f>'1. Población_Afiliada_Regimen'!D98</f>
        <v>5029</v>
      </c>
      <c r="EF98" s="118">
        <f t="shared" si="13"/>
        <v>-9</v>
      </c>
      <c r="EG98" s="98">
        <f t="shared" si="14"/>
        <v>-0.17864231838030964</v>
      </c>
      <c r="EH98" s="118">
        <f t="shared" si="15"/>
        <v>13</v>
      </c>
      <c r="EI98" s="98">
        <f t="shared" si="16"/>
        <v>0.259170653907496</v>
      </c>
    </row>
    <row r="99" spans="1:139" ht="15" outlineLevel="2">
      <c r="A99" s="457">
        <v>660</v>
      </c>
      <c r="B99" s="55" t="s">
        <v>413</v>
      </c>
      <c r="C99" s="409" t="s">
        <v>424</v>
      </c>
      <c r="D99" s="474">
        <v>8143</v>
      </c>
      <c r="E99" s="475">
        <v>8073</v>
      </c>
      <c r="F99" s="475">
        <v>8068</v>
      </c>
      <c r="G99" s="475">
        <v>8154</v>
      </c>
      <c r="H99" s="475">
        <v>8180</v>
      </c>
      <c r="I99" s="475">
        <v>8233</v>
      </c>
      <c r="J99" s="475">
        <v>8103</v>
      </c>
      <c r="K99" s="475">
        <v>8217</v>
      </c>
      <c r="L99" s="475">
        <v>8236</v>
      </c>
      <c r="M99" s="475">
        <v>8268</v>
      </c>
      <c r="N99" s="475">
        <v>8256</v>
      </c>
      <c r="O99" s="476">
        <v>8448</v>
      </c>
      <c r="P99" s="474">
        <v>8469</v>
      </c>
      <c r="Q99" s="475">
        <v>8533</v>
      </c>
      <c r="R99" s="477">
        <v>8671</v>
      </c>
      <c r="S99" s="475">
        <v>8420</v>
      </c>
      <c r="T99" s="475">
        <v>8466</v>
      </c>
      <c r="U99" s="475">
        <v>8676</v>
      </c>
      <c r="V99" s="475">
        <v>8780</v>
      </c>
      <c r="W99" s="475">
        <v>8803</v>
      </c>
      <c r="X99" s="475">
        <v>8831</v>
      </c>
      <c r="Y99" s="475">
        <v>8897</v>
      </c>
      <c r="Z99" s="475">
        <v>9015</v>
      </c>
      <c r="AA99" s="476">
        <v>8983</v>
      </c>
      <c r="AB99" s="474">
        <v>9018</v>
      </c>
      <c r="AC99" s="475">
        <v>9055</v>
      </c>
      <c r="AD99" s="475">
        <v>9127</v>
      </c>
      <c r="AE99" s="475">
        <v>9216</v>
      </c>
      <c r="AF99" s="475">
        <v>9241</v>
      </c>
      <c r="AG99" s="475">
        <v>9125</v>
      </c>
      <c r="AH99" s="475">
        <v>9115</v>
      </c>
      <c r="AI99" s="475">
        <v>9117</v>
      </c>
      <c r="AJ99" s="475">
        <v>9139</v>
      </c>
      <c r="AK99" s="475">
        <v>9161</v>
      </c>
      <c r="AL99" s="475">
        <v>9169</v>
      </c>
      <c r="AM99" s="476">
        <v>9285</v>
      </c>
      <c r="AN99" s="474">
        <v>9279</v>
      </c>
      <c r="AO99" s="475">
        <v>9327</v>
      </c>
      <c r="AP99" s="475">
        <v>9310</v>
      </c>
      <c r="AQ99" s="475">
        <v>9243</v>
      </c>
      <c r="AR99" s="475">
        <v>9428</v>
      </c>
      <c r="AS99" s="475">
        <v>9430</v>
      </c>
      <c r="AT99" s="475">
        <v>9458</v>
      </c>
      <c r="AU99" s="475">
        <v>9539</v>
      </c>
      <c r="AV99" s="475">
        <v>9423</v>
      </c>
      <c r="AW99" s="475">
        <v>9500</v>
      </c>
      <c r="AX99" s="475">
        <v>9509</v>
      </c>
      <c r="AY99" s="476">
        <v>9474</v>
      </c>
      <c r="AZ99" s="474">
        <v>9516</v>
      </c>
      <c r="BA99" s="475">
        <v>9650</v>
      </c>
      <c r="BB99" s="475">
        <v>9658</v>
      </c>
      <c r="BC99" s="475">
        <v>9595</v>
      </c>
      <c r="BD99" s="475">
        <v>9629</v>
      </c>
      <c r="BE99" s="475">
        <v>9552</v>
      </c>
      <c r="BF99" s="475">
        <v>9651</v>
      </c>
      <c r="BG99" s="475">
        <v>9601</v>
      </c>
      <c r="BH99" s="475">
        <v>9701</v>
      </c>
      <c r="BI99" s="475">
        <v>9627</v>
      </c>
      <c r="BJ99" s="475">
        <v>9705</v>
      </c>
      <c r="BK99" s="476">
        <v>9808</v>
      </c>
      <c r="BL99" s="474">
        <v>9844</v>
      </c>
      <c r="BM99" s="479">
        <v>9914</v>
      </c>
      <c r="BN99" s="479">
        <v>9934</v>
      </c>
      <c r="BO99" s="479">
        <v>9971</v>
      </c>
      <c r="BP99" s="479">
        <v>10030</v>
      </c>
      <c r="BQ99" s="479">
        <v>9957</v>
      </c>
      <c r="BR99" s="479">
        <v>9743</v>
      </c>
      <c r="BS99" s="479">
        <v>9656</v>
      </c>
      <c r="BT99" s="479">
        <v>9665</v>
      </c>
      <c r="BU99" s="479">
        <v>9739</v>
      </c>
      <c r="BV99" s="479">
        <v>9756</v>
      </c>
      <c r="BW99" s="476">
        <v>9776</v>
      </c>
      <c r="BX99" s="474">
        <v>9848</v>
      </c>
      <c r="BY99" s="479">
        <v>9796</v>
      </c>
      <c r="BZ99" s="479">
        <v>9773</v>
      </c>
      <c r="CA99" s="479">
        <v>9690</v>
      </c>
      <c r="CB99" s="479">
        <v>9682</v>
      </c>
      <c r="CC99" s="479">
        <v>9563</v>
      </c>
      <c r="CD99" s="479">
        <v>9583</v>
      </c>
      <c r="CE99" s="479">
        <v>9650</v>
      </c>
      <c r="CF99" s="479">
        <v>9702</v>
      </c>
      <c r="CG99" s="475">
        <v>9729</v>
      </c>
      <c r="CH99" s="475">
        <v>9733</v>
      </c>
      <c r="CI99" s="476">
        <v>9695</v>
      </c>
      <c r="CJ99" s="474">
        <v>9665</v>
      </c>
      <c r="CK99" s="475">
        <v>9628</v>
      </c>
      <c r="CL99" s="475">
        <v>9738</v>
      </c>
      <c r="CM99" s="475">
        <v>9726</v>
      </c>
      <c r="CN99" s="475">
        <v>9755</v>
      </c>
      <c r="CO99" s="475">
        <v>9842</v>
      </c>
      <c r="CP99" s="475">
        <v>9892</v>
      </c>
      <c r="CQ99" s="475">
        <v>9973</v>
      </c>
      <c r="CR99" s="475">
        <v>9996</v>
      </c>
      <c r="CS99" s="475">
        <v>9983</v>
      </c>
      <c r="CT99" s="475">
        <v>10058</v>
      </c>
      <c r="CU99" s="476">
        <v>10147</v>
      </c>
      <c r="CV99" s="474">
        <v>10130</v>
      </c>
      <c r="CW99" s="475">
        <v>10094</v>
      </c>
      <c r="CX99" s="475">
        <v>10117</v>
      </c>
      <c r="CY99" s="475">
        <v>10135</v>
      </c>
      <c r="CZ99" s="475">
        <v>10175</v>
      </c>
      <c r="DA99" s="475">
        <v>10106</v>
      </c>
      <c r="DB99" s="475">
        <v>10162</v>
      </c>
      <c r="DC99" s="475">
        <v>10177</v>
      </c>
      <c r="DD99" s="475">
        <v>10178</v>
      </c>
      <c r="DE99" s="475">
        <v>10171</v>
      </c>
      <c r="DF99" s="475">
        <v>10214</v>
      </c>
      <c r="DG99" s="476">
        <v>10227</v>
      </c>
      <c r="DH99" s="474">
        <v>10275</v>
      </c>
      <c r="DI99" s="475">
        <v>10279</v>
      </c>
      <c r="DJ99" s="475">
        <v>10280</v>
      </c>
      <c r="DK99" s="475">
        <v>10214</v>
      </c>
      <c r="DL99" s="475">
        <v>10137</v>
      </c>
      <c r="DM99" s="475">
        <v>10060</v>
      </c>
      <c r="DN99" s="475">
        <v>10024</v>
      </c>
      <c r="DO99" s="475">
        <v>9963</v>
      </c>
      <c r="DP99" s="475">
        <v>9980</v>
      </c>
      <c r="DQ99" s="475">
        <v>9947</v>
      </c>
      <c r="DR99" s="475">
        <v>9940</v>
      </c>
      <c r="DS99" s="476">
        <v>10059</v>
      </c>
      <c r="DT99" s="474">
        <v>10135</v>
      </c>
      <c r="DU99" s="475">
        <v>10328</v>
      </c>
      <c r="DV99" s="475">
        <v>10401</v>
      </c>
      <c r="DW99" s="475">
        <v>10435</v>
      </c>
      <c r="DX99" s="478">
        <v>10646</v>
      </c>
      <c r="DY99" s="478">
        <v>10662</v>
      </c>
      <c r="DZ99" s="478">
        <v>10684</v>
      </c>
      <c r="EA99" s="478">
        <v>10533</v>
      </c>
      <c r="EB99" s="478">
        <v>10549</v>
      </c>
      <c r="EC99" s="478">
        <v>10576</v>
      </c>
      <c r="ED99" s="478">
        <v>10501</v>
      </c>
      <c r="EE99" s="476">
        <f>'1. Población_Afiliada_Regimen'!D99</f>
        <v>10462</v>
      </c>
      <c r="EF99" s="118">
        <f t="shared" si="13"/>
        <v>-39</v>
      </c>
      <c r="EG99" s="98">
        <f t="shared" si="14"/>
        <v>-0.37139320064755738</v>
      </c>
      <c r="EH99" s="118">
        <f t="shared" si="15"/>
        <v>403</v>
      </c>
      <c r="EI99" s="98">
        <f t="shared" si="16"/>
        <v>4.0063624614772841</v>
      </c>
    </row>
    <row r="100" spans="1:139" ht="15" outlineLevel="2">
      <c r="A100" s="457">
        <v>667</v>
      </c>
      <c r="B100" s="55" t="s">
        <v>413</v>
      </c>
      <c r="C100" s="409" t="s">
        <v>425</v>
      </c>
      <c r="D100" s="474">
        <v>9431</v>
      </c>
      <c r="E100" s="475">
        <v>9413</v>
      </c>
      <c r="F100" s="475">
        <v>9445</v>
      </c>
      <c r="G100" s="475">
        <v>9359</v>
      </c>
      <c r="H100" s="475">
        <v>9309</v>
      </c>
      <c r="I100" s="475">
        <v>9386</v>
      </c>
      <c r="J100" s="475">
        <v>9091</v>
      </c>
      <c r="K100" s="475">
        <v>9316</v>
      </c>
      <c r="L100" s="475">
        <v>9034</v>
      </c>
      <c r="M100" s="475">
        <v>9000</v>
      </c>
      <c r="N100" s="475">
        <v>8967</v>
      </c>
      <c r="O100" s="476">
        <v>8996</v>
      </c>
      <c r="P100" s="474">
        <v>9188</v>
      </c>
      <c r="Q100" s="475">
        <v>9257</v>
      </c>
      <c r="R100" s="477">
        <v>9214</v>
      </c>
      <c r="S100" s="475">
        <v>9297</v>
      </c>
      <c r="T100" s="475">
        <v>9369</v>
      </c>
      <c r="U100" s="475">
        <v>9282</v>
      </c>
      <c r="V100" s="475">
        <v>9248</v>
      </c>
      <c r="W100" s="475">
        <v>9215</v>
      </c>
      <c r="X100" s="475">
        <v>9257</v>
      </c>
      <c r="Y100" s="475">
        <v>9321</v>
      </c>
      <c r="Z100" s="475">
        <v>9289</v>
      </c>
      <c r="AA100" s="476">
        <v>9109</v>
      </c>
      <c r="AB100" s="474">
        <v>9124</v>
      </c>
      <c r="AC100" s="475">
        <v>9195</v>
      </c>
      <c r="AD100" s="475">
        <v>9156</v>
      </c>
      <c r="AE100" s="475">
        <v>9106</v>
      </c>
      <c r="AF100" s="475">
        <v>9217</v>
      </c>
      <c r="AG100" s="475">
        <v>9266</v>
      </c>
      <c r="AH100" s="475">
        <v>9270</v>
      </c>
      <c r="AI100" s="475">
        <v>9251</v>
      </c>
      <c r="AJ100" s="475">
        <v>9208</v>
      </c>
      <c r="AK100" s="475">
        <v>9267</v>
      </c>
      <c r="AL100" s="475">
        <v>9198</v>
      </c>
      <c r="AM100" s="476">
        <v>9232</v>
      </c>
      <c r="AN100" s="474">
        <v>9216</v>
      </c>
      <c r="AO100" s="475">
        <v>9376</v>
      </c>
      <c r="AP100" s="475">
        <v>9425</v>
      </c>
      <c r="AQ100" s="475">
        <v>9396</v>
      </c>
      <c r="AR100" s="475">
        <v>9489</v>
      </c>
      <c r="AS100" s="475">
        <v>9418</v>
      </c>
      <c r="AT100" s="475">
        <v>9479</v>
      </c>
      <c r="AU100" s="475">
        <v>9482</v>
      </c>
      <c r="AV100" s="475">
        <v>9423</v>
      </c>
      <c r="AW100" s="475">
        <v>9390</v>
      </c>
      <c r="AX100" s="475">
        <v>9379</v>
      </c>
      <c r="AY100" s="476">
        <v>9356</v>
      </c>
      <c r="AZ100" s="474">
        <v>9472</v>
      </c>
      <c r="BA100" s="475">
        <v>9506</v>
      </c>
      <c r="BB100" s="475">
        <v>9377</v>
      </c>
      <c r="BC100" s="475">
        <v>9392</v>
      </c>
      <c r="BD100" s="475">
        <v>9392</v>
      </c>
      <c r="BE100" s="475">
        <v>9336</v>
      </c>
      <c r="BF100" s="475">
        <v>9312</v>
      </c>
      <c r="BG100" s="475">
        <v>9234</v>
      </c>
      <c r="BH100" s="475">
        <v>9337</v>
      </c>
      <c r="BI100" s="475">
        <v>9334</v>
      </c>
      <c r="BJ100" s="475">
        <v>9404</v>
      </c>
      <c r="BK100" s="476">
        <v>9501</v>
      </c>
      <c r="BL100" s="474">
        <v>9483</v>
      </c>
      <c r="BM100" s="479">
        <v>9473</v>
      </c>
      <c r="BN100" s="479">
        <v>9539</v>
      </c>
      <c r="BO100" s="479">
        <v>9491</v>
      </c>
      <c r="BP100" s="479">
        <v>9506</v>
      </c>
      <c r="BQ100" s="479">
        <v>9447</v>
      </c>
      <c r="BR100" s="479">
        <v>9336</v>
      </c>
      <c r="BS100" s="479">
        <v>9275</v>
      </c>
      <c r="BT100" s="479">
        <v>9203</v>
      </c>
      <c r="BU100" s="479">
        <v>9197</v>
      </c>
      <c r="BV100" s="479">
        <v>9153</v>
      </c>
      <c r="BW100" s="476">
        <v>9229</v>
      </c>
      <c r="BX100" s="474">
        <v>9299</v>
      </c>
      <c r="BY100" s="479">
        <v>9319</v>
      </c>
      <c r="BZ100" s="479">
        <v>9236</v>
      </c>
      <c r="CA100" s="479">
        <v>9180</v>
      </c>
      <c r="CB100" s="479">
        <v>9158</v>
      </c>
      <c r="CC100" s="479">
        <v>9081</v>
      </c>
      <c r="CD100" s="479">
        <v>9089</v>
      </c>
      <c r="CE100" s="479">
        <v>9114</v>
      </c>
      <c r="CF100" s="479">
        <v>9061</v>
      </c>
      <c r="CG100" s="475">
        <v>9034</v>
      </c>
      <c r="CH100" s="475">
        <v>8998</v>
      </c>
      <c r="CI100" s="476">
        <v>8970</v>
      </c>
      <c r="CJ100" s="474">
        <v>8950</v>
      </c>
      <c r="CK100" s="475">
        <v>8989</v>
      </c>
      <c r="CL100" s="475">
        <v>8970</v>
      </c>
      <c r="CM100" s="475">
        <v>8962</v>
      </c>
      <c r="CN100" s="475">
        <v>9014</v>
      </c>
      <c r="CO100" s="475">
        <v>9104</v>
      </c>
      <c r="CP100" s="475">
        <v>9139</v>
      </c>
      <c r="CQ100" s="475">
        <v>8996</v>
      </c>
      <c r="CR100" s="475">
        <v>9121</v>
      </c>
      <c r="CS100" s="475">
        <v>9099</v>
      </c>
      <c r="CT100" s="475">
        <v>9121</v>
      </c>
      <c r="CU100" s="476">
        <v>9146</v>
      </c>
      <c r="CV100" s="474">
        <v>9136</v>
      </c>
      <c r="CW100" s="475">
        <v>9119</v>
      </c>
      <c r="CX100" s="475">
        <v>9117</v>
      </c>
      <c r="CY100" s="475">
        <v>9095</v>
      </c>
      <c r="CZ100" s="475">
        <v>9156</v>
      </c>
      <c r="DA100" s="475">
        <v>9115</v>
      </c>
      <c r="DB100" s="475">
        <v>9092</v>
      </c>
      <c r="DC100" s="475">
        <v>9048</v>
      </c>
      <c r="DD100" s="475">
        <v>9051</v>
      </c>
      <c r="DE100" s="475">
        <v>8988</v>
      </c>
      <c r="DF100" s="475">
        <v>9149</v>
      </c>
      <c r="DG100" s="476">
        <v>9117</v>
      </c>
      <c r="DH100" s="474">
        <v>9116</v>
      </c>
      <c r="DI100" s="475">
        <v>9070</v>
      </c>
      <c r="DJ100" s="475">
        <v>9126</v>
      </c>
      <c r="DK100" s="475">
        <v>9116</v>
      </c>
      <c r="DL100" s="475">
        <v>9048</v>
      </c>
      <c r="DM100" s="475">
        <v>9003</v>
      </c>
      <c r="DN100" s="475">
        <v>8963</v>
      </c>
      <c r="DO100" s="475">
        <v>8982</v>
      </c>
      <c r="DP100" s="475">
        <v>9027</v>
      </c>
      <c r="DQ100" s="475">
        <v>8986</v>
      </c>
      <c r="DR100" s="475">
        <v>8950</v>
      </c>
      <c r="DS100" s="476">
        <v>9044</v>
      </c>
      <c r="DT100" s="474">
        <v>9134</v>
      </c>
      <c r="DU100" s="475">
        <v>9334</v>
      </c>
      <c r="DV100" s="475">
        <v>9427</v>
      </c>
      <c r="DW100" s="475">
        <v>9446</v>
      </c>
      <c r="DX100" s="478">
        <v>9564</v>
      </c>
      <c r="DY100" s="478">
        <v>9577</v>
      </c>
      <c r="DZ100" s="478">
        <v>9607</v>
      </c>
      <c r="EA100" s="478">
        <v>9501</v>
      </c>
      <c r="EB100" s="478">
        <v>9551</v>
      </c>
      <c r="EC100" s="478">
        <v>9551</v>
      </c>
      <c r="ED100" s="478">
        <v>9552</v>
      </c>
      <c r="EE100" s="476">
        <f>'1. Población_Afiliada_Regimen'!D100</f>
        <v>9566</v>
      </c>
      <c r="EF100" s="118">
        <f t="shared" si="13"/>
        <v>14</v>
      </c>
      <c r="EG100" s="98">
        <f t="shared" si="14"/>
        <v>0.14656616415410384</v>
      </c>
      <c r="EH100" s="118">
        <f t="shared" si="15"/>
        <v>522</v>
      </c>
      <c r="EI100" s="98">
        <f t="shared" si="16"/>
        <v>5.7717823971693942</v>
      </c>
    </row>
    <row r="101" spans="1:139" ht="15" outlineLevel="2">
      <c r="A101" s="457">
        <v>674</v>
      </c>
      <c r="B101" s="55" t="s">
        <v>413</v>
      </c>
      <c r="C101" s="409" t="s">
        <v>426</v>
      </c>
      <c r="D101" s="474">
        <v>14511</v>
      </c>
      <c r="E101" s="475">
        <v>14640</v>
      </c>
      <c r="F101" s="475">
        <v>14674</v>
      </c>
      <c r="G101" s="475">
        <v>15125</v>
      </c>
      <c r="H101" s="475">
        <v>15309</v>
      </c>
      <c r="I101" s="475">
        <v>15291</v>
      </c>
      <c r="J101" s="475">
        <v>15194</v>
      </c>
      <c r="K101" s="475">
        <v>15264</v>
      </c>
      <c r="L101" s="475">
        <v>15307</v>
      </c>
      <c r="M101" s="475">
        <v>15320</v>
      </c>
      <c r="N101" s="475">
        <v>15285</v>
      </c>
      <c r="O101" s="476">
        <v>15351</v>
      </c>
      <c r="P101" s="474">
        <v>15201</v>
      </c>
      <c r="Q101" s="475">
        <v>15171</v>
      </c>
      <c r="R101" s="477">
        <v>15128</v>
      </c>
      <c r="S101" s="475">
        <v>13643</v>
      </c>
      <c r="T101" s="475">
        <v>15186</v>
      </c>
      <c r="U101" s="475">
        <v>15193</v>
      </c>
      <c r="V101" s="475">
        <v>15154</v>
      </c>
      <c r="W101" s="475">
        <v>15179</v>
      </c>
      <c r="X101" s="475">
        <v>15188</v>
      </c>
      <c r="Y101" s="475">
        <v>15213</v>
      </c>
      <c r="Z101" s="475">
        <v>15221</v>
      </c>
      <c r="AA101" s="476">
        <v>15137</v>
      </c>
      <c r="AB101" s="474">
        <v>14983</v>
      </c>
      <c r="AC101" s="475">
        <v>15204</v>
      </c>
      <c r="AD101" s="475">
        <v>15001</v>
      </c>
      <c r="AE101" s="475">
        <v>15049</v>
      </c>
      <c r="AF101" s="475">
        <v>14984</v>
      </c>
      <c r="AG101" s="475">
        <v>14886</v>
      </c>
      <c r="AH101" s="475">
        <v>14863</v>
      </c>
      <c r="AI101" s="475">
        <v>14826</v>
      </c>
      <c r="AJ101" s="475">
        <v>14756</v>
      </c>
      <c r="AK101" s="475">
        <v>14812</v>
      </c>
      <c r="AL101" s="475">
        <v>14780</v>
      </c>
      <c r="AM101" s="476">
        <v>14768</v>
      </c>
      <c r="AN101" s="474">
        <v>14770</v>
      </c>
      <c r="AO101" s="475">
        <v>14713</v>
      </c>
      <c r="AP101" s="475">
        <v>14722</v>
      </c>
      <c r="AQ101" s="475">
        <v>14622</v>
      </c>
      <c r="AR101" s="475">
        <v>14713</v>
      </c>
      <c r="AS101" s="475">
        <v>14647</v>
      </c>
      <c r="AT101" s="475">
        <v>14643</v>
      </c>
      <c r="AU101" s="475">
        <v>14589</v>
      </c>
      <c r="AV101" s="475">
        <v>14568</v>
      </c>
      <c r="AW101" s="475">
        <v>14502</v>
      </c>
      <c r="AX101" s="475">
        <v>14477</v>
      </c>
      <c r="AY101" s="476">
        <v>14397</v>
      </c>
      <c r="AZ101" s="474">
        <v>14373</v>
      </c>
      <c r="BA101" s="475">
        <v>14347</v>
      </c>
      <c r="BB101" s="475">
        <v>14248</v>
      </c>
      <c r="BC101" s="475">
        <v>14146</v>
      </c>
      <c r="BD101" s="475">
        <v>14000</v>
      </c>
      <c r="BE101" s="475">
        <v>13964</v>
      </c>
      <c r="BF101" s="475">
        <v>13842</v>
      </c>
      <c r="BG101" s="475">
        <v>13670</v>
      </c>
      <c r="BH101" s="475">
        <v>13667</v>
      </c>
      <c r="BI101" s="475">
        <v>13517</v>
      </c>
      <c r="BJ101" s="475">
        <v>13474</v>
      </c>
      <c r="BK101" s="476">
        <v>13514</v>
      </c>
      <c r="BL101" s="474">
        <v>13461</v>
      </c>
      <c r="BM101" s="479">
        <v>13427</v>
      </c>
      <c r="BN101" s="479">
        <v>13393</v>
      </c>
      <c r="BO101" s="479">
        <v>13394</v>
      </c>
      <c r="BP101" s="479">
        <v>13369</v>
      </c>
      <c r="BQ101" s="479">
        <v>13293</v>
      </c>
      <c r="BR101" s="479">
        <v>13044</v>
      </c>
      <c r="BS101" s="479">
        <v>12928</v>
      </c>
      <c r="BT101" s="479">
        <v>12870</v>
      </c>
      <c r="BU101" s="479">
        <v>12789</v>
      </c>
      <c r="BV101" s="479">
        <v>12697</v>
      </c>
      <c r="BW101" s="476">
        <v>12703</v>
      </c>
      <c r="BX101" s="474">
        <v>12728</v>
      </c>
      <c r="BY101" s="479">
        <v>12663</v>
      </c>
      <c r="BZ101" s="479">
        <v>12557</v>
      </c>
      <c r="CA101" s="479">
        <v>12497</v>
      </c>
      <c r="CB101" s="479">
        <v>12451</v>
      </c>
      <c r="CC101" s="479">
        <v>12375</v>
      </c>
      <c r="CD101" s="479">
        <v>12298</v>
      </c>
      <c r="CE101" s="479">
        <v>12280</v>
      </c>
      <c r="CF101" s="479">
        <v>12220</v>
      </c>
      <c r="CG101" s="475">
        <v>12203</v>
      </c>
      <c r="CH101" s="475">
        <v>12193</v>
      </c>
      <c r="CI101" s="476">
        <v>12140</v>
      </c>
      <c r="CJ101" s="474">
        <v>12112</v>
      </c>
      <c r="CK101" s="475">
        <v>12119</v>
      </c>
      <c r="CL101" s="475">
        <v>12109</v>
      </c>
      <c r="CM101" s="475">
        <v>12090</v>
      </c>
      <c r="CN101" s="475">
        <v>12053</v>
      </c>
      <c r="CO101" s="475">
        <v>12194</v>
      </c>
      <c r="CP101" s="475">
        <v>12292</v>
      </c>
      <c r="CQ101" s="475">
        <v>12322</v>
      </c>
      <c r="CR101" s="475">
        <v>12277</v>
      </c>
      <c r="CS101" s="475">
        <v>12292</v>
      </c>
      <c r="CT101" s="475">
        <v>12272</v>
      </c>
      <c r="CU101" s="476">
        <v>12269</v>
      </c>
      <c r="CV101" s="474">
        <v>12232</v>
      </c>
      <c r="CW101" s="475">
        <v>12212</v>
      </c>
      <c r="CX101" s="475">
        <v>12228</v>
      </c>
      <c r="CY101" s="475">
        <v>12266</v>
      </c>
      <c r="CZ101" s="475">
        <v>12189</v>
      </c>
      <c r="DA101" s="475">
        <v>12179</v>
      </c>
      <c r="DB101" s="475">
        <v>12179</v>
      </c>
      <c r="DC101" s="475">
        <v>12125</v>
      </c>
      <c r="DD101" s="475">
        <v>12141</v>
      </c>
      <c r="DE101" s="475">
        <v>12106</v>
      </c>
      <c r="DF101" s="475">
        <v>12167</v>
      </c>
      <c r="DG101" s="476">
        <v>12128</v>
      </c>
      <c r="DH101" s="474">
        <v>12064</v>
      </c>
      <c r="DI101" s="475">
        <v>11930</v>
      </c>
      <c r="DJ101" s="475">
        <v>12006</v>
      </c>
      <c r="DK101" s="475">
        <v>11947</v>
      </c>
      <c r="DL101" s="475">
        <v>11958</v>
      </c>
      <c r="DM101" s="475">
        <v>11904</v>
      </c>
      <c r="DN101" s="475">
        <v>11850</v>
      </c>
      <c r="DO101" s="475">
        <v>11828</v>
      </c>
      <c r="DP101" s="475">
        <v>11858</v>
      </c>
      <c r="DQ101" s="475">
        <v>11826</v>
      </c>
      <c r="DR101" s="475">
        <v>11824</v>
      </c>
      <c r="DS101" s="476">
        <v>11942</v>
      </c>
      <c r="DT101" s="474">
        <v>11933</v>
      </c>
      <c r="DU101" s="475">
        <v>11968</v>
      </c>
      <c r="DV101" s="475">
        <v>11974</v>
      </c>
      <c r="DW101" s="475">
        <v>11977</v>
      </c>
      <c r="DX101" s="478">
        <v>12081</v>
      </c>
      <c r="DY101" s="478">
        <v>12131</v>
      </c>
      <c r="DZ101" s="478">
        <v>12139</v>
      </c>
      <c r="EA101" s="478">
        <v>11997</v>
      </c>
      <c r="EB101" s="478">
        <v>11998</v>
      </c>
      <c r="EC101" s="478">
        <v>11978</v>
      </c>
      <c r="ED101" s="478">
        <v>11912</v>
      </c>
      <c r="EE101" s="476">
        <f>'1. Población_Afiliada_Regimen'!D101</f>
        <v>11797</v>
      </c>
      <c r="EF101" s="118">
        <f t="shared" si="13"/>
        <v>-115</v>
      </c>
      <c r="EG101" s="98">
        <f t="shared" si="14"/>
        <v>-0.96541302887844183</v>
      </c>
      <c r="EH101" s="118">
        <f t="shared" si="15"/>
        <v>-145</v>
      </c>
      <c r="EI101" s="98">
        <f t="shared" si="16"/>
        <v>-1.2142019762183889</v>
      </c>
    </row>
    <row r="102" spans="1:139" ht="15" outlineLevel="2">
      <c r="A102" s="457">
        <v>697</v>
      </c>
      <c r="B102" s="55" t="s">
        <v>413</v>
      </c>
      <c r="C102" s="409" t="s">
        <v>371</v>
      </c>
      <c r="D102" s="474">
        <v>14691</v>
      </c>
      <c r="E102" s="475">
        <v>14764</v>
      </c>
      <c r="F102" s="475">
        <v>14731</v>
      </c>
      <c r="G102" s="475">
        <v>14730</v>
      </c>
      <c r="H102" s="475">
        <v>14659</v>
      </c>
      <c r="I102" s="475">
        <v>14643</v>
      </c>
      <c r="J102" s="475">
        <v>14556</v>
      </c>
      <c r="K102" s="475">
        <v>14621</v>
      </c>
      <c r="L102" s="475">
        <v>14704</v>
      </c>
      <c r="M102" s="475">
        <v>14792</v>
      </c>
      <c r="N102" s="475">
        <v>14737</v>
      </c>
      <c r="O102" s="476">
        <v>14833</v>
      </c>
      <c r="P102" s="474">
        <v>14867</v>
      </c>
      <c r="Q102" s="475">
        <v>14912</v>
      </c>
      <c r="R102" s="477">
        <v>14952</v>
      </c>
      <c r="S102" s="475">
        <v>14912</v>
      </c>
      <c r="T102" s="475">
        <v>15077</v>
      </c>
      <c r="U102" s="475">
        <v>15100</v>
      </c>
      <c r="V102" s="475">
        <v>15076</v>
      </c>
      <c r="W102" s="475">
        <v>14916</v>
      </c>
      <c r="X102" s="475">
        <v>14914</v>
      </c>
      <c r="Y102" s="475">
        <v>15041</v>
      </c>
      <c r="Z102" s="475">
        <v>15193</v>
      </c>
      <c r="AA102" s="476">
        <v>15095</v>
      </c>
      <c r="AB102" s="474">
        <v>15183</v>
      </c>
      <c r="AC102" s="475">
        <v>15270</v>
      </c>
      <c r="AD102" s="475">
        <v>15282</v>
      </c>
      <c r="AE102" s="475">
        <v>15300</v>
      </c>
      <c r="AF102" s="475">
        <v>15180</v>
      </c>
      <c r="AG102" s="475">
        <v>15081</v>
      </c>
      <c r="AH102" s="475">
        <v>15049</v>
      </c>
      <c r="AI102" s="475">
        <v>15090</v>
      </c>
      <c r="AJ102" s="475">
        <v>15050</v>
      </c>
      <c r="AK102" s="475">
        <v>15136</v>
      </c>
      <c r="AL102" s="475">
        <v>15115</v>
      </c>
      <c r="AM102" s="476">
        <v>15141</v>
      </c>
      <c r="AN102" s="474">
        <v>15122</v>
      </c>
      <c r="AO102" s="475">
        <v>15178</v>
      </c>
      <c r="AP102" s="475">
        <v>15265</v>
      </c>
      <c r="AQ102" s="475">
        <v>15339</v>
      </c>
      <c r="AR102" s="475">
        <v>15449</v>
      </c>
      <c r="AS102" s="475">
        <v>15455</v>
      </c>
      <c r="AT102" s="475">
        <v>15445</v>
      </c>
      <c r="AU102" s="475">
        <v>15486</v>
      </c>
      <c r="AV102" s="475">
        <v>15406</v>
      </c>
      <c r="AW102" s="475">
        <v>15441</v>
      </c>
      <c r="AX102" s="475">
        <v>15436</v>
      </c>
      <c r="AY102" s="476">
        <v>15504</v>
      </c>
      <c r="AZ102" s="474">
        <v>15529</v>
      </c>
      <c r="BA102" s="475">
        <v>15643</v>
      </c>
      <c r="BB102" s="475">
        <v>15541</v>
      </c>
      <c r="BC102" s="475">
        <v>15529</v>
      </c>
      <c r="BD102" s="475">
        <v>15524</v>
      </c>
      <c r="BE102" s="475">
        <v>15407</v>
      </c>
      <c r="BF102" s="475">
        <v>15353</v>
      </c>
      <c r="BG102" s="475">
        <v>15183</v>
      </c>
      <c r="BH102" s="475">
        <v>15252</v>
      </c>
      <c r="BI102" s="475">
        <v>15124</v>
      </c>
      <c r="BJ102" s="475">
        <v>15129</v>
      </c>
      <c r="BK102" s="476">
        <v>15205</v>
      </c>
      <c r="BL102" s="474">
        <v>15225</v>
      </c>
      <c r="BM102" s="479">
        <v>15240</v>
      </c>
      <c r="BN102" s="479">
        <v>15245</v>
      </c>
      <c r="BO102" s="479">
        <v>15235</v>
      </c>
      <c r="BP102" s="479">
        <v>15247</v>
      </c>
      <c r="BQ102" s="479">
        <v>15220</v>
      </c>
      <c r="BR102" s="479">
        <v>14969</v>
      </c>
      <c r="BS102" s="479">
        <v>14844</v>
      </c>
      <c r="BT102" s="479">
        <v>14773</v>
      </c>
      <c r="BU102" s="479">
        <v>14707</v>
      </c>
      <c r="BV102" s="479">
        <v>14735</v>
      </c>
      <c r="BW102" s="476">
        <v>14813</v>
      </c>
      <c r="BX102" s="474">
        <v>14882</v>
      </c>
      <c r="BY102" s="479">
        <v>14857</v>
      </c>
      <c r="BZ102" s="479">
        <v>14632</v>
      </c>
      <c r="CA102" s="479">
        <v>14494</v>
      </c>
      <c r="CB102" s="479">
        <v>14451</v>
      </c>
      <c r="CC102" s="479">
        <v>14317</v>
      </c>
      <c r="CD102" s="479">
        <v>14245</v>
      </c>
      <c r="CE102" s="479">
        <v>14282</v>
      </c>
      <c r="CF102" s="479">
        <v>14197</v>
      </c>
      <c r="CG102" s="475">
        <v>14176</v>
      </c>
      <c r="CH102" s="475">
        <v>14151</v>
      </c>
      <c r="CI102" s="476">
        <v>14104</v>
      </c>
      <c r="CJ102" s="474">
        <v>14065</v>
      </c>
      <c r="CK102" s="475">
        <v>14086</v>
      </c>
      <c r="CL102" s="475">
        <v>14079</v>
      </c>
      <c r="CM102" s="475">
        <v>14075</v>
      </c>
      <c r="CN102" s="475">
        <v>14082</v>
      </c>
      <c r="CO102" s="475">
        <v>14226</v>
      </c>
      <c r="CP102" s="475">
        <v>14339</v>
      </c>
      <c r="CQ102" s="475">
        <v>14400</v>
      </c>
      <c r="CR102" s="475">
        <v>14348</v>
      </c>
      <c r="CS102" s="475">
        <v>14378</v>
      </c>
      <c r="CT102" s="475">
        <v>14418</v>
      </c>
      <c r="CU102" s="476">
        <v>14476</v>
      </c>
      <c r="CV102" s="474">
        <v>14484</v>
      </c>
      <c r="CW102" s="475">
        <v>14441</v>
      </c>
      <c r="CX102" s="475">
        <v>14629</v>
      </c>
      <c r="CY102" s="475">
        <v>14698</v>
      </c>
      <c r="CZ102" s="475">
        <v>14732</v>
      </c>
      <c r="DA102" s="475">
        <v>14738</v>
      </c>
      <c r="DB102" s="475">
        <v>14711</v>
      </c>
      <c r="DC102" s="475">
        <v>14632</v>
      </c>
      <c r="DD102" s="475">
        <v>14637</v>
      </c>
      <c r="DE102" s="475">
        <v>14710</v>
      </c>
      <c r="DF102" s="475">
        <v>14728</v>
      </c>
      <c r="DG102" s="476">
        <v>14761</v>
      </c>
      <c r="DH102" s="474">
        <v>14775</v>
      </c>
      <c r="DI102" s="475">
        <v>14841</v>
      </c>
      <c r="DJ102" s="475">
        <v>14794</v>
      </c>
      <c r="DK102" s="475">
        <v>14729</v>
      </c>
      <c r="DL102" s="475">
        <v>14699</v>
      </c>
      <c r="DM102" s="475">
        <v>14622</v>
      </c>
      <c r="DN102" s="475">
        <v>14545</v>
      </c>
      <c r="DO102" s="475">
        <v>14506</v>
      </c>
      <c r="DP102" s="475">
        <v>14500</v>
      </c>
      <c r="DQ102" s="475">
        <v>14464</v>
      </c>
      <c r="DR102" s="475">
        <v>14414</v>
      </c>
      <c r="DS102" s="476">
        <v>14611</v>
      </c>
      <c r="DT102" s="474">
        <v>14687</v>
      </c>
      <c r="DU102" s="475">
        <v>14961</v>
      </c>
      <c r="DV102" s="475">
        <v>15108</v>
      </c>
      <c r="DW102" s="475">
        <v>15163</v>
      </c>
      <c r="DX102" s="478">
        <v>15416</v>
      </c>
      <c r="DY102" s="478">
        <v>15491</v>
      </c>
      <c r="DZ102" s="478">
        <v>15453</v>
      </c>
      <c r="EA102" s="478">
        <v>15095</v>
      </c>
      <c r="EB102" s="478">
        <v>15240</v>
      </c>
      <c r="EC102" s="478">
        <v>15180</v>
      </c>
      <c r="ED102" s="478">
        <v>15100</v>
      </c>
      <c r="EE102" s="476">
        <f>'1. Población_Afiliada_Regimen'!D102</f>
        <v>15032</v>
      </c>
      <c r="EF102" s="118">
        <f t="shared" si="13"/>
        <v>-68</v>
      </c>
      <c r="EG102" s="98">
        <f t="shared" si="14"/>
        <v>-0.45033112582781459</v>
      </c>
      <c r="EH102" s="118">
        <f t="shared" si="15"/>
        <v>421</v>
      </c>
      <c r="EI102" s="98">
        <f t="shared" si="16"/>
        <v>2.8813907330093764</v>
      </c>
    </row>
    <row r="103" spans="1:139" ht="15" outlineLevel="2">
      <c r="A103" s="457">
        <v>756</v>
      </c>
      <c r="B103" s="55" t="s">
        <v>413</v>
      </c>
      <c r="C103" s="409" t="s">
        <v>427</v>
      </c>
      <c r="D103" s="474">
        <v>25802</v>
      </c>
      <c r="E103" s="475">
        <v>25837</v>
      </c>
      <c r="F103" s="475">
        <v>25755</v>
      </c>
      <c r="G103" s="475">
        <v>25822</v>
      </c>
      <c r="H103" s="475">
        <v>25713</v>
      </c>
      <c r="I103" s="475">
        <v>25785</v>
      </c>
      <c r="J103" s="475">
        <v>24688</v>
      </c>
      <c r="K103" s="475">
        <v>25696</v>
      </c>
      <c r="L103" s="475">
        <v>24912</v>
      </c>
      <c r="M103" s="475">
        <v>25174</v>
      </c>
      <c r="N103" s="475">
        <v>25243</v>
      </c>
      <c r="O103" s="476">
        <v>25374</v>
      </c>
      <c r="P103" s="474">
        <v>25380</v>
      </c>
      <c r="Q103" s="475">
        <v>25243</v>
      </c>
      <c r="R103" s="477">
        <v>25497</v>
      </c>
      <c r="S103" s="475">
        <v>25603</v>
      </c>
      <c r="T103" s="475">
        <v>25594</v>
      </c>
      <c r="U103" s="475">
        <v>25880</v>
      </c>
      <c r="V103" s="475">
        <v>25901</v>
      </c>
      <c r="W103" s="475">
        <v>25872</v>
      </c>
      <c r="X103" s="475">
        <v>25997</v>
      </c>
      <c r="Y103" s="475">
        <v>26147</v>
      </c>
      <c r="Z103" s="475">
        <v>26092</v>
      </c>
      <c r="AA103" s="476">
        <v>26057</v>
      </c>
      <c r="AB103" s="474">
        <v>26086</v>
      </c>
      <c r="AC103" s="475">
        <v>26214</v>
      </c>
      <c r="AD103" s="475">
        <v>26129</v>
      </c>
      <c r="AE103" s="475">
        <v>25983</v>
      </c>
      <c r="AF103" s="475">
        <v>26184</v>
      </c>
      <c r="AG103" s="475">
        <v>25945</v>
      </c>
      <c r="AH103" s="475">
        <v>25774</v>
      </c>
      <c r="AI103" s="475">
        <v>25742</v>
      </c>
      <c r="AJ103" s="475">
        <v>25607</v>
      </c>
      <c r="AK103" s="475">
        <v>25900</v>
      </c>
      <c r="AL103" s="475">
        <v>25873</v>
      </c>
      <c r="AM103" s="476">
        <v>25933</v>
      </c>
      <c r="AN103" s="474">
        <v>25807</v>
      </c>
      <c r="AO103" s="475">
        <v>25956</v>
      </c>
      <c r="AP103" s="475">
        <v>26066</v>
      </c>
      <c r="AQ103" s="475">
        <v>25946</v>
      </c>
      <c r="AR103" s="475">
        <v>26198</v>
      </c>
      <c r="AS103" s="475">
        <v>26055</v>
      </c>
      <c r="AT103" s="475">
        <v>26255</v>
      </c>
      <c r="AU103" s="475">
        <v>26354</v>
      </c>
      <c r="AV103" s="475">
        <v>26101</v>
      </c>
      <c r="AW103" s="475">
        <v>26118</v>
      </c>
      <c r="AX103" s="475">
        <v>26045</v>
      </c>
      <c r="AY103" s="476">
        <v>25956</v>
      </c>
      <c r="AZ103" s="474">
        <v>25995</v>
      </c>
      <c r="BA103" s="475">
        <v>25902</v>
      </c>
      <c r="BB103" s="475">
        <v>25847</v>
      </c>
      <c r="BC103" s="475">
        <v>25594</v>
      </c>
      <c r="BD103" s="475">
        <v>25572</v>
      </c>
      <c r="BE103" s="475">
        <v>25499</v>
      </c>
      <c r="BF103" s="475">
        <v>25416</v>
      </c>
      <c r="BG103" s="475">
        <v>25196</v>
      </c>
      <c r="BH103" s="475">
        <v>25279</v>
      </c>
      <c r="BI103" s="475">
        <v>25088</v>
      </c>
      <c r="BJ103" s="475">
        <v>25225</v>
      </c>
      <c r="BK103" s="476">
        <v>25309</v>
      </c>
      <c r="BL103" s="474">
        <v>25381</v>
      </c>
      <c r="BM103" s="479">
        <v>25430</v>
      </c>
      <c r="BN103" s="479">
        <v>25292</v>
      </c>
      <c r="BO103" s="479">
        <v>25212</v>
      </c>
      <c r="BP103" s="479">
        <v>25255</v>
      </c>
      <c r="BQ103" s="479">
        <v>25100</v>
      </c>
      <c r="BR103" s="479">
        <v>24641</v>
      </c>
      <c r="BS103" s="479">
        <v>24464</v>
      </c>
      <c r="BT103" s="479">
        <v>24298</v>
      </c>
      <c r="BU103" s="479">
        <v>24229</v>
      </c>
      <c r="BV103" s="479">
        <v>24145</v>
      </c>
      <c r="BW103" s="476">
        <v>24290</v>
      </c>
      <c r="BX103" s="474">
        <v>24182</v>
      </c>
      <c r="BY103" s="479">
        <v>24060</v>
      </c>
      <c r="BZ103" s="479">
        <v>23796</v>
      </c>
      <c r="CA103" s="479">
        <v>23548</v>
      </c>
      <c r="CB103" s="479">
        <v>23412</v>
      </c>
      <c r="CC103" s="479">
        <v>23330</v>
      </c>
      <c r="CD103" s="479">
        <v>23250</v>
      </c>
      <c r="CE103" s="479">
        <v>23260</v>
      </c>
      <c r="CF103" s="479">
        <v>23167</v>
      </c>
      <c r="CG103" s="475">
        <v>23063</v>
      </c>
      <c r="CH103" s="475">
        <v>23061</v>
      </c>
      <c r="CI103" s="476">
        <v>23031</v>
      </c>
      <c r="CJ103" s="474">
        <v>22958</v>
      </c>
      <c r="CK103" s="475">
        <v>22938</v>
      </c>
      <c r="CL103" s="475">
        <v>22935</v>
      </c>
      <c r="CM103" s="475">
        <v>22853</v>
      </c>
      <c r="CN103" s="475">
        <v>23004</v>
      </c>
      <c r="CO103" s="475">
        <v>23299</v>
      </c>
      <c r="CP103" s="475">
        <v>23460</v>
      </c>
      <c r="CQ103" s="475">
        <v>23257</v>
      </c>
      <c r="CR103" s="475">
        <v>23355</v>
      </c>
      <c r="CS103" s="475">
        <v>23503</v>
      </c>
      <c r="CT103" s="475">
        <v>23629</v>
      </c>
      <c r="CU103" s="476">
        <v>23659</v>
      </c>
      <c r="CV103" s="474">
        <v>23657</v>
      </c>
      <c r="CW103" s="475">
        <v>23542</v>
      </c>
      <c r="CX103" s="475">
        <v>23489</v>
      </c>
      <c r="CY103" s="475">
        <v>23550</v>
      </c>
      <c r="CZ103" s="475">
        <v>23608</v>
      </c>
      <c r="DA103" s="475">
        <v>23476</v>
      </c>
      <c r="DB103" s="475">
        <v>23394</v>
      </c>
      <c r="DC103" s="475">
        <v>23352</v>
      </c>
      <c r="DD103" s="475">
        <v>23219</v>
      </c>
      <c r="DE103" s="475">
        <v>23209</v>
      </c>
      <c r="DF103" s="475">
        <v>23301</v>
      </c>
      <c r="DG103" s="476">
        <v>23346</v>
      </c>
      <c r="DH103" s="474">
        <v>23322</v>
      </c>
      <c r="DI103" s="475">
        <v>23244</v>
      </c>
      <c r="DJ103" s="475">
        <v>23348</v>
      </c>
      <c r="DK103" s="475">
        <v>23277</v>
      </c>
      <c r="DL103" s="475">
        <v>23208</v>
      </c>
      <c r="DM103" s="475">
        <v>23080</v>
      </c>
      <c r="DN103" s="475">
        <v>22973</v>
      </c>
      <c r="DO103" s="475">
        <v>22958</v>
      </c>
      <c r="DP103" s="475">
        <v>23010</v>
      </c>
      <c r="DQ103" s="475">
        <v>22934</v>
      </c>
      <c r="DR103" s="475">
        <v>22865</v>
      </c>
      <c r="DS103" s="476">
        <v>22988</v>
      </c>
      <c r="DT103" s="474">
        <v>23149</v>
      </c>
      <c r="DU103" s="475">
        <v>23399</v>
      </c>
      <c r="DV103" s="475">
        <v>23481</v>
      </c>
      <c r="DW103" s="475">
        <v>23505</v>
      </c>
      <c r="DX103" s="478">
        <v>23687</v>
      </c>
      <c r="DY103" s="478">
        <v>23694</v>
      </c>
      <c r="DZ103" s="478">
        <v>23750</v>
      </c>
      <c r="EA103" s="478">
        <v>23530</v>
      </c>
      <c r="EB103" s="478">
        <v>23533</v>
      </c>
      <c r="EC103" s="478">
        <v>23481</v>
      </c>
      <c r="ED103" s="478">
        <v>23392</v>
      </c>
      <c r="EE103" s="476">
        <f>'1. Población_Afiliada_Regimen'!D103</f>
        <v>23346</v>
      </c>
      <c r="EF103" s="118">
        <f t="shared" si="13"/>
        <v>-46</v>
      </c>
      <c r="EG103" s="98">
        <f t="shared" si="14"/>
        <v>-0.19664842681258549</v>
      </c>
      <c r="EH103" s="118">
        <f t="shared" si="15"/>
        <v>358</v>
      </c>
      <c r="EI103" s="98">
        <f t="shared" si="16"/>
        <v>1.5573342613537497</v>
      </c>
    </row>
    <row r="104" spans="1:139" ht="15" outlineLevel="1">
      <c r="A104" s="48" t="s">
        <v>429</v>
      </c>
      <c r="B104" s="45"/>
      <c r="C104" s="49" t="s">
        <v>429</v>
      </c>
      <c r="D104" s="50">
        <f t="shared" ref="D104:AH104" si="18">SUBTOTAL(9,D105:D127)</f>
        <v>219060</v>
      </c>
      <c r="E104" s="51">
        <f t="shared" si="18"/>
        <v>219618</v>
      </c>
      <c r="F104" s="51">
        <f t="shared" si="18"/>
        <v>219766</v>
      </c>
      <c r="G104" s="51">
        <f t="shared" si="18"/>
        <v>219211</v>
      </c>
      <c r="H104" s="51">
        <f t="shared" si="18"/>
        <v>218058</v>
      </c>
      <c r="I104" s="51">
        <f t="shared" si="18"/>
        <v>218897</v>
      </c>
      <c r="J104" s="51">
        <f t="shared" si="18"/>
        <v>217040</v>
      </c>
      <c r="K104" s="51">
        <f t="shared" si="18"/>
        <v>217970</v>
      </c>
      <c r="L104" s="51">
        <f t="shared" si="18"/>
        <v>218473</v>
      </c>
      <c r="M104" s="51">
        <f t="shared" si="18"/>
        <v>219503</v>
      </c>
      <c r="N104" s="51">
        <f t="shared" si="18"/>
        <v>219758</v>
      </c>
      <c r="O104" s="52">
        <f t="shared" si="18"/>
        <v>221768</v>
      </c>
      <c r="P104" s="50">
        <f t="shared" si="18"/>
        <v>222219</v>
      </c>
      <c r="Q104" s="51">
        <f t="shared" si="18"/>
        <v>222617</v>
      </c>
      <c r="R104" s="53">
        <f t="shared" si="18"/>
        <v>224521</v>
      </c>
      <c r="S104" s="51">
        <f t="shared" si="18"/>
        <v>225185</v>
      </c>
      <c r="T104" s="51">
        <f t="shared" si="18"/>
        <v>228084</v>
      </c>
      <c r="U104" s="51">
        <f t="shared" si="18"/>
        <v>229022</v>
      </c>
      <c r="V104" s="51">
        <f t="shared" si="18"/>
        <v>229148</v>
      </c>
      <c r="W104" s="51">
        <f t="shared" si="18"/>
        <v>228371</v>
      </c>
      <c r="X104" s="51">
        <f t="shared" si="18"/>
        <v>228234</v>
      </c>
      <c r="Y104" s="51">
        <f t="shared" si="18"/>
        <v>229166</v>
      </c>
      <c r="Z104" s="51">
        <f t="shared" si="18"/>
        <v>229451</v>
      </c>
      <c r="AA104" s="52">
        <f t="shared" si="18"/>
        <v>228525</v>
      </c>
      <c r="AB104" s="50">
        <f t="shared" si="18"/>
        <v>228006</v>
      </c>
      <c r="AC104" s="51">
        <f t="shared" si="18"/>
        <v>230091</v>
      </c>
      <c r="AD104" s="51">
        <f t="shared" si="18"/>
        <v>229412</v>
      </c>
      <c r="AE104" s="51">
        <f t="shared" si="18"/>
        <v>229898</v>
      </c>
      <c r="AF104" s="51">
        <f t="shared" si="18"/>
        <v>229287</v>
      </c>
      <c r="AG104" s="51">
        <f t="shared" si="18"/>
        <v>227391</v>
      </c>
      <c r="AH104" s="51">
        <f t="shared" si="18"/>
        <v>226879</v>
      </c>
      <c r="AI104" s="51">
        <v>227191</v>
      </c>
      <c r="AJ104" s="51">
        <v>227941</v>
      </c>
      <c r="AK104" s="51">
        <v>230148</v>
      </c>
      <c r="AL104" s="51">
        <v>229661</v>
      </c>
      <c r="AM104" s="52">
        <v>230697</v>
      </c>
      <c r="AN104" s="50">
        <f>SUM(AN105:AN127)</f>
        <v>230359</v>
      </c>
      <c r="AO104" s="51">
        <f>SUM(AO105:AO127)</f>
        <v>231977</v>
      </c>
      <c r="AP104" s="51">
        <f>SUM(AP105:AP127)</f>
        <v>231809</v>
      </c>
      <c r="AQ104" s="51">
        <f>SUM(AQ105:AQ127)</f>
        <v>230994</v>
      </c>
      <c r="AR104" s="51">
        <f>SUM(AR105:AR127)</f>
        <v>232502</v>
      </c>
      <c r="AS104" s="51">
        <v>232622</v>
      </c>
      <c r="AT104" s="51">
        <v>232689</v>
      </c>
      <c r="AU104" s="51">
        <v>232998</v>
      </c>
      <c r="AV104" s="51">
        <v>231733</v>
      </c>
      <c r="AW104" s="51">
        <v>231816</v>
      </c>
      <c r="AX104" s="51">
        <v>231941</v>
      </c>
      <c r="AY104" s="52">
        <v>232239</v>
      </c>
      <c r="AZ104" s="50">
        <v>232647</v>
      </c>
      <c r="BA104" s="51">
        <v>233374</v>
      </c>
      <c r="BB104" s="51">
        <v>232449</v>
      </c>
      <c r="BC104" s="51">
        <v>231468</v>
      </c>
      <c r="BD104" s="51">
        <v>231305</v>
      </c>
      <c r="BE104" s="51">
        <v>229963</v>
      </c>
      <c r="BF104" s="51">
        <v>229330</v>
      </c>
      <c r="BG104" s="51">
        <v>227291</v>
      </c>
      <c r="BH104" s="51">
        <v>227527</v>
      </c>
      <c r="BI104" s="51">
        <v>226191</v>
      </c>
      <c r="BJ104" s="51">
        <v>228094</v>
      </c>
      <c r="BK104" s="52">
        <v>229684</v>
      </c>
      <c r="BL104" s="50">
        <v>230007</v>
      </c>
      <c r="BM104" s="134">
        <v>231187</v>
      </c>
      <c r="BN104" s="134">
        <v>230728</v>
      </c>
      <c r="BO104" s="134">
        <v>230499</v>
      </c>
      <c r="BP104" s="134">
        <v>230818</v>
      </c>
      <c r="BQ104" s="134">
        <v>230298</v>
      </c>
      <c r="BR104" s="134">
        <v>227205</v>
      </c>
      <c r="BS104" s="134">
        <v>226073</v>
      </c>
      <c r="BT104" s="134">
        <v>225923</v>
      </c>
      <c r="BU104" s="134">
        <v>225778</v>
      </c>
      <c r="BV104" s="134">
        <v>225731</v>
      </c>
      <c r="BW104" s="52">
        <v>226573</v>
      </c>
      <c r="BX104" s="50">
        <v>225818</v>
      </c>
      <c r="BY104" s="134">
        <v>224465</v>
      </c>
      <c r="BZ104" s="134">
        <v>222667</v>
      </c>
      <c r="CA104" s="134">
        <v>220717</v>
      </c>
      <c r="CB104" s="134">
        <v>220029</v>
      </c>
      <c r="CC104" s="134">
        <v>217063</v>
      </c>
      <c r="CD104" s="134">
        <v>216431</v>
      </c>
      <c r="CE104" s="134">
        <v>216373</v>
      </c>
      <c r="CF104" s="134">
        <v>215189</v>
      </c>
      <c r="CG104" s="51">
        <v>214195</v>
      </c>
      <c r="CH104" s="51">
        <v>214212</v>
      </c>
      <c r="CI104" s="52">
        <v>214036</v>
      </c>
      <c r="CJ104" s="50">
        <v>213541</v>
      </c>
      <c r="CK104" s="51">
        <v>213793</v>
      </c>
      <c r="CL104" s="51">
        <v>213180</v>
      </c>
      <c r="CM104" s="51">
        <v>212606</v>
      </c>
      <c r="CN104" s="51">
        <v>213088</v>
      </c>
      <c r="CO104" s="51">
        <v>214024</v>
      </c>
      <c r="CP104" s="51">
        <v>214916</v>
      </c>
      <c r="CQ104" s="51">
        <v>214122</v>
      </c>
      <c r="CR104" s="51">
        <v>215132</v>
      </c>
      <c r="CS104" s="51">
        <v>216164</v>
      </c>
      <c r="CT104" s="51">
        <v>216545</v>
      </c>
      <c r="CU104" s="52">
        <v>217168</v>
      </c>
      <c r="CV104" s="50">
        <v>217109</v>
      </c>
      <c r="CW104" s="51">
        <v>216604</v>
      </c>
      <c r="CX104" s="51">
        <v>215797</v>
      </c>
      <c r="CY104" s="51">
        <v>215253</v>
      </c>
      <c r="CZ104" s="51">
        <v>215436</v>
      </c>
      <c r="DA104" s="51">
        <v>215092</v>
      </c>
      <c r="DB104" s="51">
        <v>214924</v>
      </c>
      <c r="DC104" s="51">
        <v>214777</v>
      </c>
      <c r="DD104" s="51">
        <v>214521</v>
      </c>
      <c r="DE104" s="51">
        <v>214323</v>
      </c>
      <c r="DF104" s="51">
        <v>214925</v>
      </c>
      <c r="DG104" s="52">
        <v>214757</v>
      </c>
      <c r="DH104" s="50">
        <v>214899</v>
      </c>
      <c r="DI104" s="51">
        <v>214658</v>
      </c>
      <c r="DJ104" s="51">
        <v>214806</v>
      </c>
      <c r="DK104" s="51">
        <v>213947</v>
      </c>
      <c r="DL104" s="51">
        <v>212987</v>
      </c>
      <c r="DM104" s="51">
        <v>211887</v>
      </c>
      <c r="DN104" s="51">
        <v>210390</v>
      </c>
      <c r="DO104" s="51">
        <v>209980</v>
      </c>
      <c r="DP104" s="51">
        <v>210068</v>
      </c>
      <c r="DQ104" s="51">
        <v>209577</v>
      </c>
      <c r="DR104" s="51">
        <v>209004</v>
      </c>
      <c r="DS104" s="52">
        <v>210677</v>
      </c>
      <c r="DT104" s="50">
        <v>211379</v>
      </c>
      <c r="DU104" s="51">
        <v>214893</v>
      </c>
      <c r="DV104" s="51">
        <v>214977</v>
      </c>
      <c r="DW104" s="51">
        <v>215155</v>
      </c>
      <c r="DX104" s="54">
        <v>216970</v>
      </c>
      <c r="DY104" s="54">
        <v>217330</v>
      </c>
      <c r="DZ104" s="54">
        <v>217256</v>
      </c>
      <c r="EA104" s="54">
        <v>214619</v>
      </c>
      <c r="EB104" s="54">
        <v>215471</v>
      </c>
      <c r="EC104" s="54">
        <v>214798</v>
      </c>
      <c r="ED104" s="54">
        <v>213722</v>
      </c>
      <c r="EE104" s="52">
        <f>'1. Población_Afiliada_Regimen'!D104</f>
        <v>213157</v>
      </c>
      <c r="EF104" s="118">
        <f t="shared" si="13"/>
        <v>-565</v>
      </c>
      <c r="EG104" s="98">
        <f t="shared" si="14"/>
        <v>-0.26436211527124021</v>
      </c>
      <c r="EH104" s="118">
        <f t="shared" si="15"/>
        <v>2480</v>
      </c>
      <c r="EI104" s="98">
        <f t="shared" si="16"/>
        <v>1.1771574495554806</v>
      </c>
    </row>
    <row r="105" spans="1:139" ht="15" outlineLevel="2">
      <c r="A105" s="457">
        <v>30</v>
      </c>
      <c r="B105" s="55" t="s">
        <v>429</v>
      </c>
      <c r="C105" s="409" t="s">
        <v>303</v>
      </c>
      <c r="D105" s="474">
        <v>11867</v>
      </c>
      <c r="E105" s="475">
        <v>11907</v>
      </c>
      <c r="F105" s="475">
        <v>12024</v>
      </c>
      <c r="G105" s="475">
        <v>11841</v>
      </c>
      <c r="H105" s="475">
        <v>12005</v>
      </c>
      <c r="I105" s="475">
        <v>12222</v>
      </c>
      <c r="J105" s="475">
        <v>11995</v>
      </c>
      <c r="K105" s="475">
        <v>12081</v>
      </c>
      <c r="L105" s="475">
        <v>11528</v>
      </c>
      <c r="M105" s="475">
        <v>11647</v>
      </c>
      <c r="N105" s="475">
        <v>11569</v>
      </c>
      <c r="O105" s="476">
        <v>11826</v>
      </c>
      <c r="P105" s="474">
        <v>11794</v>
      </c>
      <c r="Q105" s="475">
        <v>11691</v>
      </c>
      <c r="R105" s="477">
        <v>11716</v>
      </c>
      <c r="S105" s="475">
        <v>11444</v>
      </c>
      <c r="T105" s="475">
        <v>11260</v>
      </c>
      <c r="U105" s="475">
        <v>11081</v>
      </c>
      <c r="V105" s="475">
        <v>11045</v>
      </c>
      <c r="W105" s="475">
        <v>10939</v>
      </c>
      <c r="X105" s="475">
        <v>10877</v>
      </c>
      <c r="Y105" s="475">
        <v>10837</v>
      </c>
      <c r="Z105" s="475">
        <v>10779</v>
      </c>
      <c r="AA105" s="476">
        <v>10711</v>
      </c>
      <c r="AB105" s="474">
        <v>10627</v>
      </c>
      <c r="AC105" s="475">
        <v>10641</v>
      </c>
      <c r="AD105" s="475">
        <v>10553</v>
      </c>
      <c r="AE105" s="475">
        <v>10442</v>
      </c>
      <c r="AF105" s="475">
        <v>10377</v>
      </c>
      <c r="AG105" s="475">
        <v>10208</v>
      </c>
      <c r="AH105" s="475">
        <v>10176</v>
      </c>
      <c r="AI105" s="475">
        <v>10125</v>
      </c>
      <c r="AJ105" s="475">
        <v>10431</v>
      </c>
      <c r="AK105" s="475">
        <v>10820</v>
      </c>
      <c r="AL105" s="475">
        <v>10756</v>
      </c>
      <c r="AM105" s="476">
        <v>10732</v>
      </c>
      <c r="AN105" s="474">
        <v>10644</v>
      </c>
      <c r="AO105" s="475">
        <v>10824</v>
      </c>
      <c r="AP105" s="475">
        <v>10857</v>
      </c>
      <c r="AQ105" s="475">
        <v>10732</v>
      </c>
      <c r="AR105" s="475">
        <v>10806</v>
      </c>
      <c r="AS105" s="475">
        <v>10931</v>
      </c>
      <c r="AT105" s="475">
        <v>10899</v>
      </c>
      <c r="AU105" s="475">
        <v>10934</v>
      </c>
      <c r="AV105" s="475">
        <v>10828</v>
      </c>
      <c r="AW105" s="475">
        <v>10802</v>
      </c>
      <c r="AX105" s="475">
        <v>10799</v>
      </c>
      <c r="AY105" s="476">
        <v>10863</v>
      </c>
      <c r="AZ105" s="474">
        <v>10912</v>
      </c>
      <c r="BA105" s="475">
        <v>10949</v>
      </c>
      <c r="BB105" s="475">
        <v>10899</v>
      </c>
      <c r="BC105" s="475">
        <v>10827</v>
      </c>
      <c r="BD105" s="475">
        <v>10784</v>
      </c>
      <c r="BE105" s="475">
        <v>10713</v>
      </c>
      <c r="BF105" s="475">
        <v>10590</v>
      </c>
      <c r="BG105" s="475">
        <v>10442</v>
      </c>
      <c r="BH105" s="475">
        <v>10392</v>
      </c>
      <c r="BI105" s="475">
        <v>10329</v>
      </c>
      <c r="BJ105" s="475">
        <v>10511</v>
      </c>
      <c r="BK105" s="476">
        <v>10757</v>
      </c>
      <c r="BL105" s="474">
        <v>10849</v>
      </c>
      <c r="BM105" s="479">
        <v>11066</v>
      </c>
      <c r="BN105" s="479">
        <v>11017</v>
      </c>
      <c r="BO105" s="479">
        <v>11046</v>
      </c>
      <c r="BP105" s="479">
        <v>11084</v>
      </c>
      <c r="BQ105" s="479">
        <v>11166</v>
      </c>
      <c r="BR105" s="479">
        <v>11057</v>
      </c>
      <c r="BS105" s="479">
        <v>11038</v>
      </c>
      <c r="BT105" s="479">
        <v>11019</v>
      </c>
      <c r="BU105" s="479">
        <v>11000</v>
      </c>
      <c r="BV105" s="479">
        <v>10981</v>
      </c>
      <c r="BW105" s="476">
        <v>11011</v>
      </c>
      <c r="BX105" s="474">
        <v>11041</v>
      </c>
      <c r="BY105" s="479">
        <v>10874</v>
      </c>
      <c r="BZ105" s="479">
        <v>10580</v>
      </c>
      <c r="CA105" s="479">
        <v>10398</v>
      </c>
      <c r="CB105" s="479">
        <v>10351</v>
      </c>
      <c r="CC105" s="479">
        <v>9883</v>
      </c>
      <c r="CD105" s="479">
        <v>9736</v>
      </c>
      <c r="CE105" s="479">
        <v>9704</v>
      </c>
      <c r="CF105" s="479">
        <v>9505</v>
      </c>
      <c r="CG105" s="475">
        <v>9366</v>
      </c>
      <c r="CH105" s="475">
        <v>9314</v>
      </c>
      <c r="CI105" s="476">
        <v>9272</v>
      </c>
      <c r="CJ105" s="474">
        <v>9217</v>
      </c>
      <c r="CK105" s="475">
        <v>9260</v>
      </c>
      <c r="CL105" s="475">
        <v>9251</v>
      </c>
      <c r="CM105" s="475">
        <v>9196</v>
      </c>
      <c r="CN105" s="475">
        <v>9347</v>
      </c>
      <c r="CO105" s="475">
        <v>9393</v>
      </c>
      <c r="CP105" s="475">
        <v>9398</v>
      </c>
      <c r="CQ105" s="475">
        <v>9624</v>
      </c>
      <c r="CR105" s="475">
        <v>9617</v>
      </c>
      <c r="CS105" s="475">
        <v>9754</v>
      </c>
      <c r="CT105" s="475">
        <v>9770</v>
      </c>
      <c r="CU105" s="476">
        <v>9809</v>
      </c>
      <c r="CV105" s="474">
        <v>9782</v>
      </c>
      <c r="CW105" s="475">
        <v>9923</v>
      </c>
      <c r="CX105" s="475">
        <v>9872</v>
      </c>
      <c r="CY105" s="475">
        <v>9862</v>
      </c>
      <c r="CZ105" s="475">
        <v>9959</v>
      </c>
      <c r="DA105" s="475">
        <v>10008</v>
      </c>
      <c r="DB105" s="475">
        <v>9933</v>
      </c>
      <c r="DC105" s="475">
        <v>10144</v>
      </c>
      <c r="DD105" s="475">
        <v>10134</v>
      </c>
      <c r="DE105" s="475">
        <v>10019</v>
      </c>
      <c r="DF105" s="475">
        <v>10081</v>
      </c>
      <c r="DG105" s="476">
        <v>10160</v>
      </c>
      <c r="DH105" s="474">
        <v>10178</v>
      </c>
      <c r="DI105" s="475">
        <v>10156</v>
      </c>
      <c r="DJ105" s="475">
        <v>10211</v>
      </c>
      <c r="DK105" s="475">
        <v>10088</v>
      </c>
      <c r="DL105" s="475">
        <v>10013</v>
      </c>
      <c r="DM105" s="475">
        <v>9904</v>
      </c>
      <c r="DN105" s="475">
        <v>9791</v>
      </c>
      <c r="DO105" s="475">
        <v>9737</v>
      </c>
      <c r="DP105" s="475">
        <v>9703</v>
      </c>
      <c r="DQ105" s="475">
        <v>9621</v>
      </c>
      <c r="DR105" s="475">
        <v>9573</v>
      </c>
      <c r="DS105" s="476">
        <v>9563</v>
      </c>
      <c r="DT105" s="474">
        <v>9619</v>
      </c>
      <c r="DU105" s="475">
        <v>9902</v>
      </c>
      <c r="DV105" s="475">
        <v>10079</v>
      </c>
      <c r="DW105" s="475">
        <v>10117</v>
      </c>
      <c r="DX105" s="478">
        <v>10356</v>
      </c>
      <c r="DY105" s="478">
        <v>10462</v>
      </c>
      <c r="DZ105" s="478">
        <v>10396</v>
      </c>
      <c r="EA105" s="478">
        <v>10139</v>
      </c>
      <c r="EB105" s="478">
        <v>10105</v>
      </c>
      <c r="EC105" s="478">
        <v>10020</v>
      </c>
      <c r="ED105" s="478">
        <v>9921</v>
      </c>
      <c r="EE105" s="476">
        <f>'1. Población_Afiliada_Regimen'!D105</f>
        <v>9856</v>
      </c>
      <c r="EF105" s="118">
        <f t="shared" si="13"/>
        <v>-65</v>
      </c>
      <c r="EG105" s="98">
        <f t="shared" si="14"/>
        <v>-0.65517588952726546</v>
      </c>
      <c r="EH105" s="118">
        <f t="shared" si="15"/>
        <v>293</v>
      </c>
      <c r="EI105" s="98">
        <f t="shared" si="16"/>
        <v>3.0638920840740353</v>
      </c>
    </row>
    <row r="106" spans="1:139" ht="15" outlineLevel="2">
      <c r="A106" s="457">
        <v>34</v>
      </c>
      <c r="B106" s="55" t="s">
        <v>429</v>
      </c>
      <c r="C106" s="409" t="s">
        <v>307</v>
      </c>
      <c r="D106" s="474">
        <v>25729</v>
      </c>
      <c r="E106" s="475">
        <v>25818</v>
      </c>
      <c r="F106" s="475">
        <v>25800</v>
      </c>
      <c r="G106" s="475">
        <v>26004</v>
      </c>
      <c r="H106" s="475">
        <v>25922</v>
      </c>
      <c r="I106" s="475">
        <v>25810</v>
      </c>
      <c r="J106" s="475">
        <v>25479</v>
      </c>
      <c r="K106" s="475">
        <v>25757</v>
      </c>
      <c r="L106" s="475">
        <v>26526</v>
      </c>
      <c r="M106" s="475">
        <v>26632</v>
      </c>
      <c r="N106" s="475">
        <v>26728</v>
      </c>
      <c r="O106" s="476">
        <v>27006</v>
      </c>
      <c r="P106" s="474">
        <v>27040</v>
      </c>
      <c r="Q106" s="475">
        <v>27137</v>
      </c>
      <c r="R106" s="477">
        <v>27864</v>
      </c>
      <c r="S106" s="475">
        <v>27940</v>
      </c>
      <c r="T106" s="475">
        <v>28850</v>
      </c>
      <c r="U106" s="475">
        <v>29094</v>
      </c>
      <c r="V106" s="475">
        <v>29084</v>
      </c>
      <c r="W106" s="475">
        <v>28964</v>
      </c>
      <c r="X106" s="475">
        <v>28965</v>
      </c>
      <c r="Y106" s="475">
        <v>29118</v>
      </c>
      <c r="Z106" s="475">
        <v>29246</v>
      </c>
      <c r="AA106" s="476">
        <v>29229</v>
      </c>
      <c r="AB106" s="474">
        <v>29279</v>
      </c>
      <c r="AC106" s="475">
        <v>29504</v>
      </c>
      <c r="AD106" s="475">
        <v>29452</v>
      </c>
      <c r="AE106" s="475">
        <v>29507</v>
      </c>
      <c r="AF106" s="475">
        <v>29340</v>
      </c>
      <c r="AG106" s="475">
        <v>29067</v>
      </c>
      <c r="AH106" s="475">
        <v>28945</v>
      </c>
      <c r="AI106" s="475">
        <v>28972</v>
      </c>
      <c r="AJ106" s="475">
        <v>28825</v>
      </c>
      <c r="AK106" s="475">
        <v>29031</v>
      </c>
      <c r="AL106" s="475">
        <v>29046</v>
      </c>
      <c r="AM106" s="476">
        <v>29253</v>
      </c>
      <c r="AN106" s="474">
        <v>29315</v>
      </c>
      <c r="AO106" s="475">
        <v>29379</v>
      </c>
      <c r="AP106" s="475">
        <v>29342</v>
      </c>
      <c r="AQ106" s="475">
        <v>29260</v>
      </c>
      <c r="AR106" s="475">
        <v>29453</v>
      </c>
      <c r="AS106" s="475">
        <v>29418</v>
      </c>
      <c r="AT106" s="475">
        <v>29425</v>
      </c>
      <c r="AU106" s="475">
        <v>29402</v>
      </c>
      <c r="AV106" s="475">
        <v>29398</v>
      </c>
      <c r="AW106" s="475">
        <v>29425</v>
      </c>
      <c r="AX106" s="475">
        <v>29493</v>
      </c>
      <c r="AY106" s="476">
        <v>29589</v>
      </c>
      <c r="AZ106" s="474">
        <v>29598</v>
      </c>
      <c r="BA106" s="475">
        <v>29727</v>
      </c>
      <c r="BB106" s="475">
        <v>29682</v>
      </c>
      <c r="BC106" s="475">
        <v>29589</v>
      </c>
      <c r="BD106" s="475">
        <v>29621</v>
      </c>
      <c r="BE106" s="475">
        <v>29473</v>
      </c>
      <c r="BF106" s="475">
        <v>29477</v>
      </c>
      <c r="BG106" s="475">
        <v>29340</v>
      </c>
      <c r="BH106" s="475">
        <v>29411</v>
      </c>
      <c r="BI106" s="475">
        <v>29352</v>
      </c>
      <c r="BJ106" s="475">
        <v>29920</v>
      </c>
      <c r="BK106" s="476">
        <v>30068</v>
      </c>
      <c r="BL106" s="474">
        <v>30181</v>
      </c>
      <c r="BM106" s="479">
        <v>30203</v>
      </c>
      <c r="BN106" s="479">
        <v>30188</v>
      </c>
      <c r="BO106" s="479">
        <v>30180</v>
      </c>
      <c r="BP106" s="479">
        <v>30216</v>
      </c>
      <c r="BQ106" s="479">
        <v>30212</v>
      </c>
      <c r="BR106" s="479">
        <v>29889</v>
      </c>
      <c r="BS106" s="479">
        <v>29879</v>
      </c>
      <c r="BT106" s="479">
        <v>29886</v>
      </c>
      <c r="BU106" s="479">
        <v>29944</v>
      </c>
      <c r="BV106" s="479">
        <v>29920</v>
      </c>
      <c r="BW106" s="476">
        <v>30153</v>
      </c>
      <c r="BX106" s="474">
        <v>29686</v>
      </c>
      <c r="BY106" s="479">
        <v>29612</v>
      </c>
      <c r="BZ106" s="479">
        <v>29464</v>
      </c>
      <c r="CA106" s="479">
        <v>29271</v>
      </c>
      <c r="CB106" s="479">
        <v>29143</v>
      </c>
      <c r="CC106" s="479">
        <v>29037</v>
      </c>
      <c r="CD106" s="479">
        <v>29017</v>
      </c>
      <c r="CE106" s="479">
        <v>29053</v>
      </c>
      <c r="CF106" s="479">
        <v>29003</v>
      </c>
      <c r="CG106" s="475">
        <v>28844</v>
      </c>
      <c r="CH106" s="475">
        <v>28878</v>
      </c>
      <c r="CI106" s="476">
        <v>29040</v>
      </c>
      <c r="CJ106" s="474">
        <v>28979</v>
      </c>
      <c r="CK106" s="475">
        <v>28924</v>
      </c>
      <c r="CL106" s="475">
        <v>28807</v>
      </c>
      <c r="CM106" s="475">
        <v>28765</v>
      </c>
      <c r="CN106" s="475">
        <v>28747</v>
      </c>
      <c r="CO106" s="475">
        <v>28928</v>
      </c>
      <c r="CP106" s="475">
        <v>28992</v>
      </c>
      <c r="CQ106" s="475">
        <v>28737</v>
      </c>
      <c r="CR106" s="475">
        <v>28957</v>
      </c>
      <c r="CS106" s="475">
        <v>29038</v>
      </c>
      <c r="CT106" s="475">
        <v>29143</v>
      </c>
      <c r="CU106" s="476">
        <v>29208</v>
      </c>
      <c r="CV106" s="474">
        <v>29204</v>
      </c>
      <c r="CW106" s="475">
        <v>29068</v>
      </c>
      <c r="CX106" s="475">
        <v>28974</v>
      </c>
      <c r="CY106" s="475">
        <v>28924</v>
      </c>
      <c r="CZ106" s="475">
        <v>28889</v>
      </c>
      <c r="DA106" s="475">
        <v>28794</v>
      </c>
      <c r="DB106" s="475">
        <v>28927</v>
      </c>
      <c r="DC106" s="475">
        <v>29304</v>
      </c>
      <c r="DD106" s="475">
        <v>29180</v>
      </c>
      <c r="DE106" s="475">
        <v>29121</v>
      </c>
      <c r="DF106" s="475">
        <v>29331</v>
      </c>
      <c r="DG106" s="476">
        <v>29188</v>
      </c>
      <c r="DH106" s="474">
        <v>29147</v>
      </c>
      <c r="DI106" s="475">
        <v>29465</v>
      </c>
      <c r="DJ106" s="475">
        <v>29380</v>
      </c>
      <c r="DK106" s="475">
        <v>29335</v>
      </c>
      <c r="DL106" s="475">
        <v>29076</v>
      </c>
      <c r="DM106" s="475">
        <v>28850</v>
      </c>
      <c r="DN106" s="475">
        <v>28342</v>
      </c>
      <c r="DO106" s="475">
        <v>28264</v>
      </c>
      <c r="DP106" s="475">
        <v>28323</v>
      </c>
      <c r="DQ106" s="475">
        <v>28221</v>
      </c>
      <c r="DR106" s="475">
        <v>28168</v>
      </c>
      <c r="DS106" s="476">
        <v>27992</v>
      </c>
      <c r="DT106" s="474">
        <v>27978</v>
      </c>
      <c r="DU106" s="475">
        <v>28808</v>
      </c>
      <c r="DV106" s="475">
        <v>28749</v>
      </c>
      <c r="DW106" s="475">
        <v>28693</v>
      </c>
      <c r="DX106" s="478">
        <v>28831</v>
      </c>
      <c r="DY106" s="478">
        <v>28745</v>
      </c>
      <c r="DZ106" s="478">
        <v>28673</v>
      </c>
      <c r="EA106" s="478">
        <v>28439</v>
      </c>
      <c r="EB106" s="478">
        <v>28606</v>
      </c>
      <c r="EC106" s="478">
        <v>28596</v>
      </c>
      <c r="ED106" s="478">
        <v>28517</v>
      </c>
      <c r="EE106" s="476">
        <f>'1. Población_Afiliada_Regimen'!D106</f>
        <v>28479</v>
      </c>
      <c r="EF106" s="118">
        <f t="shared" si="13"/>
        <v>-38</v>
      </c>
      <c r="EG106" s="98">
        <f t="shared" si="14"/>
        <v>-0.13325384858154785</v>
      </c>
      <c r="EH106" s="118">
        <f t="shared" si="15"/>
        <v>487</v>
      </c>
      <c r="EI106" s="98">
        <f t="shared" si="16"/>
        <v>1.7397827950843097</v>
      </c>
    </row>
    <row r="107" spans="1:139" ht="15" outlineLevel="2">
      <c r="A107" s="457">
        <v>36</v>
      </c>
      <c r="B107" s="55" t="s">
        <v>429</v>
      </c>
      <c r="C107" s="409" t="s">
        <v>309</v>
      </c>
      <c r="D107" s="474">
        <v>3698</v>
      </c>
      <c r="E107" s="475">
        <v>3721</v>
      </c>
      <c r="F107" s="475">
        <v>3717</v>
      </c>
      <c r="G107" s="475">
        <v>3540</v>
      </c>
      <c r="H107" s="475">
        <v>3485</v>
      </c>
      <c r="I107" s="475">
        <v>3588</v>
      </c>
      <c r="J107" s="475">
        <v>3558</v>
      </c>
      <c r="K107" s="475">
        <v>3575</v>
      </c>
      <c r="L107" s="475">
        <v>3639</v>
      </c>
      <c r="M107" s="475">
        <v>3672</v>
      </c>
      <c r="N107" s="475">
        <v>3673</v>
      </c>
      <c r="O107" s="476">
        <v>3665</v>
      </c>
      <c r="P107" s="474">
        <v>3670</v>
      </c>
      <c r="Q107" s="475">
        <v>3669</v>
      </c>
      <c r="R107" s="477">
        <v>3716</v>
      </c>
      <c r="S107" s="475">
        <v>3833</v>
      </c>
      <c r="T107" s="475">
        <v>3860</v>
      </c>
      <c r="U107" s="475">
        <v>3851</v>
      </c>
      <c r="V107" s="475">
        <v>3799</v>
      </c>
      <c r="W107" s="475">
        <v>3720</v>
      </c>
      <c r="X107" s="475">
        <v>3696</v>
      </c>
      <c r="Y107" s="475">
        <v>3663</v>
      </c>
      <c r="Z107" s="475">
        <v>3578</v>
      </c>
      <c r="AA107" s="476">
        <v>3505</v>
      </c>
      <c r="AB107" s="474">
        <v>3488</v>
      </c>
      <c r="AC107" s="475">
        <v>3455</v>
      </c>
      <c r="AD107" s="475">
        <v>3409</v>
      </c>
      <c r="AE107" s="475">
        <v>3370</v>
      </c>
      <c r="AF107" s="475">
        <v>3349</v>
      </c>
      <c r="AG107" s="475">
        <v>3306</v>
      </c>
      <c r="AH107" s="475">
        <v>3288</v>
      </c>
      <c r="AI107" s="475">
        <v>3321</v>
      </c>
      <c r="AJ107" s="475">
        <v>3320</v>
      </c>
      <c r="AK107" s="475">
        <v>3358</v>
      </c>
      <c r="AL107" s="475">
        <v>3400</v>
      </c>
      <c r="AM107" s="476">
        <v>3403</v>
      </c>
      <c r="AN107" s="474">
        <v>3376</v>
      </c>
      <c r="AO107" s="475">
        <v>3653</v>
      </c>
      <c r="AP107" s="475">
        <v>3632</v>
      </c>
      <c r="AQ107" s="475">
        <v>3628</v>
      </c>
      <c r="AR107" s="475">
        <v>3701</v>
      </c>
      <c r="AS107" s="475">
        <v>3695</v>
      </c>
      <c r="AT107" s="475">
        <v>3755</v>
      </c>
      <c r="AU107" s="475">
        <v>3737</v>
      </c>
      <c r="AV107" s="475">
        <v>3618</v>
      </c>
      <c r="AW107" s="475">
        <v>3703</v>
      </c>
      <c r="AX107" s="475">
        <v>3718</v>
      </c>
      <c r="AY107" s="476">
        <v>3709</v>
      </c>
      <c r="AZ107" s="474">
        <v>3667</v>
      </c>
      <c r="BA107" s="475">
        <v>3595</v>
      </c>
      <c r="BB107" s="475">
        <v>3534</v>
      </c>
      <c r="BC107" s="475">
        <v>3493</v>
      </c>
      <c r="BD107" s="475">
        <v>3478</v>
      </c>
      <c r="BE107" s="475">
        <v>3416</v>
      </c>
      <c r="BF107" s="475">
        <v>3371</v>
      </c>
      <c r="BG107" s="475">
        <v>3355</v>
      </c>
      <c r="BH107" s="475">
        <v>3332</v>
      </c>
      <c r="BI107" s="475">
        <v>3360</v>
      </c>
      <c r="BJ107" s="475">
        <v>3361</v>
      </c>
      <c r="BK107" s="476">
        <v>3318</v>
      </c>
      <c r="BL107" s="474">
        <v>3304</v>
      </c>
      <c r="BM107" s="479">
        <v>3327</v>
      </c>
      <c r="BN107" s="479">
        <v>3318</v>
      </c>
      <c r="BO107" s="479">
        <v>3244</v>
      </c>
      <c r="BP107" s="479">
        <v>3212</v>
      </c>
      <c r="BQ107" s="479">
        <v>3155</v>
      </c>
      <c r="BR107" s="479">
        <v>3140</v>
      </c>
      <c r="BS107" s="479">
        <v>3173</v>
      </c>
      <c r="BT107" s="479">
        <v>3125</v>
      </c>
      <c r="BU107" s="479">
        <v>3127</v>
      </c>
      <c r="BV107" s="479">
        <v>3159</v>
      </c>
      <c r="BW107" s="476">
        <v>3121</v>
      </c>
      <c r="BX107" s="474">
        <v>3105</v>
      </c>
      <c r="BY107" s="479">
        <v>3064</v>
      </c>
      <c r="BZ107" s="479">
        <v>2973</v>
      </c>
      <c r="CA107" s="479">
        <v>2915</v>
      </c>
      <c r="CB107" s="479">
        <v>2902</v>
      </c>
      <c r="CC107" s="479">
        <v>2820</v>
      </c>
      <c r="CD107" s="479">
        <v>2792</v>
      </c>
      <c r="CE107" s="479">
        <v>2776</v>
      </c>
      <c r="CF107" s="479">
        <v>2724</v>
      </c>
      <c r="CG107" s="475">
        <v>2715</v>
      </c>
      <c r="CH107" s="475">
        <v>2701</v>
      </c>
      <c r="CI107" s="476">
        <v>2703</v>
      </c>
      <c r="CJ107" s="474">
        <v>2706</v>
      </c>
      <c r="CK107" s="475">
        <v>2732</v>
      </c>
      <c r="CL107" s="475">
        <v>2745</v>
      </c>
      <c r="CM107" s="475">
        <v>2733</v>
      </c>
      <c r="CN107" s="475">
        <v>2725</v>
      </c>
      <c r="CO107" s="475">
        <v>2715</v>
      </c>
      <c r="CP107" s="475">
        <v>2741</v>
      </c>
      <c r="CQ107" s="475">
        <v>2709</v>
      </c>
      <c r="CR107" s="475">
        <v>2756</v>
      </c>
      <c r="CS107" s="475">
        <v>2729</v>
      </c>
      <c r="CT107" s="475">
        <v>2726</v>
      </c>
      <c r="CU107" s="476">
        <v>2740</v>
      </c>
      <c r="CV107" s="474">
        <v>2752</v>
      </c>
      <c r="CW107" s="475">
        <v>2768</v>
      </c>
      <c r="CX107" s="475">
        <v>2736</v>
      </c>
      <c r="CY107" s="475">
        <v>2740</v>
      </c>
      <c r="CZ107" s="475">
        <v>2747</v>
      </c>
      <c r="DA107" s="475">
        <v>2730</v>
      </c>
      <c r="DB107" s="475">
        <v>2728</v>
      </c>
      <c r="DC107" s="475">
        <v>2702</v>
      </c>
      <c r="DD107" s="475">
        <v>2719</v>
      </c>
      <c r="DE107" s="475">
        <v>2748</v>
      </c>
      <c r="DF107" s="475">
        <v>2781</v>
      </c>
      <c r="DG107" s="476">
        <v>2773</v>
      </c>
      <c r="DH107" s="474">
        <v>2790</v>
      </c>
      <c r="DI107" s="475">
        <v>2792</v>
      </c>
      <c r="DJ107" s="475">
        <v>2757</v>
      </c>
      <c r="DK107" s="475">
        <v>2772</v>
      </c>
      <c r="DL107" s="475">
        <v>2753</v>
      </c>
      <c r="DM107" s="475">
        <v>2750</v>
      </c>
      <c r="DN107" s="475">
        <v>2747</v>
      </c>
      <c r="DO107" s="475">
        <v>2746</v>
      </c>
      <c r="DP107" s="475">
        <v>2726</v>
      </c>
      <c r="DQ107" s="475">
        <v>2679</v>
      </c>
      <c r="DR107" s="475">
        <v>2673</v>
      </c>
      <c r="DS107" s="476">
        <v>2663</v>
      </c>
      <c r="DT107" s="474">
        <v>2685</v>
      </c>
      <c r="DU107" s="475">
        <v>2738</v>
      </c>
      <c r="DV107" s="475">
        <v>2767</v>
      </c>
      <c r="DW107" s="475">
        <v>2778</v>
      </c>
      <c r="DX107" s="478">
        <v>2801</v>
      </c>
      <c r="DY107" s="478">
        <v>2811</v>
      </c>
      <c r="DZ107" s="478">
        <v>2808</v>
      </c>
      <c r="EA107" s="478">
        <v>2763</v>
      </c>
      <c r="EB107" s="478">
        <v>2741</v>
      </c>
      <c r="EC107" s="478">
        <v>2703</v>
      </c>
      <c r="ED107" s="478">
        <v>2688</v>
      </c>
      <c r="EE107" s="476">
        <f>'1. Población_Afiliada_Regimen'!D107</f>
        <v>2678</v>
      </c>
      <c r="EF107" s="118">
        <f t="shared" si="13"/>
        <v>-10</v>
      </c>
      <c r="EG107" s="98">
        <f t="shared" si="14"/>
        <v>-0.37202380952380948</v>
      </c>
      <c r="EH107" s="118">
        <f t="shared" si="15"/>
        <v>15</v>
      </c>
      <c r="EI107" s="98">
        <f t="shared" si="16"/>
        <v>0.5632745024408562</v>
      </c>
    </row>
    <row r="108" spans="1:139" ht="15" outlineLevel="2">
      <c r="A108" s="457">
        <v>91</v>
      </c>
      <c r="B108" s="55" t="s">
        <v>429</v>
      </c>
      <c r="C108" s="409" t="s">
        <v>329</v>
      </c>
      <c r="D108" s="474">
        <v>6853</v>
      </c>
      <c r="E108" s="475">
        <v>6989</v>
      </c>
      <c r="F108" s="475">
        <v>6921</v>
      </c>
      <c r="G108" s="475">
        <v>6937</v>
      </c>
      <c r="H108" s="475">
        <v>6978</v>
      </c>
      <c r="I108" s="475">
        <v>7009</v>
      </c>
      <c r="J108" s="475">
        <v>6997</v>
      </c>
      <c r="K108" s="475">
        <v>6986</v>
      </c>
      <c r="L108" s="475">
        <v>7079</v>
      </c>
      <c r="M108" s="475">
        <v>7119</v>
      </c>
      <c r="N108" s="475">
        <v>7148</v>
      </c>
      <c r="O108" s="476">
        <v>7206</v>
      </c>
      <c r="P108" s="474">
        <v>7263</v>
      </c>
      <c r="Q108" s="475">
        <v>7226</v>
      </c>
      <c r="R108" s="477">
        <v>7339</v>
      </c>
      <c r="S108" s="475">
        <v>7373</v>
      </c>
      <c r="T108" s="475">
        <v>7300</v>
      </c>
      <c r="U108" s="475">
        <v>7439</v>
      </c>
      <c r="V108" s="475">
        <v>7649</v>
      </c>
      <c r="W108" s="475">
        <v>7718</v>
      </c>
      <c r="X108" s="475">
        <v>7750</v>
      </c>
      <c r="Y108" s="475">
        <v>7747</v>
      </c>
      <c r="Z108" s="475">
        <v>7745</v>
      </c>
      <c r="AA108" s="476">
        <v>7699</v>
      </c>
      <c r="AB108" s="474">
        <v>7728</v>
      </c>
      <c r="AC108" s="475">
        <v>7675</v>
      </c>
      <c r="AD108" s="475">
        <v>7688</v>
      </c>
      <c r="AE108" s="475">
        <v>7649</v>
      </c>
      <c r="AF108" s="475">
        <v>7658</v>
      </c>
      <c r="AG108" s="475">
        <v>7596</v>
      </c>
      <c r="AH108" s="475">
        <v>7565</v>
      </c>
      <c r="AI108" s="475">
        <v>7554</v>
      </c>
      <c r="AJ108" s="475">
        <v>7519</v>
      </c>
      <c r="AK108" s="475">
        <v>7510</v>
      </c>
      <c r="AL108" s="475">
        <v>7460</v>
      </c>
      <c r="AM108" s="476">
        <v>7459</v>
      </c>
      <c r="AN108" s="474">
        <v>7417</v>
      </c>
      <c r="AO108" s="475">
        <v>7498</v>
      </c>
      <c r="AP108" s="475">
        <v>7471</v>
      </c>
      <c r="AQ108" s="475">
        <v>7532</v>
      </c>
      <c r="AR108" s="475">
        <v>7580</v>
      </c>
      <c r="AS108" s="475">
        <v>7573</v>
      </c>
      <c r="AT108" s="475">
        <v>7564</v>
      </c>
      <c r="AU108" s="475">
        <v>7558</v>
      </c>
      <c r="AV108" s="475">
        <v>7503</v>
      </c>
      <c r="AW108" s="475">
        <v>7525</v>
      </c>
      <c r="AX108" s="475">
        <v>7585</v>
      </c>
      <c r="AY108" s="476">
        <v>7555</v>
      </c>
      <c r="AZ108" s="474">
        <v>7535</v>
      </c>
      <c r="BA108" s="475">
        <v>7521</v>
      </c>
      <c r="BB108" s="475">
        <v>7479</v>
      </c>
      <c r="BC108" s="475">
        <v>7426</v>
      </c>
      <c r="BD108" s="475">
        <v>7401</v>
      </c>
      <c r="BE108" s="475">
        <v>7348</v>
      </c>
      <c r="BF108" s="475">
        <v>7316</v>
      </c>
      <c r="BG108" s="475">
        <v>7261</v>
      </c>
      <c r="BH108" s="475">
        <v>7253</v>
      </c>
      <c r="BI108" s="475">
        <v>7180</v>
      </c>
      <c r="BJ108" s="475">
        <v>7190</v>
      </c>
      <c r="BK108" s="476">
        <v>7204</v>
      </c>
      <c r="BL108" s="474">
        <v>7191</v>
      </c>
      <c r="BM108" s="479">
        <v>7220</v>
      </c>
      <c r="BN108" s="479">
        <v>7208</v>
      </c>
      <c r="BO108" s="479">
        <v>7160</v>
      </c>
      <c r="BP108" s="479">
        <v>7180</v>
      </c>
      <c r="BQ108" s="479">
        <v>7141</v>
      </c>
      <c r="BR108" s="479">
        <v>7049</v>
      </c>
      <c r="BS108" s="479">
        <v>7014</v>
      </c>
      <c r="BT108" s="479">
        <v>6994</v>
      </c>
      <c r="BU108" s="479">
        <v>6957</v>
      </c>
      <c r="BV108" s="479">
        <v>6946</v>
      </c>
      <c r="BW108" s="476">
        <v>6970</v>
      </c>
      <c r="BX108" s="474">
        <v>6963</v>
      </c>
      <c r="BY108" s="479">
        <v>6893</v>
      </c>
      <c r="BZ108" s="479">
        <v>6866</v>
      </c>
      <c r="CA108" s="479">
        <v>6817</v>
      </c>
      <c r="CB108" s="479">
        <v>6790</v>
      </c>
      <c r="CC108" s="479">
        <v>6684</v>
      </c>
      <c r="CD108" s="479">
        <v>6662</v>
      </c>
      <c r="CE108" s="479">
        <v>6697</v>
      </c>
      <c r="CF108" s="479">
        <v>6672</v>
      </c>
      <c r="CG108" s="475">
        <v>6662</v>
      </c>
      <c r="CH108" s="475">
        <v>6665</v>
      </c>
      <c r="CI108" s="476">
        <v>6655</v>
      </c>
      <c r="CJ108" s="474">
        <v>6633</v>
      </c>
      <c r="CK108" s="475">
        <v>6662</v>
      </c>
      <c r="CL108" s="475">
        <v>6653</v>
      </c>
      <c r="CM108" s="475">
        <v>6625</v>
      </c>
      <c r="CN108" s="475">
        <v>6620</v>
      </c>
      <c r="CO108" s="475">
        <v>6615</v>
      </c>
      <c r="CP108" s="475">
        <v>6640</v>
      </c>
      <c r="CQ108" s="475">
        <v>6640</v>
      </c>
      <c r="CR108" s="475">
        <v>6641</v>
      </c>
      <c r="CS108" s="475">
        <v>6666</v>
      </c>
      <c r="CT108" s="475">
        <v>6659</v>
      </c>
      <c r="CU108" s="476">
        <v>6653</v>
      </c>
      <c r="CV108" s="474">
        <v>6643</v>
      </c>
      <c r="CW108" s="475">
        <v>6583</v>
      </c>
      <c r="CX108" s="475">
        <v>6554</v>
      </c>
      <c r="CY108" s="475">
        <v>6539</v>
      </c>
      <c r="CZ108" s="475">
        <v>6540</v>
      </c>
      <c r="DA108" s="475">
        <v>6506</v>
      </c>
      <c r="DB108" s="475">
        <v>6457</v>
      </c>
      <c r="DC108" s="475">
        <v>6420</v>
      </c>
      <c r="DD108" s="475">
        <v>6442</v>
      </c>
      <c r="DE108" s="475">
        <v>6452</v>
      </c>
      <c r="DF108" s="475">
        <v>6484</v>
      </c>
      <c r="DG108" s="476">
        <v>6473</v>
      </c>
      <c r="DH108" s="474">
        <v>6490</v>
      </c>
      <c r="DI108" s="475">
        <v>6461</v>
      </c>
      <c r="DJ108" s="475">
        <v>6464</v>
      </c>
      <c r="DK108" s="475">
        <v>6444</v>
      </c>
      <c r="DL108" s="475">
        <v>6412</v>
      </c>
      <c r="DM108" s="475">
        <v>6398</v>
      </c>
      <c r="DN108" s="475">
        <v>6394</v>
      </c>
      <c r="DO108" s="475">
        <v>6362</v>
      </c>
      <c r="DP108" s="475">
        <v>6323</v>
      </c>
      <c r="DQ108" s="475">
        <v>6317</v>
      </c>
      <c r="DR108" s="475">
        <v>6286</v>
      </c>
      <c r="DS108" s="476">
        <v>6310</v>
      </c>
      <c r="DT108" s="474">
        <v>6342</v>
      </c>
      <c r="DU108" s="475">
        <v>6357</v>
      </c>
      <c r="DV108" s="475">
        <v>6363</v>
      </c>
      <c r="DW108" s="475">
        <v>6361</v>
      </c>
      <c r="DX108" s="478">
        <v>6432</v>
      </c>
      <c r="DY108" s="478">
        <v>6433</v>
      </c>
      <c r="DZ108" s="478">
        <v>6453</v>
      </c>
      <c r="EA108" s="478">
        <v>6419</v>
      </c>
      <c r="EB108" s="478">
        <v>6427</v>
      </c>
      <c r="EC108" s="478">
        <v>6431</v>
      </c>
      <c r="ED108" s="478">
        <v>6411</v>
      </c>
      <c r="EE108" s="476">
        <f>'1. Población_Afiliada_Regimen'!D108</f>
        <v>6416</v>
      </c>
      <c r="EF108" s="118">
        <f t="shared" si="13"/>
        <v>5</v>
      </c>
      <c r="EG108" s="98">
        <f t="shared" si="14"/>
        <v>7.7990953049446268E-2</v>
      </c>
      <c r="EH108" s="118">
        <f t="shared" si="15"/>
        <v>106</v>
      </c>
      <c r="EI108" s="98">
        <f t="shared" si="16"/>
        <v>1.6798732171156894</v>
      </c>
    </row>
    <row r="109" spans="1:139" ht="15" outlineLevel="2">
      <c r="A109" s="457">
        <v>93</v>
      </c>
      <c r="B109" s="55" t="s">
        <v>429</v>
      </c>
      <c r="C109" s="409" t="s">
        <v>331</v>
      </c>
      <c r="D109" s="474">
        <v>12724</v>
      </c>
      <c r="E109" s="475">
        <v>12732</v>
      </c>
      <c r="F109" s="475">
        <v>12702</v>
      </c>
      <c r="G109" s="475">
        <v>12741</v>
      </c>
      <c r="H109" s="475">
        <v>12571</v>
      </c>
      <c r="I109" s="475">
        <v>12598</v>
      </c>
      <c r="J109" s="475">
        <v>12576</v>
      </c>
      <c r="K109" s="475">
        <v>12559</v>
      </c>
      <c r="L109" s="475">
        <v>12842</v>
      </c>
      <c r="M109" s="475">
        <v>12882</v>
      </c>
      <c r="N109" s="475">
        <v>12959</v>
      </c>
      <c r="O109" s="476">
        <v>13099</v>
      </c>
      <c r="P109" s="474">
        <v>13164</v>
      </c>
      <c r="Q109" s="475">
        <v>13193</v>
      </c>
      <c r="R109" s="477">
        <v>13265</v>
      </c>
      <c r="S109" s="475">
        <v>12980</v>
      </c>
      <c r="T109" s="475">
        <v>13521</v>
      </c>
      <c r="U109" s="475">
        <v>13591</v>
      </c>
      <c r="V109" s="475">
        <v>13621</v>
      </c>
      <c r="W109" s="475">
        <v>13736</v>
      </c>
      <c r="X109" s="475">
        <v>13805</v>
      </c>
      <c r="Y109" s="475">
        <v>13922</v>
      </c>
      <c r="Z109" s="475">
        <v>13948</v>
      </c>
      <c r="AA109" s="476">
        <v>13946</v>
      </c>
      <c r="AB109" s="474">
        <v>13995</v>
      </c>
      <c r="AC109" s="475">
        <v>14055</v>
      </c>
      <c r="AD109" s="475">
        <v>13975</v>
      </c>
      <c r="AE109" s="475">
        <v>14103</v>
      </c>
      <c r="AF109" s="475">
        <v>14187</v>
      </c>
      <c r="AG109" s="475">
        <v>14178</v>
      </c>
      <c r="AH109" s="475">
        <v>14177</v>
      </c>
      <c r="AI109" s="475">
        <v>14204</v>
      </c>
      <c r="AJ109" s="475">
        <v>14235</v>
      </c>
      <c r="AK109" s="475">
        <v>14353</v>
      </c>
      <c r="AL109" s="475">
        <v>14397</v>
      </c>
      <c r="AM109" s="476">
        <v>14440</v>
      </c>
      <c r="AN109" s="474">
        <v>14427</v>
      </c>
      <c r="AO109" s="475">
        <v>14410</v>
      </c>
      <c r="AP109" s="475">
        <v>14412</v>
      </c>
      <c r="AQ109" s="475">
        <v>14394</v>
      </c>
      <c r="AR109" s="475">
        <v>14490</v>
      </c>
      <c r="AS109" s="475">
        <v>14486</v>
      </c>
      <c r="AT109" s="475">
        <v>14482</v>
      </c>
      <c r="AU109" s="475">
        <v>14472</v>
      </c>
      <c r="AV109" s="475">
        <v>14379</v>
      </c>
      <c r="AW109" s="475">
        <v>14456</v>
      </c>
      <c r="AX109" s="475">
        <v>14477</v>
      </c>
      <c r="AY109" s="476">
        <v>14425</v>
      </c>
      <c r="AZ109" s="474">
        <v>14510</v>
      </c>
      <c r="BA109" s="475">
        <v>14523</v>
      </c>
      <c r="BB109" s="475">
        <v>14513</v>
      </c>
      <c r="BC109" s="475">
        <v>14458</v>
      </c>
      <c r="BD109" s="475">
        <v>14455</v>
      </c>
      <c r="BE109" s="475">
        <v>14412</v>
      </c>
      <c r="BF109" s="475">
        <v>14391</v>
      </c>
      <c r="BG109" s="475">
        <v>14336</v>
      </c>
      <c r="BH109" s="475">
        <v>14373</v>
      </c>
      <c r="BI109" s="475">
        <v>14322</v>
      </c>
      <c r="BJ109" s="475">
        <v>14370</v>
      </c>
      <c r="BK109" s="476">
        <v>14425</v>
      </c>
      <c r="BL109" s="474">
        <v>14441</v>
      </c>
      <c r="BM109" s="479">
        <v>14473</v>
      </c>
      <c r="BN109" s="479">
        <v>14396</v>
      </c>
      <c r="BO109" s="479">
        <v>14353</v>
      </c>
      <c r="BP109" s="479">
        <v>14361</v>
      </c>
      <c r="BQ109" s="479">
        <v>14365</v>
      </c>
      <c r="BR109" s="479">
        <v>14215</v>
      </c>
      <c r="BS109" s="479">
        <v>14161</v>
      </c>
      <c r="BT109" s="479">
        <v>14156</v>
      </c>
      <c r="BU109" s="479">
        <v>14207</v>
      </c>
      <c r="BV109" s="479">
        <v>14243</v>
      </c>
      <c r="BW109" s="476">
        <v>14380</v>
      </c>
      <c r="BX109" s="474">
        <v>14380</v>
      </c>
      <c r="BY109" s="479">
        <v>14326</v>
      </c>
      <c r="BZ109" s="479">
        <v>14258</v>
      </c>
      <c r="CA109" s="479">
        <v>14125</v>
      </c>
      <c r="CB109" s="479">
        <v>14045</v>
      </c>
      <c r="CC109" s="479">
        <v>14001</v>
      </c>
      <c r="CD109" s="479">
        <v>13966</v>
      </c>
      <c r="CE109" s="479">
        <v>13955</v>
      </c>
      <c r="CF109" s="479">
        <v>13882</v>
      </c>
      <c r="CG109" s="475">
        <v>13873</v>
      </c>
      <c r="CH109" s="475">
        <v>13890</v>
      </c>
      <c r="CI109" s="476">
        <v>13902</v>
      </c>
      <c r="CJ109" s="474">
        <v>13874</v>
      </c>
      <c r="CK109" s="475">
        <v>13866</v>
      </c>
      <c r="CL109" s="475">
        <v>13833</v>
      </c>
      <c r="CM109" s="475">
        <v>13802</v>
      </c>
      <c r="CN109" s="475">
        <v>13785</v>
      </c>
      <c r="CO109" s="475">
        <v>13784</v>
      </c>
      <c r="CP109" s="475">
        <v>13823</v>
      </c>
      <c r="CQ109" s="475">
        <v>13953</v>
      </c>
      <c r="CR109" s="475">
        <v>13951</v>
      </c>
      <c r="CS109" s="475">
        <v>13993</v>
      </c>
      <c r="CT109" s="475">
        <v>14051</v>
      </c>
      <c r="CU109" s="476">
        <v>14132</v>
      </c>
      <c r="CV109" s="474">
        <v>14130</v>
      </c>
      <c r="CW109" s="475">
        <v>14051</v>
      </c>
      <c r="CX109" s="475">
        <v>14052</v>
      </c>
      <c r="CY109" s="475">
        <v>13993</v>
      </c>
      <c r="CZ109" s="475">
        <v>14004</v>
      </c>
      <c r="DA109" s="475">
        <v>13960</v>
      </c>
      <c r="DB109" s="475">
        <v>13953</v>
      </c>
      <c r="DC109" s="475">
        <v>13900</v>
      </c>
      <c r="DD109" s="475">
        <v>13915</v>
      </c>
      <c r="DE109" s="475">
        <v>13887</v>
      </c>
      <c r="DF109" s="475">
        <v>13926</v>
      </c>
      <c r="DG109" s="476">
        <v>13969</v>
      </c>
      <c r="DH109" s="474">
        <v>14009</v>
      </c>
      <c r="DI109" s="475">
        <v>13989</v>
      </c>
      <c r="DJ109" s="475">
        <v>13951</v>
      </c>
      <c r="DK109" s="475">
        <v>13897</v>
      </c>
      <c r="DL109" s="475">
        <v>13864</v>
      </c>
      <c r="DM109" s="475">
        <v>13795</v>
      </c>
      <c r="DN109" s="475">
        <v>13705</v>
      </c>
      <c r="DO109" s="475">
        <v>13692</v>
      </c>
      <c r="DP109" s="475">
        <v>13706</v>
      </c>
      <c r="DQ109" s="475">
        <v>13691</v>
      </c>
      <c r="DR109" s="475">
        <v>13639</v>
      </c>
      <c r="DS109" s="476">
        <v>13724</v>
      </c>
      <c r="DT109" s="474">
        <v>13774</v>
      </c>
      <c r="DU109" s="475">
        <v>13912</v>
      </c>
      <c r="DV109" s="475">
        <v>13843</v>
      </c>
      <c r="DW109" s="475">
        <v>13788</v>
      </c>
      <c r="DX109" s="478">
        <v>13803</v>
      </c>
      <c r="DY109" s="478">
        <v>13825</v>
      </c>
      <c r="DZ109" s="478">
        <v>13871</v>
      </c>
      <c r="EA109" s="478">
        <v>13817</v>
      </c>
      <c r="EB109" s="478">
        <v>13892</v>
      </c>
      <c r="EC109" s="478">
        <v>13931</v>
      </c>
      <c r="ED109" s="478">
        <v>13860</v>
      </c>
      <c r="EE109" s="476">
        <f>'1. Población_Afiliada_Regimen'!D109</f>
        <v>13929</v>
      </c>
      <c r="EF109" s="118">
        <f t="shared" si="13"/>
        <v>69</v>
      </c>
      <c r="EG109" s="98">
        <f t="shared" si="14"/>
        <v>0.49783549783549785</v>
      </c>
      <c r="EH109" s="118">
        <f t="shared" si="15"/>
        <v>205</v>
      </c>
      <c r="EI109" s="98">
        <f t="shared" si="16"/>
        <v>1.493733605362868</v>
      </c>
    </row>
    <row r="110" spans="1:139" ht="15" outlineLevel="2">
      <c r="A110" s="457">
        <v>101</v>
      </c>
      <c r="B110" s="55" t="s">
        <v>429</v>
      </c>
      <c r="C110" s="409" t="s">
        <v>358</v>
      </c>
      <c r="D110" s="474">
        <v>17923</v>
      </c>
      <c r="E110" s="475">
        <v>17939</v>
      </c>
      <c r="F110" s="475">
        <v>17921</v>
      </c>
      <c r="G110" s="475">
        <v>17943</v>
      </c>
      <c r="H110" s="475">
        <v>17691</v>
      </c>
      <c r="I110" s="475">
        <v>17705</v>
      </c>
      <c r="J110" s="475">
        <v>17616</v>
      </c>
      <c r="K110" s="475">
        <v>17686</v>
      </c>
      <c r="L110" s="475">
        <v>17939</v>
      </c>
      <c r="M110" s="475">
        <v>18100</v>
      </c>
      <c r="N110" s="475">
        <v>18119</v>
      </c>
      <c r="O110" s="476">
        <v>18348</v>
      </c>
      <c r="P110" s="474">
        <v>18687</v>
      </c>
      <c r="Q110" s="475">
        <v>18736</v>
      </c>
      <c r="R110" s="477">
        <v>18968</v>
      </c>
      <c r="S110" s="475">
        <v>19253</v>
      </c>
      <c r="T110" s="475">
        <v>19364</v>
      </c>
      <c r="U110" s="475">
        <v>19548</v>
      </c>
      <c r="V110" s="475">
        <v>19574</v>
      </c>
      <c r="W110" s="475">
        <v>19473</v>
      </c>
      <c r="X110" s="475">
        <v>19410</v>
      </c>
      <c r="Y110" s="475">
        <v>19481</v>
      </c>
      <c r="Z110" s="475">
        <v>19541</v>
      </c>
      <c r="AA110" s="476">
        <v>19488</v>
      </c>
      <c r="AB110" s="474">
        <v>19587</v>
      </c>
      <c r="AC110" s="475">
        <v>19595</v>
      </c>
      <c r="AD110" s="475">
        <v>19507</v>
      </c>
      <c r="AE110" s="475">
        <v>19643</v>
      </c>
      <c r="AF110" s="475">
        <v>19556</v>
      </c>
      <c r="AG110" s="475">
        <v>19392</v>
      </c>
      <c r="AH110" s="475">
        <v>19364</v>
      </c>
      <c r="AI110" s="475">
        <v>19475</v>
      </c>
      <c r="AJ110" s="475">
        <v>19639</v>
      </c>
      <c r="AK110" s="475">
        <v>19827</v>
      </c>
      <c r="AL110" s="475">
        <v>19877</v>
      </c>
      <c r="AM110" s="476">
        <v>20071</v>
      </c>
      <c r="AN110" s="474">
        <v>20018</v>
      </c>
      <c r="AO110" s="475">
        <v>20116</v>
      </c>
      <c r="AP110" s="475">
        <v>20134</v>
      </c>
      <c r="AQ110" s="475">
        <v>20027</v>
      </c>
      <c r="AR110" s="475">
        <v>20073</v>
      </c>
      <c r="AS110" s="475">
        <v>20064</v>
      </c>
      <c r="AT110" s="475">
        <v>20126</v>
      </c>
      <c r="AU110" s="475">
        <v>20158</v>
      </c>
      <c r="AV110" s="475">
        <v>20108</v>
      </c>
      <c r="AW110" s="475">
        <v>20193</v>
      </c>
      <c r="AX110" s="475">
        <v>20211</v>
      </c>
      <c r="AY110" s="476">
        <v>20245</v>
      </c>
      <c r="AZ110" s="474">
        <v>20292</v>
      </c>
      <c r="BA110" s="475">
        <v>20398</v>
      </c>
      <c r="BB110" s="475">
        <v>20359</v>
      </c>
      <c r="BC110" s="475">
        <v>20338</v>
      </c>
      <c r="BD110" s="475">
        <v>20353</v>
      </c>
      <c r="BE110" s="475">
        <v>20244</v>
      </c>
      <c r="BF110" s="475">
        <v>20252</v>
      </c>
      <c r="BG110" s="475">
        <v>20148</v>
      </c>
      <c r="BH110" s="475">
        <v>20081</v>
      </c>
      <c r="BI110" s="475">
        <v>19962</v>
      </c>
      <c r="BJ110" s="475">
        <v>20202</v>
      </c>
      <c r="BK110" s="476">
        <v>20380</v>
      </c>
      <c r="BL110" s="474">
        <v>20417</v>
      </c>
      <c r="BM110" s="479">
        <v>20519</v>
      </c>
      <c r="BN110" s="479">
        <v>20568</v>
      </c>
      <c r="BO110" s="479">
        <v>20529</v>
      </c>
      <c r="BP110" s="479">
        <v>20541</v>
      </c>
      <c r="BQ110" s="479">
        <v>20508</v>
      </c>
      <c r="BR110" s="479">
        <v>20432</v>
      </c>
      <c r="BS110" s="479">
        <v>20398</v>
      </c>
      <c r="BT110" s="479">
        <v>20414</v>
      </c>
      <c r="BU110" s="479">
        <v>20435</v>
      </c>
      <c r="BV110" s="479">
        <v>20443</v>
      </c>
      <c r="BW110" s="476">
        <v>20520</v>
      </c>
      <c r="BX110" s="474">
        <v>20364</v>
      </c>
      <c r="BY110" s="479">
        <v>20138</v>
      </c>
      <c r="BZ110" s="479">
        <v>19952</v>
      </c>
      <c r="CA110" s="479">
        <v>19735</v>
      </c>
      <c r="CB110" s="479">
        <v>19682</v>
      </c>
      <c r="CC110" s="479">
        <v>19223</v>
      </c>
      <c r="CD110" s="479">
        <v>19133</v>
      </c>
      <c r="CE110" s="479">
        <v>19098</v>
      </c>
      <c r="CF110" s="479">
        <v>18934</v>
      </c>
      <c r="CG110" s="475">
        <v>18838</v>
      </c>
      <c r="CH110" s="475">
        <v>18944</v>
      </c>
      <c r="CI110" s="476">
        <v>18925</v>
      </c>
      <c r="CJ110" s="474">
        <v>18848</v>
      </c>
      <c r="CK110" s="475">
        <v>18827</v>
      </c>
      <c r="CL110" s="475">
        <v>18749</v>
      </c>
      <c r="CM110" s="475">
        <v>18728</v>
      </c>
      <c r="CN110" s="475">
        <v>18782</v>
      </c>
      <c r="CO110" s="475">
        <v>18864</v>
      </c>
      <c r="CP110" s="475">
        <v>18938</v>
      </c>
      <c r="CQ110" s="475">
        <v>18404</v>
      </c>
      <c r="CR110" s="475">
        <v>18942</v>
      </c>
      <c r="CS110" s="475">
        <v>18983</v>
      </c>
      <c r="CT110" s="475">
        <v>18914</v>
      </c>
      <c r="CU110" s="476">
        <v>18949</v>
      </c>
      <c r="CV110" s="474">
        <v>19000</v>
      </c>
      <c r="CW110" s="475">
        <v>18990</v>
      </c>
      <c r="CX110" s="475">
        <v>18881</v>
      </c>
      <c r="CY110" s="475">
        <v>18807</v>
      </c>
      <c r="CZ110" s="475">
        <v>18830</v>
      </c>
      <c r="DA110" s="475">
        <v>18888</v>
      </c>
      <c r="DB110" s="475">
        <v>18890</v>
      </c>
      <c r="DC110" s="475">
        <v>18847</v>
      </c>
      <c r="DD110" s="475">
        <v>18820</v>
      </c>
      <c r="DE110" s="475">
        <v>18758</v>
      </c>
      <c r="DF110" s="475">
        <v>18831</v>
      </c>
      <c r="DG110" s="476">
        <v>18789</v>
      </c>
      <c r="DH110" s="474">
        <v>18819</v>
      </c>
      <c r="DI110" s="475">
        <v>18698</v>
      </c>
      <c r="DJ110" s="475">
        <v>18774</v>
      </c>
      <c r="DK110" s="475">
        <v>18705</v>
      </c>
      <c r="DL110" s="475">
        <v>18599</v>
      </c>
      <c r="DM110" s="475">
        <v>18518</v>
      </c>
      <c r="DN110" s="475">
        <v>18400</v>
      </c>
      <c r="DO110" s="475">
        <v>18360</v>
      </c>
      <c r="DP110" s="475">
        <v>18368</v>
      </c>
      <c r="DQ110" s="475">
        <v>18386</v>
      </c>
      <c r="DR110" s="475">
        <v>18389</v>
      </c>
      <c r="DS110" s="476">
        <v>18471</v>
      </c>
      <c r="DT110" s="474">
        <v>18499</v>
      </c>
      <c r="DU110" s="475">
        <v>18833</v>
      </c>
      <c r="DV110" s="475">
        <v>18852</v>
      </c>
      <c r="DW110" s="475">
        <v>18869</v>
      </c>
      <c r="DX110" s="478">
        <v>19001</v>
      </c>
      <c r="DY110" s="478">
        <v>18959</v>
      </c>
      <c r="DZ110" s="478">
        <v>18948</v>
      </c>
      <c r="EA110" s="478">
        <v>18794</v>
      </c>
      <c r="EB110" s="478">
        <v>18772</v>
      </c>
      <c r="EC110" s="478">
        <v>18699</v>
      </c>
      <c r="ED110" s="478">
        <v>18577</v>
      </c>
      <c r="EE110" s="476">
        <f>'1. Población_Afiliada_Regimen'!D110</f>
        <v>18494</v>
      </c>
      <c r="EF110" s="118">
        <f t="shared" si="13"/>
        <v>-83</v>
      </c>
      <c r="EG110" s="98">
        <f t="shared" si="14"/>
        <v>-0.44678904021101362</v>
      </c>
      <c r="EH110" s="118">
        <f t="shared" si="15"/>
        <v>23</v>
      </c>
      <c r="EI110" s="98">
        <f t="shared" si="16"/>
        <v>0.12451951708082941</v>
      </c>
    </row>
    <row r="111" spans="1:139" ht="15" outlineLevel="2">
      <c r="A111" s="457">
        <v>145</v>
      </c>
      <c r="B111" s="55" t="s">
        <v>429</v>
      </c>
      <c r="C111" s="409" t="s">
        <v>347</v>
      </c>
      <c r="D111" s="474">
        <v>3511</v>
      </c>
      <c r="E111" s="475">
        <v>3508</v>
      </c>
      <c r="F111" s="475">
        <v>3552</v>
      </c>
      <c r="G111" s="475">
        <v>3574</v>
      </c>
      <c r="H111" s="475">
        <v>3574</v>
      </c>
      <c r="I111" s="475">
        <v>3552</v>
      </c>
      <c r="J111" s="475">
        <v>3528</v>
      </c>
      <c r="K111" s="475">
        <v>3545</v>
      </c>
      <c r="L111" s="475">
        <v>3545</v>
      </c>
      <c r="M111" s="475">
        <v>3534</v>
      </c>
      <c r="N111" s="475">
        <v>3567</v>
      </c>
      <c r="O111" s="476">
        <v>3586</v>
      </c>
      <c r="P111" s="474">
        <v>3597</v>
      </c>
      <c r="Q111" s="475">
        <v>3601</v>
      </c>
      <c r="R111" s="477">
        <v>3612</v>
      </c>
      <c r="S111" s="475">
        <v>3632</v>
      </c>
      <c r="T111" s="475">
        <v>3741</v>
      </c>
      <c r="U111" s="475">
        <v>3771</v>
      </c>
      <c r="V111" s="475">
        <v>3759</v>
      </c>
      <c r="W111" s="475">
        <v>3765</v>
      </c>
      <c r="X111" s="475">
        <v>3746</v>
      </c>
      <c r="Y111" s="475">
        <v>3803</v>
      </c>
      <c r="Z111" s="475">
        <v>3840</v>
      </c>
      <c r="AA111" s="476">
        <v>3742</v>
      </c>
      <c r="AB111" s="474">
        <v>3691</v>
      </c>
      <c r="AC111" s="475">
        <v>3726</v>
      </c>
      <c r="AD111" s="475">
        <v>3747</v>
      </c>
      <c r="AE111" s="475">
        <v>3765</v>
      </c>
      <c r="AF111" s="475">
        <v>3708</v>
      </c>
      <c r="AG111" s="475">
        <v>3672</v>
      </c>
      <c r="AH111" s="475">
        <v>3660</v>
      </c>
      <c r="AI111" s="475">
        <v>3629</v>
      </c>
      <c r="AJ111" s="475">
        <v>3628</v>
      </c>
      <c r="AK111" s="475">
        <v>3671</v>
      </c>
      <c r="AL111" s="475">
        <v>3679</v>
      </c>
      <c r="AM111" s="476">
        <v>3704</v>
      </c>
      <c r="AN111" s="474">
        <v>3685</v>
      </c>
      <c r="AO111" s="475">
        <v>3688</v>
      </c>
      <c r="AP111" s="475">
        <v>3672</v>
      </c>
      <c r="AQ111" s="475">
        <v>3693</v>
      </c>
      <c r="AR111" s="475">
        <v>3794</v>
      </c>
      <c r="AS111" s="475">
        <v>3780</v>
      </c>
      <c r="AT111" s="475">
        <v>3800</v>
      </c>
      <c r="AU111" s="475">
        <v>3821</v>
      </c>
      <c r="AV111" s="475">
        <v>3788</v>
      </c>
      <c r="AW111" s="475">
        <v>3731</v>
      </c>
      <c r="AX111" s="475">
        <v>3717</v>
      </c>
      <c r="AY111" s="476">
        <v>3802</v>
      </c>
      <c r="AZ111" s="474">
        <v>3817</v>
      </c>
      <c r="BA111" s="475">
        <v>3854</v>
      </c>
      <c r="BB111" s="475">
        <v>3794</v>
      </c>
      <c r="BC111" s="475">
        <v>3786</v>
      </c>
      <c r="BD111" s="475">
        <v>3787</v>
      </c>
      <c r="BE111" s="475">
        <v>3767</v>
      </c>
      <c r="BF111" s="475">
        <v>3751</v>
      </c>
      <c r="BG111" s="475">
        <v>3677</v>
      </c>
      <c r="BH111" s="475">
        <v>3682</v>
      </c>
      <c r="BI111" s="475">
        <v>3647</v>
      </c>
      <c r="BJ111" s="475">
        <v>3649</v>
      </c>
      <c r="BK111" s="476">
        <v>3664</v>
      </c>
      <c r="BL111" s="474">
        <v>3681</v>
      </c>
      <c r="BM111" s="479">
        <v>3727</v>
      </c>
      <c r="BN111" s="479">
        <v>3728</v>
      </c>
      <c r="BO111" s="479">
        <v>3734</v>
      </c>
      <c r="BP111" s="479">
        <v>3737</v>
      </c>
      <c r="BQ111" s="479">
        <v>3713</v>
      </c>
      <c r="BR111" s="479">
        <v>3691</v>
      </c>
      <c r="BS111" s="479">
        <v>3649</v>
      </c>
      <c r="BT111" s="479">
        <v>3640</v>
      </c>
      <c r="BU111" s="479">
        <v>3631</v>
      </c>
      <c r="BV111" s="479">
        <v>3660</v>
      </c>
      <c r="BW111" s="476">
        <v>3676</v>
      </c>
      <c r="BX111" s="474">
        <v>3698</v>
      </c>
      <c r="BY111" s="479">
        <v>3700</v>
      </c>
      <c r="BZ111" s="479">
        <v>3695</v>
      </c>
      <c r="CA111" s="479">
        <v>3671</v>
      </c>
      <c r="CB111" s="479">
        <v>3677</v>
      </c>
      <c r="CC111" s="479">
        <v>3693</v>
      </c>
      <c r="CD111" s="479">
        <v>3685</v>
      </c>
      <c r="CE111" s="479">
        <v>3672</v>
      </c>
      <c r="CF111" s="479">
        <v>3643</v>
      </c>
      <c r="CG111" s="475">
        <v>3644</v>
      </c>
      <c r="CH111" s="475">
        <v>3634</v>
      </c>
      <c r="CI111" s="476">
        <v>3625</v>
      </c>
      <c r="CJ111" s="474">
        <v>3605</v>
      </c>
      <c r="CK111" s="475">
        <v>3609</v>
      </c>
      <c r="CL111" s="475">
        <v>3596</v>
      </c>
      <c r="CM111" s="475">
        <v>3584</v>
      </c>
      <c r="CN111" s="475">
        <v>3603</v>
      </c>
      <c r="CO111" s="475">
        <v>3631</v>
      </c>
      <c r="CP111" s="475">
        <v>3661</v>
      </c>
      <c r="CQ111" s="475">
        <v>3650</v>
      </c>
      <c r="CR111" s="475">
        <v>3672</v>
      </c>
      <c r="CS111" s="475">
        <v>3695</v>
      </c>
      <c r="CT111" s="475">
        <v>3729</v>
      </c>
      <c r="CU111" s="476">
        <v>3753</v>
      </c>
      <c r="CV111" s="474">
        <v>3744</v>
      </c>
      <c r="CW111" s="475">
        <v>3716</v>
      </c>
      <c r="CX111" s="475">
        <v>3722</v>
      </c>
      <c r="CY111" s="475">
        <v>3680</v>
      </c>
      <c r="CZ111" s="475">
        <v>3671</v>
      </c>
      <c r="DA111" s="475">
        <v>3656</v>
      </c>
      <c r="DB111" s="475">
        <v>3659</v>
      </c>
      <c r="DC111" s="475">
        <v>3623</v>
      </c>
      <c r="DD111" s="475">
        <v>3598</v>
      </c>
      <c r="DE111" s="475">
        <v>3617</v>
      </c>
      <c r="DF111" s="475">
        <v>3624</v>
      </c>
      <c r="DG111" s="476">
        <v>3626</v>
      </c>
      <c r="DH111" s="474">
        <v>3629</v>
      </c>
      <c r="DI111" s="475">
        <v>3613</v>
      </c>
      <c r="DJ111" s="475">
        <v>3591</v>
      </c>
      <c r="DK111" s="475">
        <v>3625</v>
      </c>
      <c r="DL111" s="475">
        <v>3617</v>
      </c>
      <c r="DM111" s="475">
        <v>3608</v>
      </c>
      <c r="DN111" s="475">
        <v>3582</v>
      </c>
      <c r="DO111" s="475">
        <v>3543</v>
      </c>
      <c r="DP111" s="475">
        <v>3556</v>
      </c>
      <c r="DQ111" s="475">
        <v>3528</v>
      </c>
      <c r="DR111" s="475">
        <v>3507</v>
      </c>
      <c r="DS111" s="476">
        <v>3563</v>
      </c>
      <c r="DT111" s="474">
        <v>3583</v>
      </c>
      <c r="DU111" s="475">
        <v>3576</v>
      </c>
      <c r="DV111" s="475">
        <v>3605</v>
      </c>
      <c r="DW111" s="475">
        <v>3612</v>
      </c>
      <c r="DX111" s="478">
        <v>3652</v>
      </c>
      <c r="DY111" s="478">
        <v>3680</v>
      </c>
      <c r="DZ111" s="478">
        <v>3695</v>
      </c>
      <c r="EA111" s="478">
        <v>3637</v>
      </c>
      <c r="EB111" s="478">
        <v>3644</v>
      </c>
      <c r="EC111" s="478">
        <v>3615</v>
      </c>
      <c r="ED111" s="478">
        <v>3606</v>
      </c>
      <c r="EE111" s="476">
        <f>'1. Población_Afiliada_Regimen'!D111</f>
        <v>3623</v>
      </c>
      <c r="EF111" s="118">
        <f t="shared" si="13"/>
        <v>17</v>
      </c>
      <c r="EG111" s="98">
        <f t="shared" si="14"/>
        <v>0.47143649473100391</v>
      </c>
      <c r="EH111" s="118">
        <f t="shared" si="15"/>
        <v>60</v>
      </c>
      <c r="EI111" s="98">
        <f t="shared" si="16"/>
        <v>1.6839741790625875</v>
      </c>
    </row>
    <row r="112" spans="1:139" ht="15" outlineLevel="2">
      <c r="A112" s="457">
        <v>209</v>
      </c>
      <c r="B112" s="55" t="s">
        <v>429</v>
      </c>
      <c r="C112" s="409" t="s">
        <v>364</v>
      </c>
      <c r="D112" s="474">
        <v>14033</v>
      </c>
      <c r="E112" s="475">
        <v>14032</v>
      </c>
      <c r="F112" s="475">
        <v>14019</v>
      </c>
      <c r="G112" s="475">
        <v>14045</v>
      </c>
      <c r="H112" s="475">
        <v>13990</v>
      </c>
      <c r="I112" s="475">
        <v>13983</v>
      </c>
      <c r="J112" s="475">
        <v>13869</v>
      </c>
      <c r="K112" s="475">
        <v>13963</v>
      </c>
      <c r="L112" s="475">
        <v>13993</v>
      </c>
      <c r="M112" s="475">
        <v>14070</v>
      </c>
      <c r="N112" s="475">
        <v>14045</v>
      </c>
      <c r="O112" s="476">
        <v>14058</v>
      </c>
      <c r="P112" s="474">
        <v>14000</v>
      </c>
      <c r="Q112" s="475">
        <v>14115</v>
      </c>
      <c r="R112" s="477">
        <v>14207</v>
      </c>
      <c r="S112" s="475">
        <v>14405</v>
      </c>
      <c r="T112" s="475">
        <v>14541</v>
      </c>
      <c r="U112" s="475">
        <v>14602</v>
      </c>
      <c r="V112" s="475">
        <v>14624</v>
      </c>
      <c r="W112" s="475">
        <v>14605</v>
      </c>
      <c r="X112" s="475">
        <v>14599</v>
      </c>
      <c r="Y112" s="475">
        <v>14653</v>
      </c>
      <c r="Z112" s="475">
        <v>14704</v>
      </c>
      <c r="AA112" s="476">
        <v>14663</v>
      </c>
      <c r="AB112" s="474">
        <v>13730</v>
      </c>
      <c r="AC112" s="475">
        <v>14731</v>
      </c>
      <c r="AD112" s="475">
        <v>14683</v>
      </c>
      <c r="AE112" s="475">
        <v>14734</v>
      </c>
      <c r="AF112" s="475">
        <v>14667</v>
      </c>
      <c r="AG112" s="475">
        <v>14567</v>
      </c>
      <c r="AH112" s="475">
        <v>14530</v>
      </c>
      <c r="AI112" s="475">
        <v>14504</v>
      </c>
      <c r="AJ112" s="475">
        <v>14514</v>
      </c>
      <c r="AK112" s="475">
        <v>14603</v>
      </c>
      <c r="AL112" s="475">
        <v>14596</v>
      </c>
      <c r="AM112" s="476">
        <v>14687</v>
      </c>
      <c r="AN112" s="474">
        <v>14726</v>
      </c>
      <c r="AO112" s="475">
        <v>14826</v>
      </c>
      <c r="AP112" s="475">
        <v>14782</v>
      </c>
      <c r="AQ112" s="475">
        <v>14836</v>
      </c>
      <c r="AR112" s="475">
        <v>14883</v>
      </c>
      <c r="AS112" s="475">
        <v>14891</v>
      </c>
      <c r="AT112" s="475">
        <v>14905</v>
      </c>
      <c r="AU112" s="475">
        <v>14897</v>
      </c>
      <c r="AV112" s="475">
        <v>14817</v>
      </c>
      <c r="AW112" s="475">
        <v>14803</v>
      </c>
      <c r="AX112" s="475">
        <v>14792</v>
      </c>
      <c r="AY112" s="476">
        <v>14800</v>
      </c>
      <c r="AZ112" s="474">
        <v>14771</v>
      </c>
      <c r="BA112" s="475">
        <v>14764</v>
      </c>
      <c r="BB112" s="475">
        <v>14658</v>
      </c>
      <c r="BC112" s="475">
        <v>14551</v>
      </c>
      <c r="BD112" s="475">
        <v>14529</v>
      </c>
      <c r="BE112" s="475">
        <v>14440</v>
      </c>
      <c r="BF112" s="475">
        <v>14432</v>
      </c>
      <c r="BG112" s="475">
        <v>14296</v>
      </c>
      <c r="BH112" s="475">
        <v>14310</v>
      </c>
      <c r="BI112" s="475">
        <v>14185</v>
      </c>
      <c r="BJ112" s="475">
        <v>14198</v>
      </c>
      <c r="BK112" s="476">
        <v>14284</v>
      </c>
      <c r="BL112" s="474">
        <v>14276</v>
      </c>
      <c r="BM112" s="479">
        <v>14281</v>
      </c>
      <c r="BN112" s="479">
        <v>14296</v>
      </c>
      <c r="BO112" s="479">
        <v>14293</v>
      </c>
      <c r="BP112" s="479">
        <v>14291</v>
      </c>
      <c r="BQ112" s="479">
        <v>14227</v>
      </c>
      <c r="BR112" s="479">
        <v>14003</v>
      </c>
      <c r="BS112" s="479">
        <v>13890</v>
      </c>
      <c r="BT112" s="479">
        <v>13888</v>
      </c>
      <c r="BU112" s="479">
        <v>13881</v>
      </c>
      <c r="BV112" s="479">
        <v>13928</v>
      </c>
      <c r="BW112" s="476">
        <v>13981</v>
      </c>
      <c r="BX112" s="474">
        <v>14025</v>
      </c>
      <c r="BY112" s="479">
        <v>13941</v>
      </c>
      <c r="BZ112" s="479">
        <v>13918</v>
      </c>
      <c r="CA112" s="479">
        <v>13773</v>
      </c>
      <c r="CB112" s="479">
        <v>13733</v>
      </c>
      <c r="CC112" s="479">
        <v>13604</v>
      </c>
      <c r="CD112" s="479">
        <v>13589</v>
      </c>
      <c r="CE112" s="479">
        <v>13582</v>
      </c>
      <c r="CF112" s="479">
        <v>13524</v>
      </c>
      <c r="CG112" s="475">
        <v>13502</v>
      </c>
      <c r="CH112" s="475">
        <v>13535</v>
      </c>
      <c r="CI112" s="476">
        <v>13555</v>
      </c>
      <c r="CJ112" s="474">
        <v>13535</v>
      </c>
      <c r="CK112" s="475">
        <v>13552</v>
      </c>
      <c r="CL112" s="475">
        <v>13487</v>
      </c>
      <c r="CM112" s="475">
        <v>13447</v>
      </c>
      <c r="CN112" s="475">
        <v>13441</v>
      </c>
      <c r="CO112" s="475">
        <v>13503</v>
      </c>
      <c r="CP112" s="475">
        <v>13663</v>
      </c>
      <c r="CQ112" s="475">
        <v>13673</v>
      </c>
      <c r="CR112" s="475">
        <v>13615</v>
      </c>
      <c r="CS112" s="475">
        <v>13748</v>
      </c>
      <c r="CT112" s="475">
        <v>13792</v>
      </c>
      <c r="CU112" s="476">
        <v>13866</v>
      </c>
      <c r="CV112" s="474">
        <v>13862</v>
      </c>
      <c r="CW112" s="475">
        <v>13890</v>
      </c>
      <c r="CX112" s="475">
        <v>13803</v>
      </c>
      <c r="CY112" s="475">
        <v>13780</v>
      </c>
      <c r="CZ112" s="475">
        <v>13751</v>
      </c>
      <c r="DA112" s="475">
        <v>13694</v>
      </c>
      <c r="DB112" s="475">
        <v>13674</v>
      </c>
      <c r="DC112" s="475">
        <v>13575</v>
      </c>
      <c r="DD112" s="475">
        <v>13512</v>
      </c>
      <c r="DE112" s="475">
        <v>13500</v>
      </c>
      <c r="DF112" s="475">
        <v>13597</v>
      </c>
      <c r="DG112" s="476">
        <v>13595</v>
      </c>
      <c r="DH112" s="474">
        <v>13578</v>
      </c>
      <c r="DI112" s="475">
        <v>13603</v>
      </c>
      <c r="DJ112" s="475">
        <v>13568</v>
      </c>
      <c r="DK112" s="475">
        <v>13467</v>
      </c>
      <c r="DL112" s="475">
        <v>13368</v>
      </c>
      <c r="DM112" s="475">
        <v>13291</v>
      </c>
      <c r="DN112" s="475">
        <v>13222</v>
      </c>
      <c r="DO112" s="475">
        <v>13174</v>
      </c>
      <c r="DP112" s="475">
        <v>13229</v>
      </c>
      <c r="DQ112" s="475">
        <v>13269</v>
      </c>
      <c r="DR112" s="475">
        <v>13243</v>
      </c>
      <c r="DS112" s="476">
        <v>13342</v>
      </c>
      <c r="DT112" s="474">
        <v>13357</v>
      </c>
      <c r="DU112" s="475">
        <v>13517</v>
      </c>
      <c r="DV112" s="475">
        <v>13505</v>
      </c>
      <c r="DW112" s="475">
        <v>13442</v>
      </c>
      <c r="DX112" s="478">
        <v>13522</v>
      </c>
      <c r="DY112" s="478">
        <v>13568</v>
      </c>
      <c r="DZ112" s="478">
        <v>13619</v>
      </c>
      <c r="EA112" s="478">
        <v>13508</v>
      </c>
      <c r="EB112" s="478">
        <v>13523</v>
      </c>
      <c r="EC112" s="478">
        <v>13508</v>
      </c>
      <c r="ED112" s="478">
        <v>13499</v>
      </c>
      <c r="EE112" s="476">
        <f>'1. Población_Afiliada_Regimen'!D112</f>
        <v>13546</v>
      </c>
      <c r="EF112" s="118">
        <f t="shared" si="13"/>
        <v>47</v>
      </c>
      <c r="EG112" s="98">
        <f t="shared" si="14"/>
        <v>0.34817393881028225</v>
      </c>
      <c r="EH112" s="118">
        <f t="shared" si="15"/>
        <v>204</v>
      </c>
      <c r="EI112" s="98">
        <f t="shared" si="16"/>
        <v>1.5290061460050968</v>
      </c>
    </row>
    <row r="113" spans="1:139" ht="15" outlineLevel="2">
      <c r="A113" s="457">
        <v>282</v>
      </c>
      <c r="B113" s="55" t="s">
        <v>429</v>
      </c>
      <c r="C113" s="409" t="s">
        <v>375</v>
      </c>
      <c r="D113" s="474">
        <v>9739</v>
      </c>
      <c r="E113" s="475">
        <v>9739</v>
      </c>
      <c r="F113" s="475">
        <v>9743</v>
      </c>
      <c r="G113" s="475">
        <v>9565</v>
      </c>
      <c r="H113" s="475">
        <v>9498</v>
      </c>
      <c r="I113" s="475">
        <v>9584</v>
      </c>
      <c r="J113" s="475">
        <v>9494</v>
      </c>
      <c r="K113" s="475">
        <v>9479</v>
      </c>
      <c r="L113" s="475">
        <v>9412</v>
      </c>
      <c r="M113" s="475">
        <v>9382</v>
      </c>
      <c r="N113" s="475">
        <v>9317</v>
      </c>
      <c r="O113" s="476">
        <v>9313</v>
      </c>
      <c r="P113" s="474">
        <v>9245</v>
      </c>
      <c r="Q113" s="475">
        <v>9206</v>
      </c>
      <c r="R113" s="477">
        <v>9159</v>
      </c>
      <c r="S113" s="475">
        <v>8961</v>
      </c>
      <c r="T113" s="475">
        <v>9314</v>
      </c>
      <c r="U113" s="475">
        <v>9384</v>
      </c>
      <c r="V113" s="475">
        <v>9322</v>
      </c>
      <c r="W113" s="475">
        <v>9224</v>
      </c>
      <c r="X113" s="475">
        <v>9194</v>
      </c>
      <c r="Y113" s="475">
        <v>9275</v>
      </c>
      <c r="Z113" s="475">
        <v>9348</v>
      </c>
      <c r="AA113" s="476">
        <v>9356</v>
      </c>
      <c r="AB113" s="474">
        <v>9288</v>
      </c>
      <c r="AC113" s="475">
        <v>9465</v>
      </c>
      <c r="AD113" s="475">
        <v>9423</v>
      </c>
      <c r="AE113" s="475">
        <v>9494</v>
      </c>
      <c r="AF113" s="475">
        <v>9452</v>
      </c>
      <c r="AG113" s="475">
        <v>9314</v>
      </c>
      <c r="AH113" s="475">
        <v>9234</v>
      </c>
      <c r="AI113" s="475">
        <v>9249</v>
      </c>
      <c r="AJ113" s="475">
        <v>9185</v>
      </c>
      <c r="AK113" s="475">
        <v>9345</v>
      </c>
      <c r="AL113" s="475">
        <v>9339</v>
      </c>
      <c r="AM113" s="476">
        <v>9459</v>
      </c>
      <c r="AN113" s="474">
        <v>9454</v>
      </c>
      <c r="AO113" s="475">
        <v>9445</v>
      </c>
      <c r="AP113" s="475">
        <v>9430</v>
      </c>
      <c r="AQ113" s="475">
        <v>9396</v>
      </c>
      <c r="AR113" s="475">
        <v>9533</v>
      </c>
      <c r="AS113" s="475">
        <v>9461</v>
      </c>
      <c r="AT113" s="475">
        <v>9471</v>
      </c>
      <c r="AU113" s="475">
        <v>9491</v>
      </c>
      <c r="AV113" s="475">
        <v>9347</v>
      </c>
      <c r="AW113" s="475">
        <v>9307</v>
      </c>
      <c r="AX113" s="475">
        <v>9253</v>
      </c>
      <c r="AY113" s="476">
        <v>9218</v>
      </c>
      <c r="AZ113" s="474">
        <v>9226</v>
      </c>
      <c r="BA113" s="475">
        <v>9250</v>
      </c>
      <c r="BB113" s="475">
        <v>9128</v>
      </c>
      <c r="BC113" s="475">
        <v>9090</v>
      </c>
      <c r="BD113" s="475">
        <v>9086</v>
      </c>
      <c r="BE113" s="475">
        <v>8962</v>
      </c>
      <c r="BF113" s="475">
        <v>8862</v>
      </c>
      <c r="BG113" s="475">
        <v>8689</v>
      </c>
      <c r="BH113" s="475">
        <v>8713</v>
      </c>
      <c r="BI113" s="475">
        <v>8619</v>
      </c>
      <c r="BJ113" s="475">
        <v>8658</v>
      </c>
      <c r="BK113" s="476">
        <v>8728</v>
      </c>
      <c r="BL113" s="474">
        <v>8737</v>
      </c>
      <c r="BM113" s="479">
        <v>8797</v>
      </c>
      <c r="BN113" s="479">
        <v>8743</v>
      </c>
      <c r="BO113" s="479">
        <v>8753</v>
      </c>
      <c r="BP113" s="479">
        <v>8721</v>
      </c>
      <c r="BQ113" s="479">
        <v>8663</v>
      </c>
      <c r="BR113" s="479">
        <v>8390</v>
      </c>
      <c r="BS113" s="479">
        <v>8241</v>
      </c>
      <c r="BT113" s="479">
        <v>8237</v>
      </c>
      <c r="BU113" s="479">
        <v>8240</v>
      </c>
      <c r="BV113" s="479">
        <v>8326</v>
      </c>
      <c r="BW113" s="476">
        <v>8368</v>
      </c>
      <c r="BX113" s="474">
        <v>8409</v>
      </c>
      <c r="BY113" s="479">
        <v>8356</v>
      </c>
      <c r="BZ113" s="479">
        <v>8253</v>
      </c>
      <c r="CA113" s="479">
        <v>8095</v>
      </c>
      <c r="CB113" s="479">
        <v>8085</v>
      </c>
      <c r="CC113" s="479">
        <v>8013</v>
      </c>
      <c r="CD113" s="479">
        <v>8000</v>
      </c>
      <c r="CE113" s="479">
        <v>8006</v>
      </c>
      <c r="CF113" s="479">
        <v>7970</v>
      </c>
      <c r="CG113" s="475">
        <v>7924</v>
      </c>
      <c r="CH113" s="475">
        <v>7919</v>
      </c>
      <c r="CI113" s="476">
        <v>7902</v>
      </c>
      <c r="CJ113" s="474">
        <v>7902</v>
      </c>
      <c r="CK113" s="475">
        <v>7922</v>
      </c>
      <c r="CL113" s="475">
        <v>7877</v>
      </c>
      <c r="CM113" s="475">
        <v>7824</v>
      </c>
      <c r="CN113" s="475">
        <v>7833</v>
      </c>
      <c r="CO113" s="475">
        <v>7882</v>
      </c>
      <c r="CP113" s="475">
        <v>7892</v>
      </c>
      <c r="CQ113" s="475">
        <v>7849</v>
      </c>
      <c r="CR113" s="475">
        <v>7843</v>
      </c>
      <c r="CS113" s="475">
        <v>7848</v>
      </c>
      <c r="CT113" s="475">
        <v>7902</v>
      </c>
      <c r="CU113" s="476">
        <v>7940</v>
      </c>
      <c r="CV113" s="474">
        <v>7919</v>
      </c>
      <c r="CW113" s="475">
        <v>7857</v>
      </c>
      <c r="CX113" s="475">
        <v>7811</v>
      </c>
      <c r="CY113" s="475">
        <v>7727</v>
      </c>
      <c r="CZ113" s="475">
        <v>7735</v>
      </c>
      <c r="DA113" s="475">
        <v>7624</v>
      </c>
      <c r="DB113" s="475">
        <v>7589</v>
      </c>
      <c r="DC113" s="475">
        <v>7542</v>
      </c>
      <c r="DD113" s="475">
        <v>7500</v>
      </c>
      <c r="DE113" s="475">
        <v>7470</v>
      </c>
      <c r="DF113" s="475">
        <v>7418</v>
      </c>
      <c r="DG113" s="476">
        <v>7403</v>
      </c>
      <c r="DH113" s="474">
        <v>7402</v>
      </c>
      <c r="DI113" s="475">
        <v>7346</v>
      </c>
      <c r="DJ113" s="475">
        <v>7326</v>
      </c>
      <c r="DK113" s="475">
        <v>7298</v>
      </c>
      <c r="DL113" s="475">
        <v>7249</v>
      </c>
      <c r="DM113" s="475">
        <v>7215</v>
      </c>
      <c r="DN113" s="475">
        <v>7158</v>
      </c>
      <c r="DO113" s="475">
        <v>7113</v>
      </c>
      <c r="DP113" s="475">
        <v>7109</v>
      </c>
      <c r="DQ113" s="475">
        <v>7012</v>
      </c>
      <c r="DR113" s="475">
        <v>6982</v>
      </c>
      <c r="DS113" s="476">
        <v>7634</v>
      </c>
      <c r="DT113" s="474">
        <v>7648</v>
      </c>
      <c r="DU113" s="475">
        <v>7823</v>
      </c>
      <c r="DV113" s="475">
        <v>7775</v>
      </c>
      <c r="DW113" s="475">
        <v>7805</v>
      </c>
      <c r="DX113" s="478">
        <v>7925</v>
      </c>
      <c r="DY113" s="478">
        <v>7918</v>
      </c>
      <c r="DZ113" s="478">
        <v>7930</v>
      </c>
      <c r="EA113" s="478">
        <v>7811</v>
      </c>
      <c r="EB113" s="478">
        <v>7849</v>
      </c>
      <c r="EC113" s="478">
        <v>7784</v>
      </c>
      <c r="ED113" s="478">
        <v>7701</v>
      </c>
      <c r="EE113" s="476">
        <f>'1. Población_Afiliada_Regimen'!D113</f>
        <v>7685</v>
      </c>
      <c r="EF113" s="118">
        <f t="shared" si="13"/>
        <v>-16</v>
      </c>
      <c r="EG113" s="98">
        <f t="shared" si="14"/>
        <v>-0.20776522529541616</v>
      </c>
      <c r="EH113" s="118">
        <f t="shared" si="15"/>
        <v>51</v>
      </c>
      <c r="EI113" s="98">
        <f t="shared" si="16"/>
        <v>0.66806392454807439</v>
      </c>
    </row>
    <row r="114" spans="1:139" ht="15" outlineLevel="2">
      <c r="A114" s="457">
        <v>353</v>
      </c>
      <c r="B114" s="55" t="s">
        <v>429</v>
      </c>
      <c r="C114" s="409" t="s">
        <v>392</v>
      </c>
      <c r="D114" s="474">
        <v>2811</v>
      </c>
      <c r="E114" s="475">
        <v>2823</v>
      </c>
      <c r="F114" s="475">
        <v>2822</v>
      </c>
      <c r="G114" s="475">
        <v>2812</v>
      </c>
      <c r="H114" s="475">
        <v>2780</v>
      </c>
      <c r="I114" s="475">
        <v>2813</v>
      </c>
      <c r="J114" s="475">
        <v>2784</v>
      </c>
      <c r="K114" s="475">
        <v>2799</v>
      </c>
      <c r="L114" s="475">
        <v>2733</v>
      </c>
      <c r="M114" s="475">
        <v>2776</v>
      </c>
      <c r="N114" s="475">
        <v>2784</v>
      </c>
      <c r="O114" s="476">
        <v>2825</v>
      </c>
      <c r="P114" s="474">
        <v>2789</v>
      </c>
      <c r="Q114" s="475">
        <v>2804</v>
      </c>
      <c r="R114" s="477">
        <v>2893</v>
      </c>
      <c r="S114" s="475">
        <v>2873</v>
      </c>
      <c r="T114" s="475">
        <v>2845</v>
      </c>
      <c r="U114" s="475">
        <v>2871</v>
      </c>
      <c r="V114" s="475">
        <v>2910</v>
      </c>
      <c r="W114" s="475">
        <v>2906</v>
      </c>
      <c r="X114" s="475">
        <v>2940</v>
      </c>
      <c r="Y114" s="475">
        <v>2927</v>
      </c>
      <c r="Z114" s="475">
        <v>2934</v>
      </c>
      <c r="AA114" s="476">
        <v>2931</v>
      </c>
      <c r="AB114" s="474">
        <v>2950</v>
      </c>
      <c r="AC114" s="475">
        <v>2959</v>
      </c>
      <c r="AD114" s="475">
        <v>2950</v>
      </c>
      <c r="AE114" s="475">
        <v>2952</v>
      </c>
      <c r="AF114" s="475">
        <v>2976</v>
      </c>
      <c r="AG114" s="475">
        <v>2980</v>
      </c>
      <c r="AH114" s="475">
        <v>2990</v>
      </c>
      <c r="AI114" s="475">
        <v>2982</v>
      </c>
      <c r="AJ114" s="475">
        <v>3053</v>
      </c>
      <c r="AK114" s="475">
        <v>3079</v>
      </c>
      <c r="AL114" s="475">
        <v>3027</v>
      </c>
      <c r="AM114" s="476">
        <v>2991</v>
      </c>
      <c r="AN114" s="474">
        <v>2968</v>
      </c>
      <c r="AO114" s="475">
        <v>3040</v>
      </c>
      <c r="AP114" s="475">
        <v>3035</v>
      </c>
      <c r="AQ114" s="475">
        <v>3049</v>
      </c>
      <c r="AR114" s="475">
        <v>3082</v>
      </c>
      <c r="AS114" s="475">
        <v>3102</v>
      </c>
      <c r="AT114" s="475">
        <v>3093</v>
      </c>
      <c r="AU114" s="475">
        <v>3101</v>
      </c>
      <c r="AV114" s="475">
        <v>3091</v>
      </c>
      <c r="AW114" s="475">
        <v>3103</v>
      </c>
      <c r="AX114" s="475">
        <v>3115</v>
      </c>
      <c r="AY114" s="476">
        <v>3097</v>
      </c>
      <c r="AZ114" s="474">
        <v>3097</v>
      </c>
      <c r="BA114" s="475">
        <v>3092</v>
      </c>
      <c r="BB114" s="475">
        <v>3126</v>
      </c>
      <c r="BC114" s="475">
        <v>3110</v>
      </c>
      <c r="BD114" s="475">
        <v>3073</v>
      </c>
      <c r="BE114" s="475">
        <v>3061</v>
      </c>
      <c r="BF114" s="475">
        <v>3038</v>
      </c>
      <c r="BG114" s="475">
        <v>3003</v>
      </c>
      <c r="BH114" s="475">
        <v>2958</v>
      </c>
      <c r="BI114" s="475">
        <v>2939</v>
      </c>
      <c r="BJ114" s="475">
        <v>3015</v>
      </c>
      <c r="BK114" s="476">
        <v>3083</v>
      </c>
      <c r="BL114" s="474">
        <v>3084</v>
      </c>
      <c r="BM114" s="479">
        <v>3160</v>
      </c>
      <c r="BN114" s="479">
        <v>3157</v>
      </c>
      <c r="BO114" s="479">
        <v>3179</v>
      </c>
      <c r="BP114" s="479">
        <v>3195</v>
      </c>
      <c r="BQ114" s="479">
        <v>3179</v>
      </c>
      <c r="BR114" s="479">
        <v>3193</v>
      </c>
      <c r="BS114" s="479">
        <v>3196</v>
      </c>
      <c r="BT114" s="479">
        <v>3187</v>
      </c>
      <c r="BU114" s="479">
        <v>3183</v>
      </c>
      <c r="BV114" s="479">
        <v>3151</v>
      </c>
      <c r="BW114" s="476">
        <v>3141</v>
      </c>
      <c r="BX114" s="474">
        <v>3141</v>
      </c>
      <c r="BY114" s="479">
        <v>3106</v>
      </c>
      <c r="BZ114" s="479">
        <v>3086</v>
      </c>
      <c r="CA114" s="479">
        <v>3048</v>
      </c>
      <c r="CB114" s="479">
        <v>3047</v>
      </c>
      <c r="CC114" s="479">
        <v>2931</v>
      </c>
      <c r="CD114" s="479">
        <v>2942</v>
      </c>
      <c r="CE114" s="479">
        <v>2931</v>
      </c>
      <c r="CF114" s="479">
        <v>2905</v>
      </c>
      <c r="CG114" s="475">
        <v>2885</v>
      </c>
      <c r="CH114" s="475">
        <v>2872</v>
      </c>
      <c r="CI114" s="476">
        <v>2851</v>
      </c>
      <c r="CJ114" s="474">
        <v>2837</v>
      </c>
      <c r="CK114" s="475">
        <v>2830</v>
      </c>
      <c r="CL114" s="475">
        <v>2829</v>
      </c>
      <c r="CM114" s="475">
        <v>2798</v>
      </c>
      <c r="CN114" s="475">
        <v>2807</v>
      </c>
      <c r="CO114" s="475">
        <v>2799</v>
      </c>
      <c r="CP114" s="475">
        <v>2800</v>
      </c>
      <c r="CQ114" s="475">
        <v>2812</v>
      </c>
      <c r="CR114" s="475">
        <v>2816</v>
      </c>
      <c r="CS114" s="475">
        <v>2834</v>
      </c>
      <c r="CT114" s="475">
        <v>2841</v>
      </c>
      <c r="CU114" s="476">
        <v>2831</v>
      </c>
      <c r="CV114" s="474">
        <v>2829</v>
      </c>
      <c r="CW114" s="475">
        <v>2837</v>
      </c>
      <c r="CX114" s="475">
        <v>2811</v>
      </c>
      <c r="CY114" s="475">
        <v>2778</v>
      </c>
      <c r="CZ114" s="475">
        <v>2796</v>
      </c>
      <c r="DA114" s="475">
        <v>2778</v>
      </c>
      <c r="DB114" s="475">
        <v>2779</v>
      </c>
      <c r="DC114" s="475">
        <v>2761</v>
      </c>
      <c r="DD114" s="475">
        <v>2770</v>
      </c>
      <c r="DE114" s="475">
        <v>2748</v>
      </c>
      <c r="DF114" s="475">
        <v>2748</v>
      </c>
      <c r="DG114" s="476">
        <v>2741</v>
      </c>
      <c r="DH114" s="474">
        <v>2743</v>
      </c>
      <c r="DI114" s="475">
        <v>2740</v>
      </c>
      <c r="DJ114" s="475">
        <v>2751</v>
      </c>
      <c r="DK114" s="475">
        <v>2736</v>
      </c>
      <c r="DL114" s="475">
        <v>2721</v>
      </c>
      <c r="DM114" s="475">
        <v>2719</v>
      </c>
      <c r="DN114" s="475">
        <v>2713</v>
      </c>
      <c r="DO114" s="475">
        <v>2701</v>
      </c>
      <c r="DP114" s="475">
        <v>2706</v>
      </c>
      <c r="DQ114" s="475">
        <v>2705</v>
      </c>
      <c r="DR114" s="475">
        <v>2723</v>
      </c>
      <c r="DS114" s="476">
        <v>2723</v>
      </c>
      <c r="DT114" s="474">
        <v>2758</v>
      </c>
      <c r="DU114" s="475">
        <v>2769</v>
      </c>
      <c r="DV114" s="475">
        <v>2758</v>
      </c>
      <c r="DW114" s="475">
        <v>2751</v>
      </c>
      <c r="DX114" s="478">
        <v>2800</v>
      </c>
      <c r="DY114" s="478">
        <v>2816</v>
      </c>
      <c r="DZ114" s="478">
        <v>2812</v>
      </c>
      <c r="EA114" s="478">
        <v>2775</v>
      </c>
      <c r="EB114" s="478">
        <v>2760</v>
      </c>
      <c r="EC114" s="478">
        <v>2746</v>
      </c>
      <c r="ED114" s="478">
        <v>2731</v>
      </c>
      <c r="EE114" s="476">
        <f>'1. Población_Afiliada_Regimen'!D114</f>
        <v>2718</v>
      </c>
      <c r="EF114" s="118">
        <f t="shared" si="13"/>
        <v>-13</v>
      </c>
      <c r="EG114" s="98">
        <f t="shared" si="14"/>
        <v>-0.47601611131453681</v>
      </c>
      <c r="EH114" s="118">
        <f t="shared" si="15"/>
        <v>-5</v>
      </c>
      <c r="EI114" s="98">
        <f t="shared" si="16"/>
        <v>-0.1836210062431142</v>
      </c>
    </row>
    <row r="115" spans="1:139" ht="15" outlineLevel="2">
      <c r="A115" s="457">
        <v>364</v>
      </c>
      <c r="B115" s="55" t="s">
        <v>429</v>
      </c>
      <c r="C115" s="409" t="s">
        <v>395</v>
      </c>
      <c r="D115" s="474">
        <v>8894</v>
      </c>
      <c r="E115" s="475">
        <v>8901</v>
      </c>
      <c r="F115" s="475">
        <v>8904</v>
      </c>
      <c r="G115" s="475">
        <v>8895</v>
      </c>
      <c r="H115" s="475">
        <v>8873</v>
      </c>
      <c r="I115" s="475">
        <v>8886</v>
      </c>
      <c r="J115" s="475">
        <v>8778</v>
      </c>
      <c r="K115" s="475">
        <v>8876</v>
      </c>
      <c r="L115" s="475">
        <v>9022</v>
      </c>
      <c r="M115" s="475">
        <v>9021</v>
      </c>
      <c r="N115" s="475">
        <v>9083</v>
      </c>
      <c r="O115" s="476">
        <v>9258</v>
      </c>
      <c r="P115" s="474">
        <v>9562</v>
      </c>
      <c r="Q115" s="475">
        <v>9632</v>
      </c>
      <c r="R115" s="477">
        <v>9682</v>
      </c>
      <c r="S115" s="475">
        <v>9862</v>
      </c>
      <c r="T115" s="475">
        <v>9973</v>
      </c>
      <c r="U115" s="475">
        <v>10032</v>
      </c>
      <c r="V115" s="475">
        <v>10075</v>
      </c>
      <c r="W115" s="475">
        <v>10090</v>
      </c>
      <c r="X115" s="475">
        <v>10063</v>
      </c>
      <c r="Y115" s="475">
        <v>10069</v>
      </c>
      <c r="Z115" s="475">
        <v>10120</v>
      </c>
      <c r="AA115" s="476">
        <v>10154</v>
      </c>
      <c r="AB115" s="474">
        <v>10148</v>
      </c>
      <c r="AC115" s="475">
        <v>10172</v>
      </c>
      <c r="AD115" s="475">
        <v>10163</v>
      </c>
      <c r="AE115" s="475">
        <v>10185</v>
      </c>
      <c r="AF115" s="475">
        <v>10161</v>
      </c>
      <c r="AG115" s="475">
        <v>10102</v>
      </c>
      <c r="AH115" s="475">
        <v>10129</v>
      </c>
      <c r="AI115" s="475">
        <v>10126</v>
      </c>
      <c r="AJ115" s="475">
        <v>10123</v>
      </c>
      <c r="AK115" s="475">
        <v>10167</v>
      </c>
      <c r="AL115" s="475">
        <v>10144</v>
      </c>
      <c r="AM115" s="476">
        <v>10180</v>
      </c>
      <c r="AN115" s="474">
        <v>10173</v>
      </c>
      <c r="AO115" s="475">
        <v>10168</v>
      </c>
      <c r="AP115" s="475">
        <v>10168</v>
      </c>
      <c r="AQ115" s="475">
        <v>10124</v>
      </c>
      <c r="AR115" s="475">
        <v>10206</v>
      </c>
      <c r="AS115" s="475">
        <v>10155</v>
      </c>
      <c r="AT115" s="475">
        <v>10157</v>
      </c>
      <c r="AU115" s="475">
        <v>10196</v>
      </c>
      <c r="AV115" s="475">
        <v>10132</v>
      </c>
      <c r="AW115" s="475">
        <v>10122</v>
      </c>
      <c r="AX115" s="475">
        <v>10150</v>
      </c>
      <c r="AY115" s="476">
        <v>10131</v>
      </c>
      <c r="AZ115" s="474">
        <v>10155</v>
      </c>
      <c r="BA115" s="475">
        <v>10179</v>
      </c>
      <c r="BB115" s="475">
        <v>10135</v>
      </c>
      <c r="BC115" s="475">
        <v>10109</v>
      </c>
      <c r="BD115" s="475">
        <v>10079</v>
      </c>
      <c r="BE115" s="475">
        <v>10013</v>
      </c>
      <c r="BF115" s="475">
        <v>10010</v>
      </c>
      <c r="BG115" s="475">
        <v>9957</v>
      </c>
      <c r="BH115" s="475">
        <v>10076</v>
      </c>
      <c r="BI115" s="475">
        <v>10088</v>
      </c>
      <c r="BJ115" s="475">
        <v>10060</v>
      </c>
      <c r="BK115" s="476">
        <v>10126</v>
      </c>
      <c r="BL115" s="474">
        <v>10114</v>
      </c>
      <c r="BM115" s="479">
        <v>10148</v>
      </c>
      <c r="BN115" s="479">
        <v>10099</v>
      </c>
      <c r="BO115" s="479">
        <v>10080</v>
      </c>
      <c r="BP115" s="479">
        <v>10091</v>
      </c>
      <c r="BQ115" s="479">
        <v>10024</v>
      </c>
      <c r="BR115" s="479">
        <v>9803</v>
      </c>
      <c r="BS115" s="479">
        <v>9772</v>
      </c>
      <c r="BT115" s="479">
        <v>9794</v>
      </c>
      <c r="BU115" s="479">
        <v>9798</v>
      </c>
      <c r="BV115" s="479">
        <v>9817</v>
      </c>
      <c r="BW115" s="476">
        <v>9859</v>
      </c>
      <c r="BX115" s="474">
        <v>9884</v>
      </c>
      <c r="BY115" s="479">
        <v>9843</v>
      </c>
      <c r="BZ115" s="479">
        <v>9831</v>
      </c>
      <c r="CA115" s="479">
        <v>9792</v>
      </c>
      <c r="CB115" s="479">
        <v>9804</v>
      </c>
      <c r="CC115" s="479">
        <v>9839</v>
      </c>
      <c r="CD115" s="479">
        <v>9826</v>
      </c>
      <c r="CE115" s="479">
        <v>9828</v>
      </c>
      <c r="CF115" s="479">
        <v>9813</v>
      </c>
      <c r="CG115" s="475">
        <v>9781</v>
      </c>
      <c r="CH115" s="475">
        <v>9764</v>
      </c>
      <c r="CI115" s="476">
        <v>9669</v>
      </c>
      <c r="CJ115" s="474">
        <v>9645</v>
      </c>
      <c r="CK115" s="475">
        <v>9669</v>
      </c>
      <c r="CL115" s="475">
        <v>9648</v>
      </c>
      <c r="CM115" s="475">
        <v>9650</v>
      </c>
      <c r="CN115" s="475">
        <v>9672</v>
      </c>
      <c r="CO115" s="475">
        <v>9708</v>
      </c>
      <c r="CP115" s="475">
        <v>9689</v>
      </c>
      <c r="CQ115" s="475">
        <v>9699</v>
      </c>
      <c r="CR115" s="475">
        <v>9679</v>
      </c>
      <c r="CS115" s="475">
        <v>9720</v>
      </c>
      <c r="CT115" s="475">
        <v>9707</v>
      </c>
      <c r="CU115" s="476">
        <v>9724</v>
      </c>
      <c r="CV115" s="474">
        <v>9657</v>
      </c>
      <c r="CW115" s="475">
        <v>9609</v>
      </c>
      <c r="CX115" s="475">
        <v>9567</v>
      </c>
      <c r="CY115" s="475">
        <v>9596</v>
      </c>
      <c r="CZ115" s="475">
        <v>9630</v>
      </c>
      <c r="DA115" s="475">
        <v>9630</v>
      </c>
      <c r="DB115" s="475">
        <v>9611</v>
      </c>
      <c r="DC115" s="475">
        <v>9598</v>
      </c>
      <c r="DD115" s="475">
        <v>9609</v>
      </c>
      <c r="DE115" s="475">
        <v>9735</v>
      </c>
      <c r="DF115" s="475">
        <v>9757</v>
      </c>
      <c r="DG115" s="476">
        <v>9703</v>
      </c>
      <c r="DH115" s="474">
        <v>9635</v>
      </c>
      <c r="DI115" s="475">
        <v>9549</v>
      </c>
      <c r="DJ115" s="475">
        <v>9566</v>
      </c>
      <c r="DK115" s="475">
        <v>9512</v>
      </c>
      <c r="DL115" s="475">
        <v>9460</v>
      </c>
      <c r="DM115" s="475">
        <v>9405</v>
      </c>
      <c r="DN115" s="475">
        <v>9307</v>
      </c>
      <c r="DO115" s="475">
        <v>9304</v>
      </c>
      <c r="DP115" s="475">
        <v>9321</v>
      </c>
      <c r="DQ115" s="475">
        <v>9298</v>
      </c>
      <c r="DR115" s="475">
        <v>9260</v>
      </c>
      <c r="DS115" s="476">
        <v>9308</v>
      </c>
      <c r="DT115" s="474">
        <v>9358</v>
      </c>
      <c r="DU115" s="475">
        <v>9529</v>
      </c>
      <c r="DV115" s="475">
        <v>9575</v>
      </c>
      <c r="DW115" s="475">
        <v>9631</v>
      </c>
      <c r="DX115" s="478">
        <v>9659</v>
      </c>
      <c r="DY115" s="478">
        <v>9702</v>
      </c>
      <c r="DZ115" s="478">
        <v>9709</v>
      </c>
      <c r="EA115" s="478">
        <v>9661</v>
      </c>
      <c r="EB115" s="478">
        <v>9701</v>
      </c>
      <c r="EC115" s="478">
        <v>9738</v>
      </c>
      <c r="ED115" s="478">
        <v>9666</v>
      </c>
      <c r="EE115" s="476">
        <f>'1. Población_Afiliada_Regimen'!D115</f>
        <v>9616</v>
      </c>
      <c r="EF115" s="118">
        <f t="shared" si="13"/>
        <v>-50</v>
      </c>
      <c r="EG115" s="98">
        <f t="shared" si="14"/>
        <v>-0.51727705358990272</v>
      </c>
      <c r="EH115" s="118">
        <f t="shared" si="15"/>
        <v>308</v>
      </c>
      <c r="EI115" s="98">
        <f t="shared" si="16"/>
        <v>3.3089815212720239</v>
      </c>
    </row>
    <row r="116" spans="1:139" ht="15" outlineLevel="2">
      <c r="A116" s="457">
        <v>368</v>
      </c>
      <c r="B116" s="55" t="s">
        <v>429</v>
      </c>
      <c r="C116" s="409" t="s">
        <v>396</v>
      </c>
      <c r="D116" s="474">
        <v>6560</v>
      </c>
      <c r="E116" s="475">
        <v>6574</v>
      </c>
      <c r="F116" s="475">
        <v>6604</v>
      </c>
      <c r="G116" s="475">
        <v>6559</v>
      </c>
      <c r="H116" s="475">
        <v>6477</v>
      </c>
      <c r="I116" s="475">
        <v>6534</v>
      </c>
      <c r="J116" s="475">
        <v>6488</v>
      </c>
      <c r="K116" s="475">
        <v>6515</v>
      </c>
      <c r="L116" s="475">
        <v>6428</v>
      </c>
      <c r="M116" s="475">
        <v>6507</v>
      </c>
      <c r="N116" s="475">
        <v>6459</v>
      </c>
      <c r="O116" s="476">
        <v>6485</v>
      </c>
      <c r="P116" s="474">
        <v>6397</v>
      </c>
      <c r="Q116" s="475">
        <v>6374</v>
      </c>
      <c r="R116" s="477">
        <v>6325</v>
      </c>
      <c r="S116" s="475">
        <v>6373</v>
      </c>
      <c r="T116" s="475">
        <v>6381</v>
      </c>
      <c r="U116" s="475">
        <v>6327</v>
      </c>
      <c r="V116" s="475">
        <v>6315</v>
      </c>
      <c r="W116" s="475">
        <v>6363</v>
      </c>
      <c r="X116" s="475">
        <v>6361</v>
      </c>
      <c r="Y116" s="475">
        <v>6344</v>
      </c>
      <c r="Z116" s="475">
        <v>6308</v>
      </c>
      <c r="AA116" s="476">
        <v>6214</v>
      </c>
      <c r="AB116" s="474">
        <v>6241</v>
      </c>
      <c r="AC116" s="475">
        <v>6247</v>
      </c>
      <c r="AD116" s="475">
        <v>6240</v>
      </c>
      <c r="AE116" s="475">
        <v>6261</v>
      </c>
      <c r="AF116" s="475">
        <v>6189</v>
      </c>
      <c r="AG116" s="475">
        <v>6153</v>
      </c>
      <c r="AH116" s="475">
        <v>6159</v>
      </c>
      <c r="AI116" s="475">
        <v>6171</v>
      </c>
      <c r="AJ116" s="475">
        <v>6403</v>
      </c>
      <c r="AK116" s="475">
        <v>6468</v>
      </c>
      <c r="AL116" s="475">
        <v>6439</v>
      </c>
      <c r="AM116" s="476">
        <v>6446</v>
      </c>
      <c r="AN116" s="474">
        <v>6427</v>
      </c>
      <c r="AO116" s="475">
        <v>6521</v>
      </c>
      <c r="AP116" s="475">
        <v>6542</v>
      </c>
      <c r="AQ116" s="475">
        <v>6497</v>
      </c>
      <c r="AR116" s="475">
        <v>6437</v>
      </c>
      <c r="AS116" s="475">
        <v>6584</v>
      </c>
      <c r="AT116" s="475">
        <v>6569</v>
      </c>
      <c r="AU116" s="475">
        <v>6521</v>
      </c>
      <c r="AV116" s="475">
        <v>6507</v>
      </c>
      <c r="AW116" s="475">
        <v>6495</v>
      </c>
      <c r="AX116" s="475">
        <v>6505</v>
      </c>
      <c r="AY116" s="476">
        <v>6532</v>
      </c>
      <c r="AZ116" s="474">
        <v>6545</v>
      </c>
      <c r="BA116" s="475">
        <v>6652</v>
      </c>
      <c r="BB116" s="475">
        <v>6716</v>
      </c>
      <c r="BC116" s="475">
        <v>6678</v>
      </c>
      <c r="BD116" s="475">
        <v>6658</v>
      </c>
      <c r="BE116" s="475">
        <v>6651</v>
      </c>
      <c r="BF116" s="475">
        <v>6662</v>
      </c>
      <c r="BG116" s="475">
        <v>6692</v>
      </c>
      <c r="BH116" s="475">
        <v>6672</v>
      </c>
      <c r="BI116" s="475">
        <v>6680</v>
      </c>
      <c r="BJ116" s="475">
        <v>6884</v>
      </c>
      <c r="BK116" s="476">
        <v>7004</v>
      </c>
      <c r="BL116" s="474">
        <v>7025</v>
      </c>
      <c r="BM116" s="479">
        <v>7138</v>
      </c>
      <c r="BN116" s="479">
        <v>7111</v>
      </c>
      <c r="BO116" s="479">
        <v>7160</v>
      </c>
      <c r="BP116" s="479">
        <v>7183</v>
      </c>
      <c r="BQ116" s="479">
        <v>7215</v>
      </c>
      <c r="BR116" s="479">
        <v>7231</v>
      </c>
      <c r="BS116" s="479">
        <v>7222</v>
      </c>
      <c r="BT116" s="479">
        <v>7198</v>
      </c>
      <c r="BU116" s="479">
        <v>7178</v>
      </c>
      <c r="BV116" s="479">
        <v>7130</v>
      </c>
      <c r="BW116" s="476">
        <v>7170</v>
      </c>
      <c r="BX116" s="474">
        <v>7129</v>
      </c>
      <c r="BY116" s="479">
        <v>7053</v>
      </c>
      <c r="BZ116" s="479">
        <v>6990</v>
      </c>
      <c r="CA116" s="479">
        <v>6939</v>
      </c>
      <c r="CB116" s="479">
        <v>6960</v>
      </c>
      <c r="CC116" s="479">
        <v>6726</v>
      </c>
      <c r="CD116" s="479">
        <v>6713</v>
      </c>
      <c r="CE116" s="479">
        <v>6678</v>
      </c>
      <c r="CF116" s="479">
        <v>6631</v>
      </c>
      <c r="CG116" s="475">
        <v>6542</v>
      </c>
      <c r="CH116" s="475">
        <v>6512</v>
      </c>
      <c r="CI116" s="476">
        <v>6490</v>
      </c>
      <c r="CJ116" s="474">
        <v>6451</v>
      </c>
      <c r="CK116" s="475">
        <v>6421</v>
      </c>
      <c r="CL116" s="475">
        <v>6483</v>
      </c>
      <c r="CM116" s="475">
        <v>6461</v>
      </c>
      <c r="CN116" s="475">
        <v>6518</v>
      </c>
      <c r="CO116" s="475">
        <v>6525</v>
      </c>
      <c r="CP116" s="475">
        <v>6565</v>
      </c>
      <c r="CQ116" s="475">
        <v>6478</v>
      </c>
      <c r="CR116" s="475">
        <v>6591</v>
      </c>
      <c r="CS116" s="475">
        <v>6554</v>
      </c>
      <c r="CT116" s="475">
        <v>6526</v>
      </c>
      <c r="CU116" s="476">
        <v>6539</v>
      </c>
      <c r="CV116" s="474">
        <v>6527</v>
      </c>
      <c r="CW116" s="475">
        <v>6591</v>
      </c>
      <c r="CX116" s="475">
        <v>6560</v>
      </c>
      <c r="CY116" s="475">
        <v>6580</v>
      </c>
      <c r="CZ116" s="475">
        <v>6597</v>
      </c>
      <c r="DA116" s="475">
        <v>6602</v>
      </c>
      <c r="DB116" s="475">
        <v>6592</v>
      </c>
      <c r="DC116" s="475">
        <v>6534</v>
      </c>
      <c r="DD116" s="475">
        <v>6527</v>
      </c>
      <c r="DE116" s="475">
        <v>6538</v>
      </c>
      <c r="DF116" s="475">
        <v>6535</v>
      </c>
      <c r="DG116" s="476">
        <v>6541</v>
      </c>
      <c r="DH116" s="474">
        <v>6512</v>
      </c>
      <c r="DI116" s="475">
        <v>6488</v>
      </c>
      <c r="DJ116" s="475">
        <v>6517</v>
      </c>
      <c r="DK116" s="475">
        <v>6478</v>
      </c>
      <c r="DL116" s="475">
        <v>6495</v>
      </c>
      <c r="DM116" s="475">
        <v>6482</v>
      </c>
      <c r="DN116" s="475">
        <v>6485</v>
      </c>
      <c r="DO116" s="475">
        <v>6482</v>
      </c>
      <c r="DP116" s="475">
        <v>6463</v>
      </c>
      <c r="DQ116" s="475">
        <v>6509</v>
      </c>
      <c r="DR116" s="475">
        <v>6496</v>
      </c>
      <c r="DS116" s="476">
        <v>6479</v>
      </c>
      <c r="DT116" s="474">
        <v>6493</v>
      </c>
      <c r="DU116" s="475">
        <v>6605</v>
      </c>
      <c r="DV116" s="475">
        <v>6591</v>
      </c>
      <c r="DW116" s="475">
        <v>6562</v>
      </c>
      <c r="DX116" s="478">
        <v>6680</v>
      </c>
      <c r="DY116" s="478">
        <v>6707</v>
      </c>
      <c r="DZ116" s="478">
        <v>6671</v>
      </c>
      <c r="EA116" s="478">
        <v>6609</v>
      </c>
      <c r="EB116" s="478">
        <v>6607</v>
      </c>
      <c r="EC116" s="478">
        <v>6547</v>
      </c>
      <c r="ED116" s="478">
        <v>6489</v>
      </c>
      <c r="EE116" s="476">
        <f>'1. Población_Afiliada_Regimen'!D116</f>
        <v>6437</v>
      </c>
      <c r="EF116" s="118">
        <f t="shared" si="13"/>
        <v>-52</v>
      </c>
      <c r="EG116" s="98">
        <f t="shared" si="14"/>
        <v>-0.80135614116196641</v>
      </c>
      <c r="EH116" s="118">
        <f t="shared" si="15"/>
        <v>-42</v>
      </c>
      <c r="EI116" s="98">
        <f t="shared" si="16"/>
        <v>-0.648248186448526</v>
      </c>
    </row>
    <row r="117" spans="1:139" ht="15" outlineLevel="2">
      <c r="A117" s="457">
        <v>390</v>
      </c>
      <c r="B117" s="55" t="s">
        <v>429</v>
      </c>
      <c r="C117" s="409" t="s">
        <v>400</v>
      </c>
      <c r="D117" s="474">
        <v>4632</v>
      </c>
      <c r="E117" s="475">
        <v>4632</v>
      </c>
      <c r="F117" s="475">
        <v>4658</v>
      </c>
      <c r="G117" s="475">
        <v>4718</v>
      </c>
      <c r="H117" s="475">
        <v>4657</v>
      </c>
      <c r="I117" s="475">
        <v>4644</v>
      </c>
      <c r="J117" s="475">
        <v>4603</v>
      </c>
      <c r="K117" s="475">
        <v>4600</v>
      </c>
      <c r="L117" s="475">
        <v>4655</v>
      </c>
      <c r="M117" s="475">
        <v>4644</v>
      </c>
      <c r="N117" s="475">
        <v>4659</v>
      </c>
      <c r="O117" s="476">
        <v>4704</v>
      </c>
      <c r="P117" s="474">
        <v>4732</v>
      </c>
      <c r="Q117" s="475">
        <v>4819</v>
      </c>
      <c r="R117" s="477">
        <v>4764</v>
      </c>
      <c r="S117" s="475">
        <v>4872</v>
      </c>
      <c r="T117" s="475">
        <v>4899</v>
      </c>
      <c r="U117" s="475">
        <v>4947</v>
      </c>
      <c r="V117" s="475">
        <v>4928</v>
      </c>
      <c r="W117" s="475">
        <v>4886</v>
      </c>
      <c r="X117" s="475">
        <v>4823</v>
      </c>
      <c r="Y117" s="475">
        <v>4843</v>
      </c>
      <c r="Z117" s="475">
        <v>4902</v>
      </c>
      <c r="AA117" s="476">
        <v>4826</v>
      </c>
      <c r="AB117" s="474">
        <v>4861</v>
      </c>
      <c r="AC117" s="475">
        <v>4922</v>
      </c>
      <c r="AD117" s="475">
        <v>4912</v>
      </c>
      <c r="AE117" s="475">
        <v>4905</v>
      </c>
      <c r="AF117" s="475">
        <v>4719</v>
      </c>
      <c r="AG117" s="475">
        <v>4587</v>
      </c>
      <c r="AH117" s="475">
        <v>4609</v>
      </c>
      <c r="AI117" s="475">
        <v>4702</v>
      </c>
      <c r="AJ117" s="475">
        <v>4694</v>
      </c>
      <c r="AK117" s="475">
        <v>4726</v>
      </c>
      <c r="AL117" s="475">
        <v>4702</v>
      </c>
      <c r="AM117" s="476">
        <v>4683</v>
      </c>
      <c r="AN117" s="474">
        <v>4682</v>
      </c>
      <c r="AO117" s="475">
        <v>4692</v>
      </c>
      <c r="AP117" s="475">
        <v>4694</v>
      </c>
      <c r="AQ117" s="475">
        <v>4689</v>
      </c>
      <c r="AR117" s="475">
        <v>4662</v>
      </c>
      <c r="AS117" s="475">
        <v>4639</v>
      </c>
      <c r="AT117" s="475">
        <v>4629</v>
      </c>
      <c r="AU117" s="475">
        <v>4631</v>
      </c>
      <c r="AV117" s="475">
        <v>4640</v>
      </c>
      <c r="AW117" s="475">
        <v>4635</v>
      </c>
      <c r="AX117" s="475">
        <v>4634</v>
      </c>
      <c r="AY117" s="476">
        <v>4601</v>
      </c>
      <c r="AZ117" s="474">
        <v>4605</v>
      </c>
      <c r="BA117" s="475">
        <v>4597</v>
      </c>
      <c r="BB117" s="475">
        <v>4540</v>
      </c>
      <c r="BC117" s="475">
        <v>4489</v>
      </c>
      <c r="BD117" s="475">
        <v>4660</v>
      </c>
      <c r="BE117" s="475">
        <v>4681</v>
      </c>
      <c r="BF117" s="475">
        <v>4690</v>
      </c>
      <c r="BG117" s="475">
        <v>4626</v>
      </c>
      <c r="BH117" s="475">
        <v>4672</v>
      </c>
      <c r="BI117" s="475">
        <v>4648</v>
      </c>
      <c r="BJ117" s="475">
        <v>4617</v>
      </c>
      <c r="BK117" s="476">
        <v>4666</v>
      </c>
      <c r="BL117" s="474">
        <v>4692</v>
      </c>
      <c r="BM117" s="479">
        <v>4699</v>
      </c>
      <c r="BN117" s="479">
        <v>4671</v>
      </c>
      <c r="BO117" s="479">
        <v>4687</v>
      </c>
      <c r="BP117" s="479">
        <v>4700</v>
      </c>
      <c r="BQ117" s="479">
        <v>4624</v>
      </c>
      <c r="BR117" s="479">
        <v>4432</v>
      </c>
      <c r="BS117" s="479">
        <v>4371</v>
      </c>
      <c r="BT117" s="479">
        <v>4363</v>
      </c>
      <c r="BU117" s="479">
        <v>4373</v>
      </c>
      <c r="BV117" s="479">
        <v>4325</v>
      </c>
      <c r="BW117" s="476">
        <v>4385</v>
      </c>
      <c r="BX117" s="474">
        <v>4403</v>
      </c>
      <c r="BY117" s="479">
        <v>4387</v>
      </c>
      <c r="BZ117" s="479">
        <v>4303</v>
      </c>
      <c r="CA117" s="479">
        <v>4274</v>
      </c>
      <c r="CB117" s="479">
        <v>4280</v>
      </c>
      <c r="CC117" s="479">
        <v>4200</v>
      </c>
      <c r="CD117" s="479">
        <v>4161</v>
      </c>
      <c r="CE117" s="479">
        <v>4154</v>
      </c>
      <c r="CF117" s="479">
        <v>4128</v>
      </c>
      <c r="CG117" s="475">
        <v>4091</v>
      </c>
      <c r="CH117" s="475">
        <v>4067</v>
      </c>
      <c r="CI117" s="476">
        <v>4029</v>
      </c>
      <c r="CJ117" s="474">
        <v>4010</v>
      </c>
      <c r="CK117" s="475">
        <v>4176</v>
      </c>
      <c r="CL117" s="475">
        <v>4098</v>
      </c>
      <c r="CM117" s="475">
        <v>4074</v>
      </c>
      <c r="CN117" s="475">
        <v>4054</v>
      </c>
      <c r="CO117" s="475">
        <v>3985</v>
      </c>
      <c r="CP117" s="475">
        <v>4054</v>
      </c>
      <c r="CQ117" s="475">
        <v>4061</v>
      </c>
      <c r="CR117" s="475">
        <v>4042</v>
      </c>
      <c r="CS117" s="475">
        <v>4208</v>
      </c>
      <c r="CT117" s="475">
        <v>4235</v>
      </c>
      <c r="CU117" s="476">
        <v>4281</v>
      </c>
      <c r="CV117" s="474">
        <v>4268</v>
      </c>
      <c r="CW117" s="475">
        <v>4189</v>
      </c>
      <c r="CX117" s="475">
        <v>4114</v>
      </c>
      <c r="CY117" s="475">
        <v>4096</v>
      </c>
      <c r="CZ117" s="475">
        <v>4081</v>
      </c>
      <c r="DA117" s="475">
        <v>4088</v>
      </c>
      <c r="DB117" s="475">
        <v>4097</v>
      </c>
      <c r="DC117" s="475">
        <v>4110</v>
      </c>
      <c r="DD117" s="475">
        <v>4100</v>
      </c>
      <c r="DE117" s="475">
        <v>4124</v>
      </c>
      <c r="DF117" s="475">
        <v>4140</v>
      </c>
      <c r="DG117" s="476">
        <v>4164</v>
      </c>
      <c r="DH117" s="474">
        <v>4183</v>
      </c>
      <c r="DI117" s="475">
        <v>4246</v>
      </c>
      <c r="DJ117" s="475">
        <v>4220</v>
      </c>
      <c r="DK117" s="475">
        <v>4182</v>
      </c>
      <c r="DL117" s="475">
        <v>4150</v>
      </c>
      <c r="DM117" s="475">
        <v>4112</v>
      </c>
      <c r="DN117" s="475">
        <v>4083</v>
      </c>
      <c r="DO117" s="475">
        <v>4074</v>
      </c>
      <c r="DP117" s="475">
        <v>4079</v>
      </c>
      <c r="DQ117" s="475">
        <v>4065</v>
      </c>
      <c r="DR117" s="475">
        <v>4057</v>
      </c>
      <c r="DS117" s="476">
        <v>4127</v>
      </c>
      <c r="DT117" s="474">
        <v>4136</v>
      </c>
      <c r="DU117" s="475">
        <v>4324</v>
      </c>
      <c r="DV117" s="475">
        <v>4361</v>
      </c>
      <c r="DW117" s="475">
        <v>4410</v>
      </c>
      <c r="DX117" s="478">
        <v>4485</v>
      </c>
      <c r="DY117" s="478">
        <v>4490</v>
      </c>
      <c r="DZ117" s="478">
        <v>4516</v>
      </c>
      <c r="EA117" s="478">
        <v>4397</v>
      </c>
      <c r="EB117" s="478">
        <v>4416</v>
      </c>
      <c r="EC117" s="478">
        <v>4393</v>
      </c>
      <c r="ED117" s="478">
        <v>4371</v>
      </c>
      <c r="EE117" s="476">
        <f>'1. Población_Afiliada_Regimen'!D117</f>
        <v>4371</v>
      </c>
      <c r="EF117" s="118">
        <f t="shared" si="13"/>
        <v>0</v>
      </c>
      <c r="EG117" s="98">
        <f t="shared" si="14"/>
        <v>0</v>
      </c>
      <c r="EH117" s="118">
        <f t="shared" si="15"/>
        <v>244</v>
      </c>
      <c r="EI117" s="98">
        <f t="shared" si="16"/>
        <v>5.9122849527501815</v>
      </c>
    </row>
    <row r="118" spans="1:139" ht="15" outlineLevel="2">
      <c r="A118" s="457">
        <v>467</v>
      </c>
      <c r="B118" s="55" t="s">
        <v>429</v>
      </c>
      <c r="C118" s="409" t="s">
        <v>406</v>
      </c>
      <c r="D118" s="474">
        <v>4671</v>
      </c>
      <c r="E118" s="475">
        <v>4698</v>
      </c>
      <c r="F118" s="475">
        <v>4683</v>
      </c>
      <c r="G118" s="475">
        <v>4628</v>
      </c>
      <c r="H118" s="475">
        <v>4602</v>
      </c>
      <c r="I118" s="475">
        <v>4614</v>
      </c>
      <c r="J118" s="475">
        <v>4592</v>
      </c>
      <c r="K118" s="475">
        <v>4606</v>
      </c>
      <c r="L118" s="475">
        <v>4539</v>
      </c>
      <c r="M118" s="475">
        <v>4534</v>
      </c>
      <c r="N118" s="475">
        <v>4532</v>
      </c>
      <c r="O118" s="476">
        <v>4732</v>
      </c>
      <c r="P118" s="474">
        <v>4703</v>
      </c>
      <c r="Q118" s="475">
        <v>4856</v>
      </c>
      <c r="R118" s="477">
        <v>4838</v>
      </c>
      <c r="S118" s="475">
        <v>4825</v>
      </c>
      <c r="T118" s="475">
        <v>4813</v>
      </c>
      <c r="U118" s="475">
        <v>4794</v>
      </c>
      <c r="V118" s="475">
        <v>4830</v>
      </c>
      <c r="W118" s="475">
        <v>4716</v>
      </c>
      <c r="X118" s="475">
        <v>4679</v>
      </c>
      <c r="Y118" s="475">
        <v>4676</v>
      </c>
      <c r="Z118" s="475">
        <v>4646</v>
      </c>
      <c r="AA118" s="476">
        <v>4753</v>
      </c>
      <c r="AB118" s="474">
        <v>4754</v>
      </c>
      <c r="AC118" s="475">
        <v>4820</v>
      </c>
      <c r="AD118" s="475">
        <v>4879</v>
      </c>
      <c r="AE118" s="475">
        <v>4880</v>
      </c>
      <c r="AF118" s="475">
        <v>4922</v>
      </c>
      <c r="AG118" s="475">
        <v>5089</v>
      </c>
      <c r="AH118" s="475">
        <v>5089</v>
      </c>
      <c r="AI118" s="475">
        <v>5177</v>
      </c>
      <c r="AJ118" s="475">
        <v>5183</v>
      </c>
      <c r="AK118" s="475">
        <v>5211</v>
      </c>
      <c r="AL118" s="475">
        <v>5134</v>
      </c>
      <c r="AM118" s="476">
        <v>5123</v>
      </c>
      <c r="AN118" s="474">
        <v>5140</v>
      </c>
      <c r="AO118" s="475">
        <v>5104</v>
      </c>
      <c r="AP118" s="475">
        <v>5071</v>
      </c>
      <c r="AQ118" s="475">
        <v>5025</v>
      </c>
      <c r="AR118" s="475">
        <v>4969</v>
      </c>
      <c r="AS118" s="475">
        <v>4989</v>
      </c>
      <c r="AT118" s="475">
        <v>4941</v>
      </c>
      <c r="AU118" s="475">
        <v>4966</v>
      </c>
      <c r="AV118" s="475">
        <v>4928</v>
      </c>
      <c r="AW118" s="475">
        <v>4898</v>
      </c>
      <c r="AX118" s="475">
        <v>4889</v>
      </c>
      <c r="AY118" s="476">
        <v>4974</v>
      </c>
      <c r="AZ118" s="474">
        <v>4953</v>
      </c>
      <c r="BA118" s="475">
        <v>4962</v>
      </c>
      <c r="BB118" s="475">
        <v>4932</v>
      </c>
      <c r="BC118" s="475">
        <v>4935</v>
      </c>
      <c r="BD118" s="475">
        <v>4921</v>
      </c>
      <c r="BE118" s="475">
        <v>4898</v>
      </c>
      <c r="BF118" s="475">
        <v>4844</v>
      </c>
      <c r="BG118" s="475">
        <v>4825</v>
      </c>
      <c r="BH118" s="475">
        <v>4788</v>
      </c>
      <c r="BI118" s="475">
        <v>4727</v>
      </c>
      <c r="BJ118" s="475">
        <v>4706</v>
      </c>
      <c r="BK118" s="476">
        <v>4703</v>
      </c>
      <c r="BL118" s="474">
        <v>4673</v>
      </c>
      <c r="BM118" s="479">
        <v>4662</v>
      </c>
      <c r="BN118" s="479">
        <v>4629</v>
      </c>
      <c r="BO118" s="479">
        <v>4613</v>
      </c>
      <c r="BP118" s="479">
        <v>4611</v>
      </c>
      <c r="BQ118" s="479">
        <v>4639</v>
      </c>
      <c r="BR118" s="479">
        <v>4678</v>
      </c>
      <c r="BS118" s="479">
        <v>4626</v>
      </c>
      <c r="BT118" s="479">
        <v>4595</v>
      </c>
      <c r="BU118" s="479">
        <v>4557</v>
      </c>
      <c r="BV118" s="479">
        <v>4477</v>
      </c>
      <c r="BW118" s="476">
        <v>4501</v>
      </c>
      <c r="BX118" s="474">
        <v>4494</v>
      </c>
      <c r="BY118" s="479">
        <v>4480</v>
      </c>
      <c r="BZ118" s="479">
        <v>4430</v>
      </c>
      <c r="CA118" s="479">
        <v>4443</v>
      </c>
      <c r="CB118" s="479">
        <v>4398</v>
      </c>
      <c r="CC118" s="479">
        <v>4390</v>
      </c>
      <c r="CD118" s="479">
        <v>4379</v>
      </c>
      <c r="CE118" s="479">
        <v>4390</v>
      </c>
      <c r="CF118" s="479">
        <v>4367</v>
      </c>
      <c r="CG118" s="475">
        <v>4346</v>
      </c>
      <c r="CH118" s="475">
        <v>4358</v>
      </c>
      <c r="CI118" s="476">
        <v>4345</v>
      </c>
      <c r="CJ118" s="474">
        <v>4353</v>
      </c>
      <c r="CK118" s="475">
        <v>4293</v>
      </c>
      <c r="CL118" s="475">
        <v>4278</v>
      </c>
      <c r="CM118" s="475">
        <v>4250</v>
      </c>
      <c r="CN118" s="475">
        <v>4242</v>
      </c>
      <c r="CO118" s="475">
        <v>4306</v>
      </c>
      <c r="CP118" s="475">
        <v>4346</v>
      </c>
      <c r="CQ118" s="475">
        <v>4363</v>
      </c>
      <c r="CR118" s="475">
        <v>4343</v>
      </c>
      <c r="CS118" s="475">
        <v>4379</v>
      </c>
      <c r="CT118" s="475">
        <v>4384</v>
      </c>
      <c r="CU118" s="476">
        <v>4402</v>
      </c>
      <c r="CV118" s="474">
        <v>4400</v>
      </c>
      <c r="CW118" s="475">
        <v>4363</v>
      </c>
      <c r="CX118" s="475">
        <v>4436</v>
      </c>
      <c r="CY118" s="475">
        <v>4451</v>
      </c>
      <c r="CZ118" s="475">
        <v>4420</v>
      </c>
      <c r="DA118" s="475">
        <v>4414</v>
      </c>
      <c r="DB118" s="475">
        <v>4400</v>
      </c>
      <c r="DC118" s="475">
        <v>4398</v>
      </c>
      <c r="DD118" s="475">
        <v>4384</v>
      </c>
      <c r="DE118" s="475">
        <v>4409</v>
      </c>
      <c r="DF118" s="475">
        <v>4426</v>
      </c>
      <c r="DG118" s="476">
        <v>4426</v>
      </c>
      <c r="DH118" s="474">
        <v>4419</v>
      </c>
      <c r="DI118" s="475">
        <v>4384</v>
      </c>
      <c r="DJ118" s="475">
        <v>4372</v>
      </c>
      <c r="DK118" s="475">
        <v>4357</v>
      </c>
      <c r="DL118" s="475">
        <v>4335</v>
      </c>
      <c r="DM118" s="475">
        <v>4314</v>
      </c>
      <c r="DN118" s="475">
        <v>4286</v>
      </c>
      <c r="DO118" s="475">
        <v>4266</v>
      </c>
      <c r="DP118" s="475">
        <v>4263</v>
      </c>
      <c r="DQ118" s="475">
        <v>4267</v>
      </c>
      <c r="DR118" s="475">
        <v>4257</v>
      </c>
      <c r="DS118" s="476">
        <v>4413</v>
      </c>
      <c r="DT118" s="474">
        <v>4426</v>
      </c>
      <c r="DU118" s="475">
        <v>4469</v>
      </c>
      <c r="DV118" s="475">
        <v>4468</v>
      </c>
      <c r="DW118" s="475">
        <v>4478</v>
      </c>
      <c r="DX118" s="478">
        <v>4517</v>
      </c>
      <c r="DY118" s="478">
        <v>4535</v>
      </c>
      <c r="DZ118" s="478">
        <v>4552</v>
      </c>
      <c r="EA118" s="478">
        <v>4505</v>
      </c>
      <c r="EB118" s="478">
        <v>4529</v>
      </c>
      <c r="EC118" s="478">
        <v>4495</v>
      </c>
      <c r="ED118" s="478">
        <v>4473</v>
      </c>
      <c r="EE118" s="476">
        <f>'1. Población_Afiliada_Regimen'!D118</f>
        <v>4472</v>
      </c>
      <c r="EF118" s="118">
        <f t="shared" si="13"/>
        <v>-1</v>
      </c>
      <c r="EG118" s="98">
        <f t="shared" si="14"/>
        <v>-2.23563603845294E-2</v>
      </c>
      <c r="EH118" s="118">
        <f t="shared" si="15"/>
        <v>59</v>
      </c>
      <c r="EI118" s="98">
        <f t="shared" si="16"/>
        <v>1.3369589848175845</v>
      </c>
    </row>
    <row r="119" spans="1:139" ht="15" outlineLevel="2">
      <c r="A119" s="457">
        <v>576</v>
      </c>
      <c r="B119" s="55" t="s">
        <v>429</v>
      </c>
      <c r="C119" s="409" t="s">
        <v>415</v>
      </c>
      <c r="D119" s="474">
        <v>5999</v>
      </c>
      <c r="E119" s="475">
        <v>6001</v>
      </c>
      <c r="F119" s="475">
        <v>6003</v>
      </c>
      <c r="G119" s="475">
        <v>5990</v>
      </c>
      <c r="H119" s="475">
        <v>5917</v>
      </c>
      <c r="I119" s="475">
        <v>5947</v>
      </c>
      <c r="J119" s="475">
        <v>5932</v>
      </c>
      <c r="K119" s="475">
        <v>5937</v>
      </c>
      <c r="L119" s="475">
        <v>5910</v>
      </c>
      <c r="M119" s="475">
        <v>5949</v>
      </c>
      <c r="N119" s="475">
        <v>5961</v>
      </c>
      <c r="O119" s="476">
        <v>6010</v>
      </c>
      <c r="P119" s="474">
        <v>5988</v>
      </c>
      <c r="Q119" s="475">
        <v>5994</v>
      </c>
      <c r="R119" s="477">
        <v>5964</v>
      </c>
      <c r="S119" s="475">
        <v>5460</v>
      </c>
      <c r="T119" s="475">
        <v>5861</v>
      </c>
      <c r="U119" s="475">
        <v>5898</v>
      </c>
      <c r="V119" s="475">
        <v>5896</v>
      </c>
      <c r="W119" s="475">
        <v>5891</v>
      </c>
      <c r="X119" s="475">
        <v>5906</v>
      </c>
      <c r="Y119" s="475">
        <v>5986</v>
      </c>
      <c r="Z119" s="475">
        <v>6006</v>
      </c>
      <c r="AA119" s="476">
        <v>6040</v>
      </c>
      <c r="AB119" s="474">
        <v>6056</v>
      </c>
      <c r="AC119" s="475">
        <v>6056</v>
      </c>
      <c r="AD119" s="475">
        <v>6039</v>
      </c>
      <c r="AE119" s="475">
        <v>6022</v>
      </c>
      <c r="AF119" s="475">
        <v>6073</v>
      </c>
      <c r="AG119" s="475">
        <v>6056</v>
      </c>
      <c r="AH119" s="475">
        <v>6079</v>
      </c>
      <c r="AI119" s="475">
        <v>6092</v>
      </c>
      <c r="AJ119" s="475">
        <v>6109</v>
      </c>
      <c r="AK119" s="475">
        <v>6138</v>
      </c>
      <c r="AL119" s="475">
        <v>6074</v>
      </c>
      <c r="AM119" s="476">
        <v>6096</v>
      </c>
      <c r="AN119" s="474">
        <v>6085</v>
      </c>
      <c r="AO119" s="475">
        <v>6140</v>
      </c>
      <c r="AP119" s="475">
        <v>6137</v>
      </c>
      <c r="AQ119" s="475">
        <v>6147</v>
      </c>
      <c r="AR119" s="475">
        <v>6156</v>
      </c>
      <c r="AS119" s="475">
        <v>6174</v>
      </c>
      <c r="AT119" s="475">
        <v>6160</v>
      </c>
      <c r="AU119" s="475">
        <v>6172</v>
      </c>
      <c r="AV119" s="475">
        <v>6136</v>
      </c>
      <c r="AW119" s="475">
        <v>6140</v>
      </c>
      <c r="AX119" s="475">
        <v>6113</v>
      </c>
      <c r="AY119" s="476">
        <v>6122</v>
      </c>
      <c r="AZ119" s="474">
        <v>6146</v>
      </c>
      <c r="BA119" s="475">
        <v>6142</v>
      </c>
      <c r="BB119" s="475">
        <v>6144</v>
      </c>
      <c r="BC119" s="475">
        <v>6129</v>
      </c>
      <c r="BD119" s="475">
        <v>6103</v>
      </c>
      <c r="BE119" s="475">
        <v>6094</v>
      </c>
      <c r="BF119" s="475">
        <v>6079</v>
      </c>
      <c r="BG119" s="475">
        <v>6039</v>
      </c>
      <c r="BH119" s="475">
        <v>6044</v>
      </c>
      <c r="BI119" s="475">
        <v>6025</v>
      </c>
      <c r="BJ119" s="475">
        <v>6064</v>
      </c>
      <c r="BK119" s="476">
        <v>6104</v>
      </c>
      <c r="BL119" s="474">
        <v>6128</v>
      </c>
      <c r="BM119" s="479">
        <v>6165</v>
      </c>
      <c r="BN119" s="479">
        <v>6155</v>
      </c>
      <c r="BO119" s="479">
        <v>6165</v>
      </c>
      <c r="BP119" s="479">
        <v>6183</v>
      </c>
      <c r="BQ119" s="479">
        <v>6179</v>
      </c>
      <c r="BR119" s="479">
        <v>6120</v>
      </c>
      <c r="BS119" s="479">
        <v>6036</v>
      </c>
      <c r="BT119" s="479">
        <v>6100</v>
      </c>
      <c r="BU119" s="479">
        <v>6110</v>
      </c>
      <c r="BV119" s="479">
        <v>6108</v>
      </c>
      <c r="BW119" s="476">
        <v>6104</v>
      </c>
      <c r="BX119" s="474">
        <v>6112</v>
      </c>
      <c r="BY119" s="479">
        <v>6091</v>
      </c>
      <c r="BZ119" s="479">
        <v>6084</v>
      </c>
      <c r="CA119" s="479">
        <v>6065</v>
      </c>
      <c r="CB119" s="479">
        <v>6073</v>
      </c>
      <c r="CC119" s="479">
        <v>6010</v>
      </c>
      <c r="CD119" s="479">
        <v>6037</v>
      </c>
      <c r="CE119" s="479">
        <v>6048</v>
      </c>
      <c r="CF119" s="479">
        <v>6017</v>
      </c>
      <c r="CG119" s="475">
        <v>6008</v>
      </c>
      <c r="CH119" s="475">
        <v>5977</v>
      </c>
      <c r="CI119" s="476">
        <v>5946</v>
      </c>
      <c r="CJ119" s="474">
        <v>5923</v>
      </c>
      <c r="CK119" s="475">
        <v>5910</v>
      </c>
      <c r="CL119" s="475">
        <v>5930</v>
      </c>
      <c r="CM119" s="475">
        <v>5892</v>
      </c>
      <c r="CN119" s="475">
        <v>5904</v>
      </c>
      <c r="CO119" s="475">
        <v>5908</v>
      </c>
      <c r="CP119" s="475">
        <v>5895</v>
      </c>
      <c r="CQ119" s="475">
        <v>5893</v>
      </c>
      <c r="CR119" s="475">
        <v>5903</v>
      </c>
      <c r="CS119" s="475">
        <v>5909</v>
      </c>
      <c r="CT119" s="475">
        <v>5912</v>
      </c>
      <c r="CU119" s="476">
        <v>5919</v>
      </c>
      <c r="CV119" s="474">
        <v>5929</v>
      </c>
      <c r="CW119" s="475">
        <v>5940</v>
      </c>
      <c r="CX119" s="475">
        <v>5937</v>
      </c>
      <c r="CY119" s="475">
        <v>5921</v>
      </c>
      <c r="CZ119" s="475">
        <v>5876</v>
      </c>
      <c r="DA119" s="475">
        <v>5873</v>
      </c>
      <c r="DB119" s="475">
        <v>5860</v>
      </c>
      <c r="DC119" s="475">
        <v>5860</v>
      </c>
      <c r="DD119" s="475">
        <v>5889</v>
      </c>
      <c r="DE119" s="475">
        <v>5895</v>
      </c>
      <c r="DF119" s="475">
        <v>5874</v>
      </c>
      <c r="DG119" s="476">
        <v>5900</v>
      </c>
      <c r="DH119" s="474">
        <v>5917</v>
      </c>
      <c r="DI119" s="475">
        <v>5901</v>
      </c>
      <c r="DJ119" s="475">
        <v>5874</v>
      </c>
      <c r="DK119" s="475">
        <v>5842</v>
      </c>
      <c r="DL119" s="475">
        <v>5818</v>
      </c>
      <c r="DM119" s="475">
        <v>5819</v>
      </c>
      <c r="DN119" s="475">
        <v>5811</v>
      </c>
      <c r="DO119" s="475">
        <v>5782</v>
      </c>
      <c r="DP119" s="475">
        <v>5768</v>
      </c>
      <c r="DQ119" s="475">
        <v>5791</v>
      </c>
      <c r="DR119" s="475">
        <v>5791</v>
      </c>
      <c r="DS119" s="476">
        <v>5808</v>
      </c>
      <c r="DT119" s="474">
        <v>5859</v>
      </c>
      <c r="DU119" s="475">
        <v>5871</v>
      </c>
      <c r="DV119" s="475">
        <v>5837</v>
      </c>
      <c r="DW119" s="475">
        <v>5828</v>
      </c>
      <c r="DX119" s="478">
        <v>5843</v>
      </c>
      <c r="DY119" s="478">
        <v>5848</v>
      </c>
      <c r="DZ119" s="478">
        <v>5860</v>
      </c>
      <c r="EA119" s="478">
        <v>5829</v>
      </c>
      <c r="EB119" s="478">
        <v>5831</v>
      </c>
      <c r="EC119" s="478">
        <v>5825</v>
      </c>
      <c r="ED119" s="478">
        <v>5824</v>
      </c>
      <c r="EE119" s="476">
        <f>'1. Población_Afiliada_Regimen'!D119</f>
        <v>5798</v>
      </c>
      <c r="EF119" s="118">
        <f t="shared" si="13"/>
        <v>-26</v>
      </c>
      <c r="EG119" s="98">
        <f t="shared" si="14"/>
        <v>-0.4464285714285714</v>
      </c>
      <c r="EH119" s="118">
        <f t="shared" si="15"/>
        <v>-10</v>
      </c>
      <c r="EI119" s="98">
        <f t="shared" si="16"/>
        <v>-0.17217630853994492</v>
      </c>
    </row>
    <row r="120" spans="1:139" ht="15" outlineLevel="2">
      <c r="A120" s="457">
        <v>642</v>
      </c>
      <c r="B120" s="55" t="s">
        <v>429</v>
      </c>
      <c r="C120" s="409" t="s">
        <v>419</v>
      </c>
      <c r="D120" s="474">
        <v>11882</v>
      </c>
      <c r="E120" s="475">
        <v>11986</v>
      </c>
      <c r="F120" s="475">
        <v>12134</v>
      </c>
      <c r="G120" s="475">
        <v>12143</v>
      </c>
      <c r="H120" s="475">
        <v>12074</v>
      </c>
      <c r="I120" s="475">
        <v>12104</v>
      </c>
      <c r="J120" s="475">
        <v>12050</v>
      </c>
      <c r="K120" s="475">
        <v>12085</v>
      </c>
      <c r="L120" s="475">
        <v>12282</v>
      </c>
      <c r="M120" s="475">
        <v>12409</v>
      </c>
      <c r="N120" s="475">
        <v>12579</v>
      </c>
      <c r="O120" s="476">
        <v>12674</v>
      </c>
      <c r="P120" s="474">
        <v>12783</v>
      </c>
      <c r="Q120" s="475">
        <v>12885</v>
      </c>
      <c r="R120" s="477">
        <v>13058</v>
      </c>
      <c r="S120" s="475">
        <v>13401</v>
      </c>
      <c r="T120" s="475">
        <v>13490</v>
      </c>
      <c r="U120" s="475">
        <v>13531</v>
      </c>
      <c r="V120" s="475">
        <v>13591</v>
      </c>
      <c r="W120" s="475">
        <v>13486</v>
      </c>
      <c r="X120" s="475">
        <v>13540</v>
      </c>
      <c r="Y120" s="475">
        <v>13683</v>
      </c>
      <c r="Z120" s="475">
        <v>13710</v>
      </c>
      <c r="AA120" s="476">
        <v>13664</v>
      </c>
      <c r="AB120" s="474">
        <v>13706</v>
      </c>
      <c r="AC120" s="475">
        <v>13727</v>
      </c>
      <c r="AD120" s="475">
        <v>13715</v>
      </c>
      <c r="AE120" s="475">
        <v>13696</v>
      </c>
      <c r="AF120" s="475">
        <v>13636</v>
      </c>
      <c r="AG120" s="475">
        <v>13636</v>
      </c>
      <c r="AH120" s="475">
        <v>13634</v>
      </c>
      <c r="AI120" s="475">
        <v>13649</v>
      </c>
      <c r="AJ120" s="475">
        <v>13694</v>
      </c>
      <c r="AK120" s="475">
        <v>13693</v>
      </c>
      <c r="AL120" s="475">
        <v>13748</v>
      </c>
      <c r="AM120" s="476">
        <v>13776</v>
      </c>
      <c r="AN120" s="474">
        <v>13830</v>
      </c>
      <c r="AO120" s="475">
        <v>14139</v>
      </c>
      <c r="AP120" s="475">
        <v>14097</v>
      </c>
      <c r="AQ120" s="475">
        <v>14058</v>
      </c>
      <c r="AR120" s="475">
        <v>14110</v>
      </c>
      <c r="AS120" s="475">
        <v>14092</v>
      </c>
      <c r="AT120" s="475">
        <v>14093</v>
      </c>
      <c r="AU120" s="475">
        <v>14069</v>
      </c>
      <c r="AV120" s="475">
        <v>13965</v>
      </c>
      <c r="AW120" s="475">
        <v>13995</v>
      </c>
      <c r="AX120" s="475">
        <v>14040</v>
      </c>
      <c r="AY120" s="476">
        <v>14045</v>
      </c>
      <c r="AZ120" s="474">
        <v>14028</v>
      </c>
      <c r="BA120" s="475">
        <v>14004</v>
      </c>
      <c r="BB120" s="475">
        <v>13955</v>
      </c>
      <c r="BC120" s="475">
        <v>13801</v>
      </c>
      <c r="BD120" s="475">
        <v>13858</v>
      </c>
      <c r="BE120" s="475">
        <v>13797</v>
      </c>
      <c r="BF120" s="475">
        <v>13821</v>
      </c>
      <c r="BG120" s="475">
        <v>13652</v>
      </c>
      <c r="BH120" s="475">
        <v>13724</v>
      </c>
      <c r="BI120" s="475">
        <v>13713</v>
      </c>
      <c r="BJ120" s="475">
        <v>13705</v>
      </c>
      <c r="BK120" s="476">
        <v>13731</v>
      </c>
      <c r="BL120" s="474">
        <v>13749</v>
      </c>
      <c r="BM120" s="479">
        <v>13769</v>
      </c>
      <c r="BN120" s="479">
        <v>13774</v>
      </c>
      <c r="BO120" s="479">
        <v>13736</v>
      </c>
      <c r="BP120" s="479">
        <v>13794</v>
      </c>
      <c r="BQ120" s="479">
        <v>13722</v>
      </c>
      <c r="BR120" s="479">
        <v>13571</v>
      </c>
      <c r="BS120" s="479">
        <v>13529</v>
      </c>
      <c r="BT120" s="479">
        <v>13507</v>
      </c>
      <c r="BU120" s="479">
        <v>13417</v>
      </c>
      <c r="BV120" s="479">
        <v>13408</v>
      </c>
      <c r="BW120" s="476">
        <v>13389</v>
      </c>
      <c r="BX120" s="474">
        <v>13383</v>
      </c>
      <c r="BY120" s="479">
        <v>13319</v>
      </c>
      <c r="BZ120" s="479">
        <v>13212</v>
      </c>
      <c r="CA120" s="479">
        <v>13160</v>
      </c>
      <c r="CB120" s="479">
        <v>13104</v>
      </c>
      <c r="CC120" s="479">
        <v>12909</v>
      </c>
      <c r="CD120" s="479">
        <v>12824</v>
      </c>
      <c r="CE120" s="479">
        <v>12817</v>
      </c>
      <c r="CF120" s="479">
        <v>12800</v>
      </c>
      <c r="CG120" s="475">
        <v>12787</v>
      </c>
      <c r="CH120" s="475">
        <v>12779</v>
      </c>
      <c r="CI120" s="476">
        <v>12805</v>
      </c>
      <c r="CJ120" s="474">
        <v>12812</v>
      </c>
      <c r="CK120" s="475">
        <v>12810</v>
      </c>
      <c r="CL120" s="475">
        <v>12784</v>
      </c>
      <c r="CM120" s="475">
        <v>12766</v>
      </c>
      <c r="CN120" s="475">
        <v>12803</v>
      </c>
      <c r="CO120" s="475">
        <v>12861</v>
      </c>
      <c r="CP120" s="475">
        <v>12924</v>
      </c>
      <c r="CQ120" s="475">
        <v>12915</v>
      </c>
      <c r="CR120" s="475">
        <v>13058</v>
      </c>
      <c r="CS120" s="475">
        <v>13091</v>
      </c>
      <c r="CT120" s="475">
        <v>13092</v>
      </c>
      <c r="CU120" s="476">
        <v>13109</v>
      </c>
      <c r="CV120" s="474">
        <v>13116</v>
      </c>
      <c r="CW120" s="475">
        <v>13091</v>
      </c>
      <c r="CX120" s="475">
        <v>13045</v>
      </c>
      <c r="CY120" s="475">
        <v>13013</v>
      </c>
      <c r="CZ120" s="475">
        <v>13043</v>
      </c>
      <c r="DA120" s="475">
        <v>13025</v>
      </c>
      <c r="DB120" s="475">
        <v>13036</v>
      </c>
      <c r="DC120" s="475">
        <v>12940</v>
      </c>
      <c r="DD120" s="475">
        <v>12916</v>
      </c>
      <c r="DE120" s="475">
        <v>12923</v>
      </c>
      <c r="DF120" s="475">
        <v>12957</v>
      </c>
      <c r="DG120" s="476">
        <v>12919</v>
      </c>
      <c r="DH120" s="474">
        <v>12906</v>
      </c>
      <c r="DI120" s="475">
        <v>12883</v>
      </c>
      <c r="DJ120" s="475">
        <v>13099</v>
      </c>
      <c r="DK120" s="475">
        <v>12990</v>
      </c>
      <c r="DL120" s="475">
        <v>12891</v>
      </c>
      <c r="DM120" s="475">
        <v>12843</v>
      </c>
      <c r="DN120" s="475">
        <v>12813</v>
      </c>
      <c r="DO120" s="475">
        <v>12795</v>
      </c>
      <c r="DP120" s="475">
        <v>12826</v>
      </c>
      <c r="DQ120" s="475">
        <v>12805</v>
      </c>
      <c r="DR120" s="475">
        <v>12780</v>
      </c>
      <c r="DS120" s="476">
        <v>12810</v>
      </c>
      <c r="DT120" s="474">
        <v>12891</v>
      </c>
      <c r="DU120" s="475">
        <v>12979</v>
      </c>
      <c r="DV120" s="475">
        <v>12936</v>
      </c>
      <c r="DW120" s="475">
        <v>12974</v>
      </c>
      <c r="DX120" s="478">
        <v>13033</v>
      </c>
      <c r="DY120" s="478">
        <v>13074</v>
      </c>
      <c r="DZ120" s="478">
        <v>13084</v>
      </c>
      <c r="EA120" s="478">
        <v>13023</v>
      </c>
      <c r="EB120" s="478">
        <v>13056</v>
      </c>
      <c r="EC120" s="478">
        <v>13009</v>
      </c>
      <c r="ED120" s="478">
        <v>12946</v>
      </c>
      <c r="EE120" s="476">
        <f>'1. Población_Afiliada_Regimen'!D120</f>
        <v>12956</v>
      </c>
      <c r="EF120" s="118">
        <f t="shared" si="13"/>
        <v>10</v>
      </c>
      <c r="EG120" s="98">
        <f t="shared" si="14"/>
        <v>7.7243936350996453E-2</v>
      </c>
      <c r="EH120" s="118">
        <f t="shared" si="15"/>
        <v>146</v>
      </c>
      <c r="EI120" s="98">
        <f t="shared" si="16"/>
        <v>1.1397345823575333</v>
      </c>
    </row>
    <row r="121" spans="1:139" ht="15" outlineLevel="2">
      <c r="A121" s="457">
        <v>679</v>
      </c>
      <c r="B121" s="55" t="s">
        <v>429</v>
      </c>
      <c r="C121" s="409" t="s">
        <v>430</v>
      </c>
      <c r="D121" s="474">
        <v>14723</v>
      </c>
      <c r="E121" s="475">
        <v>14704</v>
      </c>
      <c r="F121" s="475">
        <v>14704</v>
      </c>
      <c r="G121" s="475">
        <v>14594</v>
      </c>
      <c r="H121" s="475">
        <v>14479</v>
      </c>
      <c r="I121" s="475">
        <v>14652</v>
      </c>
      <c r="J121" s="475">
        <v>14397</v>
      </c>
      <c r="K121" s="475">
        <v>14463</v>
      </c>
      <c r="L121" s="475">
        <v>14244</v>
      </c>
      <c r="M121" s="475">
        <v>14273</v>
      </c>
      <c r="N121" s="475">
        <v>14278</v>
      </c>
      <c r="O121" s="476">
        <v>14316</v>
      </c>
      <c r="P121" s="474">
        <v>14252</v>
      </c>
      <c r="Q121" s="475">
        <v>14143</v>
      </c>
      <c r="R121" s="477">
        <v>14433</v>
      </c>
      <c r="S121" s="475">
        <v>14496</v>
      </c>
      <c r="T121" s="475">
        <v>14544</v>
      </c>
      <c r="U121" s="475">
        <v>14482</v>
      </c>
      <c r="V121" s="475">
        <v>14246</v>
      </c>
      <c r="W121" s="475">
        <v>14205</v>
      </c>
      <c r="X121" s="475">
        <v>14272</v>
      </c>
      <c r="Y121" s="475">
        <v>14316</v>
      </c>
      <c r="Z121" s="475">
        <v>14260</v>
      </c>
      <c r="AA121" s="476">
        <v>14149</v>
      </c>
      <c r="AB121" s="474">
        <v>14249</v>
      </c>
      <c r="AC121" s="475">
        <v>14284</v>
      </c>
      <c r="AD121" s="475">
        <v>14260</v>
      </c>
      <c r="AE121" s="475">
        <v>14164</v>
      </c>
      <c r="AF121" s="475">
        <v>14232</v>
      </c>
      <c r="AG121" s="475">
        <v>14037</v>
      </c>
      <c r="AH121" s="475">
        <v>14031</v>
      </c>
      <c r="AI121" s="475">
        <v>13971</v>
      </c>
      <c r="AJ121" s="475">
        <v>13981</v>
      </c>
      <c r="AK121" s="475">
        <v>14161</v>
      </c>
      <c r="AL121" s="475">
        <v>14093</v>
      </c>
      <c r="AM121" s="476">
        <v>14108</v>
      </c>
      <c r="AN121" s="474">
        <v>14109</v>
      </c>
      <c r="AO121" s="475">
        <v>14238</v>
      </c>
      <c r="AP121" s="475">
        <v>14258</v>
      </c>
      <c r="AQ121" s="475">
        <v>14215</v>
      </c>
      <c r="AR121" s="475">
        <v>14351</v>
      </c>
      <c r="AS121" s="475">
        <v>14358</v>
      </c>
      <c r="AT121" s="475">
        <v>14303</v>
      </c>
      <c r="AU121" s="475">
        <v>14353</v>
      </c>
      <c r="AV121" s="475">
        <v>14327</v>
      </c>
      <c r="AW121" s="475">
        <v>14344</v>
      </c>
      <c r="AX121" s="475">
        <v>14351</v>
      </c>
      <c r="AY121" s="476">
        <v>14420</v>
      </c>
      <c r="AZ121" s="474">
        <v>14460</v>
      </c>
      <c r="BA121" s="475">
        <v>14527</v>
      </c>
      <c r="BB121" s="475">
        <v>14490</v>
      </c>
      <c r="BC121" s="475">
        <v>14465</v>
      </c>
      <c r="BD121" s="475">
        <v>14480</v>
      </c>
      <c r="BE121" s="475">
        <v>14399</v>
      </c>
      <c r="BF121" s="475">
        <v>14258</v>
      </c>
      <c r="BG121" s="475">
        <v>14127</v>
      </c>
      <c r="BH121" s="475">
        <v>14121</v>
      </c>
      <c r="BI121" s="475">
        <v>14034</v>
      </c>
      <c r="BJ121" s="475">
        <v>14191</v>
      </c>
      <c r="BK121" s="476">
        <v>14318</v>
      </c>
      <c r="BL121" s="474">
        <v>14350</v>
      </c>
      <c r="BM121" s="479">
        <v>14433</v>
      </c>
      <c r="BN121" s="479">
        <v>14407</v>
      </c>
      <c r="BO121" s="479">
        <v>14420</v>
      </c>
      <c r="BP121" s="479">
        <v>14479</v>
      </c>
      <c r="BQ121" s="479">
        <v>14492</v>
      </c>
      <c r="BR121" s="479">
        <v>14330</v>
      </c>
      <c r="BS121" s="479">
        <v>14267</v>
      </c>
      <c r="BT121" s="479">
        <v>14282</v>
      </c>
      <c r="BU121" s="479">
        <v>14269</v>
      </c>
      <c r="BV121" s="479">
        <v>14210</v>
      </c>
      <c r="BW121" s="476">
        <v>14240</v>
      </c>
      <c r="BX121" s="474">
        <v>14121</v>
      </c>
      <c r="BY121" s="479">
        <v>14013</v>
      </c>
      <c r="BZ121" s="479">
        <v>13844</v>
      </c>
      <c r="CA121" s="479">
        <v>13711</v>
      </c>
      <c r="CB121" s="479">
        <v>13642</v>
      </c>
      <c r="CC121" s="479">
        <v>13378</v>
      </c>
      <c r="CD121" s="479">
        <v>13427</v>
      </c>
      <c r="CE121" s="479">
        <v>13398</v>
      </c>
      <c r="CF121" s="479">
        <v>13316</v>
      </c>
      <c r="CG121" s="475">
        <v>13257</v>
      </c>
      <c r="CH121" s="475">
        <v>13246</v>
      </c>
      <c r="CI121" s="476">
        <v>13225</v>
      </c>
      <c r="CJ121" s="474">
        <v>13220</v>
      </c>
      <c r="CK121" s="475">
        <v>13189</v>
      </c>
      <c r="CL121" s="475">
        <v>13142</v>
      </c>
      <c r="CM121" s="475">
        <v>13057</v>
      </c>
      <c r="CN121" s="475">
        <v>13118</v>
      </c>
      <c r="CO121" s="475">
        <v>13231</v>
      </c>
      <c r="CP121" s="475">
        <v>13286</v>
      </c>
      <c r="CQ121" s="475">
        <v>13309</v>
      </c>
      <c r="CR121" s="475">
        <v>13247</v>
      </c>
      <c r="CS121" s="475">
        <v>13289</v>
      </c>
      <c r="CT121" s="475">
        <v>13356</v>
      </c>
      <c r="CU121" s="476">
        <v>13407</v>
      </c>
      <c r="CV121" s="474">
        <v>13391</v>
      </c>
      <c r="CW121" s="475">
        <v>13370</v>
      </c>
      <c r="CX121" s="475">
        <v>13324</v>
      </c>
      <c r="CY121" s="475">
        <v>13328</v>
      </c>
      <c r="CZ121" s="475">
        <v>13340</v>
      </c>
      <c r="DA121" s="475">
        <v>13342</v>
      </c>
      <c r="DB121" s="475">
        <v>13355</v>
      </c>
      <c r="DC121" s="475">
        <v>13275</v>
      </c>
      <c r="DD121" s="475">
        <v>13339</v>
      </c>
      <c r="DE121" s="475">
        <v>13285</v>
      </c>
      <c r="DF121" s="475">
        <v>13267</v>
      </c>
      <c r="DG121" s="476">
        <v>13260</v>
      </c>
      <c r="DH121" s="474">
        <v>13321</v>
      </c>
      <c r="DI121" s="475">
        <v>13306</v>
      </c>
      <c r="DJ121" s="475">
        <v>13308</v>
      </c>
      <c r="DK121" s="475">
        <v>13299</v>
      </c>
      <c r="DL121" s="475">
        <v>13271</v>
      </c>
      <c r="DM121" s="475">
        <v>13222</v>
      </c>
      <c r="DN121" s="475">
        <v>13167</v>
      </c>
      <c r="DO121" s="475">
        <v>13148</v>
      </c>
      <c r="DP121" s="475">
        <v>13141</v>
      </c>
      <c r="DQ121" s="475">
        <v>13057</v>
      </c>
      <c r="DR121" s="475">
        <v>12967</v>
      </c>
      <c r="DS121" s="476">
        <v>13004</v>
      </c>
      <c r="DT121" s="474">
        <v>12995</v>
      </c>
      <c r="DU121" s="475">
        <v>13086</v>
      </c>
      <c r="DV121" s="475">
        <v>13127</v>
      </c>
      <c r="DW121" s="475">
        <v>13136</v>
      </c>
      <c r="DX121" s="478">
        <v>13251</v>
      </c>
      <c r="DY121" s="478">
        <v>13326</v>
      </c>
      <c r="DZ121" s="478">
        <v>13357</v>
      </c>
      <c r="EA121" s="478">
        <v>13204</v>
      </c>
      <c r="EB121" s="478">
        <v>13187</v>
      </c>
      <c r="EC121" s="478">
        <v>13097</v>
      </c>
      <c r="ED121" s="478">
        <v>13013</v>
      </c>
      <c r="EE121" s="476">
        <f>'1. Población_Afiliada_Regimen'!D121</f>
        <v>12924</v>
      </c>
      <c r="EF121" s="118">
        <f t="shared" si="13"/>
        <v>-89</v>
      </c>
      <c r="EG121" s="98">
        <f t="shared" si="14"/>
        <v>-0.68393145316222237</v>
      </c>
      <c r="EH121" s="118">
        <f t="shared" si="15"/>
        <v>-80</v>
      </c>
      <c r="EI121" s="98">
        <f t="shared" si="16"/>
        <v>-0.61519532451553371</v>
      </c>
    </row>
    <row r="122" spans="1:139" ht="15" outlineLevel="2">
      <c r="A122" s="457">
        <v>789</v>
      </c>
      <c r="B122" s="55" t="s">
        <v>429</v>
      </c>
      <c r="C122" s="409" t="s">
        <v>432</v>
      </c>
      <c r="D122" s="474">
        <v>9184</v>
      </c>
      <c r="E122" s="475">
        <v>9156</v>
      </c>
      <c r="F122" s="475">
        <v>9190</v>
      </c>
      <c r="G122" s="475">
        <v>9133</v>
      </c>
      <c r="H122" s="475">
        <v>9190</v>
      </c>
      <c r="I122" s="475">
        <v>9265</v>
      </c>
      <c r="J122" s="475">
        <v>9218</v>
      </c>
      <c r="K122" s="475">
        <v>9213</v>
      </c>
      <c r="L122" s="475">
        <v>9168</v>
      </c>
      <c r="M122" s="475">
        <v>9231</v>
      </c>
      <c r="N122" s="475">
        <v>9150</v>
      </c>
      <c r="O122" s="476">
        <v>9197</v>
      </c>
      <c r="P122" s="474">
        <v>9087</v>
      </c>
      <c r="Q122" s="475">
        <v>9096</v>
      </c>
      <c r="R122" s="477">
        <v>9197</v>
      </c>
      <c r="S122" s="475">
        <v>9142</v>
      </c>
      <c r="T122" s="475">
        <v>9150</v>
      </c>
      <c r="U122" s="475">
        <v>9136</v>
      </c>
      <c r="V122" s="475">
        <v>9243</v>
      </c>
      <c r="W122" s="475">
        <v>9269</v>
      </c>
      <c r="X122" s="475">
        <v>9371</v>
      </c>
      <c r="Y122" s="475">
        <v>9343</v>
      </c>
      <c r="Z122" s="475">
        <v>9333</v>
      </c>
      <c r="AA122" s="476">
        <v>9306</v>
      </c>
      <c r="AB122" s="474">
        <v>9376</v>
      </c>
      <c r="AC122" s="475">
        <v>9376</v>
      </c>
      <c r="AD122" s="475">
        <v>9442</v>
      </c>
      <c r="AE122" s="475">
        <v>9428</v>
      </c>
      <c r="AF122" s="475">
        <v>9475</v>
      </c>
      <c r="AG122" s="475">
        <v>9456</v>
      </c>
      <c r="AH122" s="475">
        <v>9404</v>
      </c>
      <c r="AI122" s="475">
        <v>9457</v>
      </c>
      <c r="AJ122" s="475">
        <v>9654</v>
      </c>
      <c r="AK122" s="475">
        <v>9693</v>
      </c>
      <c r="AL122" s="475">
        <v>9622</v>
      </c>
      <c r="AM122" s="476">
        <v>9652</v>
      </c>
      <c r="AN122" s="474">
        <v>9637</v>
      </c>
      <c r="AO122" s="475">
        <v>9747</v>
      </c>
      <c r="AP122" s="475">
        <v>9786</v>
      </c>
      <c r="AQ122" s="475">
        <v>9765</v>
      </c>
      <c r="AR122" s="475">
        <v>9735</v>
      </c>
      <c r="AS122" s="475">
        <v>9750</v>
      </c>
      <c r="AT122" s="475">
        <v>9725</v>
      </c>
      <c r="AU122" s="475">
        <v>9743</v>
      </c>
      <c r="AV122" s="475">
        <v>9688</v>
      </c>
      <c r="AW122" s="475">
        <v>9604</v>
      </c>
      <c r="AX122" s="475">
        <v>9586</v>
      </c>
      <c r="AY122" s="476">
        <v>9580</v>
      </c>
      <c r="AZ122" s="474">
        <v>9620</v>
      </c>
      <c r="BA122" s="475">
        <v>9628</v>
      </c>
      <c r="BB122" s="475">
        <v>9587</v>
      </c>
      <c r="BC122" s="475">
        <v>9543</v>
      </c>
      <c r="BD122" s="475">
        <v>9506</v>
      </c>
      <c r="BE122" s="475">
        <v>9496</v>
      </c>
      <c r="BF122" s="475">
        <v>9506</v>
      </c>
      <c r="BG122" s="475">
        <v>9501</v>
      </c>
      <c r="BH122" s="475">
        <v>9449</v>
      </c>
      <c r="BI122" s="475">
        <v>9425</v>
      </c>
      <c r="BJ122" s="475">
        <v>9633</v>
      </c>
      <c r="BK122" s="476">
        <v>9751</v>
      </c>
      <c r="BL122" s="474">
        <v>9737</v>
      </c>
      <c r="BM122" s="479">
        <v>9822</v>
      </c>
      <c r="BN122" s="479">
        <v>9741</v>
      </c>
      <c r="BO122" s="479">
        <v>9762</v>
      </c>
      <c r="BP122" s="479">
        <v>9797</v>
      </c>
      <c r="BQ122" s="479">
        <v>9801</v>
      </c>
      <c r="BR122" s="479">
        <v>9798</v>
      </c>
      <c r="BS122" s="479">
        <v>9802</v>
      </c>
      <c r="BT122" s="479">
        <v>9812</v>
      </c>
      <c r="BU122" s="479">
        <v>9791</v>
      </c>
      <c r="BV122" s="479">
        <v>9794</v>
      </c>
      <c r="BW122" s="476">
        <v>9808</v>
      </c>
      <c r="BX122" s="474">
        <v>9700</v>
      </c>
      <c r="BY122" s="479">
        <v>9680</v>
      </c>
      <c r="BZ122" s="479">
        <v>9561</v>
      </c>
      <c r="CA122" s="479">
        <v>9495</v>
      </c>
      <c r="CB122" s="479">
        <v>9473</v>
      </c>
      <c r="CC122" s="479">
        <v>9196</v>
      </c>
      <c r="CD122" s="479">
        <v>9222</v>
      </c>
      <c r="CE122" s="479">
        <v>9228</v>
      </c>
      <c r="CF122" s="479">
        <v>9154</v>
      </c>
      <c r="CG122" s="475">
        <v>9134</v>
      </c>
      <c r="CH122" s="475">
        <v>9137</v>
      </c>
      <c r="CI122" s="476">
        <v>9066</v>
      </c>
      <c r="CJ122" s="474">
        <v>9028</v>
      </c>
      <c r="CK122" s="475">
        <v>9082</v>
      </c>
      <c r="CL122" s="475">
        <v>9104</v>
      </c>
      <c r="CM122" s="475">
        <v>9109</v>
      </c>
      <c r="CN122" s="475">
        <v>9125</v>
      </c>
      <c r="CO122" s="475">
        <v>9094</v>
      </c>
      <c r="CP122" s="475">
        <v>9076</v>
      </c>
      <c r="CQ122" s="475">
        <v>8960</v>
      </c>
      <c r="CR122" s="475">
        <v>9096</v>
      </c>
      <c r="CS122" s="475">
        <v>9055</v>
      </c>
      <c r="CT122" s="475">
        <v>9026</v>
      </c>
      <c r="CU122" s="476">
        <v>8966</v>
      </c>
      <c r="CV122" s="474">
        <v>8989</v>
      </c>
      <c r="CW122" s="475">
        <v>9038</v>
      </c>
      <c r="CX122" s="475">
        <v>8980</v>
      </c>
      <c r="CY122" s="475">
        <v>8952</v>
      </c>
      <c r="CZ122" s="475">
        <v>8979</v>
      </c>
      <c r="DA122" s="475">
        <v>8992</v>
      </c>
      <c r="DB122" s="475">
        <v>8961</v>
      </c>
      <c r="DC122" s="475">
        <v>8967</v>
      </c>
      <c r="DD122" s="475">
        <v>8995</v>
      </c>
      <c r="DE122" s="475">
        <v>8995</v>
      </c>
      <c r="DF122" s="475">
        <v>9033</v>
      </c>
      <c r="DG122" s="476">
        <v>9044</v>
      </c>
      <c r="DH122" s="474">
        <v>9083</v>
      </c>
      <c r="DI122" s="475">
        <v>9106</v>
      </c>
      <c r="DJ122" s="475">
        <v>9179</v>
      </c>
      <c r="DK122" s="475">
        <v>9060</v>
      </c>
      <c r="DL122" s="475">
        <v>9042</v>
      </c>
      <c r="DM122" s="475">
        <v>9003</v>
      </c>
      <c r="DN122" s="475">
        <v>8963</v>
      </c>
      <c r="DO122" s="475">
        <v>9042</v>
      </c>
      <c r="DP122" s="475">
        <v>9053</v>
      </c>
      <c r="DQ122" s="475">
        <v>9023</v>
      </c>
      <c r="DR122" s="475">
        <v>9001</v>
      </c>
      <c r="DS122" s="476">
        <v>8982</v>
      </c>
      <c r="DT122" s="474">
        <v>8977</v>
      </c>
      <c r="DU122" s="475">
        <v>9110</v>
      </c>
      <c r="DV122" s="475">
        <v>9123</v>
      </c>
      <c r="DW122" s="475">
        <v>9083</v>
      </c>
      <c r="DX122" s="478">
        <v>9126</v>
      </c>
      <c r="DY122" s="478">
        <v>9116</v>
      </c>
      <c r="DZ122" s="478">
        <v>9126</v>
      </c>
      <c r="EA122" s="478">
        <v>9070</v>
      </c>
      <c r="EB122" s="478">
        <v>9094</v>
      </c>
      <c r="EC122" s="478">
        <v>9053</v>
      </c>
      <c r="ED122" s="478">
        <v>9030</v>
      </c>
      <c r="EE122" s="476">
        <f>'1. Población_Afiliada_Regimen'!D122</f>
        <v>8978</v>
      </c>
      <c r="EF122" s="118">
        <f t="shared" si="13"/>
        <v>-52</v>
      </c>
      <c r="EG122" s="98">
        <f t="shared" si="14"/>
        <v>-0.57585825027685489</v>
      </c>
      <c r="EH122" s="118">
        <f t="shared" si="15"/>
        <v>-4</v>
      </c>
      <c r="EI122" s="98">
        <f t="shared" si="16"/>
        <v>-4.4533511467379203E-2</v>
      </c>
    </row>
    <row r="123" spans="1:139" ht="15" outlineLevel="2">
      <c r="A123" s="457">
        <v>792</v>
      </c>
      <c r="B123" s="55" t="s">
        <v>429</v>
      </c>
      <c r="C123" s="409" t="s">
        <v>433</v>
      </c>
      <c r="D123" s="474">
        <v>4108</v>
      </c>
      <c r="E123" s="475">
        <v>4136</v>
      </c>
      <c r="F123" s="475">
        <v>4090</v>
      </c>
      <c r="G123" s="475">
        <v>4091</v>
      </c>
      <c r="H123" s="475">
        <v>4052</v>
      </c>
      <c r="I123" s="475">
        <v>4028</v>
      </c>
      <c r="J123" s="475">
        <v>3979</v>
      </c>
      <c r="K123" s="475">
        <v>4022</v>
      </c>
      <c r="L123" s="475">
        <v>4034</v>
      </c>
      <c r="M123" s="475">
        <v>4003</v>
      </c>
      <c r="N123" s="475">
        <v>3991</v>
      </c>
      <c r="O123" s="476">
        <v>3996</v>
      </c>
      <c r="P123" s="474">
        <v>3975</v>
      </c>
      <c r="Q123" s="475">
        <v>3987</v>
      </c>
      <c r="R123" s="477">
        <v>4015</v>
      </c>
      <c r="S123" s="475">
        <v>4059</v>
      </c>
      <c r="T123" s="475">
        <v>4071</v>
      </c>
      <c r="U123" s="475">
        <v>4065</v>
      </c>
      <c r="V123" s="475">
        <v>4038</v>
      </c>
      <c r="W123" s="475">
        <v>3999</v>
      </c>
      <c r="X123" s="475">
        <v>3927</v>
      </c>
      <c r="Y123" s="475">
        <v>3961</v>
      </c>
      <c r="Z123" s="475">
        <v>3985</v>
      </c>
      <c r="AA123" s="476">
        <v>3898</v>
      </c>
      <c r="AB123" s="474">
        <v>3890</v>
      </c>
      <c r="AC123" s="475">
        <v>3958</v>
      </c>
      <c r="AD123" s="475">
        <v>3954</v>
      </c>
      <c r="AE123" s="475">
        <v>3949</v>
      </c>
      <c r="AF123" s="475">
        <v>3884</v>
      </c>
      <c r="AG123" s="475">
        <v>3794</v>
      </c>
      <c r="AH123" s="475">
        <v>3750</v>
      </c>
      <c r="AI123" s="475">
        <v>3743</v>
      </c>
      <c r="AJ123" s="475">
        <v>3732</v>
      </c>
      <c r="AK123" s="475">
        <v>3792</v>
      </c>
      <c r="AL123" s="475">
        <v>3765</v>
      </c>
      <c r="AM123" s="476">
        <v>3851</v>
      </c>
      <c r="AN123" s="474">
        <v>3822</v>
      </c>
      <c r="AO123" s="475">
        <v>3793</v>
      </c>
      <c r="AP123" s="475">
        <v>3769</v>
      </c>
      <c r="AQ123" s="475">
        <v>3735</v>
      </c>
      <c r="AR123" s="475">
        <v>3821</v>
      </c>
      <c r="AS123" s="475">
        <v>3786</v>
      </c>
      <c r="AT123" s="475">
        <v>3797</v>
      </c>
      <c r="AU123" s="475">
        <v>3811</v>
      </c>
      <c r="AV123" s="475">
        <v>3773</v>
      </c>
      <c r="AW123" s="475">
        <v>3749</v>
      </c>
      <c r="AX123" s="475">
        <v>3740</v>
      </c>
      <c r="AY123" s="476">
        <v>3707</v>
      </c>
      <c r="AZ123" s="474">
        <v>3710</v>
      </c>
      <c r="BA123" s="475">
        <v>3708</v>
      </c>
      <c r="BB123" s="475">
        <v>3684</v>
      </c>
      <c r="BC123" s="475">
        <v>3632</v>
      </c>
      <c r="BD123" s="475">
        <v>3637</v>
      </c>
      <c r="BE123" s="475">
        <v>3629</v>
      </c>
      <c r="BF123" s="475">
        <v>3623</v>
      </c>
      <c r="BG123" s="475">
        <v>3517</v>
      </c>
      <c r="BH123" s="475">
        <v>3545</v>
      </c>
      <c r="BI123" s="475">
        <v>3477</v>
      </c>
      <c r="BJ123" s="475">
        <v>3512</v>
      </c>
      <c r="BK123" s="476">
        <v>3539</v>
      </c>
      <c r="BL123" s="474">
        <v>3549</v>
      </c>
      <c r="BM123" s="479">
        <v>3573</v>
      </c>
      <c r="BN123" s="479">
        <v>3563</v>
      </c>
      <c r="BO123" s="479">
        <v>3543</v>
      </c>
      <c r="BP123" s="479">
        <v>3540</v>
      </c>
      <c r="BQ123" s="479">
        <v>3481</v>
      </c>
      <c r="BR123" s="479">
        <v>3294</v>
      </c>
      <c r="BS123" s="479">
        <v>3232</v>
      </c>
      <c r="BT123" s="479">
        <v>3220</v>
      </c>
      <c r="BU123" s="479">
        <v>3227</v>
      </c>
      <c r="BV123" s="479">
        <v>3271</v>
      </c>
      <c r="BW123" s="476">
        <v>3288</v>
      </c>
      <c r="BX123" s="474">
        <v>3296</v>
      </c>
      <c r="BY123" s="479">
        <v>3267</v>
      </c>
      <c r="BZ123" s="479">
        <v>3248</v>
      </c>
      <c r="CA123" s="479">
        <v>3185</v>
      </c>
      <c r="CB123" s="479">
        <v>3194</v>
      </c>
      <c r="CC123" s="479">
        <v>3164</v>
      </c>
      <c r="CD123" s="479">
        <v>3132</v>
      </c>
      <c r="CE123" s="479">
        <v>3139</v>
      </c>
      <c r="CF123" s="479">
        <v>3108</v>
      </c>
      <c r="CG123" s="475">
        <v>3089</v>
      </c>
      <c r="CH123" s="475">
        <v>3091</v>
      </c>
      <c r="CI123" s="476">
        <v>3090</v>
      </c>
      <c r="CJ123" s="474">
        <v>3077</v>
      </c>
      <c r="CK123" s="475">
        <v>3061</v>
      </c>
      <c r="CL123" s="475">
        <v>3031</v>
      </c>
      <c r="CM123" s="475">
        <v>3027</v>
      </c>
      <c r="CN123" s="475">
        <v>3021</v>
      </c>
      <c r="CO123" s="475">
        <v>3035</v>
      </c>
      <c r="CP123" s="475">
        <v>3084</v>
      </c>
      <c r="CQ123" s="475">
        <v>3068</v>
      </c>
      <c r="CR123" s="475">
        <v>3052</v>
      </c>
      <c r="CS123" s="475">
        <v>3096</v>
      </c>
      <c r="CT123" s="475">
        <v>3108</v>
      </c>
      <c r="CU123" s="476">
        <v>3140</v>
      </c>
      <c r="CV123" s="474">
        <v>3139</v>
      </c>
      <c r="CW123" s="475">
        <v>3107</v>
      </c>
      <c r="CX123" s="475">
        <v>3074</v>
      </c>
      <c r="CY123" s="475">
        <v>3047</v>
      </c>
      <c r="CZ123" s="475">
        <v>3034</v>
      </c>
      <c r="DA123" s="475">
        <v>3021</v>
      </c>
      <c r="DB123" s="475">
        <v>2990</v>
      </c>
      <c r="DC123" s="475">
        <v>3011</v>
      </c>
      <c r="DD123" s="475">
        <v>2997</v>
      </c>
      <c r="DE123" s="475">
        <v>2996</v>
      </c>
      <c r="DF123" s="475">
        <v>3024</v>
      </c>
      <c r="DG123" s="476">
        <v>3037</v>
      </c>
      <c r="DH123" s="474">
        <v>3048</v>
      </c>
      <c r="DI123" s="475">
        <v>2980</v>
      </c>
      <c r="DJ123" s="475">
        <v>2995</v>
      </c>
      <c r="DK123" s="475">
        <v>2985</v>
      </c>
      <c r="DL123" s="475">
        <v>2963</v>
      </c>
      <c r="DM123" s="475">
        <v>2940</v>
      </c>
      <c r="DN123" s="475">
        <v>2916</v>
      </c>
      <c r="DO123" s="475">
        <v>2940</v>
      </c>
      <c r="DP123" s="475">
        <v>2949</v>
      </c>
      <c r="DQ123" s="475">
        <v>2938</v>
      </c>
      <c r="DR123" s="475">
        <v>2934</v>
      </c>
      <c r="DS123" s="476">
        <v>2993</v>
      </c>
      <c r="DT123" s="474">
        <v>2995</v>
      </c>
      <c r="DU123" s="475">
        <v>3071</v>
      </c>
      <c r="DV123" s="475">
        <v>3060</v>
      </c>
      <c r="DW123" s="475">
        <v>3108</v>
      </c>
      <c r="DX123" s="478">
        <v>3158</v>
      </c>
      <c r="DY123" s="478">
        <v>3155</v>
      </c>
      <c r="DZ123" s="478">
        <v>3156</v>
      </c>
      <c r="EA123" s="478">
        <v>3071</v>
      </c>
      <c r="EB123" s="478">
        <v>3063</v>
      </c>
      <c r="EC123" s="478">
        <v>3045</v>
      </c>
      <c r="ED123" s="478">
        <v>3034</v>
      </c>
      <c r="EE123" s="476">
        <f>'1. Población_Afiliada_Regimen'!D123</f>
        <v>3036</v>
      </c>
      <c r="EF123" s="118">
        <f t="shared" si="13"/>
        <v>2</v>
      </c>
      <c r="EG123" s="98">
        <f t="shared" si="14"/>
        <v>6.5919578114700061E-2</v>
      </c>
      <c r="EH123" s="118">
        <f t="shared" si="15"/>
        <v>43</v>
      </c>
      <c r="EI123" s="98">
        <f t="shared" si="16"/>
        <v>1.4366855997327097</v>
      </c>
    </row>
    <row r="124" spans="1:139" ht="15" outlineLevel="2">
      <c r="A124" s="457">
        <v>809</v>
      </c>
      <c r="B124" s="55" t="s">
        <v>429</v>
      </c>
      <c r="C124" s="409" t="s">
        <v>434</v>
      </c>
      <c r="D124" s="474">
        <v>4612</v>
      </c>
      <c r="E124" s="475">
        <v>4618</v>
      </c>
      <c r="F124" s="475">
        <v>4564</v>
      </c>
      <c r="G124" s="475">
        <v>4537</v>
      </c>
      <c r="H124" s="475">
        <v>4450</v>
      </c>
      <c r="I124" s="475">
        <v>4444</v>
      </c>
      <c r="J124" s="475">
        <v>4351</v>
      </c>
      <c r="K124" s="475">
        <v>4440</v>
      </c>
      <c r="L124" s="475">
        <v>4263</v>
      </c>
      <c r="M124" s="475">
        <v>4241</v>
      </c>
      <c r="N124" s="475">
        <v>4223</v>
      </c>
      <c r="O124" s="476">
        <v>4311</v>
      </c>
      <c r="P124" s="474">
        <v>4374</v>
      </c>
      <c r="Q124" s="475">
        <v>4309</v>
      </c>
      <c r="R124" s="477">
        <v>4312</v>
      </c>
      <c r="S124" s="475">
        <v>4224</v>
      </c>
      <c r="T124" s="475">
        <v>4252</v>
      </c>
      <c r="U124" s="475">
        <v>4218</v>
      </c>
      <c r="V124" s="475">
        <v>4288</v>
      </c>
      <c r="W124" s="475">
        <v>4274</v>
      </c>
      <c r="X124" s="475">
        <v>4238</v>
      </c>
      <c r="Y124" s="475">
        <v>4266</v>
      </c>
      <c r="Z124" s="475">
        <v>4252</v>
      </c>
      <c r="AA124" s="476">
        <v>4135</v>
      </c>
      <c r="AB124" s="474">
        <v>4130</v>
      </c>
      <c r="AC124" s="475">
        <v>4227</v>
      </c>
      <c r="AD124" s="475">
        <v>4245</v>
      </c>
      <c r="AE124" s="475">
        <v>4256</v>
      </c>
      <c r="AF124" s="475">
        <v>4231</v>
      </c>
      <c r="AG124" s="475">
        <v>4123</v>
      </c>
      <c r="AH124" s="475">
        <v>4091</v>
      </c>
      <c r="AI124" s="475">
        <v>4095</v>
      </c>
      <c r="AJ124" s="475">
        <v>4085</v>
      </c>
      <c r="AK124" s="475">
        <v>4281</v>
      </c>
      <c r="AL124" s="475">
        <v>4216</v>
      </c>
      <c r="AM124" s="476">
        <v>4264</v>
      </c>
      <c r="AN124" s="474">
        <v>4233</v>
      </c>
      <c r="AO124" s="475">
        <v>4308</v>
      </c>
      <c r="AP124" s="475">
        <v>4307</v>
      </c>
      <c r="AQ124" s="475">
        <v>4236</v>
      </c>
      <c r="AR124" s="475">
        <v>4294</v>
      </c>
      <c r="AS124" s="475">
        <v>4287</v>
      </c>
      <c r="AT124" s="475">
        <v>4301</v>
      </c>
      <c r="AU124" s="475">
        <v>4363</v>
      </c>
      <c r="AV124" s="475">
        <v>4327</v>
      </c>
      <c r="AW124" s="475">
        <v>4354</v>
      </c>
      <c r="AX124" s="475">
        <v>4315</v>
      </c>
      <c r="AY124" s="476">
        <v>4342</v>
      </c>
      <c r="AZ124" s="474">
        <v>4336</v>
      </c>
      <c r="BA124" s="475">
        <v>4383</v>
      </c>
      <c r="BB124" s="475">
        <v>4329</v>
      </c>
      <c r="BC124" s="475">
        <v>4292</v>
      </c>
      <c r="BD124" s="475">
        <v>4242</v>
      </c>
      <c r="BE124" s="475">
        <v>4190</v>
      </c>
      <c r="BF124" s="475">
        <v>4156</v>
      </c>
      <c r="BG124" s="475">
        <v>4026</v>
      </c>
      <c r="BH124" s="475">
        <v>4072</v>
      </c>
      <c r="BI124" s="475">
        <v>4005</v>
      </c>
      <c r="BJ124" s="475">
        <v>4125</v>
      </c>
      <c r="BK124" s="476">
        <v>4139</v>
      </c>
      <c r="BL124" s="474">
        <v>4156</v>
      </c>
      <c r="BM124" s="479">
        <v>4197</v>
      </c>
      <c r="BN124" s="479">
        <v>4170</v>
      </c>
      <c r="BO124" s="479">
        <v>4171</v>
      </c>
      <c r="BP124" s="479">
        <v>4210</v>
      </c>
      <c r="BQ124" s="479">
        <v>4163</v>
      </c>
      <c r="BR124" s="479">
        <v>3957</v>
      </c>
      <c r="BS124" s="479">
        <v>3913</v>
      </c>
      <c r="BT124" s="479">
        <v>3881</v>
      </c>
      <c r="BU124" s="479">
        <v>3875</v>
      </c>
      <c r="BV124" s="479">
        <v>3894</v>
      </c>
      <c r="BW124" s="476">
        <v>3946</v>
      </c>
      <c r="BX124" s="474">
        <v>3854</v>
      </c>
      <c r="BY124" s="479">
        <v>3824</v>
      </c>
      <c r="BZ124" s="479">
        <v>3806</v>
      </c>
      <c r="CA124" s="479">
        <v>3778</v>
      </c>
      <c r="CB124" s="479">
        <v>3704</v>
      </c>
      <c r="CC124" s="479">
        <v>3638</v>
      </c>
      <c r="CD124" s="479">
        <v>3587</v>
      </c>
      <c r="CE124" s="479">
        <v>3600</v>
      </c>
      <c r="CF124" s="479">
        <v>3592</v>
      </c>
      <c r="CG124" s="475">
        <v>3576</v>
      </c>
      <c r="CH124" s="475">
        <v>3583</v>
      </c>
      <c r="CI124" s="476">
        <v>3603</v>
      </c>
      <c r="CJ124" s="474">
        <v>3599</v>
      </c>
      <c r="CK124" s="475">
        <v>3615</v>
      </c>
      <c r="CL124" s="475">
        <v>3603</v>
      </c>
      <c r="CM124" s="475">
        <v>3600</v>
      </c>
      <c r="CN124" s="475">
        <v>3624</v>
      </c>
      <c r="CO124" s="475">
        <v>3676</v>
      </c>
      <c r="CP124" s="475">
        <v>3727</v>
      </c>
      <c r="CQ124" s="475">
        <v>3718</v>
      </c>
      <c r="CR124" s="475">
        <v>3674</v>
      </c>
      <c r="CS124" s="475">
        <v>3727</v>
      </c>
      <c r="CT124" s="475">
        <v>3724</v>
      </c>
      <c r="CU124" s="476">
        <v>3720</v>
      </c>
      <c r="CV124" s="474">
        <v>3738</v>
      </c>
      <c r="CW124" s="475">
        <v>3729</v>
      </c>
      <c r="CX124" s="475">
        <v>3688</v>
      </c>
      <c r="CY124" s="475">
        <v>3650</v>
      </c>
      <c r="CZ124" s="475">
        <v>3649</v>
      </c>
      <c r="DA124" s="475">
        <v>3626</v>
      </c>
      <c r="DB124" s="475">
        <v>3681</v>
      </c>
      <c r="DC124" s="475">
        <v>3631</v>
      </c>
      <c r="DD124" s="475">
        <v>3634</v>
      </c>
      <c r="DE124" s="475">
        <v>3642</v>
      </c>
      <c r="DF124" s="475">
        <v>3648</v>
      </c>
      <c r="DG124" s="476">
        <v>3621</v>
      </c>
      <c r="DH124" s="474">
        <v>3605</v>
      </c>
      <c r="DI124" s="475">
        <v>3634</v>
      </c>
      <c r="DJ124" s="475">
        <v>3627</v>
      </c>
      <c r="DK124" s="475">
        <v>3609</v>
      </c>
      <c r="DL124" s="475">
        <v>3575</v>
      </c>
      <c r="DM124" s="475">
        <v>3521</v>
      </c>
      <c r="DN124" s="475">
        <v>3487</v>
      </c>
      <c r="DO124" s="475">
        <v>3469</v>
      </c>
      <c r="DP124" s="475">
        <v>3485</v>
      </c>
      <c r="DQ124" s="475">
        <v>3449</v>
      </c>
      <c r="DR124" s="475">
        <v>3449</v>
      </c>
      <c r="DS124" s="476">
        <v>3527</v>
      </c>
      <c r="DT124" s="474">
        <v>3551</v>
      </c>
      <c r="DU124" s="475">
        <v>3660</v>
      </c>
      <c r="DV124" s="475">
        <v>3679</v>
      </c>
      <c r="DW124" s="475">
        <v>3685</v>
      </c>
      <c r="DX124" s="478">
        <v>3748</v>
      </c>
      <c r="DY124" s="478">
        <v>3771</v>
      </c>
      <c r="DZ124" s="478">
        <v>3754</v>
      </c>
      <c r="EA124" s="478">
        <v>3687</v>
      </c>
      <c r="EB124" s="478">
        <v>3682</v>
      </c>
      <c r="EC124" s="478">
        <v>3657</v>
      </c>
      <c r="ED124" s="478">
        <v>3624</v>
      </c>
      <c r="EE124" s="476">
        <f>'1. Población_Afiliada_Regimen'!D124</f>
        <v>3593</v>
      </c>
      <c r="EF124" s="118">
        <f t="shared" si="13"/>
        <v>-31</v>
      </c>
      <c r="EG124" s="98">
        <f t="shared" si="14"/>
        <v>-0.85540838852097134</v>
      </c>
      <c r="EH124" s="118">
        <f t="shared" si="15"/>
        <v>66</v>
      </c>
      <c r="EI124" s="98">
        <f t="shared" si="16"/>
        <v>1.8712787071165298</v>
      </c>
    </row>
    <row r="125" spans="1:139" ht="15" outlineLevel="2">
      <c r="A125" s="457">
        <v>847</v>
      </c>
      <c r="B125" s="55" t="s">
        <v>429</v>
      </c>
      <c r="C125" s="409" t="s">
        <v>435</v>
      </c>
      <c r="D125" s="474">
        <v>24344</v>
      </c>
      <c r="E125" s="475">
        <v>24416</v>
      </c>
      <c r="F125" s="475">
        <v>24400</v>
      </c>
      <c r="G125" s="475">
        <v>24381</v>
      </c>
      <c r="H125" s="475">
        <v>24254</v>
      </c>
      <c r="I125" s="475">
        <v>24293</v>
      </c>
      <c r="J125" s="475">
        <v>24233</v>
      </c>
      <c r="K125" s="475">
        <v>24261</v>
      </c>
      <c r="L125" s="475">
        <v>24306</v>
      </c>
      <c r="M125" s="475">
        <v>24469</v>
      </c>
      <c r="N125" s="475">
        <v>24539</v>
      </c>
      <c r="O125" s="476">
        <v>24711</v>
      </c>
      <c r="P125" s="474">
        <v>24726</v>
      </c>
      <c r="Q125" s="475">
        <v>24794</v>
      </c>
      <c r="R125" s="477">
        <v>24917</v>
      </c>
      <c r="S125" s="475">
        <v>25102</v>
      </c>
      <c r="T125" s="475">
        <v>25164</v>
      </c>
      <c r="U125" s="475">
        <v>25366</v>
      </c>
      <c r="V125" s="475">
        <v>25362</v>
      </c>
      <c r="W125" s="475">
        <v>25168</v>
      </c>
      <c r="X125" s="475">
        <v>25054</v>
      </c>
      <c r="Y125" s="475">
        <v>25106</v>
      </c>
      <c r="Z125" s="475">
        <v>25072</v>
      </c>
      <c r="AA125" s="476">
        <v>25007</v>
      </c>
      <c r="AB125" s="474">
        <v>25112</v>
      </c>
      <c r="AC125" s="475">
        <v>25226</v>
      </c>
      <c r="AD125" s="475">
        <v>25016</v>
      </c>
      <c r="AE125" s="475">
        <v>25395</v>
      </c>
      <c r="AF125" s="475">
        <v>25416</v>
      </c>
      <c r="AG125" s="475">
        <v>25243</v>
      </c>
      <c r="AH125" s="475">
        <v>25189</v>
      </c>
      <c r="AI125" s="475">
        <v>25292</v>
      </c>
      <c r="AJ125" s="475">
        <v>25281</v>
      </c>
      <c r="AK125" s="475">
        <v>25356</v>
      </c>
      <c r="AL125" s="475">
        <v>25304</v>
      </c>
      <c r="AM125" s="476">
        <v>25433</v>
      </c>
      <c r="AN125" s="474">
        <v>25348</v>
      </c>
      <c r="AO125" s="475">
        <v>25418</v>
      </c>
      <c r="AP125" s="475">
        <v>25433</v>
      </c>
      <c r="AQ125" s="475">
        <v>25264</v>
      </c>
      <c r="AR125" s="475">
        <v>25456</v>
      </c>
      <c r="AS125" s="475">
        <v>25513</v>
      </c>
      <c r="AT125" s="475">
        <v>25583</v>
      </c>
      <c r="AU125" s="475">
        <v>25639</v>
      </c>
      <c r="AV125" s="475">
        <v>25584</v>
      </c>
      <c r="AW125" s="475">
        <v>25583</v>
      </c>
      <c r="AX125" s="475">
        <v>25598</v>
      </c>
      <c r="AY125" s="476">
        <v>25655</v>
      </c>
      <c r="AZ125" s="474">
        <v>25731</v>
      </c>
      <c r="BA125" s="475">
        <v>25835</v>
      </c>
      <c r="BB125" s="475">
        <v>25803</v>
      </c>
      <c r="BC125" s="475">
        <v>25798</v>
      </c>
      <c r="BD125" s="475">
        <v>25735</v>
      </c>
      <c r="BE125" s="475">
        <v>25541</v>
      </c>
      <c r="BF125" s="475">
        <v>25533</v>
      </c>
      <c r="BG125" s="475">
        <v>25341</v>
      </c>
      <c r="BH125" s="475">
        <v>25372</v>
      </c>
      <c r="BI125" s="475">
        <v>25229</v>
      </c>
      <c r="BJ125" s="475">
        <v>25247</v>
      </c>
      <c r="BK125" s="476">
        <v>25319</v>
      </c>
      <c r="BL125" s="474">
        <v>25320</v>
      </c>
      <c r="BM125" s="479">
        <v>25405</v>
      </c>
      <c r="BN125" s="479">
        <v>25401</v>
      </c>
      <c r="BO125" s="479">
        <v>25339</v>
      </c>
      <c r="BP125" s="479">
        <v>25350</v>
      </c>
      <c r="BQ125" s="479">
        <v>25384</v>
      </c>
      <c r="BR125" s="479">
        <v>25092</v>
      </c>
      <c r="BS125" s="479">
        <v>25019</v>
      </c>
      <c r="BT125" s="479">
        <v>25014</v>
      </c>
      <c r="BU125" s="479">
        <v>24963</v>
      </c>
      <c r="BV125" s="479">
        <v>24935</v>
      </c>
      <c r="BW125" s="476">
        <v>24962</v>
      </c>
      <c r="BX125" s="474">
        <v>24995</v>
      </c>
      <c r="BY125" s="479">
        <v>24953</v>
      </c>
      <c r="BZ125" s="479">
        <v>24861</v>
      </c>
      <c r="CA125" s="479">
        <v>24725</v>
      </c>
      <c r="CB125" s="479">
        <v>24703</v>
      </c>
      <c r="CC125" s="479">
        <v>24599</v>
      </c>
      <c r="CD125" s="479">
        <v>24473</v>
      </c>
      <c r="CE125" s="479">
        <v>24481</v>
      </c>
      <c r="CF125" s="479">
        <v>24424</v>
      </c>
      <c r="CG125" s="475">
        <v>24356</v>
      </c>
      <c r="CH125" s="475">
        <v>24405</v>
      </c>
      <c r="CI125" s="476">
        <v>24425</v>
      </c>
      <c r="CJ125" s="474">
        <v>24393</v>
      </c>
      <c r="CK125" s="475">
        <v>24493</v>
      </c>
      <c r="CL125" s="475">
        <v>24387</v>
      </c>
      <c r="CM125" s="475">
        <v>24389</v>
      </c>
      <c r="CN125" s="475">
        <v>24497</v>
      </c>
      <c r="CO125" s="475">
        <v>24661</v>
      </c>
      <c r="CP125" s="475">
        <v>24702</v>
      </c>
      <c r="CQ125" s="475">
        <v>24621</v>
      </c>
      <c r="CR125" s="475">
        <v>24710</v>
      </c>
      <c r="CS125" s="475">
        <v>24806</v>
      </c>
      <c r="CT125" s="475">
        <v>24855</v>
      </c>
      <c r="CU125" s="476">
        <v>24926</v>
      </c>
      <c r="CV125" s="474">
        <v>24932</v>
      </c>
      <c r="CW125" s="475">
        <v>24805</v>
      </c>
      <c r="CX125" s="475">
        <v>24818</v>
      </c>
      <c r="CY125" s="475">
        <v>24802</v>
      </c>
      <c r="CZ125" s="475">
        <v>24864</v>
      </c>
      <c r="DA125" s="475">
        <v>24838</v>
      </c>
      <c r="DB125" s="475">
        <v>24782</v>
      </c>
      <c r="DC125" s="475">
        <v>24733</v>
      </c>
      <c r="DD125" s="475">
        <v>24634</v>
      </c>
      <c r="DE125" s="475">
        <v>24589</v>
      </c>
      <c r="DF125" s="475">
        <v>24591</v>
      </c>
      <c r="DG125" s="476">
        <v>24594</v>
      </c>
      <c r="DH125" s="474">
        <v>24619</v>
      </c>
      <c r="DI125" s="475">
        <v>24497</v>
      </c>
      <c r="DJ125" s="475">
        <v>24379</v>
      </c>
      <c r="DK125" s="475">
        <v>24462</v>
      </c>
      <c r="DL125" s="475">
        <v>24455</v>
      </c>
      <c r="DM125" s="475">
        <v>24392</v>
      </c>
      <c r="DN125" s="475">
        <v>24342</v>
      </c>
      <c r="DO125" s="475">
        <v>24283</v>
      </c>
      <c r="DP125" s="475">
        <v>24306</v>
      </c>
      <c r="DQ125" s="475">
        <v>24312</v>
      </c>
      <c r="DR125" s="475">
        <v>24200</v>
      </c>
      <c r="DS125" s="476">
        <v>24566</v>
      </c>
      <c r="DT125" s="474">
        <v>24695</v>
      </c>
      <c r="DU125" s="475">
        <v>24979</v>
      </c>
      <c r="DV125" s="475">
        <v>24957</v>
      </c>
      <c r="DW125" s="475">
        <v>24991</v>
      </c>
      <c r="DX125" s="478">
        <v>25158</v>
      </c>
      <c r="DY125" s="478">
        <v>25166</v>
      </c>
      <c r="DZ125" s="478">
        <v>25085</v>
      </c>
      <c r="EA125" s="478">
        <v>24418</v>
      </c>
      <c r="EB125" s="478">
        <v>24895</v>
      </c>
      <c r="EC125" s="478">
        <v>24835</v>
      </c>
      <c r="ED125" s="478">
        <v>24748</v>
      </c>
      <c r="EE125" s="476">
        <f>'1. Población_Afiliada_Regimen'!D125</f>
        <v>24625</v>
      </c>
      <c r="EF125" s="118">
        <f t="shared" si="13"/>
        <v>-123</v>
      </c>
      <c r="EG125" s="98">
        <f t="shared" si="14"/>
        <v>-0.49700985938257636</v>
      </c>
      <c r="EH125" s="118">
        <f t="shared" si="15"/>
        <v>59</v>
      </c>
      <c r="EI125" s="98">
        <f t="shared" si="16"/>
        <v>0.24016933973784907</v>
      </c>
    </row>
    <row r="126" spans="1:139" ht="15" outlineLevel="2">
      <c r="A126" s="457">
        <v>856</v>
      </c>
      <c r="B126" s="55" t="s">
        <v>429</v>
      </c>
      <c r="C126" s="409" t="s">
        <v>436</v>
      </c>
      <c r="D126" s="474">
        <v>3924</v>
      </c>
      <c r="E126" s="475">
        <v>3920</v>
      </c>
      <c r="F126" s="475">
        <v>3916</v>
      </c>
      <c r="G126" s="475">
        <v>3893</v>
      </c>
      <c r="H126" s="475">
        <v>3864</v>
      </c>
      <c r="I126" s="475">
        <v>3855</v>
      </c>
      <c r="J126" s="475">
        <v>3781</v>
      </c>
      <c r="K126" s="475">
        <v>3838</v>
      </c>
      <c r="L126" s="475">
        <v>3686</v>
      </c>
      <c r="M126" s="475">
        <v>3710</v>
      </c>
      <c r="N126" s="475">
        <v>3728</v>
      </c>
      <c r="O126" s="476">
        <v>3774</v>
      </c>
      <c r="P126" s="474">
        <v>3732</v>
      </c>
      <c r="Q126" s="475">
        <v>3718</v>
      </c>
      <c r="R126" s="477">
        <v>3707</v>
      </c>
      <c r="S126" s="475">
        <v>3708</v>
      </c>
      <c r="T126" s="475">
        <v>3771</v>
      </c>
      <c r="U126" s="475">
        <v>3775</v>
      </c>
      <c r="V126" s="475">
        <v>3765</v>
      </c>
      <c r="W126" s="475">
        <v>3778</v>
      </c>
      <c r="X126" s="475">
        <v>3771</v>
      </c>
      <c r="Y126" s="475">
        <v>3842</v>
      </c>
      <c r="Z126" s="475">
        <v>3866</v>
      </c>
      <c r="AA126" s="476">
        <v>3849</v>
      </c>
      <c r="AB126" s="474">
        <v>3862</v>
      </c>
      <c r="AC126" s="475">
        <v>3925</v>
      </c>
      <c r="AD126" s="475">
        <v>3907</v>
      </c>
      <c r="AE126" s="475">
        <v>3885</v>
      </c>
      <c r="AF126" s="475">
        <v>3877</v>
      </c>
      <c r="AG126" s="475">
        <v>3800</v>
      </c>
      <c r="AH126" s="475">
        <v>3785</v>
      </c>
      <c r="AI126" s="475">
        <v>3813</v>
      </c>
      <c r="AJ126" s="475">
        <v>3814</v>
      </c>
      <c r="AK126" s="475">
        <v>3879</v>
      </c>
      <c r="AL126" s="475">
        <v>3873</v>
      </c>
      <c r="AM126" s="476">
        <v>3875</v>
      </c>
      <c r="AN126" s="474">
        <v>3866</v>
      </c>
      <c r="AO126" s="475">
        <v>3880</v>
      </c>
      <c r="AP126" s="475">
        <v>3863</v>
      </c>
      <c r="AQ126" s="475">
        <v>3827</v>
      </c>
      <c r="AR126" s="475">
        <v>3872</v>
      </c>
      <c r="AS126" s="475">
        <v>3851</v>
      </c>
      <c r="AT126" s="475">
        <v>3865</v>
      </c>
      <c r="AU126" s="475">
        <v>3865</v>
      </c>
      <c r="AV126" s="475">
        <v>3835</v>
      </c>
      <c r="AW126" s="475">
        <v>3817</v>
      </c>
      <c r="AX126" s="475">
        <v>3800</v>
      </c>
      <c r="AY126" s="476">
        <v>3800</v>
      </c>
      <c r="AZ126" s="474">
        <v>3822</v>
      </c>
      <c r="BA126" s="475">
        <v>3871</v>
      </c>
      <c r="BB126" s="475">
        <v>3845</v>
      </c>
      <c r="BC126" s="475">
        <v>3848</v>
      </c>
      <c r="BD126" s="475">
        <v>3831</v>
      </c>
      <c r="BE126" s="475">
        <v>3825</v>
      </c>
      <c r="BF126" s="475">
        <v>3772</v>
      </c>
      <c r="BG126" s="475">
        <v>3669</v>
      </c>
      <c r="BH126" s="475">
        <v>3698</v>
      </c>
      <c r="BI126" s="475">
        <v>3604</v>
      </c>
      <c r="BJ126" s="475">
        <v>3612</v>
      </c>
      <c r="BK126" s="476">
        <v>3661</v>
      </c>
      <c r="BL126" s="474">
        <v>3660</v>
      </c>
      <c r="BM126" s="479">
        <v>3672</v>
      </c>
      <c r="BN126" s="479">
        <v>3671</v>
      </c>
      <c r="BO126" s="479">
        <v>3665</v>
      </c>
      <c r="BP126" s="479">
        <v>3663</v>
      </c>
      <c r="BQ126" s="479">
        <v>3608</v>
      </c>
      <c r="BR126" s="479">
        <v>3516</v>
      </c>
      <c r="BS126" s="479">
        <v>3438</v>
      </c>
      <c r="BT126" s="479">
        <v>3420</v>
      </c>
      <c r="BU126" s="479">
        <v>3437</v>
      </c>
      <c r="BV126" s="479">
        <v>3447</v>
      </c>
      <c r="BW126" s="476">
        <v>3452</v>
      </c>
      <c r="BX126" s="474">
        <v>3446</v>
      </c>
      <c r="BY126" s="479">
        <v>3403</v>
      </c>
      <c r="BZ126" s="479">
        <v>3367</v>
      </c>
      <c r="CA126" s="479">
        <v>3309</v>
      </c>
      <c r="CB126" s="479">
        <v>3290</v>
      </c>
      <c r="CC126" s="479">
        <v>3275</v>
      </c>
      <c r="CD126" s="479">
        <v>3268</v>
      </c>
      <c r="CE126" s="479">
        <v>3272</v>
      </c>
      <c r="CF126" s="479">
        <v>3244</v>
      </c>
      <c r="CG126" s="475">
        <v>3220</v>
      </c>
      <c r="CH126" s="475">
        <v>3196</v>
      </c>
      <c r="CI126" s="476">
        <v>3202</v>
      </c>
      <c r="CJ126" s="474">
        <v>3227</v>
      </c>
      <c r="CK126" s="475">
        <v>3244</v>
      </c>
      <c r="CL126" s="475">
        <v>3232</v>
      </c>
      <c r="CM126" s="475">
        <v>3221</v>
      </c>
      <c r="CN126" s="475">
        <v>3221</v>
      </c>
      <c r="CO126" s="475">
        <v>3263</v>
      </c>
      <c r="CP126" s="475">
        <v>3301</v>
      </c>
      <c r="CQ126" s="475">
        <v>3307</v>
      </c>
      <c r="CR126" s="475">
        <v>3238</v>
      </c>
      <c r="CS126" s="475">
        <v>3273</v>
      </c>
      <c r="CT126" s="475">
        <v>3256</v>
      </c>
      <c r="CU126" s="476">
        <v>3269</v>
      </c>
      <c r="CV126" s="474">
        <v>3270</v>
      </c>
      <c r="CW126" s="475">
        <v>3238</v>
      </c>
      <c r="CX126" s="475">
        <v>3180</v>
      </c>
      <c r="CY126" s="475">
        <v>3201</v>
      </c>
      <c r="CZ126" s="475">
        <v>3221</v>
      </c>
      <c r="DA126" s="475">
        <v>3215</v>
      </c>
      <c r="DB126" s="475">
        <v>3226</v>
      </c>
      <c r="DC126" s="475">
        <v>3215</v>
      </c>
      <c r="DD126" s="475">
        <v>3207</v>
      </c>
      <c r="DE126" s="475">
        <v>3199</v>
      </c>
      <c r="DF126" s="475">
        <v>3205</v>
      </c>
      <c r="DG126" s="476">
        <v>3204</v>
      </c>
      <c r="DH126" s="474">
        <v>3241</v>
      </c>
      <c r="DI126" s="475">
        <v>3246</v>
      </c>
      <c r="DJ126" s="475">
        <v>3228</v>
      </c>
      <c r="DK126" s="475">
        <v>3200</v>
      </c>
      <c r="DL126" s="475">
        <v>3181</v>
      </c>
      <c r="DM126" s="475">
        <v>3171</v>
      </c>
      <c r="DN126" s="475">
        <v>3133</v>
      </c>
      <c r="DO126" s="475">
        <v>3135</v>
      </c>
      <c r="DP126" s="475">
        <v>3113</v>
      </c>
      <c r="DQ126" s="475">
        <v>3097</v>
      </c>
      <c r="DR126" s="475">
        <v>3098</v>
      </c>
      <c r="DS126" s="476">
        <v>3105</v>
      </c>
      <c r="DT126" s="474">
        <v>3137</v>
      </c>
      <c r="DU126" s="475">
        <v>3187</v>
      </c>
      <c r="DV126" s="475">
        <v>3160</v>
      </c>
      <c r="DW126" s="475">
        <v>3183</v>
      </c>
      <c r="DX126" s="478">
        <v>3226</v>
      </c>
      <c r="DY126" s="478">
        <v>3235</v>
      </c>
      <c r="DZ126" s="478">
        <v>3205</v>
      </c>
      <c r="EA126" s="478">
        <v>3178</v>
      </c>
      <c r="EB126" s="478">
        <v>3172</v>
      </c>
      <c r="EC126" s="478">
        <v>3160</v>
      </c>
      <c r="ED126" s="478">
        <v>3144</v>
      </c>
      <c r="EE126" s="476">
        <f>'1. Población_Afiliada_Regimen'!D126</f>
        <v>3113</v>
      </c>
      <c r="EF126" s="118">
        <f t="shared" si="13"/>
        <v>-31</v>
      </c>
      <c r="EG126" s="98">
        <f t="shared" si="14"/>
        <v>-0.98600508905852413</v>
      </c>
      <c r="EH126" s="118">
        <f t="shared" si="15"/>
        <v>8</v>
      </c>
      <c r="EI126" s="98">
        <f t="shared" si="16"/>
        <v>0.25764895330112725</v>
      </c>
    </row>
    <row r="127" spans="1:139" ht="15" outlineLevel="2">
      <c r="A127" s="457">
        <v>861</v>
      </c>
      <c r="B127" s="55" t="s">
        <v>429</v>
      </c>
      <c r="C127" s="409" t="s">
        <v>437</v>
      </c>
      <c r="D127" s="474">
        <v>6639</v>
      </c>
      <c r="E127" s="475">
        <v>6668</v>
      </c>
      <c r="F127" s="475">
        <v>6695</v>
      </c>
      <c r="G127" s="475">
        <v>6647</v>
      </c>
      <c r="H127" s="475">
        <v>6675</v>
      </c>
      <c r="I127" s="475">
        <v>6767</v>
      </c>
      <c r="J127" s="475">
        <v>6742</v>
      </c>
      <c r="K127" s="475">
        <v>6684</v>
      </c>
      <c r="L127" s="475">
        <v>6700</v>
      </c>
      <c r="M127" s="475">
        <v>6698</v>
      </c>
      <c r="N127" s="475">
        <v>6667</v>
      </c>
      <c r="O127" s="476">
        <v>6668</v>
      </c>
      <c r="P127" s="474">
        <v>6659</v>
      </c>
      <c r="Q127" s="475">
        <v>6632</v>
      </c>
      <c r="R127" s="477">
        <v>6570</v>
      </c>
      <c r="S127" s="475">
        <v>6967</v>
      </c>
      <c r="T127" s="475">
        <v>7119</v>
      </c>
      <c r="U127" s="475">
        <v>7219</v>
      </c>
      <c r="V127" s="475">
        <v>7184</v>
      </c>
      <c r="W127" s="475">
        <v>7196</v>
      </c>
      <c r="X127" s="475">
        <v>7247</v>
      </c>
      <c r="Y127" s="475">
        <v>7305</v>
      </c>
      <c r="Z127" s="475">
        <v>7328</v>
      </c>
      <c r="AA127" s="476">
        <v>7260</v>
      </c>
      <c r="AB127" s="474">
        <v>7258</v>
      </c>
      <c r="AC127" s="475">
        <v>7345</v>
      </c>
      <c r="AD127" s="475">
        <v>7253</v>
      </c>
      <c r="AE127" s="475">
        <v>7213</v>
      </c>
      <c r="AF127" s="475">
        <v>7202</v>
      </c>
      <c r="AG127" s="475">
        <v>7035</v>
      </c>
      <c r="AH127" s="475">
        <v>7001</v>
      </c>
      <c r="AI127" s="475">
        <v>6888</v>
      </c>
      <c r="AJ127" s="475">
        <v>6839</v>
      </c>
      <c r="AK127" s="475">
        <v>6986</v>
      </c>
      <c r="AL127" s="475">
        <v>6970</v>
      </c>
      <c r="AM127" s="476">
        <v>7011</v>
      </c>
      <c r="AN127" s="474">
        <v>6977</v>
      </c>
      <c r="AO127" s="475">
        <v>6950</v>
      </c>
      <c r="AP127" s="475">
        <v>6917</v>
      </c>
      <c r="AQ127" s="475">
        <v>6865</v>
      </c>
      <c r="AR127" s="475">
        <v>7038</v>
      </c>
      <c r="AS127" s="475">
        <v>7043</v>
      </c>
      <c r="AT127" s="475">
        <v>7046</v>
      </c>
      <c r="AU127" s="475">
        <v>7098</v>
      </c>
      <c r="AV127" s="475">
        <v>7014</v>
      </c>
      <c r="AW127" s="475">
        <v>7032</v>
      </c>
      <c r="AX127" s="475">
        <v>7060</v>
      </c>
      <c r="AY127" s="476">
        <v>7027</v>
      </c>
      <c r="AZ127" s="474">
        <v>7111</v>
      </c>
      <c r="BA127" s="475">
        <v>7213</v>
      </c>
      <c r="BB127" s="475">
        <v>7117</v>
      </c>
      <c r="BC127" s="475">
        <v>7081</v>
      </c>
      <c r="BD127" s="475">
        <v>7028</v>
      </c>
      <c r="BE127" s="475">
        <v>6913</v>
      </c>
      <c r="BF127" s="475">
        <v>6896</v>
      </c>
      <c r="BG127" s="475">
        <v>6772</v>
      </c>
      <c r="BH127" s="475">
        <v>6789</v>
      </c>
      <c r="BI127" s="475">
        <v>6641</v>
      </c>
      <c r="BJ127" s="475">
        <v>6664</v>
      </c>
      <c r="BK127" s="476">
        <v>6712</v>
      </c>
      <c r="BL127" s="474">
        <v>6693</v>
      </c>
      <c r="BM127" s="479">
        <v>6731</v>
      </c>
      <c r="BN127" s="479">
        <v>6717</v>
      </c>
      <c r="BO127" s="479">
        <v>6687</v>
      </c>
      <c r="BP127" s="479">
        <v>6679</v>
      </c>
      <c r="BQ127" s="479">
        <v>6637</v>
      </c>
      <c r="BR127" s="479">
        <v>6324</v>
      </c>
      <c r="BS127" s="479">
        <v>6207</v>
      </c>
      <c r="BT127" s="479">
        <v>6191</v>
      </c>
      <c r="BU127" s="479">
        <v>6178</v>
      </c>
      <c r="BV127" s="479">
        <v>6158</v>
      </c>
      <c r="BW127" s="476">
        <v>6148</v>
      </c>
      <c r="BX127" s="474">
        <v>6189</v>
      </c>
      <c r="BY127" s="479">
        <v>6142</v>
      </c>
      <c r="BZ127" s="479">
        <v>6085</v>
      </c>
      <c r="CA127" s="479">
        <v>5993</v>
      </c>
      <c r="CB127" s="479">
        <v>5949</v>
      </c>
      <c r="CC127" s="479">
        <v>5850</v>
      </c>
      <c r="CD127" s="479">
        <v>5860</v>
      </c>
      <c r="CE127" s="479">
        <v>5866</v>
      </c>
      <c r="CF127" s="479">
        <v>5833</v>
      </c>
      <c r="CG127" s="475">
        <v>5755</v>
      </c>
      <c r="CH127" s="475">
        <v>5745</v>
      </c>
      <c r="CI127" s="476">
        <v>5711</v>
      </c>
      <c r="CJ127" s="474">
        <v>5667</v>
      </c>
      <c r="CK127" s="475">
        <v>5646</v>
      </c>
      <c r="CL127" s="475">
        <v>5633</v>
      </c>
      <c r="CM127" s="475">
        <v>5608</v>
      </c>
      <c r="CN127" s="475">
        <v>5599</v>
      </c>
      <c r="CO127" s="475">
        <v>5657</v>
      </c>
      <c r="CP127" s="475">
        <v>5719</v>
      </c>
      <c r="CQ127" s="475">
        <v>5679</v>
      </c>
      <c r="CR127" s="475">
        <v>5689</v>
      </c>
      <c r="CS127" s="475">
        <v>5769</v>
      </c>
      <c r="CT127" s="475">
        <v>5837</v>
      </c>
      <c r="CU127" s="476">
        <v>5885</v>
      </c>
      <c r="CV127" s="474">
        <v>5888</v>
      </c>
      <c r="CW127" s="475">
        <v>5851</v>
      </c>
      <c r="CX127" s="475">
        <v>5858</v>
      </c>
      <c r="CY127" s="475">
        <v>5786</v>
      </c>
      <c r="CZ127" s="475">
        <v>5780</v>
      </c>
      <c r="DA127" s="475">
        <v>5788</v>
      </c>
      <c r="DB127" s="475">
        <v>5744</v>
      </c>
      <c r="DC127" s="475">
        <v>5687</v>
      </c>
      <c r="DD127" s="475">
        <v>5700</v>
      </c>
      <c r="DE127" s="475">
        <v>5673</v>
      </c>
      <c r="DF127" s="475">
        <v>5647</v>
      </c>
      <c r="DG127" s="476">
        <v>5627</v>
      </c>
      <c r="DH127" s="474">
        <v>5625</v>
      </c>
      <c r="DI127" s="475">
        <v>5575</v>
      </c>
      <c r="DJ127" s="475">
        <v>5669</v>
      </c>
      <c r="DK127" s="475">
        <v>5604</v>
      </c>
      <c r="DL127" s="475">
        <v>5679</v>
      </c>
      <c r="DM127" s="475">
        <v>5615</v>
      </c>
      <c r="DN127" s="475">
        <v>5543</v>
      </c>
      <c r="DO127" s="475">
        <v>5568</v>
      </c>
      <c r="DP127" s="475">
        <v>5552</v>
      </c>
      <c r="DQ127" s="475">
        <v>5537</v>
      </c>
      <c r="DR127" s="475">
        <v>5531</v>
      </c>
      <c r="DS127" s="476">
        <v>5570</v>
      </c>
      <c r="DT127" s="474">
        <v>5623</v>
      </c>
      <c r="DU127" s="475">
        <v>5788</v>
      </c>
      <c r="DV127" s="475">
        <v>5807</v>
      </c>
      <c r="DW127" s="475">
        <v>5870</v>
      </c>
      <c r="DX127" s="478">
        <v>5963</v>
      </c>
      <c r="DY127" s="478">
        <v>5988</v>
      </c>
      <c r="DZ127" s="478">
        <v>5976</v>
      </c>
      <c r="EA127" s="478">
        <v>5865</v>
      </c>
      <c r="EB127" s="478">
        <v>5919</v>
      </c>
      <c r="EC127" s="478">
        <v>5911</v>
      </c>
      <c r="ED127" s="478">
        <v>5849</v>
      </c>
      <c r="EE127" s="476">
        <f>'1. Población_Afiliada_Regimen'!D127</f>
        <v>5814</v>
      </c>
      <c r="EF127" s="118">
        <f t="shared" si="13"/>
        <v>-35</v>
      </c>
      <c r="EG127" s="98">
        <f t="shared" si="14"/>
        <v>-0.5983928876731065</v>
      </c>
      <c r="EH127" s="118">
        <f t="shared" si="15"/>
        <v>244</v>
      </c>
      <c r="EI127" s="98">
        <f t="shared" si="16"/>
        <v>4.3806104129263908</v>
      </c>
    </row>
    <row r="128" spans="1:139" ht="23.25" customHeight="1" outlineLevel="1">
      <c r="A128" s="48" t="s">
        <v>763</v>
      </c>
      <c r="B128" s="45"/>
      <c r="C128" s="49" t="s">
        <v>764</v>
      </c>
      <c r="D128" s="50">
        <f t="shared" ref="D128:AH128" si="19">SUBTOTAL(9,D129:D138)</f>
        <v>872690</v>
      </c>
      <c r="E128" s="51">
        <f t="shared" si="19"/>
        <v>879367</v>
      </c>
      <c r="F128" s="51">
        <f t="shared" si="19"/>
        <v>878061</v>
      </c>
      <c r="G128" s="51">
        <f t="shared" si="19"/>
        <v>889697</v>
      </c>
      <c r="H128" s="51">
        <f t="shared" si="19"/>
        <v>888362</v>
      </c>
      <c r="I128" s="51">
        <f t="shared" si="19"/>
        <v>900081</v>
      </c>
      <c r="J128" s="51">
        <f t="shared" si="19"/>
        <v>888267</v>
      </c>
      <c r="K128" s="51">
        <f t="shared" si="19"/>
        <v>897080</v>
      </c>
      <c r="L128" s="51">
        <f t="shared" si="19"/>
        <v>871226</v>
      </c>
      <c r="M128" s="51">
        <f t="shared" si="19"/>
        <v>874312</v>
      </c>
      <c r="N128" s="51">
        <f t="shared" si="19"/>
        <v>867883</v>
      </c>
      <c r="O128" s="52">
        <f t="shared" si="19"/>
        <v>880356</v>
      </c>
      <c r="P128" s="50">
        <f t="shared" si="19"/>
        <v>877670</v>
      </c>
      <c r="Q128" s="51">
        <f t="shared" si="19"/>
        <v>867130</v>
      </c>
      <c r="R128" s="53">
        <f t="shared" si="19"/>
        <v>860325</v>
      </c>
      <c r="S128" s="51">
        <f t="shared" si="19"/>
        <v>850390</v>
      </c>
      <c r="T128" s="51">
        <f t="shared" si="19"/>
        <v>850829</v>
      </c>
      <c r="U128" s="51">
        <f t="shared" si="19"/>
        <v>851372</v>
      </c>
      <c r="V128" s="51">
        <f t="shared" si="19"/>
        <v>847746</v>
      </c>
      <c r="W128" s="51">
        <f t="shared" si="19"/>
        <v>844725</v>
      </c>
      <c r="X128" s="51">
        <f t="shared" si="19"/>
        <v>841139</v>
      </c>
      <c r="Y128" s="51">
        <f t="shared" si="19"/>
        <v>838726</v>
      </c>
      <c r="Z128" s="51">
        <f t="shared" si="19"/>
        <v>840281</v>
      </c>
      <c r="AA128" s="52">
        <f t="shared" si="19"/>
        <v>827642</v>
      </c>
      <c r="AB128" s="50">
        <f t="shared" si="19"/>
        <v>829293</v>
      </c>
      <c r="AC128" s="51">
        <f t="shared" si="19"/>
        <v>839173</v>
      </c>
      <c r="AD128" s="51">
        <f t="shared" si="19"/>
        <v>843314</v>
      </c>
      <c r="AE128" s="51">
        <f t="shared" si="19"/>
        <v>849891</v>
      </c>
      <c r="AF128" s="51">
        <f t="shared" si="19"/>
        <v>837308</v>
      </c>
      <c r="AG128" s="51">
        <f t="shared" si="19"/>
        <v>838151</v>
      </c>
      <c r="AH128" s="51">
        <f t="shared" si="19"/>
        <v>849905</v>
      </c>
      <c r="AI128" s="51">
        <v>842229</v>
      </c>
      <c r="AJ128" s="51">
        <v>840838</v>
      </c>
      <c r="AK128" s="51">
        <v>838692</v>
      </c>
      <c r="AL128" s="51">
        <v>842141</v>
      </c>
      <c r="AM128" s="52">
        <v>841036</v>
      </c>
      <c r="AN128" s="50">
        <v>850139</v>
      </c>
      <c r="AO128" s="51">
        <v>847617</v>
      </c>
      <c r="AP128" s="51">
        <f>SUM(AP129:AP138)</f>
        <v>844588</v>
      </c>
      <c r="AQ128" s="51">
        <f>SUM(AQ129:AQ138)</f>
        <v>844763</v>
      </c>
      <c r="AR128" s="51">
        <f>SUM(AR129:AR138)</f>
        <v>851849</v>
      </c>
      <c r="AS128" s="51">
        <v>848199</v>
      </c>
      <c r="AT128" s="51">
        <v>849656</v>
      </c>
      <c r="AU128" s="51">
        <v>849644</v>
      </c>
      <c r="AV128" s="51">
        <v>838829</v>
      </c>
      <c r="AW128" s="51">
        <v>841889</v>
      </c>
      <c r="AX128" s="51">
        <v>840474</v>
      </c>
      <c r="AY128" s="52">
        <v>842228</v>
      </c>
      <c r="AZ128" s="50">
        <v>850625</v>
      </c>
      <c r="BA128" s="51">
        <v>855651</v>
      </c>
      <c r="BB128" s="51">
        <v>856066</v>
      </c>
      <c r="BC128" s="51">
        <v>853624</v>
      </c>
      <c r="BD128" s="51">
        <v>853091</v>
      </c>
      <c r="BE128" s="51">
        <v>845590</v>
      </c>
      <c r="BF128" s="51">
        <v>842766</v>
      </c>
      <c r="BG128" s="51">
        <v>823967</v>
      </c>
      <c r="BH128" s="51">
        <v>834910</v>
      </c>
      <c r="BI128" s="51">
        <v>825164</v>
      </c>
      <c r="BJ128" s="51">
        <v>840239</v>
      </c>
      <c r="BK128" s="52">
        <v>855163</v>
      </c>
      <c r="BL128" s="50">
        <v>864535</v>
      </c>
      <c r="BM128" s="134">
        <v>882467</v>
      </c>
      <c r="BN128" s="134">
        <v>874898</v>
      </c>
      <c r="BO128" s="134">
        <v>869377</v>
      </c>
      <c r="BP128" s="134">
        <v>872269</v>
      </c>
      <c r="BQ128" s="134">
        <v>870709</v>
      </c>
      <c r="BR128" s="134">
        <v>856071</v>
      </c>
      <c r="BS128" s="134">
        <v>848408</v>
      </c>
      <c r="BT128" s="134">
        <v>852185</v>
      </c>
      <c r="BU128" s="134">
        <v>850766</v>
      </c>
      <c r="BV128" s="134">
        <v>850530</v>
      </c>
      <c r="BW128" s="52">
        <v>857524</v>
      </c>
      <c r="BX128" s="50">
        <v>859170</v>
      </c>
      <c r="BY128" s="134">
        <v>852491</v>
      </c>
      <c r="BZ128" s="134">
        <v>828745</v>
      </c>
      <c r="CA128" s="134">
        <v>811517</v>
      </c>
      <c r="CB128" s="134">
        <v>819202</v>
      </c>
      <c r="CC128" s="134">
        <v>810767</v>
      </c>
      <c r="CD128" s="134">
        <v>800221</v>
      </c>
      <c r="CE128" s="134">
        <v>802541</v>
      </c>
      <c r="CF128" s="134">
        <v>806685</v>
      </c>
      <c r="CG128" s="51">
        <v>795345</v>
      </c>
      <c r="CH128" s="51">
        <v>787984</v>
      </c>
      <c r="CI128" s="52">
        <v>779169</v>
      </c>
      <c r="CJ128" s="50">
        <v>774343</v>
      </c>
      <c r="CK128" s="51">
        <v>771996</v>
      </c>
      <c r="CL128" s="51">
        <v>766015</v>
      </c>
      <c r="CM128" s="51">
        <v>762117</v>
      </c>
      <c r="CN128" s="51">
        <v>760349</v>
      </c>
      <c r="CO128" s="51">
        <v>781864</v>
      </c>
      <c r="CP128" s="51">
        <v>795412</v>
      </c>
      <c r="CQ128" s="51">
        <v>800611</v>
      </c>
      <c r="CR128" s="51">
        <v>810016</v>
      </c>
      <c r="CS128" s="51">
        <v>822091</v>
      </c>
      <c r="CT128" s="51">
        <v>827122</v>
      </c>
      <c r="CU128" s="52">
        <v>827836</v>
      </c>
      <c r="CV128" s="50">
        <v>831723</v>
      </c>
      <c r="CW128" s="51">
        <v>836356</v>
      </c>
      <c r="CX128" s="51">
        <v>832519</v>
      </c>
      <c r="CY128" s="51">
        <v>829085</v>
      </c>
      <c r="CZ128" s="51">
        <v>828775</v>
      </c>
      <c r="DA128" s="51">
        <v>827592</v>
      </c>
      <c r="DB128" s="51">
        <v>826378</v>
      </c>
      <c r="DC128" s="51">
        <v>825696</v>
      </c>
      <c r="DD128" s="51">
        <v>821667</v>
      </c>
      <c r="DE128" s="51">
        <v>825145</v>
      </c>
      <c r="DF128" s="51">
        <v>822518</v>
      </c>
      <c r="DG128" s="52">
        <v>826277</v>
      </c>
      <c r="DH128" s="50">
        <v>828059</v>
      </c>
      <c r="DI128" s="51">
        <v>833713</v>
      </c>
      <c r="DJ128" s="51">
        <v>836157</v>
      </c>
      <c r="DK128" s="51">
        <v>828528</v>
      </c>
      <c r="DL128" s="51">
        <v>825575</v>
      </c>
      <c r="DM128" s="51">
        <v>819218</v>
      </c>
      <c r="DN128" s="51">
        <v>813099</v>
      </c>
      <c r="DO128" s="51">
        <v>813285</v>
      </c>
      <c r="DP128" s="51">
        <v>810998</v>
      </c>
      <c r="DQ128" s="51">
        <v>805331</v>
      </c>
      <c r="DR128" s="51">
        <v>801744</v>
      </c>
      <c r="DS128" s="52">
        <v>800149</v>
      </c>
      <c r="DT128" s="50">
        <v>800520</v>
      </c>
      <c r="DU128" s="51">
        <v>886195</v>
      </c>
      <c r="DV128" s="51">
        <v>899012</v>
      </c>
      <c r="DW128" s="51">
        <v>935174</v>
      </c>
      <c r="DX128" s="54">
        <v>969920</v>
      </c>
      <c r="DY128" s="54">
        <v>982462</v>
      </c>
      <c r="DZ128" s="54">
        <v>979419</v>
      </c>
      <c r="EA128" s="54">
        <v>939143</v>
      </c>
      <c r="EB128" s="54">
        <v>940627</v>
      </c>
      <c r="EC128" s="54">
        <v>927066</v>
      </c>
      <c r="ED128" s="54">
        <v>915601</v>
      </c>
      <c r="EE128" s="52">
        <f>'1. Población_Afiliada_Regimen'!D128</f>
        <v>901425</v>
      </c>
      <c r="EF128" s="118">
        <f t="shared" si="13"/>
        <v>-14176</v>
      </c>
      <c r="EG128" s="98">
        <f t="shared" si="14"/>
        <v>-1.5482726646213798</v>
      </c>
      <c r="EH128" s="118">
        <f t="shared" si="15"/>
        <v>101276</v>
      </c>
      <c r="EI128" s="98">
        <f t="shared" si="16"/>
        <v>12.657142607189412</v>
      </c>
    </row>
    <row r="129" spans="1:139" ht="15" customHeight="1" outlineLevel="2">
      <c r="A129" s="457">
        <v>1</v>
      </c>
      <c r="B129" s="55" t="s">
        <v>763</v>
      </c>
      <c r="C129" s="409" t="s">
        <v>295</v>
      </c>
      <c r="D129" s="474">
        <v>633190</v>
      </c>
      <c r="E129" s="475">
        <v>639699</v>
      </c>
      <c r="F129" s="475">
        <v>638040</v>
      </c>
      <c r="G129" s="475">
        <v>651236</v>
      </c>
      <c r="H129" s="475">
        <v>649426</v>
      </c>
      <c r="I129" s="475">
        <v>656136</v>
      </c>
      <c r="J129" s="475">
        <v>650584</v>
      </c>
      <c r="K129" s="475">
        <v>655903</v>
      </c>
      <c r="L129" s="475">
        <v>635282</v>
      </c>
      <c r="M129" s="475">
        <v>638140</v>
      </c>
      <c r="N129" s="475">
        <v>632869</v>
      </c>
      <c r="O129" s="476">
        <v>644077</v>
      </c>
      <c r="P129" s="474">
        <v>640721</v>
      </c>
      <c r="Q129" s="475">
        <v>631127</v>
      </c>
      <c r="R129" s="477">
        <v>623747</v>
      </c>
      <c r="S129" s="475">
        <v>612531</v>
      </c>
      <c r="T129" s="475">
        <v>609237</v>
      </c>
      <c r="U129" s="475">
        <v>605825</v>
      </c>
      <c r="V129" s="475">
        <v>601234</v>
      </c>
      <c r="W129" s="475">
        <v>597667</v>
      </c>
      <c r="X129" s="475">
        <v>593684</v>
      </c>
      <c r="Y129" s="475">
        <v>589676</v>
      </c>
      <c r="Z129" s="475">
        <v>589828</v>
      </c>
      <c r="AA129" s="476">
        <v>581390</v>
      </c>
      <c r="AB129" s="474">
        <v>580741</v>
      </c>
      <c r="AC129" s="475">
        <v>586253</v>
      </c>
      <c r="AD129" s="475">
        <v>590260</v>
      </c>
      <c r="AE129" s="475">
        <v>597787</v>
      </c>
      <c r="AF129" s="475">
        <v>586060</v>
      </c>
      <c r="AG129" s="475">
        <v>592474</v>
      </c>
      <c r="AH129" s="475">
        <v>606102</v>
      </c>
      <c r="AI129" s="475">
        <v>602055</v>
      </c>
      <c r="AJ129" s="475">
        <v>603118</v>
      </c>
      <c r="AK129" s="475">
        <v>597499</v>
      </c>
      <c r="AL129" s="475">
        <v>601450</v>
      </c>
      <c r="AM129" s="476">
        <v>598359</v>
      </c>
      <c r="AN129" s="474">
        <v>609666</v>
      </c>
      <c r="AO129" s="475">
        <v>608686</v>
      </c>
      <c r="AP129" s="475">
        <v>606137</v>
      </c>
      <c r="AQ129" s="475">
        <v>608091</v>
      </c>
      <c r="AR129" s="475">
        <v>607366</v>
      </c>
      <c r="AS129" s="475">
        <v>604575</v>
      </c>
      <c r="AT129" s="475">
        <v>606514</v>
      </c>
      <c r="AU129" s="475">
        <v>605477</v>
      </c>
      <c r="AV129" s="475">
        <v>597954</v>
      </c>
      <c r="AW129" s="475">
        <v>600947</v>
      </c>
      <c r="AX129" s="475">
        <v>600086</v>
      </c>
      <c r="AY129" s="476">
        <v>601622</v>
      </c>
      <c r="AZ129" s="474">
        <v>609169</v>
      </c>
      <c r="BA129" s="475">
        <v>608868</v>
      </c>
      <c r="BB129" s="475">
        <v>613097</v>
      </c>
      <c r="BC129" s="475">
        <v>611223</v>
      </c>
      <c r="BD129" s="475">
        <v>611439</v>
      </c>
      <c r="BE129" s="475">
        <v>606011</v>
      </c>
      <c r="BF129" s="475">
        <v>604170</v>
      </c>
      <c r="BG129" s="475">
        <v>589778</v>
      </c>
      <c r="BH129" s="475">
        <v>597271</v>
      </c>
      <c r="BI129" s="475">
        <v>591162</v>
      </c>
      <c r="BJ129" s="475">
        <v>605112</v>
      </c>
      <c r="BK129" s="476">
        <v>617069</v>
      </c>
      <c r="BL129" s="474">
        <v>625686</v>
      </c>
      <c r="BM129" s="479">
        <v>639651</v>
      </c>
      <c r="BN129" s="479">
        <v>633455</v>
      </c>
      <c r="BO129" s="479">
        <v>628159</v>
      </c>
      <c r="BP129" s="479">
        <v>630953</v>
      </c>
      <c r="BQ129" s="479">
        <v>630004</v>
      </c>
      <c r="BR129" s="479">
        <v>620153</v>
      </c>
      <c r="BS129" s="479">
        <v>615291</v>
      </c>
      <c r="BT129" s="479">
        <v>619932</v>
      </c>
      <c r="BU129" s="479">
        <v>619114</v>
      </c>
      <c r="BV129" s="479">
        <v>619385</v>
      </c>
      <c r="BW129" s="476">
        <v>624862</v>
      </c>
      <c r="BX129" s="474">
        <v>624792</v>
      </c>
      <c r="BY129" s="479">
        <v>618725</v>
      </c>
      <c r="BZ129" s="479">
        <v>600017</v>
      </c>
      <c r="CA129" s="479">
        <v>587217</v>
      </c>
      <c r="CB129" s="479">
        <v>597418</v>
      </c>
      <c r="CC129" s="479">
        <v>592887</v>
      </c>
      <c r="CD129" s="479">
        <v>583571</v>
      </c>
      <c r="CE129" s="479">
        <v>580615</v>
      </c>
      <c r="CF129" s="479">
        <v>585426</v>
      </c>
      <c r="CG129" s="475">
        <v>575475</v>
      </c>
      <c r="CH129" s="475">
        <v>568365</v>
      </c>
      <c r="CI129" s="476">
        <v>561292</v>
      </c>
      <c r="CJ129" s="474">
        <v>557603</v>
      </c>
      <c r="CK129" s="475">
        <v>554997</v>
      </c>
      <c r="CL129" s="475">
        <v>550958</v>
      </c>
      <c r="CM129" s="475">
        <v>547904</v>
      </c>
      <c r="CN129" s="475">
        <v>546274</v>
      </c>
      <c r="CO129" s="475">
        <v>566439</v>
      </c>
      <c r="CP129" s="475">
        <v>578214</v>
      </c>
      <c r="CQ129" s="475">
        <v>582048</v>
      </c>
      <c r="CR129" s="475">
        <v>590530</v>
      </c>
      <c r="CS129" s="475">
        <v>601030</v>
      </c>
      <c r="CT129" s="475">
        <v>603529</v>
      </c>
      <c r="CU129" s="476">
        <v>602822</v>
      </c>
      <c r="CV129" s="474">
        <v>607194</v>
      </c>
      <c r="CW129" s="475">
        <v>610348</v>
      </c>
      <c r="CX129" s="475">
        <v>607567</v>
      </c>
      <c r="CY129" s="475">
        <v>604405</v>
      </c>
      <c r="CZ129" s="475">
        <v>605142</v>
      </c>
      <c r="DA129" s="475">
        <v>605446</v>
      </c>
      <c r="DB129" s="475">
        <v>605204</v>
      </c>
      <c r="DC129" s="475">
        <v>604611</v>
      </c>
      <c r="DD129" s="475">
        <v>601383</v>
      </c>
      <c r="DE129" s="475">
        <v>605836</v>
      </c>
      <c r="DF129" s="475">
        <v>603932</v>
      </c>
      <c r="DG129" s="476">
        <v>607975</v>
      </c>
      <c r="DH129" s="474">
        <v>609030</v>
      </c>
      <c r="DI129" s="475">
        <v>613432</v>
      </c>
      <c r="DJ129" s="475">
        <v>615931</v>
      </c>
      <c r="DK129" s="475">
        <v>609723</v>
      </c>
      <c r="DL129" s="475">
        <v>608081</v>
      </c>
      <c r="DM129" s="475">
        <v>603224</v>
      </c>
      <c r="DN129" s="475">
        <v>598452</v>
      </c>
      <c r="DO129" s="475">
        <v>598850</v>
      </c>
      <c r="DP129" s="475">
        <v>596268</v>
      </c>
      <c r="DQ129" s="475">
        <v>592631</v>
      </c>
      <c r="DR129" s="475">
        <v>590094</v>
      </c>
      <c r="DS129" s="476">
        <v>586522</v>
      </c>
      <c r="DT129" s="474">
        <v>586134</v>
      </c>
      <c r="DU129" s="475">
        <v>652731</v>
      </c>
      <c r="DV129" s="475">
        <v>662461</v>
      </c>
      <c r="DW129" s="475">
        <v>695588</v>
      </c>
      <c r="DX129" s="478">
        <v>722410</v>
      </c>
      <c r="DY129" s="478">
        <v>731442</v>
      </c>
      <c r="DZ129" s="478">
        <v>728314</v>
      </c>
      <c r="EA129" s="478">
        <v>697139</v>
      </c>
      <c r="EB129" s="478">
        <v>697877</v>
      </c>
      <c r="EC129" s="478">
        <v>687715</v>
      </c>
      <c r="ED129" s="478">
        <v>679218</v>
      </c>
      <c r="EE129" s="476">
        <f>'1. Población_Afiliada_Regimen'!D129</f>
        <v>668057</v>
      </c>
      <c r="EF129" s="118">
        <f t="shared" si="13"/>
        <v>-11161</v>
      </c>
      <c r="EG129" s="98">
        <f t="shared" si="14"/>
        <v>-1.6432132246200777</v>
      </c>
      <c r="EH129" s="118">
        <f t="shared" si="15"/>
        <v>81535</v>
      </c>
      <c r="EI129" s="98">
        <f t="shared" si="16"/>
        <v>13.901439332198962</v>
      </c>
    </row>
    <row r="130" spans="1:139" ht="15" customHeight="1" outlineLevel="2">
      <c r="A130" s="457">
        <v>79</v>
      </c>
      <c r="B130" s="55" t="s">
        <v>763</v>
      </c>
      <c r="C130" s="409" t="s">
        <v>324</v>
      </c>
      <c r="D130" s="474">
        <v>18309</v>
      </c>
      <c r="E130" s="475">
        <v>18347</v>
      </c>
      <c r="F130" s="475">
        <v>18210</v>
      </c>
      <c r="G130" s="475">
        <v>18466</v>
      </c>
      <c r="H130" s="475">
        <v>18284</v>
      </c>
      <c r="I130" s="475">
        <v>18501</v>
      </c>
      <c r="J130" s="475">
        <v>18276</v>
      </c>
      <c r="K130" s="475">
        <v>18339</v>
      </c>
      <c r="L130" s="475">
        <v>18338</v>
      </c>
      <c r="M130" s="475">
        <v>18286</v>
      </c>
      <c r="N130" s="475">
        <v>18123</v>
      </c>
      <c r="O130" s="476">
        <v>18201</v>
      </c>
      <c r="P130" s="474">
        <v>18207</v>
      </c>
      <c r="Q130" s="475">
        <v>18211</v>
      </c>
      <c r="R130" s="477">
        <v>18271</v>
      </c>
      <c r="S130" s="475">
        <v>18254</v>
      </c>
      <c r="T130" s="475">
        <v>18225</v>
      </c>
      <c r="U130" s="475">
        <v>18368</v>
      </c>
      <c r="V130" s="475">
        <v>18441</v>
      </c>
      <c r="W130" s="475">
        <v>18512</v>
      </c>
      <c r="X130" s="475">
        <v>18373</v>
      </c>
      <c r="Y130" s="475">
        <v>18538</v>
      </c>
      <c r="Z130" s="475">
        <v>18653</v>
      </c>
      <c r="AA130" s="476">
        <v>18494</v>
      </c>
      <c r="AB130" s="474">
        <v>18459</v>
      </c>
      <c r="AC130" s="475">
        <v>18750</v>
      </c>
      <c r="AD130" s="475">
        <v>18725</v>
      </c>
      <c r="AE130" s="475">
        <v>18687</v>
      </c>
      <c r="AF130" s="475">
        <v>18509</v>
      </c>
      <c r="AG130" s="475">
        <v>18254</v>
      </c>
      <c r="AH130" s="475">
        <v>18139</v>
      </c>
      <c r="AI130" s="475">
        <v>18008</v>
      </c>
      <c r="AJ130" s="475">
        <v>17909</v>
      </c>
      <c r="AK130" s="475">
        <v>18029</v>
      </c>
      <c r="AL130" s="475">
        <v>17968</v>
      </c>
      <c r="AM130" s="476">
        <v>18245</v>
      </c>
      <c r="AN130" s="474">
        <v>18119</v>
      </c>
      <c r="AO130" s="475">
        <v>17988</v>
      </c>
      <c r="AP130" s="475">
        <v>17954</v>
      </c>
      <c r="AQ130" s="475">
        <v>17823</v>
      </c>
      <c r="AR130" s="475">
        <v>18282</v>
      </c>
      <c r="AS130" s="475">
        <v>18190</v>
      </c>
      <c r="AT130" s="475">
        <v>18259</v>
      </c>
      <c r="AU130" s="475">
        <v>18265</v>
      </c>
      <c r="AV130" s="475">
        <v>18122</v>
      </c>
      <c r="AW130" s="475">
        <v>18144</v>
      </c>
      <c r="AX130" s="475">
        <v>18102</v>
      </c>
      <c r="AY130" s="476">
        <v>18064</v>
      </c>
      <c r="AZ130" s="474">
        <v>18061</v>
      </c>
      <c r="BA130" s="475">
        <v>18196</v>
      </c>
      <c r="BB130" s="475">
        <v>17993</v>
      </c>
      <c r="BC130" s="475">
        <v>17969</v>
      </c>
      <c r="BD130" s="475">
        <v>18008</v>
      </c>
      <c r="BE130" s="475">
        <v>17851</v>
      </c>
      <c r="BF130" s="475">
        <v>17843</v>
      </c>
      <c r="BG130" s="475">
        <v>17561</v>
      </c>
      <c r="BH130" s="475">
        <v>17739</v>
      </c>
      <c r="BI130" s="475">
        <v>17588</v>
      </c>
      <c r="BJ130" s="475">
        <v>17679</v>
      </c>
      <c r="BK130" s="476">
        <v>17880</v>
      </c>
      <c r="BL130" s="474">
        <v>17950</v>
      </c>
      <c r="BM130" s="479">
        <v>18065</v>
      </c>
      <c r="BN130" s="479">
        <v>17985</v>
      </c>
      <c r="BO130" s="479">
        <v>17986</v>
      </c>
      <c r="BP130" s="479">
        <v>17994</v>
      </c>
      <c r="BQ130" s="479">
        <v>17976</v>
      </c>
      <c r="BR130" s="479">
        <v>17495</v>
      </c>
      <c r="BS130" s="479">
        <v>17321</v>
      </c>
      <c r="BT130" s="479">
        <v>17315</v>
      </c>
      <c r="BU130" s="479">
        <v>17395</v>
      </c>
      <c r="BV130" s="479">
        <v>17419</v>
      </c>
      <c r="BW130" s="476">
        <v>17577</v>
      </c>
      <c r="BX130" s="474">
        <v>17652</v>
      </c>
      <c r="BY130" s="479">
        <v>17576</v>
      </c>
      <c r="BZ130" s="479">
        <v>17329</v>
      </c>
      <c r="CA130" s="479">
        <v>17184</v>
      </c>
      <c r="CB130" s="479">
        <v>17118</v>
      </c>
      <c r="CC130" s="479">
        <v>16971</v>
      </c>
      <c r="CD130" s="479">
        <v>16950</v>
      </c>
      <c r="CE130" s="479">
        <v>16969</v>
      </c>
      <c r="CF130" s="479">
        <v>16902</v>
      </c>
      <c r="CG130" s="475">
        <v>16756</v>
      </c>
      <c r="CH130" s="475">
        <v>16706</v>
      </c>
      <c r="CI130" s="476">
        <v>16695</v>
      </c>
      <c r="CJ130" s="474">
        <v>16661</v>
      </c>
      <c r="CK130" s="475">
        <v>16732</v>
      </c>
      <c r="CL130" s="475">
        <v>16699</v>
      </c>
      <c r="CM130" s="475">
        <v>16670</v>
      </c>
      <c r="CN130" s="475">
        <v>16678</v>
      </c>
      <c r="CO130" s="475">
        <v>16942</v>
      </c>
      <c r="CP130" s="475">
        <v>17034</v>
      </c>
      <c r="CQ130" s="475">
        <v>17097</v>
      </c>
      <c r="CR130" s="475">
        <v>17051</v>
      </c>
      <c r="CS130" s="475">
        <v>17155</v>
      </c>
      <c r="CT130" s="475">
        <v>17451</v>
      </c>
      <c r="CU130" s="476">
        <v>17460</v>
      </c>
      <c r="CV130" s="474">
        <v>17490</v>
      </c>
      <c r="CW130" s="475">
        <v>17361</v>
      </c>
      <c r="CX130" s="475">
        <v>17315</v>
      </c>
      <c r="CY130" s="475">
        <v>17369</v>
      </c>
      <c r="CZ130" s="475">
        <v>17435</v>
      </c>
      <c r="DA130" s="475">
        <v>17358</v>
      </c>
      <c r="DB130" s="475">
        <v>17379</v>
      </c>
      <c r="DC130" s="475">
        <v>17223</v>
      </c>
      <c r="DD130" s="475">
        <v>17242</v>
      </c>
      <c r="DE130" s="475">
        <v>17071</v>
      </c>
      <c r="DF130" s="475">
        <v>17171</v>
      </c>
      <c r="DG130" s="476">
        <v>17132</v>
      </c>
      <c r="DH130" s="474">
        <v>17169</v>
      </c>
      <c r="DI130" s="475">
        <v>17250</v>
      </c>
      <c r="DJ130" s="475">
        <v>17237</v>
      </c>
      <c r="DK130" s="475">
        <v>17129</v>
      </c>
      <c r="DL130" s="475">
        <v>17124</v>
      </c>
      <c r="DM130" s="475">
        <v>17001</v>
      </c>
      <c r="DN130" s="475">
        <v>16898</v>
      </c>
      <c r="DO130" s="475">
        <v>16881</v>
      </c>
      <c r="DP130" s="475">
        <v>16997</v>
      </c>
      <c r="DQ130" s="475">
        <v>16897</v>
      </c>
      <c r="DR130" s="475">
        <v>16870</v>
      </c>
      <c r="DS130" s="476">
        <v>17198</v>
      </c>
      <c r="DT130" s="474">
        <v>17321</v>
      </c>
      <c r="DU130" s="475">
        <v>17944</v>
      </c>
      <c r="DV130" s="475">
        <v>18178</v>
      </c>
      <c r="DW130" s="475">
        <v>18436</v>
      </c>
      <c r="DX130" s="478">
        <v>18742</v>
      </c>
      <c r="DY130" s="478">
        <v>18937</v>
      </c>
      <c r="DZ130" s="478">
        <v>18986</v>
      </c>
      <c r="EA130" s="478">
        <v>18512</v>
      </c>
      <c r="EB130" s="478">
        <v>18617</v>
      </c>
      <c r="EC130" s="478">
        <v>18397</v>
      </c>
      <c r="ED130" s="478">
        <v>18436</v>
      </c>
      <c r="EE130" s="476">
        <f>'1. Población_Afiliada_Regimen'!D130</f>
        <v>18371</v>
      </c>
      <c r="EF130" s="118">
        <f t="shared" si="13"/>
        <v>-65</v>
      </c>
      <c r="EG130" s="98">
        <f t="shared" si="14"/>
        <v>-0.35257105662833588</v>
      </c>
      <c r="EH130" s="118">
        <f t="shared" si="15"/>
        <v>1173</v>
      </c>
      <c r="EI130" s="98">
        <f t="shared" si="16"/>
        <v>6.8205605302942205</v>
      </c>
    </row>
    <row r="131" spans="1:139" ht="15" customHeight="1" outlineLevel="2">
      <c r="A131" s="457">
        <v>88</v>
      </c>
      <c r="B131" s="55" t="s">
        <v>763</v>
      </c>
      <c r="C131" s="409" t="s">
        <v>325</v>
      </c>
      <c r="D131" s="474">
        <v>87257</v>
      </c>
      <c r="E131" s="475">
        <v>88046</v>
      </c>
      <c r="F131" s="475">
        <v>87689</v>
      </c>
      <c r="G131" s="475">
        <v>86798</v>
      </c>
      <c r="H131" s="475">
        <v>87452</v>
      </c>
      <c r="I131" s="475">
        <v>90076</v>
      </c>
      <c r="J131" s="475">
        <v>87732</v>
      </c>
      <c r="K131" s="475">
        <v>88072</v>
      </c>
      <c r="L131" s="475">
        <v>87463</v>
      </c>
      <c r="M131" s="475">
        <v>88425</v>
      </c>
      <c r="N131" s="475">
        <v>88607</v>
      </c>
      <c r="O131" s="476">
        <v>88851</v>
      </c>
      <c r="P131" s="474">
        <v>89281</v>
      </c>
      <c r="Q131" s="475">
        <v>89036</v>
      </c>
      <c r="R131" s="477">
        <v>89479</v>
      </c>
      <c r="S131" s="475">
        <v>89799</v>
      </c>
      <c r="T131" s="475">
        <v>91249</v>
      </c>
      <c r="U131" s="475">
        <v>94554</v>
      </c>
      <c r="V131" s="475">
        <v>95009</v>
      </c>
      <c r="W131" s="475">
        <v>96198</v>
      </c>
      <c r="X131" s="475">
        <v>96191</v>
      </c>
      <c r="Y131" s="475">
        <v>96394</v>
      </c>
      <c r="Z131" s="475">
        <v>97464</v>
      </c>
      <c r="AA131" s="476">
        <v>95828</v>
      </c>
      <c r="AB131" s="474">
        <v>97516</v>
      </c>
      <c r="AC131" s="475">
        <v>98920</v>
      </c>
      <c r="AD131" s="475">
        <v>98785</v>
      </c>
      <c r="AE131" s="475">
        <v>98425</v>
      </c>
      <c r="AF131" s="475">
        <v>98402</v>
      </c>
      <c r="AG131" s="475">
        <v>96750</v>
      </c>
      <c r="AH131" s="475">
        <v>95500</v>
      </c>
      <c r="AI131" s="475">
        <v>94235</v>
      </c>
      <c r="AJ131" s="475">
        <v>93011</v>
      </c>
      <c r="AK131" s="475">
        <v>94422</v>
      </c>
      <c r="AL131" s="475">
        <v>94212</v>
      </c>
      <c r="AM131" s="476">
        <v>94723</v>
      </c>
      <c r="AN131" s="474">
        <v>93866</v>
      </c>
      <c r="AO131" s="475">
        <v>93453</v>
      </c>
      <c r="AP131" s="475">
        <v>92932</v>
      </c>
      <c r="AQ131" s="475">
        <v>91784</v>
      </c>
      <c r="AR131" s="475">
        <v>94975</v>
      </c>
      <c r="AS131" s="475">
        <v>94552</v>
      </c>
      <c r="AT131" s="475">
        <v>94452</v>
      </c>
      <c r="AU131" s="475">
        <v>94992</v>
      </c>
      <c r="AV131" s="475">
        <v>93638</v>
      </c>
      <c r="AW131" s="475">
        <v>93858</v>
      </c>
      <c r="AX131" s="475">
        <v>93607</v>
      </c>
      <c r="AY131" s="476">
        <v>93903</v>
      </c>
      <c r="AZ131" s="474">
        <v>93953</v>
      </c>
      <c r="BA131" s="475">
        <v>96184</v>
      </c>
      <c r="BB131" s="475">
        <v>95026</v>
      </c>
      <c r="BC131" s="475">
        <v>94884</v>
      </c>
      <c r="BD131" s="475">
        <v>94903</v>
      </c>
      <c r="BE131" s="475">
        <v>94101</v>
      </c>
      <c r="BF131" s="475">
        <v>93743</v>
      </c>
      <c r="BG131" s="475">
        <v>92195</v>
      </c>
      <c r="BH131" s="475">
        <v>93518</v>
      </c>
      <c r="BI131" s="475">
        <v>92323</v>
      </c>
      <c r="BJ131" s="475">
        <v>92507</v>
      </c>
      <c r="BK131" s="476">
        <v>93714</v>
      </c>
      <c r="BL131" s="474">
        <v>94150</v>
      </c>
      <c r="BM131" s="479">
        <v>96000</v>
      </c>
      <c r="BN131" s="479">
        <v>95327</v>
      </c>
      <c r="BO131" s="479">
        <v>94960</v>
      </c>
      <c r="BP131" s="479">
        <v>94954</v>
      </c>
      <c r="BQ131" s="479">
        <v>94920</v>
      </c>
      <c r="BR131" s="479">
        <v>93446</v>
      </c>
      <c r="BS131" s="479">
        <v>92361</v>
      </c>
      <c r="BT131" s="479">
        <v>91951</v>
      </c>
      <c r="BU131" s="479">
        <v>91541</v>
      </c>
      <c r="BV131" s="479">
        <v>91529</v>
      </c>
      <c r="BW131" s="476">
        <v>91956</v>
      </c>
      <c r="BX131" s="474">
        <v>93078</v>
      </c>
      <c r="BY131" s="479">
        <v>92783</v>
      </c>
      <c r="BZ131" s="479">
        <v>90750</v>
      </c>
      <c r="CA131" s="479">
        <v>88763</v>
      </c>
      <c r="CB131" s="479">
        <v>87720</v>
      </c>
      <c r="CC131" s="479">
        <v>85986</v>
      </c>
      <c r="CD131" s="479">
        <v>85386</v>
      </c>
      <c r="CE131" s="479">
        <v>91058</v>
      </c>
      <c r="CF131" s="479">
        <v>91065</v>
      </c>
      <c r="CG131" s="475">
        <v>90080</v>
      </c>
      <c r="CH131" s="475">
        <v>89581</v>
      </c>
      <c r="CI131" s="476">
        <v>88678</v>
      </c>
      <c r="CJ131" s="474">
        <v>88109</v>
      </c>
      <c r="CK131" s="475">
        <v>88163</v>
      </c>
      <c r="CL131" s="475">
        <v>87294</v>
      </c>
      <c r="CM131" s="475">
        <v>86944</v>
      </c>
      <c r="CN131" s="475">
        <v>86800</v>
      </c>
      <c r="CO131" s="475">
        <v>86822</v>
      </c>
      <c r="CP131" s="475">
        <v>87755</v>
      </c>
      <c r="CQ131" s="475">
        <v>88320</v>
      </c>
      <c r="CR131" s="475">
        <v>88629</v>
      </c>
      <c r="CS131" s="475">
        <v>89237</v>
      </c>
      <c r="CT131" s="475">
        <v>90879</v>
      </c>
      <c r="CU131" s="476">
        <v>91591</v>
      </c>
      <c r="CV131" s="474">
        <v>91191</v>
      </c>
      <c r="CW131" s="475">
        <v>93279</v>
      </c>
      <c r="CX131" s="475">
        <v>92322</v>
      </c>
      <c r="CY131" s="475">
        <v>92093</v>
      </c>
      <c r="CZ131" s="475">
        <v>91582</v>
      </c>
      <c r="DA131" s="475">
        <v>90631</v>
      </c>
      <c r="DB131" s="475">
        <v>90081</v>
      </c>
      <c r="DC131" s="475">
        <v>90769</v>
      </c>
      <c r="DD131" s="475">
        <v>90043</v>
      </c>
      <c r="DE131" s="475">
        <v>89484</v>
      </c>
      <c r="DF131" s="475">
        <v>88880</v>
      </c>
      <c r="DG131" s="476">
        <v>88357</v>
      </c>
      <c r="DH131" s="474">
        <v>88904</v>
      </c>
      <c r="DI131" s="475">
        <v>89630</v>
      </c>
      <c r="DJ131" s="475">
        <v>89400</v>
      </c>
      <c r="DK131" s="475">
        <v>88812</v>
      </c>
      <c r="DL131" s="475">
        <v>88521</v>
      </c>
      <c r="DM131" s="475">
        <v>87941</v>
      </c>
      <c r="DN131" s="475">
        <v>87495</v>
      </c>
      <c r="DO131" s="475">
        <v>87351</v>
      </c>
      <c r="DP131" s="475">
        <v>87277</v>
      </c>
      <c r="DQ131" s="475">
        <v>86173</v>
      </c>
      <c r="DR131" s="475">
        <v>85755</v>
      </c>
      <c r="DS131" s="476">
        <v>85641</v>
      </c>
      <c r="DT131" s="474">
        <v>85630</v>
      </c>
      <c r="DU131" s="475">
        <v>94556</v>
      </c>
      <c r="DV131" s="475">
        <v>96167</v>
      </c>
      <c r="DW131" s="475">
        <v>97498</v>
      </c>
      <c r="DX131" s="478">
        <v>100813</v>
      </c>
      <c r="DY131" s="478">
        <v>102315</v>
      </c>
      <c r="DZ131" s="478">
        <v>102308</v>
      </c>
      <c r="EA131" s="478">
        <v>98598</v>
      </c>
      <c r="EB131" s="478">
        <v>99045</v>
      </c>
      <c r="EC131" s="478">
        <v>97753</v>
      </c>
      <c r="ED131" s="478">
        <v>96608</v>
      </c>
      <c r="EE131" s="476">
        <f>'1. Población_Afiliada_Regimen'!D131</f>
        <v>95462</v>
      </c>
      <c r="EF131" s="118">
        <f t="shared" si="13"/>
        <v>-1146</v>
      </c>
      <c r="EG131" s="98">
        <f t="shared" si="14"/>
        <v>-1.1862371646240477</v>
      </c>
      <c r="EH131" s="118">
        <f t="shared" si="15"/>
        <v>9821</v>
      </c>
      <c r="EI131" s="98">
        <f t="shared" si="16"/>
        <v>11.467638163963523</v>
      </c>
    </row>
    <row r="132" spans="1:139" ht="15" customHeight="1" outlineLevel="2">
      <c r="A132" s="457">
        <v>129</v>
      </c>
      <c r="B132" s="55" t="s">
        <v>763</v>
      </c>
      <c r="C132" s="409" t="s">
        <v>340</v>
      </c>
      <c r="D132" s="474">
        <v>19587</v>
      </c>
      <c r="E132" s="475">
        <v>19736</v>
      </c>
      <c r="F132" s="475">
        <v>19602</v>
      </c>
      <c r="G132" s="475">
        <v>19417</v>
      </c>
      <c r="H132" s="475">
        <v>19112</v>
      </c>
      <c r="I132" s="475">
        <v>19321</v>
      </c>
      <c r="J132" s="475">
        <v>18506</v>
      </c>
      <c r="K132" s="475">
        <v>19213</v>
      </c>
      <c r="L132" s="475">
        <v>17544</v>
      </c>
      <c r="M132" s="475">
        <v>17400</v>
      </c>
      <c r="N132" s="475">
        <v>17284</v>
      </c>
      <c r="O132" s="476">
        <v>17365</v>
      </c>
      <c r="P132" s="474">
        <v>17088</v>
      </c>
      <c r="Q132" s="475">
        <v>16892</v>
      </c>
      <c r="R132" s="477">
        <v>16852</v>
      </c>
      <c r="S132" s="475">
        <v>17157</v>
      </c>
      <c r="T132" s="475">
        <v>17509</v>
      </c>
      <c r="U132" s="475">
        <v>17564</v>
      </c>
      <c r="V132" s="475">
        <v>17523</v>
      </c>
      <c r="W132" s="475">
        <v>17616</v>
      </c>
      <c r="X132" s="475">
        <v>17951</v>
      </c>
      <c r="Y132" s="475">
        <v>18019</v>
      </c>
      <c r="Z132" s="475">
        <v>17839</v>
      </c>
      <c r="AA132" s="476">
        <v>17454</v>
      </c>
      <c r="AB132" s="474">
        <v>17727</v>
      </c>
      <c r="AC132" s="475">
        <v>17782</v>
      </c>
      <c r="AD132" s="475">
        <v>17575</v>
      </c>
      <c r="AE132" s="475">
        <v>17469</v>
      </c>
      <c r="AF132" s="475">
        <v>17953</v>
      </c>
      <c r="AG132" s="475">
        <v>17587</v>
      </c>
      <c r="AH132" s="475">
        <v>17452</v>
      </c>
      <c r="AI132" s="475">
        <v>17185</v>
      </c>
      <c r="AJ132" s="475">
        <v>17031</v>
      </c>
      <c r="AK132" s="475">
        <v>17633</v>
      </c>
      <c r="AL132" s="475">
        <v>17651</v>
      </c>
      <c r="AM132" s="476">
        <v>17648</v>
      </c>
      <c r="AN132" s="474">
        <v>17441</v>
      </c>
      <c r="AO132" s="475">
        <v>17250</v>
      </c>
      <c r="AP132" s="475">
        <v>17356</v>
      </c>
      <c r="AQ132" s="475">
        <v>17202</v>
      </c>
      <c r="AR132" s="475">
        <v>17876</v>
      </c>
      <c r="AS132" s="475">
        <v>17789</v>
      </c>
      <c r="AT132" s="475">
        <v>17795</v>
      </c>
      <c r="AU132" s="475">
        <v>17777</v>
      </c>
      <c r="AV132" s="475">
        <v>17500</v>
      </c>
      <c r="AW132" s="475">
        <v>17473</v>
      </c>
      <c r="AX132" s="475">
        <v>17461</v>
      </c>
      <c r="AY132" s="476">
        <v>17433</v>
      </c>
      <c r="AZ132" s="474">
        <v>17619</v>
      </c>
      <c r="BA132" s="475">
        <v>17947</v>
      </c>
      <c r="BB132" s="475">
        <v>17497</v>
      </c>
      <c r="BC132" s="475">
        <v>17453</v>
      </c>
      <c r="BD132" s="475">
        <v>17359</v>
      </c>
      <c r="BE132" s="475">
        <v>17133</v>
      </c>
      <c r="BF132" s="475">
        <v>16943</v>
      </c>
      <c r="BG132" s="475">
        <v>16626</v>
      </c>
      <c r="BH132" s="475">
        <v>16932</v>
      </c>
      <c r="BI132" s="475">
        <v>16609</v>
      </c>
      <c r="BJ132" s="475">
        <v>16659</v>
      </c>
      <c r="BK132" s="476">
        <v>17013</v>
      </c>
      <c r="BL132" s="474">
        <v>17064</v>
      </c>
      <c r="BM132" s="479">
        <v>17305</v>
      </c>
      <c r="BN132" s="479">
        <v>17346</v>
      </c>
      <c r="BO132" s="479">
        <v>17566</v>
      </c>
      <c r="BP132" s="479">
        <v>17434</v>
      </c>
      <c r="BQ132" s="479">
        <v>17377</v>
      </c>
      <c r="BR132" s="479">
        <v>16941</v>
      </c>
      <c r="BS132" s="479">
        <v>16740</v>
      </c>
      <c r="BT132" s="479">
        <v>16658</v>
      </c>
      <c r="BU132" s="479">
        <v>16675</v>
      </c>
      <c r="BV132" s="479">
        <v>16675</v>
      </c>
      <c r="BW132" s="476">
        <v>16827</v>
      </c>
      <c r="BX132" s="474">
        <v>17080</v>
      </c>
      <c r="BY132" s="479">
        <v>17018</v>
      </c>
      <c r="BZ132" s="479">
        <v>16530</v>
      </c>
      <c r="CA132" s="479">
        <v>16213</v>
      </c>
      <c r="CB132" s="479">
        <v>16019</v>
      </c>
      <c r="CC132" s="479">
        <v>15763</v>
      </c>
      <c r="CD132" s="479">
        <v>15590</v>
      </c>
      <c r="CE132" s="479">
        <v>15496</v>
      </c>
      <c r="CF132" s="479">
        <v>15659</v>
      </c>
      <c r="CG132" s="475">
        <v>15470</v>
      </c>
      <c r="CH132" s="475">
        <v>15457</v>
      </c>
      <c r="CI132" s="476">
        <v>15344</v>
      </c>
      <c r="CJ132" s="474">
        <v>15315</v>
      </c>
      <c r="CK132" s="475">
        <v>15323</v>
      </c>
      <c r="CL132" s="475">
        <v>15154</v>
      </c>
      <c r="CM132" s="475">
        <v>15050</v>
      </c>
      <c r="CN132" s="475">
        <v>14988</v>
      </c>
      <c r="CO132" s="475">
        <v>15147</v>
      </c>
      <c r="CP132" s="475">
        <v>15170</v>
      </c>
      <c r="CQ132" s="475">
        <v>15172</v>
      </c>
      <c r="CR132" s="475">
        <v>15192</v>
      </c>
      <c r="CS132" s="475">
        <v>15330</v>
      </c>
      <c r="CT132" s="475">
        <v>15523</v>
      </c>
      <c r="CU132" s="476">
        <v>15741</v>
      </c>
      <c r="CV132" s="474">
        <v>15623</v>
      </c>
      <c r="CW132" s="475">
        <v>15501</v>
      </c>
      <c r="CX132" s="475">
        <v>15333</v>
      </c>
      <c r="CY132" s="475">
        <v>15307</v>
      </c>
      <c r="CZ132" s="475">
        <v>15115</v>
      </c>
      <c r="DA132" s="475">
        <v>14924</v>
      </c>
      <c r="DB132" s="475">
        <v>14869</v>
      </c>
      <c r="DC132" s="475">
        <v>14710</v>
      </c>
      <c r="DD132" s="475">
        <v>14606</v>
      </c>
      <c r="DE132" s="475">
        <v>14528</v>
      </c>
      <c r="DF132" s="475">
        <v>14479</v>
      </c>
      <c r="DG132" s="476">
        <v>14418</v>
      </c>
      <c r="DH132" s="474">
        <v>14389</v>
      </c>
      <c r="DI132" s="475">
        <v>14383</v>
      </c>
      <c r="DJ132" s="475">
        <v>14323</v>
      </c>
      <c r="DK132" s="475">
        <v>14277</v>
      </c>
      <c r="DL132" s="475">
        <v>14157</v>
      </c>
      <c r="DM132" s="475">
        <v>14150</v>
      </c>
      <c r="DN132" s="475">
        <v>14070</v>
      </c>
      <c r="DO132" s="475">
        <v>14164</v>
      </c>
      <c r="DP132" s="475">
        <v>14213</v>
      </c>
      <c r="DQ132" s="475">
        <v>14115</v>
      </c>
      <c r="DR132" s="475">
        <v>14084</v>
      </c>
      <c r="DS132" s="476">
        <v>14448</v>
      </c>
      <c r="DT132" s="474">
        <v>14589</v>
      </c>
      <c r="DU132" s="475">
        <v>15785</v>
      </c>
      <c r="DV132" s="475">
        <v>15903</v>
      </c>
      <c r="DW132" s="475">
        <v>16065</v>
      </c>
      <c r="DX132" s="478">
        <v>16810</v>
      </c>
      <c r="DY132" s="478">
        <v>16993</v>
      </c>
      <c r="DZ132" s="478">
        <v>16900</v>
      </c>
      <c r="EA132" s="478">
        <v>16229</v>
      </c>
      <c r="EB132" s="478">
        <v>16184</v>
      </c>
      <c r="EC132" s="478">
        <v>15973</v>
      </c>
      <c r="ED132" s="478">
        <v>15671</v>
      </c>
      <c r="EE132" s="476">
        <f>'1. Población_Afiliada_Regimen'!D132</f>
        <v>15337</v>
      </c>
      <c r="EF132" s="118">
        <f t="shared" si="13"/>
        <v>-334</v>
      </c>
      <c r="EG132" s="98">
        <f t="shared" si="14"/>
        <v>-2.1313253780869119</v>
      </c>
      <c r="EH132" s="118">
        <f t="shared" si="15"/>
        <v>889</v>
      </c>
      <c r="EI132" s="98">
        <f t="shared" si="16"/>
        <v>6.1531007751937983</v>
      </c>
    </row>
    <row r="133" spans="1:139" ht="15" customHeight="1" outlineLevel="2">
      <c r="A133" s="457">
        <v>212</v>
      </c>
      <c r="B133" s="55" t="s">
        <v>763</v>
      </c>
      <c r="C133" s="409" t="s">
        <v>365</v>
      </c>
      <c r="D133" s="474">
        <v>15185</v>
      </c>
      <c r="E133" s="475">
        <v>15258</v>
      </c>
      <c r="F133" s="475">
        <v>15178</v>
      </c>
      <c r="G133" s="475">
        <v>15093</v>
      </c>
      <c r="H133" s="475">
        <v>15264</v>
      </c>
      <c r="I133" s="475">
        <v>15280</v>
      </c>
      <c r="J133" s="475">
        <v>14933</v>
      </c>
      <c r="K133" s="475">
        <v>15234</v>
      </c>
      <c r="L133" s="475">
        <v>15216</v>
      </c>
      <c r="M133" s="475">
        <v>15180</v>
      </c>
      <c r="N133" s="475">
        <v>15077</v>
      </c>
      <c r="O133" s="476">
        <v>15153</v>
      </c>
      <c r="P133" s="474">
        <v>15032</v>
      </c>
      <c r="Q133" s="475">
        <v>15112</v>
      </c>
      <c r="R133" s="477">
        <v>15247</v>
      </c>
      <c r="S133" s="475">
        <v>16167</v>
      </c>
      <c r="T133" s="475">
        <v>16564</v>
      </c>
      <c r="U133" s="475">
        <v>16707</v>
      </c>
      <c r="V133" s="475">
        <v>16693</v>
      </c>
      <c r="W133" s="475">
        <v>16526</v>
      </c>
      <c r="X133" s="475">
        <v>16590</v>
      </c>
      <c r="Y133" s="475">
        <v>16672</v>
      </c>
      <c r="Z133" s="475">
        <v>16736</v>
      </c>
      <c r="AA133" s="476">
        <v>16484</v>
      </c>
      <c r="AB133" s="474">
        <v>16684</v>
      </c>
      <c r="AC133" s="475">
        <v>16979</v>
      </c>
      <c r="AD133" s="475">
        <v>17022</v>
      </c>
      <c r="AE133" s="475">
        <v>16965</v>
      </c>
      <c r="AF133" s="475">
        <v>16844</v>
      </c>
      <c r="AG133" s="475">
        <v>16432</v>
      </c>
      <c r="AH133" s="475">
        <v>16320</v>
      </c>
      <c r="AI133" s="475">
        <v>16056</v>
      </c>
      <c r="AJ133" s="475">
        <v>15926</v>
      </c>
      <c r="AK133" s="475">
        <v>16250</v>
      </c>
      <c r="AL133" s="475">
        <v>16208</v>
      </c>
      <c r="AM133" s="476">
        <v>16469</v>
      </c>
      <c r="AN133" s="474">
        <v>16304</v>
      </c>
      <c r="AO133" s="475">
        <v>16216</v>
      </c>
      <c r="AP133" s="475">
        <v>16351</v>
      </c>
      <c r="AQ133" s="475">
        <v>16182</v>
      </c>
      <c r="AR133" s="475">
        <v>16886</v>
      </c>
      <c r="AS133" s="475">
        <v>16688</v>
      </c>
      <c r="AT133" s="475">
        <v>16728</v>
      </c>
      <c r="AU133" s="475">
        <v>16874</v>
      </c>
      <c r="AV133" s="475">
        <v>16731</v>
      </c>
      <c r="AW133" s="475">
        <v>16776</v>
      </c>
      <c r="AX133" s="475">
        <v>16783</v>
      </c>
      <c r="AY133" s="476">
        <v>16769</v>
      </c>
      <c r="AZ133" s="474">
        <v>16809</v>
      </c>
      <c r="BA133" s="475">
        <v>17251</v>
      </c>
      <c r="BB133" s="475">
        <v>16990</v>
      </c>
      <c r="BC133" s="475">
        <v>16881</v>
      </c>
      <c r="BD133" s="475">
        <v>16682</v>
      </c>
      <c r="BE133" s="475">
        <v>16623</v>
      </c>
      <c r="BF133" s="475">
        <v>16718</v>
      </c>
      <c r="BG133" s="475">
        <v>16346</v>
      </c>
      <c r="BH133" s="475">
        <v>16643</v>
      </c>
      <c r="BI133" s="475">
        <v>16335</v>
      </c>
      <c r="BJ133" s="475">
        <v>16241</v>
      </c>
      <c r="BK133" s="476">
        <v>16422</v>
      </c>
      <c r="BL133" s="474">
        <v>16432</v>
      </c>
      <c r="BM133" s="479">
        <v>16612</v>
      </c>
      <c r="BN133" s="479">
        <v>16513</v>
      </c>
      <c r="BO133" s="479">
        <v>16489</v>
      </c>
      <c r="BP133" s="479">
        <v>16428</v>
      </c>
      <c r="BQ133" s="479">
        <v>16363</v>
      </c>
      <c r="BR133" s="479">
        <v>15826</v>
      </c>
      <c r="BS133" s="479">
        <v>15677</v>
      </c>
      <c r="BT133" s="479">
        <v>15617</v>
      </c>
      <c r="BU133" s="479">
        <v>15526</v>
      </c>
      <c r="BV133" s="479">
        <v>15481</v>
      </c>
      <c r="BW133" s="476">
        <v>15554</v>
      </c>
      <c r="BX133" s="474">
        <v>15838</v>
      </c>
      <c r="BY133" s="479">
        <v>15939</v>
      </c>
      <c r="BZ133" s="479">
        <v>15622</v>
      </c>
      <c r="CA133" s="479">
        <v>15383</v>
      </c>
      <c r="CB133" s="479">
        <v>15223</v>
      </c>
      <c r="CC133" s="479">
        <v>15036</v>
      </c>
      <c r="CD133" s="479">
        <v>14939</v>
      </c>
      <c r="CE133" s="479">
        <v>14918</v>
      </c>
      <c r="CF133" s="479">
        <v>14796</v>
      </c>
      <c r="CG133" s="475">
        <v>15318</v>
      </c>
      <c r="CH133" s="475">
        <v>15337</v>
      </c>
      <c r="CI133" s="476">
        <v>15296</v>
      </c>
      <c r="CJ133" s="474">
        <v>15211</v>
      </c>
      <c r="CK133" s="475">
        <v>15289</v>
      </c>
      <c r="CL133" s="475">
        <v>15158</v>
      </c>
      <c r="CM133" s="475">
        <v>15203</v>
      </c>
      <c r="CN133" s="475">
        <v>15221</v>
      </c>
      <c r="CO133" s="475">
        <v>15341</v>
      </c>
      <c r="CP133" s="475">
        <v>15473</v>
      </c>
      <c r="CQ133" s="475">
        <v>15474</v>
      </c>
      <c r="CR133" s="475">
        <v>15661</v>
      </c>
      <c r="CS133" s="475">
        <v>15719</v>
      </c>
      <c r="CT133" s="475">
        <v>15833</v>
      </c>
      <c r="CU133" s="476">
        <v>16004</v>
      </c>
      <c r="CV133" s="474">
        <v>16009</v>
      </c>
      <c r="CW133" s="475">
        <v>16028</v>
      </c>
      <c r="CX133" s="475">
        <v>16057</v>
      </c>
      <c r="CY133" s="475">
        <v>15982</v>
      </c>
      <c r="CZ133" s="475">
        <v>15886</v>
      </c>
      <c r="DA133" s="475">
        <v>15927</v>
      </c>
      <c r="DB133" s="475">
        <v>15814</v>
      </c>
      <c r="DC133" s="475">
        <v>15771</v>
      </c>
      <c r="DD133" s="475">
        <v>15803</v>
      </c>
      <c r="DE133" s="475">
        <v>15730</v>
      </c>
      <c r="DF133" s="475">
        <v>15691</v>
      </c>
      <c r="DG133" s="476">
        <v>15781</v>
      </c>
      <c r="DH133" s="474">
        <v>15912</v>
      </c>
      <c r="DI133" s="475">
        <v>16066</v>
      </c>
      <c r="DJ133" s="475">
        <v>16220</v>
      </c>
      <c r="DK133" s="475">
        <v>16122</v>
      </c>
      <c r="DL133" s="475">
        <v>16074</v>
      </c>
      <c r="DM133" s="475">
        <v>15935</v>
      </c>
      <c r="DN133" s="475">
        <v>15896</v>
      </c>
      <c r="DO133" s="475">
        <v>16005</v>
      </c>
      <c r="DP133" s="475">
        <v>16039</v>
      </c>
      <c r="DQ133" s="475">
        <v>15934</v>
      </c>
      <c r="DR133" s="475">
        <v>15841</v>
      </c>
      <c r="DS133" s="476">
        <v>16074</v>
      </c>
      <c r="DT133" s="474">
        <v>16227</v>
      </c>
      <c r="DU133" s="475">
        <v>17404</v>
      </c>
      <c r="DV133" s="475">
        <v>17524</v>
      </c>
      <c r="DW133" s="475">
        <v>17636</v>
      </c>
      <c r="DX133" s="478">
        <v>18050</v>
      </c>
      <c r="DY133" s="478">
        <v>18252</v>
      </c>
      <c r="DZ133" s="478">
        <v>18288</v>
      </c>
      <c r="EA133" s="478">
        <v>17648</v>
      </c>
      <c r="EB133" s="478">
        <v>17680</v>
      </c>
      <c r="EC133" s="478">
        <v>17379</v>
      </c>
      <c r="ED133" s="478">
        <v>17016</v>
      </c>
      <c r="EE133" s="476">
        <f>'1. Población_Afiliada_Regimen'!D133</f>
        <v>16857</v>
      </c>
      <c r="EF133" s="118">
        <f t="shared" ref="EF133:EF138" si="20">EE133-ED133</f>
        <v>-159</v>
      </c>
      <c r="EG133" s="98">
        <f t="shared" ref="EG133:EG138" si="21">(EF133/ED133)*100</f>
        <v>-0.93441466854724964</v>
      </c>
      <c r="EH133" s="118">
        <f t="shared" ref="EH133:EH138" si="22">EE133-DS133</f>
        <v>783</v>
      </c>
      <c r="EI133" s="98">
        <f t="shared" ref="EI133:EI138" si="23">EH133/DS133*100</f>
        <v>4.8712206047032476</v>
      </c>
    </row>
    <row r="134" spans="1:139" ht="15" customHeight="1" outlineLevel="2">
      <c r="A134" s="457">
        <v>266</v>
      </c>
      <c r="B134" s="55" t="s">
        <v>763</v>
      </c>
      <c r="C134" s="409" t="s">
        <v>372</v>
      </c>
      <c r="D134" s="474">
        <v>19663</v>
      </c>
      <c r="E134" s="475">
        <v>19810</v>
      </c>
      <c r="F134" s="475">
        <v>19773</v>
      </c>
      <c r="G134" s="475">
        <v>19773</v>
      </c>
      <c r="H134" s="475">
        <v>19571</v>
      </c>
      <c r="I134" s="475">
        <v>19785</v>
      </c>
      <c r="J134" s="475">
        <v>19260</v>
      </c>
      <c r="K134" s="475">
        <v>19585</v>
      </c>
      <c r="L134" s="475">
        <v>18754</v>
      </c>
      <c r="M134" s="475">
        <v>18496</v>
      </c>
      <c r="N134" s="475">
        <v>18349</v>
      </c>
      <c r="O134" s="476">
        <v>18187</v>
      </c>
      <c r="P134" s="474">
        <v>18124</v>
      </c>
      <c r="Q134" s="475">
        <v>18085</v>
      </c>
      <c r="R134" s="477">
        <v>17983</v>
      </c>
      <c r="S134" s="475">
        <v>17829</v>
      </c>
      <c r="T134" s="475">
        <v>18054</v>
      </c>
      <c r="U134" s="475">
        <v>18215</v>
      </c>
      <c r="V134" s="475">
        <v>18148</v>
      </c>
      <c r="W134" s="475">
        <v>18055</v>
      </c>
      <c r="X134" s="475">
        <v>18263</v>
      </c>
      <c r="Y134" s="475">
        <v>18739</v>
      </c>
      <c r="Z134" s="475">
        <v>18729</v>
      </c>
      <c r="AA134" s="476">
        <v>18247</v>
      </c>
      <c r="AB134" s="474">
        <v>18349</v>
      </c>
      <c r="AC134" s="475">
        <v>18338</v>
      </c>
      <c r="AD134" s="475">
        <v>18416</v>
      </c>
      <c r="AE134" s="475">
        <v>18406</v>
      </c>
      <c r="AF134" s="475">
        <v>18394</v>
      </c>
      <c r="AG134" s="475">
        <v>17968</v>
      </c>
      <c r="AH134" s="475">
        <v>18039</v>
      </c>
      <c r="AI134" s="475">
        <v>17733</v>
      </c>
      <c r="AJ134" s="475">
        <v>17932</v>
      </c>
      <c r="AK134" s="475">
        <v>18137</v>
      </c>
      <c r="AL134" s="475">
        <v>18126</v>
      </c>
      <c r="AM134" s="476">
        <v>18135</v>
      </c>
      <c r="AN134" s="474">
        <v>18219</v>
      </c>
      <c r="AO134" s="475">
        <v>18264</v>
      </c>
      <c r="AP134" s="475">
        <v>18107</v>
      </c>
      <c r="AQ134" s="475">
        <v>18035</v>
      </c>
      <c r="AR134" s="475">
        <v>18295</v>
      </c>
      <c r="AS134" s="475">
        <v>18251</v>
      </c>
      <c r="AT134" s="475">
        <v>18159</v>
      </c>
      <c r="AU134" s="475">
        <v>18127</v>
      </c>
      <c r="AV134" s="475">
        <v>18029</v>
      </c>
      <c r="AW134" s="475">
        <v>17852</v>
      </c>
      <c r="AX134" s="475">
        <v>17823</v>
      </c>
      <c r="AY134" s="476">
        <v>17804</v>
      </c>
      <c r="AZ134" s="474">
        <v>17967</v>
      </c>
      <c r="BA134" s="475">
        <v>18291</v>
      </c>
      <c r="BB134" s="475">
        <v>18029</v>
      </c>
      <c r="BC134" s="475">
        <v>17917</v>
      </c>
      <c r="BD134" s="475">
        <v>17913</v>
      </c>
      <c r="BE134" s="475">
        <v>17759</v>
      </c>
      <c r="BF134" s="475">
        <v>17712</v>
      </c>
      <c r="BG134" s="475">
        <v>17428</v>
      </c>
      <c r="BH134" s="475">
        <v>17562</v>
      </c>
      <c r="BI134" s="475">
        <v>17227</v>
      </c>
      <c r="BJ134" s="475">
        <v>17217</v>
      </c>
      <c r="BK134" s="476">
        <v>17395</v>
      </c>
      <c r="BL134" s="474">
        <v>17548</v>
      </c>
      <c r="BM134" s="479">
        <v>17995</v>
      </c>
      <c r="BN134" s="479">
        <v>17961</v>
      </c>
      <c r="BO134" s="479">
        <v>17770</v>
      </c>
      <c r="BP134" s="479">
        <v>18061</v>
      </c>
      <c r="BQ134" s="479">
        <v>18023</v>
      </c>
      <c r="BR134" s="479">
        <v>17553</v>
      </c>
      <c r="BS134" s="479">
        <v>17404</v>
      </c>
      <c r="BT134" s="479">
        <v>17175</v>
      </c>
      <c r="BU134" s="479">
        <v>17291</v>
      </c>
      <c r="BV134" s="479">
        <v>17148</v>
      </c>
      <c r="BW134" s="476">
        <v>17243</v>
      </c>
      <c r="BX134" s="474">
        <v>17485</v>
      </c>
      <c r="BY134" s="479">
        <v>17519</v>
      </c>
      <c r="BZ134" s="479">
        <v>17193</v>
      </c>
      <c r="CA134" s="479">
        <v>16798</v>
      </c>
      <c r="CB134" s="479">
        <v>16636</v>
      </c>
      <c r="CC134" s="479">
        <v>16426</v>
      </c>
      <c r="CD134" s="479">
        <v>16268</v>
      </c>
      <c r="CE134" s="479">
        <v>16216</v>
      </c>
      <c r="CF134" s="479">
        <v>16040</v>
      </c>
      <c r="CG134" s="475">
        <v>15915</v>
      </c>
      <c r="CH134" s="475">
        <v>16072</v>
      </c>
      <c r="CI134" s="476">
        <v>15869</v>
      </c>
      <c r="CJ134" s="474">
        <v>15784</v>
      </c>
      <c r="CK134" s="475">
        <v>15878</v>
      </c>
      <c r="CL134" s="475">
        <v>15644</v>
      </c>
      <c r="CM134" s="475">
        <v>15525</v>
      </c>
      <c r="CN134" s="475">
        <v>15559</v>
      </c>
      <c r="CO134" s="475">
        <v>15592</v>
      </c>
      <c r="CP134" s="475">
        <v>15688</v>
      </c>
      <c r="CQ134" s="475">
        <v>15708</v>
      </c>
      <c r="CR134" s="475">
        <v>15849</v>
      </c>
      <c r="CS134" s="475">
        <v>15954</v>
      </c>
      <c r="CT134" s="475">
        <v>15964</v>
      </c>
      <c r="CU134" s="476">
        <v>15879</v>
      </c>
      <c r="CV134" s="474">
        <v>15873</v>
      </c>
      <c r="CW134" s="475">
        <v>15731</v>
      </c>
      <c r="CX134" s="475">
        <v>15906</v>
      </c>
      <c r="CY134" s="475">
        <v>15842</v>
      </c>
      <c r="CZ134" s="475">
        <v>15881</v>
      </c>
      <c r="DA134" s="475">
        <v>15853</v>
      </c>
      <c r="DB134" s="475">
        <v>15748</v>
      </c>
      <c r="DC134" s="475">
        <v>15685</v>
      </c>
      <c r="DD134" s="475">
        <v>15637</v>
      </c>
      <c r="DE134" s="475">
        <v>15595</v>
      </c>
      <c r="DF134" s="475">
        <v>15598</v>
      </c>
      <c r="DG134" s="476">
        <v>15593</v>
      </c>
      <c r="DH134" s="474">
        <v>15408</v>
      </c>
      <c r="DI134" s="475">
        <v>15385</v>
      </c>
      <c r="DJ134" s="475">
        <v>15335</v>
      </c>
      <c r="DK134" s="475">
        <v>15287</v>
      </c>
      <c r="DL134" s="475">
        <v>14766</v>
      </c>
      <c r="DM134" s="475">
        <v>14656</v>
      </c>
      <c r="DN134" s="475">
        <v>14430</v>
      </c>
      <c r="DO134" s="475">
        <v>14292</v>
      </c>
      <c r="DP134" s="475">
        <v>14236</v>
      </c>
      <c r="DQ134" s="475">
        <v>14221</v>
      </c>
      <c r="DR134" s="475">
        <v>14031</v>
      </c>
      <c r="DS134" s="476">
        <v>14047</v>
      </c>
      <c r="DT134" s="474">
        <v>13985</v>
      </c>
      <c r="DU134" s="475">
        <v>15187</v>
      </c>
      <c r="DV134" s="475">
        <v>15314</v>
      </c>
      <c r="DW134" s="475">
        <v>15602</v>
      </c>
      <c r="DX134" s="478">
        <v>15965</v>
      </c>
      <c r="DY134" s="478">
        <v>16147</v>
      </c>
      <c r="DZ134" s="478">
        <v>16163</v>
      </c>
      <c r="EA134" s="478">
        <v>15620</v>
      </c>
      <c r="EB134" s="478">
        <v>15751</v>
      </c>
      <c r="EC134" s="478">
        <v>15508</v>
      </c>
      <c r="ED134" s="478">
        <v>15389</v>
      </c>
      <c r="EE134" s="476">
        <f>'1. Población_Afiliada_Regimen'!D134</f>
        <v>15187</v>
      </c>
      <c r="EF134" s="118">
        <f t="shared" si="20"/>
        <v>-202</v>
      </c>
      <c r="EG134" s="98">
        <f t="shared" si="21"/>
        <v>-1.3126259016180388</v>
      </c>
      <c r="EH134" s="118">
        <f t="shared" si="22"/>
        <v>1140</v>
      </c>
      <c r="EI134" s="98">
        <f t="shared" si="23"/>
        <v>8.1156118744215835</v>
      </c>
    </row>
    <row r="135" spans="1:139" ht="15" customHeight="1" outlineLevel="2">
      <c r="A135" s="457">
        <v>308</v>
      </c>
      <c r="B135" s="55" t="s">
        <v>763</v>
      </c>
      <c r="C135" s="409" t="s">
        <v>379</v>
      </c>
      <c r="D135" s="474">
        <v>13560</v>
      </c>
      <c r="E135" s="475">
        <v>13555</v>
      </c>
      <c r="F135" s="475">
        <v>13770</v>
      </c>
      <c r="G135" s="475">
        <v>13793</v>
      </c>
      <c r="H135" s="475">
        <v>13613</v>
      </c>
      <c r="I135" s="475">
        <v>13663</v>
      </c>
      <c r="J135" s="475">
        <v>13237</v>
      </c>
      <c r="K135" s="475">
        <v>13616</v>
      </c>
      <c r="L135" s="475">
        <v>13011</v>
      </c>
      <c r="M135" s="475">
        <v>12928</v>
      </c>
      <c r="N135" s="475">
        <v>12836</v>
      </c>
      <c r="O135" s="476">
        <v>12788</v>
      </c>
      <c r="P135" s="474">
        <v>12676</v>
      </c>
      <c r="Q135" s="475">
        <v>12604</v>
      </c>
      <c r="R135" s="477">
        <v>12521</v>
      </c>
      <c r="S135" s="475">
        <v>12600</v>
      </c>
      <c r="T135" s="475">
        <v>12728</v>
      </c>
      <c r="U135" s="475">
        <v>12778</v>
      </c>
      <c r="V135" s="475">
        <v>12833</v>
      </c>
      <c r="W135" s="475">
        <v>12667</v>
      </c>
      <c r="X135" s="475">
        <v>12700</v>
      </c>
      <c r="Y135" s="475">
        <v>12790</v>
      </c>
      <c r="Z135" s="475">
        <v>12718</v>
      </c>
      <c r="AA135" s="476">
        <v>12487</v>
      </c>
      <c r="AB135" s="474">
        <v>12447</v>
      </c>
      <c r="AC135" s="475">
        <v>12551</v>
      </c>
      <c r="AD135" s="475">
        <v>12520</v>
      </c>
      <c r="AE135" s="475">
        <v>12485</v>
      </c>
      <c r="AF135" s="475">
        <v>12576</v>
      </c>
      <c r="AG135" s="475">
        <v>12254</v>
      </c>
      <c r="AH135" s="475">
        <v>12164</v>
      </c>
      <c r="AI135" s="475">
        <v>12054</v>
      </c>
      <c r="AJ135" s="475">
        <v>11983</v>
      </c>
      <c r="AK135" s="475">
        <v>12185</v>
      </c>
      <c r="AL135" s="475">
        <v>12206</v>
      </c>
      <c r="AM135" s="476">
        <v>12293</v>
      </c>
      <c r="AN135" s="474">
        <v>12194</v>
      </c>
      <c r="AO135" s="475">
        <v>12096</v>
      </c>
      <c r="AP135" s="475">
        <v>12129</v>
      </c>
      <c r="AQ135" s="475">
        <v>12114</v>
      </c>
      <c r="AR135" s="475">
        <v>12657</v>
      </c>
      <c r="AS135" s="475">
        <v>12591</v>
      </c>
      <c r="AT135" s="475">
        <v>12645</v>
      </c>
      <c r="AU135" s="475">
        <v>12734</v>
      </c>
      <c r="AV135" s="475">
        <v>12624</v>
      </c>
      <c r="AW135" s="475">
        <v>12625</v>
      </c>
      <c r="AX135" s="475">
        <v>12589</v>
      </c>
      <c r="AY135" s="476">
        <v>12557</v>
      </c>
      <c r="AZ135" s="474">
        <v>12623</v>
      </c>
      <c r="BA135" s="475">
        <v>12827</v>
      </c>
      <c r="BB135" s="475">
        <v>12684</v>
      </c>
      <c r="BC135" s="475">
        <v>12709</v>
      </c>
      <c r="BD135" s="475">
        <v>12690</v>
      </c>
      <c r="BE135" s="475">
        <v>12605</v>
      </c>
      <c r="BF135" s="475">
        <v>12521</v>
      </c>
      <c r="BG135" s="475">
        <v>12368</v>
      </c>
      <c r="BH135" s="475">
        <v>12560</v>
      </c>
      <c r="BI135" s="475">
        <v>12363</v>
      </c>
      <c r="BJ135" s="475">
        <v>12359</v>
      </c>
      <c r="BK135" s="476">
        <v>12579</v>
      </c>
      <c r="BL135" s="474">
        <v>12678</v>
      </c>
      <c r="BM135" s="479">
        <v>12995</v>
      </c>
      <c r="BN135" s="479">
        <v>12877</v>
      </c>
      <c r="BO135" s="479">
        <v>12827</v>
      </c>
      <c r="BP135" s="479">
        <v>12772</v>
      </c>
      <c r="BQ135" s="479">
        <v>12869</v>
      </c>
      <c r="BR135" s="479">
        <v>12650</v>
      </c>
      <c r="BS135" s="479">
        <v>12559</v>
      </c>
      <c r="BT135" s="479">
        <v>12566</v>
      </c>
      <c r="BU135" s="479">
        <v>12613</v>
      </c>
      <c r="BV135" s="479">
        <v>12552</v>
      </c>
      <c r="BW135" s="476">
        <v>12688</v>
      </c>
      <c r="BX135" s="474">
        <v>12833</v>
      </c>
      <c r="BY135" s="479">
        <v>12853</v>
      </c>
      <c r="BZ135" s="479">
        <v>12616</v>
      </c>
      <c r="CA135" s="479">
        <v>12373</v>
      </c>
      <c r="CB135" s="479">
        <v>12280</v>
      </c>
      <c r="CC135" s="479">
        <v>12144</v>
      </c>
      <c r="CD135" s="479">
        <v>12079</v>
      </c>
      <c r="CE135" s="479">
        <v>12091</v>
      </c>
      <c r="CF135" s="479">
        <v>12014</v>
      </c>
      <c r="CG135" s="475">
        <v>11967</v>
      </c>
      <c r="CH135" s="475">
        <v>11913</v>
      </c>
      <c r="CI135" s="476">
        <v>11900</v>
      </c>
      <c r="CJ135" s="474">
        <v>11877</v>
      </c>
      <c r="CK135" s="475">
        <v>11938</v>
      </c>
      <c r="CL135" s="475">
        <v>11940</v>
      </c>
      <c r="CM135" s="475">
        <v>11933</v>
      </c>
      <c r="CN135" s="475">
        <v>12002</v>
      </c>
      <c r="CO135" s="475">
        <v>12266</v>
      </c>
      <c r="CP135" s="475">
        <v>12332</v>
      </c>
      <c r="CQ135" s="475">
        <v>12419</v>
      </c>
      <c r="CR135" s="475">
        <v>12692</v>
      </c>
      <c r="CS135" s="475">
        <v>12832</v>
      </c>
      <c r="CT135" s="475">
        <v>12903</v>
      </c>
      <c r="CU135" s="476">
        <v>12928</v>
      </c>
      <c r="CV135" s="474">
        <v>12842</v>
      </c>
      <c r="CW135" s="475">
        <v>12695</v>
      </c>
      <c r="CX135" s="475">
        <v>12642</v>
      </c>
      <c r="CY135" s="475">
        <v>13058</v>
      </c>
      <c r="CZ135" s="475">
        <v>13059</v>
      </c>
      <c r="DA135" s="475">
        <v>12856</v>
      </c>
      <c r="DB135" s="475">
        <v>12907</v>
      </c>
      <c r="DC135" s="475">
        <v>12774</v>
      </c>
      <c r="DD135" s="475">
        <v>12924</v>
      </c>
      <c r="DE135" s="475">
        <v>12824</v>
      </c>
      <c r="DF135" s="475">
        <v>12820</v>
      </c>
      <c r="DG135" s="476">
        <v>13022</v>
      </c>
      <c r="DH135" s="474">
        <v>13252</v>
      </c>
      <c r="DI135" s="475">
        <v>13258</v>
      </c>
      <c r="DJ135" s="475">
        <v>13285</v>
      </c>
      <c r="DK135" s="475">
        <v>13187</v>
      </c>
      <c r="DL135" s="475">
        <v>13143</v>
      </c>
      <c r="DM135" s="475">
        <v>13068</v>
      </c>
      <c r="DN135" s="475">
        <v>12996</v>
      </c>
      <c r="DO135" s="475">
        <v>12944</v>
      </c>
      <c r="DP135" s="475">
        <v>13028</v>
      </c>
      <c r="DQ135" s="475">
        <v>12993</v>
      </c>
      <c r="DR135" s="475">
        <v>12957</v>
      </c>
      <c r="DS135" s="476">
        <v>13252</v>
      </c>
      <c r="DT135" s="474">
        <v>13341</v>
      </c>
      <c r="DU135" s="475">
        <v>14181</v>
      </c>
      <c r="DV135" s="475">
        <v>14268</v>
      </c>
      <c r="DW135" s="475">
        <v>14387</v>
      </c>
      <c r="DX135" s="478">
        <v>14809</v>
      </c>
      <c r="DY135" s="478">
        <v>14930</v>
      </c>
      <c r="DZ135" s="478">
        <v>15054</v>
      </c>
      <c r="EA135" s="478">
        <v>14633</v>
      </c>
      <c r="EB135" s="478">
        <v>14575</v>
      </c>
      <c r="EC135" s="478">
        <v>14379</v>
      </c>
      <c r="ED135" s="478">
        <v>14181</v>
      </c>
      <c r="EE135" s="476">
        <f>'1. Población_Afiliada_Regimen'!D135</f>
        <v>13965</v>
      </c>
      <c r="EF135" s="118">
        <f t="shared" si="20"/>
        <v>-216</v>
      </c>
      <c r="EG135" s="98">
        <f t="shared" si="21"/>
        <v>-1.5231647979691136</v>
      </c>
      <c r="EH135" s="118">
        <f t="shared" si="22"/>
        <v>713</v>
      </c>
      <c r="EI135" s="98">
        <f t="shared" si="23"/>
        <v>5.3803199517054026</v>
      </c>
    </row>
    <row r="136" spans="1:139" ht="15" customHeight="1" outlineLevel="2">
      <c r="A136" s="457">
        <v>360</v>
      </c>
      <c r="B136" s="55" t="s">
        <v>763</v>
      </c>
      <c r="C136" s="409" t="s">
        <v>439</v>
      </c>
      <c r="D136" s="474">
        <v>47846</v>
      </c>
      <c r="E136" s="475">
        <v>46861</v>
      </c>
      <c r="F136" s="475">
        <v>47861</v>
      </c>
      <c r="G136" s="475">
        <v>47214</v>
      </c>
      <c r="H136" s="475">
        <v>47705</v>
      </c>
      <c r="I136" s="475">
        <v>49237</v>
      </c>
      <c r="J136" s="475">
        <v>48442</v>
      </c>
      <c r="K136" s="475">
        <v>49145</v>
      </c>
      <c r="L136" s="475">
        <v>48625</v>
      </c>
      <c r="M136" s="475">
        <v>48565</v>
      </c>
      <c r="N136" s="475">
        <v>48168</v>
      </c>
      <c r="O136" s="476">
        <v>49089</v>
      </c>
      <c r="P136" s="474">
        <v>49954</v>
      </c>
      <c r="Q136" s="475">
        <v>49599</v>
      </c>
      <c r="R136" s="477">
        <v>49815</v>
      </c>
      <c r="S136" s="475">
        <v>49592</v>
      </c>
      <c r="T136" s="475">
        <v>50869</v>
      </c>
      <c r="U136" s="475">
        <v>50958</v>
      </c>
      <c r="V136" s="475">
        <v>51375</v>
      </c>
      <c r="W136" s="475">
        <v>51033</v>
      </c>
      <c r="X136" s="475">
        <v>50853</v>
      </c>
      <c r="Y136" s="475">
        <v>51147</v>
      </c>
      <c r="Z136" s="475">
        <v>51657</v>
      </c>
      <c r="AA136" s="476">
        <v>50958</v>
      </c>
      <c r="AB136" s="474">
        <v>51053</v>
      </c>
      <c r="AC136" s="475">
        <v>52906</v>
      </c>
      <c r="AD136" s="475">
        <v>53360</v>
      </c>
      <c r="AE136" s="475">
        <v>53205</v>
      </c>
      <c r="AF136" s="475">
        <v>52036</v>
      </c>
      <c r="AG136" s="475">
        <v>50250</v>
      </c>
      <c r="AH136" s="475">
        <v>50193</v>
      </c>
      <c r="AI136" s="475">
        <v>49136</v>
      </c>
      <c r="AJ136" s="475">
        <v>48327</v>
      </c>
      <c r="AK136" s="475">
        <v>48653</v>
      </c>
      <c r="AL136" s="475">
        <v>48551</v>
      </c>
      <c r="AM136" s="476">
        <v>49367</v>
      </c>
      <c r="AN136" s="474">
        <v>48706</v>
      </c>
      <c r="AO136" s="475">
        <v>48102</v>
      </c>
      <c r="AP136" s="475">
        <v>47819</v>
      </c>
      <c r="AQ136" s="475">
        <v>48017</v>
      </c>
      <c r="AR136" s="475">
        <v>49431</v>
      </c>
      <c r="AS136" s="475">
        <v>49465</v>
      </c>
      <c r="AT136" s="475">
        <v>49117</v>
      </c>
      <c r="AU136" s="475">
        <v>49335</v>
      </c>
      <c r="AV136" s="475">
        <v>48432</v>
      </c>
      <c r="AW136" s="475">
        <v>48382</v>
      </c>
      <c r="AX136" s="475">
        <v>48323</v>
      </c>
      <c r="AY136" s="476">
        <v>48371</v>
      </c>
      <c r="AZ136" s="474">
        <v>48677</v>
      </c>
      <c r="BA136" s="475">
        <v>49856</v>
      </c>
      <c r="BB136" s="475">
        <v>48828</v>
      </c>
      <c r="BC136" s="475">
        <v>48696</v>
      </c>
      <c r="BD136" s="475">
        <v>48359</v>
      </c>
      <c r="BE136" s="475">
        <v>47894</v>
      </c>
      <c r="BF136" s="475">
        <v>47600</v>
      </c>
      <c r="BG136" s="475">
        <v>46506</v>
      </c>
      <c r="BH136" s="475">
        <v>47355</v>
      </c>
      <c r="BI136" s="475">
        <v>46544</v>
      </c>
      <c r="BJ136" s="475">
        <v>47448</v>
      </c>
      <c r="BK136" s="476">
        <v>47960</v>
      </c>
      <c r="BL136" s="474">
        <v>47889</v>
      </c>
      <c r="BM136" s="479">
        <v>48551</v>
      </c>
      <c r="BN136" s="479">
        <v>48072</v>
      </c>
      <c r="BO136" s="479">
        <v>48273</v>
      </c>
      <c r="BP136" s="479">
        <v>48300</v>
      </c>
      <c r="BQ136" s="479">
        <v>47812</v>
      </c>
      <c r="BR136" s="479">
        <v>47060</v>
      </c>
      <c r="BS136" s="479">
        <v>46214</v>
      </c>
      <c r="BT136" s="479">
        <v>46184</v>
      </c>
      <c r="BU136" s="479">
        <v>45947</v>
      </c>
      <c r="BV136" s="479">
        <v>45730</v>
      </c>
      <c r="BW136" s="476">
        <v>46062</v>
      </c>
      <c r="BX136" s="474">
        <v>45529</v>
      </c>
      <c r="BY136" s="479">
        <v>45257</v>
      </c>
      <c r="BZ136" s="479">
        <v>44192</v>
      </c>
      <c r="CA136" s="479">
        <v>43380</v>
      </c>
      <c r="CB136" s="479">
        <v>42766</v>
      </c>
      <c r="CC136" s="479">
        <v>41770</v>
      </c>
      <c r="CD136" s="479">
        <v>41796</v>
      </c>
      <c r="CE136" s="479">
        <v>41535</v>
      </c>
      <c r="CF136" s="479">
        <v>41281</v>
      </c>
      <c r="CG136" s="475">
        <v>40770</v>
      </c>
      <c r="CH136" s="475">
        <v>40976</v>
      </c>
      <c r="CI136" s="476">
        <v>40548</v>
      </c>
      <c r="CJ136" s="474">
        <v>40187</v>
      </c>
      <c r="CK136" s="475">
        <v>40005</v>
      </c>
      <c r="CL136" s="475">
        <v>39569</v>
      </c>
      <c r="CM136" s="475">
        <v>39368</v>
      </c>
      <c r="CN136" s="475">
        <v>39279</v>
      </c>
      <c r="CO136" s="475">
        <v>39548</v>
      </c>
      <c r="CP136" s="475">
        <v>39791</v>
      </c>
      <c r="CQ136" s="475">
        <v>40324</v>
      </c>
      <c r="CR136" s="475">
        <v>40345</v>
      </c>
      <c r="CS136" s="475">
        <v>40640</v>
      </c>
      <c r="CT136" s="475">
        <v>40619</v>
      </c>
      <c r="CU136" s="476">
        <v>40803</v>
      </c>
      <c r="CV136" s="474">
        <v>40857</v>
      </c>
      <c r="CW136" s="475">
        <v>40738</v>
      </c>
      <c r="CX136" s="475">
        <v>40702</v>
      </c>
      <c r="CY136" s="475">
        <v>40357</v>
      </c>
      <c r="CZ136" s="475">
        <v>39991</v>
      </c>
      <c r="DA136" s="475">
        <v>39967</v>
      </c>
      <c r="DB136" s="475">
        <v>39692</v>
      </c>
      <c r="DC136" s="475">
        <v>39521</v>
      </c>
      <c r="DD136" s="475">
        <v>39322</v>
      </c>
      <c r="DE136" s="475">
        <v>39239</v>
      </c>
      <c r="DF136" s="475">
        <v>39030</v>
      </c>
      <c r="DG136" s="476">
        <v>39056</v>
      </c>
      <c r="DH136" s="474">
        <v>39026</v>
      </c>
      <c r="DI136" s="475">
        <v>39099</v>
      </c>
      <c r="DJ136" s="475">
        <v>39229</v>
      </c>
      <c r="DK136" s="475">
        <v>38806</v>
      </c>
      <c r="DL136" s="475">
        <v>38553</v>
      </c>
      <c r="DM136" s="475">
        <v>38153</v>
      </c>
      <c r="DN136" s="475">
        <v>37823</v>
      </c>
      <c r="DO136" s="475">
        <v>37782</v>
      </c>
      <c r="DP136" s="475">
        <v>37825</v>
      </c>
      <c r="DQ136" s="475">
        <v>37365</v>
      </c>
      <c r="DR136" s="475">
        <v>37200</v>
      </c>
      <c r="DS136" s="476">
        <v>37895</v>
      </c>
      <c r="DT136" s="474">
        <v>38219</v>
      </c>
      <c r="DU136" s="475">
        <v>42007</v>
      </c>
      <c r="DV136" s="475">
        <v>42707</v>
      </c>
      <c r="DW136" s="475">
        <v>43339</v>
      </c>
      <c r="DX136" s="478">
        <v>45036</v>
      </c>
      <c r="DY136" s="478">
        <v>45939</v>
      </c>
      <c r="DZ136" s="478">
        <v>45881</v>
      </c>
      <c r="EA136" s="478">
        <v>44144</v>
      </c>
      <c r="EB136" s="478">
        <v>43999</v>
      </c>
      <c r="EC136" s="478">
        <v>43196</v>
      </c>
      <c r="ED136" s="478">
        <v>42570</v>
      </c>
      <c r="EE136" s="476">
        <f>'1. Población_Afiliada_Regimen'!D136</f>
        <v>41930</v>
      </c>
      <c r="EF136" s="118">
        <f t="shared" si="20"/>
        <v>-640</v>
      </c>
      <c r="EG136" s="98">
        <f t="shared" si="21"/>
        <v>-1.5034061545689452</v>
      </c>
      <c r="EH136" s="118">
        <f t="shared" si="22"/>
        <v>4035</v>
      </c>
      <c r="EI136" s="98">
        <f t="shared" si="23"/>
        <v>10.647842723314421</v>
      </c>
    </row>
    <row r="137" spans="1:139" ht="15" customHeight="1" outlineLevel="2">
      <c r="A137" s="457">
        <v>380</v>
      </c>
      <c r="B137" s="55" t="s">
        <v>763</v>
      </c>
      <c r="C137" s="409" t="s">
        <v>399</v>
      </c>
      <c r="D137" s="474">
        <v>13101</v>
      </c>
      <c r="E137" s="475">
        <v>13053</v>
      </c>
      <c r="F137" s="475">
        <v>12954</v>
      </c>
      <c r="G137" s="475">
        <v>12890</v>
      </c>
      <c r="H137" s="475">
        <v>12927</v>
      </c>
      <c r="I137" s="475">
        <v>13084</v>
      </c>
      <c r="J137" s="475">
        <v>12392</v>
      </c>
      <c r="K137" s="475">
        <v>12976</v>
      </c>
      <c r="L137" s="475">
        <v>12048</v>
      </c>
      <c r="M137" s="475">
        <v>11966</v>
      </c>
      <c r="N137" s="475">
        <v>11831</v>
      </c>
      <c r="O137" s="476">
        <v>11880</v>
      </c>
      <c r="P137" s="474">
        <v>11789</v>
      </c>
      <c r="Q137" s="475">
        <v>11691</v>
      </c>
      <c r="R137" s="477">
        <v>11664</v>
      </c>
      <c r="S137" s="475">
        <v>11621</v>
      </c>
      <c r="T137" s="475">
        <v>11530</v>
      </c>
      <c r="U137" s="475">
        <v>11474</v>
      </c>
      <c r="V137" s="475">
        <v>11428</v>
      </c>
      <c r="W137" s="475">
        <v>11413</v>
      </c>
      <c r="X137" s="475">
        <v>11504</v>
      </c>
      <c r="Y137" s="475">
        <v>11668</v>
      </c>
      <c r="Z137" s="475">
        <v>11589</v>
      </c>
      <c r="AA137" s="476">
        <v>11337</v>
      </c>
      <c r="AB137" s="474">
        <v>11340</v>
      </c>
      <c r="AC137" s="475">
        <v>11612</v>
      </c>
      <c r="AD137" s="475">
        <v>11616</v>
      </c>
      <c r="AE137" s="475">
        <v>11462</v>
      </c>
      <c r="AF137" s="475">
        <v>11555</v>
      </c>
      <c r="AG137" s="475">
        <v>11345</v>
      </c>
      <c r="AH137" s="475">
        <v>11193</v>
      </c>
      <c r="AI137" s="475">
        <v>11035</v>
      </c>
      <c r="AJ137" s="475">
        <v>10896</v>
      </c>
      <c r="AK137" s="475">
        <v>11068</v>
      </c>
      <c r="AL137" s="475">
        <v>10970</v>
      </c>
      <c r="AM137" s="476">
        <v>10931</v>
      </c>
      <c r="AN137" s="474">
        <v>10808</v>
      </c>
      <c r="AO137" s="475">
        <v>10803</v>
      </c>
      <c r="AP137" s="475">
        <v>11038</v>
      </c>
      <c r="AQ137" s="475">
        <v>10785</v>
      </c>
      <c r="AR137" s="475">
        <v>11057</v>
      </c>
      <c r="AS137" s="475">
        <v>11069</v>
      </c>
      <c r="AT137" s="475">
        <v>10949</v>
      </c>
      <c r="AU137" s="475">
        <v>10972</v>
      </c>
      <c r="AV137" s="475">
        <v>10765</v>
      </c>
      <c r="AW137" s="475">
        <v>10772</v>
      </c>
      <c r="AX137" s="475">
        <v>10658</v>
      </c>
      <c r="AY137" s="476">
        <v>10652</v>
      </c>
      <c r="AZ137" s="474">
        <v>10681</v>
      </c>
      <c r="BA137" s="475">
        <v>10989</v>
      </c>
      <c r="BB137" s="475">
        <v>10775</v>
      </c>
      <c r="BC137" s="475">
        <v>10746</v>
      </c>
      <c r="BD137" s="475">
        <v>10622</v>
      </c>
      <c r="BE137" s="475">
        <v>10499</v>
      </c>
      <c r="BF137" s="475">
        <v>10406</v>
      </c>
      <c r="BG137" s="475">
        <v>10158</v>
      </c>
      <c r="BH137" s="475">
        <v>10206</v>
      </c>
      <c r="BI137" s="475">
        <v>9988</v>
      </c>
      <c r="BJ137" s="475">
        <v>10013</v>
      </c>
      <c r="BK137" s="476">
        <v>10074</v>
      </c>
      <c r="BL137" s="474">
        <v>10122</v>
      </c>
      <c r="BM137" s="479">
        <v>10219</v>
      </c>
      <c r="BN137" s="479">
        <v>10231</v>
      </c>
      <c r="BO137" s="479">
        <v>10207</v>
      </c>
      <c r="BP137" s="479">
        <v>10237</v>
      </c>
      <c r="BQ137" s="479">
        <v>10231</v>
      </c>
      <c r="BR137" s="479">
        <v>9920</v>
      </c>
      <c r="BS137" s="479">
        <v>9826</v>
      </c>
      <c r="BT137" s="479">
        <v>9759</v>
      </c>
      <c r="BU137" s="479">
        <v>9619</v>
      </c>
      <c r="BV137" s="479">
        <v>9542</v>
      </c>
      <c r="BW137" s="476">
        <v>9606</v>
      </c>
      <c r="BX137" s="474">
        <v>9685</v>
      </c>
      <c r="BY137" s="479">
        <v>9673</v>
      </c>
      <c r="BZ137" s="479">
        <v>9447</v>
      </c>
      <c r="CA137" s="479">
        <v>9233</v>
      </c>
      <c r="CB137" s="479">
        <v>9113</v>
      </c>
      <c r="CC137" s="479">
        <v>8967</v>
      </c>
      <c r="CD137" s="479">
        <v>8870</v>
      </c>
      <c r="CE137" s="479">
        <v>8888</v>
      </c>
      <c r="CF137" s="479">
        <v>8787</v>
      </c>
      <c r="CG137" s="475">
        <v>8684</v>
      </c>
      <c r="CH137" s="475">
        <v>8643</v>
      </c>
      <c r="CI137" s="476">
        <v>8627</v>
      </c>
      <c r="CJ137" s="474">
        <v>8575</v>
      </c>
      <c r="CK137" s="475">
        <v>8593</v>
      </c>
      <c r="CL137" s="475">
        <v>8553</v>
      </c>
      <c r="CM137" s="475">
        <v>8522</v>
      </c>
      <c r="CN137" s="475">
        <v>8551</v>
      </c>
      <c r="CO137" s="475">
        <v>8706</v>
      </c>
      <c r="CP137" s="475">
        <v>8799</v>
      </c>
      <c r="CQ137" s="475">
        <v>8821</v>
      </c>
      <c r="CR137" s="475">
        <v>8832</v>
      </c>
      <c r="CS137" s="475">
        <v>8857</v>
      </c>
      <c r="CT137" s="475">
        <v>8989</v>
      </c>
      <c r="CU137" s="476">
        <v>9089</v>
      </c>
      <c r="CV137" s="474">
        <v>9100</v>
      </c>
      <c r="CW137" s="475">
        <v>9063</v>
      </c>
      <c r="CX137" s="475">
        <v>9012</v>
      </c>
      <c r="CY137" s="475">
        <v>8983</v>
      </c>
      <c r="CZ137" s="475">
        <v>8972</v>
      </c>
      <c r="DA137" s="475">
        <v>8955</v>
      </c>
      <c r="DB137" s="475">
        <v>9000</v>
      </c>
      <c r="DC137" s="475">
        <v>8915</v>
      </c>
      <c r="DD137" s="475">
        <v>8944</v>
      </c>
      <c r="DE137" s="475">
        <v>8935</v>
      </c>
      <c r="DF137" s="475">
        <v>8979</v>
      </c>
      <c r="DG137" s="476">
        <v>8986</v>
      </c>
      <c r="DH137" s="474">
        <v>8974</v>
      </c>
      <c r="DI137" s="475">
        <v>8968</v>
      </c>
      <c r="DJ137" s="475">
        <v>8973</v>
      </c>
      <c r="DK137" s="475">
        <v>8976</v>
      </c>
      <c r="DL137" s="475">
        <v>8972</v>
      </c>
      <c r="DM137" s="475">
        <v>8914</v>
      </c>
      <c r="DN137" s="475">
        <v>8888</v>
      </c>
      <c r="DO137" s="475">
        <v>8878</v>
      </c>
      <c r="DP137" s="475">
        <v>8948</v>
      </c>
      <c r="DQ137" s="475">
        <v>8847</v>
      </c>
      <c r="DR137" s="475">
        <v>8781</v>
      </c>
      <c r="DS137" s="476">
        <v>8963</v>
      </c>
      <c r="DT137" s="474">
        <v>8997</v>
      </c>
      <c r="DU137" s="475">
        <v>9536</v>
      </c>
      <c r="DV137" s="475">
        <v>9504</v>
      </c>
      <c r="DW137" s="475">
        <v>9562</v>
      </c>
      <c r="DX137" s="478">
        <v>9867</v>
      </c>
      <c r="DY137" s="478">
        <v>9997</v>
      </c>
      <c r="DZ137" s="478">
        <v>9980</v>
      </c>
      <c r="EA137" s="478">
        <v>9569</v>
      </c>
      <c r="EB137" s="478">
        <v>9623</v>
      </c>
      <c r="EC137" s="478">
        <v>9504</v>
      </c>
      <c r="ED137" s="478">
        <v>9337</v>
      </c>
      <c r="EE137" s="476">
        <f>'1. Población_Afiliada_Regimen'!D137</f>
        <v>9181</v>
      </c>
      <c r="EF137" s="118">
        <f t="shared" si="20"/>
        <v>-156</v>
      </c>
      <c r="EG137" s="98">
        <f t="shared" si="21"/>
        <v>-1.6707721966370355</v>
      </c>
      <c r="EH137" s="118">
        <f t="shared" si="22"/>
        <v>218</v>
      </c>
      <c r="EI137" s="98">
        <f t="shared" si="23"/>
        <v>2.4322213544572131</v>
      </c>
    </row>
    <row r="138" spans="1:139" ht="15" customHeight="1" outlineLevel="2" thickBot="1">
      <c r="A138" s="457">
        <v>631</v>
      </c>
      <c r="B138" s="55" t="s">
        <v>763</v>
      </c>
      <c r="C138" s="409" t="s">
        <v>418</v>
      </c>
      <c r="D138" s="480">
        <v>4992</v>
      </c>
      <c r="E138" s="481">
        <v>5002</v>
      </c>
      <c r="F138" s="481">
        <v>4984</v>
      </c>
      <c r="G138" s="481">
        <v>5017</v>
      </c>
      <c r="H138" s="481">
        <v>5008</v>
      </c>
      <c r="I138" s="481">
        <v>4998</v>
      </c>
      <c r="J138" s="481">
        <v>4905</v>
      </c>
      <c r="K138" s="481">
        <v>4997</v>
      </c>
      <c r="L138" s="481">
        <v>4945</v>
      </c>
      <c r="M138" s="481">
        <v>4926</v>
      </c>
      <c r="N138" s="481">
        <v>4739</v>
      </c>
      <c r="O138" s="482">
        <v>4765</v>
      </c>
      <c r="P138" s="480">
        <v>4798</v>
      </c>
      <c r="Q138" s="481">
        <v>4773</v>
      </c>
      <c r="R138" s="483">
        <v>4746</v>
      </c>
      <c r="S138" s="481">
        <v>4840</v>
      </c>
      <c r="T138" s="481">
        <v>4864</v>
      </c>
      <c r="U138" s="481">
        <v>4929</v>
      </c>
      <c r="V138" s="481">
        <v>5062</v>
      </c>
      <c r="W138" s="481">
        <v>5038</v>
      </c>
      <c r="X138" s="481">
        <v>5030</v>
      </c>
      <c r="Y138" s="481">
        <v>5083</v>
      </c>
      <c r="Z138" s="481">
        <v>5068</v>
      </c>
      <c r="AA138" s="482">
        <v>4963</v>
      </c>
      <c r="AB138" s="480">
        <v>4977</v>
      </c>
      <c r="AC138" s="481">
        <v>5082</v>
      </c>
      <c r="AD138" s="481">
        <v>5035</v>
      </c>
      <c r="AE138" s="481">
        <v>5000</v>
      </c>
      <c r="AF138" s="481">
        <v>4979</v>
      </c>
      <c r="AG138" s="481">
        <v>4837</v>
      </c>
      <c r="AH138" s="481">
        <v>4803</v>
      </c>
      <c r="AI138" s="481">
        <v>4732</v>
      </c>
      <c r="AJ138" s="481">
        <v>4705</v>
      </c>
      <c r="AK138" s="481">
        <v>4816</v>
      </c>
      <c r="AL138" s="481">
        <v>4799</v>
      </c>
      <c r="AM138" s="482">
        <v>4866</v>
      </c>
      <c r="AN138" s="480">
        <v>4816</v>
      </c>
      <c r="AO138" s="481">
        <v>4759</v>
      </c>
      <c r="AP138" s="481">
        <v>4765</v>
      </c>
      <c r="AQ138" s="481">
        <v>4730</v>
      </c>
      <c r="AR138" s="481">
        <v>5024</v>
      </c>
      <c r="AS138" s="481">
        <v>5029</v>
      </c>
      <c r="AT138" s="481">
        <v>5038</v>
      </c>
      <c r="AU138" s="481">
        <v>5091</v>
      </c>
      <c r="AV138" s="481">
        <v>5034</v>
      </c>
      <c r="AW138" s="481">
        <v>5060</v>
      </c>
      <c r="AX138" s="481">
        <v>5042</v>
      </c>
      <c r="AY138" s="482">
        <v>5053</v>
      </c>
      <c r="AZ138" s="480">
        <v>5066</v>
      </c>
      <c r="BA138" s="481">
        <v>5242</v>
      </c>
      <c r="BB138" s="481">
        <v>5147</v>
      </c>
      <c r="BC138" s="481">
        <v>5146</v>
      </c>
      <c r="BD138" s="481">
        <v>5116</v>
      </c>
      <c r="BE138" s="481">
        <v>5114</v>
      </c>
      <c r="BF138" s="481">
        <v>5110</v>
      </c>
      <c r="BG138" s="481">
        <v>5001</v>
      </c>
      <c r="BH138" s="481">
        <v>5124</v>
      </c>
      <c r="BI138" s="481">
        <v>5025</v>
      </c>
      <c r="BJ138" s="481">
        <v>5004</v>
      </c>
      <c r="BK138" s="482">
        <v>5057</v>
      </c>
      <c r="BL138" s="480">
        <v>5016</v>
      </c>
      <c r="BM138" s="485">
        <v>5074</v>
      </c>
      <c r="BN138" s="485">
        <v>5131</v>
      </c>
      <c r="BO138" s="485">
        <v>5140</v>
      </c>
      <c r="BP138" s="485">
        <v>5136</v>
      </c>
      <c r="BQ138" s="485">
        <v>5134</v>
      </c>
      <c r="BR138" s="485">
        <v>5027</v>
      </c>
      <c r="BS138" s="485">
        <v>5015</v>
      </c>
      <c r="BT138" s="485">
        <v>5028</v>
      </c>
      <c r="BU138" s="485">
        <v>5045</v>
      </c>
      <c r="BV138" s="485">
        <v>5069</v>
      </c>
      <c r="BW138" s="482">
        <v>5149</v>
      </c>
      <c r="BX138" s="480">
        <v>5198</v>
      </c>
      <c r="BY138" s="485">
        <v>5148</v>
      </c>
      <c r="BZ138" s="485">
        <v>5049</v>
      </c>
      <c r="CA138" s="485">
        <v>4973</v>
      </c>
      <c r="CB138" s="485">
        <v>4909</v>
      </c>
      <c r="CC138" s="485">
        <v>4817</v>
      </c>
      <c r="CD138" s="485">
        <v>4772</v>
      </c>
      <c r="CE138" s="485">
        <v>4755</v>
      </c>
      <c r="CF138" s="485">
        <v>4715</v>
      </c>
      <c r="CG138" s="481">
        <v>4910</v>
      </c>
      <c r="CH138" s="481">
        <v>4934</v>
      </c>
      <c r="CI138" s="482">
        <v>4920</v>
      </c>
      <c r="CJ138" s="480">
        <v>5021</v>
      </c>
      <c r="CK138" s="481">
        <v>5078</v>
      </c>
      <c r="CL138" s="481">
        <v>5046</v>
      </c>
      <c r="CM138" s="481">
        <v>4998</v>
      </c>
      <c r="CN138" s="481">
        <v>4997</v>
      </c>
      <c r="CO138" s="481">
        <v>5061</v>
      </c>
      <c r="CP138" s="481">
        <v>5156</v>
      </c>
      <c r="CQ138" s="481">
        <v>5228</v>
      </c>
      <c r="CR138" s="481">
        <v>5235</v>
      </c>
      <c r="CS138" s="481">
        <v>5337</v>
      </c>
      <c r="CT138" s="481">
        <v>5432</v>
      </c>
      <c r="CU138" s="482">
        <v>5519</v>
      </c>
      <c r="CV138" s="480">
        <v>5544</v>
      </c>
      <c r="CW138" s="481">
        <v>5612</v>
      </c>
      <c r="CX138" s="481">
        <v>5663</v>
      </c>
      <c r="CY138" s="481">
        <v>5689</v>
      </c>
      <c r="CZ138" s="481">
        <v>5712</v>
      </c>
      <c r="DA138" s="481">
        <v>5675</v>
      </c>
      <c r="DB138" s="481">
        <v>5684</v>
      </c>
      <c r="DC138" s="481">
        <v>5717</v>
      </c>
      <c r="DD138" s="481">
        <v>5763</v>
      </c>
      <c r="DE138" s="481">
        <v>5903</v>
      </c>
      <c r="DF138" s="481">
        <v>5938</v>
      </c>
      <c r="DG138" s="482">
        <v>5957</v>
      </c>
      <c r="DH138" s="480">
        <v>5995</v>
      </c>
      <c r="DI138" s="481">
        <v>6242</v>
      </c>
      <c r="DJ138" s="481">
        <v>6224</v>
      </c>
      <c r="DK138" s="481">
        <v>6209</v>
      </c>
      <c r="DL138" s="481">
        <v>6184</v>
      </c>
      <c r="DM138" s="481">
        <v>6176</v>
      </c>
      <c r="DN138" s="481">
        <v>6151</v>
      </c>
      <c r="DO138" s="481">
        <v>6138</v>
      </c>
      <c r="DP138" s="481">
        <v>6167</v>
      </c>
      <c r="DQ138" s="481">
        <v>6155</v>
      </c>
      <c r="DR138" s="481">
        <v>6131</v>
      </c>
      <c r="DS138" s="482">
        <v>6109</v>
      </c>
      <c r="DT138" s="480">
        <v>6077</v>
      </c>
      <c r="DU138" s="481">
        <v>6864</v>
      </c>
      <c r="DV138" s="481">
        <v>6986</v>
      </c>
      <c r="DW138" s="481">
        <v>7061</v>
      </c>
      <c r="DX138" s="484">
        <v>7418</v>
      </c>
      <c r="DY138" s="484">
        <v>7510</v>
      </c>
      <c r="DZ138" s="484">
        <v>7545</v>
      </c>
      <c r="EA138" s="484">
        <v>7051</v>
      </c>
      <c r="EB138" s="484">
        <v>7276</v>
      </c>
      <c r="EC138" s="484">
        <v>7262</v>
      </c>
      <c r="ED138" s="484">
        <v>7175</v>
      </c>
      <c r="EE138" s="482">
        <f>'1. Población_Afiliada_Regimen'!D138</f>
        <v>7078</v>
      </c>
      <c r="EF138" s="118">
        <f t="shared" si="20"/>
        <v>-97</v>
      </c>
      <c r="EG138" s="98">
        <f t="shared" si="21"/>
        <v>-1.3519163763066202</v>
      </c>
      <c r="EH138" s="118">
        <f t="shared" si="22"/>
        <v>969</v>
      </c>
      <c r="EI138" s="98">
        <f t="shared" si="23"/>
        <v>15.86184318219021</v>
      </c>
    </row>
    <row r="140" spans="1:139" ht="22.5">
      <c r="C140" s="250" t="s">
        <v>440</v>
      </c>
      <c r="D140" s="976" t="str">
        <f>'1. Población_Afiliada_Regimen'!B140</f>
        <v>SISPRO-BODEGA DE DATOS DICIEMBRE 2020</v>
      </c>
      <c r="E140" s="976"/>
      <c r="F140" s="976"/>
    </row>
    <row r="141" spans="1:139" ht="22.5">
      <c r="C141" s="252"/>
      <c r="D141" s="976" t="str">
        <f>'1. Población_Afiliada_Regimen'!B141</f>
        <v>PROYECCIÓN DANE 2020</v>
      </c>
      <c r="E141" s="976"/>
      <c r="F141" s="976"/>
    </row>
    <row r="142" spans="1:139" ht="19.5">
      <c r="C142" s="253" t="s">
        <v>443</v>
      </c>
      <c r="D142" s="911" t="s">
        <v>444</v>
      </c>
      <c r="E142" s="911"/>
      <c r="F142" s="911"/>
    </row>
  </sheetData>
  <sheetProtection autoFilter="0"/>
  <autoFilter ref="EF2:EI138" xr:uid="{00000000-0009-0000-0000-00000A000000}"/>
  <sortState xmlns:xlrd2="http://schemas.microsoft.com/office/spreadsheetml/2017/richdata2" ref="A21:AG30">
    <sortCondition ref="A130:A139"/>
  </sortState>
  <mergeCells count="26">
    <mergeCell ref="A1:Q1"/>
    <mergeCell ref="DT2:EE2"/>
    <mergeCell ref="DH2:DS2"/>
    <mergeCell ref="CV2:DG2"/>
    <mergeCell ref="CJ2:CU2"/>
    <mergeCell ref="AB2:AM2"/>
    <mergeCell ref="AN2:AY2"/>
    <mergeCell ref="AZ2:BK2"/>
    <mergeCell ref="BL2:BW2"/>
    <mergeCell ref="BX2:CI2"/>
    <mergeCell ref="D140:F140"/>
    <mergeCell ref="D141:F141"/>
    <mergeCell ref="D142:F142"/>
    <mergeCell ref="A2:A3"/>
    <mergeCell ref="P2:AA2"/>
    <mergeCell ref="C2:C3"/>
    <mergeCell ref="D2:O2"/>
    <mergeCell ref="B2:B3"/>
    <mergeCell ref="EJ5:EK5"/>
    <mergeCell ref="EH1:EI1"/>
    <mergeCell ref="EF1:EG1"/>
    <mergeCell ref="EH2:EH3"/>
    <mergeCell ref="EI2:EI3"/>
    <mergeCell ref="EJ1:EK1"/>
    <mergeCell ref="EG2:EG3"/>
    <mergeCell ref="EF2:EF3"/>
  </mergeCells>
  <conditionalFormatting sqref="EG4:EG138">
    <cfRule type="iconSet" priority="30">
      <iconSet iconSet="3Symbols2">
        <cfvo type="percent" val="0"/>
        <cfvo type="num" val="0.01"/>
        <cfvo type="num" val="0.5"/>
      </iconSet>
    </cfRule>
  </conditionalFormatting>
  <conditionalFormatting sqref="EH4:EH138">
    <cfRule type="iconSet" priority="32">
      <iconSet iconSet="3Arrows">
        <cfvo type="percent" val="0"/>
        <cfvo type="num" val="0"/>
        <cfvo type="num" val="1"/>
      </iconSet>
    </cfRule>
  </conditionalFormatting>
  <conditionalFormatting sqref="EI4:EI138">
    <cfRule type="iconSet" priority="34">
      <iconSet iconSet="3Symbols2">
        <cfvo type="percent" val="0"/>
        <cfvo type="num" val="0.01"/>
        <cfvo type="num" val="0.5"/>
      </iconSet>
    </cfRule>
  </conditionalFormatting>
  <conditionalFormatting sqref="EF4:EF138">
    <cfRule type="iconSet" priority="36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CC00"/>
  </sheetPr>
  <dimension ref="A1:DK141"/>
  <sheetViews>
    <sheetView zoomScale="80" zoomScaleNormal="80" workbookViewId="0">
      <pane xSplit="3" ySplit="4" topLeftCell="DA5" activePane="bottomRight" state="frozen"/>
      <selection pane="topRight" activeCell="D1" sqref="D1"/>
      <selection pane="bottomLeft" activeCell="A5" sqref="A5"/>
      <selection pane="bottomRight" activeCell="CZ14" sqref="CZ14"/>
    </sheetView>
  </sheetViews>
  <sheetFormatPr baseColWidth="10" defaultColWidth="11.42578125" defaultRowHeight="12.75" outlineLevelRow="2"/>
  <cols>
    <col min="1" max="1" width="23.5703125" customWidth="1"/>
    <col min="2" max="2" width="25.28515625" hidden="1" customWidth="1"/>
    <col min="3" max="3" width="26" customWidth="1"/>
    <col min="4" max="4" width="12.5703125" bestFit="1" customWidth="1"/>
    <col min="5" max="99" width="12.5703125" customWidth="1"/>
    <col min="100" max="100" width="19.28515625" customWidth="1"/>
    <col min="101" max="101" width="14.5703125" customWidth="1"/>
    <col min="102" max="102" width="14" customWidth="1"/>
    <col min="103" max="103" width="14.5703125" customWidth="1"/>
    <col min="104" max="104" width="17" customWidth="1"/>
    <col min="105" max="105" width="14.42578125" customWidth="1"/>
    <col min="287" max="287" width="21.42578125" customWidth="1"/>
    <col min="288" max="296" width="11.42578125" customWidth="1"/>
    <col min="297" max="297" width="15.5703125" customWidth="1"/>
    <col min="298" max="298" width="13.42578125" customWidth="1"/>
    <col min="303" max="303" width="14.7109375" customWidth="1"/>
    <col min="543" max="543" width="21.42578125" customWidth="1"/>
    <col min="544" max="552" width="11.42578125" customWidth="1"/>
    <col min="553" max="553" width="15.5703125" customWidth="1"/>
    <col min="554" max="554" width="13.42578125" customWidth="1"/>
    <col min="559" max="559" width="14.7109375" customWidth="1"/>
    <col min="799" max="799" width="21.42578125" customWidth="1"/>
    <col min="800" max="808" width="11.42578125" customWidth="1"/>
    <col min="809" max="809" width="15.5703125" customWidth="1"/>
    <col min="810" max="810" width="13.42578125" customWidth="1"/>
    <col min="815" max="815" width="14.7109375" customWidth="1"/>
    <col min="1055" max="1055" width="21.42578125" customWidth="1"/>
    <col min="1056" max="1064" width="11.42578125" customWidth="1"/>
    <col min="1065" max="1065" width="15.5703125" customWidth="1"/>
    <col min="1066" max="1066" width="13.42578125" customWidth="1"/>
    <col min="1071" max="1071" width="14.7109375" customWidth="1"/>
    <col min="1311" max="1311" width="21.42578125" customWidth="1"/>
    <col min="1312" max="1320" width="11.42578125" customWidth="1"/>
    <col min="1321" max="1321" width="15.5703125" customWidth="1"/>
    <col min="1322" max="1322" width="13.42578125" customWidth="1"/>
    <col min="1327" max="1327" width="14.7109375" customWidth="1"/>
    <col min="1567" max="1567" width="21.42578125" customWidth="1"/>
    <col min="1568" max="1576" width="11.42578125" customWidth="1"/>
    <col min="1577" max="1577" width="15.5703125" customWidth="1"/>
    <col min="1578" max="1578" width="13.42578125" customWidth="1"/>
    <col min="1583" max="1583" width="14.7109375" customWidth="1"/>
    <col min="1823" max="1823" width="21.42578125" customWidth="1"/>
    <col min="1824" max="1832" width="11.42578125" customWidth="1"/>
    <col min="1833" max="1833" width="15.5703125" customWidth="1"/>
    <col min="1834" max="1834" width="13.42578125" customWidth="1"/>
    <col min="1839" max="1839" width="14.7109375" customWidth="1"/>
    <col min="2079" max="2079" width="21.42578125" customWidth="1"/>
    <col min="2080" max="2088" width="11.42578125" customWidth="1"/>
    <col min="2089" max="2089" width="15.5703125" customWidth="1"/>
    <col min="2090" max="2090" width="13.42578125" customWidth="1"/>
    <col min="2095" max="2095" width="14.7109375" customWidth="1"/>
    <col min="2335" max="2335" width="21.42578125" customWidth="1"/>
    <col min="2336" max="2344" width="11.42578125" customWidth="1"/>
    <col min="2345" max="2345" width="15.5703125" customWidth="1"/>
    <col min="2346" max="2346" width="13.42578125" customWidth="1"/>
    <col min="2351" max="2351" width="14.7109375" customWidth="1"/>
    <col min="2591" max="2591" width="21.42578125" customWidth="1"/>
    <col min="2592" max="2600" width="11.42578125" customWidth="1"/>
    <col min="2601" max="2601" width="15.5703125" customWidth="1"/>
    <col min="2602" max="2602" width="13.42578125" customWidth="1"/>
    <col min="2607" max="2607" width="14.7109375" customWidth="1"/>
    <col min="2847" max="2847" width="21.42578125" customWidth="1"/>
    <col min="2848" max="2856" width="11.42578125" customWidth="1"/>
    <col min="2857" max="2857" width="15.5703125" customWidth="1"/>
    <col min="2858" max="2858" width="13.42578125" customWidth="1"/>
    <col min="2863" max="2863" width="14.7109375" customWidth="1"/>
    <col min="3103" max="3103" width="21.42578125" customWidth="1"/>
    <col min="3104" max="3112" width="11.42578125" customWidth="1"/>
    <col min="3113" max="3113" width="15.5703125" customWidth="1"/>
    <col min="3114" max="3114" width="13.42578125" customWidth="1"/>
    <col min="3119" max="3119" width="14.7109375" customWidth="1"/>
    <col min="3359" max="3359" width="21.42578125" customWidth="1"/>
    <col min="3360" max="3368" width="11.42578125" customWidth="1"/>
    <col min="3369" max="3369" width="15.5703125" customWidth="1"/>
    <col min="3370" max="3370" width="13.42578125" customWidth="1"/>
    <col min="3375" max="3375" width="14.7109375" customWidth="1"/>
    <col min="3615" max="3615" width="21.42578125" customWidth="1"/>
    <col min="3616" max="3624" width="11.42578125" customWidth="1"/>
    <col min="3625" max="3625" width="15.5703125" customWidth="1"/>
    <col min="3626" max="3626" width="13.42578125" customWidth="1"/>
    <col min="3631" max="3631" width="14.7109375" customWidth="1"/>
    <col min="3871" max="3871" width="21.42578125" customWidth="1"/>
    <col min="3872" max="3880" width="11.42578125" customWidth="1"/>
    <col min="3881" max="3881" width="15.5703125" customWidth="1"/>
    <col min="3882" max="3882" width="13.42578125" customWidth="1"/>
    <col min="3887" max="3887" width="14.7109375" customWidth="1"/>
    <col min="4127" max="4127" width="21.42578125" customWidth="1"/>
    <col min="4128" max="4136" width="11.42578125" customWidth="1"/>
    <col min="4137" max="4137" width="15.5703125" customWidth="1"/>
    <col min="4138" max="4138" width="13.42578125" customWidth="1"/>
    <col min="4143" max="4143" width="14.7109375" customWidth="1"/>
    <col min="4383" max="4383" width="21.42578125" customWidth="1"/>
    <col min="4384" max="4392" width="11.42578125" customWidth="1"/>
    <col min="4393" max="4393" width="15.5703125" customWidth="1"/>
    <col min="4394" max="4394" width="13.42578125" customWidth="1"/>
    <col min="4399" max="4399" width="14.7109375" customWidth="1"/>
    <col min="4639" max="4639" width="21.42578125" customWidth="1"/>
    <col min="4640" max="4648" width="11.42578125" customWidth="1"/>
    <col min="4649" max="4649" width="15.5703125" customWidth="1"/>
    <col min="4650" max="4650" width="13.42578125" customWidth="1"/>
    <col min="4655" max="4655" width="14.7109375" customWidth="1"/>
    <col min="4895" max="4895" width="21.42578125" customWidth="1"/>
    <col min="4896" max="4904" width="11.42578125" customWidth="1"/>
    <col min="4905" max="4905" width="15.5703125" customWidth="1"/>
    <col min="4906" max="4906" width="13.42578125" customWidth="1"/>
    <col min="4911" max="4911" width="14.7109375" customWidth="1"/>
    <col min="5151" max="5151" width="21.42578125" customWidth="1"/>
    <col min="5152" max="5160" width="11.42578125" customWidth="1"/>
    <col min="5161" max="5161" width="15.5703125" customWidth="1"/>
    <col min="5162" max="5162" width="13.42578125" customWidth="1"/>
    <col min="5167" max="5167" width="14.7109375" customWidth="1"/>
    <col min="5407" max="5407" width="21.42578125" customWidth="1"/>
    <col min="5408" max="5416" width="11.42578125" customWidth="1"/>
    <col min="5417" max="5417" width="15.5703125" customWidth="1"/>
    <col min="5418" max="5418" width="13.42578125" customWidth="1"/>
    <col min="5423" max="5423" width="14.7109375" customWidth="1"/>
    <col min="5663" max="5663" width="21.42578125" customWidth="1"/>
    <col min="5664" max="5672" width="11.42578125" customWidth="1"/>
    <col min="5673" max="5673" width="15.5703125" customWidth="1"/>
    <col min="5674" max="5674" width="13.42578125" customWidth="1"/>
    <col min="5679" max="5679" width="14.7109375" customWidth="1"/>
    <col min="5919" max="5919" width="21.42578125" customWidth="1"/>
    <col min="5920" max="5928" width="11.42578125" customWidth="1"/>
    <col min="5929" max="5929" width="15.5703125" customWidth="1"/>
    <col min="5930" max="5930" width="13.42578125" customWidth="1"/>
    <col min="5935" max="5935" width="14.7109375" customWidth="1"/>
    <col min="6175" max="6175" width="21.42578125" customWidth="1"/>
    <col min="6176" max="6184" width="11.42578125" customWidth="1"/>
    <col min="6185" max="6185" width="15.5703125" customWidth="1"/>
    <col min="6186" max="6186" width="13.42578125" customWidth="1"/>
    <col min="6191" max="6191" width="14.7109375" customWidth="1"/>
    <col min="6431" max="6431" width="21.42578125" customWidth="1"/>
    <col min="6432" max="6440" width="11.42578125" customWidth="1"/>
    <col min="6441" max="6441" width="15.5703125" customWidth="1"/>
    <col min="6442" max="6442" width="13.42578125" customWidth="1"/>
    <col min="6447" max="6447" width="14.7109375" customWidth="1"/>
    <col min="6687" max="6687" width="21.42578125" customWidth="1"/>
    <col min="6688" max="6696" width="11.42578125" customWidth="1"/>
    <col min="6697" max="6697" width="15.5703125" customWidth="1"/>
    <col min="6698" max="6698" width="13.42578125" customWidth="1"/>
    <col min="6703" max="6703" width="14.7109375" customWidth="1"/>
    <col min="6943" max="6943" width="21.42578125" customWidth="1"/>
    <col min="6944" max="6952" width="11.42578125" customWidth="1"/>
    <col min="6953" max="6953" width="15.5703125" customWidth="1"/>
    <col min="6954" max="6954" width="13.42578125" customWidth="1"/>
    <col min="6959" max="6959" width="14.7109375" customWidth="1"/>
    <col min="7199" max="7199" width="21.42578125" customWidth="1"/>
    <col min="7200" max="7208" width="11.42578125" customWidth="1"/>
    <col min="7209" max="7209" width="15.5703125" customWidth="1"/>
    <col min="7210" max="7210" width="13.42578125" customWidth="1"/>
    <col min="7215" max="7215" width="14.7109375" customWidth="1"/>
    <col min="7455" max="7455" width="21.42578125" customWidth="1"/>
    <col min="7456" max="7464" width="11.42578125" customWidth="1"/>
    <col min="7465" max="7465" width="15.5703125" customWidth="1"/>
    <col min="7466" max="7466" width="13.42578125" customWidth="1"/>
    <col min="7471" max="7471" width="14.7109375" customWidth="1"/>
    <col min="7711" max="7711" width="21.42578125" customWidth="1"/>
    <col min="7712" max="7720" width="11.42578125" customWidth="1"/>
    <col min="7721" max="7721" width="15.5703125" customWidth="1"/>
    <col min="7722" max="7722" width="13.42578125" customWidth="1"/>
    <col min="7727" max="7727" width="14.7109375" customWidth="1"/>
    <col min="7967" max="7967" width="21.42578125" customWidth="1"/>
    <col min="7968" max="7976" width="11.42578125" customWidth="1"/>
    <col min="7977" max="7977" width="15.5703125" customWidth="1"/>
    <col min="7978" max="7978" width="13.42578125" customWidth="1"/>
    <col min="7983" max="7983" width="14.7109375" customWidth="1"/>
    <col min="8223" max="8223" width="21.42578125" customWidth="1"/>
    <col min="8224" max="8232" width="11.42578125" customWidth="1"/>
    <col min="8233" max="8233" width="15.5703125" customWidth="1"/>
    <col min="8234" max="8234" width="13.42578125" customWidth="1"/>
    <col min="8239" max="8239" width="14.7109375" customWidth="1"/>
    <col min="8479" max="8479" width="21.42578125" customWidth="1"/>
    <col min="8480" max="8488" width="11.42578125" customWidth="1"/>
    <col min="8489" max="8489" width="15.5703125" customWidth="1"/>
    <col min="8490" max="8490" width="13.42578125" customWidth="1"/>
    <col min="8495" max="8495" width="14.7109375" customWidth="1"/>
    <col min="8735" max="8735" width="21.42578125" customWidth="1"/>
    <col min="8736" max="8744" width="11.42578125" customWidth="1"/>
    <col min="8745" max="8745" width="15.5703125" customWidth="1"/>
    <col min="8746" max="8746" width="13.42578125" customWidth="1"/>
    <col min="8751" max="8751" width="14.7109375" customWidth="1"/>
    <col min="8991" max="8991" width="21.42578125" customWidth="1"/>
    <col min="8992" max="9000" width="11.42578125" customWidth="1"/>
    <col min="9001" max="9001" width="15.5703125" customWidth="1"/>
    <col min="9002" max="9002" width="13.42578125" customWidth="1"/>
    <col min="9007" max="9007" width="14.7109375" customWidth="1"/>
    <col min="9247" max="9247" width="21.42578125" customWidth="1"/>
    <col min="9248" max="9256" width="11.42578125" customWidth="1"/>
    <col min="9257" max="9257" width="15.5703125" customWidth="1"/>
    <col min="9258" max="9258" width="13.42578125" customWidth="1"/>
    <col min="9263" max="9263" width="14.7109375" customWidth="1"/>
    <col min="9503" max="9503" width="21.42578125" customWidth="1"/>
    <col min="9504" max="9512" width="11.42578125" customWidth="1"/>
    <col min="9513" max="9513" width="15.5703125" customWidth="1"/>
    <col min="9514" max="9514" width="13.42578125" customWidth="1"/>
    <col min="9519" max="9519" width="14.7109375" customWidth="1"/>
    <col min="9759" max="9759" width="21.42578125" customWidth="1"/>
    <col min="9760" max="9768" width="11.42578125" customWidth="1"/>
    <col min="9769" max="9769" width="15.5703125" customWidth="1"/>
    <col min="9770" max="9770" width="13.42578125" customWidth="1"/>
    <col min="9775" max="9775" width="14.7109375" customWidth="1"/>
    <col min="10015" max="10015" width="21.42578125" customWidth="1"/>
    <col min="10016" max="10024" width="11.42578125" customWidth="1"/>
    <col min="10025" max="10025" width="15.5703125" customWidth="1"/>
    <col min="10026" max="10026" width="13.42578125" customWidth="1"/>
    <col min="10031" max="10031" width="14.7109375" customWidth="1"/>
    <col min="10271" max="10271" width="21.42578125" customWidth="1"/>
    <col min="10272" max="10280" width="11.42578125" customWidth="1"/>
    <col min="10281" max="10281" width="15.5703125" customWidth="1"/>
    <col min="10282" max="10282" width="13.42578125" customWidth="1"/>
    <col min="10287" max="10287" width="14.7109375" customWidth="1"/>
    <col min="10527" max="10527" width="21.42578125" customWidth="1"/>
    <col min="10528" max="10536" width="11.42578125" customWidth="1"/>
    <col min="10537" max="10537" width="15.5703125" customWidth="1"/>
    <col min="10538" max="10538" width="13.42578125" customWidth="1"/>
    <col min="10543" max="10543" width="14.7109375" customWidth="1"/>
    <col min="10783" max="10783" width="21.42578125" customWidth="1"/>
    <col min="10784" max="10792" width="11.42578125" customWidth="1"/>
    <col min="10793" max="10793" width="15.5703125" customWidth="1"/>
    <col min="10794" max="10794" width="13.42578125" customWidth="1"/>
    <col min="10799" max="10799" width="14.7109375" customWidth="1"/>
    <col min="11039" max="11039" width="21.42578125" customWidth="1"/>
    <col min="11040" max="11048" width="11.42578125" customWidth="1"/>
    <col min="11049" max="11049" width="15.5703125" customWidth="1"/>
    <col min="11050" max="11050" width="13.42578125" customWidth="1"/>
    <col min="11055" max="11055" width="14.7109375" customWidth="1"/>
    <col min="11295" max="11295" width="21.42578125" customWidth="1"/>
    <col min="11296" max="11304" width="11.42578125" customWidth="1"/>
    <col min="11305" max="11305" width="15.5703125" customWidth="1"/>
    <col min="11306" max="11306" width="13.42578125" customWidth="1"/>
    <col min="11311" max="11311" width="14.7109375" customWidth="1"/>
    <col min="11551" max="11551" width="21.42578125" customWidth="1"/>
    <col min="11552" max="11560" width="11.42578125" customWidth="1"/>
    <col min="11561" max="11561" width="15.5703125" customWidth="1"/>
    <col min="11562" max="11562" width="13.42578125" customWidth="1"/>
    <col min="11567" max="11567" width="14.7109375" customWidth="1"/>
    <col min="11807" max="11807" width="21.42578125" customWidth="1"/>
    <col min="11808" max="11816" width="11.42578125" customWidth="1"/>
    <col min="11817" max="11817" width="15.5703125" customWidth="1"/>
    <col min="11818" max="11818" width="13.42578125" customWidth="1"/>
    <col min="11823" max="11823" width="14.7109375" customWidth="1"/>
    <col min="12063" max="12063" width="21.42578125" customWidth="1"/>
    <col min="12064" max="12072" width="11.42578125" customWidth="1"/>
    <col min="12073" max="12073" width="15.5703125" customWidth="1"/>
    <col min="12074" max="12074" width="13.42578125" customWidth="1"/>
    <col min="12079" max="12079" width="14.7109375" customWidth="1"/>
    <col min="12319" max="12319" width="21.42578125" customWidth="1"/>
    <col min="12320" max="12328" width="11.42578125" customWidth="1"/>
    <col min="12329" max="12329" width="15.5703125" customWidth="1"/>
    <col min="12330" max="12330" width="13.42578125" customWidth="1"/>
    <col min="12335" max="12335" width="14.7109375" customWidth="1"/>
    <col min="12575" max="12575" width="21.42578125" customWidth="1"/>
    <col min="12576" max="12584" width="11.42578125" customWidth="1"/>
    <col min="12585" max="12585" width="15.5703125" customWidth="1"/>
    <col min="12586" max="12586" width="13.42578125" customWidth="1"/>
    <col min="12591" max="12591" width="14.7109375" customWidth="1"/>
    <col min="12831" max="12831" width="21.42578125" customWidth="1"/>
    <col min="12832" max="12840" width="11.42578125" customWidth="1"/>
    <col min="12841" max="12841" width="15.5703125" customWidth="1"/>
    <col min="12842" max="12842" width="13.42578125" customWidth="1"/>
    <col min="12847" max="12847" width="14.7109375" customWidth="1"/>
    <col min="13087" max="13087" width="21.42578125" customWidth="1"/>
    <col min="13088" max="13096" width="11.42578125" customWidth="1"/>
    <col min="13097" max="13097" width="15.5703125" customWidth="1"/>
    <col min="13098" max="13098" width="13.42578125" customWidth="1"/>
    <col min="13103" max="13103" width="14.7109375" customWidth="1"/>
    <col min="13343" max="13343" width="21.42578125" customWidth="1"/>
    <col min="13344" max="13352" width="11.42578125" customWidth="1"/>
    <col min="13353" max="13353" width="15.5703125" customWidth="1"/>
    <col min="13354" max="13354" width="13.42578125" customWidth="1"/>
    <col min="13359" max="13359" width="14.7109375" customWidth="1"/>
    <col min="13599" max="13599" width="21.42578125" customWidth="1"/>
    <col min="13600" max="13608" width="11.42578125" customWidth="1"/>
    <col min="13609" max="13609" width="15.5703125" customWidth="1"/>
    <col min="13610" max="13610" width="13.42578125" customWidth="1"/>
    <col min="13615" max="13615" width="14.7109375" customWidth="1"/>
    <col min="13855" max="13855" width="21.42578125" customWidth="1"/>
    <col min="13856" max="13864" width="11.42578125" customWidth="1"/>
    <col min="13865" max="13865" width="15.5703125" customWidth="1"/>
    <col min="13866" max="13866" width="13.42578125" customWidth="1"/>
    <col min="13871" max="13871" width="14.7109375" customWidth="1"/>
    <col min="14111" max="14111" width="21.42578125" customWidth="1"/>
    <col min="14112" max="14120" width="11.42578125" customWidth="1"/>
    <col min="14121" max="14121" width="15.5703125" customWidth="1"/>
    <col min="14122" max="14122" width="13.42578125" customWidth="1"/>
    <col min="14127" max="14127" width="14.7109375" customWidth="1"/>
    <col min="14367" max="14367" width="21.42578125" customWidth="1"/>
    <col min="14368" max="14376" width="11.42578125" customWidth="1"/>
    <col min="14377" max="14377" width="15.5703125" customWidth="1"/>
    <col min="14378" max="14378" width="13.42578125" customWidth="1"/>
    <col min="14383" max="14383" width="14.7109375" customWidth="1"/>
    <col min="14623" max="14623" width="21.42578125" customWidth="1"/>
    <col min="14624" max="14632" width="11.42578125" customWidth="1"/>
    <col min="14633" max="14633" width="15.5703125" customWidth="1"/>
    <col min="14634" max="14634" width="13.42578125" customWidth="1"/>
    <col min="14639" max="14639" width="14.7109375" customWidth="1"/>
    <col min="14879" max="14879" width="21.42578125" customWidth="1"/>
    <col min="14880" max="14888" width="11.42578125" customWidth="1"/>
    <col min="14889" max="14889" width="15.5703125" customWidth="1"/>
    <col min="14890" max="14890" width="13.42578125" customWidth="1"/>
    <col min="14895" max="14895" width="14.7109375" customWidth="1"/>
    <col min="15135" max="15135" width="21.42578125" customWidth="1"/>
    <col min="15136" max="15144" width="11.42578125" customWidth="1"/>
    <col min="15145" max="15145" width="15.5703125" customWidth="1"/>
    <col min="15146" max="15146" width="13.42578125" customWidth="1"/>
    <col min="15151" max="15151" width="14.7109375" customWidth="1"/>
    <col min="15391" max="15391" width="21.42578125" customWidth="1"/>
    <col min="15392" max="15400" width="11.42578125" customWidth="1"/>
    <col min="15401" max="15401" width="15.5703125" customWidth="1"/>
    <col min="15402" max="15402" width="13.42578125" customWidth="1"/>
    <col min="15407" max="15407" width="14.7109375" customWidth="1"/>
    <col min="15647" max="15647" width="21.42578125" customWidth="1"/>
    <col min="15648" max="15656" width="11.42578125" customWidth="1"/>
    <col min="15657" max="15657" width="15.5703125" customWidth="1"/>
    <col min="15658" max="15658" width="13.42578125" customWidth="1"/>
    <col min="15663" max="15663" width="14.7109375" customWidth="1"/>
    <col min="15903" max="15903" width="21.42578125" customWidth="1"/>
    <col min="15904" max="15912" width="11.42578125" customWidth="1"/>
    <col min="15913" max="15913" width="15.5703125" customWidth="1"/>
    <col min="15914" max="15914" width="13.42578125" customWidth="1"/>
    <col min="15919" max="15919" width="14.7109375" customWidth="1"/>
    <col min="16159" max="16159" width="21.42578125" customWidth="1"/>
    <col min="16160" max="16168" width="11.42578125" customWidth="1"/>
    <col min="16169" max="16169" width="15.5703125" customWidth="1"/>
    <col min="16170" max="16170" width="13.42578125" customWidth="1"/>
    <col min="16175" max="16175" width="14.7109375" customWidth="1"/>
  </cols>
  <sheetData>
    <row r="1" spans="1:112" ht="34.5" customHeight="1" thickBot="1">
      <c r="A1" s="497" t="s">
        <v>765</v>
      </c>
      <c r="B1" s="268" t="s">
        <v>766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  <c r="AX1" s="268"/>
      <c r="AY1" s="268"/>
      <c r="AZ1" s="268"/>
      <c r="BA1" s="268"/>
      <c r="BB1" s="268"/>
      <c r="BC1" s="268"/>
      <c r="BD1" s="268"/>
      <c r="BE1" s="268"/>
      <c r="BF1" s="268"/>
      <c r="BG1" s="268"/>
      <c r="BH1" s="268"/>
      <c r="BI1" s="268"/>
      <c r="BJ1" s="268"/>
      <c r="BK1" s="268"/>
      <c r="BL1" s="268"/>
      <c r="BM1" s="268"/>
      <c r="BN1" s="268"/>
      <c r="BO1" s="268"/>
      <c r="BP1" s="268"/>
      <c r="BQ1" s="268"/>
      <c r="BR1" s="268"/>
      <c r="BS1" s="268"/>
      <c r="BT1" s="268"/>
      <c r="BU1" s="268"/>
      <c r="BV1" s="268"/>
      <c r="BW1" s="268"/>
      <c r="BX1" s="268"/>
      <c r="BY1" s="268"/>
      <c r="BZ1" s="268"/>
      <c r="CA1" s="268"/>
      <c r="CB1" s="268"/>
      <c r="CC1" s="268"/>
      <c r="CD1" s="268"/>
      <c r="CE1" s="268"/>
      <c r="CF1" s="268"/>
      <c r="CG1" s="268"/>
      <c r="CH1" s="268"/>
      <c r="CI1" s="268"/>
      <c r="CJ1" s="268"/>
      <c r="CK1" s="268"/>
      <c r="CL1" s="268"/>
      <c r="CM1" s="268"/>
      <c r="CN1" s="268"/>
      <c r="CO1" s="268"/>
      <c r="CP1" s="268"/>
      <c r="CQ1" s="268"/>
      <c r="CR1" s="268"/>
      <c r="CS1" s="268"/>
      <c r="CT1" s="268"/>
      <c r="CU1" s="268"/>
      <c r="CV1" s="971" t="s">
        <v>723</v>
      </c>
      <c r="CW1" s="971"/>
      <c r="CX1" s="971" t="s">
        <v>724</v>
      </c>
      <c r="CY1" s="971"/>
    </row>
    <row r="2" spans="1:112" ht="30" customHeight="1">
      <c r="A2" s="977" t="s">
        <v>726</v>
      </c>
      <c r="B2" s="982" t="s">
        <v>727</v>
      </c>
      <c r="C2" s="993" t="s">
        <v>272</v>
      </c>
      <c r="D2" s="978" t="s">
        <v>767</v>
      </c>
      <c r="E2" s="979"/>
      <c r="F2" s="979"/>
      <c r="G2" s="979"/>
      <c r="H2" s="979"/>
      <c r="I2" s="979"/>
      <c r="J2" s="979"/>
      <c r="K2" s="979"/>
      <c r="L2" s="979"/>
      <c r="M2" s="979"/>
      <c r="N2" s="979"/>
      <c r="O2" s="980"/>
      <c r="P2" s="978" t="s">
        <v>768</v>
      </c>
      <c r="Q2" s="979"/>
      <c r="R2" s="979"/>
      <c r="S2" s="979"/>
      <c r="T2" s="979"/>
      <c r="U2" s="979"/>
      <c r="V2" s="979"/>
      <c r="W2" s="979"/>
      <c r="X2" s="979"/>
      <c r="Y2" s="979"/>
      <c r="Z2" s="979"/>
      <c r="AA2" s="980"/>
      <c r="AB2" s="978" t="s">
        <v>769</v>
      </c>
      <c r="AC2" s="979"/>
      <c r="AD2" s="979"/>
      <c r="AE2" s="979"/>
      <c r="AF2" s="979"/>
      <c r="AG2" s="979"/>
      <c r="AH2" s="979"/>
      <c r="AI2" s="979"/>
      <c r="AJ2" s="979"/>
      <c r="AK2" s="979"/>
      <c r="AL2" s="979"/>
      <c r="AM2" s="980"/>
      <c r="AN2" s="978" t="s">
        <v>770</v>
      </c>
      <c r="AO2" s="979"/>
      <c r="AP2" s="979"/>
      <c r="AQ2" s="979"/>
      <c r="AR2" s="979"/>
      <c r="AS2" s="979"/>
      <c r="AT2" s="979"/>
      <c r="AU2" s="979"/>
      <c r="AV2" s="979"/>
      <c r="AW2" s="979"/>
      <c r="AX2" s="979"/>
      <c r="AY2" s="980"/>
      <c r="AZ2" s="978" t="s">
        <v>771</v>
      </c>
      <c r="BA2" s="979"/>
      <c r="BB2" s="979"/>
      <c r="BC2" s="979"/>
      <c r="BD2" s="979"/>
      <c r="BE2" s="979"/>
      <c r="BF2" s="979"/>
      <c r="BG2" s="979"/>
      <c r="BH2" s="979"/>
      <c r="BI2" s="979"/>
      <c r="BJ2" s="979"/>
      <c r="BK2" s="980"/>
      <c r="BL2" s="978" t="s">
        <v>772</v>
      </c>
      <c r="BM2" s="979"/>
      <c r="BN2" s="979"/>
      <c r="BO2" s="979"/>
      <c r="BP2" s="979"/>
      <c r="BQ2" s="979"/>
      <c r="BR2" s="979"/>
      <c r="BS2" s="979"/>
      <c r="BT2" s="979"/>
      <c r="BU2" s="979"/>
      <c r="BV2" s="979"/>
      <c r="BW2" s="980"/>
      <c r="BX2" s="978" t="s">
        <v>737</v>
      </c>
      <c r="BY2" s="979"/>
      <c r="BZ2" s="979"/>
      <c r="CA2" s="979"/>
      <c r="CB2" s="979"/>
      <c r="CC2" s="979"/>
      <c r="CD2" s="979"/>
      <c r="CE2" s="979"/>
      <c r="CF2" s="979"/>
      <c r="CG2" s="979"/>
      <c r="CH2" s="979"/>
      <c r="CI2" s="980"/>
      <c r="CJ2" s="978" t="s">
        <v>738</v>
      </c>
      <c r="CK2" s="979"/>
      <c r="CL2" s="979"/>
      <c r="CM2" s="979"/>
      <c r="CN2" s="979"/>
      <c r="CO2" s="979"/>
      <c r="CP2" s="979"/>
      <c r="CQ2" s="979"/>
      <c r="CR2" s="979"/>
      <c r="CS2" s="979"/>
      <c r="CT2" s="979"/>
      <c r="CU2" s="979"/>
      <c r="CV2" s="989" t="s">
        <v>739</v>
      </c>
      <c r="CW2" s="991" t="s">
        <v>740</v>
      </c>
      <c r="CX2" s="992" t="s">
        <v>741</v>
      </c>
      <c r="CY2" s="992" t="s">
        <v>740</v>
      </c>
      <c r="CZ2" s="973" t="s">
        <v>725</v>
      </c>
      <c r="DA2" s="974"/>
    </row>
    <row r="3" spans="1:112" ht="55.5" customHeight="1" outlineLevel="1">
      <c r="A3" s="977"/>
      <c r="B3" s="982"/>
      <c r="C3" s="993"/>
      <c r="D3" s="654" t="s">
        <v>743</v>
      </c>
      <c r="E3" s="655" t="s">
        <v>744</v>
      </c>
      <c r="F3" s="655" t="s">
        <v>745</v>
      </c>
      <c r="G3" s="655" t="s">
        <v>755</v>
      </c>
      <c r="H3" s="655" t="s">
        <v>478</v>
      </c>
      <c r="I3" s="655" t="s">
        <v>479</v>
      </c>
      <c r="J3" s="655" t="s">
        <v>480</v>
      </c>
      <c r="K3" s="655" t="s">
        <v>481</v>
      </c>
      <c r="L3" s="655" t="s">
        <v>482</v>
      </c>
      <c r="M3" s="655" t="s">
        <v>483</v>
      </c>
      <c r="N3" s="655" t="s">
        <v>484</v>
      </c>
      <c r="O3" s="700" t="s">
        <v>485</v>
      </c>
      <c r="P3" s="701" t="s">
        <v>473</v>
      </c>
      <c r="Q3" s="655" t="s">
        <v>475</v>
      </c>
      <c r="R3" s="655" t="s">
        <v>476</v>
      </c>
      <c r="S3" s="655" t="s">
        <v>477</v>
      </c>
      <c r="T3" s="655" t="s">
        <v>478</v>
      </c>
      <c r="U3" s="655" t="s">
        <v>479</v>
      </c>
      <c r="V3" s="655" t="s">
        <v>480</v>
      </c>
      <c r="W3" s="655" t="s">
        <v>481</v>
      </c>
      <c r="X3" s="655" t="s">
        <v>482</v>
      </c>
      <c r="Y3" s="655" t="s">
        <v>483</v>
      </c>
      <c r="Z3" s="655" t="s">
        <v>484</v>
      </c>
      <c r="AA3" s="658" t="s">
        <v>485</v>
      </c>
      <c r="AB3" s="654" t="s">
        <v>473</v>
      </c>
      <c r="AC3" s="655" t="s">
        <v>475</v>
      </c>
      <c r="AD3" s="655" t="s">
        <v>476</v>
      </c>
      <c r="AE3" s="655" t="s">
        <v>477</v>
      </c>
      <c r="AF3" s="655" t="s">
        <v>478</v>
      </c>
      <c r="AG3" s="655" t="s">
        <v>479</v>
      </c>
      <c r="AH3" s="655" t="s">
        <v>480</v>
      </c>
      <c r="AI3" s="655" t="s">
        <v>481</v>
      </c>
      <c r="AJ3" s="655" t="s">
        <v>482</v>
      </c>
      <c r="AK3" s="655" t="s">
        <v>483</v>
      </c>
      <c r="AL3" s="655" t="s">
        <v>484</v>
      </c>
      <c r="AM3" s="658" t="s">
        <v>485</v>
      </c>
      <c r="AN3" s="654" t="s">
        <v>473</v>
      </c>
      <c r="AO3" s="655" t="s">
        <v>475</v>
      </c>
      <c r="AP3" s="655" t="s">
        <v>476</v>
      </c>
      <c r="AQ3" s="655" t="s">
        <v>477</v>
      </c>
      <c r="AR3" s="655" t="s">
        <v>478</v>
      </c>
      <c r="AS3" s="655" t="s">
        <v>479</v>
      </c>
      <c r="AT3" s="655" t="s">
        <v>480</v>
      </c>
      <c r="AU3" s="655" t="s">
        <v>481</v>
      </c>
      <c r="AV3" s="655" t="s">
        <v>482</v>
      </c>
      <c r="AW3" s="655" t="s">
        <v>483</v>
      </c>
      <c r="AX3" s="655" t="s">
        <v>484</v>
      </c>
      <c r="AY3" s="658" t="s">
        <v>485</v>
      </c>
      <c r="AZ3" s="654" t="s">
        <v>473</v>
      </c>
      <c r="BA3" s="655" t="s">
        <v>475</v>
      </c>
      <c r="BB3" s="655" t="s">
        <v>476</v>
      </c>
      <c r="BC3" s="655" t="s">
        <v>477</v>
      </c>
      <c r="BD3" s="655" t="s">
        <v>478</v>
      </c>
      <c r="BE3" s="655" t="s">
        <v>479</v>
      </c>
      <c r="BF3" s="655" t="s">
        <v>480</v>
      </c>
      <c r="BG3" s="655" t="s">
        <v>481</v>
      </c>
      <c r="BH3" s="655" t="s">
        <v>482</v>
      </c>
      <c r="BI3" s="655" t="s">
        <v>483</v>
      </c>
      <c r="BJ3" s="655" t="s">
        <v>484</v>
      </c>
      <c r="BK3" s="659" t="s">
        <v>485</v>
      </c>
      <c r="BL3" s="654" t="s">
        <v>473</v>
      </c>
      <c r="BM3" s="655" t="s">
        <v>475</v>
      </c>
      <c r="BN3" s="655" t="s">
        <v>476</v>
      </c>
      <c r="BO3" s="655" t="s">
        <v>477</v>
      </c>
      <c r="BP3" s="655" t="s">
        <v>478</v>
      </c>
      <c r="BQ3" s="655" t="s">
        <v>479</v>
      </c>
      <c r="BR3" s="655" t="s">
        <v>480</v>
      </c>
      <c r="BS3" s="655" t="s">
        <v>481</v>
      </c>
      <c r="BT3" s="655" t="s">
        <v>482</v>
      </c>
      <c r="BU3" s="655" t="s">
        <v>483</v>
      </c>
      <c r="BV3" s="655" t="s">
        <v>484</v>
      </c>
      <c r="BW3" s="659" t="s">
        <v>485</v>
      </c>
      <c r="BX3" s="654" t="s">
        <v>473</v>
      </c>
      <c r="BY3" s="655" t="s">
        <v>475</v>
      </c>
      <c r="BZ3" s="655" t="s">
        <v>476</v>
      </c>
      <c r="CA3" s="655" t="s">
        <v>477</v>
      </c>
      <c r="CB3" s="655" t="s">
        <v>478</v>
      </c>
      <c r="CC3" s="655" t="s">
        <v>479</v>
      </c>
      <c r="CD3" s="655" t="s">
        <v>480</v>
      </c>
      <c r="CE3" s="655" t="s">
        <v>481</v>
      </c>
      <c r="CF3" s="655" t="s">
        <v>482</v>
      </c>
      <c r="CG3" s="655" t="s">
        <v>483</v>
      </c>
      <c r="CH3" s="655" t="s">
        <v>484</v>
      </c>
      <c r="CI3" s="659" t="s">
        <v>485</v>
      </c>
      <c r="CJ3" s="654" t="s">
        <v>473</v>
      </c>
      <c r="CK3" s="655" t="s">
        <v>475</v>
      </c>
      <c r="CL3" s="655" t="s">
        <v>476</v>
      </c>
      <c r="CM3" s="655" t="s">
        <v>477</v>
      </c>
      <c r="CN3" s="659" t="s">
        <v>478</v>
      </c>
      <c r="CO3" s="659" t="s">
        <v>479</v>
      </c>
      <c r="CP3" s="659" t="s">
        <v>480</v>
      </c>
      <c r="CQ3" s="659" t="s">
        <v>481</v>
      </c>
      <c r="CR3" s="659" t="s">
        <v>482</v>
      </c>
      <c r="CS3" s="658" t="s">
        <v>483</v>
      </c>
      <c r="CT3" s="658" t="s">
        <v>484</v>
      </c>
      <c r="CU3" s="658" t="s">
        <v>485</v>
      </c>
      <c r="CV3" s="990"/>
      <c r="CW3" s="991"/>
      <c r="CX3" s="992"/>
      <c r="CY3" s="992"/>
      <c r="CZ3" s="1"/>
      <c r="DA3" s="229" t="s">
        <v>742</v>
      </c>
    </row>
    <row r="4" spans="1:112" s="2" customFormat="1" ht="25.5" customHeight="1">
      <c r="A4" s="702" t="s">
        <v>500</v>
      </c>
      <c r="B4" s="703"/>
      <c r="C4" s="704"/>
      <c r="D4" s="705">
        <v>3082446</v>
      </c>
      <c r="E4" s="705">
        <v>3103083</v>
      </c>
      <c r="F4" s="705">
        <v>3134342</v>
      </c>
      <c r="G4" s="705">
        <v>3136643</v>
      </c>
      <c r="H4" s="705">
        <v>3162311</v>
      </c>
      <c r="I4" s="705">
        <v>3185218</v>
      </c>
      <c r="J4" s="705">
        <v>3186205</v>
      </c>
      <c r="K4" s="705">
        <v>3202910</v>
      </c>
      <c r="L4" s="705">
        <v>3167667</v>
      </c>
      <c r="M4" s="705">
        <v>3193385</v>
      </c>
      <c r="N4" s="705">
        <v>3212605</v>
      </c>
      <c r="O4" s="705">
        <v>3217863</v>
      </c>
      <c r="P4" s="705">
        <v>3144120</v>
      </c>
      <c r="Q4" s="705">
        <v>2870345</v>
      </c>
      <c r="R4" s="705">
        <v>3161871</v>
      </c>
      <c r="S4" s="705">
        <v>3204401</v>
      </c>
      <c r="T4" s="705">
        <v>3162311</v>
      </c>
      <c r="U4" s="705">
        <v>3262009</v>
      </c>
      <c r="V4" s="705">
        <v>3261481</v>
      </c>
      <c r="W4" s="705">
        <v>3333779</v>
      </c>
      <c r="X4" s="705">
        <v>3345207</v>
      </c>
      <c r="Y4" s="705">
        <v>3379590</v>
      </c>
      <c r="Z4" s="705">
        <v>3374718</v>
      </c>
      <c r="AA4" s="705">
        <v>3344485</v>
      </c>
      <c r="AB4" s="705">
        <v>3284866</v>
      </c>
      <c r="AC4" s="705">
        <v>3282397</v>
      </c>
      <c r="AD4" s="705">
        <v>3286896</v>
      </c>
      <c r="AE4" s="705">
        <v>3307280</v>
      </c>
      <c r="AF4" s="705">
        <v>3318732</v>
      </c>
      <c r="AG4" s="705">
        <v>3356604</v>
      </c>
      <c r="AH4" s="705">
        <v>3414255</v>
      </c>
      <c r="AI4" s="705">
        <v>3443290</v>
      </c>
      <c r="AJ4" s="705">
        <v>3464636</v>
      </c>
      <c r="AK4" s="705">
        <v>3477760</v>
      </c>
      <c r="AL4" s="705">
        <v>3461030</v>
      </c>
      <c r="AM4" s="705">
        <v>3481928</v>
      </c>
      <c r="AN4" s="705">
        <v>3426363</v>
      </c>
      <c r="AO4" s="705">
        <v>3398694</v>
      </c>
      <c r="AP4" s="705">
        <v>3448626</v>
      </c>
      <c r="AQ4" s="705">
        <v>3493876</v>
      </c>
      <c r="AR4" s="705">
        <v>3515674</v>
      </c>
      <c r="AS4" s="705">
        <v>3581857</v>
      </c>
      <c r="AT4" s="705">
        <v>3605662</v>
      </c>
      <c r="AU4" s="705">
        <v>3600393</v>
      </c>
      <c r="AV4" s="705">
        <v>3632108</v>
      </c>
      <c r="AW4" s="705">
        <v>3679020</v>
      </c>
      <c r="AX4" s="705">
        <v>3678842</v>
      </c>
      <c r="AY4" s="705">
        <v>3696112</v>
      </c>
      <c r="AZ4" s="705">
        <v>3648470</v>
      </c>
      <c r="BA4" s="705">
        <v>3611664</v>
      </c>
      <c r="BB4" s="705">
        <v>3686024</v>
      </c>
      <c r="BC4" s="705">
        <v>3662702</v>
      </c>
      <c r="BD4" s="705">
        <v>3629909</v>
      </c>
      <c r="BE4" s="705">
        <v>3644036</v>
      </c>
      <c r="BF4" s="705">
        <v>3654357</v>
      </c>
      <c r="BG4" s="705">
        <v>3670286</v>
      </c>
      <c r="BH4" s="705">
        <v>3682330</v>
      </c>
      <c r="BI4" s="705">
        <v>3688539</v>
      </c>
      <c r="BJ4" s="705">
        <v>3691515</v>
      </c>
      <c r="BK4" s="705">
        <v>3699285</v>
      </c>
      <c r="BL4" s="705">
        <v>3680627</v>
      </c>
      <c r="BM4" s="705">
        <v>3678533</v>
      </c>
      <c r="BN4" s="705">
        <v>3710863</v>
      </c>
      <c r="BO4" s="705">
        <v>3715073</v>
      </c>
      <c r="BP4" s="705">
        <v>3717425</v>
      </c>
      <c r="BQ4" s="705">
        <v>3726523</v>
      </c>
      <c r="BR4" s="705">
        <v>3725821</v>
      </c>
      <c r="BS4" s="705">
        <v>3742748</v>
      </c>
      <c r="BT4" s="705">
        <v>3769054</v>
      </c>
      <c r="BU4" s="705">
        <v>3783032</v>
      </c>
      <c r="BV4" s="705">
        <v>3791243</v>
      </c>
      <c r="BW4" s="705">
        <v>3791942</v>
      </c>
      <c r="BX4" s="705">
        <v>3770592</v>
      </c>
      <c r="BY4" s="705">
        <v>3762794</v>
      </c>
      <c r="BZ4" s="705">
        <v>3800490</v>
      </c>
      <c r="CA4" s="705">
        <v>3833034</v>
      </c>
      <c r="CB4" s="705">
        <v>3860678</v>
      </c>
      <c r="CC4" s="705">
        <v>3871697</v>
      </c>
      <c r="CD4" s="705">
        <v>3888740</v>
      </c>
      <c r="CE4" s="705">
        <v>3910011</v>
      </c>
      <c r="CF4" s="705">
        <v>3914759</v>
      </c>
      <c r="CG4" s="705">
        <v>3938516</v>
      </c>
      <c r="CH4" s="705">
        <v>3947078</v>
      </c>
      <c r="CI4" s="706">
        <v>3941677</v>
      </c>
      <c r="CJ4" s="707">
        <v>3900667</v>
      </c>
      <c r="CK4" s="705">
        <v>3887980</v>
      </c>
      <c r="CL4" s="705">
        <v>3904336</v>
      </c>
      <c r="CM4" s="705">
        <v>3842281</v>
      </c>
      <c r="CN4" s="705">
        <v>3782032</v>
      </c>
      <c r="CO4" s="705">
        <v>3774886</v>
      </c>
      <c r="CP4" s="705">
        <v>3827999</v>
      </c>
      <c r="CQ4" s="706">
        <v>3910066</v>
      </c>
      <c r="CR4" s="706">
        <v>3943689</v>
      </c>
      <c r="CS4" s="706">
        <v>3980162</v>
      </c>
      <c r="CT4" s="706">
        <v>4015743</v>
      </c>
      <c r="CU4" s="708">
        <f>+CU128+CU104+CU80+CU42+CU62+CU31+CU19+CU12+CU5</f>
        <v>4036469</v>
      </c>
      <c r="CV4" s="118">
        <f>CU4-CT4</f>
        <v>20726</v>
      </c>
      <c r="CW4" s="98">
        <f>(CV4/CT4)*100</f>
        <v>0.5161186858820398</v>
      </c>
      <c r="CX4" s="118">
        <f>CU4-CI4</f>
        <v>94792</v>
      </c>
      <c r="CY4" s="98">
        <f>CX4/CI4*100</f>
        <v>2.4048647314328391</v>
      </c>
      <c r="CZ4" s="1"/>
      <c r="DA4" s="229" t="s">
        <v>756</v>
      </c>
    </row>
    <row r="5" spans="1:112" ht="18" customHeight="1" outlineLevel="1">
      <c r="A5" s="143" t="s">
        <v>290</v>
      </c>
      <c r="B5" s="28"/>
      <c r="C5" s="29"/>
      <c r="D5" s="46">
        <v>23889</v>
      </c>
      <c r="E5" s="47">
        <v>23966</v>
      </c>
      <c r="F5" s="47">
        <v>24341</v>
      </c>
      <c r="G5" s="47">
        <v>24466</v>
      </c>
      <c r="H5" s="47">
        <v>24819</v>
      </c>
      <c r="I5" s="47">
        <v>25500</v>
      </c>
      <c r="J5" s="47">
        <v>25236</v>
      </c>
      <c r="K5" s="47">
        <v>24996</v>
      </c>
      <c r="L5" s="47">
        <v>24612</v>
      </c>
      <c r="M5" s="47">
        <v>24767</v>
      </c>
      <c r="N5" s="47">
        <v>24949</v>
      </c>
      <c r="O5" s="270">
        <v>24687</v>
      </c>
      <c r="P5" s="46">
        <v>23147</v>
      </c>
      <c r="Q5" s="47">
        <v>23308</v>
      </c>
      <c r="R5" s="47">
        <v>23862</v>
      </c>
      <c r="S5" s="47">
        <v>23890</v>
      </c>
      <c r="T5" s="47">
        <v>24819</v>
      </c>
      <c r="U5" s="47">
        <v>25009</v>
      </c>
      <c r="V5" s="47">
        <v>25194</v>
      </c>
      <c r="W5" s="47">
        <v>26542</v>
      </c>
      <c r="X5" s="47">
        <v>27043</v>
      </c>
      <c r="Y5" s="47">
        <v>27621</v>
      </c>
      <c r="Z5" s="47">
        <v>26862</v>
      </c>
      <c r="AA5" s="270">
        <v>25891</v>
      </c>
      <c r="AB5" s="46">
        <v>24649</v>
      </c>
      <c r="AC5" s="47">
        <v>23919</v>
      </c>
      <c r="AD5" s="47">
        <v>24175</v>
      </c>
      <c r="AE5" s="47">
        <v>24644</v>
      </c>
      <c r="AF5" s="47">
        <v>24594</v>
      </c>
      <c r="AG5" s="47">
        <v>25437</v>
      </c>
      <c r="AH5" s="47">
        <v>27138</v>
      </c>
      <c r="AI5" s="47">
        <v>27709</v>
      </c>
      <c r="AJ5" s="47">
        <v>27914</v>
      </c>
      <c r="AK5" s="47">
        <v>27698</v>
      </c>
      <c r="AL5" s="47">
        <v>25890</v>
      </c>
      <c r="AM5" s="270">
        <v>26569</v>
      </c>
      <c r="AN5" s="46">
        <v>26728</v>
      </c>
      <c r="AO5" s="47">
        <v>25286</v>
      </c>
      <c r="AP5" s="47">
        <v>25491</v>
      </c>
      <c r="AQ5" s="47">
        <v>26650</v>
      </c>
      <c r="AR5" s="47">
        <v>26992</v>
      </c>
      <c r="AS5" s="47">
        <v>28334</v>
      </c>
      <c r="AT5" s="47">
        <v>29130</v>
      </c>
      <c r="AU5" s="47">
        <v>29476</v>
      </c>
      <c r="AV5" s="47">
        <v>29454</v>
      </c>
      <c r="AW5" s="47">
        <v>29814</v>
      </c>
      <c r="AX5" s="47">
        <v>29770</v>
      </c>
      <c r="AY5" s="270">
        <v>29840</v>
      </c>
      <c r="AZ5" s="46">
        <v>29479</v>
      </c>
      <c r="BA5" s="47">
        <v>29178</v>
      </c>
      <c r="BB5" s="47">
        <v>29307</v>
      </c>
      <c r="BC5" s="47">
        <v>28495</v>
      </c>
      <c r="BD5" s="47">
        <v>28020</v>
      </c>
      <c r="BE5" s="47">
        <v>28213</v>
      </c>
      <c r="BF5" s="47">
        <v>28677</v>
      </c>
      <c r="BG5" s="47">
        <v>28439</v>
      </c>
      <c r="BH5" s="47">
        <v>27595</v>
      </c>
      <c r="BI5" s="47">
        <v>27138</v>
      </c>
      <c r="BJ5" s="47">
        <v>26414</v>
      </c>
      <c r="BK5" s="59">
        <v>27084</v>
      </c>
      <c r="BL5" s="46">
        <v>26890</v>
      </c>
      <c r="BM5" s="47">
        <v>26383</v>
      </c>
      <c r="BN5" s="47">
        <v>26467</v>
      </c>
      <c r="BO5" s="47">
        <v>26550</v>
      </c>
      <c r="BP5" s="47">
        <v>25991</v>
      </c>
      <c r="BQ5" s="47">
        <v>26207</v>
      </c>
      <c r="BR5" s="47">
        <v>25820</v>
      </c>
      <c r="BS5" s="47">
        <v>26103</v>
      </c>
      <c r="BT5" s="47">
        <v>26462</v>
      </c>
      <c r="BU5" s="47">
        <v>26188</v>
      </c>
      <c r="BV5" s="47">
        <v>26309</v>
      </c>
      <c r="BW5" s="59">
        <v>26341</v>
      </c>
      <c r="BX5" s="46">
        <v>25531</v>
      </c>
      <c r="BY5" s="47">
        <v>25384</v>
      </c>
      <c r="BZ5" s="47">
        <v>25651</v>
      </c>
      <c r="CA5" s="47">
        <v>25621</v>
      </c>
      <c r="CB5" s="47">
        <v>25613</v>
      </c>
      <c r="CC5" s="47">
        <v>25981</v>
      </c>
      <c r="CD5" s="47">
        <v>26102</v>
      </c>
      <c r="CE5" s="47">
        <v>26431</v>
      </c>
      <c r="CF5" s="47">
        <v>25826</v>
      </c>
      <c r="CG5" s="47">
        <v>26195</v>
      </c>
      <c r="CH5" s="47">
        <v>26430</v>
      </c>
      <c r="CI5" s="59">
        <v>26421</v>
      </c>
      <c r="CJ5" s="46">
        <v>25284</v>
      </c>
      <c r="CK5" s="47">
        <v>24856</v>
      </c>
      <c r="CL5" s="47">
        <v>25247</v>
      </c>
      <c r="CM5" s="47">
        <v>24985</v>
      </c>
      <c r="CN5" s="59">
        <v>24061</v>
      </c>
      <c r="CO5" s="59">
        <v>24052</v>
      </c>
      <c r="CP5" s="59">
        <v>24436</v>
      </c>
      <c r="CQ5" s="59">
        <v>25644</v>
      </c>
      <c r="CR5" s="59">
        <v>26032</v>
      </c>
      <c r="CS5" s="59">
        <v>26537</v>
      </c>
      <c r="CT5" s="59">
        <v>27096</v>
      </c>
      <c r="CU5" s="270">
        <f>SUM(CU6:CU11)</f>
        <v>27515</v>
      </c>
      <c r="CV5" s="118">
        <f t="shared" ref="CV5:CV68" si="0">CU5-CT5</f>
        <v>419</v>
      </c>
      <c r="CW5" s="98">
        <f t="shared" ref="CW5:CW68" si="1">(CV5/CT5)*100</f>
        <v>1.5463537053439622</v>
      </c>
      <c r="CX5" s="118">
        <f t="shared" ref="CX5:CX68" si="2">CU5-CI5</f>
        <v>1094</v>
      </c>
      <c r="CY5" s="98">
        <f t="shared" ref="CY5:CY68" si="3">CX5/CI5*100</f>
        <v>4.1406456984974076</v>
      </c>
      <c r="CZ5" s="1"/>
      <c r="DA5" s="230" t="s">
        <v>757</v>
      </c>
      <c r="DD5" s="259">
        <v>2016</v>
      </c>
      <c r="DE5" s="259">
        <v>2017</v>
      </c>
      <c r="DF5" s="259">
        <v>2018</v>
      </c>
      <c r="DG5">
        <v>2019</v>
      </c>
      <c r="DH5" s="259">
        <v>2020</v>
      </c>
    </row>
    <row r="6" spans="1:112" ht="15" outlineLevel="2">
      <c r="A6" s="409">
        <v>142</v>
      </c>
      <c r="B6" s="409" t="s">
        <v>290</v>
      </c>
      <c r="C6" s="409" t="s">
        <v>296</v>
      </c>
      <c r="D6" s="412">
        <v>1185</v>
      </c>
      <c r="E6" s="439">
        <v>1233</v>
      </c>
      <c r="F6" s="439">
        <v>1235</v>
      </c>
      <c r="G6" s="439">
        <v>1193</v>
      </c>
      <c r="H6" s="439">
        <v>1186</v>
      </c>
      <c r="I6" s="439">
        <v>1189</v>
      </c>
      <c r="J6" s="439">
        <v>1203</v>
      </c>
      <c r="K6" s="439">
        <v>1232</v>
      </c>
      <c r="L6" s="439">
        <v>1235</v>
      </c>
      <c r="M6" s="439">
        <v>1265</v>
      </c>
      <c r="N6" s="439">
        <v>1274</v>
      </c>
      <c r="O6" s="416">
        <v>1239</v>
      </c>
      <c r="P6" s="412">
        <v>1153</v>
      </c>
      <c r="Q6" s="439">
        <v>1163</v>
      </c>
      <c r="R6" s="439">
        <v>1141</v>
      </c>
      <c r="S6" s="439">
        <v>1129</v>
      </c>
      <c r="T6" s="439">
        <v>1186</v>
      </c>
      <c r="U6" s="439">
        <v>1133</v>
      </c>
      <c r="V6" s="439">
        <v>1146</v>
      </c>
      <c r="W6" s="439">
        <v>1170</v>
      </c>
      <c r="X6" s="439">
        <v>1173</v>
      </c>
      <c r="Y6" s="439">
        <v>1182</v>
      </c>
      <c r="Z6" s="439">
        <v>1154</v>
      </c>
      <c r="AA6" s="416">
        <v>1134</v>
      </c>
      <c r="AB6" s="412">
        <v>1061</v>
      </c>
      <c r="AC6" s="439">
        <v>1014</v>
      </c>
      <c r="AD6" s="439">
        <v>995</v>
      </c>
      <c r="AE6" s="439">
        <v>987</v>
      </c>
      <c r="AF6" s="439">
        <v>958</v>
      </c>
      <c r="AG6" s="439">
        <v>948</v>
      </c>
      <c r="AH6" s="439">
        <v>1034</v>
      </c>
      <c r="AI6" s="439">
        <v>1061</v>
      </c>
      <c r="AJ6" s="439">
        <v>1055</v>
      </c>
      <c r="AK6" s="439">
        <v>1037</v>
      </c>
      <c r="AL6" s="439">
        <v>989</v>
      </c>
      <c r="AM6" s="416">
        <v>1029</v>
      </c>
      <c r="AN6" s="412">
        <v>1053</v>
      </c>
      <c r="AO6" s="439">
        <v>1010</v>
      </c>
      <c r="AP6" s="439">
        <v>1016</v>
      </c>
      <c r="AQ6" s="439">
        <v>1071</v>
      </c>
      <c r="AR6" s="439">
        <v>1099</v>
      </c>
      <c r="AS6" s="439">
        <v>1192</v>
      </c>
      <c r="AT6" s="439">
        <v>1208</v>
      </c>
      <c r="AU6" s="439">
        <v>1222</v>
      </c>
      <c r="AV6" s="439">
        <v>1209</v>
      </c>
      <c r="AW6" s="439">
        <v>1195</v>
      </c>
      <c r="AX6" s="439">
        <v>1172</v>
      </c>
      <c r="AY6" s="416">
        <v>1138</v>
      </c>
      <c r="AZ6" s="412">
        <v>1118</v>
      </c>
      <c r="BA6" s="439">
        <v>1088</v>
      </c>
      <c r="BB6" s="439">
        <v>1082</v>
      </c>
      <c r="BC6" s="439">
        <v>1031</v>
      </c>
      <c r="BD6" s="439">
        <v>997</v>
      </c>
      <c r="BE6" s="439">
        <v>985</v>
      </c>
      <c r="BF6" s="439">
        <v>983</v>
      </c>
      <c r="BG6" s="439">
        <v>981</v>
      </c>
      <c r="BH6" s="439">
        <v>958</v>
      </c>
      <c r="BI6" s="439">
        <v>932</v>
      </c>
      <c r="BJ6" s="439">
        <v>915</v>
      </c>
      <c r="BK6" s="411">
        <v>905</v>
      </c>
      <c r="BL6" s="412">
        <v>890</v>
      </c>
      <c r="BM6" s="439">
        <v>865</v>
      </c>
      <c r="BN6" s="439">
        <v>861</v>
      </c>
      <c r="BO6" s="439">
        <v>862</v>
      </c>
      <c r="BP6" s="439">
        <v>870</v>
      </c>
      <c r="BQ6" s="439">
        <v>866</v>
      </c>
      <c r="BR6" s="439">
        <v>863</v>
      </c>
      <c r="BS6" s="439">
        <v>897</v>
      </c>
      <c r="BT6" s="439">
        <v>912</v>
      </c>
      <c r="BU6" s="439">
        <v>912</v>
      </c>
      <c r="BV6" s="439">
        <v>903</v>
      </c>
      <c r="BW6" s="411">
        <v>883</v>
      </c>
      <c r="BX6" s="412">
        <v>841</v>
      </c>
      <c r="BY6" s="439">
        <v>816</v>
      </c>
      <c r="BZ6" s="439">
        <v>826</v>
      </c>
      <c r="CA6" s="439">
        <v>807</v>
      </c>
      <c r="CB6" s="439">
        <v>793</v>
      </c>
      <c r="CC6" s="439">
        <v>793</v>
      </c>
      <c r="CD6" s="439">
        <v>802</v>
      </c>
      <c r="CE6" s="439">
        <v>818</v>
      </c>
      <c r="CF6" s="439">
        <v>806</v>
      </c>
      <c r="CG6" s="439">
        <v>812</v>
      </c>
      <c r="CH6" s="439">
        <v>816</v>
      </c>
      <c r="CI6" s="411">
        <v>803</v>
      </c>
      <c r="CJ6" s="412">
        <v>797</v>
      </c>
      <c r="CK6" s="439">
        <v>776</v>
      </c>
      <c r="CL6" s="439">
        <v>790</v>
      </c>
      <c r="CM6" s="439">
        <v>773</v>
      </c>
      <c r="CN6" s="411">
        <v>761</v>
      </c>
      <c r="CO6" s="411">
        <v>773</v>
      </c>
      <c r="CP6" s="411">
        <v>756</v>
      </c>
      <c r="CQ6" s="411">
        <v>787</v>
      </c>
      <c r="CR6" s="411">
        <v>779</v>
      </c>
      <c r="CS6" s="411">
        <v>784</v>
      </c>
      <c r="CT6" s="411">
        <v>814</v>
      </c>
      <c r="CU6" s="416">
        <f>'1. Población_Afiliada_Regimen'!F6</f>
        <v>806</v>
      </c>
      <c r="CV6" s="118">
        <f t="shared" si="0"/>
        <v>-8</v>
      </c>
      <c r="CW6" s="98">
        <f t="shared" si="1"/>
        <v>-0.98280098280098283</v>
      </c>
      <c r="CX6" s="118">
        <f t="shared" si="2"/>
        <v>3</v>
      </c>
      <c r="CY6" s="98">
        <f t="shared" si="3"/>
        <v>0.37359900373599003</v>
      </c>
      <c r="DC6" s="267" t="s">
        <v>473</v>
      </c>
      <c r="DD6" s="121">
        <v>3426363</v>
      </c>
      <c r="DE6" s="120">
        <v>3648470</v>
      </c>
      <c r="DF6" s="120">
        <v>3680627</v>
      </c>
      <c r="DG6" s="120">
        <v>3770592</v>
      </c>
      <c r="DH6" s="120">
        <v>3900667</v>
      </c>
    </row>
    <row r="7" spans="1:112" ht="15" customHeight="1" outlineLevel="2">
      <c r="A7" s="409">
        <v>425</v>
      </c>
      <c r="B7" s="409" t="s">
        <v>290</v>
      </c>
      <c r="C7" s="409" t="s">
        <v>298</v>
      </c>
      <c r="D7" s="412">
        <v>1516</v>
      </c>
      <c r="E7" s="439">
        <v>1564</v>
      </c>
      <c r="F7" s="439">
        <v>1602</v>
      </c>
      <c r="G7" s="439">
        <v>1609</v>
      </c>
      <c r="H7" s="439">
        <v>1591</v>
      </c>
      <c r="I7" s="439">
        <v>1634</v>
      </c>
      <c r="J7" s="439">
        <v>1636</v>
      </c>
      <c r="K7" s="439">
        <v>1559</v>
      </c>
      <c r="L7" s="439">
        <v>1435</v>
      </c>
      <c r="M7" s="439">
        <v>1482</v>
      </c>
      <c r="N7" s="439">
        <v>1455</v>
      </c>
      <c r="O7" s="416">
        <v>1388</v>
      </c>
      <c r="P7" s="412">
        <v>1307</v>
      </c>
      <c r="Q7" s="439">
        <v>1327</v>
      </c>
      <c r="R7" s="439">
        <v>1382</v>
      </c>
      <c r="S7" s="439">
        <v>1353</v>
      </c>
      <c r="T7" s="439">
        <v>1591</v>
      </c>
      <c r="U7" s="439">
        <v>1425</v>
      </c>
      <c r="V7" s="439">
        <v>1416</v>
      </c>
      <c r="W7" s="439">
        <v>1556</v>
      </c>
      <c r="X7" s="439">
        <v>1635</v>
      </c>
      <c r="Y7" s="439">
        <v>1760</v>
      </c>
      <c r="Z7" s="439">
        <v>1709</v>
      </c>
      <c r="AA7" s="416">
        <v>1611</v>
      </c>
      <c r="AB7" s="412">
        <v>1523</v>
      </c>
      <c r="AC7" s="439">
        <v>1529</v>
      </c>
      <c r="AD7" s="439">
        <v>1588</v>
      </c>
      <c r="AE7" s="439">
        <v>1666</v>
      </c>
      <c r="AF7" s="439">
        <v>1699</v>
      </c>
      <c r="AG7" s="439">
        <v>1753</v>
      </c>
      <c r="AH7" s="439">
        <v>1926</v>
      </c>
      <c r="AI7" s="439">
        <v>2020</v>
      </c>
      <c r="AJ7" s="439">
        <v>2115</v>
      </c>
      <c r="AK7" s="439">
        <v>2165</v>
      </c>
      <c r="AL7" s="439">
        <v>1996</v>
      </c>
      <c r="AM7" s="416">
        <v>1992</v>
      </c>
      <c r="AN7" s="412">
        <v>1911</v>
      </c>
      <c r="AO7" s="439">
        <v>1846</v>
      </c>
      <c r="AP7" s="439">
        <v>1935</v>
      </c>
      <c r="AQ7" s="439">
        <v>1981</v>
      </c>
      <c r="AR7" s="439">
        <v>2086</v>
      </c>
      <c r="AS7" s="439">
        <v>2300</v>
      </c>
      <c r="AT7" s="439">
        <v>2428</v>
      </c>
      <c r="AU7" s="439">
        <v>2519</v>
      </c>
      <c r="AV7" s="439">
        <v>2604</v>
      </c>
      <c r="AW7" s="439">
        <v>2751</v>
      </c>
      <c r="AX7" s="439">
        <v>2779</v>
      </c>
      <c r="AY7" s="416">
        <v>2796</v>
      </c>
      <c r="AZ7" s="412">
        <v>2724</v>
      </c>
      <c r="BA7" s="439">
        <v>2668</v>
      </c>
      <c r="BB7" s="439">
        <v>2686</v>
      </c>
      <c r="BC7" s="439">
        <v>2519</v>
      </c>
      <c r="BD7" s="439">
        <v>2356</v>
      </c>
      <c r="BE7" s="439">
        <v>2273</v>
      </c>
      <c r="BF7" s="439">
        <v>2188</v>
      </c>
      <c r="BG7" s="439">
        <v>2213</v>
      </c>
      <c r="BH7" s="439">
        <v>2056</v>
      </c>
      <c r="BI7" s="439">
        <v>1971</v>
      </c>
      <c r="BJ7" s="439">
        <v>1848</v>
      </c>
      <c r="BK7" s="411">
        <v>1861</v>
      </c>
      <c r="BL7" s="412">
        <v>1813</v>
      </c>
      <c r="BM7" s="439">
        <v>1771</v>
      </c>
      <c r="BN7" s="439">
        <v>1772</v>
      </c>
      <c r="BO7" s="439">
        <v>1780</v>
      </c>
      <c r="BP7" s="439">
        <v>1613</v>
      </c>
      <c r="BQ7" s="439">
        <v>1663</v>
      </c>
      <c r="BR7" s="439">
        <v>1661</v>
      </c>
      <c r="BS7" s="439">
        <v>1676</v>
      </c>
      <c r="BT7" s="439">
        <v>1689</v>
      </c>
      <c r="BU7" s="439">
        <v>1741</v>
      </c>
      <c r="BV7" s="439">
        <v>1768</v>
      </c>
      <c r="BW7" s="411">
        <v>1800</v>
      </c>
      <c r="BX7" s="412">
        <v>1705</v>
      </c>
      <c r="BY7" s="439">
        <v>1700</v>
      </c>
      <c r="BZ7" s="439">
        <v>1747</v>
      </c>
      <c r="CA7" s="439">
        <v>1713</v>
      </c>
      <c r="CB7" s="439">
        <v>1700</v>
      </c>
      <c r="CC7" s="439">
        <v>1709</v>
      </c>
      <c r="CD7" s="439">
        <v>1697</v>
      </c>
      <c r="CE7" s="439">
        <v>1740</v>
      </c>
      <c r="CF7" s="439">
        <v>1712</v>
      </c>
      <c r="CG7" s="439">
        <v>1755</v>
      </c>
      <c r="CH7" s="439">
        <v>1773</v>
      </c>
      <c r="CI7" s="411">
        <v>1765</v>
      </c>
      <c r="CJ7" s="412">
        <v>1694</v>
      </c>
      <c r="CK7" s="439">
        <v>1663</v>
      </c>
      <c r="CL7" s="439">
        <v>1756</v>
      </c>
      <c r="CM7" s="439">
        <v>1733</v>
      </c>
      <c r="CN7" s="411">
        <v>1689</v>
      </c>
      <c r="CO7" s="411">
        <v>1689</v>
      </c>
      <c r="CP7" s="411">
        <v>1723</v>
      </c>
      <c r="CQ7" s="411">
        <v>1813</v>
      </c>
      <c r="CR7" s="411">
        <v>1824</v>
      </c>
      <c r="CS7" s="411">
        <v>1827</v>
      </c>
      <c r="CT7" s="411">
        <v>1863</v>
      </c>
      <c r="CU7" s="416">
        <f>'1. Población_Afiliada_Regimen'!F7</f>
        <v>1890</v>
      </c>
      <c r="CV7" s="118">
        <f t="shared" si="0"/>
        <v>27</v>
      </c>
      <c r="CW7" s="98">
        <f t="shared" si="1"/>
        <v>1.4492753623188406</v>
      </c>
      <c r="CX7" s="118">
        <f t="shared" si="2"/>
        <v>125</v>
      </c>
      <c r="CY7" s="98">
        <f t="shared" si="3"/>
        <v>7.0821529745042495</v>
      </c>
      <c r="CZ7" s="986" t="s">
        <v>758</v>
      </c>
      <c r="DA7" s="987"/>
      <c r="DC7" s="119" t="s">
        <v>475</v>
      </c>
      <c r="DD7" s="117">
        <v>3398694</v>
      </c>
      <c r="DE7" s="120">
        <v>3611664</v>
      </c>
      <c r="DF7" s="120">
        <v>3678533</v>
      </c>
      <c r="DG7" s="120">
        <v>3762794</v>
      </c>
      <c r="DH7" s="120">
        <v>3887980</v>
      </c>
    </row>
    <row r="8" spans="1:112" ht="15" customHeight="1" outlineLevel="2">
      <c r="A8" s="409">
        <v>579</v>
      </c>
      <c r="B8" s="409" t="s">
        <v>290</v>
      </c>
      <c r="C8" s="409" t="s">
        <v>300</v>
      </c>
      <c r="D8" s="412">
        <v>15869</v>
      </c>
      <c r="E8" s="439">
        <v>16095</v>
      </c>
      <c r="F8" s="439">
        <v>16356</v>
      </c>
      <c r="G8" s="439">
        <v>16522</v>
      </c>
      <c r="H8" s="439">
        <v>16719</v>
      </c>
      <c r="I8" s="439">
        <v>17193</v>
      </c>
      <c r="J8" s="439">
        <v>16973</v>
      </c>
      <c r="K8" s="439">
        <v>16760</v>
      </c>
      <c r="L8" s="439">
        <v>16499</v>
      </c>
      <c r="M8" s="439">
        <v>16581</v>
      </c>
      <c r="N8" s="439">
        <v>16688</v>
      </c>
      <c r="O8" s="416">
        <v>16443</v>
      </c>
      <c r="P8" s="412">
        <v>15376</v>
      </c>
      <c r="Q8" s="439">
        <v>15463</v>
      </c>
      <c r="R8" s="439">
        <v>15783</v>
      </c>
      <c r="S8" s="439">
        <v>15799</v>
      </c>
      <c r="T8" s="439">
        <v>16719</v>
      </c>
      <c r="U8" s="439">
        <v>16693</v>
      </c>
      <c r="V8" s="439">
        <v>16834</v>
      </c>
      <c r="W8" s="439">
        <v>17796</v>
      </c>
      <c r="X8" s="439">
        <v>18114</v>
      </c>
      <c r="Y8" s="439">
        <v>18370</v>
      </c>
      <c r="Z8" s="439">
        <v>17759</v>
      </c>
      <c r="AA8" s="416">
        <v>17189</v>
      </c>
      <c r="AB8" s="412">
        <v>16095</v>
      </c>
      <c r="AC8" s="439">
        <v>15598</v>
      </c>
      <c r="AD8" s="439">
        <v>15780</v>
      </c>
      <c r="AE8" s="439">
        <v>16080</v>
      </c>
      <c r="AF8" s="439">
        <v>16006</v>
      </c>
      <c r="AG8" s="439">
        <v>16577</v>
      </c>
      <c r="AH8" s="439">
        <v>17641</v>
      </c>
      <c r="AI8" s="439">
        <v>18058</v>
      </c>
      <c r="AJ8" s="439">
        <v>18129</v>
      </c>
      <c r="AK8" s="439">
        <v>17932</v>
      </c>
      <c r="AL8" s="439">
        <v>16686</v>
      </c>
      <c r="AM8" s="416">
        <v>17081</v>
      </c>
      <c r="AN8" s="412">
        <v>16736</v>
      </c>
      <c r="AO8" s="439">
        <v>15682</v>
      </c>
      <c r="AP8" s="439">
        <v>15978</v>
      </c>
      <c r="AQ8" s="439">
        <v>16891</v>
      </c>
      <c r="AR8" s="439">
        <v>17047</v>
      </c>
      <c r="AS8" s="439">
        <v>17711</v>
      </c>
      <c r="AT8" s="439">
        <v>18215</v>
      </c>
      <c r="AU8" s="439">
        <v>18406</v>
      </c>
      <c r="AV8" s="439">
        <v>18369</v>
      </c>
      <c r="AW8" s="439">
        <v>18589</v>
      </c>
      <c r="AX8" s="439">
        <v>18617</v>
      </c>
      <c r="AY8" s="416">
        <v>18890</v>
      </c>
      <c r="AZ8" s="412">
        <v>18816</v>
      </c>
      <c r="BA8" s="439">
        <v>18612</v>
      </c>
      <c r="BB8" s="439">
        <v>18712</v>
      </c>
      <c r="BC8" s="439">
        <v>18336</v>
      </c>
      <c r="BD8" s="439">
        <v>18144</v>
      </c>
      <c r="BE8" s="439">
        <v>18320</v>
      </c>
      <c r="BF8" s="439">
        <v>18780</v>
      </c>
      <c r="BG8" s="439">
        <v>18522</v>
      </c>
      <c r="BH8" s="439">
        <v>17938</v>
      </c>
      <c r="BI8" s="439">
        <v>17667</v>
      </c>
      <c r="BJ8" s="439">
        <v>17060</v>
      </c>
      <c r="BK8" s="411">
        <v>17451</v>
      </c>
      <c r="BL8" s="412">
        <v>17301</v>
      </c>
      <c r="BM8" s="439">
        <v>16946</v>
      </c>
      <c r="BN8" s="439">
        <v>16782</v>
      </c>
      <c r="BO8" s="439">
        <v>16805</v>
      </c>
      <c r="BP8" s="439">
        <v>16492</v>
      </c>
      <c r="BQ8" s="439">
        <v>16527</v>
      </c>
      <c r="BR8" s="439">
        <v>16334</v>
      </c>
      <c r="BS8" s="439">
        <v>16522</v>
      </c>
      <c r="BT8" s="439">
        <v>16811</v>
      </c>
      <c r="BU8" s="439">
        <v>16557</v>
      </c>
      <c r="BV8" s="439">
        <v>16649</v>
      </c>
      <c r="BW8" s="411">
        <v>16642</v>
      </c>
      <c r="BX8" s="412">
        <v>16264</v>
      </c>
      <c r="BY8" s="439">
        <v>15999</v>
      </c>
      <c r="BZ8" s="439">
        <v>15944</v>
      </c>
      <c r="CA8" s="439">
        <v>15925</v>
      </c>
      <c r="CB8" s="439">
        <v>15944</v>
      </c>
      <c r="CC8" s="439">
        <v>16099</v>
      </c>
      <c r="CD8" s="439">
        <v>16107</v>
      </c>
      <c r="CE8" s="439">
        <v>16067</v>
      </c>
      <c r="CF8" s="439">
        <v>15745</v>
      </c>
      <c r="CG8" s="439">
        <v>16025</v>
      </c>
      <c r="CH8" s="439">
        <v>16138</v>
      </c>
      <c r="CI8" s="411">
        <v>16204</v>
      </c>
      <c r="CJ8" s="412">
        <v>15500</v>
      </c>
      <c r="CK8" s="439">
        <v>15205</v>
      </c>
      <c r="CL8" s="439">
        <v>15322</v>
      </c>
      <c r="CM8" s="439">
        <v>15159</v>
      </c>
      <c r="CN8" s="411">
        <v>14713</v>
      </c>
      <c r="CO8" s="411">
        <v>14689</v>
      </c>
      <c r="CP8" s="411">
        <v>14818</v>
      </c>
      <c r="CQ8" s="411">
        <v>15373</v>
      </c>
      <c r="CR8" s="411">
        <v>15539</v>
      </c>
      <c r="CS8" s="411">
        <v>15928</v>
      </c>
      <c r="CT8" s="411">
        <v>16118</v>
      </c>
      <c r="CU8" s="416">
        <f>'1. Población_Afiliada_Regimen'!F8</f>
        <v>16278</v>
      </c>
      <c r="CV8" s="118">
        <f t="shared" si="0"/>
        <v>160</v>
      </c>
      <c r="CW8" s="98">
        <f t="shared" si="1"/>
        <v>0.99267899243082269</v>
      </c>
      <c r="CX8" s="118">
        <f t="shared" si="2"/>
        <v>74</v>
      </c>
      <c r="CY8" s="98">
        <f t="shared" si="3"/>
        <v>0.45667736361392253</v>
      </c>
      <c r="CZ8" s="1"/>
      <c r="DA8" s="828" t="s">
        <v>759</v>
      </c>
      <c r="DC8" s="119" t="s">
        <v>476</v>
      </c>
      <c r="DD8" s="117">
        <v>3448626</v>
      </c>
      <c r="DE8" s="120">
        <v>3686024</v>
      </c>
      <c r="DF8" s="120">
        <v>3710863</v>
      </c>
      <c r="DG8" s="120">
        <v>3800490</v>
      </c>
      <c r="DH8" s="120">
        <v>3904336</v>
      </c>
    </row>
    <row r="9" spans="1:112" ht="15" customHeight="1" outlineLevel="2">
      <c r="A9" s="409">
        <v>585</v>
      </c>
      <c r="B9" s="409" t="s">
        <v>290</v>
      </c>
      <c r="C9" s="409" t="s">
        <v>302</v>
      </c>
      <c r="D9" s="412">
        <v>3794</v>
      </c>
      <c r="E9" s="439">
        <v>3801</v>
      </c>
      <c r="F9" s="439">
        <v>3840</v>
      </c>
      <c r="G9" s="439">
        <v>3807</v>
      </c>
      <c r="H9" s="439">
        <v>3906</v>
      </c>
      <c r="I9" s="439">
        <v>4021</v>
      </c>
      <c r="J9" s="439">
        <v>3907</v>
      </c>
      <c r="K9" s="439">
        <v>3833</v>
      </c>
      <c r="L9" s="439">
        <v>3792</v>
      </c>
      <c r="M9" s="439">
        <v>3707</v>
      </c>
      <c r="N9" s="439">
        <v>3743</v>
      </c>
      <c r="O9" s="416">
        <v>3778</v>
      </c>
      <c r="P9" s="412">
        <v>3580</v>
      </c>
      <c r="Q9" s="439">
        <v>3615</v>
      </c>
      <c r="R9" s="439">
        <v>3821</v>
      </c>
      <c r="S9" s="439">
        <v>3879</v>
      </c>
      <c r="T9" s="439">
        <v>3906</v>
      </c>
      <c r="U9" s="439">
        <v>3772</v>
      </c>
      <c r="V9" s="439">
        <v>3781</v>
      </c>
      <c r="W9" s="439">
        <v>3899</v>
      </c>
      <c r="X9" s="439">
        <v>3966</v>
      </c>
      <c r="Y9" s="439">
        <v>4020</v>
      </c>
      <c r="Z9" s="439">
        <v>3960</v>
      </c>
      <c r="AA9" s="416">
        <v>3759</v>
      </c>
      <c r="AB9" s="412">
        <v>3724</v>
      </c>
      <c r="AC9" s="439">
        <v>3608</v>
      </c>
      <c r="AD9" s="439">
        <v>3609</v>
      </c>
      <c r="AE9" s="439">
        <v>3696</v>
      </c>
      <c r="AF9" s="439">
        <v>3751</v>
      </c>
      <c r="AG9" s="439">
        <v>3942</v>
      </c>
      <c r="AH9" s="439">
        <v>4181</v>
      </c>
      <c r="AI9" s="439">
        <v>4225</v>
      </c>
      <c r="AJ9" s="439">
        <v>4252</v>
      </c>
      <c r="AK9" s="439">
        <v>4252</v>
      </c>
      <c r="AL9" s="439">
        <v>3994</v>
      </c>
      <c r="AM9" s="416">
        <v>4081</v>
      </c>
      <c r="AN9" s="412">
        <v>3945</v>
      </c>
      <c r="AO9" s="439">
        <v>3785</v>
      </c>
      <c r="AP9" s="439">
        <v>3649</v>
      </c>
      <c r="AQ9" s="439">
        <v>3720</v>
      </c>
      <c r="AR9" s="439">
        <v>3754</v>
      </c>
      <c r="AS9" s="439">
        <v>3872</v>
      </c>
      <c r="AT9" s="439">
        <v>3909</v>
      </c>
      <c r="AU9" s="439">
        <v>3902</v>
      </c>
      <c r="AV9" s="439">
        <v>3849</v>
      </c>
      <c r="AW9" s="439">
        <v>3863</v>
      </c>
      <c r="AX9" s="439">
        <v>3795</v>
      </c>
      <c r="AY9" s="416">
        <v>3837</v>
      </c>
      <c r="AZ9" s="412">
        <v>3751</v>
      </c>
      <c r="BA9" s="439">
        <v>3707</v>
      </c>
      <c r="BB9" s="439">
        <v>3675</v>
      </c>
      <c r="BC9" s="439">
        <v>3578</v>
      </c>
      <c r="BD9" s="439">
        <v>3574</v>
      </c>
      <c r="BE9" s="439">
        <v>3577</v>
      </c>
      <c r="BF9" s="439">
        <v>3632</v>
      </c>
      <c r="BG9" s="439">
        <v>3646</v>
      </c>
      <c r="BH9" s="439">
        <v>3569</v>
      </c>
      <c r="BI9" s="439">
        <v>3543</v>
      </c>
      <c r="BJ9" s="439">
        <v>3469</v>
      </c>
      <c r="BK9" s="411">
        <v>3501</v>
      </c>
      <c r="BL9" s="412">
        <v>3448</v>
      </c>
      <c r="BM9" s="439">
        <v>3271</v>
      </c>
      <c r="BN9" s="439">
        <v>3283</v>
      </c>
      <c r="BO9" s="439">
        <v>3229</v>
      </c>
      <c r="BP9" s="439">
        <v>3157</v>
      </c>
      <c r="BQ9" s="439">
        <v>3183</v>
      </c>
      <c r="BR9" s="439">
        <v>3094</v>
      </c>
      <c r="BS9" s="439">
        <v>3070</v>
      </c>
      <c r="BT9" s="439">
        <v>3106</v>
      </c>
      <c r="BU9" s="439">
        <v>3078</v>
      </c>
      <c r="BV9" s="439">
        <v>3020</v>
      </c>
      <c r="BW9" s="411">
        <v>2973</v>
      </c>
      <c r="BX9" s="412">
        <v>2837</v>
      </c>
      <c r="BY9" s="439">
        <v>2766</v>
      </c>
      <c r="BZ9" s="439">
        <v>2815</v>
      </c>
      <c r="CA9" s="439">
        <v>2800</v>
      </c>
      <c r="CB9" s="439">
        <v>2793</v>
      </c>
      <c r="CC9" s="439">
        <v>2833</v>
      </c>
      <c r="CD9" s="439">
        <v>2863</v>
      </c>
      <c r="CE9" s="439">
        <v>2923</v>
      </c>
      <c r="CF9" s="439">
        <v>2817</v>
      </c>
      <c r="CG9" s="439">
        <v>2811</v>
      </c>
      <c r="CH9" s="439">
        <v>2837</v>
      </c>
      <c r="CI9" s="411">
        <v>2820</v>
      </c>
      <c r="CJ9" s="412">
        <v>2751</v>
      </c>
      <c r="CK9" s="439">
        <v>2736</v>
      </c>
      <c r="CL9" s="439">
        <v>2778</v>
      </c>
      <c r="CM9" s="439">
        <v>2756</v>
      </c>
      <c r="CN9" s="411">
        <v>2665</v>
      </c>
      <c r="CO9" s="411">
        <v>2641</v>
      </c>
      <c r="CP9" s="411">
        <v>2753</v>
      </c>
      <c r="CQ9" s="411">
        <v>2914</v>
      </c>
      <c r="CR9" s="411">
        <v>2942</v>
      </c>
      <c r="CS9" s="411">
        <v>2946</v>
      </c>
      <c r="CT9" s="411">
        <v>3036</v>
      </c>
      <c r="CU9" s="416">
        <f>'1. Población_Afiliada_Regimen'!F9</f>
        <v>3140</v>
      </c>
      <c r="CV9" s="118">
        <f t="shared" si="0"/>
        <v>104</v>
      </c>
      <c r="CW9" s="98">
        <f t="shared" si="1"/>
        <v>3.4255599472990776</v>
      </c>
      <c r="CX9" s="118">
        <f t="shared" si="2"/>
        <v>320</v>
      </c>
      <c r="CY9" s="98">
        <f t="shared" si="3"/>
        <v>11.347517730496454</v>
      </c>
      <c r="CZ9" s="1"/>
      <c r="DA9" s="828" t="s">
        <v>760</v>
      </c>
      <c r="DC9" s="119" t="s">
        <v>477</v>
      </c>
      <c r="DD9" s="117">
        <v>3493876</v>
      </c>
      <c r="DE9" s="120">
        <v>3662702</v>
      </c>
      <c r="DF9" s="120">
        <v>3715073</v>
      </c>
      <c r="DG9" s="120">
        <v>3833034</v>
      </c>
      <c r="DH9" s="120">
        <v>3842281</v>
      </c>
    </row>
    <row r="10" spans="1:112" ht="15" customHeight="1" outlineLevel="2">
      <c r="A10" s="409">
        <v>591</v>
      </c>
      <c r="B10" s="409" t="s">
        <v>290</v>
      </c>
      <c r="C10" s="409" t="s">
        <v>304</v>
      </c>
      <c r="D10" s="412">
        <v>843</v>
      </c>
      <c r="E10" s="439">
        <v>640</v>
      </c>
      <c r="F10" s="439">
        <v>656</v>
      </c>
      <c r="G10" s="439">
        <v>661</v>
      </c>
      <c r="H10" s="439">
        <v>708</v>
      </c>
      <c r="I10" s="439">
        <v>726</v>
      </c>
      <c r="J10" s="439">
        <v>764</v>
      </c>
      <c r="K10" s="439">
        <v>792</v>
      </c>
      <c r="L10" s="439">
        <v>786</v>
      </c>
      <c r="M10" s="439">
        <v>805</v>
      </c>
      <c r="N10" s="439">
        <v>801</v>
      </c>
      <c r="O10" s="416">
        <v>805</v>
      </c>
      <c r="P10" s="412">
        <v>826</v>
      </c>
      <c r="Q10" s="439">
        <v>839</v>
      </c>
      <c r="R10" s="439">
        <v>860</v>
      </c>
      <c r="S10" s="439">
        <v>835</v>
      </c>
      <c r="T10" s="439">
        <v>708</v>
      </c>
      <c r="U10" s="439">
        <v>1070</v>
      </c>
      <c r="V10" s="439">
        <v>1087</v>
      </c>
      <c r="W10" s="439">
        <v>1157</v>
      </c>
      <c r="X10" s="439">
        <v>1176</v>
      </c>
      <c r="Y10" s="439">
        <v>1247</v>
      </c>
      <c r="Z10" s="439">
        <v>1265</v>
      </c>
      <c r="AA10" s="416">
        <v>1259</v>
      </c>
      <c r="AB10" s="412">
        <v>1245</v>
      </c>
      <c r="AC10" s="439">
        <v>1280</v>
      </c>
      <c r="AD10" s="439">
        <v>1333</v>
      </c>
      <c r="AE10" s="439">
        <v>1346</v>
      </c>
      <c r="AF10" s="439">
        <v>1313</v>
      </c>
      <c r="AG10" s="439">
        <v>1360</v>
      </c>
      <c r="AH10" s="439">
        <v>1458</v>
      </c>
      <c r="AI10" s="439">
        <v>1445</v>
      </c>
      <c r="AJ10" s="439">
        <v>1463</v>
      </c>
      <c r="AK10" s="439">
        <v>1421</v>
      </c>
      <c r="AL10" s="439">
        <v>1346</v>
      </c>
      <c r="AM10" s="416">
        <v>1407</v>
      </c>
      <c r="AN10" s="412">
        <v>2006</v>
      </c>
      <c r="AO10" s="439">
        <v>1945</v>
      </c>
      <c r="AP10" s="439">
        <v>1901</v>
      </c>
      <c r="AQ10" s="439">
        <v>1938</v>
      </c>
      <c r="AR10" s="439">
        <v>1951</v>
      </c>
      <c r="AS10" s="439">
        <v>2173</v>
      </c>
      <c r="AT10" s="439">
        <v>2292</v>
      </c>
      <c r="AU10" s="439">
        <v>2366</v>
      </c>
      <c r="AV10" s="439">
        <v>2406</v>
      </c>
      <c r="AW10" s="439">
        <v>2424</v>
      </c>
      <c r="AX10" s="439">
        <v>2435</v>
      </c>
      <c r="AY10" s="416">
        <v>2361</v>
      </c>
      <c r="AZ10" s="412">
        <v>2320</v>
      </c>
      <c r="BA10" s="439">
        <v>2353</v>
      </c>
      <c r="BB10" s="439">
        <v>2429</v>
      </c>
      <c r="BC10" s="439">
        <v>2348</v>
      </c>
      <c r="BD10" s="439">
        <v>2338</v>
      </c>
      <c r="BE10" s="439">
        <v>2362</v>
      </c>
      <c r="BF10" s="439">
        <v>2344</v>
      </c>
      <c r="BG10" s="439">
        <v>2337</v>
      </c>
      <c r="BH10" s="439">
        <v>2392</v>
      </c>
      <c r="BI10" s="439">
        <v>2394</v>
      </c>
      <c r="BJ10" s="439">
        <v>2474</v>
      </c>
      <c r="BK10" s="411">
        <v>2698</v>
      </c>
      <c r="BL10" s="412">
        <v>2796</v>
      </c>
      <c r="BM10" s="439">
        <v>2877</v>
      </c>
      <c r="BN10" s="439">
        <v>3023</v>
      </c>
      <c r="BO10" s="439">
        <v>3114</v>
      </c>
      <c r="BP10" s="439">
        <v>3131</v>
      </c>
      <c r="BQ10" s="439">
        <v>3230</v>
      </c>
      <c r="BR10" s="439">
        <v>3214</v>
      </c>
      <c r="BS10" s="439">
        <v>3270</v>
      </c>
      <c r="BT10" s="439">
        <v>3245</v>
      </c>
      <c r="BU10" s="439">
        <v>3228</v>
      </c>
      <c r="BV10" s="439">
        <v>3240</v>
      </c>
      <c r="BW10" s="411">
        <v>3247</v>
      </c>
      <c r="BX10" s="412">
        <v>3217</v>
      </c>
      <c r="BY10" s="439">
        <v>3395</v>
      </c>
      <c r="BZ10" s="439">
        <v>3496</v>
      </c>
      <c r="CA10" s="439">
        <v>3509</v>
      </c>
      <c r="CB10" s="439">
        <v>3562</v>
      </c>
      <c r="CC10" s="439">
        <v>3644</v>
      </c>
      <c r="CD10" s="439">
        <v>3677</v>
      </c>
      <c r="CE10" s="439">
        <v>3803</v>
      </c>
      <c r="CF10" s="439">
        <v>3749</v>
      </c>
      <c r="CG10" s="439">
        <v>3788</v>
      </c>
      <c r="CH10" s="439">
        <v>3813</v>
      </c>
      <c r="CI10" s="411">
        <v>3822</v>
      </c>
      <c r="CJ10" s="412">
        <v>3702</v>
      </c>
      <c r="CK10" s="439">
        <v>3645</v>
      </c>
      <c r="CL10" s="439">
        <v>3717</v>
      </c>
      <c r="CM10" s="439">
        <v>3673</v>
      </c>
      <c r="CN10" s="411">
        <v>3433</v>
      </c>
      <c r="CO10" s="411">
        <v>3426</v>
      </c>
      <c r="CP10" s="411">
        <v>3516</v>
      </c>
      <c r="CQ10" s="411">
        <v>3759</v>
      </c>
      <c r="CR10" s="411">
        <v>3846</v>
      </c>
      <c r="CS10" s="411">
        <v>3907</v>
      </c>
      <c r="CT10" s="411">
        <v>4039</v>
      </c>
      <c r="CU10" s="416">
        <f>'1. Población_Afiliada_Regimen'!F10</f>
        <v>4160</v>
      </c>
      <c r="CV10" s="118">
        <f t="shared" si="0"/>
        <v>121</v>
      </c>
      <c r="CW10" s="98">
        <f t="shared" si="1"/>
        <v>2.9957910373854912</v>
      </c>
      <c r="CX10" s="118">
        <f t="shared" si="2"/>
        <v>338</v>
      </c>
      <c r="CY10" s="98">
        <f t="shared" si="3"/>
        <v>8.8435374149659864</v>
      </c>
      <c r="CZ10" s="1"/>
      <c r="DA10" s="828" t="s">
        <v>761</v>
      </c>
      <c r="DC10" s="119" t="s">
        <v>478</v>
      </c>
      <c r="DD10" s="117">
        <v>3515674</v>
      </c>
      <c r="DE10" s="120">
        <v>3629909</v>
      </c>
      <c r="DF10" s="120">
        <v>3717425</v>
      </c>
      <c r="DG10" s="120">
        <v>3860678</v>
      </c>
      <c r="DH10" s="120">
        <v>3782032</v>
      </c>
    </row>
    <row r="11" spans="1:112" ht="15" customHeight="1" outlineLevel="2">
      <c r="A11" s="409">
        <v>893</v>
      </c>
      <c r="B11" s="409" t="s">
        <v>290</v>
      </c>
      <c r="C11" s="409" t="s">
        <v>306</v>
      </c>
      <c r="D11" s="412">
        <v>682</v>
      </c>
      <c r="E11" s="439">
        <v>633</v>
      </c>
      <c r="F11" s="439">
        <v>652</v>
      </c>
      <c r="G11" s="439">
        <v>674</v>
      </c>
      <c r="H11" s="439">
        <v>709</v>
      </c>
      <c r="I11" s="439">
        <v>737</v>
      </c>
      <c r="J11" s="439">
        <v>753</v>
      </c>
      <c r="K11" s="439">
        <v>820</v>
      </c>
      <c r="L11" s="439">
        <v>865</v>
      </c>
      <c r="M11" s="439">
        <v>927</v>
      </c>
      <c r="N11" s="439">
        <v>988</v>
      </c>
      <c r="O11" s="416">
        <v>1034</v>
      </c>
      <c r="P11" s="412">
        <v>905</v>
      </c>
      <c r="Q11" s="439">
        <v>901</v>
      </c>
      <c r="R11" s="439">
        <v>875</v>
      </c>
      <c r="S11" s="439">
        <v>895</v>
      </c>
      <c r="T11" s="439">
        <v>709</v>
      </c>
      <c r="U11" s="439">
        <v>916</v>
      </c>
      <c r="V11" s="439">
        <v>930</v>
      </c>
      <c r="W11" s="439">
        <v>964</v>
      </c>
      <c r="X11" s="439">
        <v>979</v>
      </c>
      <c r="Y11" s="439">
        <v>1042</v>
      </c>
      <c r="Z11" s="439">
        <v>1015</v>
      </c>
      <c r="AA11" s="416">
        <v>939</v>
      </c>
      <c r="AB11" s="412">
        <v>1001</v>
      </c>
      <c r="AC11" s="439">
        <v>890</v>
      </c>
      <c r="AD11" s="439">
        <v>870</v>
      </c>
      <c r="AE11" s="439">
        <v>869</v>
      </c>
      <c r="AF11" s="439">
        <v>867</v>
      </c>
      <c r="AG11" s="439">
        <v>857</v>
      </c>
      <c r="AH11" s="439">
        <v>898</v>
      </c>
      <c r="AI11" s="439">
        <v>900</v>
      </c>
      <c r="AJ11" s="439">
        <v>900</v>
      </c>
      <c r="AK11" s="439">
        <v>891</v>
      </c>
      <c r="AL11" s="439">
        <v>879</v>
      </c>
      <c r="AM11" s="416">
        <v>979</v>
      </c>
      <c r="AN11" s="412">
        <v>1077</v>
      </c>
      <c r="AO11" s="439">
        <v>1018</v>
      </c>
      <c r="AP11" s="439">
        <v>1012</v>
      </c>
      <c r="AQ11" s="439">
        <v>1049</v>
      </c>
      <c r="AR11" s="439">
        <v>1055</v>
      </c>
      <c r="AS11" s="439">
        <v>1086</v>
      </c>
      <c r="AT11" s="439">
        <v>1078</v>
      </c>
      <c r="AU11" s="439">
        <v>1061</v>
      </c>
      <c r="AV11" s="439">
        <v>1017</v>
      </c>
      <c r="AW11" s="439">
        <v>992</v>
      </c>
      <c r="AX11" s="439">
        <v>972</v>
      </c>
      <c r="AY11" s="416">
        <v>818</v>
      </c>
      <c r="AZ11" s="412">
        <v>750</v>
      </c>
      <c r="BA11" s="439">
        <v>750</v>
      </c>
      <c r="BB11" s="439">
        <v>723</v>
      </c>
      <c r="BC11" s="439">
        <v>683</v>
      </c>
      <c r="BD11" s="439">
        <v>611</v>
      </c>
      <c r="BE11" s="439">
        <v>696</v>
      </c>
      <c r="BF11" s="439">
        <v>750</v>
      </c>
      <c r="BG11" s="439">
        <v>740</v>
      </c>
      <c r="BH11" s="439">
        <v>682</v>
      </c>
      <c r="BI11" s="439">
        <v>631</v>
      </c>
      <c r="BJ11" s="439">
        <v>648</v>
      </c>
      <c r="BK11" s="411">
        <v>668</v>
      </c>
      <c r="BL11" s="412">
        <v>642</v>
      </c>
      <c r="BM11" s="439">
        <v>653</v>
      </c>
      <c r="BN11" s="439">
        <v>746</v>
      </c>
      <c r="BO11" s="439">
        <v>760</v>
      </c>
      <c r="BP11" s="439">
        <v>728</v>
      </c>
      <c r="BQ11" s="439">
        <v>738</v>
      </c>
      <c r="BR11" s="439">
        <v>654</v>
      </c>
      <c r="BS11" s="439">
        <v>668</v>
      </c>
      <c r="BT11" s="439">
        <v>699</v>
      </c>
      <c r="BU11" s="439">
        <v>672</v>
      </c>
      <c r="BV11" s="439">
        <v>729</v>
      </c>
      <c r="BW11" s="411">
        <v>796</v>
      </c>
      <c r="BX11" s="412">
        <v>667</v>
      </c>
      <c r="BY11" s="439">
        <v>708</v>
      </c>
      <c r="BZ11" s="439">
        <v>823</v>
      </c>
      <c r="CA11" s="439">
        <v>867</v>
      </c>
      <c r="CB11" s="439">
        <v>821</v>
      </c>
      <c r="CC11" s="439">
        <v>903</v>
      </c>
      <c r="CD11" s="439">
        <v>956</v>
      </c>
      <c r="CE11" s="439">
        <v>1080</v>
      </c>
      <c r="CF11" s="439">
        <v>997</v>
      </c>
      <c r="CG11" s="439">
        <v>1004</v>
      </c>
      <c r="CH11" s="439">
        <v>1053</v>
      </c>
      <c r="CI11" s="411">
        <v>1007</v>
      </c>
      <c r="CJ11" s="412">
        <v>840</v>
      </c>
      <c r="CK11" s="439">
        <v>831</v>
      </c>
      <c r="CL11" s="439">
        <v>884</v>
      </c>
      <c r="CM11" s="439">
        <v>891</v>
      </c>
      <c r="CN11" s="411">
        <v>800</v>
      </c>
      <c r="CO11" s="411">
        <v>834</v>
      </c>
      <c r="CP11" s="411">
        <v>870</v>
      </c>
      <c r="CQ11" s="411">
        <v>998</v>
      </c>
      <c r="CR11" s="411">
        <v>1102</v>
      </c>
      <c r="CS11" s="411">
        <v>1145</v>
      </c>
      <c r="CT11" s="411">
        <v>1226</v>
      </c>
      <c r="CU11" s="416">
        <f>'1. Población_Afiliada_Regimen'!F11</f>
        <v>1241</v>
      </c>
      <c r="CV11" s="118">
        <f t="shared" si="0"/>
        <v>15</v>
      </c>
      <c r="CW11" s="98">
        <f t="shared" si="1"/>
        <v>1.2234910277324633</v>
      </c>
      <c r="CX11" s="118">
        <f t="shared" si="2"/>
        <v>234</v>
      </c>
      <c r="CY11" s="98">
        <f t="shared" si="3"/>
        <v>23.237338629592848</v>
      </c>
      <c r="DC11" s="119" t="s">
        <v>479</v>
      </c>
      <c r="DD11" s="117">
        <v>3581857</v>
      </c>
      <c r="DE11" s="120">
        <v>3644036</v>
      </c>
      <c r="DF11" s="120">
        <v>3726523</v>
      </c>
      <c r="DG11" s="120">
        <v>3871697</v>
      </c>
      <c r="DH11" s="120">
        <v>3774886</v>
      </c>
    </row>
    <row r="12" spans="1:112" ht="15" outlineLevel="1">
      <c r="A12" s="143" t="s">
        <v>308</v>
      </c>
      <c r="B12" s="28"/>
      <c r="C12" s="29"/>
      <c r="D12" s="46">
        <v>41344</v>
      </c>
      <c r="E12" s="47">
        <v>40853</v>
      </c>
      <c r="F12" s="47">
        <v>41408</v>
      </c>
      <c r="G12" s="47">
        <v>42105</v>
      </c>
      <c r="H12" s="47">
        <v>43027</v>
      </c>
      <c r="I12" s="47">
        <v>43755</v>
      </c>
      <c r="J12" s="47">
        <v>43289</v>
      </c>
      <c r="K12" s="47">
        <v>42687</v>
      </c>
      <c r="L12" s="47">
        <v>41308</v>
      </c>
      <c r="M12" s="47">
        <v>41884</v>
      </c>
      <c r="N12" s="47">
        <v>42306</v>
      </c>
      <c r="O12" s="270">
        <v>42535</v>
      </c>
      <c r="P12" s="46">
        <v>40740</v>
      </c>
      <c r="Q12" s="47">
        <v>39273</v>
      </c>
      <c r="R12" s="47">
        <v>41265</v>
      </c>
      <c r="S12" s="47">
        <v>41544</v>
      </c>
      <c r="T12" s="47">
        <v>43027</v>
      </c>
      <c r="U12" s="47">
        <v>43113</v>
      </c>
      <c r="V12" s="47">
        <v>43076</v>
      </c>
      <c r="W12" s="47">
        <v>44360</v>
      </c>
      <c r="X12" s="47">
        <v>45048</v>
      </c>
      <c r="Y12" s="47">
        <v>45977</v>
      </c>
      <c r="Z12" s="47">
        <v>44438</v>
      </c>
      <c r="AA12" s="270">
        <v>43429</v>
      </c>
      <c r="AB12" s="46">
        <v>41170</v>
      </c>
      <c r="AC12" s="47">
        <v>39927</v>
      </c>
      <c r="AD12" s="47">
        <v>40347</v>
      </c>
      <c r="AE12" s="47">
        <v>40450</v>
      </c>
      <c r="AF12" s="47">
        <v>40552</v>
      </c>
      <c r="AG12" s="47">
        <v>41657</v>
      </c>
      <c r="AH12" s="47">
        <v>42512</v>
      </c>
      <c r="AI12" s="47">
        <v>42870</v>
      </c>
      <c r="AJ12" s="47">
        <v>43219</v>
      </c>
      <c r="AK12" s="47">
        <v>43240</v>
      </c>
      <c r="AL12" s="47">
        <v>40394</v>
      </c>
      <c r="AM12" s="270">
        <v>41255</v>
      </c>
      <c r="AN12" s="46">
        <v>40894</v>
      </c>
      <c r="AO12" s="47">
        <v>38307</v>
      </c>
      <c r="AP12" s="47">
        <v>38799</v>
      </c>
      <c r="AQ12" s="47">
        <v>40130</v>
      </c>
      <c r="AR12" s="47">
        <v>40156</v>
      </c>
      <c r="AS12" s="47">
        <v>43671</v>
      </c>
      <c r="AT12" s="47">
        <v>43822</v>
      </c>
      <c r="AU12" s="47">
        <v>44312</v>
      </c>
      <c r="AV12" s="47">
        <v>44823</v>
      </c>
      <c r="AW12" s="47">
        <v>45097</v>
      </c>
      <c r="AX12" s="47">
        <v>44875</v>
      </c>
      <c r="AY12" s="270">
        <v>45452</v>
      </c>
      <c r="AZ12" s="46">
        <v>45155</v>
      </c>
      <c r="BA12" s="47">
        <v>44796</v>
      </c>
      <c r="BB12" s="47">
        <v>44453</v>
      </c>
      <c r="BC12" s="47">
        <v>43319</v>
      </c>
      <c r="BD12" s="47">
        <v>43000</v>
      </c>
      <c r="BE12" s="47">
        <v>43254</v>
      </c>
      <c r="BF12" s="47">
        <v>43559</v>
      </c>
      <c r="BG12" s="47">
        <v>43339</v>
      </c>
      <c r="BH12" s="47">
        <v>43069</v>
      </c>
      <c r="BI12" s="47">
        <v>42908</v>
      </c>
      <c r="BJ12" s="47">
        <v>42309</v>
      </c>
      <c r="BK12" s="59">
        <v>42940</v>
      </c>
      <c r="BL12" s="46">
        <v>42552</v>
      </c>
      <c r="BM12" s="47">
        <v>41589</v>
      </c>
      <c r="BN12" s="47">
        <v>42610</v>
      </c>
      <c r="BO12" s="47">
        <v>42207</v>
      </c>
      <c r="BP12" s="47">
        <v>41854</v>
      </c>
      <c r="BQ12" s="47">
        <v>41966</v>
      </c>
      <c r="BR12" s="47">
        <v>41945</v>
      </c>
      <c r="BS12" s="47">
        <v>42249</v>
      </c>
      <c r="BT12" s="47">
        <v>42392</v>
      </c>
      <c r="BU12" s="47">
        <v>42502</v>
      </c>
      <c r="BV12" s="47">
        <v>42861</v>
      </c>
      <c r="BW12" s="59">
        <v>42536</v>
      </c>
      <c r="BX12" s="46">
        <v>41592</v>
      </c>
      <c r="BY12" s="47">
        <v>41240</v>
      </c>
      <c r="BZ12" s="47">
        <v>41074</v>
      </c>
      <c r="CA12" s="47">
        <v>41051</v>
      </c>
      <c r="CB12" s="47">
        <v>40995</v>
      </c>
      <c r="CC12" s="47">
        <v>41189</v>
      </c>
      <c r="CD12" s="47">
        <v>41415</v>
      </c>
      <c r="CE12" s="47">
        <v>41117</v>
      </c>
      <c r="CF12" s="47">
        <v>40638</v>
      </c>
      <c r="CG12" s="47">
        <v>40877</v>
      </c>
      <c r="CH12" s="47">
        <v>40732</v>
      </c>
      <c r="CI12" s="59">
        <v>40486</v>
      </c>
      <c r="CJ12" s="46">
        <v>38799</v>
      </c>
      <c r="CK12" s="47">
        <v>37526</v>
      </c>
      <c r="CL12" s="47">
        <v>37673</v>
      </c>
      <c r="CM12" s="47">
        <v>37675</v>
      </c>
      <c r="CN12" s="59">
        <v>36964</v>
      </c>
      <c r="CO12" s="59">
        <v>36762</v>
      </c>
      <c r="CP12" s="59">
        <v>36842</v>
      </c>
      <c r="CQ12" s="59">
        <v>37774</v>
      </c>
      <c r="CR12" s="59">
        <v>38093</v>
      </c>
      <c r="CS12" s="59">
        <v>38665</v>
      </c>
      <c r="CT12" s="59">
        <v>39505</v>
      </c>
      <c r="CU12" s="270">
        <f>SUM(CU13:CU18)</f>
        <v>40220</v>
      </c>
      <c r="CV12" s="118">
        <f t="shared" si="0"/>
        <v>715</v>
      </c>
      <c r="CW12" s="98">
        <f t="shared" si="1"/>
        <v>1.809897481331477</v>
      </c>
      <c r="CX12" s="118">
        <f t="shared" si="2"/>
        <v>-266</v>
      </c>
      <c r="CY12" s="98">
        <f t="shared" si="3"/>
        <v>-0.65701724052758981</v>
      </c>
      <c r="DC12" s="119" t="s">
        <v>480</v>
      </c>
      <c r="DD12" s="117">
        <v>3605662</v>
      </c>
      <c r="DE12" s="120">
        <v>3654357</v>
      </c>
      <c r="DF12" s="120">
        <v>3725821</v>
      </c>
      <c r="DG12" s="120">
        <v>3888740</v>
      </c>
      <c r="DH12" s="120">
        <v>3827999</v>
      </c>
    </row>
    <row r="13" spans="1:112" ht="15" outlineLevel="2">
      <c r="A13" s="409">
        <v>120</v>
      </c>
      <c r="B13" s="409" t="s">
        <v>308</v>
      </c>
      <c r="C13" s="409" t="s">
        <v>310</v>
      </c>
      <c r="D13" s="412">
        <v>714</v>
      </c>
      <c r="E13" s="439">
        <v>709</v>
      </c>
      <c r="F13" s="439">
        <v>743</v>
      </c>
      <c r="G13" s="439">
        <v>742</v>
      </c>
      <c r="H13" s="439">
        <v>761</v>
      </c>
      <c r="I13" s="439">
        <v>772</v>
      </c>
      <c r="J13" s="439">
        <v>773</v>
      </c>
      <c r="K13" s="439">
        <v>735</v>
      </c>
      <c r="L13" s="439">
        <v>700</v>
      </c>
      <c r="M13" s="439">
        <v>730</v>
      </c>
      <c r="N13" s="439">
        <v>770</v>
      </c>
      <c r="O13" s="416">
        <v>826</v>
      </c>
      <c r="P13" s="412">
        <v>705</v>
      </c>
      <c r="Q13" s="439">
        <v>778</v>
      </c>
      <c r="R13" s="439">
        <v>794</v>
      </c>
      <c r="S13" s="439">
        <v>774</v>
      </c>
      <c r="T13" s="439">
        <v>761</v>
      </c>
      <c r="U13" s="439">
        <v>798</v>
      </c>
      <c r="V13" s="439">
        <v>787</v>
      </c>
      <c r="W13" s="439">
        <v>804</v>
      </c>
      <c r="X13" s="439">
        <v>827</v>
      </c>
      <c r="Y13" s="439">
        <v>831</v>
      </c>
      <c r="Z13" s="439">
        <v>792</v>
      </c>
      <c r="AA13" s="416">
        <v>765</v>
      </c>
      <c r="AB13" s="412">
        <v>656</v>
      </c>
      <c r="AC13" s="439">
        <v>627</v>
      </c>
      <c r="AD13" s="439">
        <v>664</v>
      </c>
      <c r="AE13" s="439">
        <v>676</v>
      </c>
      <c r="AF13" s="439">
        <v>640</v>
      </c>
      <c r="AG13" s="439">
        <v>617</v>
      </c>
      <c r="AH13" s="439">
        <v>605</v>
      </c>
      <c r="AI13" s="439">
        <v>617</v>
      </c>
      <c r="AJ13" s="439">
        <v>624</v>
      </c>
      <c r="AK13" s="439">
        <v>627</v>
      </c>
      <c r="AL13" s="439">
        <v>580</v>
      </c>
      <c r="AM13" s="416">
        <v>634</v>
      </c>
      <c r="AN13" s="412">
        <v>674</v>
      </c>
      <c r="AO13" s="439">
        <v>615</v>
      </c>
      <c r="AP13" s="439">
        <v>624</v>
      </c>
      <c r="AQ13" s="439">
        <v>684</v>
      </c>
      <c r="AR13" s="439">
        <v>707</v>
      </c>
      <c r="AS13" s="439">
        <v>920</v>
      </c>
      <c r="AT13" s="439">
        <v>870</v>
      </c>
      <c r="AU13" s="439">
        <v>881</v>
      </c>
      <c r="AV13" s="439">
        <v>914</v>
      </c>
      <c r="AW13" s="439">
        <v>941</v>
      </c>
      <c r="AX13" s="439">
        <v>963</v>
      </c>
      <c r="AY13" s="416">
        <v>1000</v>
      </c>
      <c r="AZ13" s="412">
        <v>997</v>
      </c>
      <c r="BA13" s="439">
        <v>1016</v>
      </c>
      <c r="BB13" s="439">
        <v>967</v>
      </c>
      <c r="BC13" s="439">
        <v>944</v>
      </c>
      <c r="BD13" s="439">
        <v>949</v>
      </c>
      <c r="BE13" s="439">
        <v>958</v>
      </c>
      <c r="BF13" s="439">
        <v>926</v>
      </c>
      <c r="BG13" s="439">
        <v>896</v>
      </c>
      <c r="BH13" s="439">
        <v>892</v>
      </c>
      <c r="BI13" s="439">
        <v>937</v>
      </c>
      <c r="BJ13" s="439">
        <v>961</v>
      </c>
      <c r="BK13" s="411">
        <v>1008</v>
      </c>
      <c r="BL13" s="412">
        <v>996</v>
      </c>
      <c r="BM13" s="439">
        <v>919</v>
      </c>
      <c r="BN13" s="439">
        <v>1043</v>
      </c>
      <c r="BO13" s="439">
        <v>1033</v>
      </c>
      <c r="BP13" s="439">
        <v>1061</v>
      </c>
      <c r="BQ13" s="439">
        <v>1103</v>
      </c>
      <c r="BR13" s="439">
        <v>1102</v>
      </c>
      <c r="BS13" s="439">
        <v>1085</v>
      </c>
      <c r="BT13" s="439">
        <v>1100</v>
      </c>
      <c r="BU13" s="439">
        <v>1114</v>
      </c>
      <c r="BV13" s="439">
        <v>1126</v>
      </c>
      <c r="BW13" s="411">
        <v>1154</v>
      </c>
      <c r="BX13" s="412">
        <v>1153</v>
      </c>
      <c r="BY13" s="439">
        <v>1222</v>
      </c>
      <c r="BZ13" s="439">
        <v>1315</v>
      </c>
      <c r="CA13" s="439">
        <v>1344</v>
      </c>
      <c r="CB13" s="439">
        <v>1274</v>
      </c>
      <c r="CC13" s="439">
        <v>1299</v>
      </c>
      <c r="CD13" s="439">
        <v>1291</v>
      </c>
      <c r="CE13" s="439">
        <v>1293</v>
      </c>
      <c r="CF13" s="439">
        <v>1288</v>
      </c>
      <c r="CG13" s="439">
        <v>1367</v>
      </c>
      <c r="CH13" s="439">
        <v>1363</v>
      </c>
      <c r="CI13" s="411">
        <v>1358</v>
      </c>
      <c r="CJ13" s="412">
        <v>1281</v>
      </c>
      <c r="CK13" s="439">
        <v>1267</v>
      </c>
      <c r="CL13" s="439">
        <v>1377</v>
      </c>
      <c r="CM13" s="439">
        <v>1377</v>
      </c>
      <c r="CN13" s="411">
        <v>1357</v>
      </c>
      <c r="CO13" s="411">
        <v>1262</v>
      </c>
      <c r="CP13" s="411">
        <v>1280</v>
      </c>
      <c r="CQ13" s="411">
        <v>1327</v>
      </c>
      <c r="CR13" s="411">
        <v>1399</v>
      </c>
      <c r="CS13" s="411">
        <v>1437</v>
      </c>
      <c r="CT13" s="411">
        <v>1495</v>
      </c>
      <c r="CU13" s="416">
        <f>'1. Población_Afiliada_Regimen'!F13</f>
        <v>1569</v>
      </c>
      <c r="CV13" s="118">
        <f t="shared" si="0"/>
        <v>74</v>
      </c>
      <c r="CW13" s="98">
        <f t="shared" si="1"/>
        <v>4.9498327759197327</v>
      </c>
      <c r="CX13" s="118">
        <f t="shared" si="2"/>
        <v>211</v>
      </c>
      <c r="CY13" s="98">
        <f t="shared" si="3"/>
        <v>15.537555228276878</v>
      </c>
      <c r="DC13" s="119" t="s">
        <v>481</v>
      </c>
      <c r="DD13" s="117">
        <v>3600393</v>
      </c>
      <c r="DE13" s="120">
        <v>3670286</v>
      </c>
      <c r="DF13" s="120">
        <v>3742748</v>
      </c>
      <c r="DG13" s="120">
        <v>3910011</v>
      </c>
      <c r="DH13" s="120">
        <v>3910066</v>
      </c>
    </row>
    <row r="14" spans="1:112" ht="15" outlineLevel="2">
      <c r="A14" s="409">
        <v>154</v>
      </c>
      <c r="B14" s="409" t="s">
        <v>308</v>
      </c>
      <c r="C14" s="409" t="s">
        <v>312</v>
      </c>
      <c r="D14" s="412">
        <v>25695</v>
      </c>
      <c r="E14" s="439">
        <v>25457</v>
      </c>
      <c r="F14" s="439">
        <v>25711</v>
      </c>
      <c r="G14" s="439">
        <v>25875</v>
      </c>
      <c r="H14" s="439">
        <v>26612</v>
      </c>
      <c r="I14" s="439">
        <v>27210</v>
      </c>
      <c r="J14" s="439">
        <v>26958</v>
      </c>
      <c r="K14" s="439">
        <v>26582</v>
      </c>
      <c r="L14" s="439">
        <v>25611</v>
      </c>
      <c r="M14" s="439">
        <v>25925</v>
      </c>
      <c r="N14" s="439">
        <v>26184</v>
      </c>
      <c r="O14" s="416">
        <v>26476</v>
      </c>
      <c r="P14" s="412">
        <v>25748</v>
      </c>
      <c r="Q14" s="439">
        <v>24012</v>
      </c>
      <c r="R14" s="439">
        <v>25731</v>
      </c>
      <c r="S14" s="439">
        <v>26073</v>
      </c>
      <c r="T14" s="439">
        <v>26612</v>
      </c>
      <c r="U14" s="439">
        <v>27163</v>
      </c>
      <c r="V14" s="439">
        <v>27084</v>
      </c>
      <c r="W14" s="439">
        <v>27941</v>
      </c>
      <c r="X14" s="439">
        <v>28379</v>
      </c>
      <c r="Y14" s="439">
        <v>29030</v>
      </c>
      <c r="Z14" s="439">
        <v>28299</v>
      </c>
      <c r="AA14" s="416">
        <v>27629</v>
      </c>
      <c r="AB14" s="412">
        <v>26351</v>
      </c>
      <c r="AC14" s="439">
        <v>25605</v>
      </c>
      <c r="AD14" s="439">
        <v>25802</v>
      </c>
      <c r="AE14" s="439">
        <v>25879</v>
      </c>
      <c r="AF14" s="439">
        <v>26114</v>
      </c>
      <c r="AG14" s="439">
        <v>26902</v>
      </c>
      <c r="AH14" s="439">
        <v>27581</v>
      </c>
      <c r="AI14" s="439">
        <v>27823</v>
      </c>
      <c r="AJ14" s="439">
        <v>28167</v>
      </c>
      <c r="AK14" s="439">
        <v>28216</v>
      </c>
      <c r="AL14" s="439">
        <v>26528</v>
      </c>
      <c r="AM14" s="416">
        <v>26848</v>
      </c>
      <c r="AN14" s="412">
        <v>26436</v>
      </c>
      <c r="AO14" s="439">
        <v>25011</v>
      </c>
      <c r="AP14" s="439">
        <v>25346</v>
      </c>
      <c r="AQ14" s="439">
        <v>26119</v>
      </c>
      <c r="AR14" s="439">
        <v>26070</v>
      </c>
      <c r="AS14" s="439">
        <v>27674</v>
      </c>
      <c r="AT14" s="439">
        <v>28092</v>
      </c>
      <c r="AU14" s="439">
        <v>28335</v>
      </c>
      <c r="AV14" s="439">
        <v>28541</v>
      </c>
      <c r="AW14" s="439">
        <v>28563</v>
      </c>
      <c r="AX14" s="439">
        <v>28248</v>
      </c>
      <c r="AY14" s="416">
        <v>28408</v>
      </c>
      <c r="AZ14" s="412">
        <v>28238</v>
      </c>
      <c r="BA14" s="439">
        <v>28052</v>
      </c>
      <c r="BB14" s="439">
        <v>28099</v>
      </c>
      <c r="BC14" s="439">
        <v>27502</v>
      </c>
      <c r="BD14" s="439">
        <v>27257</v>
      </c>
      <c r="BE14" s="439">
        <v>27333</v>
      </c>
      <c r="BF14" s="439">
        <v>27552</v>
      </c>
      <c r="BG14" s="439">
        <v>27394</v>
      </c>
      <c r="BH14" s="439">
        <v>27436</v>
      </c>
      <c r="BI14" s="439">
        <v>27148</v>
      </c>
      <c r="BJ14" s="439">
        <v>26646</v>
      </c>
      <c r="BK14" s="411">
        <v>26940</v>
      </c>
      <c r="BL14" s="412">
        <v>26638</v>
      </c>
      <c r="BM14" s="439">
        <v>26223</v>
      </c>
      <c r="BN14" s="439">
        <v>26715</v>
      </c>
      <c r="BO14" s="439">
        <v>26538</v>
      </c>
      <c r="BP14" s="439">
        <v>26188</v>
      </c>
      <c r="BQ14" s="439">
        <v>26151</v>
      </c>
      <c r="BR14" s="439">
        <v>26124</v>
      </c>
      <c r="BS14" s="439">
        <v>26433</v>
      </c>
      <c r="BT14" s="439">
        <v>26378</v>
      </c>
      <c r="BU14" s="439">
        <v>26340</v>
      </c>
      <c r="BV14" s="439">
        <v>26437</v>
      </c>
      <c r="BW14" s="411">
        <v>26192</v>
      </c>
      <c r="BX14" s="412">
        <v>25590</v>
      </c>
      <c r="BY14" s="439">
        <v>25375</v>
      </c>
      <c r="BZ14" s="439">
        <v>25249</v>
      </c>
      <c r="CA14" s="439">
        <v>25132</v>
      </c>
      <c r="CB14" s="439">
        <v>25101</v>
      </c>
      <c r="CC14" s="439">
        <v>25201</v>
      </c>
      <c r="CD14" s="439">
        <v>25307</v>
      </c>
      <c r="CE14" s="439">
        <v>25277</v>
      </c>
      <c r="CF14" s="439">
        <v>25024</v>
      </c>
      <c r="CG14" s="439">
        <v>25007</v>
      </c>
      <c r="CH14" s="439">
        <v>24982</v>
      </c>
      <c r="CI14" s="411">
        <v>24892</v>
      </c>
      <c r="CJ14" s="412">
        <v>24114</v>
      </c>
      <c r="CK14" s="439">
        <v>23268</v>
      </c>
      <c r="CL14" s="439">
        <v>23037</v>
      </c>
      <c r="CM14" s="439">
        <v>22718</v>
      </c>
      <c r="CN14" s="411">
        <v>22266</v>
      </c>
      <c r="CO14" s="411">
        <v>22025</v>
      </c>
      <c r="CP14" s="411">
        <v>22031</v>
      </c>
      <c r="CQ14" s="411">
        <v>22506</v>
      </c>
      <c r="CR14" s="411">
        <v>22585</v>
      </c>
      <c r="CS14" s="411">
        <v>22856</v>
      </c>
      <c r="CT14" s="411">
        <v>23260</v>
      </c>
      <c r="CU14" s="416">
        <f>'1. Población_Afiliada_Regimen'!F14</f>
        <v>23476</v>
      </c>
      <c r="CV14" s="118">
        <f t="shared" si="0"/>
        <v>216</v>
      </c>
      <c r="CW14" s="98">
        <f t="shared" si="1"/>
        <v>0.92863284608770413</v>
      </c>
      <c r="CX14" s="118">
        <f t="shared" si="2"/>
        <v>-1416</v>
      </c>
      <c r="CY14" s="98">
        <f t="shared" si="3"/>
        <v>-5.6885746424554071</v>
      </c>
      <c r="CZ14" s="6"/>
      <c r="DC14" s="119" t="s">
        <v>482</v>
      </c>
      <c r="DD14" s="117">
        <v>3632108</v>
      </c>
      <c r="DE14" s="120">
        <v>3682330</v>
      </c>
      <c r="DF14" s="120">
        <v>3769054</v>
      </c>
      <c r="DG14" s="120">
        <v>3914759</v>
      </c>
      <c r="DH14" s="120">
        <v>3943689</v>
      </c>
    </row>
    <row r="15" spans="1:112" ht="15" outlineLevel="2">
      <c r="A15" s="409">
        <v>250</v>
      </c>
      <c r="B15" s="409" t="s">
        <v>308</v>
      </c>
      <c r="C15" s="409" t="s">
        <v>314</v>
      </c>
      <c r="D15" s="412">
        <v>8763</v>
      </c>
      <c r="E15" s="439">
        <v>8639</v>
      </c>
      <c r="F15" s="439">
        <v>8793</v>
      </c>
      <c r="G15" s="439">
        <v>9215</v>
      </c>
      <c r="H15" s="439">
        <v>9332</v>
      </c>
      <c r="I15" s="439">
        <v>9380</v>
      </c>
      <c r="J15" s="439">
        <v>9309</v>
      </c>
      <c r="K15" s="439">
        <v>9191</v>
      </c>
      <c r="L15" s="439">
        <v>8947</v>
      </c>
      <c r="M15" s="439">
        <v>9065</v>
      </c>
      <c r="N15" s="439">
        <v>9186</v>
      </c>
      <c r="O15" s="416">
        <v>9169</v>
      </c>
      <c r="P15" s="412">
        <v>8749</v>
      </c>
      <c r="Q15" s="439">
        <v>8846</v>
      </c>
      <c r="R15" s="439">
        <v>9058</v>
      </c>
      <c r="S15" s="439">
        <v>9036</v>
      </c>
      <c r="T15" s="439">
        <v>9332</v>
      </c>
      <c r="U15" s="439">
        <v>9370</v>
      </c>
      <c r="V15" s="439">
        <v>9391</v>
      </c>
      <c r="W15" s="439">
        <v>9609</v>
      </c>
      <c r="X15" s="439">
        <v>9703</v>
      </c>
      <c r="Y15" s="439">
        <v>9793</v>
      </c>
      <c r="Z15" s="439">
        <v>9410</v>
      </c>
      <c r="AA15" s="416">
        <v>9264</v>
      </c>
      <c r="AB15" s="412">
        <v>8786</v>
      </c>
      <c r="AC15" s="439">
        <v>8531</v>
      </c>
      <c r="AD15" s="439">
        <v>8654</v>
      </c>
      <c r="AE15" s="439">
        <v>8663</v>
      </c>
      <c r="AF15" s="439">
        <v>8633</v>
      </c>
      <c r="AG15" s="439">
        <v>8846</v>
      </c>
      <c r="AH15" s="439">
        <v>8934</v>
      </c>
      <c r="AI15" s="439">
        <v>8980</v>
      </c>
      <c r="AJ15" s="439">
        <v>9007</v>
      </c>
      <c r="AK15" s="439">
        <v>8983</v>
      </c>
      <c r="AL15" s="439">
        <v>8428</v>
      </c>
      <c r="AM15" s="416">
        <v>8585</v>
      </c>
      <c r="AN15" s="412">
        <v>8452</v>
      </c>
      <c r="AO15" s="439">
        <v>8057</v>
      </c>
      <c r="AP15" s="439">
        <v>8176</v>
      </c>
      <c r="AQ15" s="439">
        <v>8371</v>
      </c>
      <c r="AR15" s="439">
        <v>8402</v>
      </c>
      <c r="AS15" s="439">
        <v>9136</v>
      </c>
      <c r="AT15" s="439">
        <v>9107</v>
      </c>
      <c r="AU15" s="439">
        <v>9202</v>
      </c>
      <c r="AV15" s="439">
        <v>9336</v>
      </c>
      <c r="AW15" s="439">
        <v>9461</v>
      </c>
      <c r="AX15" s="439">
        <v>9476</v>
      </c>
      <c r="AY15" s="416">
        <v>9657</v>
      </c>
      <c r="AZ15" s="412">
        <v>9622</v>
      </c>
      <c r="BA15" s="439">
        <v>9468</v>
      </c>
      <c r="BB15" s="439">
        <v>9395</v>
      </c>
      <c r="BC15" s="439">
        <v>9135</v>
      </c>
      <c r="BD15" s="439">
        <v>9111</v>
      </c>
      <c r="BE15" s="439">
        <v>9211</v>
      </c>
      <c r="BF15" s="439">
        <v>9130</v>
      </c>
      <c r="BG15" s="439">
        <v>9333</v>
      </c>
      <c r="BH15" s="439">
        <v>9027</v>
      </c>
      <c r="BI15" s="439">
        <v>9090</v>
      </c>
      <c r="BJ15" s="439">
        <v>8995</v>
      </c>
      <c r="BK15" s="411">
        <v>9104</v>
      </c>
      <c r="BL15" s="412">
        <v>9092</v>
      </c>
      <c r="BM15" s="439">
        <v>8877</v>
      </c>
      <c r="BN15" s="439">
        <v>8990</v>
      </c>
      <c r="BO15" s="439">
        <v>8900</v>
      </c>
      <c r="BP15" s="439">
        <v>8836</v>
      </c>
      <c r="BQ15" s="439">
        <v>8852</v>
      </c>
      <c r="BR15" s="439">
        <v>8892</v>
      </c>
      <c r="BS15" s="439">
        <v>8915</v>
      </c>
      <c r="BT15" s="439">
        <v>9054</v>
      </c>
      <c r="BU15" s="439">
        <v>9132</v>
      </c>
      <c r="BV15" s="439">
        <v>9357</v>
      </c>
      <c r="BW15" s="411">
        <v>9332</v>
      </c>
      <c r="BX15" s="412">
        <v>9287</v>
      </c>
      <c r="BY15" s="439">
        <v>9169</v>
      </c>
      <c r="BZ15" s="439">
        <v>9128</v>
      </c>
      <c r="CA15" s="439">
        <v>9125</v>
      </c>
      <c r="CB15" s="439">
        <v>9203</v>
      </c>
      <c r="CC15" s="439">
        <v>9214</v>
      </c>
      <c r="CD15" s="439">
        <v>9335</v>
      </c>
      <c r="CE15" s="439">
        <v>9276</v>
      </c>
      <c r="CF15" s="439">
        <v>9212</v>
      </c>
      <c r="CG15" s="439">
        <v>9307</v>
      </c>
      <c r="CH15" s="439">
        <v>9249</v>
      </c>
      <c r="CI15" s="411">
        <v>9184</v>
      </c>
      <c r="CJ15" s="412">
        <v>8794</v>
      </c>
      <c r="CK15" s="439">
        <v>8696</v>
      </c>
      <c r="CL15" s="439">
        <v>8798</v>
      </c>
      <c r="CM15" s="439">
        <v>8964</v>
      </c>
      <c r="CN15" s="411">
        <v>8900</v>
      </c>
      <c r="CO15" s="411">
        <v>8914</v>
      </c>
      <c r="CP15" s="411">
        <v>8936</v>
      </c>
      <c r="CQ15" s="411">
        <v>9145</v>
      </c>
      <c r="CR15" s="411">
        <v>9184</v>
      </c>
      <c r="CS15" s="411">
        <v>9318</v>
      </c>
      <c r="CT15" s="411">
        <v>9477</v>
      </c>
      <c r="CU15" s="416">
        <f>'1. Población_Afiliada_Regimen'!F15</f>
        <v>9638</v>
      </c>
      <c r="CV15" s="118">
        <f t="shared" si="0"/>
        <v>161</v>
      </c>
      <c r="CW15" s="98">
        <f t="shared" si="1"/>
        <v>1.6988498469979951</v>
      </c>
      <c r="CX15" s="118">
        <f t="shared" si="2"/>
        <v>454</v>
      </c>
      <c r="CY15" s="98">
        <f t="shared" si="3"/>
        <v>4.9433797909407673</v>
      </c>
      <c r="DC15" s="119" t="s">
        <v>483</v>
      </c>
      <c r="DD15" s="117">
        <v>3679020</v>
      </c>
      <c r="DE15" s="120">
        <v>3688539</v>
      </c>
      <c r="DF15" s="120">
        <v>3783032</v>
      </c>
      <c r="DG15" s="120">
        <v>3938516</v>
      </c>
      <c r="DH15" s="120">
        <v>3980162</v>
      </c>
    </row>
    <row r="16" spans="1:112" ht="15" outlineLevel="2">
      <c r="A16" s="409">
        <v>495</v>
      </c>
      <c r="B16" s="409" t="s">
        <v>308</v>
      </c>
      <c r="C16" s="409" t="s">
        <v>316</v>
      </c>
      <c r="D16" s="412">
        <v>1475</v>
      </c>
      <c r="E16" s="439">
        <v>1302</v>
      </c>
      <c r="F16" s="439">
        <v>1341</v>
      </c>
      <c r="G16" s="439">
        <v>1345</v>
      </c>
      <c r="H16" s="439">
        <v>1436</v>
      </c>
      <c r="I16" s="439">
        <v>1438</v>
      </c>
      <c r="J16" s="439">
        <v>1488</v>
      </c>
      <c r="K16" s="439">
        <v>1559</v>
      </c>
      <c r="L16" s="439">
        <v>1554</v>
      </c>
      <c r="M16" s="439">
        <v>1588</v>
      </c>
      <c r="N16" s="439">
        <v>1564</v>
      </c>
      <c r="O16" s="416">
        <v>1437</v>
      </c>
      <c r="P16" s="412">
        <v>1250</v>
      </c>
      <c r="Q16" s="439">
        <v>1246</v>
      </c>
      <c r="R16" s="439">
        <v>1209</v>
      </c>
      <c r="S16" s="439">
        <v>1233</v>
      </c>
      <c r="T16" s="439">
        <v>1436</v>
      </c>
      <c r="U16" s="439">
        <v>1238</v>
      </c>
      <c r="V16" s="439">
        <v>1244</v>
      </c>
      <c r="W16" s="439">
        <v>1256</v>
      </c>
      <c r="X16" s="439">
        <v>1293</v>
      </c>
      <c r="Y16" s="439">
        <v>1336</v>
      </c>
      <c r="Z16" s="439">
        <v>1225</v>
      </c>
      <c r="AA16" s="416">
        <v>1174</v>
      </c>
      <c r="AB16" s="412">
        <v>1034</v>
      </c>
      <c r="AC16" s="439">
        <v>949</v>
      </c>
      <c r="AD16" s="439">
        <v>1000</v>
      </c>
      <c r="AE16" s="439">
        <v>1013</v>
      </c>
      <c r="AF16" s="439">
        <v>992</v>
      </c>
      <c r="AG16" s="439">
        <v>988</v>
      </c>
      <c r="AH16" s="439">
        <v>985</v>
      </c>
      <c r="AI16" s="439">
        <v>985</v>
      </c>
      <c r="AJ16" s="439">
        <v>956</v>
      </c>
      <c r="AK16" s="439">
        <v>966</v>
      </c>
      <c r="AL16" s="439">
        <v>818</v>
      </c>
      <c r="AM16" s="416">
        <v>984</v>
      </c>
      <c r="AN16" s="412">
        <v>1170</v>
      </c>
      <c r="AO16" s="439">
        <v>984</v>
      </c>
      <c r="AP16" s="439">
        <v>994</v>
      </c>
      <c r="AQ16" s="439">
        <v>1035</v>
      </c>
      <c r="AR16" s="439">
        <v>1069</v>
      </c>
      <c r="AS16" s="439">
        <v>1333</v>
      </c>
      <c r="AT16" s="439">
        <v>1247</v>
      </c>
      <c r="AU16" s="439">
        <v>1280</v>
      </c>
      <c r="AV16" s="439">
        <v>1321</v>
      </c>
      <c r="AW16" s="439">
        <v>1371</v>
      </c>
      <c r="AX16" s="439">
        <v>1398</v>
      </c>
      <c r="AY16" s="416">
        <v>1426</v>
      </c>
      <c r="AZ16" s="412">
        <v>1418</v>
      </c>
      <c r="BA16" s="439">
        <v>1397</v>
      </c>
      <c r="BB16" s="439">
        <v>1221</v>
      </c>
      <c r="BC16" s="439">
        <v>1166</v>
      </c>
      <c r="BD16" s="439">
        <v>1158</v>
      </c>
      <c r="BE16" s="439">
        <v>1170</v>
      </c>
      <c r="BF16" s="439">
        <v>1309</v>
      </c>
      <c r="BG16" s="439">
        <v>1192</v>
      </c>
      <c r="BH16" s="439">
        <v>1163</v>
      </c>
      <c r="BI16" s="439">
        <v>1174</v>
      </c>
      <c r="BJ16" s="439">
        <v>1168</v>
      </c>
      <c r="BK16" s="411">
        <v>1210</v>
      </c>
      <c r="BL16" s="412">
        <v>1204</v>
      </c>
      <c r="BM16" s="439">
        <v>1135</v>
      </c>
      <c r="BN16" s="439">
        <v>1266</v>
      </c>
      <c r="BO16" s="439">
        <v>1230</v>
      </c>
      <c r="BP16" s="439">
        <v>1193</v>
      </c>
      <c r="BQ16" s="439">
        <v>1219</v>
      </c>
      <c r="BR16" s="439">
        <v>1213</v>
      </c>
      <c r="BS16" s="439">
        <v>1209</v>
      </c>
      <c r="BT16" s="439">
        <v>1245</v>
      </c>
      <c r="BU16" s="439">
        <v>1306</v>
      </c>
      <c r="BV16" s="439">
        <v>1336</v>
      </c>
      <c r="BW16" s="411">
        <v>1290</v>
      </c>
      <c r="BX16" s="412">
        <v>1226</v>
      </c>
      <c r="BY16" s="439">
        <v>1171</v>
      </c>
      <c r="BZ16" s="439">
        <v>1222</v>
      </c>
      <c r="CA16" s="439">
        <v>1228</v>
      </c>
      <c r="CB16" s="439">
        <v>1224</v>
      </c>
      <c r="CC16" s="439">
        <v>1220</v>
      </c>
      <c r="CD16" s="439">
        <v>1197</v>
      </c>
      <c r="CE16" s="439">
        <v>1158</v>
      </c>
      <c r="CF16" s="439">
        <v>1117</v>
      </c>
      <c r="CG16" s="439">
        <v>1129</v>
      </c>
      <c r="CH16" s="439">
        <v>1121</v>
      </c>
      <c r="CI16" s="411">
        <v>1118</v>
      </c>
      <c r="CJ16" s="412">
        <v>1016</v>
      </c>
      <c r="CK16" s="439">
        <v>938</v>
      </c>
      <c r="CL16" s="439">
        <v>1016</v>
      </c>
      <c r="CM16" s="439">
        <v>1106</v>
      </c>
      <c r="CN16" s="411">
        <v>1060</v>
      </c>
      <c r="CO16" s="411">
        <v>1106</v>
      </c>
      <c r="CP16" s="411">
        <v>1105</v>
      </c>
      <c r="CQ16" s="411">
        <v>1151</v>
      </c>
      <c r="CR16" s="411">
        <v>1203</v>
      </c>
      <c r="CS16" s="411">
        <v>1246</v>
      </c>
      <c r="CT16" s="411">
        <v>1302</v>
      </c>
      <c r="CU16" s="416">
        <f>'1. Población_Afiliada_Regimen'!F16</f>
        <v>1375</v>
      </c>
      <c r="CV16" s="118">
        <f t="shared" si="0"/>
        <v>73</v>
      </c>
      <c r="CW16" s="98">
        <f t="shared" si="1"/>
        <v>5.6067588325652835</v>
      </c>
      <c r="CX16" s="118">
        <f t="shared" si="2"/>
        <v>257</v>
      </c>
      <c r="CY16" s="98">
        <f t="shared" si="3"/>
        <v>22.987477638640431</v>
      </c>
      <c r="DC16" s="119" t="s">
        <v>484</v>
      </c>
      <c r="DD16" s="117">
        <v>3678842</v>
      </c>
      <c r="DE16" s="120">
        <v>3691515</v>
      </c>
      <c r="DF16" s="120">
        <f>BV4</f>
        <v>3791243</v>
      </c>
      <c r="DG16" s="120">
        <v>3947078</v>
      </c>
      <c r="DH16" s="120">
        <v>4015743</v>
      </c>
    </row>
    <row r="17" spans="1:113" ht="15" outlineLevel="2">
      <c r="A17" s="409">
        <v>790</v>
      </c>
      <c r="B17" s="409" t="s">
        <v>308</v>
      </c>
      <c r="C17" s="409" t="s">
        <v>318</v>
      </c>
      <c r="D17" s="412">
        <v>2334</v>
      </c>
      <c r="E17" s="439">
        <v>2359</v>
      </c>
      <c r="F17" s="439">
        <v>2393</v>
      </c>
      <c r="G17" s="439">
        <v>2487</v>
      </c>
      <c r="H17" s="439">
        <v>2501</v>
      </c>
      <c r="I17" s="439">
        <v>2583</v>
      </c>
      <c r="J17" s="439">
        <v>2456</v>
      </c>
      <c r="K17" s="439">
        <v>2363</v>
      </c>
      <c r="L17" s="439">
        <v>2347</v>
      </c>
      <c r="M17" s="439">
        <v>2417</v>
      </c>
      <c r="N17" s="439">
        <v>2463</v>
      </c>
      <c r="O17" s="416">
        <v>2459</v>
      </c>
      <c r="P17" s="412">
        <v>2297</v>
      </c>
      <c r="Q17" s="439">
        <v>2388</v>
      </c>
      <c r="R17" s="439">
        <v>2464</v>
      </c>
      <c r="S17" s="439">
        <v>2470</v>
      </c>
      <c r="T17" s="439">
        <v>2501</v>
      </c>
      <c r="U17" s="439">
        <v>2526</v>
      </c>
      <c r="V17" s="439">
        <v>2543</v>
      </c>
      <c r="W17" s="439">
        <v>2608</v>
      </c>
      <c r="X17" s="439">
        <v>2661</v>
      </c>
      <c r="Y17" s="439">
        <v>2769</v>
      </c>
      <c r="Z17" s="439">
        <v>2685</v>
      </c>
      <c r="AA17" s="416">
        <v>2625</v>
      </c>
      <c r="AB17" s="412">
        <v>2437</v>
      </c>
      <c r="AC17" s="439">
        <v>2367</v>
      </c>
      <c r="AD17" s="439">
        <v>2394</v>
      </c>
      <c r="AE17" s="439">
        <v>2401</v>
      </c>
      <c r="AF17" s="439">
        <v>2355</v>
      </c>
      <c r="AG17" s="439">
        <v>2416</v>
      </c>
      <c r="AH17" s="439">
        <v>2438</v>
      </c>
      <c r="AI17" s="439">
        <v>2467</v>
      </c>
      <c r="AJ17" s="439">
        <v>2481</v>
      </c>
      <c r="AK17" s="439">
        <v>2486</v>
      </c>
      <c r="AL17" s="439">
        <v>2325</v>
      </c>
      <c r="AM17" s="416">
        <v>2390</v>
      </c>
      <c r="AN17" s="412">
        <v>2337</v>
      </c>
      <c r="AO17" s="439">
        <v>2014</v>
      </c>
      <c r="AP17" s="439">
        <v>1993</v>
      </c>
      <c r="AQ17" s="439">
        <v>2161</v>
      </c>
      <c r="AR17" s="439">
        <v>2162</v>
      </c>
      <c r="AS17" s="439">
        <v>2552</v>
      </c>
      <c r="AT17" s="439">
        <v>2505</v>
      </c>
      <c r="AU17" s="439">
        <v>2548</v>
      </c>
      <c r="AV17" s="439">
        <v>2588</v>
      </c>
      <c r="AW17" s="439">
        <v>2602</v>
      </c>
      <c r="AX17" s="439">
        <v>2644</v>
      </c>
      <c r="AY17" s="416">
        <v>2739</v>
      </c>
      <c r="AZ17" s="412">
        <v>2700</v>
      </c>
      <c r="BA17" s="439">
        <v>2673</v>
      </c>
      <c r="BB17" s="439">
        <v>2629</v>
      </c>
      <c r="BC17" s="439">
        <v>2492</v>
      </c>
      <c r="BD17" s="439">
        <v>2465</v>
      </c>
      <c r="BE17" s="439">
        <v>2484</v>
      </c>
      <c r="BF17" s="439">
        <v>2474</v>
      </c>
      <c r="BG17" s="439">
        <v>2439</v>
      </c>
      <c r="BH17" s="439">
        <v>2387</v>
      </c>
      <c r="BI17" s="439">
        <v>2386</v>
      </c>
      <c r="BJ17" s="439">
        <v>2411</v>
      </c>
      <c r="BK17" s="411">
        <v>2510</v>
      </c>
      <c r="BL17" s="412">
        <v>2483</v>
      </c>
      <c r="BM17" s="439">
        <v>2437</v>
      </c>
      <c r="BN17" s="439">
        <v>2555</v>
      </c>
      <c r="BO17" s="439">
        <v>2535</v>
      </c>
      <c r="BP17" s="439">
        <v>2583</v>
      </c>
      <c r="BQ17" s="439">
        <v>2612</v>
      </c>
      <c r="BR17" s="439">
        <v>2608</v>
      </c>
      <c r="BS17" s="439">
        <v>2584</v>
      </c>
      <c r="BT17" s="439">
        <v>2597</v>
      </c>
      <c r="BU17" s="439">
        <v>2600</v>
      </c>
      <c r="BV17" s="439">
        <v>2637</v>
      </c>
      <c r="BW17" s="411">
        <v>2586</v>
      </c>
      <c r="BX17" s="412">
        <v>2442</v>
      </c>
      <c r="BY17" s="439">
        <v>2408</v>
      </c>
      <c r="BZ17" s="439">
        <v>2325</v>
      </c>
      <c r="CA17" s="439">
        <v>2331</v>
      </c>
      <c r="CB17" s="439">
        <v>2266</v>
      </c>
      <c r="CC17" s="439">
        <v>2269</v>
      </c>
      <c r="CD17" s="439">
        <v>2273</v>
      </c>
      <c r="CE17" s="439">
        <v>2158</v>
      </c>
      <c r="CF17" s="439">
        <v>2085</v>
      </c>
      <c r="CG17" s="439">
        <v>2085</v>
      </c>
      <c r="CH17" s="439">
        <v>2043</v>
      </c>
      <c r="CI17" s="411">
        <v>2012</v>
      </c>
      <c r="CJ17" s="412">
        <v>1858</v>
      </c>
      <c r="CK17" s="439">
        <v>1738</v>
      </c>
      <c r="CL17" s="439">
        <v>1759</v>
      </c>
      <c r="CM17" s="439">
        <v>1785</v>
      </c>
      <c r="CN17" s="411">
        <v>1748</v>
      </c>
      <c r="CO17" s="411">
        <v>1752</v>
      </c>
      <c r="CP17" s="411">
        <v>1780</v>
      </c>
      <c r="CQ17" s="411">
        <v>1877</v>
      </c>
      <c r="CR17" s="411">
        <v>1903</v>
      </c>
      <c r="CS17" s="411">
        <v>1929</v>
      </c>
      <c r="CT17" s="411">
        <v>2020</v>
      </c>
      <c r="CU17" s="416">
        <f>'1. Población_Afiliada_Regimen'!F17</f>
        <v>2111</v>
      </c>
      <c r="CV17" s="118">
        <f t="shared" si="0"/>
        <v>91</v>
      </c>
      <c r="CW17" s="98">
        <f t="shared" si="1"/>
        <v>4.5049504950495045</v>
      </c>
      <c r="CX17" s="118">
        <f t="shared" si="2"/>
        <v>99</v>
      </c>
      <c r="CY17" s="98">
        <f t="shared" si="3"/>
        <v>4.9204771371769382</v>
      </c>
      <c r="DC17" s="119" t="s">
        <v>485</v>
      </c>
      <c r="DD17" s="269">
        <v>3696112</v>
      </c>
      <c r="DE17" s="120">
        <v>3699285</v>
      </c>
      <c r="DF17" s="4">
        <f>BW4</f>
        <v>3791942</v>
      </c>
      <c r="DG17" s="120">
        <v>3941677</v>
      </c>
      <c r="DH17" s="120">
        <v>4036469</v>
      </c>
    </row>
    <row r="18" spans="1:113" ht="15" outlineLevel="2">
      <c r="A18" s="409">
        <v>895</v>
      </c>
      <c r="B18" s="409" t="s">
        <v>308</v>
      </c>
      <c r="C18" s="409" t="s">
        <v>320</v>
      </c>
      <c r="D18" s="412">
        <v>2363</v>
      </c>
      <c r="E18" s="439">
        <v>2387</v>
      </c>
      <c r="F18" s="439">
        <v>2427</v>
      </c>
      <c r="G18" s="439">
        <v>2441</v>
      </c>
      <c r="H18" s="439">
        <v>2385</v>
      </c>
      <c r="I18" s="439">
        <v>2372</v>
      </c>
      <c r="J18" s="439">
        <v>2305</v>
      </c>
      <c r="K18" s="439">
        <v>2257</v>
      </c>
      <c r="L18" s="439">
        <v>2149</v>
      </c>
      <c r="M18" s="439">
        <v>2159</v>
      </c>
      <c r="N18" s="439">
        <v>2139</v>
      </c>
      <c r="O18" s="416">
        <v>2168</v>
      </c>
      <c r="P18" s="412">
        <v>1991</v>
      </c>
      <c r="Q18" s="439">
        <v>2003</v>
      </c>
      <c r="R18" s="439">
        <v>2009</v>
      </c>
      <c r="S18" s="439">
        <v>1958</v>
      </c>
      <c r="T18" s="439">
        <v>2385</v>
      </c>
      <c r="U18" s="439">
        <v>2018</v>
      </c>
      <c r="V18" s="439">
        <v>2027</v>
      </c>
      <c r="W18" s="439">
        <v>2142</v>
      </c>
      <c r="X18" s="439">
        <v>2185</v>
      </c>
      <c r="Y18" s="439">
        <v>2218</v>
      </c>
      <c r="Z18" s="439">
        <v>2027</v>
      </c>
      <c r="AA18" s="416">
        <v>1972</v>
      </c>
      <c r="AB18" s="412">
        <v>1906</v>
      </c>
      <c r="AC18" s="439">
        <v>1848</v>
      </c>
      <c r="AD18" s="439">
        <v>1833</v>
      </c>
      <c r="AE18" s="439">
        <v>1818</v>
      </c>
      <c r="AF18" s="439">
        <v>1818</v>
      </c>
      <c r="AG18" s="439">
        <v>1888</v>
      </c>
      <c r="AH18" s="439">
        <v>1969</v>
      </c>
      <c r="AI18" s="439">
        <v>1998</v>
      </c>
      <c r="AJ18" s="439">
        <v>1984</v>
      </c>
      <c r="AK18" s="439">
        <v>1962</v>
      </c>
      <c r="AL18" s="439">
        <v>1715</v>
      </c>
      <c r="AM18" s="416">
        <v>1814</v>
      </c>
      <c r="AN18" s="412">
        <v>1825</v>
      </c>
      <c r="AO18" s="439">
        <v>1626</v>
      </c>
      <c r="AP18" s="439">
        <v>1666</v>
      </c>
      <c r="AQ18" s="439">
        <v>1760</v>
      </c>
      <c r="AR18" s="439">
        <v>1746</v>
      </c>
      <c r="AS18" s="439">
        <v>2056</v>
      </c>
      <c r="AT18" s="439">
        <v>2001</v>
      </c>
      <c r="AU18" s="439">
        <v>2066</v>
      </c>
      <c r="AV18" s="439">
        <v>2123</v>
      </c>
      <c r="AW18" s="439">
        <v>2159</v>
      </c>
      <c r="AX18" s="439">
        <v>2146</v>
      </c>
      <c r="AY18" s="416">
        <v>2222</v>
      </c>
      <c r="AZ18" s="412">
        <v>2180</v>
      </c>
      <c r="BA18" s="439">
        <v>2190</v>
      </c>
      <c r="BB18" s="439">
        <v>2142</v>
      </c>
      <c r="BC18" s="439">
        <v>2080</v>
      </c>
      <c r="BD18" s="439">
        <v>2060</v>
      </c>
      <c r="BE18" s="439">
        <v>2098</v>
      </c>
      <c r="BF18" s="439">
        <v>2168</v>
      </c>
      <c r="BG18" s="439">
        <v>2085</v>
      </c>
      <c r="BH18" s="439">
        <v>2164</v>
      </c>
      <c r="BI18" s="439">
        <v>2173</v>
      </c>
      <c r="BJ18" s="439">
        <v>2128</v>
      </c>
      <c r="BK18" s="411">
        <v>2168</v>
      </c>
      <c r="BL18" s="412">
        <v>2139</v>
      </c>
      <c r="BM18" s="439">
        <v>1998</v>
      </c>
      <c r="BN18" s="439">
        <v>2041</v>
      </c>
      <c r="BO18" s="439">
        <v>1971</v>
      </c>
      <c r="BP18" s="439">
        <v>1993</v>
      </c>
      <c r="BQ18" s="439">
        <v>2029</v>
      </c>
      <c r="BR18" s="439">
        <v>2006</v>
      </c>
      <c r="BS18" s="439">
        <v>2023</v>
      </c>
      <c r="BT18" s="439">
        <v>2018</v>
      </c>
      <c r="BU18" s="439">
        <v>2010</v>
      </c>
      <c r="BV18" s="439">
        <v>1968</v>
      </c>
      <c r="BW18" s="411">
        <v>1982</v>
      </c>
      <c r="BX18" s="412">
        <v>1894</v>
      </c>
      <c r="BY18" s="439">
        <v>1895</v>
      </c>
      <c r="BZ18" s="439">
        <v>1835</v>
      </c>
      <c r="CA18" s="439">
        <v>1891</v>
      </c>
      <c r="CB18" s="439">
        <v>1927</v>
      </c>
      <c r="CC18" s="439">
        <v>1986</v>
      </c>
      <c r="CD18" s="439">
        <v>2012</v>
      </c>
      <c r="CE18" s="439">
        <v>1955</v>
      </c>
      <c r="CF18" s="439">
        <v>1912</v>
      </c>
      <c r="CG18" s="439">
        <v>1982</v>
      </c>
      <c r="CH18" s="439">
        <v>1974</v>
      </c>
      <c r="CI18" s="411">
        <v>1922</v>
      </c>
      <c r="CJ18" s="412">
        <v>1736</v>
      </c>
      <c r="CK18" s="439">
        <v>1619</v>
      </c>
      <c r="CL18" s="439">
        <v>1686</v>
      </c>
      <c r="CM18" s="439">
        <v>1725</v>
      </c>
      <c r="CN18" s="411">
        <v>1633</v>
      </c>
      <c r="CO18" s="411">
        <v>1703</v>
      </c>
      <c r="CP18" s="411">
        <v>1710</v>
      </c>
      <c r="CQ18" s="411">
        <v>1768</v>
      </c>
      <c r="CR18" s="411">
        <v>1819</v>
      </c>
      <c r="CS18" s="411">
        <v>1879</v>
      </c>
      <c r="CT18" s="411">
        <v>1951</v>
      </c>
      <c r="CU18" s="416">
        <f>'1. Población_Afiliada_Regimen'!F18</f>
        <v>2051</v>
      </c>
      <c r="CV18" s="118">
        <f t="shared" si="0"/>
        <v>100</v>
      </c>
      <c r="CW18" s="98">
        <f t="shared" si="1"/>
        <v>5.1255766273705792</v>
      </c>
      <c r="CX18" s="118">
        <f t="shared" si="2"/>
        <v>129</v>
      </c>
      <c r="CY18" s="98">
        <f t="shared" si="3"/>
        <v>6.7117585848074928</v>
      </c>
    </row>
    <row r="19" spans="1:113" ht="15" outlineLevel="1">
      <c r="A19" s="143" t="s">
        <v>322</v>
      </c>
      <c r="B19" s="28"/>
      <c r="C19" s="29"/>
      <c r="D19" s="46">
        <v>172751</v>
      </c>
      <c r="E19" s="47">
        <v>169490</v>
      </c>
      <c r="F19" s="47">
        <v>169637</v>
      </c>
      <c r="G19" s="47">
        <v>169874</v>
      </c>
      <c r="H19" s="47">
        <v>168748</v>
      </c>
      <c r="I19" s="47">
        <v>169622</v>
      </c>
      <c r="J19" s="47">
        <v>168766</v>
      </c>
      <c r="K19" s="47">
        <v>169033</v>
      </c>
      <c r="L19" s="47">
        <v>164098</v>
      </c>
      <c r="M19" s="47">
        <v>167191</v>
      </c>
      <c r="N19" s="47">
        <v>167466</v>
      </c>
      <c r="O19" s="270">
        <v>168219</v>
      </c>
      <c r="P19" s="46">
        <v>165527</v>
      </c>
      <c r="Q19" s="47">
        <v>157160</v>
      </c>
      <c r="R19" s="47">
        <v>167672</v>
      </c>
      <c r="S19" s="47">
        <v>167249</v>
      </c>
      <c r="T19" s="47">
        <v>168748</v>
      </c>
      <c r="U19" s="47">
        <v>172726</v>
      </c>
      <c r="V19" s="47">
        <v>170438</v>
      </c>
      <c r="W19" s="47">
        <v>173978</v>
      </c>
      <c r="X19" s="47">
        <v>174877</v>
      </c>
      <c r="Y19" s="47">
        <v>177435</v>
      </c>
      <c r="Z19" s="47">
        <v>176986</v>
      </c>
      <c r="AA19" s="270">
        <v>173049</v>
      </c>
      <c r="AB19" s="46">
        <v>167648</v>
      </c>
      <c r="AC19" s="47">
        <v>165580</v>
      </c>
      <c r="AD19" s="47">
        <v>166654</v>
      </c>
      <c r="AE19" s="47">
        <v>168410</v>
      </c>
      <c r="AF19" s="47">
        <v>167862</v>
      </c>
      <c r="AG19" s="47">
        <v>169578</v>
      </c>
      <c r="AH19" s="47">
        <v>175463</v>
      </c>
      <c r="AI19" s="47">
        <v>177734</v>
      </c>
      <c r="AJ19" s="47">
        <v>179264</v>
      </c>
      <c r="AK19" s="47">
        <v>180268</v>
      </c>
      <c r="AL19" s="47">
        <v>177062</v>
      </c>
      <c r="AM19" s="270">
        <v>178026</v>
      </c>
      <c r="AN19" s="46">
        <v>174957</v>
      </c>
      <c r="AO19" s="47">
        <v>172331</v>
      </c>
      <c r="AP19" s="47">
        <v>174968</v>
      </c>
      <c r="AQ19" s="47">
        <v>178570</v>
      </c>
      <c r="AR19" s="47">
        <v>179569</v>
      </c>
      <c r="AS19" s="47">
        <v>182656</v>
      </c>
      <c r="AT19" s="47">
        <v>186318</v>
      </c>
      <c r="AU19" s="47">
        <v>187387</v>
      </c>
      <c r="AV19" s="47">
        <v>188040</v>
      </c>
      <c r="AW19" s="47">
        <v>190196</v>
      </c>
      <c r="AX19" s="47">
        <v>189649</v>
      </c>
      <c r="AY19" s="270">
        <v>189957</v>
      </c>
      <c r="AZ19" s="46">
        <v>187328</v>
      </c>
      <c r="BA19" s="47">
        <v>185287</v>
      </c>
      <c r="BB19" s="47">
        <v>188090</v>
      </c>
      <c r="BC19" s="47">
        <v>185887</v>
      </c>
      <c r="BD19" s="47">
        <v>186670</v>
      </c>
      <c r="BE19" s="47">
        <v>189023</v>
      </c>
      <c r="BF19" s="47">
        <v>189296</v>
      </c>
      <c r="BG19" s="47">
        <v>191377</v>
      </c>
      <c r="BH19" s="47">
        <v>190900</v>
      </c>
      <c r="BI19" s="47">
        <v>190718</v>
      </c>
      <c r="BJ19" s="47">
        <v>189862</v>
      </c>
      <c r="BK19" s="59">
        <v>190141</v>
      </c>
      <c r="BL19" s="46">
        <v>187230</v>
      </c>
      <c r="BM19" s="47">
        <v>186781</v>
      </c>
      <c r="BN19" s="47">
        <v>189654</v>
      </c>
      <c r="BO19" s="47">
        <v>191373</v>
      </c>
      <c r="BP19" s="47">
        <v>190547</v>
      </c>
      <c r="BQ19" s="47">
        <v>190549</v>
      </c>
      <c r="BR19" s="47">
        <v>189876</v>
      </c>
      <c r="BS19" s="47">
        <v>190772</v>
      </c>
      <c r="BT19" s="47">
        <v>191384</v>
      </c>
      <c r="BU19" s="47">
        <v>191895</v>
      </c>
      <c r="BV19" s="47">
        <v>191918</v>
      </c>
      <c r="BW19" s="59">
        <v>191308</v>
      </c>
      <c r="BX19" s="46">
        <v>187795</v>
      </c>
      <c r="BY19" s="47">
        <v>187218</v>
      </c>
      <c r="BZ19" s="47">
        <v>189052</v>
      </c>
      <c r="CA19" s="47">
        <v>190331</v>
      </c>
      <c r="CB19" s="47">
        <v>191205</v>
      </c>
      <c r="CC19" s="47">
        <v>192619</v>
      </c>
      <c r="CD19" s="47">
        <v>193440</v>
      </c>
      <c r="CE19" s="47">
        <v>194501</v>
      </c>
      <c r="CF19" s="47">
        <v>194677</v>
      </c>
      <c r="CG19" s="47">
        <v>196099</v>
      </c>
      <c r="CH19" s="47">
        <v>197411</v>
      </c>
      <c r="CI19" s="59">
        <v>197645</v>
      </c>
      <c r="CJ19" s="46">
        <v>194422</v>
      </c>
      <c r="CK19" s="47">
        <v>192712</v>
      </c>
      <c r="CL19" s="47">
        <v>192305</v>
      </c>
      <c r="CM19" s="47">
        <v>192216</v>
      </c>
      <c r="CN19" s="59">
        <v>190903</v>
      </c>
      <c r="CO19" s="59">
        <v>191359</v>
      </c>
      <c r="CP19" s="59">
        <v>193334</v>
      </c>
      <c r="CQ19" s="59">
        <v>197420</v>
      </c>
      <c r="CR19" s="59">
        <v>198995</v>
      </c>
      <c r="CS19" s="59">
        <v>200729</v>
      </c>
      <c r="CT19" s="59">
        <v>203220</v>
      </c>
      <c r="CU19" s="270">
        <f>SUM(CU20:CU30)</f>
        <v>204764</v>
      </c>
      <c r="CV19" s="118">
        <f t="shared" si="0"/>
        <v>1544</v>
      </c>
      <c r="CW19" s="98">
        <f t="shared" si="1"/>
        <v>0.75976773939572873</v>
      </c>
      <c r="CX19" s="118">
        <f t="shared" si="2"/>
        <v>7119</v>
      </c>
      <c r="CY19" s="98">
        <f t="shared" si="3"/>
        <v>3.6019125199220827</v>
      </c>
    </row>
    <row r="20" spans="1:113" ht="15" outlineLevel="2">
      <c r="A20" s="409">
        <v>45</v>
      </c>
      <c r="B20" s="409" t="s">
        <v>322</v>
      </c>
      <c r="C20" s="409" t="s">
        <v>317</v>
      </c>
      <c r="D20" s="412">
        <v>81292</v>
      </c>
      <c r="E20" s="439">
        <v>80416</v>
      </c>
      <c r="F20" s="439">
        <v>80618</v>
      </c>
      <c r="G20" s="439">
        <v>80638</v>
      </c>
      <c r="H20" s="439">
        <v>79962</v>
      </c>
      <c r="I20" s="439">
        <v>80396</v>
      </c>
      <c r="J20" s="439">
        <v>79911</v>
      </c>
      <c r="K20" s="439">
        <v>80026</v>
      </c>
      <c r="L20" s="439">
        <v>80961</v>
      </c>
      <c r="M20" s="439">
        <v>79304</v>
      </c>
      <c r="N20" s="439">
        <v>79411</v>
      </c>
      <c r="O20" s="416">
        <v>79530</v>
      </c>
      <c r="P20" s="412">
        <v>78519</v>
      </c>
      <c r="Q20" s="439">
        <v>73500</v>
      </c>
      <c r="R20" s="439">
        <v>79977</v>
      </c>
      <c r="S20" s="439">
        <v>79294</v>
      </c>
      <c r="T20" s="439">
        <v>79962</v>
      </c>
      <c r="U20" s="439">
        <v>80892</v>
      </c>
      <c r="V20" s="439">
        <v>79921</v>
      </c>
      <c r="W20" s="439">
        <v>81369</v>
      </c>
      <c r="X20" s="439">
        <v>81557</v>
      </c>
      <c r="Y20" s="439">
        <v>82240</v>
      </c>
      <c r="Z20" s="439">
        <v>81865</v>
      </c>
      <c r="AA20" s="416">
        <v>79506</v>
      </c>
      <c r="AB20" s="412">
        <v>78329</v>
      </c>
      <c r="AC20" s="439">
        <v>77543</v>
      </c>
      <c r="AD20" s="439">
        <v>77996</v>
      </c>
      <c r="AE20" s="439">
        <v>78526</v>
      </c>
      <c r="AF20" s="439">
        <v>78276</v>
      </c>
      <c r="AG20" s="439">
        <v>78991</v>
      </c>
      <c r="AH20" s="439">
        <v>81479</v>
      </c>
      <c r="AI20" s="439">
        <v>82192</v>
      </c>
      <c r="AJ20" s="439">
        <v>82670</v>
      </c>
      <c r="AK20" s="439">
        <v>83177</v>
      </c>
      <c r="AL20" s="439">
        <v>81983</v>
      </c>
      <c r="AM20" s="416">
        <v>82396</v>
      </c>
      <c r="AN20" s="412">
        <v>80690</v>
      </c>
      <c r="AO20" s="439">
        <v>80125</v>
      </c>
      <c r="AP20" s="439">
        <v>81060</v>
      </c>
      <c r="AQ20" s="439">
        <v>82406</v>
      </c>
      <c r="AR20" s="439">
        <v>82718</v>
      </c>
      <c r="AS20" s="439">
        <v>83875</v>
      </c>
      <c r="AT20" s="439">
        <v>84606</v>
      </c>
      <c r="AU20" s="439">
        <v>84989</v>
      </c>
      <c r="AV20" s="439">
        <v>85307</v>
      </c>
      <c r="AW20" s="439">
        <v>86164</v>
      </c>
      <c r="AX20" s="439">
        <v>85996</v>
      </c>
      <c r="AY20" s="416">
        <v>86254</v>
      </c>
      <c r="AZ20" s="412">
        <v>85530</v>
      </c>
      <c r="BA20" s="439">
        <v>84980</v>
      </c>
      <c r="BB20" s="439">
        <v>86006</v>
      </c>
      <c r="BC20" s="439">
        <v>84978</v>
      </c>
      <c r="BD20" s="439">
        <v>85190</v>
      </c>
      <c r="BE20" s="439">
        <v>85625</v>
      </c>
      <c r="BF20" s="439">
        <v>85816</v>
      </c>
      <c r="BG20" s="439">
        <v>86225</v>
      </c>
      <c r="BH20" s="439">
        <v>86404</v>
      </c>
      <c r="BI20" s="439">
        <v>86159</v>
      </c>
      <c r="BJ20" s="439">
        <v>85936</v>
      </c>
      <c r="BK20" s="411">
        <v>86146</v>
      </c>
      <c r="BL20" s="412">
        <v>85221</v>
      </c>
      <c r="BM20" s="439">
        <v>85065</v>
      </c>
      <c r="BN20" s="439">
        <v>85955</v>
      </c>
      <c r="BO20" s="439">
        <v>86604</v>
      </c>
      <c r="BP20" s="439">
        <v>86229</v>
      </c>
      <c r="BQ20" s="439">
        <v>85885</v>
      </c>
      <c r="BR20" s="439">
        <v>85808</v>
      </c>
      <c r="BS20" s="439">
        <v>86324</v>
      </c>
      <c r="BT20" s="439">
        <v>86585</v>
      </c>
      <c r="BU20" s="439">
        <v>86861</v>
      </c>
      <c r="BV20" s="439">
        <v>86920</v>
      </c>
      <c r="BW20" s="411">
        <v>86064</v>
      </c>
      <c r="BX20" s="412">
        <v>85162</v>
      </c>
      <c r="BY20" s="439">
        <v>84868</v>
      </c>
      <c r="BZ20" s="439">
        <v>85625</v>
      </c>
      <c r="CA20" s="439">
        <v>85999</v>
      </c>
      <c r="CB20" s="439">
        <v>86398</v>
      </c>
      <c r="CC20" s="439">
        <v>86942</v>
      </c>
      <c r="CD20" s="439">
        <v>87286</v>
      </c>
      <c r="CE20" s="439">
        <v>87645</v>
      </c>
      <c r="CF20" s="439">
        <v>87569</v>
      </c>
      <c r="CG20" s="439">
        <v>87967</v>
      </c>
      <c r="CH20" s="439">
        <v>88202</v>
      </c>
      <c r="CI20" s="411">
        <v>88062</v>
      </c>
      <c r="CJ20" s="412">
        <v>87149</v>
      </c>
      <c r="CK20" s="439">
        <v>86234</v>
      </c>
      <c r="CL20" s="439">
        <v>85845</v>
      </c>
      <c r="CM20" s="439">
        <v>85302</v>
      </c>
      <c r="CN20" s="411">
        <v>84440</v>
      </c>
      <c r="CO20" s="411">
        <v>84385</v>
      </c>
      <c r="CP20" s="411">
        <v>85369</v>
      </c>
      <c r="CQ20" s="411">
        <v>86984</v>
      </c>
      <c r="CR20" s="411">
        <v>87472</v>
      </c>
      <c r="CS20" s="411">
        <v>88074</v>
      </c>
      <c r="CT20" s="411">
        <v>88952</v>
      </c>
      <c r="CU20" s="416">
        <f>'1. Población_Afiliada_Regimen'!F20</f>
        <v>89472</v>
      </c>
      <c r="CV20" s="118">
        <f t="shared" si="0"/>
        <v>520</v>
      </c>
      <c r="CW20" s="98">
        <f t="shared" si="1"/>
        <v>0.58458494468927058</v>
      </c>
      <c r="CX20" s="118">
        <f t="shared" si="2"/>
        <v>1410</v>
      </c>
      <c r="CY20" s="98">
        <f t="shared" si="3"/>
        <v>1.6011446480888467</v>
      </c>
    </row>
    <row r="21" spans="1:113" ht="15" outlineLevel="2">
      <c r="A21" s="409">
        <v>51</v>
      </c>
      <c r="B21" s="409" t="s">
        <v>322</v>
      </c>
      <c r="C21" s="409" t="s">
        <v>319</v>
      </c>
      <c r="D21" s="412">
        <v>3820</v>
      </c>
      <c r="E21" s="439">
        <v>3642</v>
      </c>
      <c r="F21" s="439">
        <v>3567</v>
      </c>
      <c r="G21" s="439">
        <v>3669</v>
      </c>
      <c r="H21" s="439">
        <v>3657</v>
      </c>
      <c r="I21" s="439">
        <v>3648</v>
      </c>
      <c r="J21" s="439">
        <v>3653</v>
      </c>
      <c r="K21" s="439">
        <v>3681</v>
      </c>
      <c r="L21" s="439">
        <v>3586</v>
      </c>
      <c r="M21" s="439">
        <v>3626</v>
      </c>
      <c r="N21" s="439">
        <v>3609</v>
      </c>
      <c r="O21" s="416">
        <v>3569</v>
      </c>
      <c r="P21" s="412">
        <v>3467</v>
      </c>
      <c r="Q21" s="439">
        <v>3288</v>
      </c>
      <c r="R21" s="439">
        <v>3599</v>
      </c>
      <c r="S21" s="439">
        <v>3494</v>
      </c>
      <c r="T21" s="439">
        <v>3657</v>
      </c>
      <c r="U21" s="439">
        <v>3747</v>
      </c>
      <c r="V21" s="439">
        <v>3633</v>
      </c>
      <c r="W21" s="439">
        <v>3779</v>
      </c>
      <c r="X21" s="439">
        <v>3878</v>
      </c>
      <c r="Y21" s="439">
        <v>3968</v>
      </c>
      <c r="Z21" s="439">
        <v>3900</v>
      </c>
      <c r="AA21" s="416">
        <v>3822</v>
      </c>
      <c r="AB21" s="412">
        <v>3452</v>
      </c>
      <c r="AC21" s="439">
        <v>3395</v>
      </c>
      <c r="AD21" s="439">
        <v>3420</v>
      </c>
      <c r="AE21" s="439">
        <v>3489</v>
      </c>
      <c r="AF21" s="439">
        <v>3501</v>
      </c>
      <c r="AG21" s="439">
        <v>3499</v>
      </c>
      <c r="AH21" s="439">
        <v>3659</v>
      </c>
      <c r="AI21" s="439">
        <v>3750</v>
      </c>
      <c r="AJ21" s="439">
        <v>3865</v>
      </c>
      <c r="AK21" s="439">
        <v>3936</v>
      </c>
      <c r="AL21" s="439">
        <v>3813</v>
      </c>
      <c r="AM21" s="416">
        <v>3813</v>
      </c>
      <c r="AN21" s="412">
        <v>3645</v>
      </c>
      <c r="AO21" s="439">
        <v>3359</v>
      </c>
      <c r="AP21" s="439">
        <v>3363</v>
      </c>
      <c r="AQ21" s="439">
        <v>3537</v>
      </c>
      <c r="AR21" s="439">
        <v>3563</v>
      </c>
      <c r="AS21" s="439">
        <v>3657</v>
      </c>
      <c r="AT21" s="439">
        <v>3722</v>
      </c>
      <c r="AU21" s="439">
        <v>3783</v>
      </c>
      <c r="AV21" s="439">
        <v>3784</v>
      </c>
      <c r="AW21" s="439">
        <v>3802</v>
      </c>
      <c r="AX21" s="439">
        <v>3759</v>
      </c>
      <c r="AY21" s="416">
        <v>3687</v>
      </c>
      <c r="AZ21" s="412">
        <v>3575</v>
      </c>
      <c r="BA21" s="439">
        <v>3359</v>
      </c>
      <c r="BB21" s="439">
        <v>3519</v>
      </c>
      <c r="BC21" s="439">
        <v>3505</v>
      </c>
      <c r="BD21" s="439">
        <v>3556</v>
      </c>
      <c r="BE21" s="439">
        <v>3648</v>
      </c>
      <c r="BF21" s="439">
        <v>3637</v>
      </c>
      <c r="BG21" s="439">
        <v>3585</v>
      </c>
      <c r="BH21" s="439">
        <v>3659</v>
      </c>
      <c r="BI21" s="439">
        <v>3667</v>
      </c>
      <c r="BJ21" s="439">
        <v>3629</v>
      </c>
      <c r="BK21" s="411">
        <v>3653</v>
      </c>
      <c r="BL21" s="412">
        <v>3464</v>
      </c>
      <c r="BM21" s="439">
        <v>3482</v>
      </c>
      <c r="BN21" s="439">
        <v>3623</v>
      </c>
      <c r="BO21" s="439">
        <v>3732</v>
      </c>
      <c r="BP21" s="439">
        <v>3722</v>
      </c>
      <c r="BQ21" s="439">
        <v>3729</v>
      </c>
      <c r="BR21" s="439">
        <v>3670</v>
      </c>
      <c r="BS21" s="439">
        <v>3638</v>
      </c>
      <c r="BT21" s="439">
        <v>3642</v>
      </c>
      <c r="BU21" s="439">
        <v>3637</v>
      </c>
      <c r="BV21" s="439">
        <v>3593</v>
      </c>
      <c r="BW21" s="411">
        <v>3553</v>
      </c>
      <c r="BX21" s="412">
        <v>3261</v>
      </c>
      <c r="BY21" s="439">
        <v>3182</v>
      </c>
      <c r="BZ21" s="439">
        <v>3259</v>
      </c>
      <c r="CA21" s="439">
        <v>3375</v>
      </c>
      <c r="CB21" s="439">
        <v>3377</v>
      </c>
      <c r="CC21" s="439">
        <v>3460</v>
      </c>
      <c r="CD21" s="439">
        <v>3434</v>
      </c>
      <c r="CE21" s="439">
        <v>3455</v>
      </c>
      <c r="CF21" s="439">
        <v>3404</v>
      </c>
      <c r="CG21" s="439">
        <v>3436</v>
      </c>
      <c r="CH21" s="439">
        <v>3505</v>
      </c>
      <c r="CI21" s="411">
        <v>3541</v>
      </c>
      <c r="CJ21" s="412">
        <v>3393</v>
      </c>
      <c r="CK21" s="439">
        <v>3304</v>
      </c>
      <c r="CL21" s="439">
        <v>3268</v>
      </c>
      <c r="CM21" s="439">
        <v>3373</v>
      </c>
      <c r="CN21" s="411">
        <v>3327</v>
      </c>
      <c r="CO21" s="411">
        <v>3284</v>
      </c>
      <c r="CP21" s="411">
        <v>3381</v>
      </c>
      <c r="CQ21" s="411">
        <v>3476</v>
      </c>
      <c r="CR21" s="411">
        <v>3494</v>
      </c>
      <c r="CS21" s="411">
        <v>3505</v>
      </c>
      <c r="CT21" s="411">
        <v>3546</v>
      </c>
      <c r="CU21" s="416">
        <f>'1. Población_Afiliada_Regimen'!F21</f>
        <v>3555</v>
      </c>
      <c r="CV21" s="118">
        <f t="shared" si="0"/>
        <v>9</v>
      </c>
      <c r="CW21" s="98">
        <f t="shared" si="1"/>
        <v>0.25380710659898476</v>
      </c>
      <c r="CX21" s="118">
        <f t="shared" si="2"/>
        <v>14</v>
      </c>
      <c r="CY21" s="98">
        <f t="shared" si="3"/>
        <v>0.39536853996046317</v>
      </c>
    </row>
    <row r="22" spans="1:113" ht="15" outlineLevel="2">
      <c r="A22" s="409">
        <v>147</v>
      </c>
      <c r="B22" s="409" t="s">
        <v>322</v>
      </c>
      <c r="C22" s="409" t="s">
        <v>326</v>
      </c>
      <c r="D22" s="412">
        <v>21261</v>
      </c>
      <c r="E22" s="439">
        <v>21093</v>
      </c>
      <c r="F22" s="439">
        <v>21060</v>
      </c>
      <c r="G22" s="439">
        <v>20896</v>
      </c>
      <c r="H22" s="439">
        <v>20769</v>
      </c>
      <c r="I22" s="439">
        <v>20896</v>
      </c>
      <c r="J22" s="439">
        <v>20893</v>
      </c>
      <c r="K22" s="439">
        <v>20870</v>
      </c>
      <c r="L22" s="439">
        <v>19155</v>
      </c>
      <c r="M22" s="439">
        <v>20447</v>
      </c>
      <c r="N22" s="439">
        <v>20492</v>
      </c>
      <c r="O22" s="416">
        <v>20620</v>
      </c>
      <c r="P22" s="412">
        <v>20460</v>
      </c>
      <c r="Q22" s="439">
        <v>19721</v>
      </c>
      <c r="R22" s="439">
        <v>20147</v>
      </c>
      <c r="S22" s="439">
        <v>20266</v>
      </c>
      <c r="T22" s="439">
        <v>20769</v>
      </c>
      <c r="U22" s="439">
        <v>20907</v>
      </c>
      <c r="V22" s="439">
        <v>20751</v>
      </c>
      <c r="W22" s="439">
        <v>20996</v>
      </c>
      <c r="X22" s="439">
        <v>21111</v>
      </c>
      <c r="Y22" s="439">
        <v>21438</v>
      </c>
      <c r="Z22" s="439">
        <v>21526</v>
      </c>
      <c r="AA22" s="416">
        <v>21380</v>
      </c>
      <c r="AB22" s="412">
        <v>20835</v>
      </c>
      <c r="AC22" s="439">
        <v>20708</v>
      </c>
      <c r="AD22" s="439">
        <v>20853</v>
      </c>
      <c r="AE22" s="439">
        <v>21045</v>
      </c>
      <c r="AF22" s="439">
        <v>20954</v>
      </c>
      <c r="AG22" s="439">
        <v>21120</v>
      </c>
      <c r="AH22" s="439">
        <v>21851</v>
      </c>
      <c r="AI22" s="439">
        <v>22159</v>
      </c>
      <c r="AJ22" s="439">
        <v>22361</v>
      </c>
      <c r="AK22" s="439">
        <v>22480</v>
      </c>
      <c r="AL22" s="439">
        <v>22268</v>
      </c>
      <c r="AM22" s="416">
        <v>22277</v>
      </c>
      <c r="AN22" s="412">
        <v>22015</v>
      </c>
      <c r="AO22" s="439">
        <v>22029</v>
      </c>
      <c r="AP22" s="439">
        <v>22311</v>
      </c>
      <c r="AQ22" s="439">
        <v>22650</v>
      </c>
      <c r="AR22" s="439">
        <v>22739</v>
      </c>
      <c r="AS22" s="439">
        <v>23142</v>
      </c>
      <c r="AT22" s="439">
        <v>23582</v>
      </c>
      <c r="AU22" s="439">
        <v>23716</v>
      </c>
      <c r="AV22" s="439">
        <v>23773</v>
      </c>
      <c r="AW22" s="439">
        <v>23923</v>
      </c>
      <c r="AX22" s="439">
        <v>23935</v>
      </c>
      <c r="AY22" s="416">
        <v>24003</v>
      </c>
      <c r="AZ22" s="412">
        <v>23775</v>
      </c>
      <c r="BA22" s="439">
        <v>23613</v>
      </c>
      <c r="BB22" s="439">
        <v>24019</v>
      </c>
      <c r="BC22" s="439">
        <v>23749</v>
      </c>
      <c r="BD22" s="439">
        <v>23741</v>
      </c>
      <c r="BE22" s="439">
        <v>23988</v>
      </c>
      <c r="BF22" s="439">
        <v>24046</v>
      </c>
      <c r="BG22" s="439">
        <v>24171</v>
      </c>
      <c r="BH22" s="439">
        <v>24320</v>
      </c>
      <c r="BI22" s="439">
        <v>24375</v>
      </c>
      <c r="BJ22" s="439">
        <v>24322</v>
      </c>
      <c r="BK22" s="411">
        <v>24419</v>
      </c>
      <c r="BL22" s="412">
        <v>24062</v>
      </c>
      <c r="BM22" s="439">
        <v>24187</v>
      </c>
      <c r="BN22" s="439">
        <v>24494</v>
      </c>
      <c r="BO22" s="439">
        <v>24723</v>
      </c>
      <c r="BP22" s="439">
        <v>24682</v>
      </c>
      <c r="BQ22" s="439">
        <v>24705</v>
      </c>
      <c r="BR22" s="439">
        <v>24595</v>
      </c>
      <c r="BS22" s="439">
        <v>24678</v>
      </c>
      <c r="BT22" s="439">
        <v>24727</v>
      </c>
      <c r="BU22" s="439">
        <v>24839</v>
      </c>
      <c r="BV22" s="439">
        <v>25038</v>
      </c>
      <c r="BW22" s="411">
        <v>25462</v>
      </c>
      <c r="BX22" s="412">
        <v>25163</v>
      </c>
      <c r="BY22" s="439">
        <v>25181</v>
      </c>
      <c r="BZ22" s="439">
        <v>25315</v>
      </c>
      <c r="CA22" s="439">
        <v>25351</v>
      </c>
      <c r="CB22" s="439">
        <v>25346</v>
      </c>
      <c r="CC22" s="439">
        <v>25429</v>
      </c>
      <c r="CD22" s="439">
        <v>25356</v>
      </c>
      <c r="CE22" s="439">
        <v>25470</v>
      </c>
      <c r="CF22" s="439">
        <v>25579</v>
      </c>
      <c r="CG22" s="439">
        <v>25766</v>
      </c>
      <c r="CH22" s="439">
        <v>25894</v>
      </c>
      <c r="CI22" s="411">
        <v>25829</v>
      </c>
      <c r="CJ22" s="412">
        <v>25484</v>
      </c>
      <c r="CK22" s="439">
        <v>25430</v>
      </c>
      <c r="CL22" s="439">
        <v>25519</v>
      </c>
      <c r="CM22" s="439">
        <v>25448</v>
      </c>
      <c r="CN22" s="411">
        <v>25272</v>
      </c>
      <c r="CO22" s="411">
        <v>25417</v>
      </c>
      <c r="CP22" s="411">
        <v>25510</v>
      </c>
      <c r="CQ22" s="411">
        <v>25998</v>
      </c>
      <c r="CR22" s="411">
        <v>26194</v>
      </c>
      <c r="CS22" s="411">
        <v>26495</v>
      </c>
      <c r="CT22" s="411">
        <v>26795</v>
      </c>
      <c r="CU22" s="416">
        <f>'1. Población_Afiliada_Regimen'!F22</f>
        <v>26977</v>
      </c>
      <c r="CV22" s="118">
        <f t="shared" si="0"/>
        <v>182</v>
      </c>
      <c r="CW22" s="98">
        <f t="shared" si="1"/>
        <v>0.67923119985071845</v>
      </c>
      <c r="CX22" s="118">
        <f t="shared" si="2"/>
        <v>1148</v>
      </c>
      <c r="CY22" s="98">
        <f t="shared" si="3"/>
        <v>4.4446165163188667</v>
      </c>
    </row>
    <row r="23" spans="1:113" ht="15" outlineLevel="2">
      <c r="A23" s="409">
        <v>172</v>
      </c>
      <c r="B23" s="409" t="s">
        <v>322</v>
      </c>
      <c r="C23" s="409" t="s">
        <v>328</v>
      </c>
      <c r="D23" s="412">
        <v>25027</v>
      </c>
      <c r="E23" s="439">
        <v>24670</v>
      </c>
      <c r="F23" s="439">
        <v>24600</v>
      </c>
      <c r="G23" s="439">
        <v>24608</v>
      </c>
      <c r="H23" s="439">
        <v>24305</v>
      </c>
      <c r="I23" s="439">
        <v>24277</v>
      </c>
      <c r="J23" s="439">
        <v>24042</v>
      </c>
      <c r="K23" s="439">
        <v>23986</v>
      </c>
      <c r="L23" s="439">
        <v>22695</v>
      </c>
      <c r="M23" s="439">
        <v>23897</v>
      </c>
      <c r="N23" s="439">
        <v>23969</v>
      </c>
      <c r="O23" s="416">
        <v>24056</v>
      </c>
      <c r="P23" s="412">
        <v>23853</v>
      </c>
      <c r="Q23" s="439">
        <v>22591</v>
      </c>
      <c r="R23" s="439">
        <v>23943</v>
      </c>
      <c r="S23" s="439">
        <v>24093</v>
      </c>
      <c r="T23" s="439">
        <v>24305</v>
      </c>
      <c r="U23" s="439">
        <v>24974</v>
      </c>
      <c r="V23" s="439">
        <v>24685</v>
      </c>
      <c r="W23" s="439">
        <v>25297</v>
      </c>
      <c r="X23" s="439">
        <v>25373</v>
      </c>
      <c r="Y23" s="439">
        <v>25938</v>
      </c>
      <c r="Z23" s="439">
        <v>25872</v>
      </c>
      <c r="AA23" s="416">
        <v>25565</v>
      </c>
      <c r="AB23" s="412">
        <v>24911</v>
      </c>
      <c r="AC23" s="439">
        <v>24583</v>
      </c>
      <c r="AD23" s="439">
        <v>24775</v>
      </c>
      <c r="AE23" s="439">
        <v>24930</v>
      </c>
      <c r="AF23" s="439">
        <v>24936</v>
      </c>
      <c r="AG23" s="439">
        <v>25352</v>
      </c>
      <c r="AH23" s="439">
        <v>26451</v>
      </c>
      <c r="AI23" s="439">
        <v>26817</v>
      </c>
      <c r="AJ23" s="439">
        <v>26893</v>
      </c>
      <c r="AK23" s="439">
        <v>27092</v>
      </c>
      <c r="AL23" s="439">
        <v>26485</v>
      </c>
      <c r="AM23" s="416">
        <v>26763</v>
      </c>
      <c r="AN23" s="412">
        <v>26551</v>
      </c>
      <c r="AO23" s="439">
        <v>26126</v>
      </c>
      <c r="AP23" s="439">
        <v>26455</v>
      </c>
      <c r="AQ23" s="439">
        <v>27036</v>
      </c>
      <c r="AR23" s="439">
        <v>27242</v>
      </c>
      <c r="AS23" s="439">
        <v>27644</v>
      </c>
      <c r="AT23" s="439">
        <v>28211</v>
      </c>
      <c r="AU23" s="439">
        <v>28424</v>
      </c>
      <c r="AV23" s="439">
        <v>28692</v>
      </c>
      <c r="AW23" s="439">
        <v>29112</v>
      </c>
      <c r="AX23" s="439">
        <v>28958</v>
      </c>
      <c r="AY23" s="416">
        <v>28988</v>
      </c>
      <c r="AZ23" s="412">
        <v>28719</v>
      </c>
      <c r="BA23" s="439">
        <v>28317</v>
      </c>
      <c r="BB23" s="439">
        <v>28849</v>
      </c>
      <c r="BC23" s="439">
        <v>28523</v>
      </c>
      <c r="BD23" s="439">
        <v>28524</v>
      </c>
      <c r="BE23" s="439">
        <v>28913</v>
      </c>
      <c r="BF23" s="439">
        <v>28904</v>
      </c>
      <c r="BG23" s="439">
        <v>29044</v>
      </c>
      <c r="BH23" s="439">
        <v>29018</v>
      </c>
      <c r="BI23" s="439">
        <v>29140</v>
      </c>
      <c r="BJ23" s="439">
        <v>28898</v>
      </c>
      <c r="BK23" s="411">
        <v>28932</v>
      </c>
      <c r="BL23" s="412">
        <v>28506</v>
      </c>
      <c r="BM23" s="439">
        <v>28510</v>
      </c>
      <c r="BN23" s="439">
        <v>29129</v>
      </c>
      <c r="BO23" s="439">
        <v>29341</v>
      </c>
      <c r="BP23" s="439">
        <v>29234</v>
      </c>
      <c r="BQ23" s="439">
        <v>29355</v>
      </c>
      <c r="BR23" s="439">
        <v>29212</v>
      </c>
      <c r="BS23" s="439">
        <v>29359</v>
      </c>
      <c r="BT23" s="439">
        <v>29286</v>
      </c>
      <c r="BU23" s="439">
        <v>29422</v>
      </c>
      <c r="BV23" s="439">
        <v>29475</v>
      </c>
      <c r="BW23" s="411">
        <v>29416</v>
      </c>
      <c r="BX23" s="412">
        <v>28880</v>
      </c>
      <c r="BY23" s="439">
        <v>28943</v>
      </c>
      <c r="BZ23" s="439">
        <v>29245</v>
      </c>
      <c r="CA23" s="439">
        <v>29505</v>
      </c>
      <c r="CB23" s="439">
        <v>29764</v>
      </c>
      <c r="CC23" s="439">
        <v>29859</v>
      </c>
      <c r="CD23" s="439">
        <v>30190</v>
      </c>
      <c r="CE23" s="439">
        <v>30316</v>
      </c>
      <c r="CF23" s="439">
        <v>30346</v>
      </c>
      <c r="CG23" s="439">
        <v>30582</v>
      </c>
      <c r="CH23" s="439">
        <v>30752</v>
      </c>
      <c r="CI23" s="411">
        <v>30767</v>
      </c>
      <c r="CJ23" s="412">
        <v>30316</v>
      </c>
      <c r="CK23" s="439">
        <v>30202</v>
      </c>
      <c r="CL23" s="439">
        <v>30266</v>
      </c>
      <c r="CM23" s="439">
        <v>30416</v>
      </c>
      <c r="CN23" s="411">
        <v>30319</v>
      </c>
      <c r="CO23" s="411">
        <v>30482</v>
      </c>
      <c r="CP23" s="411">
        <v>30655</v>
      </c>
      <c r="CQ23" s="411">
        <v>31273</v>
      </c>
      <c r="CR23" s="411">
        <v>31514</v>
      </c>
      <c r="CS23" s="411">
        <v>31867</v>
      </c>
      <c r="CT23" s="411">
        <v>32232</v>
      </c>
      <c r="CU23" s="416">
        <f>'1. Población_Afiliada_Regimen'!F23</f>
        <v>32455</v>
      </c>
      <c r="CV23" s="118">
        <f t="shared" si="0"/>
        <v>223</v>
      </c>
      <c r="CW23" s="98">
        <f t="shared" si="1"/>
        <v>0.69185902208984862</v>
      </c>
      <c r="CX23" s="118">
        <f t="shared" si="2"/>
        <v>1688</v>
      </c>
      <c r="CY23" s="98">
        <f t="shared" si="3"/>
        <v>5.4863977638378785</v>
      </c>
    </row>
    <row r="24" spans="1:113" ht="15" outlineLevel="2">
      <c r="A24" s="409">
        <v>475</v>
      </c>
      <c r="B24" s="409" t="s">
        <v>322</v>
      </c>
      <c r="C24" s="409" t="s">
        <v>330</v>
      </c>
      <c r="D24" s="412">
        <v>166</v>
      </c>
      <c r="E24" s="439">
        <v>145</v>
      </c>
      <c r="F24" s="439">
        <v>159</v>
      </c>
      <c r="G24" s="439">
        <v>168</v>
      </c>
      <c r="H24" s="439">
        <v>177</v>
      </c>
      <c r="I24" s="439">
        <v>176</v>
      </c>
      <c r="J24" s="439">
        <v>183</v>
      </c>
      <c r="K24" s="439">
        <v>188</v>
      </c>
      <c r="L24" s="439">
        <v>172</v>
      </c>
      <c r="M24" s="439">
        <v>193</v>
      </c>
      <c r="N24" s="439">
        <v>176</v>
      </c>
      <c r="O24" s="416">
        <v>188</v>
      </c>
      <c r="P24" s="412">
        <v>171</v>
      </c>
      <c r="Q24" s="439">
        <v>166</v>
      </c>
      <c r="R24" s="439">
        <v>195</v>
      </c>
      <c r="S24" s="439">
        <v>197</v>
      </c>
      <c r="T24" s="439">
        <v>177</v>
      </c>
      <c r="U24" s="439">
        <v>232</v>
      </c>
      <c r="V24" s="439">
        <v>234</v>
      </c>
      <c r="W24" s="439">
        <v>228</v>
      </c>
      <c r="X24" s="439">
        <v>226</v>
      </c>
      <c r="Y24" s="439">
        <v>239</v>
      </c>
      <c r="Z24" s="439">
        <v>241</v>
      </c>
      <c r="AA24" s="416">
        <v>233</v>
      </c>
      <c r="AB24" s="412">
        <v>196</v>
      </c>
      <c r="AC24" s="439">
        <v>159</v>
      </c>
      <c r="AD24" s="439">
        <v>160</v>
      </c>
      <c r="AE24" s="439">
        <v>175</v>
      </c>
      <c r="AF24" s="439">
        <v>170</v>
      </c>
      <c r="AG24" s="439">
        <v>151</v>
      </c>
      <c r="AH24" s="439">
        <v>179</v>
      </c>
      <c r="AI24" s="439">
        <v>171</v>
      </c>
      <c r="AJ24" s="439">
        <v>211</v>
      </c>
      <c r="AK24" s="439">
        <v>210</v>
      </c>
      <c r="AL24" s="439">
        <v>212</v>
      </c>
      <c r="AM24" s="416">
        <v>204</v>
      </c>
      <c r="AN24" s="412">
        <v>170</v>
      </c>
      <c r="AO24" s="439">
        <v>149</v>
      </c>
      <c r="AP24" s="439">
        <v>169</v>
      </c>
      <c r="AQ24" s="439">
        <v>175</v>
      </c>
      <c r="AR24" s="439">
        <v>191</v>
      </c>
      <c r="AS24" s="439">
        <v>220</v>
      </c>
      <c r="AT24" s="439">
        <v>242</v>
      </c>
      <c r="AU24" s="439">
        <v>243</v>
      </c>
      <c r="AV24" s="439">
        <v>276</v>
      </c>
      <c r="AW24" s="439">
        <v>291</v>
      </c>
      <c r="AX24" s="439">
        <v>295</v>
      </c>
      <c r="AY24" s="416">
        <v>381</v>
      </c>
      <c r="AZ24" s="412">
        <v>353</v>
      </c>
      <c r="BA24" s="439">
        <v>316</v>
      </c>
      <c r="BB24" s="439">
        <v>294</v>
      </c>
      <c r="BC24" s="439">
        <v>238</v>
      </c>
      <c r="BD24" s="439">
        <v>246</v>
      </c>
      <c r="BE24" s="439">
        <v>262</v>
      </c>
      <c r="BF24" s="439">
        <v>258</v>
      </c>
      <c r="BG24" s="439">
        <v>266</v>
      </c>
      <c r="BH24" s="439">
        <v>257</v>
      </c>
      <c r="BI24" s="439">
        <v>251</v>
      </c>
      <c r="BJ24" s="439">
        <v>248</v>
      </c>
      <c r="BK24" s="411">
        <v>258</v>
      </c>
      <c r="BL24" s="412">
        <v>240</v>
      </c>
      <c r="BM24" s="439">
        <v>189</v>
      </c>
      <c r="BN24" s="439">
        <v>216</v>
      </c>
      <c r="BO24" s="439">
        <v>226</v>
      </c>
      <c r="BP24" s="439">
        <v>235</v>
      </c>
      <c r="BQ24" s="439">
        <v>239</v>
      </c>
      <c r="BR24" s="439">
        <v>243</v>
      </c>
      <c r="BS24" s="439">
        <v>257</v>
      </c>
      <c r="BT24" s="439">
        <v>248</v>
      </c>
      <c r="BU24" s="439">
        <v>213</v>
      </c>
      <c r="BV24" s="439">
        <v>200</v>
      </c>
      <c r="BW24" s="411">
        <v>213</v>
      </c>
      <c r="BX24" s="412">
        <v>192</v>
      </c>
      <c r="BY24" s="439">
        <v>161</v>
      </c>
      <c r="BZ24" s="439">
        <v>175</v>
      </c>
      <c r="CA24" s="439">
        <v>197</v>
      </c>
      <c r="CB24" s="439">
        <v>223</v>
      </c>
      <c r="CC24" s="439">
        <v>234</v>
      </c>
      <c r="CD24" s="439">
        <v>242</v>
      </c>
      <c r="CE24" s="439">
        <v>254</v>
      </c>
      <c r="CF24" s="439">
        <v>252</v>
      </c>
      <c r="CG24" s="439">
        <v>268</v>
      </c>
      <c r="CH24" s="439">
        <v>275</v>
      </c>
      <c r="CI24" s="411">
        <v>291</v>
      </c>
      <c r="CJ24" s="412">
        <v>238</v>
      </c>
      <c r="CK24" s="439">
        <v>204</v>
      </c>
      <c r="CL24" s="439">
        <v>229</v>
      </c>
      <c r="CM24" s="439">
        <v>224</v>
      </c>
      <c r="CN24" s="411">
        <v>208</v>
      </c>
      <c r="CO24" s="411">
        <v>224</v>
      </c>
      <c r="CP24" s="411">
        <v>227</v>
      </c>
      <c r="CQ24" s="411">
        <v>252</v>
      </c>
      <c r="CR24" s="411">
        <v>267</v>
      </c>
      <c r="CS24" s="411">
        <v>265</v>
      </c>
      <c r="CT24" s="411">
        <v>268</v>
      </c>
      <c r="CU24" s="416">
        <f>'1. Población_Afiliada_Regimen'!F24</f>
        <v>276</v>
      </c>
      <c r="CV24" s="118">
        <f t="shared" si="0"/>
        <v>8</v>
      </c>
      <c r="CW24" s="98">
        <f t="shared" si="1"/>
        <v>2.9850746268656714</v>
      </c>
      <c r="CX24" s="118">
        <f t="shared" si="2"/>
        <v>-15</v>
      </c>
      <c r="CY24" s="98">
        <f t="shared" si="3"/>
        <v>-5.1546391752577314</v>
      </c>
    </row>
    <row r="25" spans="1:113" ht="15" outlineLevel="2">
      <c r="A25" s="409">
        <v>480</v>
      </c>
      <c r="B25" s="409" t="s">
        <v>322</v>
      </c>
      <c r="C25" s="409" t="s">
        <v>332</v>
      </c>
      <c r="D25" s="412">
        <v>1634</v>
      </c>
      <c r="E25" s="439">
        <v>1498</v>
      </c>
      <c r="F25" s="439">
        <v>1534</v>
      </c>
      <c r="G25" s="439">
        <v>1593</v>
      </c>
      <c r="H25" s="439">
        <v>1526</v>
      </c>
      <c r="I25" s="439">
        <v>1573</v>
      </c>
      <c r="J25" s="439">
        <v>1573</v>
      </c>
      <c r="K25" s="439">
        <v>1633</v>
      </c>
      <c r="L25" s="439">
        <v>1656</v>
      </c>
      <c r="M25" s="439">
        <v>1669</v>
      </c>
      <c r="N25" s="439">
        <v>1713</v>
      </c>
      <c r="O25" s="416">
        <v>1749</v>
      </c>
      <c r="P25" s="412">
        <v>1735</v>
      </c>
      <c r="Q25" s="439">
        <v>1736</v>
      </c>
      <c r="R25" s="439">
        <v>1880</v>
      </c>
      <c r="S25" s="439">
        <v>1916</v>
      </c>
      <c r="T25" s="439">
        <v>1526</v>
      </c>
      <c r="U25" s="439">
        <v>2063</v>
      </c>
      <c r="V25" s="439">
        <v>1982</v>
      </c>
      <c r="W25" s="439">
        <v>2056</v>
      </c>
      <c r="X25" s="439">
        <v>2047</v>
      </c>
      <c r="Y25" s="439">
        <v>2076</v>
      </c>
      <c r="Z25" s="439">
        <v>2051</v>
      </c>
      <c r="AA25" s="416">
        <v>2020</v>
      </c>
      <c r="AB25" s="412">
        <v>1932</v>
      </c>
      <c r="AC25" s="439">
        <v>1857</v>
      </c>
      <c r="AD25" s="439">
        <v>1865</v>
      </c>
      <c r="AE25" s="439">
        <v>1874</v>
      </c>
      <c r="AF25" s="439">
        <v>1844</v>
      </c>
      <c r="AG25" s="439">
        <v>1881</v>
      </c>
      <c r="AH25" s="439">
        <v>2008</v>
      </c>
      <c r="AI25" s="439">
        <v>2079</v>
      </c>
      <c r="AJ25" s="439">
        <v>2102</v>
      </c>
      <c r="AK25" s="439">
        <v>2118</v>
      </c>
      <c r="AL25" s="439">
        <v>2003</v>
      </c>
      <c r="AM25" s="416">
        <v>2043</v>
      </c>
      <c r="AN25" s="412">
        <v>2026</v>
      </c>
      <c r="AO25" s="439">
        <v>1921</v>
      </c>
      <c r="AP25" s="439">
        <v>2002</v>
      </c>
      <c r="AQ25" s="439">
        <v>2084</v>
      </c>
      <c r="AR25" s="439">
        <v>2128</v>
      </c>
      <c r="AS25" s="439">
        <v>2203</v>
      </c>
      <c r="AT25" s="439">
        <v>2221</v>
      </c>
      <c r="AU25" s="439">
        <v>2217</v>
      </c>
      <c r="AV25" s="439">
        <v>2174</v>
      </c>
      <c r="AW25" s="439">
        <v>2211</v>
      </c>
      <c r="AX25" s="439">
        <v>2189</v>
      </c>
      <c r="AY25" s="416">
        <v>2163</v>
      </c>
      <c r="AZ25" s="412">
        <v>2095</v>
      </c>
      <c r="BA25" s="439">
        <v>2032</v>
      </c>
      <c r="BB25" s="439">
        <v>2101</v>
      </c>
      <c r="BC25" s="439">
        <v>2047</v>
      </c>
      <c r="BD25" s="439">
        <v>2093</v>
      </c>
      <c r="BE25" s="439">
        <v>2237</v>
      </c>
      <c r="BF25" s="439">
        <v>2305</v>
      </c>
      <c r="BG25" s="439">
        <v>2485</v>
      </c>
      <c r="BH25" s="439">
        <v>2250</v>
      </c>
      <c r="BI25" s="439">
        <v>2192</v>
      </c>
      <c r="BJ25" s="439">
        <v>2138</v>
      </c>
      <c r="BK25" s="411">
        <v>2137</v>
      </c>
      <c r="BL25" s="412">
        <v>2079</v>
      </c>
      <c r="BM25" s="439">
        <v>2035</v>
      </c>
      <c r="BN25" s="439">
        <v>2057</v>
      </c>
      <c r="BO25" s="439">
        <v>2039</v>
      </c>
      <c r="BP25" s="439">
        <v>2007</v>
      </c>
      <c r="BQ25" s="439">
        <v>2056</v>
      </c>
      <c r="BR25" s="439">
        <v>2056</v>
      </c>
      <c r="BS25" s="439">
        <v>2032</v>
      </c>
      <c r="BT25" s="439">
        <v>2033</v>
      </c>
      <c r="BU25" s="439">
        <v>2084</v>
      </c>
      <c r="BV25" s="439">
        <v>2072</v>
      </c>
      <c r="BW25" s="411">
        <v>2077</v>
      </c>
      <c r="BX25" s="412">
        <v>2007</v>
      </c>
      <c r="BY25" s="439">
        <v>2001</v>
      </c>
      <c r="BZ25" s="439">
        <v>2042</v>
      </c>
      <c r="CA25" s="439">
        <v>2053</v>
      </c>
      <c r="CB25" s="439">
        <v>2080</v>
      </c>
      <c r="CC25" s="439">
        <v>2195</v>
      </c>
      <c r="CD25" s="439">
        <v>2249</v>
      </c>
      <c r="CE25" s="439">
        <v>2283</v>
      </c>
      <c r="CF25" s="439">
        <v>2291</v>
      </c>
      <c r="CG25" s="439">
        <v>2338</v>
      </c>
      <c r="CH25" s="439">
        <v>2399</v>
      </c>
      <c r="CI25" s="411">
        <v>2381</v>
      </c>
      <c r="CJ25" s="412">
        <v>2292</v>
      </c>
      <c r="CK25" s="439">
        <v>2234</v>
      </c>
      <c r="CL25" s="439">
        <v>2302</v>
      </c>
      <c r="CM25" s="439">
        <v>2325</v>
      </c>
      <c r="CN25" s="411">
        <v>2311</v>
      </c>
      <c r="CO25" s="411">
        <v>2309</v>
      </c>
      <c r="CP25" s="411">
        <v>2370</v>
      </c>
      <c r="CQ25" s="411">
        <v>2462</v>
      </c>
      <c r="CR25" s="411">
        <v>2444</v>
      </c>
      <c r="CS25" s="411">
        <v>2446</v>
      </c>
      <c r="CT25" s="411">
        <v>2480</v>
      </c>
      <c r="CU25" s="416">
        <f>'1. Población_Afiliada_Regimen'!F25</f>
        <v>2489</v>
      </c>
      <c r="CV25" s="118">
        <f t="shared" si="0"/>
        <v>9</v>
      </c>
      <c r="CW25" s="98">
        <f t="shared" si="1"/>
        <v>0.36290322580645162</v>
      </c>
      <c r="CX25" s="118">
        <f t="shared" si="2"/>
        <v>108</v>
      </c>
      <c r="CY25" s="98">
        <f t="shared" si="3"/>
        <v>4.535909281814364</v>
      </c>
      <c r="DH25" t="str">
        <f>UPPER((TEXT('1. Población_Afiliada_Regimen'!C1,"mmmm yy")))</f>
        <v>DICIEMBRE 20</v>
      </c>
    </row>
    <row r="26" spans="1:113" ht="15" outlineLevel="2">
      <c r="A26" s="409">
        <v>490</v>
      </c>
      <c r="B26" s="409" t="s">
        <v>322</v>
      </c>
      <c r="C26" s="409" t="s">
        <v>334</v>
      </c>
      <c r="D26" s="412">
        <v>4193</v>
      </c>
      <c r="E26" s="439">
        <v>3841</v>
      </c>
      <c r="F26" s="439">
        <v>3771</v>
      </c>
      <c r="G26" s="439">
        <v>3778</v>
      </c>
      <c r="H26" s="439">
        <v>3835</v>
      </c>
      <c r="I26" s="439">
        <v>3946</v>
      </c>
      <c r="J26" s="439">
        <v>4002</v>
      </c>
      <c r="K26" s="439">
        <v>4136</v>
      </c>
      <c r="L26" s="439">
        <v>4134</v>
      </c>
      <c r="M26" s="439">
        <v>4242</v>
      </c>
      <c r="N26" s="439">
        <v>4348</v>
      </c>
      <c r="O26" s="416">
        <v>4398</v>
      </c>
      <c r="P26" s="412">
        <v>4158</v>
      </c>
      <c r="Q26" s="439">
        <v>4298</v>
      </c>
      <c r="R26" s="439">
        <v>4481</v>
      </c>
      <c r="S26" s="439">
        <v>4447</v>
      </c>
      <c r="T26" s="439">
        <v>3835</v>
      </c>
      <c r="U26" s="439">
        <v>4425</v>
      </c>
      <c r="V26" s="439">
        <v>4325</v>
      </c>
      <c r="W26" s="439">
        <v>4487</v>
      </c>
      <c r="X26" s="439">
        <v>4542</v>
      </c>
      <c r="Y26" s="439">
        <v>4623</v>
      </c>
      <c r="Z26" s="439">
        <v>4608</v>
      </c>
      <c r="AA26" s="416">
        <v>4379</v>
      </c>
      <c r="AB26" s="412">
        <v>3921</v>
      </c>
      <c r="AC26" s="439">
        <v>3768</v>
      </c>
      <c r="AD26" s="439">
        <v>3811</v>
      </c>
      <c r="AE26" s="439">
        <v>3886</v>
      </c>
      <c r="AF26" s="439">
        <v>3860</v>
      </c>
      <c r="AG26" s="439">
        <v>3852</v>
      </c>
      <c r="AH26" s="439">
        <v>3988</v>
      </c>
      <c r="AI26" s="439">
        <v>4151</v>
      </c>
      <c r="AJ26" s="439">
        <v>4196</v>
      </c>
      <c r="AK26" s="439">
        <v>4222</v>
      </c>
      <c r="AL26" s="439">
        <v>4113</v>
      </c>
      <c r="AM26" s="416">
        <v>4024</v>
      </c>
      <c r="AN26" s="412">
        <v>3840</v>
      </c>
      <c r="AO26" s="439">
        <v>3700</v>
      </c>
      <c r="AP26" s="439">
        <v>3763</v>
      </c>
      <c r="AQ26" s="439">
        <v>3924</v>
      </c>
      <c r="AR26" s="439">
        <v>3990</v>
      </c>
      <c r="AS26" s="439">
        <v>4104</v>
      </c>
      <c r="AT26" s="439">
        <v>4283</v>
      </c>
      <c r="AU26" s="439">
        <v>4369</v>
      </c>
      <c r="AV26" s="439">
        <v>4290</v>
      </c>
      <c r="AW26" s="439">
        <v>4367</v>
      </c>
      <c r="AX26" s="439">
        <v>4383</v>
      </c>
      <c r="AY26" s="416">
        <v>4327</v>
      </c>
      <c r="AZ26" s="412">
        <v>4176</v>
      </c>
      <c r="BA26" s="439">
        <v>3904</v>
      </c>
      <c r="BB26" s="439">
        <v>4102</v>
      </c>
      <c r="BC26" s="439">
        <v>4159</v>
      </c>
      <c r="BD26" s="439">
        <v>4295</v>
      </c>
      <c r="BE26" s="439">
        <v>4436</v>
      </c>
      <c r="BF26" s="439">
        <v>4397</v>
      </c>
      <c r="BG26" s="439">
        <v>5085</v>
      </c>
      <c r="BH26" s="439">
        <v>4351</v>
      </c>
      <c r="BI26" s="439">
        <v>4356</v>
      </c>
      <c r="BJ26" s="439">
        <v>4318</v>
      </c>
      <c r="BK26" s="411">
        <v>4330</v>
      </c>
      <c r="BL26" s="412">
        <v>4180</v>
      </c>
      <c r="BM26" s="439">
        <v>4027</v>
      </c>
      <c r="BN26" s="439">
        <v>4244</v>
      </c>
      <c r="BO26" s="439">
        <v>4278</v>
      </c>
      <c r="BP26" s="439">
        <v>4235</v>
      </c>
      <c r="BQ26" s="439">
        <v>4271</v>
      </c>
      <c r="BR26" s="439">
        <v>4270</v>
      </c>
      <c r="BS26" s="439">
        <v>4238</v>
      </c>
      <c r="BT26" s="439">
        <v>4304</v>
      </c>
      <c r="BU26" s="439">
        <v>4291</v>
      </c>
      <c r="BV26" s="439">
        <v>4286</v>
      </c>
      <c r="BW26" s="411">
        <v>4310</v>
      </c>
      <c r="BX26" s="412">
        <v>4098</v>
      </c>
      <c r="BY26" s="439">
        <v>4042</v>
      </c>
      <c r="BZ26" s="439">
        <v>4165</v>
      </c>
      <c r="CA26" s="439">
        <v>4227</v>
      </c>
      <c r="CB26" s="439">
        <v>4235</v>
      </c>
      <c r="CC26" s="439">
        <v>4271</v>
      </c>
      <c r="CD26" s="439">
        <v>4312</v>
      </c>
      <c r="CE26" s="439">
        <v>4372</v>
      </c>
      <c r="CF26" s="439">
        <v>4360</v>
      </c>
      <c r="CG26" s="439">
        <v>4451</v>
      </c>
      <c r="CH26" s="439">
        <v>4563</v>
      </c>
      <c r="CI26" s="411">
        <v>4667</v>
      </c>
      <c r="CJ26" s="412">
        <v>4376</v>
      </c>
      <c r="CK26" s="439">
        <v>4312</v>
      </c>
      <c r="CL26" s="439">
        <v>4344</v>
      </c>
      <c r="CM26" s="439">
        <v>4393</v>
      </c>
      <c r="CN26" s="411">
        <v>4254</v>
      </c>
      <c r="CO26" s="411">
        <v>4349</v>
      </c>
      <c r="CP26" s="411">
        <v>4374</v>
      </c>
      <c r="CQ26" s="411">
        <v>4551</v>
      </c>
      <c r="CR26" s="411">
        <v>4573</v>
      </c>
      <c r="CS26" s="411">
        <v>4630</v>
      </c>
      <c r="CT26" s="411">
        <v>4728</v>
      </c>
      <c r="CU26" s="416">
        <f>'1. Población_Afiliada_Regimen'!F26</f>
        <v>4834</v>
      </c>
      <c r="CV26" s="118">
        <f t="shared" si="0"/>
        <v>106</v>
      </c>
      <c r="CW26" s="98">
        <f t="shared" si="1"/>
        <v>2.2419627749576989</v>
      </c>
      <c r="CX26" s="118">
        <f t="shared" si="2"/>
        <v>167</v>
      </c>
      <c r="CY26" s="98">
        <f t="shared" si="3"/>
        <v>3.5783158345832442</v>
      </c>
    </row>
    <row r="27" spans="1:113" ht="15" outlineLevel="2">
      <c r="A27" s="409">
        <v>659</v>
      </c>
      <c r="B27" s="409" t="s">
        <v>322</v>
      </c>
      <c r="C27" s="409" t="s">
        <v>336</v>
      </c>
      <c r="D27" s="412">
        <v>1456</v>
      </c>
      <c r="E27" s="439">
        <v>1285</v>
      </c>
      <c r="F27" s="439">
        <v>1287</v>
      </c>
      <c r="G27" s="439">
        <v>1289</v>
      </c>
      <c r="H27" s="439">
        <v>1278</v>
      </c>
      <c r="I27" s="439">
        <v>1257</v>
      </c>
      <c r="J27" s="439">
        <v>1262</v>
      </c>
      <c r="K27" s="439">
        <v>1279</v>
      </c>
      <c r="L27" s="439">
        <v>1236</v>
      </c>
      <c r="M27" s="439">
        <v>1292</v>
      </c>
      <c r="N27" s="439">
        <v>1294</v>
      </c>
      <c r="O27" s="416">
        <v>1323</v>
      </c>
      <c r="P27" s="412">
        <v>1324</v>
      </c>
      <c r="Q27" s="439">
        <v>1230</v>
      </c>
      <c r="R27" s="439">
        <v>1419</v>
      </c>
      <c r="S27" s="439">
        <v>1367</v>
      </c>
      <c r="T27" s="439">
        <v>1278</v>
      </c>
      <c r="U27" s="439">
        <v>1449</v>
      </c>
      <c r="V27" s="439">
        <v>1459</v>
      </c>
      <c r="W27" s="439">
        <v>1500</v>
      </c>
      <c r="X27" s="439">
        <v>1525</v>
      </c>
      <c r="Y27" s="439">
        <v>1515</v>
      </c>
      <c r="Z27" s="439">
        <v>1512</v>
      </c>
      <c r="AA27" s="416">
        <v>1441</v>
      </c>
      <c r="AB27" s="412">
        <v>1310</v>
      </c>
      <c r="AC27" s="439">
        <v>1213</v>
      </c>
      <c r="AD27" s="439">
        <v>1264</v>
      </c>
      <c r="AE27" s="439">
        <v>1312</v>
      </c>
      <c r="AF27" s="439">
        <v>1333</v>
      </c>
      <c r="AG27" s="439">
        <v>1382</v>
      </c>
      <c r="AH27" s="439">
        <v>1482</v>
      </c>
      <c r="AI27" s="439">
        <v>1487</v>
      </c>
      <c r="AJ27" s="439">
        <v>1557</v>
      </c>
      <c r="AK27" s="439">
        <v>1612</v>
      </c>
      <c r="AL27" s="439">
        <v>1544</v>
      </c>
      <c r="AM27" s="416">
        <v>1540</v>
      </c>
      <c r="AN27" s="412">
        <v>1443</v>
      </c>
      <c r="AO27" s="439">
        <v>1245</v>
      </c>
      <c r="AP27" s="439">
        <v>1349</v>
      </c>
      <c r="AQ27" s="439">
        <v>1386</v>
      </c>
      <c r="AR27" s="439">
        <v>1387</v>
      </c>
      <c r="AS27" s="439">
        <v>1412</v>
      </c>
      <c r="AT27" s="439">
        <v>1419</v>
      </c>
      <c r="AU27" s="439">
        <v>1441</v>
      </c>
      <c r="AV27" s="439">
        <v>1461</v>
      </c>
      <c r="AW27" s="439">
        <v>1480</v>
      </c>
      <c r="AX27" s="439">
        <v>1431</v>
      </c>
      <c r="AY27" s="416">
        <v>1313</v>
      </c>
      <c r="AZ27" s="412">
        <v>1237</v>
      </c>
      <c r="BA27" s="439">
        <v>1158</v>
      </c>
      <c r="BB27" s="439">
        <v>1208</v>
      </c>
      <c r="BC27" s="439">
        <v>1144</v>
      </c>
      <c r="BD27" s="439">
        <v>1111</v>
      </c>
      <c r="BE27" s="439">
        <v>1146</v>
      </c>
      <c r="BF27" s="439">
        <v>1121</v>
      </c>
      <c r="BG27" s="439">
        <v>1266</v>
      </c>
      <c r="BH27" s="439">
        <v>1083</v>
      </c>
      <c r="BI27" s="439">
        <v>1085</v>
      </c>
      <c r="BJ27" s="439">
        <v>1070</v>
      </c>
      <c r="BK27" s="411">
        <v>1051</v>
      </c>
      <c r="BL27" s="412">
        <v>984</v>
      </c>
      <c r="BM27" s="439">
        <v>907</v>
      </c>
      <c r="BN27" s="439">
        <v>940</v>
      </c>
      <c r="BO27" s="439">
        <v>961</v>
      </c>
      <c r="BP27" s="439">
        <v>930</v>
      </c>
      <c r="BQ27" s="439">
        <v>939</v>
      </c>
      <c r="BR27" s="439">
        <v>873</v>
      </c>
      <c r="BS27" s="439">
        <v>942</v>
      </c>
      <c r="BT27" s="439">
        <v>943</v>
      </c>
      <c r="BU27" s="439">
        <v>949</v>
      </c>
      <c r="BV27" s="439">
        <v>953</v>
      </c>
      <c r="BW27" s="411">
        <v>952</v>
      </c>
      <c r="BX27" s="412">
        <v>893</v>
      </c>
      <c r="BY27" s="439">
        <v>895</v>
      </c>
      <c r="BZ27" s="439">
        <v>942</v>
      </c>
      <c r="CA27" s="439">
        <v>951</v>
      </c>
      <c r="CB27" s="439">
        <v>927</v>
      </c>
      <c r="CC27" s="439">
        <v>939</v>
      </c>
      <c r="CD27" s="439">
        <v>952</v>
      </c>
      <c r="CE27" s="439">
        <v>959</v>
      </c>
      <c r="CF27" s="439">
        <v>976</v>
      </c>
      <c r="CG27" s="439">
        <v>996</v>
      </c>
      <c r="CH27" s="439">
        <v>1041</v>
      </c>
      <c r="CI27" s="411">
        <v>1069</v>
      </c>
      <c r="CJ27" s="412">
        <v>966</v>
      </c>
      <c r="CK27" s="439">
        <v>946</v>
      </c>
      <c r="CL27" s="439">
        <v>980</v>
      </c>
      <c r="CM27" s="439">
        <v>1046</v>
      </c>
      <c r="CN27" s="411">
        <v>1061</v>
      </c>
      <c r="CO27" s="411">
        <v>1077</v>
      </c>
      <c r="CP27" s="411">
        <v>1074</v>
      </c>
      <c r="CQ27" s="411">
        <v>1132</v>
      </c>
      <c r="CR27" s="411">
        <v>1143</v>
      </c>
      <c r="CS27" s="411">
        <v>1174</v>
      </c>
      <c r="CT27" s="411">
        <v>1237</v>
      </c>
      <c r="CU27" s="416">
        <f>'1. Población_Afiliada_Regimen'!F27</f>
        <v>1277</v>
      </c>
      <c r="CV27" s="118">
        <f t="shared" si="0"/>
        <v>40</v>
      </c>
      <c r="CW27" s="98">
        <f t="shared" si="1"/>
        <v>3.2336297493936947</v>
      </c>
      <c r="CX27" s="118">
        <f t="shared" si="2"/>
        <v>208</v>
      </c>
      <c r="CY27" s="98">
        <f t="shared" si="3"/>
        <v>19.457436856875585</v>
      </c>
    </row>
    <row r="28" spans="1:113" ht="15" outlineLevel="2">
      <c r="A28" s="409">
        <v>665</v>
      </c>
      <c r="B28" s="409" t="s">
        <v>322</v>
      </c>
      <c r="C28" s="409" t="s">
        <v>337</v>
      </c>
      <c r="D28" s="412">
        <v>2203</v>
      </c>
      <c r="E28" s="439">
        <v>2259</v>
      </c>
      <c r="F28" s="439">
        <v>2303</v>
      </c>
      <c r="G28" s="439">
        <v>2380</v>
      </c>
      <c r="H28" s="439">
        <v>2386</v>
      </c>
      <c r="I28" s="439">
        <v>2457</v>
      </c>
      <c r="J28" s="439">
        <v>2422</v>
      </c>
      <c r="K28" s="439">
        <v>2383</v>
      </c>
      <c r="L28" s="439">
        <v>2312</v>
      </c>
      <c r="M28" s="439">
        <v>2324</v>
      </c>
      <c r="N28" s="439">
        <v>2376</v>
      </c>
      <c r="O28" s="416">
        <v>2388</v>
      </c>
      <c r="P28" s="412">
        <v>2162</v>
      </c>
      <c r="Q28" s="439">
        <v>2327</v>
      </c>
      <c r="R28" s="439">
        <v>2524</v>
      </c>
      <c r="S28" s="439">
        <v>2451</v>
      </c>
      <c r="T28" s="439">
        <v>2386</v>
      </c>
      <c r="U28" s="439">
        <v>2588</v>
      </c>
      <c r="V28" s="439">
        <v>2614</v>
      </c>
      <c r="W28" s="439">
        <v>2692</v>
      </c>
      <c r="X28" s="439">
        <v>2747</v>
      </c>
      <c r="Y28" s="439">
        <v>2922</v>
      </c>
      <c r="Z28" s="439">
        <v>2907</v>
      </c>
      <c r="AA28" s="416">
        <v>2670</v>
      </c>
      <c r="AB28" s="412">
        <v>2324</v>
      </c>
      <c r="AC28" s="439">
        <v>2349</v>
      </c>
      <c r="AD28" s="439">
        <v>2362</v>
      </c>
      <c r="AE28" s="439">
        <v>2508</v>
      </c>
      <c r="AF28" s="439">
        <v>2374</v>
      </c>
      <c r="AG28" s="439">
        <v>2458</v>
      </c>
      <c r="AH28" s="439">
        <v>2646</v>
      </c>
      <c r="AI28" s="439">
        <v>2755</v>
      </c>
      <c r="AJ28" s="439">
        <v>2806</v>
      </c>
      <c r="AK28" s="439">
        <v>2814</v>
      </c>
      <c r="AL28" s="439">
        <v>2612</v>
      </c>
      <c r="AM28" s="416">
        <v>2657</v>
      </c>
      <c r="AN28" s="412">
        <v>2567</v>
      </c>
      <c r="AO28" s="439">
        <v>2339</v>
      </c>
      <c r="AP28" s="439">
        <v>2386</v>
      </c>
      <c r="AQ28" s="439">
        <v>2535</v>
      </c>
      <c r="AR28" s="439">
        <v>2570</v>
      </c>
      <c r="AS28" s="439">
        <v>2653</v>
      </c>
      <c r="AT28" s="439">
        <v>2725</v>
      </c>
      <c r="AU28" s="439">
        <v>2787</v>
      </c>
      <c r="AV28" s="439">
        <v>2928</v>
      </c>
      <c r="AW28" s="439">
        <v>3006</v>
      </c>
      <c r="AX28" s="439">
        <v>2961</v>
      </c>
      <c r="AY28" s="416">
        <v>2863</v>
      </c>
      <c r="AZ28" s="412">
        <v>2732</v>
      </c>
      <c r="BA28" s="439">
        <v>2678</v>
      </c>
      <c r="BB28" s="439">
        <v>2647</v>
      </c>
      <c r="BC28" s="439">
        <v>2528</v>
      </c>
      <c r="BD28" s="439">
        <v>2547</v>
      </c>
      <c r="BE28" s="439">
        <v>2621</v>
      </c>
      <c r="BF28" s="439">
        <v>2677</v>
      </c>
      <c r="BG28" s="439">
        <v>2658</v>
      </c>
      <c r="BH28" s="439">
        <v>2653</v>
      </c>
      <c r="BI28" s="439">
        <v>2569</v>
      </c>
      <c r="BJ28" s="439">
        <v>2505</v>
      </c>
      <c r="BK28" s="411">
        <v>2551</v>
      </c>
      <c r="BL28" s="412">
        <v>2389</v>
      </c>
      <c r="BM28" s="439">
        <v>2330</v>
      </c>
      <c r="BN28" s="439">
        <v>2449</v>
      </c>
      <c r="BO28" s="439">
        <v>2508</v>
      </c>
      <c r="BP28" s="439">
        <v>2475</v>
      </c>
      <c r="BQ28" s="439">
        <v>2466</v>
      </c>
      <c r="BR28" s="439">
        <v>2342</v>
      </c>
      <c r="BS28" s="439">
        <v>2391</v>
      </c>
      <c r="BT28" s="439">
        <v>2374</v>
      </c>
      <c r="BU28" s="439">
        <v>2376</v>
      </c>
      <c r="BV28" s="439">
        <v>2377</v>
      </c>
      <c r="BW28" s="411">
        <v>2329</v>
      </c>
      <c r="BX28" s="412">
        <v>2181</v>
      </c>
      <c r="BY28" s="439">
        <v>2080</v>
      </c>
      <c r="BZ28" s="439">
        <v>2176</v>
      </c>
      <c r="CA28" s="439">
        <v>2236</v>
      </c>
      <c r="CB28" s="439">
        <v>2218</v>
      </c>
      <c r="CC28" s="439">
        <v>2230</v>
      </c>
      <c r="CD28" s="439">
        <v>2266</v>
      </c>
      <c r="CE28" s="439">
        <v>2294</v>
      </c>
      <c r="CF28" s="439">
        <v>2231</v>
      </c>
      <c r="CG28" s="439">
        <v>2268</v>
      </c>
      <c r="CH28" s="439">
        <v>2299</v>
      </c>
      <c r="CI28" s="411">
        <v>2282</v>
      </c>
      <c r="CJ28" s="412">
        <v>2098</v>
      </c>
      <c r="CK28" s="439">
        <v>2037</v>
      </c>
      <c r="CL28" s="439">
        <v>2027</v>
      </c>
      <c r="CM28" s="439">
        <v>1988</v>
      </c>
      <c r="CN28" s="411">
        <v>2024</v>
      </c>
      <c r="CO28" s="411">
        <v>1999</v>
      </c>
      <c r="CP28" s="411">
        <v>2005</v>
      </c>
      <c r="CQ28" s="411">
        <v>2121</v>
      </c>
      <c r="CR28" s="411">
        <v>2140</v>
      </c>
      <c r="CS28" s="411">
        <v>2165</v>
      </c>
      <c r="CT28" s="411">
        <v>2235</v>
      </c>
      <c r="CU28" s="416">
        <f>'1. Población_Afiliada_Regimen'!F28</f>
        <v>2259</v>
      </c>
      <c r="CV28" s="118">
        <f t="shared" si="0"/>
        <v>24</v>
      </c>
      <c r="CW28" s="98">
        <f t="shared" si="1"/>
        <v>1.0738255033557047</v>
      </c>
      <c r="CX28" s="118">
        <f t="shared" si="2"/>
        <v>-23</v>
      </c>
      <c r="CY28" s="98">
        <f t="shared" si="3"/>
        <v>-1.0078878177037687</v>
      </c>
      <c r="DH28" s="247"/>
    </row>
    <row r="29" spans="1:113" ht="15" outlineLevel="2">
      <c r="A29" s="409">
        <v>837</v>
      </c>
      <c r="B29" s="409" t="s">
        <v>322</v>
      </c>
      <c r="C29" s="409" t="s">
        <v>339</v>
      </c>
      <c r="D29" s="412">
        <v>31487</v>
      </c>
      <c r="E29" s="439">
        <v>30461</v>
      </c>
      <c r="F29" s="439">
        <v>30541</v>
      </c>
      <c r="G29" s="439">
        <v>30639</v>
      </c>
      <c r="H29" s="439">
        <v>30619</v>
      </c>
      <c r="I29" s="439">
        <v>30743</v>
      </c>
      <c r="J29" s="439">
        <v>30588</v>
      </c>
      <c r="K29" s="439">
        <v>30617</v>
      </c>
      <c r="L29" s="439">
        <v>27957</v>
      </c>
      <c r="M29" s="439">
        <v>29962</v>
      </c>
      <c r="N29" s="439">
        <v>29850</v>
      </c>
      <c r="O29" s="416">
        <v>30176</v>
      </c>
      <c r="P29" s="412">
        <v>29510</v>
      </c>
      <c r="Q29" s="439">
        <v>28149</v>
      </c>
      <c r="R29" s="439">
        <v>29349</v>
      </c>
      <c r="S29" s="439">
        <v>29576</v>
      </c>
      <c r="T29" s="439">
        <v>30619</v>
      </c>
      <c r="U29" s="439">
        <v>31291</v>
      </c>
      <c r="V29" s="439">
        <v>30686</v>
      </c>
      <c r="W29" s="439">
        <v>31429</v>
      </c>
      <c r="X29" s="439">
        <v>31742</v>
      </c>
      <c r="Y29" s="439">
        <v>32348</v>
      </c>
      <c r="Z29" s="439">
        <v>32378</v>
      </c>
      <c r="AA29" s="416">
        <v>31895</v>
      </c>
      <c r="AB29" s="412">
        <v>30311</v>
      </c>
      <c r="AC29" s="439">
        <v>29862</v>
      </c>
      <c r="AD29" s="439">
        <v>29966</v>
      </c>
      <c r="AE29" s="439">
        <v>30425</v>
      </c>
      <c r="AF29" s="439">
        <v>30383</v>
      </c>
      <c r="AG29" s="439">
        <v>30652</v>
      </c>
      <c r="AH29" s="439">
        <v>31426</v>
      </c>
      <c r="AI29" s="439">
        <v>31860</v>
      </c>
      <c r="AJ29" s="439">
        <v>32283</v>
      </c>
      <c r="AK29" s="439">
        <v>32279</v>
      </c>
      <c r="AL29" s="439">
        <v>31716</v>
      </c>
      <c r="AM29" s="416">
        <v>31998</v>
      </c>
      <c r="AN29" s="412">
        <v>31710</v>
      </c>
      <c r="AO29" s="439">
        <v>31128</v>
      </c>
      <c r="AP29" s="439">
        <v>31894</v>
      </c>
      <c r="AQ29" s="439">
        <v>32576</v>
      </c>
      <c r="AR29" s="439">
        <v>32773</v>
      </c>
      <c r="AS29" s="439">
        <v>33456</v>
      </c>
      <c r="AT29" s="439">
        <v>35016</v>
      </c>
      <c r="AU29" s="439">
        <v>35118</v>
      </c>
      <c r="AV29" s="439">
        <v>35094</v>
      </c>
      <c r="AW29" s="439">
        <v>35537</v>
      </c>
      <c r="AX29" s="439">
        <v>35437</v>
      </c>
      <c r="AY29" s="416">
        <v>35791</v>
      </c>
      <c r="AZ29" s="412">
        <v>34991</v>
      </c>
      <c r="BA29" s="439">
        <v>34796</v>
      </c>
      <c r="BB29" s="439">
        <v>35196</v>
      </c>
      <c r="BC29" s="439">
        <v>34896</v>
      </c>
      <c r="BD29" s="439">
        <v>35249</v>
      </c>
      <c r="BE29" s="439">
        <v>36016</v>
      </c>
      <c r="BF29" s="439">
        <v>36003</v>
      </c>
      <c r="BG29" s="439">
        <v>36455</v>
      </c>
      <c r="BH29" s="439">
        <v>36767</v>
      </c>
      <c r="BI29" s="439">
        <v>36779</v>
      </c>
      <c r="BJ29" s="439">
        <v>36663</v>
      </c>
      <c r="BK29" s="411">
        <v>36516</v>
      </c>
      <c r="BL29" s="412">
        <v>35976</v>
      </c>
      <c r="BM29" s="439">
        <v>35972</v>
      </c>
      <c r="BN29" s="439">
        <v>36436</v>
      </c>
      <c r="BO29" s="439">
        <v>36818</v>
      </c>
      <c r="BP29" s="439">
        <v>36645</v>
      </c>
      <c r="BQ29" s="439">
        <v>36755</v>
      </c>
      <c r="BR29" s="439">
        <v>36671</v>
      </c>
      <c r="BS29" s="439">
        <v>36754</v>
      </c>
      <c r="BT29" s="439">
        <v>37085</v>
      </c>
      <c r="BU29" s="439">
        <v>37073</v>
      </c>
      <c r="BV29" s="439">
        <v>36870</v>
      </c>
      <c r="BW29" s="411">
        <v>36778</v>
      </c>
      <c r="BX29" s="412">
        <v>35857</v>
      </c>
      <c r="BY29" s="439">
        <v>35777</v>
      </c>
      <c r="BZ29" s="439">
        <v>36008</v>
      </c>
      <c r="CA29" s="439">
        <v>36316</v>
      </c>
      <c r="CB29" s="439">
        <v>36504</v>
      </c>
      <c r="CC29" s="439">
        <v>36912</v>
      </c>
      <c r="CD29" s="439">
        <v>36993</v>
      </c>
      <c r="CE29" s="439">
        <v>37267</v>
      </c>
      <c r="CF29" s="439">
        <v>37478</v>
      </c>
      <c r="CG29" s="439">
        <v>37820</v>
      </c>
      <c r="CH29" s="439">
        <v>38253</v>
      </c>
      <c r="CI29" s="411">
        <v>38523</v>
      </c>
      <c r="CJ29" s="412">
        <v>37973</v>
      </c>
      <c r="CK29" s="439">
        <v>37691</v>
      </c>
      <c r="CL29" s="439">
        <v>37385</v>
      </c>
      <c r="CM29" s="439">
        <v>37553</v>
      </c>
      <c r="CN29" s="411">
        <v>37522</v>
      </c>
      <c r="CO29" s="411">
        <v>37643</v>
      </c>
      <c r="CP29" s="411">
        <v>38178</v>
      </c>
      <c r="CQ29" s="411">
        <v>38956</v>
      </c>
      <c r="CR29" s="411">
        <v>39534</v>
      </c>
      <c r="CS29" s="411">
        <v>39882</v>
      </c>
      <c r="CT29" s="411">
        <v>40520</v>
      </c>
      <c r="CU29" s="416">
        <f>'1. Población_Afiliada_Regimen'!F29</f>
        <v>40938</v>
      </c>
      <c r="CV29" s="118">
        <f t="shared" si="0"/>
        <v>418</v>
      </c>
      <c r="CW29" s="98">
        <f t="shared" si="1"/>
        <v>1.0315893385982231</v>
      </c>
      <c r="CX29" s="118">
        <f t="shared" si="2"/>
        <v>2415</v>
      </c>
      <c r="CY29" s="98">
        <f t="shared" si="3"/>
        <v>6.2689821664979357</v>
      </c>
    </row>
    <row r="30" spans="1:113" ht="15" outlineLevel="2">
      <c r="A30" s="409">
        <v>873</v>
      </c>
      <c r="B30" s="409" t="s">
        <v>322</v>
      </c>
      <c r="C30" s="409" t="s">
        <v>341</v>
      </c>
      <c r="D30" s="412">
        <v>212</v>
      </c>
      <c r="E30" s="439">
        <v>180</v>
      </c>
      <c r="F30" s="439">
        <v>197</v>
      </c>
      <c r="G30" s="439">
        <v>216</v>
      </c>
      <c r="H30" s="439">
        <v>234</v>
      </c>
      <c r="I30" s="439">
        <v>253</v>
      </c>
      <c r="J30" s="439">
        <v>237</v>
      </c>
      <c r="K30" s="439">
        <v>234</v>
      </c>
      <c r="L30" s="439">
        <v>234</v>
      </c>
      <c r="M30" s="439">
        <v>235</v>
      </c>
      <c r="N30" s="439">
        <v>228</v>
      </c>
      <c r="O30" s="416">
        <v>222</v>
      </c>
      <c r="P30" s="412">
        <v>168</v>
      </c>
      <c r="Q30" s="439">
        <v>154</v>
      </c>
      <c r="R30" s="439">
        <v>158</v>
      </c>
      <c r="S30" s="439">
        <v>148</v>
      </c>
      <c r="T30" s="439">
        <v>234</v>
      </c>
      <c r="U30" s="439">
        <v>158</v>
      </c>
      <c r="V30" s="439">
        <v>148</v>
      </c>
      <c r="W30" s="439">
        <v>145</v>
      </c>
      <c r="X30" s="439">
        <v>129</v>
      </c>
      <c r="Y30" s="439">
        <v>128</v>
      </c>
      <c r="Z30" s="439">
        <v>126</v>
      </c>
      <c r="AA30" s="416">
        <v>138</v>
      </c>
      <c r="AB30" s="412">
        <v>127</v>
      </c>
      <c r="AC30" s="439">
        <v>143</v>
      </c>
      <c r="AD30" s="439">
        <v>182</v>
      </c>
      <c r="AE30" s="439">
        <v>240</v>
      </c>
      <c r="AF30" s="439">
        <v>231</v>
      </c>
      <c r="AG30" s="439">
        <v>240</v>
      </c>
      <c r="AH30" s="439">
        <v>294</v>
      </c>
      <c r="AI30" s="439">
        <v>313</v>
      </c>
      <c r="AJ30" s="439">
        <v>320</v>
      </c>
      <c r="AK30" s="439">
        <v>328</v>
      </c>
      <c r="AL30" s="439">
        <v>313</v>
      </c>
      <c r="AM30" s="416">
        <v>311</v>
      </c>
      <c r="AN30" s="412">
        <v>300</v>
      </c>
      <c r="AO30" s="439">
        <v>210</v>
      </c>
      <c r="AP30" s="439">
        <v>216</v>
      </c>
      <c r="AQ30" s="439">
        <v>261</v>
      </c>
      <c r="AR30" s="439">
        <v>268</v>
      </c>
      <c r="AS30" s="439">
        <v>290</v>
      </c>
      <c r="AT30" s="439">
        <v>291</v>
      </c>
      <c r="AU30" s="439">
        <v>300</v>
      </c>
      <c r="AV30" s="439">
        <v>261</v>
      </c>
      <c r="AW30" s="439">
        <v>303</v>
      </c>
      <c r="AX30" s="439">
        <v>305</v>
      </c>
      <c r="AY30" s="416">
        <v>187</v>
      </c>
      <c r="AZ30" s="412">
        <v>145</v>
      </c>
      <c r="BA30" s="439">
        <v>134</v>
      </c>
      <c r="BB30" s="439">
        <v>149</v>
      </c>
      <c r="BC30" s="439">
        <v>120</v>
      </c>
      <c r="BD30" s="439">
        <v>118</v>
      </c>
      <c r="BE30" s="439">
        <v>131</v>
      </c>
      <c r="BF30" s="439">
        <v>132</v>
      </c>
      <c r="BG30" s="439">
        <v>137</v>
      </c>
      <c r="BH30" s="439">
        <v>138</v>
      </c>
      <c r="BI30" s="439">
        <v>145</v>
      </c>
      <c r="BJ30" s="439">
        <v>135</v>
      </c>
      <c r="BK30" s="411">
        <v>148</v>
      </c>
      <c r="BL30" s="412">
        <v>129</v>
      </c>
      <c r="BM30" s="439">
        <v>77</v>
      </c>
      <c r="BN30" s="439">
        <v>111</v>
      </c>
      <c r="BO30" s="439">
        <v>143</v>
      </c>
      <c r="BP30" s="439">
        <v>153</v>
      </c>
      <c r="BQ30" s="439">
        <v>149</v>
      </c>
      <c r="BR30" s="439">
        <v>136</v>
      </c>
      <c r="BS30" s="439">
        <v>159</v>
      </c>
      <c r="BT30" s="439">
        <v>157</v>
      </c>
      <c r="BU30" s="439">
        <v>150</v>
      </c>
      <c r="BV30" s="439">
        <v>134</v>
      </c>
      <c r="BW30" s="411">
        <v>154</v>
      </c>
      <c r="BX30" s="412">
        <v>101</v>
      </c>
      <c r="BY30" s="439">
        <v>88</v>
      </c>
      <c r="BZ30" s="439">
        <v>100</v>
      </c>
      <c r="CA30" s="439">
        <v>121</v>
      </c>
      <c r="CB30" s="439">
        <v>133</v>
      </c>
      <c r="CC30" s="439">
        <v>148</v>
      </c>
      <c r="CD30" s="439">
        <v>160</v>
      </c>
      <c r="CE30" s="439">
        <v>186</v>
      </c>
      <c r="CF30" s="439">
        <v>191</v>
      </c>
      <c r="CG30" s="439">
        <v>207</v>
      </c>
      <c r="CH30" s="439">
        <v>228</v>
      </c>
      <c r="CI30" s="411">
        <v>233</v>
      </c>
      <c r="CJ30" s="412">
        <v>137</v>
      </c>
      <c r="CK30" s="439">
        <v>118</v>
      </c>
      <c r="CL30" s="439">
        <v>140</v>
      </c>
      <c r="CM30" s="439">
        <v>148</v>
      </c>
      <c r="CN30" s="411">
        <v>165</v>
      </c>
      <c r="CO30" s="411">
        <v>190</v>
      </c>
      <c r="CP30" s="411">
        <v>191</v>
      </c>
      <c r="CQ30" s="411">
        <v>215</v>
      </c>
      <c r="CR30" s="411">
        <v>220</v>
      </c>
      <c r="CS30" s="411">
        <v>226</v>
      </c>
      <c r="CT30" s="411">
        <v>227</v>
      </c>
      <c r="CU30" s="416">
        <f>'1. Población_Afiliada_Regimen'!F30</f>
        <v>232</v>
      </c>
      <c r="CV30" s="118">
        <f t="shared" si="0"/>
        <v>5</v>
      </c>
      <c r="CW30" s="98">
        <f t="shared" si="1"/>
        <v>2.2026431718061676</v>
      </c>
      <c r="CX30" s="118">
        <f t="shared" si="2"/>
        <v>-1</v>
      </c>
      <c r="CY30" s="98">
        <f t="shared" si="3"/>
        <v>-0.42918454935622319</v>
      </c>
    </row>
    <row r="31" spans="1:113" ht="15" outlineLevel="1">
      <c r="A31" s="143" t="s">
        <v>343</v>
      </c>
      <c r="B31" s="28"/>
      <c r="C31" s="29"/>
      <c r="D31" s="46">
        <v>37738</v>
      </c>
      <c r="E31" s="47">
        <v>37977</v>
      </c>
      <c r="F31" s="47">
        <v>37669</v>
      </c>
      <c r="G31" s="47">
        <v>37696</v>
      </c>
      <c r="H31" s="47">
        <v>38309</v>
      </c>
      <c r="I31" s="47">
        <v>39074</v>
      </c>
      <c r="J31" s="47">
        <v>37787</v>
      </c>
      <c r="K31" s="47">
        <v>37377</v>
      </c>
      <c r="L31" s="47">
        <v>36238</v>
      </c>
      <c r="M31" s="47">
        <v>36145</v>
      </c>
      <c r="N31" s="47">
        <v>36163</v>
      </c>
      <c r="O31" s="270">
        <v>35890</v>
      </c>
      <c r="P31" s="46">
        <v>32849</v>
      </c>
      <c r="Q31" s="47">
        <v>31403</v>
      </c>
      <c r="R31" s="47">
        <v>32829</v>
      </c>
      <c r="S31" s="47">
        <v>33030</v>
      </c>
      <c r="T31" s="47">
        <v>38309</v>
      </c>
      <c r="U31" s="47">
        <v>34557</v>
      </c>
      <c r="V31" s="47">
        <v>34690</v>
      </c>
      <c r="W31" s="47">
        <v>36037</v>
      </c>
      <c r="X31" s="47">
        <v>36843</v>
      </c>
      <c r="Y31" s="47">
        <v>37681</v>
      </c>
      <c r="Z31" s="47">
        <v>36514</v>
      </c>
      <c r="AA31" s="270">
        <v>35707</v>
      </c>
      <c r="AB31" s="46">
        <v>33742</v>
      </c>
      <c r="AC31" s="47">
        <v>33012</v>
      </c>
      <c r="AD31" s="47">
        <v>33105</v>
      </c>
      <c r="AE31" s="47">
        <v>33341</v>
      </c>
      <c r="AF31" s="47">
        <v>33211</v>
      </c>
      <c r="AG31" s="47">
        <v>34131</v>
      </c>
      <c r="AH31" s="47">
        <v>35595</v>
      </c>
      <c r="AI31" s="47">
        <v>36484</v>
      </c>
      <c r="AJ31" s="47">
        <v>37142</v>
      </c>
      <c r="AK31" s="47">
        <v>37092</v>
      </c>
      <c r="AL31" s="47">
        <v>35223</v>
      </c>
      <c r="AM31" s="270">
        <v>35602</v>
      </c>
      <c r="AN31" s="46">
        <v>34930</v>
      </c>
      <c r="AO31" s="47">
        <v>33065</v>
      </c>
      <c r="AP31" s="47">
        <v>33600</v>
      </c>
      <c r="AQ31" s="47">
        <v>34932</v>
      </c>
      <c r="AR31" s="47">
        <v>35541</v>
      </c>
      <c r="AS31" s="47">
        <v>38260</v>
      </c>
      <c r="AT31" s="47">
        <v>38690</v>
      </c>
      <c r="AU31" s="47">
        <v>38933</v>
      </c>
      <c r="AV31" s="47">
        <v>39354</v>
      </c>
      <c r="AW31" s="47">
        <v>39669</v>
      </c>
      <c r="AX31" s="47">
        <v>39816</v>
      </c>
      <c r="AY31" s="270">
        <v>40582</v>
      </c>
      <c r="AZ31" s="46">
        <v>40047</v>
      </c>
      <c r="BA31" s="47">
        <v>39959</v>
      </c>
      <c r="BB31" s="47">
        <v>39899</v>
      </c>
      <c r="BC31" s="47">
        <v>38354</v>
      </c>
      <c r="BD31" s="47">
        <v>38263</v>
      </c>
      <c r="BE31" s="47">
        <v>38793</v>
      </c>
      <c r="BF31" s="47">
        <v>39692</v>
      </c>
      <c r="BG31" s="47">
        <v>39779</v>
      </c>
      <c r="BH31" s="47">
        <v>37846</v>
      </c>
      <c r="BI31" s="47">
        <v>37208</v>
      </c>
      <c r="BJ31" s="47">
        <v>36940</v>
      </c>
      <c r="BK31" s="59">
        <v>37574</v>
      </c>
      <c r="BL31" s="46">
        <v>37298</v>
      </c>
      <c r="BM31" s="47">
        <v>37004</v>
      </c>
      <c r="BN31" s="47">
        <v>37849</v>
      </c>
      <c r="BO31" s="47">
        <v>37958</v>
      </c>
      <c r="BP31" s="47">
        <v>37375</v>
      </c>
      <c r="BQ31" s="47">
        <v>37686</v>
      </c>
      <c r="BR31" s="47">
        <v>37573</v>
      </c>
      <c r="BS31" s="47">
        <v>38018</v>
      </c>
      <c r="BT31" s="47">
        <v>38499</v>
      </c>
      <c r="BU31" s="47">
        <v>38666</v>
      </c>
      <c r="BV31" s="47">
        <v>38632</v>
      </c>
      <c r="BW31" s="59">
        <v>38411</v>
      </c>
      <c r="BX31" s="46">
        <v>37551</v>
      </c>
      <c r="BY31" s="47">
        <v>37327</v>
      </c>
      <c r="BZ31" s="47">
        <v>37472</v>
      </c>
      <c r="CA31" s="47">
        <v>37673</v>
      </c>
      <c r="CB31" s="47">
        <v>38045</v>
      </c>
      <c r="CC31" s="47">
        <v>38268</v>
      </c>
      <c r="CD31" s="47">
        <v>38648</v>
      </c>
      <c r="CE31" s="47">
        <v>38881</v>
      </c>
      <c r="CF31" s="47">
        <v>38174</v>
      </c>
      <c r="CG31" s="47">
        <v>38669</v>
      </c>
      <c r="CH31" s="47">
        <v>38918</v>
      </c>
      <c r="CI31" s="59">
        <v>38806</v>
      </c>
      <c r="CJ31" s="46">
        <v>37697</v>
      </c>
      <c r="CK31" s="47">
        <v>36915</v>
      </c>
      <c r="CL31" s="47">
        <v>37314</v>
      </c>
      <c r="CM31" s="47">
        <v>37488</v>
      </c>
      <c r="CN31" s="59">
        <v>36608</v>
      </c>
      <c r="CO31" s="59">
        <v>36766</v>
      </c>
      <c r="CP31" s="59">
        <v>37060</v>
      </c>
      <c r="CQ31" s="59">
        <v>38414</v>
      </c>
      <c r="CR31" s="59">
        <v>38732</v>
      </c>
      <c r="CS31" s="59">
        <v>39347</v>
      </c>
      <c r="CT31" s="59">
        <v>40228</v>
      </c>
      <c r="CU31" s="270">
        <f>SUM(CU32:CU41)</f>
        <v>40889</v>
      </c>
      <c r="CV31" s="118">
        <f t="shared" si="0"/>
        <v>661</v>
      </c>
      <c r="CW31" s="98">
        <f t="shared" si="1"/>
        <v>1.64313413542806</v>
      </c>
      <c r="CX31" s="118">
        <f t="shared" si="2"/>
        <v>2083</v>
      </c>
      <c r="CY31" s="98">
        <f t="shared" si="3"/>
        <v>5.367726640210277</v>
      </c>
      <c r="DE31" s="247">
        <v>2016</v>
      </c>
      <c r="DF31" s="247">
        <v>2017</v>
      </c>
      <c r="DG31" s="247">
        <v>2018</v>
      </c>
      <c r="DH31">
        <v>2019</v>
      </c>
      <c r="DI31" s="247">
        <v>2020</v>
      </c>
    </row>
    <row r="32" spans="1:113" ht="15" outlineLevel="2">
      <c r="A32" s="409">
        <v>31</v>
      </c>
      <c r="B32" s="409" t="s">
        <v>343</v>
      </c>
      <c r="C32" s="409" t="s">
        <v>305</v>
      </c>
      <c r="D32" s="412">
        <v>4419</v>
      </c>
      <c r="E32" s="439">
        <v>4364</v>
      </c>
      <c r="F32" s="439">
        <v>4402</v>
      </c>
      <c r="G32" s="439">
        <v>4451</v>
      </c>
      <c r="H32" s="439">
        <v>4545</v>
      </c>
      <c r="I32" s="439">
        <v>4667</v>
      </c>
      <c r="J32" s="439">
        <v>4560</v>
      </c>
      <c r="K32" s="439">
        <v>4487</v>
      </c>
      <c r="L32" s="439">
        <v>4402</v>
      </c>
      <c r="M32" s="439">
        <v>4454</v>
      </c>
      <c r="N32" s="439">
        <v>4461</v>
      </c>
      <c r="O32" s="416">
        <v>4412</v>
      </c>
      <c r="P32" s="412">
        <v>4263</v>
      </c>
      <c r="Q32" s="439">
        <v>3424</v>
      </c>
      <c r="R32" s="439">
        <v>4161</v>
      </c>
      <c r="S32" s="439">
        <v>4264</v>
      </c>
      <c r="T32" s="439">
        <v>4545</v>
      </c>
      <c r="U32" s="439">
        <v>4555</v>
      </c>
      <c r="V32" s="439">
        <v>4570</v>
      </c>
      <c r="W32" s="439">
        <v>4661</v>
      </c>
      <c r="X32" s="439">
        <v>4740</v>
      </c>
      <c r="Y32" s="439">
        <v>4740</v>
      </c>
      <c r="Z32" s="439">
        <v>4492</v>
      </c>
      <c r="AA32" s="416">
        <v>4391</v>
      </c>
      <c r="AB32" s="412">
        <v>4197</v>
      </c>
      <c r="AC32" s="439">
        <v>4090</v>
      </c>
      <c r="AD32" s="439">
        <v>4177</v>
      </c>
      <c r="AE32" s="439">
        <v>4106</v>
      </c>
      <c r="AF32" s="439">
        <v>4064</v>
      </c>
      <c r="AG32" s="439">
        <v>4227</v>
      </c>
      <c r="AH32" s="439">
        <v>4365</v>
      </c>
      <c r="AI32" s="439">
        <v>4466</v>
      </c>
      <c r="AJ32" s="439">
        <v>4470</v>
      </c>
      <c r="AK32" s="439">
        <v>4474</v>
      </c>
      <c r="AL32" s="439">
        <v>4223</v>
      </c>
      <c r="AM32" s="416">
        <v>4248</v>
      </c>
      <c r="AN32" s="412">
        <v>4130</v>
      </c>
      <c r="AO32" s="439">
        <v>3918</v>
      </c>
      <c r="AP32" s="439">
        <v>3999</v>
      </c>
      <c r="AQ32" s="439">
        <v>4155</v>
      </c>
      <c r="AR32" s="439">
        <v>4268</v>
      </c>
      <c r="AS32" s="439">
        <v>4880</v>
      </c>
      <c r="AT32" s="439">
        <v>4921</v>
      </c>
      <c r="AU32" s="439">
        <v>4971</v>
      </c>
      <c r="AV32" s="439">
        <v>5084</v>
      </c>
      <c r="AW32" s="439">
        <v>5132</v>
      </c>
      <c r="AX32" s="439">
        <v>5153</v>
      </c>
      <c r="AY32" s="416">
        <v>5273</v>
      </c>
      <c r="AZ32" s="412">
        <v>5299</v>
      </c>
      <c r="BA32" s="439">
        <v>5319</v>
      </c>
      <c r="BB32" s="439">
        <v>5304</v>
      </c>
      <c r="BC32" s="439">
        <v>5045</v>
      </c>
      <c r="BD32" s="439">
        <v>4872</v>
      </c>
      <c r="BE32" s="439">
        <v>4881</v>
      </c>
      <c r="BF32" s="439">
        <v>4913</v>
      </c>
      <c r="BG32" s="439">
        <v>4880</v>
      </c>
      <c r="BH32" s="439">
        <v>4716</v>
      </c>
      <c r="BI32" s="439">
        <v>4592</v>
      </c>
      <c r="BJ32" s="439">
        <v>4434</v>
      </c>
      <c r="BK32" s="411">
        <v>4517</v>
      </c>
      <c r="BL32" s="412">
        <v>4439</v>
      </c>
      <c r="BM32" s="439">
        <v>4428</v>
      </c>
      <c r="BN32" s="439">
        <v>4529</v>
      </c>
      <c r="BO32" s="439">
        <v>4555</v>
      </c>
      <c r="BP32" s="439">
        <v>4519</v>
      </c>
      <c r="BQ32" s="439">
        <v>4481</v>
      </c>
      <c r="BR32" s="439">
        <v>4414</v>
      </c>
      <c r="BS32" s="439">
        <v>4332</v>
      </c>
      <c r="BT32" s="439">
        <v>4375</v>
      </c>
      <c r="BU32" s="439">
        <v>4387</v>
      </c>
      <c r="BV32" s="439">
        <v>4303</v>
      </c>
      <c r="BW32" s="411">
        <v>4292</v>
      </c>
      <c r="BX32" s="412">
        <v>4150</v>
      </c>
      <c r="BY32" s="439">
        <v>4062</v>
      </c>
      <c r="BZ32" s="439">
        <v>3981</v>
      </c>
      <c r="CA32" s="439">
        <v>3960</v>
      </c>
      <c r="CB32" s="439">
        <v>3985</v>
      </c>
      <c r="CC32" s="439">
        <v>3939</v>
      </c>
      <c r="CD32" s="439">
        <v>3955</v>
      </c>
      <c r="CE32" s="439">
        <v>3902</v>
      </c>
      <c r="CF32" s="439">
        <v>3855</v>
      </c>
      <c r="CG32" s="439">
        <v>3872</v>
      </c>
      <c r="CH32" s="439">
        <v>3844</v>
      </c>
      <c r="CI32" s="411">
        <v>3806</v>
      </c>
      <c r="CJ32" s="412">
        <v>3629</v>
      </c>
      <c r="CK32" s="439">
        <v>3518</v>
      </c>
      <c r="CL32" s="439">
        <v>3526</v>
      </c>
      <c r="CM32" s="439">
        <v>3651</v>
      </c>
      <c r="CN32" s="411">
        <v>3511</v>
      </c>
      <c r="CO32" s="411">
        <v>3533</v>
      </c>
      <c r="CP32" s="411">
        <v>3551</v>
      </c>
      <c r="CQ32" s="411">
        <v>3678</v>
      </c>
      <c r="CR32" s="411">
        <v>3715</v>
      </c>
      <c r="CS32" s="411">
        <v>3782</v>
      </c>
      <c r="CT32" s="411">
        <v>3858</v>
      </c>
      <c r="CU32" s="416">
        <f>'1. Población_Afiliada_Regimen'!F32</f>
        <v>3955</v>
      </c>
      <c r="CV32" s="118">
        <f t="shared" si="0"/>
        <v>97</v>
      </c>
      <c r="CW32" s="98">
        <f t="shared" si="1"/>
        <v>2.514256091238984</v>
      </c>
      <c r="CX32" s="118">
        <f t="shared" si="2"/>
        <v>149</v>
      </c>
      <c r="CY32" s="98">
        <f t="shared" si="3"/>
        <v>3.9148712559117187</v>
      </c>
      <c r="DD32" t="s">
        <v>473</v>
      </c>
      <c r="DE32" s="6">
        <v>3426363</v>
      </c>
      <c r="DF32" s="6">
        <v>3648470</v>
      </c>
      <c r="DG32" s="6">
        <v>3680627</v>
      </c>
      <c r="DH32" s="6">
        <v>3770592</v>
      </c>
      <c r="DI32" s="555">
        <v>3900667</v>
      </c>
    </row>
    <row r="33" spans="1:115" ht="15" outlineLevel="2">
      <c r="A33" s="409">
        <v>40</v>
      </c>
      <c r="B33" s="409" t="s">
        <v>343</v>
      </c>
      <c r="C33" s="409" t="s">
        <v>313</v>
      </c>
      <c r="D33" s="412">
        <v>1398</v>
      </c>
      <c r="E33" s="439">
        <v>1435</v>
      </c>
      <c r="F33" s="439">
        <v>1429</v>
      </c>
      <c r="G33" s="439">
        <v>1452</v>
      </c>
      <c r="H33" s="439">
        <v>1480</v>
      </c>
      <c r="I33" s="439">
        <v>1528</v>
      </c>
      <c r="J33" s="439">
        <v>1507</v>
      </c>
      <c r="K33" s="439">
        <v>1454</v>
      </c>
      <c r="L33" s="439">
        <v>1400</v>
      </c>
      <c r="M33" s="439">
        <v>1364</v>
      </c>
      <c r="N33" s="439">
        <v>1375</v>
      </c>
      <c r="O33" s="416">
        <v>1350</v>
      </c>
      <c r="P33" s="412">
        <v>1203</v>
      </c>
      <c r="Q33" s="439">
        <v>1200</v>
      </c>
      <c r="R33" s="439">
        <v>1261</v>
      </c>
      <c r="S33" s="439">
        <v>1237</v>
      </c>
      <c r="T33" s="439">
        <v>1480</v>
      </c>
      <c r="U33" s="439">
        <v>1282</v>
      </c>
      <c r="V33" s="439">
        <v>1278</v>
      </c>
      <c r="W33" s="439">
        <v>1322</v>
      </c>
      <c r="X33" s="439">
        <v>1372</v>
      </c>
      <c r="Y33" s="439">
        <v>1405</v>
      </c>
      <c r="Z33" s="439">
        <v>1315</v>
      </c>
      <c r="AA33" s="416">
        <v>1281</v>
      </c>
      <c r="AB33" s="412">
        <v>1194</v>
      </c>
      <c r="AC33" s="439">
        <v>1122</v>
      </c>
      <c r="AD33" s="439">
        <v>1126</v>
      </c>
      <c r="AE33" s="439">
        <v>1137</v>
      </c>
      <c r="AF33" s="439">
        <v>1119</v>
      </c>
      <c r="AG33" s="439">
        <v>1121</v>
      </c>
      <c r="AH33" s="439">
        <v>1205</v>
      </c>
      <c r="AI33" s="439">
        <v>1226</v>
      </c>
      <c r="AJ33" s="439">
        <v>1235</v>
      </c>
      <c r="AK33" s="439">
        <v>1216</v>
      </c>
      <c r="AL33" s="439">
        <v>1117</v>
      </c>
      <c r="AM33" s="416">
        <v>1144</v>
      </c>
      <c r="AN33" s="412">
        <v>1111</v>
      </c>
      <c r="AO33" s="439">
        <v>1039</v>
      </c>
      <c r="AP33" s="439">
        <v>1079</v>
      </c>
      <c r="AQ33" s="439">
        <v>1172</v>
      </c>
      <c r="AR33" s="439">
        <v>1195</v>
      </c>
      <c r="AS33" s="439">
        <v>1400</v>
      </c>
      <c r="AT33" s="439">
        <v>1343</v>
      </c>
      <c r="AU33" s="439">
        <v>1361</v>
      </c>
      <c r="AV33" s="439">
        <v>1418</v>
      </c>
      <c r="AW33" s="439">
        <v>1486</v>
      </c>
      <c r="AX33" s="439">
        <v>1516</v>
      </c>
      <c r="AY33" s="416">
        <v>1567</v>
      </c>
      <c r="AZ33" s="412">
        <v>1536</v>
      </c>
      <c r="BA33" s="439">
        <v>1564</v>
      </c>
      <c r="BB33" s="439">
        <v>1562</v>
      </c>
      <c r="BC33" s="439">
        <v>1524</v>
      </c>
      <c r="BD33" s="439">
        <v>1527</v>
      </c>
      <c r="BE33" s="439">
        <v>1584</v>
      </c>
      <c r="BF33" s="439">
        <v>1661</v>
      </c>
      <c r="BG33" s="439">
        <v>1651</v>
      </c>
      <c r="BH33" s="439">
        <v>1631</v>
      </c>
      <c r="BI33" s="439">
        <v>1620</v>
      </c>
      <c r="BJ33" s="439">
        <v>1628</v>
      </c>
      <c r="BK33" s="411">
        <v>1622</v>
      </c>
      <c r="BL33" s="412">
        <v>1628</v>
      </c>
      <c r="BM33" s="439">
        <v>1636</v>
      </c>
      <c r="BN33" s="439">
        <v>1742</v>
      </c>
      <c r="BO33" s="439">
        <v>1686</v>
      </c>
      <c r="BP33" s="439">
        <v>1650</v>
      </c>
      <c r="BQ33" s="439">
        <v>1651</v>
      </c>
      <c r="BR33" s="439">
        <v>1660</v>
      </c>
      <c r="BS33" s="439">
        <v>1637</v>
      </c>
      <c r="BT33" s="439">
        <v>1675</v>
      </c>
      <c r="BU33" s="439">
        <v>1667</v>
      </c>
      <c r="BV33" s="439">
        <v>1673</v>
      </c>
      <c r="BW33" s="411">
        <v>1698</v>
      </c>
      <c r="BX33" s="412">
        <v>1695</v>
      </c>
      <c r="BY33" s="439">
        <v>1672</v>
      </c>
      <c r="BZ33" s="439">
        <v>1674</v>
      </c>
      <c r="CA33" s="439">
        <v>1683</v>
      </c>
      <c r="CB33" s="439">
        <v>1919</v>
      </c>
      <c r="CC33" s="439">
        <v>1930</v>
      </c>
      <c r="CD33" s="439">
        <v>1999</v>
      </c>
      <c r="CE33" s="439">
        <v>1935</v>
      </c>
      <c r="CF33" s="439">
        <v>1686</v>
      </c>
      <c r="CG33" s="439">
        <v>1700</v>
      </c>
      <c r="CH33" s="439">
        <v>1719</v>
      </c>
      <c r="CI33" s="411">
        <v>1702</v>
      </c>
      <c r="CJ33" s="412">
        <v>1775</v>
      </c>
      <c r="CK33" s="439">
        <v>1725</v>
      </c>
      <c r="CL33" s="439">
        <v>1757</v>
      </c>
      <c r="CM33" s="439">
        <v>1779</v>
      </c>
      <c r="CN33" s="411">
        <v>1696</v>
      </c>
      <c r="CO33" s="411">
        <v>1720</v>
      </c>
      <c r="CP33" s="411">
        <v>1728</v>
      </c>
      <c r="CQ33" s="411">
        <v>1791</v>
      </c>
      <c r="CR33" s="411">
        <v>1809</v>
      </c>
      <c r="CS33" s="411">
        <v>1834</v>
      </c>
      <c r="CT33" s="411">
        <v>1881</v>
      </c>
      <c r="CU33" s="416">
        <f>'1. Población_Afiliada_Regimen'!F33</f>
        <v>1909</v>
      </c>
      <c r="CV33" s="118">
        <f t="shared" si="0"/>
        <v>28</v>
      </c>
      <c r="CW33" s="98">
        <f t="shared" si="1"/>
        <v>1.4885699096225411</v>
      </c>
      <c r="CX33" s="118">
        <f t="shared" si="2"/>
        <v>207</v>
      </c>
      <c r="CY33" s="98">
        <f t="shared" si="3"/>
        <v>12.162162162162163</v>
      </c>
      <c r="DD33" t="s">
        <v>475</v>
      </c>
      <c r="DE33" s="6">
        <v>3398694</v>
      </c>
      <c r="DF33" s="6">
        <v>3611664</v>
      </c>
      <c r="DG33" s="6">
        <v>3678533</v>
      </c>
      <c r="DH33" s="6">
        <v>3762794</v>
      </c>
      <c r="DI33" s="555">
        <v>3887980</v>
      </c>
    </row>
    <row r="34" spans="1:115" ht="15" outlineLevel="2">
      <c r="A34" s="409">
        <v>190</v>
      </c>
      <c r="B34" s="409" t="s">
        <v>343</v>
      </c>
      <c r="C34" s="409" t="s">
        <v>349</v>
      </c>
      <c r="D34" s="412">
        <v>2683</v>
      </c>
      <c r="E34" s="439">
        <v>2706</v>
      </c>
      <c r="F34" s="439">
        <v>2719</v>
      </c>
      <c r="G34" s="439">
        <v>2736</v>
      </c>
      <c r="H34" s="439">
        <v>2763</v>
      </c>
      <c r="I34" s="439">
        <v>2826</v>
      </c>
      <c r="J34" s="439">
        <v>2764</v>
      </c>
      <c r="K34" s="439">
        <v>2791</v>
      </c>
      <c r="L34" s="439">
        <v>2749</v>
      </c>
      <c r="M34" s="439">
        <v>2817</v>
      </c>
      <c r="N34" s="439">
        <v>2869</v>
      </c>
      <c r="O34" s="416">
        <v>2888</v>
      </c>
      <c r="P34" s="412">
        <v>2697</v>
      </c>
      <c r="Q34" s="439">
        <v>2445</v>
      </c>
      <c r="R34" s="439">
        <v>2754</v>
      </c>
      <c r="S34" s="439">
        <v>2742</v>
      </c>
      <c r="T34" s="439">
        <v>2763</v>
      </c>
      <c r="U34" s="439">
        <v>2776</v>
      </c>
      <c r="V34" s="439">
        <v>2816</v>
      </c>
      <c r="W34" s="439">
        <v>2872</v>
      </c>
      <c r="X34" s="439">
        <v>2922</v>
      </c>
      <c r="Y34" s="439">
        <v>3026</v>
      </c>
      <c r="Z34" s="439">
        <v>2964</v>
      </c>
      <c r="AA34" s="416">
        <v>2885</v>
      </c>
      <c r="AB34" s="412">
        <v>2766</v>
      </c>
      <c r="AC34" s="439">
        <v>2683</v>
      </c>
      <c r="AD34" s="439">
        <v>2675</v>
      </c>
      <c r="AE34" s="439">
        <v>2690</v>
      </c>
      <c r="AF34" s="439">
        <v>2731</v>
      </c>
      <c r="AG34" s="439">
        <v>2777</v>
      </c>
      <c r="AH34" s="439">
        <v>2911</v>
      </c>
      <c r="AI34" s="439">
        <v>2996</v>
      </c>
      <c r="AJ34" s="439">
        <v>3098</v>
      </c>
      <c r="AK34" s="439">
        <v>3087</v>
      </c>
      <c r="AL34" s="439">
        <v>2990</v>
      </c>
      <c r="AM34" s="416">
        <v>2981</v>
      </c>
      <c r="AN34" s="412">
        <v>2857</v>
      </c>
      <c r="AO34" s="439">
        <v>2742</v>
      </c>
      <c r="AP34" s="439">
        <v>2718</v>
      </c>
      <c r="AQ34" s="439">
        <v>2826</v>
      </c>
      <c r="AR34" s="439">
        <v>2875</v>
      </c>
      <c r="AS34" s="439">
        <v>2887</v>
      </c>
      <c r="AT34" s="439">
        <v>2921</v>
      </c>
      <c r="AU34" s="439">
        <v>2945</v>
      </c>
      <c r="AV34" s="439">
        <v>2948</v>
      </c>
      <c r="AW34" s="439">
        <v>2967</v>
      </c>
      <c r="AX34" s="439">
        <v>2986</v>
      </c>
      <c r="AY34" s="416">
        <v>3016</v>
      </c>
      <c r="AZ34" s="412">
        <v>2975</v>
      </c>
      <c r="BA34" s="439">
        <v>2932</v>
      </c>
      <c r="BB34" s="439">
        <v>2891</v>
      </c>
      <c r="BC34" s="439">
        <v>2812</v>
      </c>
      <c r="BD34" s="439">
        <v>2808</v>
      </c>
      <c r="BE34" s="439">
        <v>2826</v>
      </c>
      <c r="BF34" s="439">
        <v>2861</v>
      </c>
      <c r="BG34" s="439">
        <v>2860</v>
      </c>
      <c r="BH34" s="439">
        <v>2717</v>
      </c>
      <c r="BI34" s="439">
        <v>2668</v>
      </c>
      <c r="BJ34" s="439">
        <v>2641</v>
      </c>
      <c r="BK34" s="411">
        <v>2677</v>
      </c>
      <c r="BL34" s="412">
        <v>2658</v>
      </c>
      <c r="BM34" s="439">
        <v>2649</v>
      </c>
      <c r="BN34" s="439">
        <v>2670</v>
      </c>
      <c r="BO34" s="439">
        <v>2678</v>
      </c>
      <c r="BP34" s="439">
        <v>2702</v>
      </c>
      <c r="BQ34" s="439">
        <v>2754</v>
      </c>
      <c r="BR34" s="439">
        <v>2795</v>
      </c>
      <c r="BS34" s="439">
        <v>2820</v>
      </c>
      <c r="BT34" s="439">
        <v>2886</v>
      </c>
      <c r="BU34" s="439">
        <v>2868</v>
      </c>
      <c r="BV34" s="439">
        <v>2889</v>
      </c>
      <c r="BW34" s="411">
        <v>2909</v>
      </c>
      <c r="BX34" s="412">
        <v>2847</v>
      </c>
      <c r="BY34" s="439">
        <v>2900</v>
      </c>
      <c r="BZ34" s="439">
        <v>2932</v>
      </c>
      <c r="CA34" s="439">
        <v>2948</v>
      </c>
      <c r="CB34" s="439">
        <v>2948</v>
      </c>
      <c r="CC34" s="439">
        <v>2988</v>
      </c>
      <c r="CD34" s="439">
        <v>3048</v>
      </c>
      <c r="CE34" s="439">
        <v>3124</v>
      </c>
      <c r="CF34" s="439">
        <v>3124</v>
      </c>
      <c r="CG34" s="439">
        <v>3174</v>
      </c>
      <c r="CH34" s="439">
        <v>3199</v>
      </c>
      <c r="CI34" s="411">
        <v>3172</v>
      </c>
      <c r="CJ34" s="412">
        <v>3098</v>
      </c>
      <c r="CK34" s="439">
        <v>3142</v>
      </c>
      <c r="CL34" s="439">
        <v>3191</v>
      </c>
      <c r="CM34" s="439">
        <v>3226</v>
      </c>
      <c r="CN34" s="411">
        <v>3171</v>
      </c>
      <c r="CO34" s="411">
        <v>3158</v>
      </c>
      <c r="CP34" s="411">
        <v>3191</v>
      </c>
      <c r="CQ34" s="411">
        <v>3310</v>
      </c>
      <c r="CR34" s="411">
        <v>3303</v>
      </c>
      <c r="CS34" s="411">
        <v>3356</v>
      </c>
      <c r="CT34" s="411">
        <v>3416</v>
      </c>
      <c r="CU34" s="416">
        <f>'1. Población_Afiliada_Regimen'!F34</f>
        <v>3442</v>
      </c>
      <c r="CV34" s="118">
        <f t="shared" si="0"/>
        <v>26</v>
      </c>
      <c r="CW34" s="98">
        <f t="shared" si="1"/>
        <v>0.76112412177985944</v>
      </c>
      <c r="CX34" s="118">
        <f t="shared" si="2"/>
        <v>270</v>
      </c>
      <c r="CY34" s="98">
        <f t="shared" si="3"/>
        <v>8.5119798234552331</v>
      </c>
      <c r="DD34" t="s">
        <v>476</v>
      </c>
      <c r="DE34" s="6">
        <v>3448626</v>
      </c>
      <c r="DF34" s="6">
        <v>3686024</v>
      </c>
      <c r="DG34" s="6">
        <v>3710863</v>
      </c>
      <c r="DH34" s="6">
        <v>3800490</v>
      </c>
      <c r="DI34" s="555">
        <v>3904336</v>
      </c>
    </row>
    <row r="35" spans="1:115" ht="15" outlineLevel="2">
      <c r="A35" s="409">
        <v>604</v>
      </c>
      <c r="B35" s="409" t="s">
        <v>343</v>
      </c>
      <c r="C35" s="409" t="s">
        <v>351</v>
      </c>
      <c r="D35" s="412">
        <v>3457</v>
      </c>
      <c r="E35" s="439">
        <v>3475</v>
      </c>
      <c r="F35" s="439">
        <v>3413</v>
      </c>
      <c r="G35" s="439">
        <v>3407</v>
      </c>
      <c r="H35" s="439">
        <v>3532</v>
      </c>
      <c r="I35" s="439">
        <v>3573</v>
      </c>
      <c r="J35" s="439">
        <v>3426</v>
      </c>
      <c r="K35" s="439">
        <v>3425</v>
      </c>
      <c r="L35" s="439">
        <v>3258</v>
      </c>
      <c r="M35" s="439">
        <v>3195</v>
      </c>
      <c r="N35" s="439">
        <v>3160</v>
      </c>
      <c r="O35" s="416">
        <v>3242</v>
      </c>
      <c r="P35" s="412">
        <v>2929</v>
      </c>
      <c r="Q35" s="439">
        <v>2740</v>
      </c>
      <c r="R35" s="439">
        <v>3133</v>
      </c>
      <c r="S35" s="439">
        <v>3082</v>
      </c>
      <c r="T35" s="439">
        <v>3532</v>
      </c>
      <c r="U35" s="439">
        <v>3261</v>
      </c>
      <c r="V35" s="439">
        <v>3263</v>
      </c>
      <c r="W35" s="439">
        <v>3419</v>
      </c>
      <c r="X35" s="439">
        <v>3488</v>
      </c>
      <c r="Y35" s="439">
        <v>3565</v>
      </c>
      <c r="Z35" s="439">
        <v>3429</v>
      </c>
      <c r="AA35" s="416">
        <v>3275</v>
      </c>
      <c r="AB35" s="412">
        <v>3091</v>
      </c>
      <c r="AC35" s="439">
        <v>2995</v>
      </c>
      <c r="AD35" s="439">
        <v>3039</v>
      </c>
      <c r="AE35" s="439">
        <v>3044</v>
      </c>
      <c r="AF35" s="439">
        <v>3110</v>
      </c>
      <c r="AG35" s="439">
        <v>3255</v>
      </c>
      <c r="AH35" s="439">
        <v>3387</v>
      </c>
      <c r="AI35" s="439">
        <v>3503</v>
      </c>
      <c r="AJ35" s="439">
        <v>3612</v>
      </c>
      <c r="AK35" s="439">
        <v>3656</v>
      </c>
      <c r="AL35" s="439">
        <v>3371</v>
      </c>
      <c r="AM35" s="416">
        <v>3369</v>
      </c>
      <c r="AN35" s="412">
        <v>3349</v>
      </c>
      <c r="AO35" s="439">
        <v>3125</v>
      </c>
      <c r="AP35" s="439">
        <v>3185</v>
      </c>
      <c r="AQ35" s="439">
        <v>3305</v>
      </c>
      <c r="AR35" s="439">
        <v>3439</v>
      </c>
      <c r="AS35" s="439">
        <v>3778</v>
      </c>
      <c r="AT35" s="439">
        <v>3824</v>
      </c>
      <c r="AU35" s="439">
        <v>3838</v>
      </c>
      <c r="AV35" s="439">
        <v>3961</v>
      </c>
      <c r="AW35" s="439">
        <v>4051</v>
      </c>
      <c r="AX35" s="439">
        <v>4116</v>
      </c>
      <c r="AY35" s="416">
        <v>4312</v>
      </c>
      <c r="AZ35" s="412">
        <v>4274</v>
      </c>
      <c r="BA35" s="439">
        <v>4254</v>
      </c>
      <c r="BB35" s="439">
        <v>4304</v>
      </c>
      <c r="BC35" s="439">
        <v>4184</v>
      </c>
      <c r="BD35" s="439">
        <v>4149</v>
      </c>
      <c r="BE35" s="439">
        <v>4297</v>
      </c>
      <c r="BF35" s="439">
        <v>4480</v>
      </c>
      <c r="BG35" s="439">
        <v>4415</v>
      </c>
      <c r="BH35" s="439">
        <v>4211</v>
      </c>
      <c r="BI35" s="439">
        <v>4032</v>
      </c>
      <c r="BJ35" s="439">
        <v>4097</v>
      </c>
      <c r="BK35" s="411">
        <v>4241</v>
      </c>
      <c r="BL35" s="412">
        <v>4271</v>
      </c>
      <c r="BM35" s="439">
        <v>4175</v>
      </c>
      <c r="BN35" s="439">
        <v>4350</v>
      </c>
      <c r="BO35" s="439">
        <v>4350</v>
      </c>
      <c r="BP35" s="439">
        <v>4249</v>
      </c>
      <c r="BQ35" s="439">
        <v>4281</v>
      </c>
      <c r="BR35" s="439">
        <v>4275</v>
      </c>
      <c r="BS35" s="439">
        <v>4360</v>
      </c>
      <c r="BT35" s="439">
        <v>4407</v>
      </c>
      <c r="BU35" s="439">
        <v>4502</v>
      </c>
      <c r="BV35" s="439">
        <v>4551</v>
      </c>
      <c r="BW35" s="411">
        <v>4583</v>
      </c>
      <c r="BX35" s="412">
        <v>4608</v>
      </c>
      <c r="BY35" s="439">
        <v>4606</v>
      </c>
      <c r="BZ35" s="439">
        <v>4497</v>
      </c>
      <c r="CA35" s="439">
        <v>4628</v>
      </c>
      <c r="CB35" s="439">
        <v>4620</v>
      </c>
      <c r="CC35" s="439">
        <v>4697</v>
      </c>
      <c r="CD35" s="439">
        <v>4814</v>
      </c>
      <c r="CE35" s="439">
        <v>4877</v>
      </c>
      <c r="CF35" s="439">
        <v>4811</v>
      </c>
      <c r="CG35" s="439">
        <v>4895</v>
      </c>
      <c r="CH35" s="439">
        <v>4950</v>
      </c>
      <c r="CI35" s="411">
        <v>4936</v>
      </c>
      <c r="CJ35" s="412">
        <v>4842</v>
      </c>
      <c r="CK35" s="439">
        <v>4778</v>
      </c>
      <c r="CL35" s="439">
        <v>4853</v>
      </c>
      <c r="CM35" s="439">
        <v>4925</v>
      </c>
      <c r="CN35" s="411">
        <v>4734</v>
      </c>
      <c r="CO35" s="411">
        <v>4748</v>
      </c>
      <c r="CP35" s="411">
        <v>4838</v>
      </c>
      <c r="CQ35" s="411">
        <v>5063</v>
      </c>
      <c r="CR35" s="411">
        <v>5155</v>
      </c>
      <c r="CS35" s="411">
        <v>5302</v>
      </c>
      <c r="CT35" s="411">
        <v>5438</v>
      </c>
      <c r="CU35" s="416">
        <f>'1. Población_Afiliada_Regimen'!F35</f>
        <v>5613</v>
      </c>
      <c r="CV35" s="118">
        <f t="shared" si="0"/>
        <v>175</v>
      </c>
      <c r="CW35" s="98">
        <f t="shared" si="1"/>
        <v>3.2180948878264068</v>
      </c>
      <c r="CX35" s="118">
        <f t="shared" si="2"/>
        <v>677</v>
      </c>
      <c r="CY35" s="98">
        <f t="shared" si="3"/>
        <v>13.715559157212317</v>
      </c>
      <c r="DD35" t="s">
        <v>477</v>
      </c>
      <c r="DE35" s="6">
        <v>3493876</v>
      </c>
      <c r="DF35" s="6">
        <v>3662702</v>
      </c>
      <c r="DG35" s="6">
        <v>3715073</v>
      </c>
      <c r="DH35" s="6">
        <v>3833034</v>
      </c>
      <c r="DI35" s="555">
        <v>3842281</v>
      </c>
      <c r="DK35" s="6"/>
    </row>
    <row r="36" spans="1:115" ht="15" outlineLevel="2">
      <c r="A36" s="409">
        <v>670</v>
      </c>
      <c r="B36" s="409" t="s">
        <v>343</v>
      </c>
      <c r="C36" s="409" t="s">
        <v>354</v>
      </c>
      <c r="D36" s="412">
        <v>3419</v>
      </c>
      <c r="E36" s="439">
        <v>3678</v>
      </c>
      <c r="F36" s="439">
        <v>3754</v>
      </c>
      <c r="G36" s="439">
        <v>3715</v>
      </c>
      <c r="H36" s="439">
        <v>3819</v>
      </c>
      <c r="I36" s="439">
        <v>3922</v>
      </c>
      <c r="J36" s="439">
        <v>3848</v>
      </c>
      <c r="K36" s="439">
        <v>3756</v>
      </c>
      <c r="L36" s="439">
        <v>3561</v>
      </c>
      <c r="M36" s="439">
        <v>3611</v>
      </c>
      <c r="N36" s="439">
        <v>3685</v>
      </c>
      <c r="O36" s="416">
        <v>3689</v>
      </c>
      <c r="P36" s="412">
        <v>3150</v>
      </c>
      <c r="Q36" s="439">
        <v>3047</v>
      </c>
      <c r="R36" s="439">
        <v>3359</v>
      </c>
      <c r="S36" s="439">
        <v>3448</v>
      </c>
      <c r="T36" s="439">
        <v>3819</v>
      </c>
      <c r="U36" s="439">
        <v>3601</v>
      </c>
      <c r="V36" s="439">
        <v>3597</v>
      </c>
      <c r="W36" s="439">
        <v>3683</v>
      </c>
      <c r="X36" s="439">
        <v>3699</v>
      </c>
      <c r="Y36" s="439">
        <v>3804</v>
      </c>
      <c r="Z36" s="439">
        <v>3742</v>
      </c>
      <c r="AA36" s="416">
        <v>3680</v>
      </c>
      <c r="AB36" s="412">
        <v>3311</v>
      </c>
      <c r="AC36" s="439">
        <v>3273</v>
      </c>
      <c r="AD36" s="439">
        <v>3278</v>
      </c>
      <c r="AE36" s="439">
        <v>3381</v>
      </c>
      <c r="AF36" s="439">
        <v>3402</v>
      </c>
      <c r="AG36" s="439">
        <v>3527</v>
      </c>
      <c r="AH36" s="439">
        <v>3745</v>
      </c>
      <c r="AI36" s="439">
        <v>3787</v>
      </c>
      <c r="AJ36" s="439">
        <v>3854</v>
      </c>
      <c r="AK36" s="439">
        <v>3815</v>
      </c>
      <c r="AL36" s="439">
        <v>3620</v>
      </c>
      <c r="AM36" s="416">
        <v>3683</v>
      </c>
      <c r="AN36" s="412">
        <v>3571</v>
      </c>
      <c r="AO36" s="439">
        <v>3394</v>
      </c>
      <c r="AP36" s="439">
        <v>3464</v>
      </c>
      <c r="AQ36" s="439">
        <v>3590</v>
      </c>
      <c r="AR36" s="439">
        <v>3680</v>
      </c>
      <c r="AS36" s="439">
        <v>3797</v>
      </c>
      <c r="AT36" s="439">
        <v>3865</v>
      </c>
      <c r="AU36" s="439">
        <v>3888</v>
      </c>
      <c r="AV36" s="439">
        <v>3852</v>
      </c>
      <c r="AW36" s="439">
        <v>3867</v>
      </c>
      <c r="AX36" s="439">
        <v>3849</v>
      </c>
      <c r="AY36" s="416">
        <v>3839</v>
      </c>
      <c r="AZ36" s="412">
        <v>3674</v>
      </c>
      <c r="BA36" s="439">
        <v>3671</v>
      </c>
      <c r="BB36" s="439">
        <v>3692</v>
      </c>
      <c r="BC36" s="439">
        <v>3552</v>
      </c>
      <c r="BD36" s="439">
        <v>3558</v>
      </c>
      <c r="BE36" s="439">
        <v>3638</v>
      </c>
      <c r="BF36" s="439">
        <v>3602</v>
      </c>
      <c r="BG36" s="439">
        <v>3754</v>
      </c>
      <c r="BH36" s="439">
        <v>3554</v>
      </c>
      <c r="BI36" s="439">
        <v>3470</v>
      </c>
      <c r="BJ36" s="439">
        <v>3368</v>
      </c>
      <c r="BK36" s="411">
        <v>3368</v>
      </c>
      <c r="BL36" s="412">
        <v>3247</v>
      </c>
      <c r="BM36" s="439">
        <v>3262</v>
      </c>
      <c r="BN36" s="439">
        <v>3264</v>
      </c>
      <c r="BO36" s="439">
        <v>3263</v>
      </c>
      <c r="BP36" s="439">
        <v>3202</v>
      </c>
      <c r="BQ36" s="439">
        <v>3241</v>
      </c>
      <c r="BR36" s="439">
        <v>3200</v>
      </c>
      <c r="BS36" s="439">
        <v>3288</v>
      </c>
      <c r="BT36" s="439">
        <v>3328</v>
      </c>
      <c r="BU36" s="439">
        <v>3304</v>
      </c>
      <c r="BV36" s="439">
        <v>3313</v>
      </c>
      <c r="BW36" s="411">
        <v>3257</v>
      </c>
      <c r="BX36" s="412">
        <v>3050</v>
      </c>
      <c r="BY36" s="439">
        <v>2994</v>
      </c>
      <c r="BZ36" s="439">
        <v>3083</v>
      </c>
      <c r="CA36" s="439">
        <v>3102</v>
      </c>
      <c r="CB36" s="439">
        <v>3185</v>
      </c>
      <c r="CC36" s="439">
        <v>3212</v>
      </c>
      <c r="CD36" s="439">
        <v>3262</v>
      </c>
      <c r="CE36" s="439">
        <v>3318</v>
      </c>
      <c r="CF36" s="439">
        <v>3279</v>
      </c>
      <c r="CG36" s="439">
        <v>3329</v>
      </c>
      <c r="CH36" s="439">
        <v>3407</v>
      </c>
      <c r="CI36" s="411">
        <v>3389</v>
      </c>
      <c r="CJ36" s="412">
        <v>3277</v>
      </c>
      <c r="CK36" s="439">
        <v>3250</v>
      </c>
      <c r="CL36" s="439">
        <v>3333</v>
      </c>
      <c r="CM36" s="439">
        <v>3286</v>
      </c>
      <c r="CN36" s="411">
        <v>3212</v>
      </c>
      <c r="CO36" s="411">
        <v>3265</v>
      </c>
      <c r="CP36" s="411">
        <v>3261</v>
      </c>
      <c r="CQ36" s="411">
        <v>3369</v>
      </c>
      <c r="CR36" s="411">
        <v>3351</v>
      </c>
      <c r="CS36" s="411">
        <v>3366</v>
      </c>
      <c r="CT36" s="411">
        <v>3415</v>
      </c>
      <c r="CU36" s="416">
        <f>'1. Población_Afiliada_Regimen'!F36</f>
        <v>3402</v>
      </c>
      <c r="CV36" s="118">
        <f t="shared" si="0"/>
        <v>-13</v>
      </c>
      <c r="CW36" s="98">
        <f t="shared" si="1"/>
        <v>-0.38067349926793559</v>
      </c>
      <c r="CX36" s="118">
        <f t="shared" si="2"/>
        <v>13</v>
      </c>
      <c r="CY36" s="98">
        <f t="shared" si="3"/>
        <v>0.38359398052522869</v>
      </c>
      <c r="DD36" t="s">
        <v>478</v>
      </c>
      <c r="DE36" s="6">
        <v>3515674</v>
      </c>
      <c r="DF36" s="6">
        <v>3629909</v>
      </c>
      <c r="DG36" s="6">
        <v>3717425</v>
      </c>
      <c r="DH36" s="6">
        <v>3860678</v>
      </c>
      <c r="DI36" s="555">
        <v>3782032</v>
      </c>
    </row>
    <row r="37" spans="1:115" ht="15" outlineLevel="2">
      <c r="A37" s="409">
        <v>690</v>
      </c>
      <c r="B37" s="409" t="s">
        <v>343</v>
      </c>
      <c r="C37" s="409" t="s">
        <v>355</v>
      </c>
      <c r="D37" s="412">
        <v>1277</v>
      </c>
      <c r="E37" s="439">
        <v>1310</v>
      </c>
      <c r="F37" s="439">
        <v>1295</v>
      </c>
      <c r="G37" s="439">
        <v>1315</v>
      </c>
      <c r="H37" s="439">
        <v>1280</v>
      </c>
      <c r="I37" s="439">
        <v>1311</v>
      </c>
      <c r="J37" s="439">
        <v>1310</v>
      </c>
      <c r="K37" s="439">
        <v>1268</v>
      </c>
      <c r="L37" s="439">
        <v>1256</v>
      </c>
      <c r="M37" s="439">
        <v>1260</v>
      </c>
      <c r="N37" s="439">
        <v>1294</v>
      </c>
      <c r="O37" s="416">
        <v>1268</v>
      </c>
      <c r="P37" s="412">
        <v>1240</v>
      </c>
      <c r="Q37" s="439">
        <v>1197</v>
      </c>
      <c r="R37" s="439">
        <v>1215</v>
      </c>
      <c r="S37" s="439">
        <v>1218</v>
      </c>
      <c r="T37" s="439">
        <v>1280</v>
      </c>
      <c r="U37" s="439">
        <v>1282</v>
      </c>
      <c r="V37" s="439">
        <v>1284</v>
      </c>
      <c r="W37" s="439">
        <v>1314</v>
      </c>
      <c r="X37" s="439">
        <v>1324</v>
      </c>
      <c r="Y37" s="439">
        <v>1338</v>
      </c>
      <c r="Z37" s="439">
        <v>1323</v>
      </c>
      <c r="AA37" s="416">
        <v>1288</v>
      </c>
      <c r="AB37" s="412">
        <v>1264</v>
      </c>
      <c r="AC37" s="439">
        <v>1241</v>
      </c>
      <c r="AD37" s="439">
        <v>1242</v>
      </c>
      <c r="AE37" s="439">
        <v>1249</v>
      </c>
      <c r="AF37" s="439">
        <v>1216</v>
      </c>
      <c r="AG37" s="439">
        <v>1230</v>
      </c>
      <c r="AH37" s="439">
        <v>1322</v>
      </c>
      <c r="AI37" s="439">
        <v>1358</v>
      </c>
      <c r="AJ37" s="439">
        <v>1372</v>
      </c>
      <c r="AK37" s="439">
        <v>1353</v>
      </c>
      <c r="AL37" s="439">
        <v>1290</v>
      </c>
      <c r="AM37" s="416">
        <v>1320</v>
      </c>
      <c r="AN37" s="412">
        <v>1329</v>
      </c>
      <c r="AO37" s="439">
        <v>1209</v>
      </c>
      <c r="AP37" s="439">
        <v>1204</v>
      </c>
      <c r="AQ37" s="439">
        <v>1241</v>
      </c>
      <c r="AR37" s="439">
        <v>1255</v>
      </c>
      <c r="AS37" s="439">
        <v>1272</v>
      </c>
      <c r="AT37" s="439">
        <v>1320</v>
      </c>
      <c r="AU37" s="439">
        <v>1315</v>
      </c>
      <c r="AV37" s="439">
        <v>1283</v>
      </c>
      <c r="AW37" s="439">
        <v>1275</v>
      </c>
      <c r="AX37" s="439">
        <v>1249</v>
      </c>
      <c r="AY37" s="416">
        <v>1235</v>
      </c>
      <c r="AZ37" s="412">
        <v>1189</v>
      </c>
      <c r="BA37" s="439">
        <v>1186</v>
      </c>
      <c r="BB37" s="439">
        <v>1175</v>
      </c>
      <c r="BC37" s="439">
        <v>1152</v>
      </c>
      <c r="BD37" s="439">
        <v>1173</v>
      </c>
      <c r="BE37" s="439">
        <v>1241</v>
      </c>
      <c r="BF37" s="439">
        <v>1241</v>
      </c>
      <c r="BG37" s="439">
        <v>1238</v>
      </c>
      <c r="BH37" s="439">
        <v>1266</v>
      </c>
      <c r="BI37" s="439">
        <v>1252</v>
      </c>
      <c r="BJ37" s="439">
        <v>1226</v>
      </c>
      <c r="BK37" s="411">
        <v>1240</v>
      </c>
      <c r="BL37" s="412">
        <v>1216</v>
      </c>
      <c r="BM37" s="439">
        <v>1224</v>
      </c>
      <c r="BN37" s="439">
        <v>1227</v>
      </c>
      <c r="BO37" s="439">
        <v>1257</v>
      </c>
      <c r="BP37" s="439">
        <v>1298</v>
      </c>
      <c r="BQ37" s="439">
        <v>1336</v>
      </c>
      <c r="BR37" s="439">
        <v>1339</v>
      </c>
      <c r="BS37" s="439">
        <v>1355</v>
      </c>
      <c r="BT37" s="439">
        <v>1357</v>
      </c>
      <c r="BU37" s="439">
        <v>1398</v>
      </c>
      <c r="BV37" s="439">
        <v>1398</v>
      </c>
      <c r="BW37" s="411">
        <v>1390</v>
      </c>
      <c r="BX37" s="412">
        <v>1353</v>
      </c>
      <c r="BY37" s="439">
        <v>1375</v>
      </c>
      <c r="BZ37" s="439">
        <v>1399</v>
      </c>
      <c r="CA37" s="439">
        <v>1420</v>
      </c>
      <c r="CB37" s="439">
        <v>1415</v>
      </c>
      <c r="CC37" s="439">
        <v>1447</v>
      </c>
      <c r="CD37" s="439">
        <v>1473</v>
      </c>
      <c r="CE37" s="439">
        <v>1497</v>
      </c>
      <c r="CF37" s="439">
        <v>1449</v>
      </c>
      <c r="CG37" s="439">
        <v>1464</v>
      </c>
      <c r="CH37" s="439">
        <v>1475</v>
      </c>
      <c r="CI37" s="411">
        <v>1483</v>
      </c>
      <c r="CJ37" s="412">
        <v>1433</v>
      </c>
      <c r="CK37" s="439">
        <v>1397</v>
      </c>
      <c r="CL37" s="439">
        <v>1399</v>
      </c>
      <c r="CM37" s="439">
        <v>1401</v>
      </c>
      <c r="CN37" s="411">
        <v>1422</v>
      </c>
      <c r="CO37" s="411">
        <v>1423</v>
      </c>
      <c r="CP37" s="411">
        <v>1420</v>
      </c>
      <c r="CQ37" s="411">
        <v>1449</v>
      </c>
      <c r="CR37" s="411">
        <v>1453</v>
      </c>
      <c r="CS37" s="411">
        <v>1476</v>
      </c>
      <c r="CT37" s="411">
        <v>1534</v>
      </c>
      <c r="CU37" s="416">
        <f>'1. Población_Afiliada_Regimen'!F37</f>
        <v>1540</v>
      </c>
      <c r="CV37" s="118">
        <f t="shared" si="0"/>
        <v>6</v>
      </c>
      <c r="CW37" s="98">
        <f t="shared" si="1"/>
        <v>0.39113428943937423</v>
      </c>
      <c r="CX37" s="118">
        <f t="shared" si="2"/>
        <v>57</v>
      </c>
      <c r="CY37" s="98">
        <f t="shared" si="3"/>
        <v>3.8435603506405935</v>
      </c>
      <c r="DD37" t="s">
        <v>479</v>
      </c>
      <c r="DE37" s="6">
        <v>3581857</v>
      </c>
      <c r="DF37" s="6">
        <v>3644036</v>
      </c>
      <c r="DG37" s="6">
        <v>3726523</v>
      </c>
      <c r="DH37" s="6">
        <v>3871697</v>
      </c>
      <c r="DI37" s="555">
        <v>3774886</v>
      </c>
    </row>
    <row r="38" spans="1:115" ht="15" outlineLevel="2">
      <c r="A38" s="409">
        <v>736</v>
      </c>
      <c r="B38" s="409" t="s">
        <v>343</v>
      </c>
      <c r="C38" s="409" t="s">
        <v>356</v>
      </c>
      <c r="D38" s="412">
        <v>16319</v>
      </c>
      <c r="E38" s="439">
        <v>15976</v>
      </c>
      <c r="F38" s="439">
        <v>15521</v>
      </c>
      <c r="G38" s="439">
        <v>15485</v>
      </c>
      <c r="H38" s="439">
        <v>15564</v>
      </c>
      <c r="I38" s="439">
        <v>15775</v>
      </c>
      <c r="J38" s="439">
        <v>15035</v>
      </c>
      <c r="K38" s="439">
        <v>15045</v>
      </c>
      <c r="L38" s="439">
        <v>14490</v>
      </c>
      <c r="M38" s="439">
        <v>14256</v>
      </c>
      <c r="N38" s="439">
        <v>14096</v>
      </c>
      <c r="O38" s="416">
        <v>13940</v>
      </c>
      <c r="P38" s="412">
        <v>12777</v>
      </c>
      <c r="Q38" s="439">
        <v>12579</v>
      </c>
      <c r="R38" s="439">
        <v>12012</v>
      </c>
      <c r="S38" s="439">
        <v>12056</v>
      </c>
      <c r="T38" s="439">
        <v>15564</v>
      </c>
      <c r="U38" s="439">
        <v>12678</v>
      </c>
      <c r="V38" s="439">
        <v>12690</v>
      </c>
      <c r="W38" s="439">
        <v>13340</v>
      </c>
      <c r="X38" s="439">
        <v>13806</v>
      </c>
      <c r="Y38" s="439">
        <v>14122</v>
      </c>
      <c r="Z38" s="439">
        <v>13755</v>
      </c>
      <c r="AA38" s="416">
        <v>13605</v>
      </c>
      <c r="AB38" s="412">
        <v>13068</v>
      </c>
      <c r="AC38" s="439">
        <v>12866</v>
      </c>
      <c r="AD38" s="439">
        <v>12698</v>
      </c>
      <c r="AE38" s="439">
        <v>12736</v>
      </c>
      <c r="AF38" s="439">
        <v>12576</v>
      </c>
      <c r="AG38" s="439">
        <v>12923</v>
      </c>
      <c r="AH38" s="439">
        <v>13178</v>
      </c>
      <c r="AI38" s="439">
        <v>13471</v>
      </c>
      <c r="AJ38" s="439">
        <v>13653</v>
      </c>
      <c r="AK38" s="439">
        <v>13673</v>
      </c>
      <c r="AL38" s="439">
        <v>13015</v>
      </c>
      <c r="AM38" s="416">
        <v>13132</v>
      </c>
      <c r="AN38" s="412">
        <v>13052</v>
      </c>
      <c r="AO38" s="439">
        <v>12594</v>
      </c>
      <c r="AP38" s="439">
        <v>12760</v>
      </c>
      <c r="AQ38" s="439">
        <v>13212</v>
      </c>
      <c r="AR38" s="439">
        <v>13370</v>
      </c>
      <c r="AS38" s="439">
        <v>14405</v>
      </c>
      <c r="AT38" s="439">
        <v>14512</v>
      </c>
      <c r="AU38" s="439">
        <v>14631</v>
      </c>
      <c r="AV38" s="439">
        <v>14857</v>
      </c>
      <c r="AW38" s="439">
        <v>14909</v>
      </c>
      <c r="AX38" s="439">
        <v>14988</v>
      </c>
      <c r="AY38" s="416">
        <v>15360</v>
      </c>
      <c r="AZ38" s="412">
        <v>15332</v>
      </c>
      <c r="BA38" s="439">
        <v>15301</v>
      </c>
      <c r="BB38" s="439">
        <v>15275</v>
      </c>
      <c r="BC38" s="439">
        <v>14642</v>
      </c>
      <c r="BD38" s="439">
        <v>14737</v>
      </c>
      <c r="BE38" s="439">
        <v>14823</v>
      </c>
      <c r="BF38" s="439">
        <v>15371</v>
      </c>
      <c r="BG38" s="439">
        <v>15319</v>
      </c>
      <c r="BH38" s="439">
        <v>14241</v>
      </c>
      <c r="BI38" s="439">
        <v>14076</v>
      </c>
      <c r="BJ38" s="439">
        <v>14063</v>
      </c>
      <c r="BK38" s="411">
        <v>14288</v>
      </c>
      <c r="BL38" s="412">
        <v>14232</v>
      </c>
      <c r="BM38" s="439">
        <v>14017</v>
      </c>
      <c r="BN38" s="439">
        <v>14215</v>
      </c>
      <c r="BO38" s="439">
        <v>14277</v>
      </c>
      <c r="BP38" s="439">
        <v>13797</v>
      </c>
      <c r="BQ38" s="439">
        <v>13781</v>
      </c>
      <c r="BR38" s="439">
        <v>13717</v>
      </c>
      <c r="BS38" s="439">
        <v>13897</v>
      </c>
      <c r="BT38" s="439">
        <v>13992</v>
      </c>
      <c r="BU38" s="439">
        <v>13993</v>
      </c>
      <c r="BV38" s="439">
        <v>13918</v>
      </c>
      <c r="BW38" s="411">
        <v>13818</v>
      </c>
      <c r="BX38" s="412">
        <v>13742</v>
      </c>
      <c r="BY38" s="439">
        <v>13724</v>
      </c>
      <c r="BZ38" s="439">
        <v>13744</v>
      </c>
      <c r="CA38" s="439">
        <v>13759</v>
      </c>
      <c r="CB38" s="439">
        <v>13705</v>
      </c>
      <c r="CC38" s="439">
        <v>13782</v>
      </c>
      <c r="CD38" s="439">
        <v>13901</v>
      </c>
      <c r="CE38" s="439">
        <v>13934</v>
      </c>
      <c r="CF38" s="439">
        <v>13861</v>
      </c>
      <c r="CG38" s="439">
        <v>14032</v>
      </c>
      <c r="CH38" s="439">
        <v>14102</v>
      </c>
      <c r="CI38" s="411">
        <v>14099</v>
      </c>
      <c r="CJ38" s="412">
        <v>13668</v>
      </c>
      <c r="CK38" s="439">
        <v>13412</v>
      </c>
      <c r="CL38" s="439">
        <v>13437</v>
      </c>
      <c r="CM38" s="439">
        <v>13318</v>
      </c>
      <c r="CN38" s="411">
        <v>13055</v>
      </c>
      <c r="CO38" s="411">
        <v>13081</v>
      </c>
      <c r="CP38" s="411">
        <v>13239</v>
      </c>
      <c r="CQ38" s="411">
        <v>13716</v>
      </c>
      <c r="CR38" s="411">
        <v>13855</v>
      </c>
      <c r="CS38" s="411">
        <v>14061</v>
      </c>
      <c r="CT38" s="411">
        <v>14380</v>
      </c>
      <c r="CU38" s="416">
        <f>'1. Población_Afiliada_Regimen'!F38</f>
        <v>14619</v>
      </c>
      <c r="CV38" s="118">
        <f t="shared" si="0"/>
        <v>239</v>
      </c>
      <c r="CW38" s="98">
        <f t="shared" si="1"/>
        <v>1.6620305980528511</v>
      </c>
      <c r="CX38" s="118">
        <f t="shared" si="2"/>
        <v>520</v>
      </c>
      <c r="CY38" s="98">
        <f t="shared" si="3"/>
        <v>3.6882048372224983</v>
      </c>
      <c r="DD38" t="s">
        <v>480</v>
      </c>
      <c r="DE38" s="6">
        <v>3605662</v>
      </c>
      <c r="DF38" s="6">
        <v>3654357</v>
      </c>
      <c r="DG38" s="6">
        <v>3725821</v>
      </c>
      <c r="DH38" s="6">
        <v>3888740</v>
      </c>
      <c r="DI38" s="555">
        <v>3827999</v>
      </c>
    </row>
    <row r="39" spans="1:115" ht="15" outlineLevel="2">
      <c r="A39" s="409">
        <v>858</v>
      </c>
      <c r="B39" s="409" t="s">
        <v>343</v>
      </c>
      <c r="C39" s="409" t="s">
        <v>357</v>
      </c>
      <c r="D39" s="412">
        <v>1642</v>
      </c>
      <c r="E39" s="439">
        <v>1762</v>
      </c>
      <c r="F39" s="439">
        <v>1797</v>
      </c>
      <c r="G39" s="439">
        <v>1828</v>
      </c>
      <c r="H39" s="439">
        <v>1850</v>
      </c>
      <c r="I39" s="439">
        <v>1836</v>
      </c>
      <c r="J39" s="439">
        <v>1817</v>
      </c>
      <c r="K39" s="439">
        <v>1811</v>
      </c>
      <c r="L39" s="439">
        <v>1789</v>
      </c>
      <c r="M39" s="439">
        <v>1847</v>
      </c>
      <c r="N39" s="439">
        <v>1877</v>
      </c>
      <c r="O39" s="416">
        <v>1821</v>
      </c>
      <c r="P39" s="412">
        <v>1647</v>
      </c>
      <c r="Q39" s="439">
        <v>1685</v>
      </c>
      <c r="R39" s="439">
        <v>1737</v>
      </c>
      <c r="S39" s="439">
        <v>1747</v>
      </c>
      <c r="T39" s="439">
        <v>1850</v>
      </c>
      <c r="U39" s="439">
        <v>1821</v>
      </c>
      <c r="V39" s="439">
        <v>1828</v>
      </c>
      <c r="W39" s="439">
        <v>1924</v>
      </c>
      <c r="X39" s="439">
        <v>1922</v>
      </c>
      <c r="Y39" s="439">
        <v>1993</v>
      </c>
      <c r="Z39" s="439">
        <v>1952</v>
      </c>
      <c r="AA39" s="416">
        <v>1854</v>
      </c>
      <c r="AB39" s="412">
        <v>1691</v>
      </c>
      <c r="AC39" s="439">
        <v>1646</v>
      </c>
      <c r="AD39" s="439">
        <v>1734</v>
      </c>
      <c r="AE39" s="439">
        <v>1762</v>
      </c>
      <c r="AF39" s="439">
        <v>1773</v>
      </c>
      <c r="AG39" s="439">
        <v>1823</v>
      </c>
      <c r="AH39" s="439">
        <v>1963</v>
      </c>
      <c r="AI39" s="439">
        <v>2064</v>
      </c>
      <c r="AJ39" s="439">
        <v>2173</v>
      </c>
      <c r="AK39" s="439">
        <v>2191</v>
      </c>
      <c r="AL39" s="439">
        <v>2172</v>
      </c>
      <c r="AM39" s="416">
        <v>2215</v>
      </c>
      <c r="AN39" s="412">
        <v>2107</v>
      </c>
      <c r="AO39" s="439">
        <v>1932</v>
      </c>
      <c r="AP39" s="439">
        <v>2044</v>
      </c>
      <c r="AQ39" s="439">
        <v>2095</v>
      </c>
      <c r="AR39" s="439">
        <v>2086</v>
      </c>
      <c r="AS39" s="439">
        <v>2247</v>
      </c>
      <c r="AT39" s="439">
        <v>2285</v>
      </c>
      <c r="AU39" s="439">
        <v>2280</v>
      </c>
      <c r="AV39" s="439">
        <v>2263</v>
      </c>
      <c r="AW39" s="439">
        <v>2277</v>
      </c>
      <c r="AX39" s="439">
        <v>2248</v>
      </c>
      <c r="AY39" s="416">
        <v>2209</v>
      </c>
      <c r="AZ39" s="412">
        <v>2088</v>
      </c>
      <c r="BA39" s="439">
        <v>2051</v>
      </c>
      <c r="BB39" s="439">
        <v>2051</v>
      </c>
      <c r="BC39" s="439">
        <v>1953</v>
      </c>
      <c r="BD39" s="439">
        <v>1943</v>
      </c>
      <c r="BE39" s="439">
        <v>1921</v>
      </c>
      <c r="BF39" s="439">
        <v>1958</v>
      </c>
      <c r="BG39" s="439">
        <v>2065</v>
      </c>
      <c r="BH39" s="439">
        <v>1925</v>
      </c>
      <c r="BI39" s="439">
        <v>1894</v>
      </c>
      <c r="BJ39" s="439">
        <v>1912</v>
      </c>
      <c r="BK39" s="411">
        <v>1976</v>
      </c>
      <c r="BL39" s="412">
        <v>1985</v>
      </c>
      <c r="BM39" s="439">
        <v>1997</v>
      </c>
      <c r="BN39" s="439">
        <v>2095</v>
      </c>
      <c r="BO39" s="439">
        <v>2143</v>
      </c>
      <c r="BP39" s="439">
        <v>2225</v>
      </c>
      <c r="BQ39" s="439">
        <v>2348</v>
      </c>
      <c r="BR39" s="439">
        <v>2393</v>
      </c>
      <c r="BS39" s="439">
        <v>2475</v>
      </c>
      <c r="BT39" s="439">
        <v>2545</v>
      </c>
      <c r="BU39" s="439">
        <v>2568</v>
      </c>
      <c r="BV39" s="439">
        <v>2606</v>
      </c>
      <c r="BW39" s="411">
        <v>2558</v>
      </c>
      <c r="BX39" s="412">
        <v>2332</v>
      </c>
      <c r="BY39" s="439">
        <v>2271</v>
      </c>
      <c r="BZ39" s="439">
        <v>2393</v>
      </c>
      <c r="CA39" s="439">
        <v>2401</v>
      </c>
      <c r="CB39" s="439">
        <v>2407</v>
      </c>
      <c r="CC39" s="439">
        <v>2355</v>
      </c>
      <c r="CD39" s="439">
        <v>2256</v>
      </c>
      <c r="CE39" s="439">
        <v>2299</v>
      </c>
      <c r="CF39" s="439">
        <v>2199</v>
      </c>
      <c r="CG39" s="439">
        <v>2236</v>
      </c>
      <c r="CH39" s="439">
        <v>2235</v>
      </c>
      <c r="CI39" s="411">
        <v>2217</v>
      </c>
      <c r="CJ39" s="412">
        <v>2109</v>
      </c>
      <c r="CK39" s="439">
        <v>1956</v>
      </c>
      <c r="CL39" s="439">
        <v>1958</v>
      </c>
      <c r="CM39" s="439">
        <v>1969</v>
      </c>
      <c r="CN39" s="411">
        <v>1958</v>
      </c>
      <c r="CO39" s="411">
        <v>1978</v>
      </c>
      <c r="CP39" s="411">
        <v>1957</v>
      </c>
      <c r="CQ39" s="411">
        <v>2069</v>
      </c>
      <c r="CR39" s="411">
        <v>2083</v>
      </c>
      <c r="CS39" s="411">
        <v>2089</v>
      </c>
      <c r="CT39" s="411">
        <v>2145</v>
      </c>
      <c r="CU39" s="416">
        <f>'1. Población_Afiliada_Regimen'!F39</f>
        <v>2161</v>
      </c>
      <c r="CV39" s="118">
        <f t="shared" si="0"/>
        <v>16</v>
      </c>
      <c r="CW39" s="98">
        <f t="shared" si="1"/>
        <v>0.74592074592074598</v>
      </c>
      <c r="CX39" s="118">
        <f t="shared" si="2"/>
        <v>-56</v>
      </c>
      <c r="CY39" s="98">
        <f t="shared" si="3"/>
        <v>-2.5259359494812812</v>
      </c>
      <c r="DD39" t="s">
        <v>481</v>
      </c>
      <c r="DE39" s="6">
        <v>3600393</v>
      </c>
      <c r="DF39" s="6">
        <v>3670286</v>
      </c>
      <c r="DG39" s="6">
        <v>3742748</v>
      </c>
      <c r="DH39" s="6">
        <v>3910011</v>
      </c>
      <c r="DI39" s="555">
        <v>3910066</v>
      </c>
    </row>
    <row r="40" spans="1:115" ht="15" outlineLevel="2">
      <c r="A40" s="409">
        <v>885</v>
      </c>
      <c r="B40" s="409" t="s">
        <v>343</v>
      </c>
      <c r="C40" s="409" t="s">
        <v>359</v>
      </c>
      <c r="D40" s="412">
        <v>862</v>
      </c>
      <c r="E40" s="439">
        <v>854</v>
      </c>
      <c r="F40" s="439">
        <v>899</v>
      </c>
      <c r="G40" s="439">
        <v>883</v>
      </c>
      <c r="H40" s="439">
        <v>953</v>
      </c>
      <c r="I40" s="439">
        <v>966</v>
      </c>
      <c r="J40" s="439">
        <v>928</v>
      </c>
      <c r="K40" s="439">
        <v>922</v>
      </c>
      <c r="L40" s="439">
        <v>910</v>
      </c>
      <c r="M40" s="439">
        <v>911</v>
      </c>
      <c r="N40" s="439">
        <v>912</v>
      </c>
      <c r="O40" s="416">
        <v>899</v>
      </c>
      <c r="P40" s="412">
        <v>809</v>
      </c>
      <c r="Q40" s="439">
        <v>782</v>
      </c>
      <c r="R40" s="439">
        <v>833</v>
      </c>
      <c r="S40" s="439">
        <v>831</v>
      </c>
      <c r="T40" s="439">
        <v>953</v>
      </c>
      <c r="U40" s="439">
        <v>856</v>
      </c>
      <c r="V40" s="439">
        <v>885</v>
      </c>
      <c r="W40" s="439">
        <v>939</v>
      </c>
      <c r="X40" s="439">
        <v>955</v>
      </c>
      <c r="Y40" s="439">
        <v>985</v>
      </c>
      <c r="Z40" s="439">
        <v>959</v>
      </c>
      <c r="AA40" s="416">
        <v>926</v>
      </c>
      <c r="AB40" s="412">
        <v>852</v>
      </c>
      <c r="AC40" s="439">
        <v>812</v>
      </c>
      <c r="AD40" s="439">
        <v>822</v>
      </c>
      <c r="AE40" s="439">
        <v>832</v>
      </c>
      <c r="AF40" s="439">
        <v>806</v>
      </c>
      <c r="AG40" s="439">
        <v>803</v>
      </c>
      <c r="AH40" s="439">
        <v>865</v>
      </c>
      <c r="AI40" s="439">
        <v>874</v>
      </c>
      <c r="AJ40" s="439">
        <v>878</v>
      </c>
      <c r="AK40" s="439">
        <v>886</v>
      </c>
      <c r="AL40" s="439">
        <v>838</v>
      </c>
      <c r="AM40" s="416">
        <v>851</v>
      </c>
      <c r="AN40" s="412">
        <v>833</v>
      </c>
      <c r="AO40" s="439">
        <v>764</v>
      </c>
      <c r="AP40" s="439">
        <v>768</v>
      </c>
      <c r="AQ40" s="439">
        <v>797</v>
      </c>
      <c r="AR40" s="439">
        <v>777</v>
      </c>
      <c r="AS40" s="439">
        <v>793</v>
      </c>
      <c r="AT40" s="439">
        <v>842</v>
      </c>
      <c r="AU40" s="439">
        <v>840</v>
      </c>
      <c r="AV40" s="439">
        <v>824</v>
      </c>
      <c r="AW40" s="439">
        <v>824</v>
      </c>
      <c r="AX40" s="439">
        <v>832</v>
      </c>
      <c r="AY40" s="416">
        <v>852</v>
      </c>
      <c r="AZ40" s="412">
        <v>836</v>
      </c>
      <c r="BA40" s="439">
        <v>833</v>
      </c>
      <c r="BB40" s="439">
        <v>810</v>
      </c>
      <c r="BC40" s="439">
        <v>749</v>
      </c>
      <c r="BD40" s="439">
        <v>756</v>
      </c>
      <c r="BE40" s="439">
        <v>755</v>
      </c>
      <c r="BF40" s="439">
        <v>758</v>
      </c>
      <c r="BG40" s="439">
        <v>770</v>
      </c>
      <c r="BH40" s="439">
        <v>788</v>
      </c>
      <c r="BI40" s="439">
        <v>779</v>
      </c>
      <c r="BJ40" s="439">
        <v>773</v>
      </c>
      <c r="BK40" s="411">
        <v>804</v>
      </c>
      <c r="BL40" s="412">
        <v>789</v>
      </c>
      <c r="BM40" s="439">
        <v>819</v>
      </c>
      <c r="BN40" s="439">
        <v>829</v>
      </c>
      <c r="BO40" s="439">
        <v>839</v>
      </c>
      <c r="BP40" s="439">
        <v>840</v>
      </c>
      <c r="BQ40" s="439">
        <v>844</v>
      </c>
      <c r="BR40" s="439">
        <v>821</v>
      </c>
      <c r="BS40" s="439">
        <v>817</v>
      </c>
      <c r="BT40" s="439">
        <v>840</v>
      </c>
      <c r="BU40" s="439">
        <v>842</v>
      </c>
      <c r="BV40" s="439">
        <v>864</v>
      </c>
      <c r="BW40" s="411">
        <v>869</v>
      </c>
      <c r="BX40" s="412">
        <v>835</v>
      </c>
      <c r="BY40" s="439">
        <v>801</v>
      </c>
      <c r="BZ40" s="439">
        <v>799</v>
      </c>
      <c r="CA40" s="439">
        <v>806</v>
      </c>
      <c r="CB40" s="439">
        <v>815</v>
      </c>
      <c r="CC40" s="439">
        <v>806</v>
      </c>
      <c r="CD40" s="439">
        <v>796</v>
      </c>
      <c r="CE40" s="439">
        <v>825</v>
      </c>
      <c r="CF40" s="439">
        <v>814</v>
      </c>
      <c r="CG40" s="439">
        <v>828</v>
      </c>
      <c r="CH40" s="439">
        <v>833</v>
      </c>
      <c r="CI40" s="411">
        <v>849</v>
      </c>
      <c r="CJ40" s="412">
        <v>808</v>
      </c>
      <c r="CK40" s="439">
        <v>789</v>
      </c>
      <c r="CL40" s="439">
        <v>799</v>
      </c>
      <c r="CM40" s="439">
        <v>812</v>
      </c>
      <c r="CN40" s="411">
        <v>795</v>
      </c>
      <c r="CO40" s="411">
        <v>809</v>
      </c>
      <c r="CP40" s="411">
        <v>809</v>
      </c>
      <c r="CQ40" s="411">
        <v>834</v>
      </c>
      <c r="CR40" s="411">
        <v>822</v>
      </c>
      <c r="CS40" s="411">
        <v>838</v>
      </c>
      <c r="CT40" s="411">
        <v>835</v>
      </c>
      <c r="CU40" s="416">
        <f>'1. Población_Afiliada_Regimen'!F40</f>
        <v>854</v>
      </c>
      <c r="CV40" s="118">
        <f t="shared" si="0"/>
        <v>19</v>
      </c>
      <c r="CW40" s="98">
        <f t="shared" si="1"/>
        <v>2.2754491017964074</v>
      </c>
      <c r="CX40" s="118">
        <f t="shared" si="2"/>
        <v>5</v>
      </c>
      <c r="CY40" s="98">
        <f t="shared" si="3"/>
        <v>0.58892815076560656</v>
      </c>
      <c r="DD40" t="s">
        <v>482</v>
      </c>
      <c r="DE40" s="6">
        <v>3632108</v>
      </c>
      <c r="DF40" s="6">
        <v>3682330</v>
      </c>
      <c r="DG40" s="6">
        <v>3769054</v>
      </c>
      <c r="DH40" s="6">
        <v>3914759</v>
      </c>
      <c r="DI40" s="555">
        <v>3943689</v>
      </c>
    </row>
    <row r="41" spans="1:115" ht="15" outlineLevel="2">
      <c r="A41" s="409">
        <v>890</v>
      </c>
      <c r="B41" s="409" t="s">
        <v>343</v>
      </c>
      <c r="C41" s="409" t="s">
        <v>361</v>
      </c>
      <c r="D41" s="412">
        <v>2262</v>
      </c>
      <c r="E41" s="439">
        <v>2417</v>
      </c>
      <c r="F41" s="439">
        <v>2440</v>
      </c>
      <c r="G41" s="439">
        <v>2424</v>
      </c>
      <c r="H41" s="439">
        <v>2523</v>
      </c>
      <c r="I41" s="439">
        <v>2670</v>
      </c>
      <c r="J41" s="439">
        <v>2592</v>
      </c>
      <c r="K41" s="439">
        <v>2418</v>
      </c>
      <c r="L41" s="439">
        <v>2423</v>
      </c>
      <c r="M41" s="439">
        <v>2430</v>
      </c>
      <c r="N41" s="439">
        <v>2434</v>
      </c>
      <c r="O41" s="416">
        <v>2381</v>
      </c>
      <c r="P41" s="412">
        <v>2134</v>
      </c>
      <c r="Q41" s="439">
        <v>2304</v>
      </c>
      <c r="R41" s="439">
        <v>2364</v>
      </c>
      <c r="S41" s="439">
        <v>2405</v>
      </c>
      <c r="T41" s="439">
        <v>2523</v>
      </c>
      <c r="U41" s="439">
        <v>2445</v>
      </c>
      <c r="V41" s="439">
        <v>2479</v>
      </c>
      <c r="W41" s="439">
        <v>2563</v>
      </c>
      <c r="X41" s="439">
        <v>2615</v>
      </c>
      <c r="Y41" s="439">
        <v>2703</v>
      </c>
      <c r="Z41" s="439">
        <v>2583</v>
      </c>
      <c r="AA41" s="416">
        <v>2522</v>
      </c>
      <c r="AB41" s="412">
        <v>2308</v>
      </c>
      <c r="AC41" s="439">
        <v>2284</v>
      </c>
      <c r="AD41" s="439">
        <v>2314</v>
      </c>
      <c r="AE41" s="439">
        <v>2404</v>
      </c>
      <c r="AF41" s="439">
        <v>2414</v>
      </c>
      <c r="AG41" s="439">
        <v>2445</v>
      </c>
      <c r="AH41" s="439">
        <v>2654</v>
      </c>
      <c r="AI41" s="439">
        <v>2739</v>
      </c>
      <c r="AJ41" s="439">
        <v>2797</v>
      </c>
      <c r="AK41" s="439">
        <v>2741</v>
      </c>
      <c r="AL41" s="439">
        <v>2587</v>
      </c>
      <c r="AM41" s="416">
        <v>2659</v>
      </c>
      <c r="AN41" s="412">
        <v>2591</v>
      </c>
      <c r="AO41" s="439">
        <v>2348</v>
      </c>
      <c r="AP41" s="439">
        <v>2379</v>
      </c>
      <c r="AQ41" s="439">
        <v>2539</v>
      </c>
      <c r="AR41" s="439">
        <v>2596</v>
      </c>
      <c r="AS41" s="439">
        <v>2801</v>
      </c>
      <c r="AT41" s="439">
        <v>2857</v>
      </c>
      <c r="AU41" s="439">
        <v>2864</v>
      </c>
      <c r="AV41" s="439">
        <v>2864</v>
      </c>
      <c r="AW41" s="439">
        <v>2881</v>
      </c>
      <c r="AX41" s="439">
        <v>2879</v>
      </c>
      <c r="AY41" s="416">
        <v>2919</v>
      </c>
      <c r="AZ41" s="412">
        <v>2844</v>
      </c>
      <c r="BA41" s="439">
        <v>2848</v>
      </c>
      <c r="BB41" s="439">
        <v>2835</v>
      </c>
      <c r="BC41" s="439">
        <v>2741</v>
      </c>
      <c r="BD41" s="439">
        <v>2740</v>
      </c>
      <c r="BE41" s="439">
        <v>2827</v>
      </c>
      <c r="BF41" s="439">
        <v>2847</v>
      </c>
      <c r="BG41" s="439">
        <v>2827</v>
      </c>
      <c r="BH41" s="439">
        <v>2797</v>
      </c>
      <c r="BI41" s="439">
        <v>2825</v>
      </c>
      <c r="BJ41" s="439">
        <v>2798</v>
      </c>
      <c r="BK41" s="411">
        <v>2841</v>
      </c>
      <c r="BL41" s="412">
        <v>2833</v>
      </c>
      <c r="BM41" s="439">
        <v>2797</v>
      </c>
      <c r="BN41" s="439">
        <v>2928</v>
      </c>
      <c r="BO41" s="439">
        <v>2910</v>
      </c>
      <c r="BP41" s="439">
        <v>2893</v>
      </c>
      <c r="BQ41" s="439">
        <v>2969</v>
      </c>
      <c r="BR41" s="439">
        <v>2959</v>
      </c>
      <c r="BS41" s="439">
        <v>3037</v>
      </c>
      <c r="BT41" s="439">
        <v>3094</v>
      </c>
      <c r="BU41" s="439">
        <v>3137</v>
      </c>
      <c r="BV41" s="439">
        <v>3117</v>
      </c>
      <c r="BW41" s="411">
        <v>3037</v>
      </c>
      <c r="BX41" s="412">
        <v>2939</v>
      </c>
      <c r="BY41" s="439">
        <v>2922</v>
      </c>
      <c r="BZ41" s="439">
        <v>2970</v>
      </c>
      <c r="CA41" s="439">
        <v>2966</v>
      </c>
      <c r="CB41" s="439">
        <v>3046</v>
      </c>
      <c r="CC41" s="439">
        <v>3112</v>
      </c>
      <c r="CD41" s="439">
        <v>3144</v>
      </c>
      <c r="CE41" s="439">
        <v>3170</v>
      </c>
      <c r="CF41" s="439">
        <v>3096</v>
      </c>
      <c r="CG41" s="439">
        <v>3139</v>
      </c>
      <c r="CH41" s="439">
        <v>3154</v>
      </c>
      <c r="CI41" s="411">
        <v>3153</v>
      </c>
      <c r="CJ41" s="412">
        <v>3058</v>
      </c>
      <c r="CK41" s="439">
        <v>2948</v>
      </c>
      <c r="CL41" s="439">
        <v>3061</v>
      </c>
      <c r="CM41" s="439">
        <v>3121</v>
      </c>
      <c r="CN41" s="411">
        <v>3054</v>
      </c>
      <c r="CO41" s="411">
        <v>3051</v>
      </c>
      <c r="CP41" s="411">
        <v>3066</v>
      </c>
      <c r="CQ41" s="411">
        <v>3135</v>
      </c>
      <c r="CR41" s="411">
        <v>3186</v>
      </c>
      <c r="CS41" s="411">
        <v>3243</v>
      </c>
      <c r="CT41" s="411">
        <v>3326</v>
      </c>
      <c r="CU41" s="416">
        <f>'1. Población_Afiliada_Regimen'!F41</f>
        <v>3394</v>
      </c>
      <c r="CV41" s="118">
        <f t="shared" si="0"/>
        <v>68</v>
      </c>
      <c r="CW41" s="98">
        <f t="shared" si="1"/>
        <v>2.0444978953698136</v>
      </c>
      <c r="CX41" s="118">
        <f t="shared" si="2"/>
        <v>241</v>
      </c>
      <c r="CY41" s="98">
        <f t="shared" si="3"/>
        <v>7.6435141135426585</v>
      </c>
      <c r="DD41" t="s">
        <v>483</v>
      </c>
      <c r="DE41" s="6">
        <v>3679020</v>
      </c>
      <c r="DF41" s="6">
        <v>3688539</v>
      </c>
      <c r="DG41" s="6">
        <v>3783032</v>
      </c>
      <c r="DH41" s="6">
        <v>3938516</v>
      </c>
      <c r="DI41" s="555">
        <v>3980162</v>
      </c>
    </row>
    <row r="42" spans="1:115" ht="15" outlineLevel="1">
      <c r="A42" s="143" t="s">
        <v>363</v>
      </c>
      <c r="B42" s="28"/>
      <c r="C42" s="29"/>
      <c r="D42" s="46">
        <v>29608</v>
      </c>
      <c r="E42" s="47">
        <v>29660</v>
      </c>
      <c r="F42" s="47">
        <v>29904</v>
      </c>
      <c r="G42" s="47">
        <v>29939</v>
      </c>
      <c r="H42" s="47">
        <v>30600</v>
      </c>
      <c r="I42" s="47">
        <v>31027</v>
      </c>
      <c r="J42" s="47">
        <v>31041</v>
      </c>
      <c r="K42" s="47">
        <v>31477</v>
      </c>
      <c r="L42" s="47">
        <v>31639</v>
      </c>
      <c r="M42" s="47">
        <v>31760</v>
      </c>
      <c r="N42" s="47">
        <v>31794</v>
      </c>
      <c r="O42" s="270">
        <v>31685</v>
      </c>
      <c r="P42" s="46">
        <v>30458</v>
      </c>
      <c r="Q42" s="47">
        <v>27843</v>
      </c>
      <c r="R42" s="47">
        <v>30838</v>
      </c>
      <c r="S42" s="47">
        <v>31541</v>
      </c>
      <c r="T42" s="47">
        <v>30600</v>
      </c>
      <c r="U42" s="47">
        <v>32430</v>
      </c>
      <c r="V42" s="47">
        <v>32825</v>
      </c>
      <c r="W42" s="47">
        <v>34215</v>
      </c>
      <c r="X42" s="47">
        <v>34949</v>
      </c>
      <c r="Y42" s="47">
        <v>35794</v>
      </c>
      <c r="Z42" s="47">
        <v>34581</v>
      </c>
      <c r="AA42" s="270">
        <v>33514</v>
      </c>
      <c r="AB42" s="46">
        <v>32246</v>
      </c>
      <c r="AC42" s="47">
        <v>31414</v>
      </c>
      <c r="AD42" s="47">
        <v>31906</v>
      </c>
      <c r="AE42" s="47">
        <v>32326</v>
      </c>
      <c r="AF42" s="47">
        <v>32246</v>
      </c>
      <c r="AG42" s="47">
        <v>32932</v>
      </c>
      <c r="AH42" s="47">
        <v>34790</v>
      </c>
      <c r="AI42" s="47">
        <v>35833</v>
      </c>
      <c r="AJ42" s="47">
        <v>36362</v>
      </c>
      <c r="AK42" s="47">
        <v>36349</v>
      </c>
      <c r="AL42" s="47">
        <v>33874</v>
      </c>
      <c r="AM42" s="270">
        <v>36284</v>
      </c>
      <c r="AN42" s="46">
        <v>41021</v>
      </c>
      <c r="AO42" s="47">
        <v>38951</v>
      </c>
      <c r="AP42" s="47">
        <v>39328</v>
      </c>
      <c r="AQ42" s="47">
        <v>40525</v>
      </c>
      <c r="AR42" s="47">
        <v>40678</v>
      </c>
      <c r="AS42" s="47">
        <v>43583</v>
      </c>
      <c r="AT42" s="47">
        <v>43953</v>
      </c>
      <c r="AU42" s="47">
        <v>43692</v>
      </c>
      <c r="AV42" s="47">
        <v>43187</v>
      </c>
      <c r="AW42" s="47">
        <v>42966</v>
      </c>
      <c r="AX42" s="47">
        <v>42539</v>
      </c>
      <c r="AY42" s="270">
        <v>42026</v>
      </c>
      <c r="AZ42" s="46">
        <v>40512</v>
      </c>
      <c r="BA42" s="47">
        <v>39141</v>
      </c>
      <c r="BB42" s="47">
        <v>37943</v>
      </c>
      <c r="BC42" s="47">
        <v>35863</v>
      </c>
      <c r="BD42" s="47">
        <v>35588</v>
      </c>
      <c r="BE42" s="47">
        <v>35754</v>
      </c>
      <c r="BF42" s="47">
        <v>35975</v>
      </c>
      <c r="BG42" s="47">
        <v>36058</v>
      </c>
      <c r="BH42" s="47">
        <v>34959</v>
      </c>
      <c r="BI42" s="47">
        <v>34603</v>
      </c>
      <c r="BJ42" s="47">
        <v>33787</v>
      </c>
      <c r="BK42" s="59">
        <v>34119</v>
      </c>
      <c r="BL42" s="46">
        <v>33435</v>
      </c>
      <c r="BM42" s="47">
        <v>33145</v>
      </c>
      <c r="BN42" s="47">
        <v>33661</v>
      </c>
      <c r="BO42" s="47">
        <v>33847</v>
      </c>
      <c r="BP42" s="47">
        <v>33693</v>
      </c>
      <c r="BQ42" s="47">
        <v>34017</v>
      </c>
      <c r="BR42" s="47">
        <v>33857</v>
      </c>
      <c r="BS42" s="47">
        <v>34073</v>
      </c>
      <c r="BT42" s="47">
        <v>34293</v>
      </c>
      <c r="BU42" s="47">
        <v>34404</v>
      </c>
      <c r="BV42" s="47">
        <v>34344</v>
      </c>
      <c r="BW42" s="59">
        <v>34315</v>
      </c>
      <c r="BX42" s="46">
        <v>33429</v>
      </c>
      <c r="BY42" s="47">
        <v>33306</v>
      </c>
      <c r="BZ42" s="47">
        <v>33931</v>
      </c>
      <c r="CA42" s="47">
        <v>34374</v>
      </c>
      <c r="CB42" s="47">
        <v>34835</v>
      </c>
      <c r="CC42" s="47">
        <v>35154</v>
      </c>
      <c r="CD42" s="47">
        <v>35581</v>
      </c>
      <c r="CE42" s="47">
        <v>35675</v>
      </c>
      <c r="CF42" s="47">
        <v>35306</v>
      </c>
      <c r="CG42" s="47">
        <v>35882</v>
      </c>
      <c r="CH42" s="47">
        <v>35946</v>
      </c>
      <c r="CI42" s="59">
        <v>35923</v>
      </c>
      <c r="CJ42" s="46">
        <v>34769</v>
      </c>
      <c r="CK42" s="47">
        <v>34220</v>
      </c>
      <c r="CL42" s="47">
        <v>34735</v>
      </c>
      <c r="CM42" s="47">
        <v>34958</v>
      </c>
      <c r="CN42" s="59">
        <v>33998</v>
      </c>
      <c r="CO42" s="59">
        <v>34002</v>
      </c>
      <c r="CP42" s="59">
        <v>34300</v>
      </c>
      <c r="CQ42" s="59">
        <v>35430</v>
      </c>
      <c r="CR42" s="59">
        <v>35365</v>
      </c>
      <c r="CS42" s="59">
        <v>36109</v>
      </c>
      <c r="CT42" s="59">
        <v>37057</v>
      </c>
      <c r="CU42" s="270">
        <f>SUM(CU43:CU61)</f>
        <v>37470</v>
      </c>
      <c r="CV42" s="118">
        <f t="shared" si="0"/>
        <v>413</v>
      </c>
      <c r="CW42" s="98">
        <f t="shared" si="1"/>
        <v>1.1144992848854467</v>
      </c>
      <c r="CX42" s="118">
        <f t="shared" si="2"/>
        <v>1547</v>
      </c>
      <c r="CY42" s="98">
        <f t="shared" si="3"/>
        <v>4.3064332043537563</v>
      </c>
      <c r="DD42" t="s">
        <v>484</v>
      </c>
      <c r="DE42" s="6">
        <v>3678842</v>
      </c>
      <c r="DF42" s="6">
        <v>3691515</v>
      </c>
      <c r="DG42" s="6">
        <f>BV4</f>
        <v>3791243</v>
      </c>
      <c r="DH42" s="6">
        <v>3947078</v>
      </c>
      <c r="DI42" s="555">
        <v>4015743</v>
      </c>
    </row>
    <row r="43" spans="1:115" ht="15" outlineLevel="2">
      <c r="A43" s="409">
        <v>4</v>
      </c>
      <c r="B43" s="409" t="s">
        <v>363</v>
      </c>
      <c r="C43" s="409" t="s">
        <v>299</v>
      </c>
      <c r="D43" s="412">
        <v>199</v>
      </c>
      <c r="E43" s="439">
        <v>205</v>
      </c>
      <c r="F43" s="439">
        <v>208</v>
      </c>
      <c r="G43" s="439">
        <v>193</v>
      </c>
      <c r="H43" s="439">
        <v>187</v>
      </c>
      <c r="I43" s="439">
        <v>190</v>
      </c>
      <c r="J43" s="439">
        <v>185</v>
      </c>
      <c r="K43" s="439">
        <v>177</v>
      </c>
      <c r="L43" s="439">
        <v>171</v>
      </c>
      <c r="M43" s="439">
        <v>174</v>
      </c>
      <c r="N43" s="439">
        <v>176</v>
      </c>
      <c r="O43" s="416">
        <v>179</v>
      </c>
      <c r="P43" s="412">
        <v>171</v>
      </c>
      <c r="Q43" s="439">
        <v>164</v>
      </c>
      <c r="R43" s="439">
        <v>196</v>
      </c>
      <c r="S43" s="439">
        <v>186</v>
      </c>
      <c r="T43" s="439">
        <v>187</v>
      </c>
      <c r="U43" s="439">
        <v>205</v>
      </c>
      <c r="V43" s="439">
        <v>195</v>
      </c>
      <c r="W43" s="439">
        <v>209</v>
      </c>
      <c r="X43" s="439">
        <v>218</v>
      </c>
      <c r="Y43" s="439">
        <v>223</v>
      </c>
      <c r="Z43" s="439">
        <v>209</v>
      </c>
      <c r="AA43" s="416">
        <v>205</v>
      </c>
      <c r="AB43" s="412">
        <v>210</v>
      </c>
      <c r="AC43" s="439">
        <v>214</v>
      </c>
      <c r="AD43" s="439">
        <v>209</v>
      </c>
      <c r="AE43" s="439">
        <v>199</v>
      </c>
      <c r="AF43" s="439">
        <v>196</v>
      </c>
      <c r="AG43" s="439">
        <v>192</v>
      </c>
      <c r="AH43" s="439">
        <v>208</v>
      </c>
      <c r="AI43" s="439">
        <v>223</v>
      </c>
      <c r="AJ43" s="439">
        <v>230</v>
      </c>
      <c r="AK43" s="439">
        <v>230</v>
      </c>
      <c r="AL43" s="439">
        <v>216</v>
      </c>
      <c r="AM43" s="416">
        <v>296</v>
      </c>
      <c r="AN43" s="412">
        <v>491</v>
      </c>
      <c r="AO43" s="439">
        <v>497</v>
      </c>
      <c r="AP43" s="439">
        <v>490</v>
      </c>
      <c r="AQ43" s="439">
        <v>481</v>
      </c>
      <c r="AR43" s="439">
        <v>589</v>
      </c>
      <c r="AS43" s="439">
        <v>782</v>
      </c>
      <c r="AT43" s="439">
        <v>870</v>
      </c>
      <c r="AU43" s="439">
        <v>855</v>
      </c>
      <c r="AV43" s="439">
        <v>745</v>
      </c>
      <c r="AW43" s="439">
        <v>690</v>
      </c>
      <c r="AX43" s="439">
        <v>640</v>
      </c>
      <c r="AY43" s="416">
        <v>603</v>
      </c>
      <c r="AZ43" s="412">
        <v>573</v>
      </c>
      <c r="BA43" s="439">
        <v>534</v>
      </c>
      <c r="BB43" s="439">
        <v>505</v>
      </c>
      <c r="BC43" s="439">
        <v>463</v>
      </c>
      <c r="BD43" s="439">
        <v>446</v>
      </c>
      <c r="BE43" s="439">
        <v>427</v>
      </c>
      <c r="BF43" s="439">
        <v>420</v>
      </c>
      <c r="BG43" s="439">
        <v>404</v>
      </c>
      <c r="BH43" s="439">
        <v>396</v>
      </c>
      <c r="BI43" s="439">
        <v>382</v>
      </c>
      <c r="BJ43" s="439">
        <v>362</v>
      </c>
      <c r="BK43" s="411">
        <v>358</v>
      </c>
      <c r="BL43" s="412">
        <v>356</v>
      </c>
      <c r="BM43" s="439">
        <v>358</v>
      </c>
      <c r="BN43" s="439">
        <v>367</v>
      </c>
      <c r="BO43" s="439">
        <v>355</v>
      </c>
      <c r="BP43" s="439">
        <v>350</v>
      </c>
      <c r="BQ43" s="439">
        <v>343</v>
      </c>
      <c r="BR43" s="439">
        <v>345</v>
      </c>
      <c r="BS43" s="439">
        <v>331</v>
      </c>
      <c r="BT43" s="439">
        <v>334</v>
      </c>
      <c r="BU43" s="439">
        <v>334</v>
      </c>
      <c r="BV43" s="439">
        <v>326</v>
      </c>
      <c r="BW43" s="411">
        <v>309</v>
      </c>
      <c r="BX43" s="412">
        <v>268</v>
      </c>
      <c r="BY43" s="439">
        <v>291</v>
      </c>
      <c r="BZ43" s="439">
        <v>310</v>
      </c>
      <c r="CA43" s="439">
        <v>316</v>
      </c>
      <c r="CB43" s="439">
        <v>315</v>
      </c>
      <c r="CC43" s="439">
        <v>315</v>
      </c>
      <c r="CD43" s="439">
        <v>311</v>
      </c>
      <c r="CE43" s="439">
        <v>302</v>
      </c>
      <c r="CF43" s="439">
        <v>288</v>
      </c>
      <c r="CG43" s="439">
        <v>289</v>
      </c>
      <c r="CH43" s="439">
        <v>297</v>
      </c>
      <c r="CI43" s="411">
        <v>280</v>
      </c>
      <c r="CJ43" s="412">
        <v>279</v>
      </c>
      <c r="CK43" s="439">
        <v>285</v>
      </c>
      <c r="CL43" s="439">
        <v>269</v>
      </c>
      <c r="CM43" s="439">
        <v>269</v>
      </c>
      <c r="CN43" s="411">
        <v>271</v>
      </c>
      <c r="CO43" s="411">
        <v>267</v>
      </c>
      <c r="CP43" s="411">
        <v>263</v>
      </c>
      <c r="CQ43" s="411">
        <v>268</v>
      </c>
      <c r="CR43" s="411">
        <v>268</v>
      </c>
      <c r="CS43" s="411">
        <v>269</v>
      </c>
      <c r="CT43" s="411">
        <v>278</v>
      </c>
      <c r="CU43" s="416">
        <f>'1. Población_Afiliada_Regimen'!F43</f>
        <v>266</v>
      </c>
      <c r="CV43" s="118">
        <f t="shared" si="0"/>
        <v>-12</v>
      </c>
      <c r="CW43" s="98">
        <f t="shared" si="1"/>
        <v>-4.3165467625899279</v>
      </c>
      <c r="CX43" s="118">
        <f t="shared" si="2"/>
        <v>-14</v>
      </c>
      <c r="CY43" s="98">
        <f t="shared" si="3"/>
        <v>-5</v>
      </c>
      <c r="DD43" t="s">
        <v>485</v>
      </c>
      <c r="DE43" s="6">
        <v>3696112</v>
      </c>
      <c r="DF43" s="6">
        <v>3699285</v>
      </c>
      <c r="DG43" s="6">
        <f>BW4</f>
        <v>3791942</v>
      </c>
      <c r="DH43" s="6">
        <v>3941677</v>
      </c>
    </row>
    <row r="44" spans="1:115" ht="15" outlineLevel="2">
      <c r="A44" s="409">
        <v>42</v>
      </c>
      <c r="B44" s="409" t="s">
        <v>363</v>
      </c>
      <c r="C44" s="409" t="s">
        <v>366</v>
      </c>
      <c r="D44" s="412">
        <v>7462</v>
      </c>
      <c r="E44" s="439">
        <v>7568</v>
      </c>
      <c r="F44" s="439">
        <v>7642</v>
      </c>
      <c r="G44" s="439">
        <v>7674</v>
      </c>
      <c r="H44" s="439">
        <v>7740</v>
      </c>
      <c r="I44" s="439">
        <v>7841</v>
      </c>
      <c r="J44" s="439">
        <v>7814</v>
      </c>
      <c r="K44" s="439">
        <v>7927</v>
      </c>
      <c r="L44" s="439">
        <v>7920</v>
      </c>
      <c r="M44" s="439">
        <v>7863</v>
      </c>
      <c r="N44" s="439">
        <v>7852</v>
      </c>
      <c r="O44" s="416">
        <v>7844</v>
      </c>
      <c r="P44" s="412">
        <v>7668</v>
      </c>
      <c r="Q44" s="439">
        <v>6779</v>
      </c>
      <c r="R44" s="439">
        <v>7720</v>
      </c>
      <c r="S44" s="439">
        <v>7891</v>
      </c>
      <c r="T44" s="439">
        <v>7740</v>
      </c>
      <c r="U44" s="439">
        <v>8395</v>
      </c>
      <c r="V44" s="439">
        <v>8543</v>
      </c>
      <c r="W44" s="439">
        <v>8869</v>
      </c>
      <c r="X44" s="439">
        <v>8960</v>
      </c>
      <c r="Y44" s="439">
        <v>9235</v>
      </c>
      <c r="Z44" s="439">
        <v>8982</v>
      </c>
      <c r="AA44" s="416">
        <v>8747</v>
      </c>
      <c r="AB44" s="412">
        <v>8504</v>
      </c>
      <c r="AC44" s="439">
        <v>8361</v>
      </c>
      <c r="AD44" s="439">
        <v>8564</v>
      </c>
      <c r="AE44" s="439">
        <v>8710</v>
      </c>
      <c r="AF44" s="439">
        <v>8761</v>
      </c>
      <c r="AG44" s="439">
        <v>9081</v>
      </c>
      <c r="AH44" s="439">
        <v>9452</v>
      </c>
      <c r="AI44" s="439">
        <v>9678</v>
      </c>
      <c r="AJ44" s="439">
        <v>9817</v>
      </c>
      <c r="AK44" s="439">
        <v>9820</v>
      </c>
      <c r="AL44" s="439">
        <v>9223</v>
      </c>
      <c r="AM44" s="416">
        <v>9340</v>
      </c>
      <c r="AN44" s="412">
        <v>9222</v>
      </c>
      <c r="AO44" s="439">
        <v>8754</v>
      </c>
      <c r="AP44" s="439">
        <v>8920</v>
      </c>
      <c r="AQ44" s="439">
        <v>9387</v>
      </c>
      <c r="AR44" s="439">
        <v>9341</v>
      </c>
      <c r="AS44" s="439">
        <v>9725</v>
      </c>
      <c r="AT44" s="439">
        <v>9678</v>
      </c>
      <c r="AU44" s="439">
        <v>9656</v>
      </c>
      <c r="AV44" s="439">
        <v>9701</v>
      </c>
      <c r="AW44" s="439">
        <v>9816</v>
      </c>
      <c r="AX44" s="439">
        <v>9744</v>
      </c>
      <c r="AY44" s="416">
        <v>9820</v>
      </c>
      <c r="AZ44" s="412">
        <v>9750</v>
      </c>
      <c r="BA44" s="439">
        <v>9783</v>
      </c>
      <c r="BB44" s="439">
        <v>9815</v>
      </c>
      <c r="BC44" s="439">
        <v>9641</v>
      </c>
      <c r="BD44" s="439">
        <v>9629</v>
      </c>
      <c r="BE44" s="439">
        <v>9625</v>
      </c>
      <c r="BF44" s="439">
        <v>9740</v>
      </c>
      <c r="BG44" s="439">
        <v>9959</v>
      </c>
      <c r="BH44" s="439">
        <v>9264</v>
      </c>
      <c r="BI44" s="439">
        <v>9154</v>
      </c>
      <c r="BJ44" s="439">
        <v>8988</v>
      </c>
      <c r="BK44" s="411">
        <v>9110</v>
      </c>
      <c r="BL44" s="412">
        <v>8849</v>
      </c>
      <c r="BM44" s="439">
        <v>8817</v>
      </c>
      <c r="BN44" s="439">
        <v>8895</v>
      </c>
      <c r="BO44" s="439">
        <v>8912</v>
      </c>
      <c r="BP44" s="439">
        <v>8785</v>
      </c>
      <c r="BQ44" s="439">
        <v>8784</v>
      </c>
      <c r="BR44" s="439">
        <v>8751</v>
      </c>
      <c r="BS44" s="439">
        <v>8817</v>
      </c>
      <c r="BT44" s="439">
        <v>8901</v>
      </c>
      <c r="BU44" s="439">
        <v>8953</v>
      </c>
      <c r="BV44" s="439">
        <v>8935</v>
      </c>
      <c r="BW44" s="411">
        <v>8902</v>
      </c>
      <c r="BX44" s="412">
        <v>8737</v>
      </c>
      <c r="BY44" s="439">
        <v>8637</v>
      </c>
      <c r="BZ44" s="439">
        <v>8611</v>
      </c>
      <c r="CA44" s="439">
        <v>8607</v>
      </c>
      <c r="CB44" s="439">
        <v>8507</v>
      </c>
      <c r="CC44" s="439">
        <v>8488</v>
      </c>
      <c r="CD44" s="439">
        <v>8546</v>
      </c>
      <c r="CE44" s="439">
        <v>8488</v>
      </c>
      <c r="CF44" s="439">
        <v>8547</v>
      </c>
      <c r="CG44" s="439">
        <v>8735</v>
      </c>
      <c r="CH44" s="439">
        <v>8754</v>
      </c>
      <c r="CI44" s="411">
        <v>8765</v>
      </c>
      <c r="CJ44" s="412">
        <v>8702</v>
      </c>
      <c r="CK44" s="439">
        <v>8542</v>
      </c>
      <c r="CL44" s="439">
        <v>8474</v>
      </c>
      <c r="CM44" s="439">
        <v>8409</v>
      </c>
      <c r="CN44" s="411">
        <v>8239</v>
      </c>
      <c r="CO44" s="411">
        <v>8150</v>
      </c>
      <c r="CP44" s="411">
        <v>8126</v>
      </c>
      <c r="CQ44" s="411">
        <v>8360</v>
      </c>
      <c r="CR44" s="411">
        <v>8459</v>
      </c>
      <c r="CS44" s="411">
        <v>8487</v>
      </c>
      <c r="CT44" s="411">
        <v>8658</v>
      </c>
      <c r="CU44" s="416">
        <f>'1. Población_Afiliada_Regimen'!F44</f>
        <v>8840</v>
      </c>
      <c r="CV44" s="118">
        <f t="shared" si="0"/>
        <v>182</v>
      </c>
      <c r="CW44" s="98">
        <f t="shared" si="1"/>
        <v>2.1021021021021022</v>
      </c>
      <c r="CX44" s="118">
        <f t="shared" si="2"/>
        <v>75</v>
      </c>
      <c r="CY44" s="98">
        <f t="shared" si="3"/>
        <v>0.85567598402738165</v>
      </c>
    </row>
    <row r="45" spans="1:115" ht="15" outlineLevel="2">
      <c r="A45" s="409">
        <v>44</v>
      </c>
      <c r="B45" s="409" t="s">
        <v>363</v>
      </c>
      <c r="C45" s="409" t="s">
        <v>315</v>
      </c>
      <c r="D45" s="412">
        <v>1080</v>
      </c>
      <c r="E45" s="439">
        <v>1090</v>
      </c>
      <c r="F45" s="439">
        <v>1097</v>
      </c>
      <c r="G45" s="439">
        <v>1123</v>
      </c>
      <c r="H45" s="439">
        <v>1133</v>
      </c>
      <c r="I45" s="439">
        <v>1118</v>
      </c>
      <c r="J45" s="439">
        <v>1117</v>
      </c>
      <c r="K45" s="439">
        <v>1133</v>
      </c>
      <c r="L45" s="439">
        <v>1173</v>
      </c>
      <c r="M45" s="439">
        <v>1131</v>
      </c>
      <c r="N45" s="439">
        <v>1156</v>
      </c>
      <c r="O45" s="416">
        <v>1157</v>
      </c>
      <c r="P45" s="412">
        <v>1139</v>
      </c>
      <c r="Q45" s="439">
        <v>1178</v>
      </c>
      <c r="R45" s="439">
        <v>1185</v>
      </c>
      <c r="S45" s="439">
        <v>1166</v>
      </c>
      <c r="T45" s="439">
        <v>1133</v>
      </c>
      <c r="U45" s="439">
        <v>1214</v>
      </c>
      <c r="V45" s="439">
        <v>1219</v>
      </c>
      <c r="W45" s="439">
        <v>1263</v>
      </c>
      <c r="X45" s="439">
        <v>1259</v>
      </c>
      <c r="Y45" s="439">
        <v>1289</v>
      </c>
      <c r="Z45" s="439">
        <v>1223</v>
      </c>
      <c r="AA45" s="416">
        <v>1166</v>
      </c>
      <c r="AB45" s="412">
        <v>1153</v>
      </c>
      <c r="AC45" s="439">
        <v>1125</v>
      </c>
      <c r="AD45" s="439">
        <v>1133</v>
      </c>
      <c r="AE45" s="439">
        <v>1177</v>
      </c>
      <c r="AF45" s="439">
        <v>1167</v>
      </c>
      <c r="AG45" s="439">
        <v>1178</v>
      </c>
      <c r="AH45" s="439">
        <v>1299</v>
      </c>
      <c r="AI45" s="439">
        <v>1333</v>
      </c>
      <c r="AJ45" s="439">
        <v>1346</v>
      </c>
      <c r="AK45" s="439">
        <v>1326</v>
      </c>
      <c r="AL45" s="439">
        <v>1213</v>
      </c>
      <c r="AM45" s="416">
        <v>1208</v>
      </c>
      <c r="AN45" s="412">
        <v>1198</v>
      </c>
      <c r="AO45" s="439">
        <v>1093</v>
      </c>
      <c r="AP45" s="439">
        <v>1107</v>
      </c>
      <c r="AQ45" s="439">
        <v>1220</v>
      </c>
      <c r="AR45" s="439">
        <v>1241</v>
      </c>
      <c r="AS45" s="439">
        <v>1286</v>
      </c>
      <c r="AT45" s="439">
        <v>1310</v>
      </c>
      <c r="AU45" s="439">
        <v>1309</v>
      </c>
      <c r="AV45" s="439">
        <v>1311</v>
      </c>
      <c r="AW45" s="439">
        <v>1298</v>
      </c>
      <c r="AX45" s="439">
        <v>1286</v>
      </c>
      <c r="AY45" s="416">
        <v>1245</v>
      </c>
      <c r="AZ45" s="412">
        <v>1227</v>
      </c>
      <c r="BA45" s="439">
        <v>1225</v>
      </c>
      <c r="BB45" s="439">
        <v>1214</v>
      </c>
      <c r="BC45" s="439">
        <v>1194</v>
      </c>
      <c r="BD45" s="439">
        <v>1214</v>
      </c>
      <c r="BE45" s="439">
        <v>1293</v>
      </c>
      <c r="BF45" s="439">
        <v>1314</v>
      </c>
      <c r="BG45" s="439">
        <v>1304</v>
      </c>
      <c r="BH45" s="439">
        <v>1321</v>
      </c>
      <c r="BI45" s="439">
        <v>1297</v>
      </c>
      <c r="BJ45" s="439">
        <v>1174</v>
      </c>
      <c r="BK45" s="411">
        <v>1194</v>
      </c>
      <c r="BL45" s="412">
        <v>1190</v>
      </c>
      <c r="BM45" s="439">
        <v>1203</v>
      </c>
      <c r="BN45" s="439">
        <v>1221</v>
      </c>
      <c r="BO45" s="439">
        <v>1242</v>
      </c>
      <c r="BP45" s="439">
        <v>1228</v>
      </c>
      <c r="BQ45" s="439">
        <v>1252</v>
      </c>
      <c r="BR45" s="439">
        <v>1183</v>
      </c>
      <c r="BS45" s="439">
        <v>1213</v>
      </c>
      <c r="BT45" s="439">
        <v>1236</v>
      </c>
      <c r="BU45" s="439">
        <v>1212</v>
      </c>
      <c r="BV45" s="439">
        <v>1208</v>
      </c>
      <c r="BW45" s="411">
        <v>1160</v>
      </c>
      <c r="BX45" s="412">
        <v>1101</v>
      </c>
      <c r="BY45" s="439">
        <v>1109</v>
      </c>
      <c r="BZ45" s="439">
        <v>1132</v>
      </c>
      <c r="CA45" s="439">
        <v>1129</v>
      </c>
      <c r="CB45" s="439">
        <v>1153</v>
      </c>
      <c r="CC45" s="439">
        <v>1188</v>
      </c>
      <c r="CD45" s="439">
        <v>1216</v>
      </c>
      <c r="CE45" s="439">
        <v>1228</v>
      </c>
      <c r="CF45" s="439">
        <v>1204</v>
      </c>
      <c r="CG45" s="439">
        <v>1210</v>
      </c>
      <c r="CH45" s="439">
        <v>1208</v>
      </c>
      <c r="CI45" s="411">
        <v>1187</v>
      </c>
      <c r="CJ45" s="412">
        <v>1134</v>
      </c>
      <c r="CK45" s="439">
        <v>1126</v>
      </c>
      <c r="CL45" s="439">
        <v>1127</v>
      </c>
      <c r="CM45" s="439">
        <v>1123</v>
      </c>
      <c r="CN45" s="411">
        <v>1101</v>
      </c>
      <c r="CO45" s="411">
        <v>1141</v>
      </c>
      <c r="CP45" s="411">
        <v>1135</v>
      </c>
      <c r="CQ45" s="411">
        <v>1156</v>
      </c>
      <c r="CR45" s="411">
        <v>1172</v>
      </c>
      <c r="CS45" s="411">
        <v>1175</v>
      </c>
      <c r="CT45" s="411">
        <v>1211</v>
      </c>
      <c r="CU45" s="416">
        <f>'1. Población_Afiliada_Regimen'!F45</f>
        <v>1214</v>
      </c>
      <c r="CV45" s="118">
        <f t="shared" si="0"/>
        <v>3</v>
      </c>
      <c r="CW45" s="98">
        <f t="shared" si="1"/>
        <v>0.2477291494632535</v>
      </c>
      <c r="CX45" s="118">
        <f t="shared" si="2"/>
        <v>27</v>
      </c>
      <c r="CY45" s="98">
        <f t="shared" si="3"/>
        <v>2.2746419545071608</v>
      </c>
    </row>
    <row r="46" spans="1:115" ht="15" outlineLevel="2">
      <c r="A46" s="409">
        <v>59</v>
      </c>
      <c r="B46" s="409" t="s">
        <v>363</v>
      </c>
      <c r="C46" s="409" t="s">
        <v>323</v>
      </c>
      <c r="D46" s="412">
        <v>1321</v>
      </c>
      <c r="E46" s="439">
        <v>1294</v>
      </c>
      <c r="F46" s="439">
        <v>1265</v>
      </c>
      <c r="G46" s="439">
        <v>1221</v>
      </c>
      <c r="H46" s="439">
        <v>1264</v>
      </c>
      <c r="I46" s="439">
        <v>1244</v>
      </c>
      <c r="J46" s="439">
        <v>1184</v>
      </c>
      <c r="K46" s="439">
        <v>1135</v>
      </c>
      <c r="L46" s="439">
        <v>1100</v>
      </c>
      <c r="M46" s="439">
        <v>1101</v>
      </c>
      <c r="N46" s="439">
        <v>1133</v>
      </c>
      <c r="O46" s="416">
        <v>1146</v>
      </c>
      <c r="P46" s="412">
        <v>1141</v>
      </c>
      <c r="Q46" s="439">
        <v>1005</v>
      </c>
      <c r="R46" s="439">
        <v>1036</v>
      </c>
      <c r="S46" s="439">
        <v>1044</v>
      </c>
      <c r="T46" s="439">
        <v>1264</v>
      </c>
      <c r="U46" s="439">
        <v>830</v>
      </c>
      <c r="V46" s="439">
        <v>820</v>
      </c>
      <c r="W46" s="439">
        <v>864</v>
      </c>
      <c r="X46" s="439">
        <v>902</v>
      </c>
      <c r="Y46" s="439">
        <v>919</v>
      </c>
      <c r="Z46" s="439">
        <v>889</v>
      </c>
      <c r="AA46" s="416">
        <v>874</v>
      </c>
      <c r="AB46" s="412">
        <v>904</v>
      </c>
      <c r="AC46" s="439">
        <v>891</v>
      </c>
      <c r="AD46" s="439">
        <v>902</v>
      </c>
      <c r="AE46" s="439">
        <v>827</v>
      </c>
      <c r="AF46" s="439">
        <v>893</v>
      </c>
      <c r="AG46" s="439">
        <v>891</v>
      </c>
      <c r="AH46" s="439">
        <v>901</v>
      </c>
      <c r="AI46" s="439">
        <v>888</v>
      </c>
      <c r="AJ46" s="439">
        <v>771</v>
      </c>
      <c r="AK46" s="439">
        <v>765</v>
      </c>
      <c r="AL46" s="439">
        <v>748</v>
      </c>
      <c r="AM46" s="416">
        <v>2655</v>
      </c>
      <c r="AN46" s="412">
        <v>7147</v>
      </c>
      <c r="AO46" s="439">
        <v>7291</v>
      </c>
      <c r="AP46" s="439">
        <v>7059</v>
      </c>
      <c r="AQ46" s="439">
        <v>6833</v>
      </c>
      <c r="AR46" s="439">
        <v>6625</v>
      </c>
      <c r="AS46" s="439">
        <v>7531</v>
      </c>
      <c r="AT46" s="439">
        <v>7478</v>
      </c>
      <c r="AU46" s="439">
        <v>7193</v>
      </c>
      <c r="AV46" s="439">
        <v>6786</v>
      </c>
      <c r="AW46" s="439">
        <v>6440</v>
      </c>
      <c r="AX46" s="439">
        <v>6152</v>
      </c>
      <c r="AY46" s="416">
        <v>5857</v>
      </c>
      <c r="AZ46" s="412">
        <v>4768</v>
      </c>
      <c r="BA46" s="439">
        <v>3682</v>
      </c>
      <c r="BB46" s="439">
        <v>2673</v>
      </c>
      <c r="BC46" s="439">
        <v>1669</v>
      </c>
      <c r="BD46" s="439">
        <v>1575</v>
      </c>
      <c r="BE46" s="439">
        <v>1510</v>
      </c>
      <c r="BF46" s="439">
        <v>1446</v>
      </c>
      <c r="BG46" s="439">
        <v>1387</v>
      </c>
      <c r="BH46" s="439">
        <v>1319</v>
      </c>
      <c r="BI46" s="439">
        <v>1252</v>
      </c>
      <c r="BJ46" s="439">
        <v>1172</v>
      </c>
      <c r="BK46" s="411">
        <v>1164</v>
      </c>
      <c r="BL46" s="412">
        <v>1163</v>
      </c>
      <c r="BM46" s="439">
        <v>1135</v>
      </c>
      <c r="BN46" s="439">
        <v>1061</v>
      </c>
      <c r="BO46" s="439">
        <v>1042</v>
      </c>
      <c r="BP46" s="439">
        <v>1192</v>
      </c>
      <c r="BQ46" s="439">
        <v>1213</v>
      </c>
      <c r="BR46" s="439">
        <v>1231</v>
      </c>
      <c r="BS46" s="439">
        <v>1252</v>
      </c>
      <c r="BT46" s="439">
        <v>1250</v>
      </c>
      <c r="BU46" s="439">
        <v>1260</v>
      </c>
      <c r="BV46" s="439">
        <v>1215</v>
      </c>
      <c r="BW46" s="411">
        <v>1181</v>
      </c>
      <c r="BX46" s="412">
        <v>1193</v>
      </c>
      <c r="BY46" s="439">
        <v>1176</v>
      </c>
      <c r="BZ46" s="439">
        <v>1293</v>
      </c>
      <c r="CA46" s="439">
        <v>1331</v>
      </c>
      <c r="CB46" s="439">
        <v>1256</v>
      </c>
      <c r="CC46" s="439">
        <v>1170</v>
      </c>
      <c r="CD46" s="439">
        <v>1117</v>
      </c>
      <c r="CE46" s="439">
        <v>1058</v>
      </c>
      <c r="CF46" s="439">
        <v>1019</v>
      </c>
      <c r="CG46" s="439">
        <v>981</v>
      </c>
      <c r="CH46" s="439">
        <v>915</v>
      </c>
      <c r="CI46" s="411">
        <v>891</v>
      </c>
      <c r="CJ46" s="412">
        <v>839</v>
      </c>
      <c r="CK46" s="439">
        <v>829</v>
      </c>
      <c r="CL46" s="439">
        <v>837</v>
      </c>
      <c r="CM46" s="439">
        <v>1040</v>
      </c>
      <c r="CN46" s="411">
        <v>996</v>
      </c>
      <c r="CO46" s="411">
        <v>948</v>
      </c>
      <c r="CP46" s="411">
        <v>922</v>
      </c>
      <c r="CQ46" s="411">
        <v>917</v>
      </c>
      <c r="CR46" s="411">
        <v>897</v>
      </c>
      <c r="CS46" s="411">
        <v>901</v>
      </c>
      <c r="CT46" s="411">
        <v>934</v>
      </c>
      <c r="CU46" s="416">
        <f>'1. Población_Afiliada_Regimen'!F46</f>
        <v>950</v>
      </c>
      <c r="CV46" s="118">
        <f t="shared" si="0"/>
        <v>16</v>
      </c>
      <c r="CW46" s="98">
        <f t="shared" si="1"/>
        <v>1.7130620985010707</v>
      </c>
      <c r="CX46" s="118">
        <f t="shared" si="2"/>
        <v>59</v>
      </c>
      <c r="CY46" s="98">
        <f t="shared" si="3"/>
        <v>6.6217732884399556</v>
      </c>
    </row>
    <row r="47" spans="1:115" ht="15" outlineLevel="2">
      <c r="A47" s="409">
        <v>113</v>
      </c>
      <c r="B47" s="409" t="s">
        <v>363</v>
      </c>
      <c r="C47" s="409" t="s">
        <v>335</v>
      </c>
      <c r="D47" s="412">
        <v>1444</v>
      </c>
      <c r="E47" s="439">
        <v>1632</v>
      </c>
      <c r="F47" s="439">
        <v>1699</v>
      </c>
      <c r="G47" s="439">
        <v>1616</v>
      </c>
      <c r="H47" s="439">
        <v>1813</v>
      </c>
      <c r="I47" s="439">
        <v>1934</v>
      </c>
      <c r="J47" s="439">
        <v>1939</v>
      </c>
      <c r="K47" s="439">
        <v>1993</v>
      </c>
      <c r="L47" s="439">
        <v>1965</v>
      </c>
      <c r="M47" s="439">
        <v>2044</v>
      </c>
      <c r="N47" s="439">
        <v>2109</v>
      </c>
      <c r="O47" s="416">
        <v>2154</v>
      </c>
      <c r="P47" s="412">
        <v>1873</v>
      </c>
      <c r="Q47" s="439">
        <v>1968</v>
      </c>
      <c r="R47" s="439">
        <v>1916</v>
      </c>
      <c r="S47" s="439">
        <v>2129</v>
      </c>
      <c r="T47" s="439">
        <v>1813</v>
      </c>
      <c r="U47" s="439">
        <v>1976</v>
      </c>
      <c r="V47" s="439">
        <v>2072</v>
      </c>
      <c r="W47" s="439">
        <v>2239</v>
      </c>
      <c r="X47" s="439">
        <v>2434</v>
      </c>
      <c r="Y47" s="439">
        <v>2521</v>
      </c>
      <c r="Z47" s="439">
        <v>2355</v>
      </c>
      <c r="AA47" s="416">
        <v>2174</v>
      </c>
      <c r="AB47" s="412">
        <v>2017</v>
      </c>
      <c r="AC47" s="439">
        <v>1983</v>
      </c>
      <c r="AD47" s="439">
        <v>1992</v>
      </c>
      <c r="AE47" s="439">
        <v>2010</v>
      </c>
      <c r="AF47" s="439">
        <v>1940</v>
      </c>
      <c r="AG47" s="439">
        <v>2093</v>
      </c>
      <c r="AH47" s="439">
        <v>2370</v>
      </c>
      <c r="AI47" s="439">
        <v>2533</v>
      </c>
      <c r="AJ47" s="439">
        <v>2689</v>
      </c>
      <c r="AK47" s="439">
        <v>2682</v>
      </c>
      <c r="AL47" s="439">
        <v>2372</v>
      </c>
      <c r="AM47" s="416">
        <v>2394</v>
      </c>
      <c r="AN47" s="412">
        <v>2362</v>
      </c>
      <c r="AO47" s="439">
        <v>2146</v>
      </c>
      <c r="AP47" s="439">
        <v>2088</v>
      </c>
      <c r="AQ47" s="439">
        <v>2237</v>
      </c>
      <c r="AR47" s="439">
        <v>2168</v>
      </c>
      <c r="AS47" s="439">
        <v>2163</v>
      </c>
      <c r="AT47" s="439">
        <v>2214</v>
      </c>
      <c r="AU47" s="439">
        <v>2169</v>
      </c>
      <c r="AV47" s="439">
        <v>2127</v>
      </c>
      <c r="AW47" s="439">
        <v>2072</v>
      </c>
      <c r="AX47" s="439">
        <v>2088</v>
      </c>
      <c r="AY47" s="416">
        <v>2025</v>
      </c>
      <c r="AZ47" s="412">
        <v>2062</v>
      </c>
      <c r="BA47" s="439">
        <v>2216</v>
      </c>
      <c r="BB47" s="439">
        <v>2213</v>
      </c>
      <c r="BC47" s="439">
        <v>2044</v>
      </c>
      <c r="BD47" s="439">
        <v>1892</v>
      </c>
      <c r="BE47" s="439">
        <v>1847</v>
      </c>
      <c r="BF47" s="439">
        <v>1954</v>
      </c>
      <c r="BG47" s="439">
        <v>1915</v>
      </c>
      <c r="BH47" s="439">
        <v>1831</v>
      </c>
      <c r="BI47" s="439">
        <v>1858</v>
      </c>
      <c r="BJ47" s="439">
        <v>1847</v>
      </c>
      <c r="BK47" s="411">
        <v>1856</v>
      </c>
      <c r="BL47" s="412">
        <v>1819</v>
      </c>
      <c r="BM47" s="439">
        <v>1855</v>
      </c>
      <c r="BN47" s="439">
        <v>1873</v>
      </c>
      <c r="BO47" s="439">
        <v>1881</v>
      </c>
      <c r="BP47" s="439">
        <v>1878</v>
      </c>
      <c r="BQ47" s="439">
        <v>1914</v>
      </c>
      <c r="BR47" s="439">
        <v>1905</v>
      </c>
      <c r="BS47" s="439">
        <v>1957</v>
      </c>
      <c r="BT47" s="439">
        <v>1939</v>
      </c>
      <c r="BU47" s="439">
        <v>1954</v>
      </c>
      <c r="BV47" s="439">
        <v>1936</v>
      </c>
      <c r="BW47" s="411">
        <v>1960</v>
      </c>
      <c r="BX47" s="412">
        <v>1885</v>
      </c>
      <c r="BY47" s="439">
        <v>1873</v>
      </c>
      <c r="BZ47" s="439">
        <v>1938</v>
      </c>
      <c r="CA47" s="439">
        <v>1949</v>
      </c>
      <c r="CB47" s="439">
        <v>1989</v>
      </c>
      <c r="CC47" s="439">
        <v>2018</v>
      </c>
      <c r="CD47" s="439">
        <v>2047</v>
      </c>
      <c r="CE47" s="439">
        <v>2109</v>
      </c>
      <c r="CF47" s="439">
        <v>2034</v>
      </c>
      <c r="CG47" s="439">
        <v>2044</v>
      </c>
      <c r="CH47" s="439">
        <v>2067</v>
      </c>
      <c r="CI47" s="411">
        <v>2084</v>
      </c>
      <c r="CJ47" s="412">
        <v>2006</v>
      </c>
      <c r="CK47" s="439">
        <v>1966</v>
      </c>
      <c r="CL47" s="439">
        <v>1940</v>
      </c>
      <c r="CM47" s="439">
        <v>1882</v>
      </c>
      <c r="CN47" s="411">
        <v>1832</v>
      </c>
      <c r="CO47" s="411">
        <v>1815</v>
      </c>
      <c r="CP47" s="411">
        <v>1820</v>
      </c>
      <c r="CQ47" s="411">
        <v>1871</v>
      </c>
      <c r="CR47" s="411">
        <v>1881</v>
      </c>
      <c r="CS47" s="411">
        <v>1886</v>
      </c>
      <c r="CT47" s="411">
        <v>1898</v>
      </c>
      <c r="CU47" s="416">
        <f>'1. Población_Afiliada_Regimen'!F47</f>
        <v>1895</v>
      </c>
      <c r="CV47" s="118">
        <f t="shared" si="0"/>
        <v>-3</v>
      </c>
      <c r="CW47" s="98">
        <f t="shared" si="1"/>
        <v>-0.15806111696522657</v>
      </c>
      <c r="CX47" s="118">
        <f t="shared" si="2"/>
        <v>-189</v>
      </c>
      <c r="CY47" s="98">
        <f t="shared" si="3"/>
        <v>-9.0690978886756248</v>
      </c>
    </row>
    <row r="48" spans="1:115" ht="15" outlineLevel="2">
      <c r="A48" s="409">
        <v>125</v>
      </c>
      <c r="B48" s="409" t="s">
        <v>363</v>
      </c>
      <c r="C48" s="409" t="s">
        <v>338</v>
      </c>
      <c r="D48" s="412">
        <v>500</v>
      </c>
      <c r="E48" s="439">
        <v>544</v>
      </c>
      <c r="F48" s="439">
        <v>590</v>
      </c>
      <c r="G48" s="439">
        <v>595</v>
      </c>
      <c r="H48" s="439">
        <v>603</v>
      </c>
      <c r="I48" s="439">
        <v>626</v>
      </c>
      <c r="J48" s="439">
        <v>606</v>
      </c>
      <c r="K48" s="439">
        <v>634</v>
      </c>
      <c r="L48" s="439">
        <v>648</v>
      </c>
      <c r="M48" s="439">
        <v>613</v>
      </c>
      <c r="N48" s="439">
        <v>588</v>
      </c>
      <c r="O48" s="416">
        <v>563</v>
      </c>
      <c r="P48" s="412">
        <v>464</v>
      </c>
      <c r="Q48" s="439">
        <v>516</v>
      </c>
      <c r="R48" s="439">
        <v>620</v>
      </c>
      <c r="S48" s="439">
        <v>631</v>
      </c>
      <c r="T48" s="439">
        <v>603</v>
      </c>
      <c r="U48" s="439">
        <v>596</v>
      </c>
      <c r="V48" s="439">
        <v>607</v>
      </c>
      <c r="W48" s="439">
        <v>621</v>
      </c>
      <c r="X48" s="439">
        <v>631</v>
      </c>
      <c r="Y48" s="439">
        <v>655</v>
      </c>
      <c r="Z48" s="439">
        <v>587</v>
      </c>
      <c r="AA48" s="416">
        <v>560</v>
      </c>
      <c r="AB48" s="412">
        <v>488</v>
      </c>
      <c r="AC48" s="439">
        <v>475</v>
      </c>
      <c r="AD48" s="439">
        <v>536</v>
      </c>
      <c r="AE48" s="439">
        <v>586</v>
      </c>
      <c r="AF48" s="439">
        <v>574</v>
      </c>
      <c r="AG48" s="439">
        <v>561</v>
      </c>
      <c r="AH48" s="439">
        <v>603</v>
      </c>
      <c r="AI48" s="439">
        <v>629</v>
      </c>
      <c r="AJ48" s="439">
        <v>624</v>
      </c>
      <c r="AK48" s="439">
        <v>629</v>
      </c>
      <c r="AL48" s="439">
        <v>583</v>
      </c>
      <c r="AM48" s="416">
        <v>654</v>
      </c>
      <c r="AN48" s="412">
        <v>780</v>
      </c>
      <c r="AO48" s="439">
        <v>706</v>
      </c>
      <c r="AP48" s="439">
        <v>703</v>
      </c>
      <c r="AQ48" s="439">
        <v>719</v>
      </c>
      <c r="AR48" s="439">
        <v>745</v>
      </c>
      <c r="AS48" s="439">
        <v>785</v>
      </c>
      <c r="AT48" s="439">
        <v>815</v>
      </c>
      <c r="AU48" s="439">
        <v>805</v>
      </c>
      <c r="AV48" s="439">
        <v>798</v>
      </c>
      <c r="AW48" s="439">
        <v>802</v>
      </c>
      <c r="AX48" s="439">
        <v>781</v>
      </c>
      <c r="AY48" s="416">
        <v>673</v>
      </c>
      <c r="AZ48" s="412">
        <v>626</v>
      </c>
      <c r="BA48" s="439">
        <v>573</v>
      </c>
      <c r="BB48" s="439">
        <v>574</v>
      </c>
      <c r="BC48" s="439">
        <v>544</v>
      </c>
      <c r="BD48" s="439">
        <v>559</v>
      </c>
      <c r="BE48" s="439">
        <v>572</v>
      </c>
      <c r="BF48" s="439">
        <v>556</v>
      </c>
      <c r="BG48" s="439">
        <v>539</v>
      </c>
      <c r="BH48" s="439">
        <v>563</v>
      </c>
      <c r="BI48" s="439">
        <v>540</v>
      </c>
      <c r="BJ48" s="439">
        <v>547</v>
      </c>
      <c r="BK48" s="411">
        <v>555</v>
      </c>
      <c r="BL48" s="412">
        <v>514</v>
      </c>
      <c r="BM48" s="439">
        <v>526</v>
      </c>
      <c r="BN48" s="439">
        <v>541</v>
      </c>
      <c r="BO48" s="439">
        <v>536</v>
      </c>
      <c r="BP48" s="439">
        <v>519</v>
      </c>
      <c r="BQ48" s="439">
        <v>544</v>
      </c>
      <c r="BR48" s="439">
        <v>533</v>
      </c>
      <c r="BS48" s="439">
        <v>555</v>
      </c>
      <c r="BT48" s="439">
        <v>588</v>
      </c>
      <c r="BU48" s="439">
        <v>578</v>
      </c>
      <c r="BV48" s="439">
        <v>565</v>
      </c>
      <c r="BW48" s="411">
        <v>565</v>
      </c>
      <c r="BX48" s="412">
        <v>498</v>
      </c>
      <c r="BY48" s="439">
        <v>518</v>
      </c>
      <c r="BZ48" s="439">
        <v>539</v>
      </c>
      <c r="CA48" s="439">
        <v>539</v>
      </c>
      <c r="CB48" s="439">
        <v>550</v>
      </c>
      <c r="CC48" s="439">
        <v>547</v>
      </c>
      <c r="CD48" s="439">
        <v>578</v>
      </c>
      <c r="CE48" s="439">
        <v>590</v>
      </c>
      <c r="CF48" s="439">
        <v>581</v>
      </c>
      <c r="CG48" s="439">
        <v>592</v>
      </c>
      <c r="CH48" s="439">
        <v>606</v>
      </c>
      <c r="CI48" s="411">
        <v>597</v>
      </c>
      <c r="CJ48" s="412">
        <v>532</v>
      </c>
      <c r="CK48" s="439">
        <v>523</v>
      </c>
      <c r="CL48" s="439">
        <v>564</v>
      </c>
      <c r="CM48" s="439">
        <v>608</v>
      </c>
      <c r="CN48" s="411">
        <v>638</v>
      </c>
      <c r="CO48" s="411">
        <v>636</v>
      </c>
      <c r="CP48" s="411">
        <v>645</v>
      </c>
      <c r="CQ48" s="411">
        <v>679</v>
      </c>
      <c r="CR48" s="411">
        <v>670</v>
      </c>
      <c r="CS48" s="411">
        <v>678</v>
      </c>
      <c r="CT48" s="411">
        <v>693</v>
      </c>
      <c r="CU48" s="416">
        <f>'1. Población_Afiliada_Regimen'!F48</f>
        <v>678</v>
      </c>
      <c r="CV48" s="118">
        <f t="shared" si="0"/>
        <v>-15</v>
      </c>
      <c r="CW48" s="98">
        <f t="shared" si="1"/>
        <v>-2.1645021645021645</v>
      </c>
      <c r="CX48" s="118">
        <f t="shared" si="2"/>
        <v>81</v>
      </c>
      <c r="CY48" s="98">
        <f t="shared" si="3"/>
        <v>13.5678391959799</v>
      </c>
    </row>
    <row r="49" spans="1:111" ht="15" outlineLevel="2">
      <c r="A49" s="409">
        <v>138</v>
      </c>
      <c r="B49" s="409" t="s">
        <v>363</v>
      </c>
      <c r="C49" s="409" t="s">
        <v>344</v>
      </c>
      <c r="D49" s="412">
        <v>1387</v>
      </c>
      <c r="E49" s="439">
        <v>1326</v>
      </c>
      <c r="F49" s="439">
        <v>1268</v>
      </c>
      <c r="G49" s="439">
        <v>1315</v>
      </c>
      <c r="H49" s="439">
        <v>1326</v>
      </c>
      <c r="I49" s="439">
        <v>1371</v>
      </c>
      <c r="J49" s="439">
        <v>1359</v>
      </c>
      <c r="K49" s="439">
        <v>1348</v>
      </c>
      <c r="L49" s="439">
        <v>1358</v>
      </c>
      <c r="M49" s="439">
        <v>1394</v>
      </c>
      <c r="N49" s="439">
        <v>1400</v>
      </c>
      <c r="O49" s="416">
        <v>1409</v>
      </c>
      <c r="P49" s="412">
        <v>1308</v>
      </c>
      <c r="Q49" s="439">
        <v>868</v>
      </c>
      <c r="R49" s="439">
        <v>1132</v>
      </c>
      <c r="S49" s="439">
        <v>1219</v>
      </c>
      <c r="T49" s="439">
        <v>1326</v>
      </c>
      <c r="U49" s="439">
        <v>1344</v>
      </c>
      <c r="V49" s="439">
        <v>1363</v>
      </c>
      <c r="W49" s="439">
        <v>1430</v>
      </c>
      <c r="X49" s="439">
        <v>1436</v>
      </c>
      <c r="Y49" s="439">
        <v>1498</v>
      </c>
      <c r="Z49" s="439">
        <v>1497</v>
      </c>
      <c r="AA49" s="416">
        <v>1459</v>
      </c>
      <c r="AB49" s="412">
        <v>1365</v>
      </c>
      <c r="AC49" s="439">
        <v>1312</v>
      </c>
      <c r="AD49" s="439">
        <v>1304</v>
      </c>
      <c r="AE49" s="439">
        <v>1412</v>
      </c>
      <c r="AF49" s="439">
        <v>1385</v>
      </c>
      <c r="AG49" s="439">
        <v>1380</v>
      </c>
      <c r="AH49" s="439">
        <v>1500</v>
      </c>
      <c r="AI49" s="439">
        <v>1559</v>
      </c>
      <c r="AJ49" s="439">
        <v>1615</v>
      </c>
      <c r="AK49" s="439">
        <v>1632</v>
      </c>
      <c r="AL49" s="439">
        <v>1547</v>
      </c>
      <c r="AM49" s="416">
        <v>1546</v>
      </c>
      <c r="AN49" s="412">
        <v>1500</v>
      </c>
      <c r="AO49" s="439">
        <v>1357</v>
      </c>
      <c r="AP49" s="439">
        <v>1437</v>
      </c>
      <c r="AQ49" s="439">
        <v>1523</v>
      </c>
      <c r="AR49" s="439">
        <v>1536</v>
      </c>
      <c r="AS49" s="439">
        <v>1581</v>
      </c>
      <c r="AT49" s="439">
        <v>1621</v>
      </c>
      <c r="AU49" s="439">
        <v>1599</v>
      </c>
      <c r="AV49" s="439">
        <v>1575</v>
      </c>
      <c r="AW49" s="439">
        <v>1582</v>
      </c>
      <c r="AX49" s="439">
        <v>1577</v>
      </c>
      <c r="AY49" s="416">
        <v>1576</v>
      </c>
      <c r="AZ49" s="412">
        <v>1563</v>
      </c>
      <c r="BA49" s="439">
        <v>1518</v>
      </c>
      <c r="BB49" s="439">
        <v>1511</v>
      </c>
      <c r="BC49" s="439">
        <v>1464</v>
      </c>
      <c r="BD49" s="439">
        <v>1436</v>
      </c>
      <c r="BE49" s="439">
        <v>1455</v>
      </c>
      <c r="BF49" s="439">
        <v>1412</v>
      </c>
      <c r="BG49" s="439">
        <v>1387</v>
      </c>
      <c r="BH49" s="439">
        <v>1345</v>
      </c>
      <c r="BI49" s="439">
        <v>1315</v>
      </c>
      <c r="BJ49" s="439">
        <v>1316</v>
      </c>
      <c r="BK49" s="411">
        <v>1353</v>
      </c>
      <c r="BL49" s="412">
        <v>1343</v>
      </c>
      <c r="BM49" s="439">
        <v>1366</v>
      </c>
      <c r="BN49" s="439">
        <v>1395</v>
      </c>
      <c r="BO49" s="439">
        <v>1517</v>
      </c>
      <c r="BP49" s="439">
        <v>1550</v>
      </c>
      <c r="BQ49" s="439">
        <v>1618</v>
      </c>
      <c r="BR49" s="439">
        <v>1659</v>
      </c>
      <c r="BS49" s="439">
        <v>1697</v>
      </c>
      <c r="BT49" s="439">
        <v>1743</v>
      </c>
      <c r="BU49" s="439">
        <v>1766</v>
      </c>
      <c r="BV49" s="439">
        <v>1826</v>
      </c>
      <c r="BW49" s="411">
        <v>1923</v>
      </c>
      <c r="BX49" s="412">
        <v>1872</v>
      </c>
      <c r="BY49" s="439">
        <v>1920</v>
      </c>
      <c r="BZ49" s="439">
        <v>1998</v>
      </c>
      <c r="CA49" s="439">
        <v>2088</v>
      </c>
      <c r="CB49" s="439">
        <v>2137</v>
      </c>
      <c r="CC49" s="439">
        <v>2197</v>
      </c>
      <c r="CD49" s="439">
        <v>2226</v>
      </c>
      <c r="CE49" s="439">
        <v>2269</v>
      </c>
      <c r="CF49" s="439">
        <v>2209</v>
      </c>
      <c r="CG49" s="439">
        <v>2212</v>
      </c>
      <c r="CH49" s="439">
        <v>2177</v>
      </c>
      <c r="CI49" s="411">
        <v>2207</v>
      </c>
      <c r="CJ49" s="412">
        <v>2125</v>
      </c>
      <c r="CK49" s="439">
        <v>2133</v>
      </c>
      <c r="CL49" s="439">
        <v>2217</v>
      </c>
      <c r="CM49" s="439">
        <v>2176</v>
      </c>
      <c r="CN49" s="411">
        <v>2062</v>
      </c>
      <c r="CO49" s="411">
        <v>2075</v>
      </c>
      <c r="CP49" s="411">
        <v>2112</v>
      </c>
      <c r="CQ49" s="411">
        <v>2247</v>
      </c>
      <c r="CR49" s="411">
        <v>2274</v>
      </c>
      <c r="CS49" s="411">
        <v>2299</v>
      </c>
      <c r="CT49" s="411">
        <v>2370</v>
      </c>
      <c r="CU49" s="416">
        <f>'1. Población_Afiliada_Regimen'!F49</f>
        <v>2375</v>
      </c>
      <c r="CV49" s="118">
        <f t="shared" si="0"/>
        <v>5</v>
      </c>
      <c r="CW49" s="98">
        <f t="shared" si="1"/>
        <v>0.21097046413502107</v>
      </c>
      <c r="CX49" s="118">
        <f t="shared" si="2"/>
        <v>168</v>
      </c>
      <c r="CY49" s="98">
        <f t="shared" si="3"/>
        <v>7.6121431807883999</v>
      </c>
      <c r="DG49" t="str">
        <f>UPPER((TEXT('1. Población_Afiliada_Regimen'!C1,"mmmm yy")))</f>
        <v>DICIEMBRE 20</v>
      </c>
    </row>
    <row r="50" spans="1:111" ht="15" outlineLevel="2">
      <c r="A50" s="409">
        <v>234</v>
      </c>
      <c r="B50" s="409" t="s">
        <v>363</v>
      </c>
      <c r="C50" s="409" t="s">
        <v>367</v>
      </c>
      <c r="D50" s="412">
        <v>1152</v>
      </c>
      <c r="E50" s="439">
        <v>1119</v>
      </c>
      <c r="F50" s="439">
        <v>1154</v>
      </c>
      <c r="G50" s="439">
        <v>1184</v>
      </c>
      <c r="H50" s="439">
        <v>1242</v>
      </c>
      <c r="I50" s="439">
        <v>1249</v>
      </c>
      <c r="J50" s="439">
        <v>1312</v>
      </c>
      <c r="K50" s="439">
        <v>1353</v>
      </c>
      <c r="L50" s="439">
        <v>1383</v>
      </c>
      <c r="M50" s="439">
        <v>1440</v>
      </c>
      <c r="N50" s="439">
        <v>1442</v>
      </c>
      <c r="O50" s="416">
        <v>1442</v>
      </c>
      <c r="P50" s="412">
        <v>1241</v>
      </c>
      <c r="Q50" s="439">
        <v>1345</v>
      </c>
      <c r="R50" s="439">
        <v>1431</v>
      </c>
      <c r="S50" s="439">
        <v>1480</v>
      </c>
      <c r="T50" s="439">
        <v>1242</v>
      </c>
      <c r="U50" s="439">
        <v>1569</v>
      </c>
      <c r="V50" s="439">
        <v>1587</v>
      </c>
      <c r="W50" s="439">
        <v>1696</v>
      </c>
      <c r="X50" s="439">
        <v>1724</v>
      </c>
      <c r="Y50" s="439">
        <v>1793</v>
      </c>
      <c r="Z50" s="439">
        <v>1669</v>
      </c>
      <c r="AA50" s="416">
        <v>1582</v>
      </c>
      <c r="AB50" s="412">
        <v>1475</v>
      </c>
      <c r="AC50" s="439">
        <v>1395</v>
      </c>
      <c r="AD50" s="439">
        <v>1443</v>
      </c>
      <c r="AE50" s="439">
        <v>1485</v>
      </c>
      <c r="AF50" s="439">
        <v>1543</v>
      </c>
      <c r="AG50" s="439">
        <v>1578</v>
      </c>
      <c r="AH50" s="439">
        <v>1632</v>
      </c>
      <c r="AI50" s="439">
        <v>1675</v>
      </c>
      <c r="AJ50" s="439">
        <v>1689</v>
      </c>
      <c r="AK50" s="439">
        <v>1715</v>
      </c>
      <c r="AL50" s="439">
        <v>1572</v>
      </c>
      <c r="AM50" s="416">
        <v>1658</v>
      </c>
      <c r="AN50" s="412">
        <v>1655</v>
      </c>
      <c r="AO50" s="439">
        <v>1415</v>
      </c>
      <c r="AP50" s="439">
        <v>1530</v>
      </c>
      <c r="AQ50" s="439">
        <v>1598</v>
      </c>
      <c r="AR50" s="439">
        <v>1679</v>
      </c>
      <c r="AS50" s="439">
        <v>2052</v>
      </c>
      <c r="AT50" s="439">
        <v>2062</v>
      </c>
      <c r="AU50" s="439">
        <v>2059</v>
      </c>
      <c r="AV50" s="439">
        <v>2031</v>
      </c>
      <c r="AW50" s="439">
        <v>2049</v>
      </c>
      <c r="AX50" s="439">
        <v>2030</v>
      </c>
      <c r="AY50" s="416">
        <v>2031</v>
      </c>
      <c r="AZ50" s="412">
        <v>1991</v>
      </c>
      <c r="BA50" s="439">
        <v>1938</v>
      </c>
      <c r="BB50" s="439">
        <v>1856</v>
      </c>
      <c r="BC50" s="439">
        <v>1810</v>
      </c>
      <c r="BD50" s="439">
        <v>1803</v>
      </c>
      <c r="BE50" s="439">
        <v>1800</v>
      </c>
      <c r="BF50" s="439">
        <v>1807</v>
      </c>
      <c r="BG50" s="439">
        <v>1798</v>
      </c>
      <c r="BH50" s="439">
        <v>1761</v>
      </c>
      <c r="BI50" s="439">
        <v>1772</v>
      </c>
      <c r="BJ50" s="439">
        <v>1732</v>
      </c>
      <c r="BK50" s="411">
        <v>1744</v>
      </c>
      <c r="BL50" s="412">
        <v>1732</v>
      </c>
      <c r="BM50" s="439">
        <v>1626</v>
      </c>
      <c r="BN50" s="439">
        <v>1741</v>
      </c>
      <c r="BO50" s="439">
        <v>1720</v>
      </c>
      <c r="BP50" s="439">
        <v>1691</v>
      </c>
      <c r="BQ50" s="439">
        <v>1734</v>
      </c>
      <c r="BR50" s="439">
        <v>1755</v>
      </c>
      <c r="BS50" s="439">
        <v>1758</v>
      </c>
      <c r="BT50" s="439">
        <v>1749</v>
      </c>
      <c r="BU50" s="439">
        <v>1784</v>
      </c>
      <c r="BV50" s="439">
        <v>1807</v>
      </c>
      <c r="BW50" s="411">
        <v>1841</v>
      </c>
      <c r="BX50" s="412">
        <v>1841</v>
      </c>
      <c r="BY50" s="439">
        <v>1781</v>
      </c>
      <c r="BZ50" s="439">
        <v>1765</v>
      </c>
      <c r="CA50" s="439">
        <v>1837</v>
      </c>
      <c r="CB50" s="439">
        <v>1947</v>
      </c>
      <c r="CC50" s="439">
        <v>2027</v>
      </c>
      <c r="CD50" s="439">
        <v>2052</v>
      </c>
      <c r="CE50" s="439">
        <v>2043</v>
      </c>
      <c r="CF50" s="439">
        <v>2128</v>
      </c>
      <c r="CG50" s="439">
        <v>2349</v>
      </c>
      <c r="CH50" s="439">
        <v>2421</v>
      </c>
      <c r="CI50" s="411">
        <v>2466</v>
      </c>
      <c r="CJ50" s="412">
        <v>2508</v>
      </c>
      <c r="CK50" s="439">
        <v>2508</v>
      </c>
      <c r="CL50" s="439">
        <v>2679</v>
      </c>
      <c r="CM50" s="439">
        <v>2799</v>
      </c>
      <c r="CN50" s="411">
        <v>2717</v>
      </c>
      <c r="CO50" s="411">
        <v>2737</v>
      </c>
      <c r="CP50" s="411">
        <v>2922</v>
      </c>
      <c r="CQ50" s="411">
        <v>2969</v>
      </c>
      <c r="CR50" s="411">
        <v>2671</v>
      </c>
      <c r="CS50" s="411">
        <v>3083</v>
      </c>
      <c r="CT50" s="411">
        <v>3213</v>
      </c>
      <c r="CU50" s="416">
        <f>'1. Población_Afiliada_Regimen'!F50</f>
        <v>3317</v>
      </c>
      <c r="CV50" s="118">
        <f t="shared" si="0"/>
        <v>104</v>
      </c>
      <c r="CW50" s="98">
        <f t="shared" si="1"/>
        <v>3.236850295673825</v>
      </c>
      <c r="CX50" s="118">
        <f t="shared" si="2"/>
        <v>851</v>
      </c>
      <c r="CY50" s="98">
        <f t="shared" si="3"/>
        <v>34.50932684509327</v>
      </c>
    </row>
    <row r="51" spans="1:111" ht="15" outlineLevel="2">
      <c r="A51" s="409">
        <v>240</v>
      </c>
      <c r="B51" s="409" t="s">
        <v>363</v>
      </c>
      <c r="C51" s="409" t="s">
        <v>369</v>
      </c>
      <c r="D51" s="412">
        <v>1712</v>
      </c>
      <c r="E51" s="439">
        <v>1749</v>
      </c>
      <c r="F51" s="439">
        <v>1761</v>
      </c>
      <c r="G51" s="439">
        <v>1757</v>
      </c>
      <c r="H51" s="439">
        <v>1753</v>
      </c>
      <c r="I51" s="439">
        <v>1724</v>
      </c>
      <c r="J51" s="439">
        <v>1725</v>
      </c>
      <c r="K51" s="439">
        <v>1737</v>
      </c>
      <c r="L51" s="439">
        <v>1766</v>
      </c>
      <c r="M51" s="439">
        <v>1730</v>
      </c>
      <c r="N51" s="439">
        <v>1738</v>
      </c>
      <c r="O51" s="416">
        <v>1740</v>
      </c>
      <c r="P51" s="412">
        <v>1721</v>
      </c>
      <c r="Q51" s="439">
        <v>1439</v>
      </c>
      <c r="R51" s="439">
        <v>1651</v>
      </c>
      <c r="S51" s="439">
        <v>1697</v>
      </c>
      <c r="T51" s="439">
        <v>1753</v>
      </c>
      <c r="U51" s="439">
        <v>1793</v>
      </c>
      <c r="V51" s="439">
        <v>1802</v>
      </c>
      <c r="W51" s="439">
        <v>1848</v>
      </c>
      <c r="X51" s="439">
        <v>1864</v>
      </c>
      <c r="Y51" s="439">
        <v>1888</v>
      </c>
      <c r="Z51" s="439">
        <v>1852</v>
      </c>
      <c r="AA51" s="416">
        <v>1822</v>
      </c>
      <c r="AB51" s="412">
        <v>1829</v>
      </c>
      <c r="AC51" s="439">
        <v>1774</v>
      </c>
      <c r="AD51" s="439">
        <v>1790</v>
      </c>
      <c r="AE51" s="439">
        <v>1785</v>
      </c>
      <c r="AF51" s="439">
        <v>1776</v>
      </c>
      <c r="AG51" s="439">
        <v>1813</v>
      </c>
      <c r="AH51" s="439">
        <v>2037</v>
      </c>
      <c r="AI51" s="439">
        <v>2078</v>
      </c>
      <c r="AJ51" s="439">
        <v>2087</v>
      </c>
      <c r="AK51" s="439">
        <v>2045</v>
      </c>
      <c r="AL51" s="439">
        <v>1905</v>
      </c>
      <c r="AM51" s="416">
        <v>1930</v>
      </c>
      <c r="AN51" s="412">
        <v>1931</v>
      </c>
      <c r="AO51" s="439">
        <v>1869</v>
      </c>
      <c r="AP51" s="439">
        <v>1886</v>
      </c>
      <c r="AQ51" s="439">
        <v>1923</v>
      </c>
      <c r="AR51" s="439">
        <v>1979</v>
      </c>
      <c r="AS51" s="439">
        <v>2068</v>
      </c>
      <c r="AT51" s="439">
        <v>2174</v>
      </c>
      <c r="AU51" s="439">
        <v>2176</v>
      </c>
      <c r="AV51" s="439">
        <v>2131</v>
      </c>
      <c r="AW51" s="439">
        <v>2130</v>
      </c>
      <c r="AX51" s="439">
        <v>2139</v>
      </c>
      <c r="AY51" s="416">
        <v>2135</v>
      </c>
      <c r="AZ51" s="412">
        <v>2100</v>
      </c>
      <c r="BA51" s="439">
        <v>2075</v>
      </c>
      <c r="BB51" s="439">
        <v>2016</v>
      </c>
      <c r="BC51" s="439">
        <v>1939</v>
      </c>
      <c r="BD51" s="439">
        <v>1930</v>
      </c>
      <c r="BE51" s="439">
        <v>1931</v>
      </c>
      <c r="BF51" s="439">
        <v>1941</v>
      </c>
      <c r="BG51" s="439">
        <v>1956</v>
      </c>
      <c r="BH51" s="439">
        <v>1957</v>
      </c>
      <c r="BI51" s="439">
        <v>1902</v>
      </c>
      <c r="BJ51" s="439">
        <v>1842</v>
      </c>
      <c r="BK51" s="411">
        <v>1838</v>
      </c>
      <c r="BL51" s="412">
        <v>1812</v>
      </c>
      <c r="BM51" s="439">
        <v>1829</v>
      </c>
      <c r="BN51" s="439">
        <v>1833</v>
      </c>
      <c r="BO51" s="439">
        <v>1874</v>
      </c>
      <c r="BP51" s="439">
        <v>1833</v>
      </c>
      <c r="BQ51" s="439">
        <v>1855</v>
      </c>
      <c r="BR51" s="439">
        <v>1848</v>
      </c>
      <c r="BS51" s="439">
        <v>1866</v>
      </c>
      <c r="BT51" s="439">
        <v>1867</v>
      </c>
      <c r="BU51" s="439">
        <v>1844</v>
      </c>
      <c r="BV51" s="439">
        <v>1800</v>
      </c>
      <c r="BW51" s="411">
        <v>1789</v>
      </c>
      <c r="BX51" s="412">
        <v>1724</v>
      </c>
      <c r="BY51" s="439">
        <v>1741</v>
      </c>
      <c r="BZ51" s="439">
        <v>1764</v>
      </c>
      <c r="CA51" s="439">
        <v>1760</v>
      </c>
      <c r="CB51" s="439">
        <v>1782</v>
      </c>
      <c r="CC51" s="439">
        <v>1781</v>
      </c>
      <c r="CD51" s="439">
        <v>1785</v>
      </c>
      <c r="CE51" s="439">
        <v>1827</v>
      </c>
      <c r="CF51" s="439">
        <v>1815</v>
      </c>
      <c r="CG51" s="439">
        <v>1818</v>
      </c>
      <c r="CH51" s="439">
        <v>1850</v>
      </c>
      <c r="CI51" s="411">
        <v>1871</v>
      </c>
      <c r="CJ51" s="412">
        <v>1807</v>
      </c>
      <c r="CK51" s="439">
        <v>1768</v>
      </c>
      <c r="CL51" s="439">
        <v>1806</v>
      </c>
      <c r="CM51" s="439">
        <v>1774</v>
      </c>
      <c r="CN51" s="411">
        <v>1735</v>
      </c>
      <c r="CO51" s="411">
        <v>1740</v>
      </c>
      <c r="CP51" s="411">
        <v>1760</v>
      </c>
      <c r="CQ51" s="411">
        <v>1773</v>
      </c>
      <c r="CR51" s="411">
        <v>1745</v>
      </c>
      <c r="CS51" s="411">
        <v>1723</v>
      </c>
      <c r="CT51" s="411">
        <v>1772</v>
      </c>
      <c r="CU51" s="416">
        <f>'1. Población_Afiliada_Regimen'!F51</f>
        <v>1794</v>
      </c>
      <c r="CV51" s="118">
        <f t="shared" si="0"/>
        <v>22</v>
      </c>
      <c r="CW51" s="98">
        <f t="shared" si="1"/>
        <v>1.2415349887133182</v>
      </c>
      <c r="CX51" s="118">
        <f t="shared" si="2"/>
        <v>-77</v>
      </c>
      <c r="CY51" s="98">
        <f t="shared" si="3"/>
        <v>-4.115446285408872</v>
      </c>
    </row>
    <row r="52" spans="1:111" ht="15" outlineLevel="2">
      <c r="A52" s="409">
        <v>284</v>
      </c>
      <c r="B52" s="409" t="s">
        <v>363</v>
      </c>
      <c r="C52" s="409" t="s">
        <v>374</v>
      </c>
      <c r="D52" s="412">
        <v>2489</v>
      </c>
      <c r="E52" s="439">
        <v>2407</v>
      </c>
      <c r="F52" s="439">
        <v>2439</v>
      </c>
      <c r="G52" s="439">
        <v>2458</v>
      </c>
      <c r="H52" s="439">
        <v>2524</v>
      </c>
      <c r="I52" s="439">
        <v>2584</v>
      </c>
      <c r="J52" s="439">
        <v>2555</v>
      </c>
      <c r="K52" s="439">
        <v>2634</v>
      </c>
      <c r="L52" s="439">
        <v>2667</v>
      </c>
      <c r="M52" s="439">
        <v>2650</v>
      </c>
      <c r="N52" s="439">
        <v>2621</v>
      </c>
      <c r="O52" s="416">
        <v>2598</v>
      </c>
      <c r="P52" s="412">
        <v>2489</v>
      </c>
      <c r="Q52" s="439">
        <v>2424</v>
      </c>
      <c r="R52" s="439">
        <v>2552</v>
      </c>
      <c r="S52" s="439">
        <v>2550</v>
      </c>
      <c r="T52" s="439">
        <v>2524</v>
      </c>
      <c r="U52" s="439">
        <v>2566</v>
      </c>
      <c r="V52" s="439">
        <v>2539</v>
      </c>
      <c r="W52" s="439">
        <v>2638</v>
      </c>
      <c r="X52" s="439">
        <v>2702</v>
      </c>
      <c r="Y52" s="439">
        <v>2746</v>
      </c>
      <c r="Z52" s="439">
        <v>2651</v>
      </c>
      <c r="AA52" s="416">
        <v>2606</v>
      </c>
      <c r="AB52" s="412">
        <v>2469</v>
      </c>
      <c r="AC52" s="439">
        <v>2421</v>
      </c>
      <c r="AD52" s="439">
        <v>2356</v>
      </c>
      <c r="AE52" s="439">
        <v>2498</v>
      </c>
      <c r="AF52" s="439">
        <v>2481</v>
      </c>
      <c r="AG52" s="439">
        <v>2394</v>
      </c>
      <c r="AH52" s="439">
        <v>2477</v>
      </c>
      <c r="AI52" s="439">
        <v>2493</v>
      </c>
      <c r="AJ52" s="439">
        <v>2514</v>
      </c>
      <c r="AK52" s="439">
        <v>2511</v>
      </c>
      <c r="AL52" s="439">
        <v>2383</v>
      </c>
      <c r="AM52" s="416">
        <v>2417</v>
      </c>
      <c r="AN52" s="412">
        <v>2374</v>
      </c>
      <c r="AO52" s="439">
        <v>2131</v>
      </c>
      <c r="AP52" s="439">
        <v>2221</v>
      </c>
      <c r="AQ52" s="439">
        <v>2306</v>
      </c>
      <c r="AR52" s="439">
        <v>2323</v>
      </c>
      <c r="AS52" s="439">
        <v>2536</v>
      </c>
      <c r="AT52" s="439">
        <v>2514</v>
      </c>
      <c r="AU52" s="439">
        <v>2582</v>
      </c>
      <c r="AV52" s="439">
        <v>2613</v>
      </c>
      <c r="AW52" s="439">
        <v>2674</v>
      </c>
      <c r="AX52" s="439">
        <v>2695</v>
      </c>
      <c r="AY52" s="416">
        <v>2712</v>
      </c>
      <c r="AZ52" s="412">
        <v>2722</v>
      </c>
      <c r="BA52" s="439">
        <v>2682</v>
      </c>
      <c r="BB52" s="439">
        <v>2664</v>
      </c>
      <c r="BC52" s="439">
        <v>2599</v>
      </c>
      <c r="BD52" s="439">
        <v>2618</v>
      </c>
      <c r="BE52" s="439">
        <v>2671</v>
      </c>
      <c r="BF52" s="439">
        <v>2667</v>
      </c>
      <c r="BG52" s="439">
        <v>2660</v>
      </c>
      <c r="BH52" s="439">
        <v>2670</v>
      </c>
      <c r="BI52" s="439">
        <v>2705</v>
      </c>
      <c r="BJ52" s="439">
        <v>2699</v>
      </c>
      <c r="BK52" s="411">
        <v>2721</v>
      </c>
      <c r="BL52" s="412">
        <v>2655</v>
      </c>
      <c r="BM52" s="439">
        <v>2503</v>
      </c>
      <c r="BN52" s="439">
        <v>2601</v>
      </c>
      <c r="BO52" s="439">
        <v>2644</v>
      </c>
      <c r="BP52" s="439">
        <v>2600</v>
      </c>
      <c r="BQ52" s="439">
        <v>2619</v>
      </c>
      <c r="BR52" s="439">
        <v>2615</v>
      </c>
      <c r="BS52" s="439">
        <v>2647</v>
      </c>
      <c r="BT52" s="439">
        <v>2644</v>
      </c>
      <c r="BU52" s="439">
        <v>2672</v>
      </c>
      <c r="BV52" s="439">
        <v>2695</v>
      </c>
      <c r="BW52" s="411">
        <v>2701</v>
      </c>
      <c r="BX52" s="412">
        <v>2629</v>
      </c>
      <c r="BY52" s="439">
        <v>2532</v>
      </c>
      <c r="BZ52" s="439">
        <v>2501</v>
      </c>
      <c r="CA52" s="439">
        <v>2534</v>
      </c>
      <c r="CB52" s="439">
        <v>2610</v>
      </c>
      <c r="CC52" s="439">
        <v>2698</v>
      </c>
      <c r="CD52" s="439">
        <v>2753</v>
      </c>
      <c r="CE52" s="439">
        <v>2718</v>
      </c>
      <c r="CF52" s="439">
        <v>2690</v>
      </c>
      <c r="CG52" s="439">
        <v>2728</v>
      </c>
      <c r="CH52" s="439">
        <v>2701</v>
      </c>
      <c r="CI52" s="411">
        <v>2706</v>
      </c>
      <c r="CJ52" s="412">
        <v>2619</v>
      </c>
      <c r="CK52" s="439">
        <v>2579</v>
      </c>
      <c r="CL52" s="439">
        <v>2597</v>
      </c>
      <c r="CM52" s="439">
        <v>2637</v>
      </c>
      <c r="CN52" s="411">
        <v>2512</v>
      </c>
      <c r="CO52" s="411">
        <v>2521</v>
      </c>
      <c r="CP52" s="411">
        <v>2558</v>
      </c>
      <c r="CQ52" s="411">
        <v>2688</v>
      </c>
      <c r="CR52" s="411">
        <v>2755</v>
      </c>
      <c r="CS52" s="411">
        <v>2877</v>
      </c>
      <c r="CT52" s="411">
        <v>2982</v>
      </c>
      <c r="CU52" s="416">
        <f>'1. Población_Afiliada_Regimen'!F52</f>
        <v>3040</v>
      </c>
      <c r="CV52" s="118">
        <f t="shared" si="0"/>
        <v>58</v>
      </c>
      <c r="CW52" s="98">
        <f t="shared" si="1"/>
        <v>1.9450033534540576</v>
      </c>
      <c r="CX52" s="118">
        <f t="shared" si="2"/>
        <v>334</v>
      </c>
      <c r="CY52" s="98">
        <f t="shared" si="3"/>
        <v>12.342941611234295</v>
      </c>
    </row>
    <row r="53" spans="1:111" ht="15" outlineLevel="2">
      <c r="A53" s="409">
        <v>306</v>
      </c>
      <c r="B53" s="409" t="s">
        <v>363</v>
      </c>
      <c r="C53" s="409" t="s">
        <v>376</v>
      </c>
      <c r="D53" s="412">
        <v>512</v>
      </c>
      <c r="E53" s="439">
        <v>513</v>
      </c>
      <c r="F53" s="439">
        <v>521</v>
      </c>
      <c r="G53" s="439">
        <v>472</v>
      </c>
      <c r="H53" s="439">
        <v>491</v>
      </c>
      <c r="I53" s="439">
        <v>446</v>
      </c>
      <c r="J53" s="439">
        <v>476</v>
      </c>
      <c r="K53" s="439">
        <v>497</v>
      </c>
      <c r="L53" s="439">
        <v>502</v>
      </c>
      <c r="M53" s="439">
        <v>540</v>
      </c>
      <c r="N53" s="439">
        <v>543</v>
      </c>
      <c r="O53" s="416">
        <v>533</v>
      </c>
      <c r="P53" s="412">
        <v>510</v>
      </c>
      <c r="Q53" s="439">
        <v>507</v>
      </c>
      <c r="R53" s="439">
        <v>532</v>
      </c>
      <c r="S53" s="439">
        <v>552</v>
      </c>
      <c r="T53" s="439">
        <v>491</v>
      </c>
      <c r="U53" s="439">
        <v>563</v>
      </c>
      <c r="V53" s="439">
        <v>557</v>
      </c>
      <c r="W53" s="439">
        <v>575</v>
      </c>
      <c r="X53" s="439">
        <v>584</v>
      </c>
      <c r="Y53" s="439">
        <v>603</v>
      </c>
      <c r="Z53" s="439">
        <v>596</v>
      </c>
      <c r="AA53" s="416">
        <v>581</v>
      </c>
      <c r="AB53" s="412">
        <v>549</v>
      </c>
      <c r="AC53" s="439">
        <v>506</v>
      </c>
      <c r="AD53" s="439">
        <v>491</v>
      </c>
      <c r="AE53" s="439">
        <v>471</v>
      </c>
      <c r="AF53" s="439">
        <v>460</v>
      </c>
      <c r="AG53" s="439">
        <v>461</v>
      </c>
      <c r="AH53" s="439">
        <v>449</v>
      </c>
      <c r="AI53" s="439">
        <v>462</v>
      </c>
      <c r="AJ53" s="439">
        <v>501</v>
      </c>
      <c r="AK53" s="439">
        <v>517</v>
      </c>
      <c r="AL53" s="439">
        <v>506</v>
      </c>
      <c r="AM53" s="416">
        <v>563</v>
      </c>
      <c r="AN53" s="412">
        <v>680</v>
      </c>
      <c r="AO53" s="439">
        <v>604</v>
      </c>
      <c r="AP53" s="439">
        <v>604</v>
      </c>
      <c r="AQ53" s="439">
        <v>603</v>
      </c>
      <c r="AR53" s="439">
        <v>597</v>
      </c>
      <c r="AS53" s="439">
        <v>643</v>
      </c>
      <c r="AT53" s="439">
        <v>655</v>
      </c>
      <c r="AU53" s="439">
        <v>665</v>
      </c>
      <c r="AV53" s="439">
        <v>646</v>
      </c>
      <c r="AW53" s="439">
        <v>662</v>
      </c>
      <c r="AX53" s="439">
        <v>657</v>
      </c>
      <c r="AY53" s="416">
        <v>655</v>
      </c>
      <c r="AZ53" s="412">
        <v>634</v>
      </c>
      <c r="BA53" s="439">
        <v>629</v>
      </c>
      <c r="BB53" s="439">
        <v>661</v>
      </c>
      <c r="BC53" s="439">
        <v>629</v>
      </c>
      <c r="BD53" s="439">
        <v>650</v>
      </c>
      <c r="BE53" s="439">
        <v>669</v>
      </c>
      <c r="BF53" s="439">
        <v>650</v>
      </c>
      <c r="BG53" s="439">
        <v>666</v>
      </c>
      <c r="BH53" s="439">
        <v>660</v>
      </c>
      <c r="BI53" s="439">
        <v>646</v>
      </c>
      <c r="BJ53" s="439">
        <v>668</v>
      </c>
      <c r="BK53" s="411">
        <v>690</v>
      </c>
      <c r="BL53" s="412">
        <v>675</v>
      </c>
      <c r="BM53" s="439">
        <v>660</v>
      </c>
      <c r="BN53" s="439">
        <v>686</v>
      </c>
      <c r="BO53" s="439">
        <v>706</v>
      </c>
      <c r="BP53" s="439">
        <v>711</v>
      </c>
      <c r="BQ53" s="439">
        <v>763</v>
      </c>
      <c r="BR53" s="439">
        <v>761</v>
      </c>
      <c r="BS53" s="439">
        <v>773</v>
      </c>
      <c r="BT53" s="439">
        <v>768</v>
      </c>
      <c r="BU53" s="439">
        <v>806</v>
      </c>
      <c r="BV53" s="439">
        <v>829</v>
      </c>
      <c r="BW53" s="411">
        <v>827</v>
      </c>
      <c r="BX53" s="412">
        <v>818</v>
      </c>
      <c r="BY53" s="439">
        <v>802</v>
      </c>
      <c r="BZ53" s="439">
        <v>835</v>
      </c>
      <c r="CA53" s="439">
        <v>843</v>
      </c>
      <c r="CB53" s="439">
        <v>895</v>
      </c>
      <c r="CC53" s="439">
        <v>895</v>
      </c>
      <c r="CD53" s="439">
        <v>894</v>
      </c>
      <c r="CE53" s="439">
        <v>877</v>
      </c>
      <c r="CF53" s="439">
        <v>868</v>
      </c>
      <c r="CG53" s="439">
        <v>867</v>
      </c>
      <c r="CH53" s="439">
        <v>861</v>
      </c>
      <c r="CI53" s="411">
        <v>896</v>
      </c>
      <c r="CJ53" s="412">
        <v>840</v>
      </c>
      <c r="CK53" s="439">
        <v>850</v>
      </c>
      <c r="CL53" s="439">
        <v>891</v>
      </c>
      <c r="CM53" s="439">
        <v>889</v>
      </c>
      <c r="CN53" s="411">
        <v>837</v>
      </c>
      <c r="CO53" s="411">
        <v>801</v>
      </c>
      <c r="CP53" s="411">
        <v>774</v>
      </c>
      <c r="CQ53" s="411">
        <v>821</v>
      </c>
      <c r="CR53" s="411">
        <v>843</v>
      </c>
      <c r="CS53" s="411">
        <v>879</v>
      </c>
      <c r="CT53" s="411">
        <v>886</v>
      </c>
      <c r="CU53" s="416">
        <f>'1. Población_Afiliada_Regimen'!F53</f>
        <v>923</v>
      </c>
      <c r="CV53" s="118">
        <f t="shared" si="0"/>
        <v>37</v>
      </c>
      <c r="CW53" s="98">
        <f t="shared" si="1"/>
        <v>4.1760722347629802</v>
      </c>
      <c r="CX53" s="118">
        <f t="shared" si="2"/>
        <v>27</v>
      </c>
      <c r="CY53" s="98">
        <f t="shared" si="3"/>
        <v>3.0133928571428572</v>
      </c>
    </row>
    <row r="54" spans="1:111" ht="15" outlineLevel="2">
      <c r="A54" s="409">
        <v>347</v>
      </c>
      <c r="B54" s="409" t="s">
        <v>363</v>
      </c>
      <c r="C54" s="409" t="s">
        <v>377</v>
      </c>
      <c r="D54" s="412">
        <v>862</v>
      </c>
      <c r="E54" s="439">
        <v>861</v>
      </c>
      <c r="F54" s="439">
        <v>861</v>
      </c>
      <c r="G54" s="439">
        <v>841</v>
      </c>
      <c r="H54" s="439">
        <v>859</v>
      </c>
      <c r="I54" s="439">
        <v>872</v>
      </c>
      <c r="J54" s="439">
        <v>841</v>
      </c>
      <c r="K54" s="439">
        <v>838</v>
      </c>
      <c r="L54" s="439">
        <v>826</v>
      </c>
      <c r="M54" s="439">
        <v>869</v>
      </c>
      <c r="N54" s="439">
        <v>869</v>
      </c>
      <c r="O54" s="416">
        <v>812</v>
      </c>
      <c r="P54" s="412">
        <v>792</v>
      </c>
      <c r="Q54" s="439">
        <v>652</v>
      </c>
      <c r="R54" s="439">
        <v>788</v>
      </c>
      <c r="S54" s="439">
        <v>814</v>
      </c>
      <c r="T54" s="439">
        <v>859</v>
      </c>
      <c r="U54" s="439">
        <v>850</v>
      </c>
      <c r="V54" s="439">
        <v>855</v>
      </c>
      <c r="W54" s="439">
        <v>878</v>
      </c>
      <c r="X54" s="439">
        <v>891</v>
      </c>
      <c r="Y54" s="439">
        <v>931</v>
      </c>
      <c r="Z54" s="439">
        <v>889</v>
      </c>
      <c r="AA54" s="416">
        <v>870</v>
      </c>
      <c r="AB54" s="412">
        <v>831</v>
      </c>
      <c r="AC54" s="439">
        <v>816</v>
      </c>
      <c r="AD54" s="439">
        <v>816</v>
      </c>
      <c r="AE54" s="439">
        <v>838</v>
      </c>
      <c r="AF54" s="439">
        <v>830</v>
      </c>
      <c r="AG54" s="439">
        <v>869</v>
      </c>
      <c r="AH54" s="439">
        <v>932</v>
      </c>
      <c r="AI54" s="439">
        <v>926</v>
      </c>
      <c r="AJ54" s="439">
        <v>935</v>
      </c>
      <c r="AK54" s="439">
        <v>931</v>
      </c>
      <c r="AL54" s="439">
        <v>843</v>
      </c>
      <c r="AM54" s="416">
        <v>846</v>
      </c>
      <c r="AN54" s="412">
        <v>800</v>
      </c>
      <c r="AO54" s="439">
        <v>760</v>
      </c>
      <c r="AP54" s="439">
        <v>780</v>
      </c>
      <c r="AQ54" s="439">
        <v>831</v>
      </c>
      <c r="AR54" s="439">
        <v>862</v>
      </c>
      <c r="AS54" s="439">
        <v>886</v>
      </c>
      <c r="AT54" s="439">
        <v>902</v>
      </c>
      <c r="AU54" s="439">
        <v>906</v>
      </c>
      <c r="AV54" s="439">
        <v>900</v>
      </c>
      <c r="AW54" s="439">
        <v>886</v>
      </c>
      <c r="AX54" s="439">
        <v>885</v>
      </c>
      <c r="AY54" s="416">
        <v>855</v>
      </c>
      <c r="AZ54" s="412">
        <v>814</v>
      </c>
      <c r="BA54" s="439">
        <v>784</v>
      </c>
      <c r="BB54" s="439">
        <v>781</v>
      </c>
      <c r="BC54" s="439">
        <v>748</v>
      </c>
      <c r="BD54" s="439">
        <v>737</v>
      </c>
      <c r="BE54" s="439">
        <v>754</v>
      </c>
      <c r="BF54" s="439">
        <v>758</v>
      </c>
      <c r="BG54" s="439">
        <v>742</v>
      </c>
      <c r="BH54" s="439">
        <v>793</v>
      </c>
      <c r="BI54" s="439">
        <v>790</v>
      </c>
      <c r="BJ54" s="439">
        <v>777</v>
      </c>
      <c r="BK54" s="411">
        <v>799</v>
      </c>
      <c r="BL54" s="412">
        <v>785</v>
      </c>
      <c r="BM54" s="439">
        <v>798</v>
      </c>
      <c r="BN54" s="439">
        <v>838</v>
      </c>
      <c r="BO54" s="439">
        <v>868</v>
      </c>
      <c r="BP54" s="439">
        <v>894</v>
      </c>
      <c r="BQ54" s="439">
        <v>887</v>
      </c>
      <c r="BR54" s="439">
        <v>910</v>
      </c>
      <c r="BS54" s="439">
        <v>899</v>
      </c>
      <c r="BT54" s="439">
        <v>908</v>
      </c>
      <c r="BU54" s="439">
        <v>881</v>
      </c>
      <c r="BV54" s="439">
        <v>856</v>
      </c>
      <c r="BW54" s="411">
        <v>868</v>
      </c>
      <c r="BX54" s="412">
        <v>842</v>
      </c>
      <c r="BY54" s="439">
        <v>836</v>
      </c>
      <c r="BZ54" s="439">
        <v>881</v>
      </c>
      <c r="CA54" s="439">
        <v>876</v>
      </c>
      <c r="CB54" s="439">
        <v>892</v>
      </c>
      <c r="CC54" s="439">
        <v>885</v>
      </c>
      <c r="CD54" s="439">
        <v>900</v>
      </c>
      <c r="CE54" s="439">
        <v>930</v>
      </c>
      <c r="CF54" s="439">
        <v>878</v>
      </c>
      <c r="CG54" s="439">
        <v>838</v>
      </c>
      <c r="CH54" s="439">
        <v>844</v>
      </c>
      <c r="CI54" s="411">
        <v>823</v>
      </c>
      <c r="CJ54" s="412">
        <v>776</v>
      </c>
      <c r="CK54" s="439">
        <v>727</v>
      </c>
      <c r="CL54" s="439">
        <v>739</v>
      </c>
      <c r="CM54" s="439">
        <v>758</v>
      </c>
      <c r="CN54" s="411">
        <v>751</v>
      </c>
      <c r="CO54" s="411">
        <v>742</v>
      </c>
      <c r="CP54" s="411">
        <v>733</v>
      </c>
      <c r="CQ54" s="411">
        <v>747</v>
      </c>
      <c r="CR54" s="411">
        <v>735</v>
      </c>
      <c r="CS54" s="411">
        <v>713</v>
      </c>
      <c r="CT54" s="411">
        <v>709</v>
      </c>
      <c r="CU54" s="416">
        <f>'1. Población_Afiliada_Regimen'!F54</f>
        <v>722</v>
      </c>
      <c r="CV54" s="118">
        <f t="shared" si="0"/>
        <v>13</v>
      </c>
      <c r="CW54" s="98">
        <f t="shared" si="1"/>
        <v>1.8335684062059237</v>
      </c>
      <c r="CX54" s="118">
        <f t="shared" si="2"/>
        <v>-101</v>
      </c>
      <c r="CY54" s="98">
        <f t="shared" si="3"/>
        <v>-12.272174969623331</v>
      </c>
    </row>
    <row r="55" spans="1:111" ht="15" outlineLevel="2">
      <c r="A55" s="409">
        <v>411</v>
      </c>
      <c r="B55" s="409" t="s">
        <v>363</v>
      </c>
      <c r="C55" s="409" t="s">
        <v>378</v>
      </c>
      <c r="D55" s="412">
        <v>1097</v>
      </c>
      <c r="E55" s="439">
        <v>1049</v>
      </c>
      <c r="F55" s="439">
        <v>1051</v>
      </c>
      <c r="G55" s="439">
        <v>1085</v>
      </c>
      <c r="H55" s="439">
        <v>1093</v>
      </c>
      <c r="I55" s="439">
        <v>1091</v>
      </c>
      <c r="J55" s="439">
        <v>1126</v>
      </c>
      <c r="K55" s="439">
        <v>1112</v>
      </c>
      <c r="L55" s="439">
        <v>1082</v>
      </c>
      <c r="M55" s="439">
        <v>1116</v>
      </c>
      <c r="N55" s="439">
        <v>1132</v>
      </c>
      <c r="O55" s="416">
        <v>1139</v>
      </c>
      <c r="P55" s="412">
        <v>1142</v>
      </c>
      <c r="Q55" s="439">
        <v>1167</v>
      </c>
      <c r="R55" s="439">
        <v>1139</v>
      </c>
      <c r="S55" s="439">
        <v>1156</v>
      </c>
      <c r="T55" s="439">
        <v>1093</v>
      </c>
      <c r="U55" s="439">
        <v>1193</v>
      </c>
      <c r="V55" s="439">
        <v>1236</v>
      </c>
      <c r="W55" s="439">
        <v>1285</v>
      </c>
      <c r="X55" s="439">
        <v>1316</v>
      </c>
      <c r="Y55" s="439">
        <v>1300</v>
      </c>
      <c r="Z55" s="439">
        <v>1273</v>
      </c>
      <c r="AA55" s="416">
        <v>1251</v>
      </c>
      <c r="AB55" s="412">
        <v>1227</v>
      </c>
      <c r="AC55" s="439">
        <v>1165</v>
      </c>
      <c r="AD55" s="439">
        <v>1159</v>
      </c>
      <c r="AE55" s="439">
        <v>1148</v>
      </c>
      <c r="AF55" s="439">
        <v>1101</v>
      </c>
      <c r="AG55" s="439">
        <v>1020</v>
      </c>
      <c r="AH55" s="439">
        <v>1099</v>
      </c>
      <c r="AI55" s="439">
        <v>1308</v>
      </c>
      <c r="AJ55" s="439">
        <v>1330</v>
      </c>
      <c r="AK55" s="439">
        <v>1360</v>
      </c>
      <c r="AL55" s="439">
        <v>1288</v>
      </c>
      <c r="AM55" s="416">
        <v>1261</v>
      </c>
      <c r="AN55" s="412">
        <v>1228</v>
      </c>
      <c r="AO55" s="439">
        <v>1121</v>
      </c>
      <c r="AP55" s="439">
        <v>1150</v>
      </c>
      <c r="AQ55" s="439">
        <v>1174</v>
      </c>
      <c r="AR55" s="439">
        <v>1193</v>
      </c>
      <c r="AS55" s="439">
        <v>1226</v>
      </c>
      <c r="AT55" s="439">
        <v>1222</v>
      </c>
      <c r="AU55" s="439">
        <v>1211</v>
      </c>
      <c r="AV55" s="439">
        <v>1208</v>
      </c>
      <c r="AW55" s="439">
        <v>1216</v>
      </c>
      <c r="AX55" s="439">
        <v>1224</v>
      </c>
      <c r="AY55" s="416">
        <v>1256</v>
      </c>
      <c r="AZ55" s="412">
        <v>1269</v>
      </c>
      <c r="BA55" s="439">
        <v>1251</v>
      </c>
      <c r="BB55" s="439">
        <v>1216</v>
      </c>
      <c r="BC55" s="439">
        <v>1199</v>
      </c>
      <c r="BD55" s="439">
        <v>1179</v>
      </c>
      <c r="BE55" s="439">
        <v>1167</v>
      </c>
      <c r="BF55" s="439">
        <v>1184</v>
      </c>
      <c r="BG55" s="439">
        <v>1171</v>
      </c>
      <c r="BH55" s="439">
        <v>1184</v>
      </c>
      <c r="BI55" s="439">
        <v>1177</v>
      </c>
      <c r="BJ55" s="439">
        <v>1161</v>
      </c>
      <c r="BK55" s="411">
        <v>1181</v>
      </c>
      <c r="BL55" s="412">
        <v>1176</v>
      </c>
      <c r="BM55" s="439">
        <v>1185</v>
      </c>
      <c r="BN55" s="439">
        <v>1200</v>
      </c>
      <c r="BO55" s="439">
        <v>1200</v>
      </c>
      <c r="BP55" s="439">
        <v>1182</v>
      </c>
      <c r="BQ55" s="439">
        <v>1184</v>
      </c>
      <c r="BR55" s="439">
        <v>1150</v>
      </c>
      <c r="BS55" s="439">
        <v>1135</v>
      </c>
      <c r="BT55" s="439">
        <v>1126</v>
      </c>
      <c r="BU55" s="439">
        <v>1121</v>
      </c>
      <c r="BV55" s="439">
        <v>1088</v>
      </c>
      <c r="BW55" s="411">
        <v>1068</v>
      </c>
      <c r="BX55" s="412">
        <v>987</v>
      </c>
      <c r="BY55" s="439">
        <v>989</v>
      </c>
      <c r="BZ55" s="439">
        <v>1024</v>
      </c>
      <c r="CA55" s="439">
        <v>1036</v>
      </c>
      <c r="CB55" s="439">
        <v>1056</v>
      </c>
      <c r="CC55" s="439">
        <v>1066</v>
      </c>
      <c r="CD55" s="439">
        <v>1068</v>
      </c>
      <c r="CE55" s="439">
        <v>1087</v>
      </c>
      <c r="CF55" s="439">
        <v>1128</v>
      </c>
      <c r="CG55" s="439">
        <v>1142</v>
      </c>
      <c r="CH55" s="439">
        <v>1152</v>
      </c>
      <c r="CI55" s="411">
        <v>1127</v>
      </c>
      <c r="CJ55" s="412">
        <v>1082</v>
      </c>
      <c r="CK55" s="439">
        <v>1046</v>
      </c>
      <c r="CL55" s="439">
        <v>1044</v>
      </c>
      <c r="CM55" s="439">
        <v>1051</v>
      </c>
      <c r="CN55" s="411">
        <v>1027</v>
      </c>
      <c r="CO55" s="411">
        <v>1039</v>
      </c>
      <c r="CP55" s="411">
        <v>1049</v>
      </c>
      <c r="CQ55" s="411">
        <v>1111</v>
      </c>
      <c r="CR55" s="411">
        <v>1110</v>
      </c>
      <c r="CS55" s="411">
        <v>1149</v>
      </c>
      <c r="CT55" s="411">
        <v>1162</v>
      </c>
      <c r="CU55" s="416">
        <f>'1. Población_Afiliada_Regimen'!F55</f>
        <v>1147</v>
      </c>
      <c r="CV55" s="118">
        <f t="shared" si="0"/>
        <v>-15</v>
      </c>
      <c r="CW55" s="98">
        <f t="shared" si="1"/>
        <v>-1.2908777969018932</v>
      </c>
      <c r="CX55" s="118">
        <f t="shared" si="2"/>
        <v>20</v>
      </c>
      <c r="CY55" s="98">
        <f t="shared" si="3"/>
        <v>1.7746228926353149</v>
      </c>
    </row>
    <row r="56" spans="1:111" ht="15" outlineLevel="2">
      <c r="A56" s="409">
        <v>501</v>
      </c>
      <c r="B56" s="409" t="s">
        <v>363</v>
      </c>
      <c r="C56" s="409" t="s">
        <v>380</v>
      </c>
      <c r="D56" s="412">
        <v>142</v>
      </c>
      <c r="E56" s="439">
        <v>147</v>
      </c>
      <c r="F56" s="439">
        <v>150</v>
      </c>
      <c r="G56" s="439">
        <v>186</v>
      </c>
      <c r="H56" s="439">
        <v>195</v>
      </c>
      <c r="I56" s="439">
        <v>182</v>
      </c>
      <c r="J56" s="439">
        <v>188</v>
      </c>
      <c r="K56" s="439">
        <v>192</v>
      </c>
      <c r="L56" s="439">
        <v>192</v>
      </c>
      <c r="M56" s="439">
        <v>200</v>
      </c>
      <c r="N56" s="439">
        <v>195</v>
      </c>
      <c r="O56" s="416">
        <v>183</v>
      </c>
      <c r="P56" s="412">
        <v>192</v>
      </c>
      <c r="Q56" s="439">
        <v>189</v>
      </c>
      <c r="R56" s="439">
        <v>194</v>
      </c>
      <c r="S56" s="439">
        <v>212</v>
      </c>
      <c r="T56" s="439">
        <v>195</v>
      </c>
      <c r="U56" s="439">
        <v>219</v>
      </c>
      <c r="V56" s="439">
        <v>231</v>
      </c>
      <c r="W56" s="439">
        <v>248</v>
      </c>
      <c r="X56" s="439">
        <v>253</v>
      </c>
      <c r="Y56" s="439">
        <v>284</v>
      </c>
      <c r="Z56" s="439">
        <v>270</v>
      </c>
      <c r="AA56" s="416">
        <v>254</v>
      </c>
      <c r="AB56" s="412">
        <v>255</v>
      </c>
      <c r="AC56" s="439">
        <v>230</v>
      </c>
      <c r="AD56" s="439">
        <v>223</v>
      </c>
      <c r="AE56" s="439">
        <v>204</v>
      </c>
      <c r="AF56" s="439">
        <v>172</v>
      </c>
      <c r="AG56" s="439">
        <v>164</v>
      </c>
      <c r="AH56" s="439">
        <v>173</v>
      </c>
      <c r="AI56" s="439">
        <v>189</v>
      </c>
      <c r="AJ56" s="439">
        <v>187</v>
      </c>
      <c r="AK56" s="439">
        <v>179</v>
      </c>
      <c r="AL56" s="439">
        <v>158</v>
      </c>
      <c r="AM56" s="416">
        <v>73</v>
      </c>
      <c r="AN56" s="412">
        <v>197</v>
      </c>
      <c r="AO56" s="439">
        <v>187</v>
      </c>
      <c r="AP56" s="439">
        <v>204</v>
      </c>
      <c r="AQ56" s="439">
        <v>216</v>
      </c>
      <c r="AR56" s="439">
        <v>220</v>
      </c>
      <c r="AS56" s="439">
        <v>233</v>
      </c>
      <c r="AT56" s="439">
        <v>242</v>
      </c>
      <c r="AU56" s="439">
        <v>231</v>
      </c>
      <c r="AV56" s="439">
        <v>223</v>
      </c>
      <c r="AW56" s="439">
        <v>267</v>
      </c>
      <c r="AX56" s="439">
        <v>266</v>
      </c>
      <c r="AY56" s="416">
        <v>246</v>
      </c>
      <c r="AZ56" s="412">
        <v>208</v>
      </c>
      <c r="BA56" s="439">
        <v>192</v>
      </c>
      <c r="BB56" s="439">
        <v>186</v>
      </c>
      <c r="BC56" s="439">
        <v>163</v>
      </c>
      <c r="BD56" s="439">
        <v>170</v>
      </c>
      <c r="BE56" s="439">
        <v>176</v>
      </c>
      <c r="BF56" s="439">
        <v>180</v>
      </c>
      <c r="BG56" s="439">
        <v>196</v>
      </c>
      <c r="BH56" s="439">
        <v>190</v>
      </c>
      <c r="BI56" s="439">
        <v>192</v>
      </c>
      <c r="BJ56" s="439">
        <v>182</v>
      </c>
      <c r="BK56" s="411">
        <v>182</v>
      </c>
      <c r="BL56" s="412">
        <v>174</v>
      </c>
      <c r="BM56" s="439">
        <v>188</v>
      </c>
      <c r="BN56" s="439">
        <v>180</v>
      </c>
      <c r="BO56" s="439">
        <v>186</v>
      </c>
      <c r="BP56" s="439">
        <v>196</v>
      </c>
      <c r="BQ56" s="439">
        <v>201</v>
      </c>
      <c r="BR56" s="439">
        <v>191</v>
      </c>
      <c r="BS56" s="439">
        <v>184</v>
      </c>
      <c r="BT56" s="439">
        <v>180</v>
      </c>
      <c r="BU56" s="439">
        <v>174</v>
      </c>
      <c r="BV56" s="439">
        <v>183</v>
      </c>
      <c r="BW56" s="411">
        <v>190</v>
      </c>
      <c r="BX56" s="412">
        <v>177</v>
      </c>
      <c r="BY56" s="439">
        <v>177</v>
      </c>
      <c r="BZ56" s="439">
        <v>185</v>
      </c>
      <c r="CA56" s="439">
        <v>181</v>
      </c>
      <c r="CB56" s="439">
        <v>189</v>
      </c>
      <c r="CC56" s="439">
        <v>187</v>
      </c>
      <c r="CD56" s="439">
        <v>199</v>
      </c>
      <c r="CE56" s="439">
        <v>217</v>
      </c>
      <c r="CF56" s="439">
        <v>215</v>
      </c>
      <c r="CG56" s="439">
        <v>220</v>
      </c>
      <c r="CH56" s="439">
        <v>219</v>
      </c>
      <c r="CI56" s="411">
        <v>223</v>
      </c>
      <c r="CJ56" s="412">
        <v>198</v>
      </c>
      <c r="CK56" s="439">
        <v>195</v>
      </c>
      <c r="CL56" s="439">
        <v>213</v>
      </c>
      <c r="CM56" s="439">
        <v>213</v>
      </c>
      <c r="CN56" s="411">
        <v>209</v>
      </c>
      <c r="CO56" s="411">
        <v>215</v>
      </c>
      <c r="CP56" s="411">
        <v>234</v>
      </c>
      <c r="CQ56" s="411">
        <v>245</v>
      </c>
      <c r="CR56" s="411">
        <v>243</v>
      </c>
      <c r="CS56" s="411">
        <v>249</v>
      </c>
      <c r="CT56" s="411">
        <v>249</v>
      </c>
      <c r="CU56" s="416">
        <f>'1. Población_Afiliada_Regimen'!F56</f>
        <v>241</v>
      </c>
      <c r="CV56" s="118">
        <f t="shared" si="0"/>
        <v>-8</v>
      </c>
      <c r="CW56" s="98">
        <f t="shared" si="1"/>
        <v>-3.2128514056224895</v>
      </c>
      <c r="CX56" s="118">
        <f t="shared" si="2"/>
        <v>18</v>
      </c>
      <c r="CY56" s="98">
        <f t="shared" si="3"/>
        <v>8.071748878923767</v>
      </c>
    </row>
    <row r="57" spans="1:111" ht="15" outlineLevel="2">
      <c r="A57" s="409">
        <v>543</v>
      </c>
      <c r="B57" s="409" t="s">
        <v>363</v>
      </c>
      <c r="C57" s="409" t="s">
        <v>382</v>
      </c>
      <c r="D57" s="412">
        <v>486</v>
      </c>
      <c r="E57" s="439">
        <v>484</v>
      </c>
      <c r="F57" s="439">
        <v>513</v>
      </c>
      <c r="G57" s="439">
        <v>483</v>
      </c>
      <c r="H57" s="439">
        <v>462</v>
      </c>
      <c r="I57" s="439">
        <v>528</v>
      </c>
      <c r="J57" s="439">
        <v>529</v>
      </c>
      <c r="K57" s="439">
        <v>562</v>
      </c>
      <c r="L57" s="439">
        <v>588</v>
      </c>
      <c r="M57" s="439">
        <v>596</v>
      </c>
      <c r="N57" s="439">
        <v>597</v>
      </c>
      <c r="O57" s="416">
        <v>553</v>
      </c>
      <c r="P57" s="412">
        <v>492</v>
      </c>
      <c r="Q57" s="439">
        <v>543</v>
      </c>
      <c r="R57" s="439">
        <v>604</v>
      </c>
      <c r="S57" s="439">
        <v>606</v>
      </c>
      <c r="T57" s="439">
        <v>462</v>
      </c>
      <c r="U57" s="439">
        <v>630</v>
      </c>
      <c r="V57" s="439">
        <v>650</v>
      </c>
      <c r="W57" s="439">
        <v>674</v>
      </c>
      <c r="X57" s="439">
        <v>713</v>
      </c>
      <c r="Y57" s="439">
        <v>736</v>
      </c>
      <c r="Z57" s="439">
        <v>688</v>
      </c>
      <c r="AA57" s="416">
        <v>656</v>
      </c>
      <c r="AB57" s="412">
        <v>594</v>
      </c>
      <c r="AC57" s="439">
        <v>562</v>
      </c>
      <c r="AD57" s="439">
        <v>566</v>
      </c>
      <c r="AE57" s="439">
        <v>577</v>
      </c>
      <c r="AF57" s="439">
        <v>583</v>
      </c>
      <c r="AG57" s="439">
        <v>613</v>
      </c>
      <c r="AH57" s="439">
        <v>647</v>
      </c>
      <c r="AI57" s="439">
        <v>670</v>
      </c>
      <c r="AJ57" s="439">
        <v>689</v>
      </c>
      <c r="AK57" s="439">
        <v>711</v>
      </c>
      <c r="AL57" s="439">
        <v>614</v>
      </c>
      <c r="AM57" s="416">
        <v>632</v>
      </c>
      <c r="AN57" s="412">
        <v>621</v>
      </c>
      <c r="AO57" s="439">
        <v>515</v>
      </c>
      <c r="AP57" s="439">
        <v>549</v>
      </c>
      <c r="AQ57" s="439">
        <v>565</v>
      </c>
      <c r="AR57" s="439">
        <v>574</v>
      </c>
      <c r="AS57" s="439">
        <v>663</v>
      </c>
      <c r="AT57" s="439">
        <v>646</v>
      </c>
      <c r="AU57" s="439">
        <v>655</v>
      </c>
      <c r="AV57" s="439">
        <v>645</v>
      </c>
      <c r="AW57" s="439">
        <v>633</v>
      </c>
      <c r="AX57" s="439">
        <v>637</v>
      </c>
      <c r="AY57" s="416">
        <v>644</v>
      </c>
      <c r="AZ57" s="412">
        <v>632</v>
      </c>
      <c r="BA57" s="439">
        <v>625</v>
      </c>
      <c r="BB57" s="439">
        <v>600</v>
      </c>
      <c r="BC57" s="439">
        <v>583</v>
      </c>
      <c r="BD57" s="439">
        <v>582</v>
      </c>
      <c r="BE57" s="439">
        <v>601</v>
      </c>
      <c r="BF57" s="439">
        <v>628</v>
      </c>
      <c r="BG57" s="439">
        <v>614</v>
      </c>
      <c r="BH57" s="439">
        <v>610</v>
      </c>
      <c r="BI57" s="439">
        <v>599</v>
      </c>
      <c r="BJ57" s="439">
        <v>575</v>
      </c>
      <c r="BK57" s="411">
        <v>593</v>
      </c>
      <c r="BL57" s="412">
        <v>573</v>
      </c>
      <c r="BM57" s="439">
        <v>565</v>
      </c>
      <c r="BN57" s="439">
        <v>611</v>
      </c>
      <c r="BO57" s="439">
        <v>614</v>
      </c>
      <c r="BP57" s="439">
        <v>603</v>
      </c>
      <c r="BQ57" s="439">
        <v>592</v>
      </c>
      <c r="BR57" s="439">
        <v>583</v>
      </c>
      <c r="BS57" s="439">
        <v>568</v>
      </c>
      <c r="BT57" s="439">
        <v>567</v>
      </c>
      <c r="BU57" s="439">
        <v>560</v>
      </c>
      <c r="BV57" s="439">
        <v>576</v>
      </c>
      <c r="BW57" s="411">
        <v>545</v>
      </c>
      <c r="BX57" s="412">
        <v>513</v>
      </c>
      <c r="BY57" s="439">
        <v>510</v>
      </c>
      <c r="BZ57" s="439">
        <v>502</v>
      </c>
      <c r="CA57" s="439">
        <v>509</v>
      </c>
      <c r="CB57" s="439">
        <v>544</v>
      </c>
      <c r="CC57" s="439">
        <v>556</v>
      </c>
      <c r="CD57" s="439">
        <v>566</v>
      </c>
      <c r="CE57" s="439">
        <v>528</v>
      </c>
      <c r="CF57" s="439">
        <v>529</v>
      </c>
      <c r="CG57" s="439">
        <v>559</v>
      </c>
      <c r="CH57" s="439">
        <v>543</v>
      </c>
      <c r="CI57" s="411">
        <v>547</v>
      </c>
      <c r="CJ57" s="412">
        <v>518</v>
      </c>
      <c r="CK57" s="439">
        <v>502</v>
      </c>
      <c r="CL57" s="439">
        <v>525</v>
      </c>
      <c r="CM57" s="439">
        <v>570</v>
      </c>
      <c r="CN57" s="411">
        <v>515</v>
      </c>
      <c r="CO57" s="411">
        <v>519</v>
      </c>
      <c r="CP57" s="411">
        <v>540</v>
      </c>
      <c r="CQ57" s="411">
        <v>585</v>
      </c>
      <c r="CR57" s="411">
        <v>558</v>
      </c>
      <c r="CS57" s="411">
        <v>582</v>
      </c>
      <c r="CT57" s="411">
        <v>601</v>
      </c>
      <c r="CU57" s="416">
        <f>'1. Población_Afiliada_Regimen'!F57</f>
        <v>616</v>
      </c>
      <c r="CV57" s="118">
        <f t="shared" si="0"/>
        <v>15</v>
      </c>
      <c r="CW57" s="98">
        <f t="shared" si="1"/>
        <v>2.4958402662229617</v>
      </c>
      <c r="CX57" s="118">
        <f t="shared" si="2"/>
        <v>69</v>
      </c>
      <c r="CY57" s="98">
        <f t="shared" si="3"/>
        <v>12.614259597806216</v>
      </c>
    </row>
    <row r="58" spans="1:111" ht="15" outlineLevel="2">
      <c r="A58" s="409">
        <v>628</v>
      </c>
      <c r="B58" s="409" t="s">
        <v>363</v>
      </c>
      <c r="C58" s="409" t="s">
        <v>384</v>
      </c>
      <c r="D58" s="412">
        <v>766</v>
      </c>
      <c r="E58" s="439">
        <v>739</v>
      </c>
      <c r="F58" s="439">
        <v>725</v>
      </c>
      <c r="G58" s="439">
        <v>728</v>
      </c>
      <c r="H58" s="439">
        <v>767</v>
      </c>
      <c r="I58" s="439">
        <v>741</v>
      </c>
      <c r="J58" s="439">
        <v>803</v>
      </c>
      <c r="K58" s="439">
        <v>833</v>
      </c>
      <c r="L58" s="439">
        <v>901</v>
      </c>
      <c r="M58" s="439">
        <v>905</v>
      </c>
      <c r="N58" s="439">
        <v>915</v>
      </c>
      <c r="O58" s="416">
        <v>890</v>
      </c>
      <c r="P58" s="412">
        <v>824</v>
      </c>
      <c r="Q58" s="439">
        <v>856</v>
      </c>
      <c r="R58" s="439">
        <v>897</v>
      </c>
      <c r="S58" s="439">
        <v>911</v>
      </c>
      <c r="T58" s="439">
        <v>767</v>
      </c>
      <c r="U58" s="439">
        <v>883</v>
      </c>
      <c r="V58" s="439">
        <v>903</v>
      </c>
      <c r="W58" s="439">
        <v>957</v>
      </c>
      <c r="X58" s="439">
        <v>1055</v>
      </c>
      <c r="Y58" s="439">
        <v>1029</v>
      </c>
      <c r="Z58" s="439">
        <v>995</v>
      </c>
      <c r="AA58" s="416">
        <v>965</v>
      </c>
      <c r="AB58" s="412">
        <v>943</v>
      </c>
      <c r="AC58" s="439">
        <v>916</v>
      </c>
      <c r="AD58" s="439">
        <v>920</v>
      </c>
      <c r="AE58" s="439">
        <v>855</v>
      </c>
      <c r="AF58" s="439">
        <v>853</v>
      </c>
      <c r="AG58" s="439">
        <v>910</v>
      </c>
      <c r="AH58" s="439">
        <v>966</v>
      </c>
      <c r="AI58" s="439">
        <v>980</v>
      </c>
      <c r="AJ58" s="439">
        <v>961</v>
      </c>
      <c r="AK58" s="439">
        <v>931</v>
      </c>
      <c r="AL58" s="439">
        <v>855</v>
      </c>
      <c r="AM58" s="416">
        <v>897</v>
      </c>
      <c r="AN58" s="412">
        <v>1021</v>
      </c>
      <c r="AO58" s="439">
        <v>985</v>
      </c>
      <c r="AP58" s="439">
        <v>979</v>
      </c>
      <c r="AQ58" s="439">
        <v>1050</v>
      </c>
      <c r="AR58" s="439">
        <v>1031</v>
      </c>
      <c r="AS58" s="439">
        <v>1112</v>
      </c>
      <c r="AT58" s="439">
        <v>1136</v>
      </c>
      <c r="AU58" s="439">
        <v>1124</v>
      </c>
      <c r="AV58" s="439">
        <v>1225</v>
      </c>
      <c r="AW58" s="439">
        <v>1155</v>
      </c>
      <c r="AX58" s="439">
        <v>1128</v>
      </c>
      <c r="AY58" s="416">
        <v>1093</v>
      </c>
      <c r="AZ58" s="412">
        <v>1052</v>
      </c>
      <c r="BA58" s="439">
        <v>1010</v>
      </c>
      <c r="BB58" s="439">
        <v>983</v>
      </c>
      <c r="BC58" s="439">
        <v>924</v>
      </c>
      <c r="BD58" s="439">
        <v>891</v>
      </c>
      <c r="BE58" s="439">
        <v>882</v>
      </c>
      <c r="BF58" s="439">
        <v>877</v>
      </c>
      <c r="BG58" s="439">
        <v>889</v>
      </c>
      <c r="BH58" s="439">
        <v>894</v>
      </c>
      <c r="BI58" s="439">
        <v>862</v>
      </c>
      <c r="BJ58" s="439">
        <v>820</v>
      </c>
      <c r="BK58" s="411">
        <v>806</v>
      </c>
      <c r="BL58" s="412">
        <v>781</v>
      </c>
      <c r="BM58" s="439">
        <v>786</v>
      </c>
      <c r="BN58" s="439">
        <v>840</v>
      </c>
      <c r="BO58" s="439">
        <v>807</v>
      </c>
      <c r="BP58" s="439">
        <v>828</v>
      </c>
      <c r="BQ58" s="439">
        <v>804</v>
      </c>
      <c r="BR58" s="439">
        <v>798</v>
      </c>
      <c r="BS58" s="439">
        <v>808</v>
      </c>
      <c r="BT58" s="439">
        <v>816</v>
      </c>
      <c r="BU58" s="439">
        <v>788</v>
      </c>
      <c r="BV58" s="439">
        <v>747</v>
      </c>
      <c r="BW58" s="411">
        <v>714</v>
      </c>
      <c r="BX58" s="412">
        <v>668</v>
      </c>
      <c r="BY58" s="439">
        <v>658</v>
      </c>
      <c r="BZ58" s="439">
        <v>737</v>
      </c>
      <c r="CA58" s="439">
        <v>773</v>
      </c>
      <c r="CB58" s="439">
        <v>802</v>
      </c>
      <c r="CC58" s="439">
        <v>796</v>
      </c>
      <c r="CD58" s="439">
        <v>781</v>
      </c>
      <c r="CE58" s="439">
        <v>773</v>
      </c>
      <c r="CF58" s="439">
        <v>732</v>
      </c>
      <c r="CG58" s="439">
        <v>730</v>
      </c>
      <c r="CH58" s="439">
        <v>738</v>
      </c>
      <c r="CI58" s="411">
        <v>720</v>
      </c>
      <c r="CJ58" s="412">
        <v>658</v>
      </c>
      <c r="CK58" s="439">
        <v>659</v>
      </c>
      <c r="CL58" s="439">
        <v>642</v>
      </c>
      <c r="CM58" s="439">
        <v>671</v>
      </c>
      <c r="CN58" s="411">
        <v>642</v>
      </c>
      <c r="CO58" s="411">
        <v>653</v>
      </c>
      <c r="CP58" s="411">
        <v>639</v>
      </c>
      <c r="CQ58" s="411">
        <v>661</v>
      </c>
      <c r="CR58" s="411">
        <v>683</v>
      </c>
      <c r="CS58" s="411">
        <v>661</v>
      </c>
      <c r="CT58" s="411">
        <v>744</v>
      </c>
      <c r="CU58" s="416">
        <f>'1. Población_Afiliada_Regimen'!F58</f>
        <v>712</v>
      </c>
      <c r="CV58" s="118">
        <f t="shared" si="0"/>
        <v>-32</v>
      </c>
      <c r="CW58" s="98">
        <f t="shared" si="1"/>
        <v>-4.3010752688172049</v>
      </c>
      <c r="CX58" s="118">
        <f t="shared" si="2"/>
        <v>-8</v>
      </c>
      <c r="CY58" s="98">
        <f t="shared" si="3"/>
        <v>-1.1111111111111112</v>
      </c>
    </row>
    <row r="59" spans="1:111" ht="15" outlineLevel="2">
      <c r="A59" s="409">
        <v>656</v>
      </c>
      <c r="B59" s="409" t="s">
        <v>363</v>
      </c>
      <c r="C59" s="409" t="s">
        <v>386</v>
      </c>
      <c r="D59" s="412">
        <v>3966</v>
      </c>
      <c r="E59" s="439">
        <v>4000</v>
      </c>
      <c r="F59" s="439">
        <v>4008</v>
      </c>
      <c r="G59" s="439">
        <v>3991</v>
      </c>
      <c r="H59" s="439">
        <v>4117</v>
      </c>
      <c r="I59" s="439">
        <v>4229</v>
      </c>
      <c r="J59" s="439">
        <v>4231</v>
      </c>
      <c r="K59" s="439">
        <v>4268</v>
      </c>
      <c r="L59" s="439">
        <v>4269</v>
      </c>
      <c r="M59" s="439">
        <v>4264</v>
      </c>
      <c r="N59" s="439">
        <v>4232</v>
      </c>
      <c r="O59" s="416">
        <v>4242</v>
      </c>
      <c r="P59" s="412">
        <v>4260</v>
      </c>
      <c r="Q59" s="439">
        <v>3323</v>
      </c>
      <c r="R59" s="439">
        <v>4156</v>
      </c>
      <c r="S59" s="439">
        <v>4121</v>
      </c>
      <c r="T59" s="439">
        <v>4117</v>
      </c>
      <c r="U59" s="439">
        <v>4216</v>
      </c>
      <c r="V59" s="439">
        <v>4253</v>
      </c>
      <c r="W59" s="439">
        <v>4391</v>
      </c>
      <c r="X59" s="439">
        <v>4452</v>
      </c>
      <c r="Y59" s="439">
        <v>4536</v>
      </c>
      <c r="Z59" s="439">
        <v>4450</v>
      </c>
      <c r="AA59" s="416">
        <v>4349</v>
      </c>
      <c r="AB59" s="412">
        <v>4196</v>
      </c>
      <c r="AC59" s="439">
        <v>4123</v>
      </c>
      <c r="AD59" s="439">
        <v>4201</v>
      </c>
      <c r="AE59" s="439">
        <v>4211</v>
      </c>
      <c r="AF59" s="439">
        <v>4214</v>
      </c>
      <c r="AG59" s="439">
        <v>4359</v>
      </c>
      <c r="AH59" s="439">
        <v>4503</v>
      </c>
      <c r="AI59" s="439">
        <v>4603</v>
      </c>
      <c r="AJ59" s="439">
        <v>4706</v>
      </c>
      <c r="AK59" s="439">
        <v>4710</v>
      </c>
      <c r="AL59" s="439">
        <v>4409</v>
      </c>
      <c r="AM59" s="416">
        <v>4485</v>
      </c>
      <c r="AN59" s="412">
        <v>4437</v>
      </c>
      <c r="AO59" s="439">
        <v>4278</v>
      </c>
      <c r="AP59" s="439">
        <v>4293</v>
      </c>
      <c r="AQ59" s="439">
        <v>4418</v>
      </c>
      <c r="AR59" s="439">
        <v>4498</v>
      </c>
      <c r="AS59" s="439">
        <v>4641</v>
      </c>
      <c r="AT59" s="439">
        <v>4702</v>
      </c>
      <c r="AU59" s="439">
        <v>4734</v>
      </c>
      <c r="AV59" s="439">
        <v>4769</v>
      </c>
      <c r="AW59" s="439">
        <v>4815</v>
      </c>
      <c r="AX59" s="439">
        <v>4841</v>
      </c>
      <c r="AY59" s="416">
        <v>4846</v>
      </c>
      <c r="AZ59" s="412">
        <v>4794</v>
      </c>
      <c r="BA59" s="439">
        <v>4794</v>
      </c>
      <c r="BB59" s="439">
        <v>4855</v>
      </c>
      <c r="BC59" s="439">
        <v>4755</v>
      </c>
      <c r="BD59" s="439">
        <v>4782</v>
      </c>
      <c r="BE59" s="439">
        <v>4838</v>
      </c>
      <c r="BF59" s="439">
        <v>4848</v>
      </c>
      <c r="BG59" s="439">
        <v>4878</v>
      </c>
      <c r="BH59" s="439">
        <v>4736</v>
      </c>
      <c r="BI59" s="439">
        <v>4705</v>
      </c>
      <c r="BJ59" s="439">
        <v>4586</v>
      </c>
      <c r="BK59" s="411">
        <v>4578</v>
      </c>
      <c r="BL59" s="412">
        <v>4512</v>
      </c>
      <c r="BM59" s="439">
        <v>4453</v>
      </c>
      <c r="BN59" s="439">
        <v>4436</v>
      </c>
      <c r="BO59" s="439">
        <v>4429</v>
      </c>
      <c r="BP59" s="439">
        <v>4392</v>
      </c>
      <c r="BQ59" s="439">
        <v>4408</v>
      </c>
      <c r="BR59" s="439">
        <v>4370</v>
      </c>
      <c r="BS59" s="439">
        <v>4374</v>
      </c>
      <c r="BT59" s="439">
        <v>4414</v>
      </c>
      <c r="BU59" s="439">
        <v>4424</v>
      </c>
      <c r="BV59" s="439">
        <v>4440</v>
      </c>
      <c r="BW59" s="411">
        <v>4458</v>
      </c>
      <c r="BX59" s="412">
        <v>4381</v>
      </c>
      <c r="BY59" s="439">
        <v>4398</v>
      </c>
      <c r="BZ59" s="439">
        <v>4513</v>
      </c>
      <c r="CA59" s="439">
        <v>4597</v>
      </c>
      <c r="CB59" s="439">
        <v>4692</v>
      </c>
      <c r="CC59" s="439">
        <v>4754</v>
      </c>
      <c r="CD59" s="439">
        <v>4855</v>
      </c>
      <c r="CE59" s="439">
        <v>4989</v>
      </c>
      <c r="CF59" s="439">
        <v>4879</v>
      </c>
      <c r="CG59" s="439">
        <v>4935</v>
      </c>
      <c r="CH59" s="439">
        <v>4922</v>
      </c>
      <c r="CI59" s="411">
        <v>4883</v>
      </c>
      <c r="CJ59" s="412">
        <v>4635</v>
      </c>
      <c r="CK59" s="439">
        <v>4579</v>
      </c>
      <c r="CL59" s="439">
        <v>4668</v>
      </c>
      <c r="CM59" s="439">
        <v>4619</v>
      </c>
      <c r="CN59" s="411">
        <v>4505</v>
      </c>
      <c r="CO59" s="411">
        <v>4554</v>
      </c>
      <c r="CP59" s="411">
        <v>4548</v>
      </c>
      <c r="CQ59" s="411">
        <v>4664</v>
      </c>
      <c r="CR59" s="411">
        <v>4702</v>
      </c>
      <c r="CS59" s="411">
        <v>4786</v>
      </c>
      <c r="CT59" s="411">
        <v>4830</v>
      </c>
      <c r="CU59" s="416">
        <f>'1. Población_Afiliada_Regimen'!F59</f>
        <v>4856</v>
      </c>
      <c r="CV59" s="118">
        <f t="shared" si="0"/>
        <v>26</v>
      </c>
      <c r="CW59" s="98">
        <f t="shared" si="1"/>
        <v>0.5383022774327122</v>
      </c>
      <c r="CX59" s="118">
        <f t="shared" si="2"/>
        <v>-27</v>
      </c>
      <c r="CY59" s="98">
        <f t="shared" si="3"/>
        <v>-0.55293876715134138</v>
      </c>
    </row>
    <row r="60" spans="1:111" ht="15" outlineLevel="2">
      <c r="A60" s="409">
        <v>761</v>
      </c>
      <c r="B60" s="409" t="s">
        <v>363</v>
      </c>
      <c r="C60" s="409" t="s">
        <v>388</v>
      </c>
      <c r="D60" s="412">
        <v>2584</v>
      </c>
      <c r="E60" s="439">
        <v>2566</v>
      </c>
      <c r="F60" s="439">
        <v>2596</v>
      </c>
      <c r="G60" s="439">
        <v>2644</v>
      </c>
      <c r="H60" s="439">
        <v>2655</v>
      </c>
      <c r="I60" s="439">
        <v>2683</v>
      </c>
      <c r="J60" s="439">
        <v>2672</v>
      </c>
      <c r="K60" s="439">
        <v>2712</v>
      </c>
      <c r="L60" s="439">
        <v>2736</v>
      </c>
      <c r="M60" s="439">
        <v>2743</v>
      </c>
      <c r="N60" s="439">
        <v>2697</v>
      </c>
      <c r="O60" s="416">
        <v>2676</v>
      </c>
      <c r="P60" s="412">
        <v>2630</v>
      </c>
      <c r="Q60" s="439">
        <v>2495</v>
      </c>
      <c r="R60" s="439">
        <v>2624</v>
      </c>
      <c r="S60" s="439">
        <v>2670</v>
      </c>
      <c r="T60" s="439">
        <v>2655</v>
      </c>
      <c r="U60" s="439">
        <v>2804</v>
      </c>
      <c r="V60" s="439">
        <v>2825</v>
      </c>
      <c r="W60" s="439">
        <v>2919</v>
      </c>
      <c r="X60" s="439">
        <v>2935</v>
      </c>
      <c r="Y60" s="439">
        <v>2995</v>
      </c>
      <c r="Z60" s="439">
        <v>2980</v>
      </c>
      <c r="AA60" s="416">
        <v>2874</v>
      </c>
      <c r="AB60" s="412">
        <v>2716</v>
      </c>
      <c r="AC60" s="439">
        <v>2664</v>
      </c>
      <c r="AD60" s="439">
        <v>2768</v>
      </c>
      <c r="AE60" s="439">
        <v>2809</v>
      </c>
      <c r="AF60" s="439">
        <v>2791</v>
      </c>
      <c r="AG60" s="439">
        <v>2862</v>
      </c>
      <c r="AH60" s="439">
        <v>3015</v>
      </c>
      <c r="AI60" s="439">
        <v>3085</v>
      </c>
      <c r="AJ60" s="439">
        <v>3157</v>
      </c>
      <c r="AK60" s="439">
        <v>3149</v>
      </c>
      <c r="AL60" s="439">
        <v>2980</v>
      </c>
      <c r="AM60" s="416">
        <v>2994</v>
      </c>
      <c r="AN60" s="412">
        <v>2928</v>
      </c>
      <c r="AO60" s="439">
        <v>2823</v>
      </c>
      <c r="AP60" s="439">
        <v>2867</v>
      </c>
      <c r="AQ60" s="439">
        <v>2955</v>
      </c>
      <c r="AR60" s="439">
        <v>2968</v>
      </c>
      <c r="AS60" s="439">
        <v>3067</v>
      </c>
      <c r="AT60" s="439">
        <v>3139</v>
      </c>
      <c r="AU60" s="439">
        <v>3189</v>
      </c>
      <c r="AV60" s="439">
        <v>3192</v>
      </c>
      <c r="AW60" s="439">
        <v>3214</v>
      </c>
      <c r="AX60" s="439">
        <v>3221</v>
      </c>
      <c r="AY60" s="416">
        <v>3189</v>
      </c>
      <c r="AZ60" s="412">
        <v>3133</v>
      </c>
      <c r="BA60" s="439">
        <v>3036</v>
      </c>
      <c r="BB60" s="439">
        <v>3022</v>
      </c>
      <c r="BC60" s="439">
        <v>2916</v>
      </c>
      <c r="BD60" s="439">
        <v>2920</v>
      </c>
      <c r="BE60" s="439">
        <v>2962</v>
      </c>
      <c r="BF60" s="439">
        <v>3019</v>
      </c>
      <c r="BG60" s="439">
        <v>3011</v>
      </c>
      <c r="BH60" s="439">
        <v>2914</v>
      </c>
      <c r="BI60" s="439">
        <v>2895</v>
      </c>
      <c r="BJ60" s="439">
        <v>2777</v>
      </c>
      <c r="BK60" s="411">
        <v>2831</v>
      </c>
      <c r="BL60" s="412">
        <v>2756</v>
      </c>
      <c r="BM60" s="439">
        <v>2727</v>
      </c>
      <c r="BN60" s="439">
        <v>2758</v>
      </c>
      <c r="BO60" s="439">
        <v>2762</v>
      </c>
      <c r="BP60" s="439">
        <v>2722</v>
      </c>
      <c r="BQ60" s="439">
        <v>2748</v>
      </c>
      <c r="BR60" s="439">
        <v>2692</v>
      </c>
      <c r="BS60" s="439">
        <v>2635</v>
      </c>
      <c r="BT60" s="439">
        <v>2653</v>
      </c>
      <c r="BU60" s="439">
        <v>2676</v>
      </c>
      <c r="BV60" s="439">
        <v>2685</v>
      </c>
      <c r="BW60" s="411">
        <v>2674</v>
      </c>
      <c r="BX60" s="412">
        <v>2657</v>
      </c>
      <c r="BY60" s="439">
        <v>2684</v>
      </c>
      <c r="BZ60" s="439">
        <v>2720</v>
      </c>
      <c r="CA60" s="439">
        <v>2776</v>
      </c>
      <c r="CB60" s="439">
        <v>2784</v>
      </c>
      <c r="CC60" s="439">
        <v>2829</v>
      </c>
      <c r="CD60" s="439">
        <v>2886</v>
      </c>
      <c r="CE60" s="439">
        <v>2850</v>
      </c>
      <c r="CF60" s="439">
        <v>2772</v>
      </c>
      <c r="CG60" s="439">
        <v>2838</v>
      </c>
      <c r="CH60" s="439">
        <v>2871</v>
      </c>
      <c r="CI60" s="411">
        <v>2847</v>
      </c>
      <c r="CJ60" s="412">
        <v>2717</v>
      </c>
      <c r="CK60" s="439">
        <v>2641</v>
      </c>
      <c r="CL60" s="439">
        <v>2692</v>
      </c>
      <c r="CM60" s="439">
        <v>2626</v>
      </c>
      <c r="CN60" s="411">
        <v>2597</v>
      </c>
      <c r="CO60" s="411">
        <v>2624</v>
      </c>
      <c r="CP60" s="411">
        <v>2669</v>
      </c>
      <c r="CQ60" s="411">
        <v>2764</v>
      </c>
      <c r="CR60" s="411">
        <v>2773</v>
      </c>
      <c r="CS60" s="411">
        <v>2777</v>
      </c>
      <c r="CT60" s="411">
        <v>2884</v>
      </c>
      <c r="CU60" s="416">
        <f>'1. Población_Afiliada_Regimen'!F60</f>
        <v>2885</v>
      </c>
      <c r="CV60" s="118">
        <f t="shared" si="0"/>
        <v>1</v>
      </c>
      <c r="CW60" s="98">
        <f t="shared" si="1"/>
        <v>3.4674063800277391E-2</v>
      </c>
      <c r="CX60" s="118">
        <f t="shared" si="2"/>
        <v>38</v>
      </c>
      <c r="CY60" s="98">
        <f t="shared" si="3"/>
        <v>1.3347383210396908</v>
      </c>
    </row>
    <row r="61" spans="1:111" ht="15" outlineLevel="2">
      <c r="A61" s="409">
        <v>842</v>
      </c>
      <c r="B61" s="409" t="s">
        <v>363</v>
      </c>
      <c r="C61" s="409" t="s">
        <v>390</v>
      </c>
      <c r="D61" s="412">
        <v>447</v>
      </c>
      <c r="E61" s="439">
        <v>367</v>
      </c>
      <c r="F61" s="439">
        <v>356</v>
      </c>
      <c r="G61" s="439">
        <v>373</v>
      </c>
      <c r="H61" s="439">
        <v>376</v>
      </c>
      <c r="I61" s="439">
        <v>374</v>
      </c>
      <c r="J61" s="439">
        <v>379</v>
      </c>
      <c r="K61" s="439">
        <v>392</v>
      </c>
      <c r="L61" s="439">
        <v>392</v>
      </c>
      <c r="M61" s="439">
        <v>387</v>
      </c>
      <c r="N61" s="439">
        <v>399</v>
      </c>
      <c r="O61" s="416">
        <v>425</v>
      </c>
      <c r="P61" s="412">
        <v>401</v>
      </c>
      <c r="Q61" s="439">
        <v>425</v>
      </c>
      <c r="R61" s="439">
        <v>465</v>
      </c>
      <c r="S61" s="439">
        <v>506</v>
      </c>
      <c r="T61" s="439">
        <v>376</v>
      </c>
      <c r="U61" s="439">
        <v>584</v>
      </c>
      <c r="V61" s="439">
        <v>568</v>
      </c>
      <c r="W61" s="439">
        <v>611</v>
      </c>
      <c r="X61" s="439">
        <v>620</v>
      </c>
      <c r="Y61" s="439">
        <v>613</v>
      </c>
      <c r="Z61" s="439">
        <v>526</v>
      </c>
      <c r="AA61" s="416">
        <v>519</v>
      </c>
      <c r="AB61" s="412">
        <v>521</v>
      </c>
      <c r="AC61" s="439">
        <v>481</v>
      </c>
      <c r="AD61" s="439">
        <v>533</v>
      </c>
      <c r="AE61" s="439">
        <v>524</v>
      </c>
      <c r="AF61" s="439">
        <v>526</v>
      </c>
      <c r="AG61" s="439">
        <v>513</v>
      </c>
      <c r="AH61" s="439">
        <v>527</v>
      </c>
      <c r="AI61" s="439">
        <v>521</v>
      </c>
      <c r="AJ61" s="439">
        <v>514</v>
      </c>
      <c r="AK61" s="439">
        <v>506</v>
      </c>
      <c r="AL61" s="439">
        <v>459</v>
      </c>
      <c r="AM61" s="416">
        <v>435</v>
      </c>
      <c r="AN61" s="412">
        <v>449</v>
      </c>
      <c r="AO61" s="439">
        <v>419</v>
      </c>
      <c r="AP61" s="439">
        <v>461</v>
      </c>
      <c r="AQ61" s="439">
        <v>486</v>
      </c>
      <c r="AR61" s="439">
        <v>509</v>
      </c>
      <c r="AS61" s="439">
        <v>603</v>
      </c>
      <c r="AT61" s="439">
        <v>573</v>
      </c>
      <c r="AU61" s="439">
        <v>574</v>
      </c>
      <c r="AV61" s="439">
        <v>561</v>
      </c>
      <c r="AW61" s="439">
        <v>565</v>
      </c>
      <c r="AX61" s="439">
        <v>548</v>
      </c>
      <c r="AY61" s="416">
        <v>565</v>
      </c>
      <c r="AZ61" s="412">
        <v>594</v>
      </c>
      <c r="BA61" s="439">
        <v>594</v>
      </c>
      <c r="BB61" s="439">
        <v>598</v>
      </c>
      <c r="BC61" s="439">
        <v>579</v>
      </c>
      <c r="BD61" s="439">
        <v>575</v>
      </c>
      <c r="BE61" s="439">
        <v>574</v>
      </c>
      <c r="BF61" s="439">
        <v>574</v>
      </c>
      <c r="BG61" s="439">
        <v>582</v>
      </c>
      <c r="BH61" s="439">
        <v>551</v>
      </c>
      <c r="BI61" s="439">
        <v>560</v>
      </c>
      <c r="BJ61" s="439">
        <v>562</v>
      </c>
      <c r="BK61" s="411">
        <v>566</v>
      </c>
      <c r="BL61" s="412">
        <v>570</v>
      </c>
      <c r="BM61" s="439">
        <v>565</v>
      </c>
      <c r="BN61" s="439">
        <v>584</v>
      </c>
      <c r="BO61" s="439">
        <v>552</v>
      </c>
      <c r="BP61" s="439">
        <v>539</v>
      </c>
      <c r="BQ61" s="439">
        <v>554</v>
      </c>
      <c r="BR61" s="439">
        <v>577</v>
      </c>
      <c r="BS61" s="439">
        <v>604</v>
      </c>
      <c r="BT61" s="439">
        <v>610</v>
      </c>
      <c r="BU61" s="439">
        <v>617</v>
      </c>
      <c r="BV61" s="439">
        <v>627</v>
      </c>
      <c r="BW61" s="411">
        <v>640</v>
      </c>
      <c r="BX61" s="412">
        <v>638</v>
      </c>
      <c r="BY61" s="439">
        <v>674</v>
      </c>
      <c r="BZ61" s="439">
        <v>683</v>
      </c>
      <c r="CA61" s="439">
        <v>693</v>
      </c>
      <c r="CB61" s="439">
        <v>735</v>
      </c>
      <c r="CC61" s="439">
        <v>757</v>
      </c>
      <c r="CD61" s="439">
        <v>801</v>
      </c>
      <c r="CE61" s="439">
        <v>792</v>
      </c>
      <c r="CF61" s="439">
        <v>790</v>
      </c>
      <c r="CG61" s="439">
        <v>795</v>
      </c>
      <c r="CH61" s="439">
        <v>800</v>
      </c>
      <c r="CI61" s="411">
        <v>803</v>
      </c>
      <c r="CJ61" s="412">
        <v>794</v>
      </c>
      <c r="CK61" s="439">
        <v>762</v>
      </c>
      <c r="CL61" s="439">
        <v>811</v>
      </c>
      <c r="CM61" s="439">
        <v>844</v>
      </c>
      <c r="CN61" s="411">
        <v>812</v>
      </c>
      <c r="CO61" s="411">
        <v>825</v>
      </c>
      <c r="CP61" s="411">
        <v>851</v>
      </c>
      <c r="CQ61" s="411">
        <v>904</v>
      </c>
      <c r="CR61" s="411">
        <v>926</v>
      </c>
      <c r="CS61" s="411">
        <v>935</v>
      </c>
      <c r="CT61" s="411">
        <v>983</v>
      </c>
      <c r="CU61" s="416">
        <f>'1. Población_Afiliada_Regimen'!F61</f>
        <v>999</v>
      </c>
      <c r="CV61" s="118">
        <f t="shared" si="0"/>
        <v>16</v>
      </c>
      <c r="CW61" s="98">
        <f t="shared" si="1"/>
        <v>1.6276703967446591</v>
      </c>
      <c r="CX61" s="118">
        <f t="shared" si="2"/>
        <v>196</v>
      </c>
      <c r="CY61" s="98">
        <f t="shared" si="3"/>
        <v>24.408468244084684</v>
      </c>
    </row>
    <row r="62" spans="1:111" ht="15" outlineLevel="1">
      <c r="A62" s="143" t="s">
        <v>391</v>
      </c>
      <c r="B62" s="28"/>
      <c r="C62" s="29"/>
      <c r="D62" s="46">
        <v>68168</v>
      </c>
      <c r="E62" s="47">
        <v>68812</v>
      </c>
      <c r="F62" s="47">
        <v>69651</v>
      </c>
      <c r="G62" s="47">
        <v>70285</v>
      </c>
      <c r="H62" s="47">
        <v>71437</v>
      </c>
      <c r="I62" s="47">
        <v>72813</v>
      </c>
      <c r="J62" s="47">
        <v>72492</v>
      </c>
      <c r="K62" s="47">
        <v>72843</v>
      </c>
      <c r="L62" s="47">
        <v>72226</v>
      </c>
      <c r="M62" s="47">
        <v>72787</v>
      </c>
      <c r="N62" s="47">
        <v>73179</v>
      </c>
      <c r="O62" s="270">
        <v>72904</v>
      </c>
      <c r="P62" s="46">
        <v>71083</v>
      </c>
      <c r="Q62" s="47">
        <v>69217</v>
      </c>
      <c r="R62" s="47">
        <v>71796</v>
      </c>
      <c r="S62" s="47">
        <v>72059</v>
      </c>
      <c r="T62" s="47">
        <v>71437</v>
      </c>
      <c r="U62" s="47">
        <v>73961</v>
      </c>
      <c r="V62" s="47">
        <v>73557</v>
      </c>
      <c r="W62" s="47">
        <v>75960</v>
      </c>
      <c r="X62" s="47">
        <v>76593</v>
      </c>
      <c r="Y62" s="47">
        <v>77679</v>
      </c>
      <c r="Z62" s="47">
        <v>76989</v>
      </c>
      <c r="AA62" s="270">
        <v>75478</v>
      </c>
      <c r="AB62" s="46">
        <v>73290</v>
      </c>
      <c r="AC62" s="47">
        <v>72122</v>
      </c>
      <c r="AD62" s="47">
        <v>72543</v>
      </c>
      <c r="AE62" s="47">
        <v>73067</v>
      </c>
      <c r="AF62" s="47">
        <v>73150</v>
      </c>
      <c r="AG62" s="47">
        <v>74073</v>
      </c>
      <c r="AH62" s="47">
        <v>77062</v>
      </c>
      <c r="AI62" s="47">
        <v>78070</v>
      </c>
      <c r="AJ62" s="47">
        <v>79177</v>
      </c>
      <c r="AK62" s="47">
        <v>79373</v>
      </c>
      <c r="AL62" s="47">
        <v>77570</v>
      </c>
      <c r="AM62" s="270">
        <v>77824</v>
      </c>
      <c r="AN62" s="46">
        <v>76598</v>
      </c>
      <c r="AO62" s="47">
        <v>75119</v>
      </c>
      <c r="AP62" s="47">
        <v>76069</v>
      </c>
      <c r="AQ62" s="47">
        <v>77767</v>
      </c>
      <c r="AR62" s="47">
        <v>78075</v>
      </c>
      <c r="AS62" s="47">
        <v>80284</v>
      </c>
      <c r="AT62" s="47">
        <v>80791</v>
      </c>
      <c r="AU62" s="47">
        <v>81278</v>
      </c>
      <c r="AV62" s="47">
        <v>81688</v>
      </c>
      <c r="AW62" s="47">
        <v>83096</v>
      </c>
      <c r="AX62" s="47">
        <v>83573</v>
      </c>
      <c r="AY62" s="270">
        <v>84286</v>
      </c>
      <c r="AZ62" s="46">
        <v>84051</v>
      </c>
      <c r="BA62" s="47">
        <v>83950</v>
      </c>
      <c r="BB62" s="47">
        <v>86392</v>
      </c>
      <c r="BC62" s="47">
        <v>86132</v>
      </c>
      <c r="BD62" s="47">
        <v>85555</v>
      </c>
      <c r="BE62" s="47">
        <v>81942</v>
      </c>
      <c r="BF62" s="47">
        <v>81951</v>
      </c>
      <c r="BG62" s="47">
        <v>82489</v>
      </c>
      <c r="BH62" s="47">
        <v>82035</v>
      </c>
      <c r="BI62" s="47">
        <v>81688</v>
      </c>
      <c r="BJ62" s="47">
        <v>80942</v>
      </c>
      <c r="BK62" s="59">
        <v>81351</v>
      </c>
      <c r="BL62" s="46">
        <v>80200</v>
      </c>
      <c r="BM62" s="47">
        <v>79949</v>
      </c>
      <c r="BN62" s="47">
        <v>80951</v>
      </c>
      <c r="BO62" s="47">
        <v>81610</v>
      </c>
      <c r="BP62" s="47">
        <v>81360</v>
      </c>
      <c r="BQ62" s="47">
        <v>81862</v>
      </c>
      <c r="BR62" s="47">
        <v>81379</v>
      </c>
      <c r="BS62" s="47">
        <v>81475</v>
      </c>
      <c r="BT62" s="47">
        <v>82096</v>
      </c>
      <c r="BU62" s="47">
        <v>82392</v>
      </c>
      <c r="BV62" s="47">
        <v>82400</v>
      </c>
      <c r="BW62" s="59">
        <v>81992</v>
      </c>
      <c r="BX62" s="46">
        <v>80644</v>
      </c>
      <c r="BY62" s="47">
        <v>80745</v>
      </c>
      <c r="BZ62" s="47">
        <v>81932</v>
      </c>
      <c r="CA62" s="47">
        <v>82767</v>
      </c>
      <c r="CB62" s="47">
        <v>83226</v>
      </c>
      <c r="CC62" s="47">
        <v>83837</v>
      </c>
      <c r="CD62" s="47">
        <v>84478</v>
      </c>
      <c r="CE62" s="47">
        <v>85250</v>
      </c>
      <c r="CF62" s="47">
        <v>84935</v>
      </c>
      <c r="CG62" s="47">
        <v>85310</v>
      </c>
      <c r="CH62" s="47">
        <v>85606</v>
      </c>
      <c r="CI62" s="59">
        <v>85229</v>
      </c>
      <c r="CJ62" s="46">
        <v>83534</v>
      </c>
      <c r="CK62" s="47">
        <v>83032</v>
      </c>
      <c r="CL62" s="47">
        <v>83391</v>
      </c>
      <c r="CM62" s="47">
        <v>83100</v>
      </c>
      <c r="CN62" s="59">
        <v>82526</v>
      </c>
      <c r="CO62" s="59">
        <v>82799</v>
      </c>
      <c r="CP62" s="59">
        <v>83468</v>
      </c>
      <c r="CQ62" s="59">
        <v>85224</v>
      </c>
      <c r="CR62" s="59">
        <v>85881</v>
      </c>
      <c r="CS62" s="59">
        <v>86805</v>
      </c>
      <c r="CT62" s="59">
        <v>87976</v>
      </c>
      <c r="CU62" s="270">
        <f>SUM(CU63:CU79)</f>
        <v>88235</v>
      </c>
      <c r="CV62" s="118">
        <f t="shared" si="0"/>
        <v>259</v>
      </c>
      <c r="CW62" s="98">
        <f t="shared" si="1"/>
        <v>0.29439847231063015</v>
      </c>
      <c r="CX62" s="118">
        <f t="shared" si="2"/>
        <v>3006</v>
      </c>
      <c r="CY62" s="98">
        <f t="shared" si="3"/>
        <v>3.526968520104659</v>
      </c>
    </row>
    <row r="63" spans="1:111" ht="15" outlineLevel="2">
      <c r="A63" s="409">
        <v>38</v>
      </c>
      <c r="B63" s="409" t="s">
        <v>391</v>
      </c>
      <c r="C63" s="409" t="s">
        <v>311</v>
      </c>
      <c r="D63" s="412">
        <v>833</v>
      </c>
      <c r="E63" s="439">
        <v>833</v>
      </c>
      <c r="F63" s="439">
        <v>859</v>
      </c>
      <c r="G63" s="439">
        <v>884</v>
      </c>
      <c r="H63" s="439">
        <v>897</v>
      </c>
      <c r="I63" s="439">
        <v>919</v>
      </c>
      <c r="J63" s="439">
        <v>868</v>
      </c>
      <c r="K63" s="439">
        <v>846</v>
      </c>
      <c r="L63" s="439">
        <v>838</v>
      </c>
      <c r="M63" s="439">
        <v>865</v>
      </c>
      <c r="N63" s="439">
        <v>874</v>
      </c>
      <c r="O63" s="416">
        <v>854</v>
      </c>
      <c r="P63" s="412">
        <v>806</v>
      </c>
      <c r="Q63" s="439">
        <v>810</v>
      </c>
      <c r="R63" s="439">
        <v>817</v>
      </c>
      <c r="S63" s="439">
        <v>850</v>
      </c>
      <c r="T63" s="439">
        <v>897</v>
      </c>
      <c r="U63" s="439">
        <v>868</v>
      </c>
      <c r="V63" s="439">
        <v>872</v>
      </c>
      <c r="W63" s="439">
        <v>902</v>
      </c>
      <c r="X63" s="439">
        <v>930</v>
      </c>
      <c r="Y63" s="439">
        <v>923</v>
      </c>
      <c r="Z63" s="439">
        <v>898</v>
      </c>
      <c r="AA63" s="416">
        <v>869</v>
      </c>
      <c r="AB63" s="412">
        <v>829</v>
      </c>
      <c r="AC63" s="439">
        <v>833</v>
      </c>
      <c r="AD63" s="439">
        <v>838</v>
      </c>
      <c r="AE63" s="439">
        <v>827</v>
      </c>
      <c r="AF63" s="439">
        <v>827</v>
      </c>
      <c r="AG63" s="439">
        <v>817</v>
      </c>
      <c r="AH63" s="439">
        <v>848</v>
      </c>
      <c r="AI63" s="439">
        <v>862</v>
      </c>
      <c r="AJ63" s="439">
        <v>888</v>
      </c>
      <c r="AK63" s="439">
        <v>872</v>
      </c>
      <c r="AL63" s="439">
        <v>839</v>
      </c>
      <c r="AM63" s="416">
        <v>847</v>
      </c>
      <c r="AN63" s="412">
        <v>863</v>
      </c>
      <c r="AO63" s="439">
        <v>847</v>
      </c>
      <c r="AP63" s="439">
        <v>841</v>
      </c>
      <c r="AQ63" s="439">
        <v>895</v>
      </c>
      <c r="AR63" s="439">
        <v>922</v>
      </c>
      <c r="AS63" s="439">
        <v>1143</v>
      </c>
      <c r="AT63" s="439">
        <v>1070</v>
      </c>
      <c r="AU63" s="439">
        <v>1097</v>
      </c>
      <c r="AV63" s="439">
        <v>1076</v>
      </c>
      <c r="AW63" s="439">
        <v>1060</v>
      </c>
      <c r="AX63" s="439">
        <v>1049</v>
      </c>
      <c r="AY63" s="416">
        <v>1060</v>
      </c>
      <c r="AZ63" s="412">
        <v>1028</v>
      </c>
      <c r="BA63" s="439">
        <v>1004</v>
      </c>
      <c r="BB63" s="439">
        <v>1002</v>
      </c>
      <c r="BC63" s="439">
        <v>978</v>
      </c>
      <c r="BD63" s="439">
        <v>938</v>
      </c>
      <c r="BE63" s="439">
        <v>961</v>
      </c>
      <c r="BF63" s="439">
        <v>943</v>
      </c>
      <c r="BG63" s="439">
        <v>934</v>
      </c>
      <c r="BH63" s="439">
        <v>924</v>
      </c>
      <c r="BI63" s="439">
        <v>921</v>
      </c>
      <c r="BJ63" s="439">
        <v>937</v>
      </c>
      <c r="BK63" s="411">
        <v>968</v>
      </c>
      <c r="BL63" s="412">
        <v>973</v>
      </c>
      <c r="BM63" s="439">
        <v>950</v>
      </c>
      <c r="BN63" s="439">
        <v>1013</v>
      </c>
      <c r="BO63" s="439">
        <v>1041</v>
      </c>
      <c r="BP63" s="439">
        <v>1040</v>
      </c>
      <c r="BQ63" s="439">
        <v>1071</v>
      </c>
      <c r="BR63" s="439">
        <v>1073</v>
      </c>
      <c r="BS63" s="439">
        <v>1067</v>
      </c>
      <c r="BT63" s="439">
        <v>1034</v>
      </c>
      <c r="BU63" s="439">
        <v>1052</v>
      </c>
      <c r="BV63" s="439">
        <v>1034</v>
      </c>
      <c r="BW63" s="411">
        <v>1026</v>
      </c>
      <c r="BX63" s="412">
        <v>1019</v>
      </c>
      <c r="BY63" s="439">
        <v>994</v>
      </c>
      <c r="BZ63" s="439">
        <v>969</v>
      </c>
      <c r="CA63" s="439">
        <v>988</v>
      </c>
      <c r="CB63" s="439">
        <v>1027</v>
      </c>
      <c r="CC63" s="439">
        <v>1040</v>
      </c>
      <c r="CD63" s="439">
        <v>1060</v>
      </c>
      <c r="CE63" s="439">
        <v>1035</v>
      </c>
      <c r="CF63" s="439">
        <v>1008</v>
      </c>
      <c r="CG63" s="439">
        <v>1040</v>
      </c>
      <c r="CH63" s="439">
        <v>1023</v>
      </c>
      <c r="CI63" s="411">
        <v>1020</v>
      </c>
      <c r="CJ63" s="412">
        <v>991</v>
      </c>
      <c r="CK63" s="439">
        <v>1015</v>
      </c>
      <c r="CL63" s="439">
        <v>1035</v>
      </c>
      <c r="CM63" s="439">
        <v>1079</v>
      </c>
      <c r="CN63" s="411">
        <v>1057</v>
      </c>
      <c r="CO63" s="411">
        <v>1069</v>
      </c>
      <c r="CP63" s="411">
        <v>1070</v>
      </c>
      <c r="CQ63" s="411">
        <v>1086</v>
      </c>
      <c r="CR63" s="411">
        <v>1105</v>
      </c>
      <c r="CS63" s="411">
        <v>1117</v>
      </c>
      <c r="CT63" s="411">
        <v>1172</v>
      </c>
      <c r="CU63" s="416">
        <f>'1. Población_Afiliada_Regimen'!F63</f>
        <v>1209</v>
      </c>
      <c r="CV63" s="118">
        <f t="shared" si="0"/>
        <v>37</v>
      </c>
      <c r="CW63" s="98">
        <f t="shared" si="1"/>
        <v>3.1569965870307164</v>
      </c>
      <c r="CX63" s="118">
        <f t="shared" si="2"/>
        <v>189</v>
      </c>
      <c r="CY63" s="98">
        <f t="shared" si="3"/>
        <v>18.529411764705884</v>
      </c>
    </row>
    <row r="64" spans="1:111" ht="15" outlineLevel="2">
      <c r="A64" s="409">
        <v>86</v>
      </c>
      <c r="B64" s="409" t="s">
        <v>391</v>
      </c>
      <c r="C64" s="409" t="s">
        <v>327</v>
      </c>
      <c r="D64" s="412">
        <v>967</v>
      </c>
      <c r="E64" s="439">
        <v>969</v>
      </c>
      <c r="F64" s="439">
        <v>994</v>
      </c>
      <c r="G64" s="439">
        <v>993</v>
      </c>
      <c r="H64" s="439">
        <v>1007</v>
      </c>
      <c r="I64" s="439">
        <v>1051</v>
      </c>
      <c r="J64" s="439">
        <v>1035</v>
      </c>
      <c r="K64" s="439">
        <v>1003</v>
      </c>
      <c r="L64" s="439">
        <v>980</v>
      </c>
      <c r="M64" s="439">
        <v>993</v>
      </c>
      <c r="N64" s="439">
        <v>1028</v>
      </c>
      <c r="O64" s="416">
        <v>1032</v>
      </c>
      <c r="P64" s="412">
        <v>1041</v>
      </c>
      <c r="Q64" s="439">
        <v>1045</v>
      </c>
      <c r="R64" s="439">
        <v>1063</v>
      </c>
      <c r="S64" s="439">
        <v>1048</v>
      </c>
      <c r="T64" s="439">
        <v>1007</v>
      </c>
      <c r="U64" s="439">
        <v>1076</v>
      </c>
      <c r="V64" s="439">
        <v>1081</v>
      </c>
      <c r="W64" s="439">
        <v>1104</v>
      </c>
      <c r="X64" s="439">
        <v>1117</v>
      </c>
      <c r="Y64" s="439">
        <v>1140</v>
      </c>
      <c r="Z64" s="439">
        <v>1105</v>
      </c>
      <c r="AA64" s="416">
        <v>1066</v>
      </c>
      <c r="AB64" s="412">
        <v>1043</v>
      </c>
      <c r="AC64" s="439">
        <v>1022</v>
      </c>
      <c r="AD64" s="439">
        <v>1043</v>
      </c>
      <c r="AE64" s="439">
        <v>1065</v>
      </c>
      <c r="AF64" s="439">
        <v>1075</v>
      </c>
      <c r="AG64" s="439">
        <v>1095</v>
      </c>
      <c r="AH64" s="439">
        <v>1196</v>
      </c>
      <c r="AI64" s="439">
        <v>1237</v>
      </c>
      <c r="AJ64" s="439">
        <v>1251</v>
      </c>
      <c r="AK64" s="439">
        <v>1243</v>
      </c>
      <c r="AL64" s="439">
        <v>1197</v>
      </c>
      <c r="AM64" s="416">
        <v>1170</v>
      </c>
      <c r="AN64" s="412">
        <v>1138</v>
      </c>
      <c r="AO64" s="439">
        <v>1079</v>
      </c>
      <c r="AP64" s="439">
        <v>1100</v>
      </c>
      <c r="AQ64" s="439">
        <v>1123</v>
      </c>
      <c r="AR64" s="439">
        <v>1133</v>
      </c>
      <c r="AS64" s="439">
        <v>1154</v>
      </c>
      <c r="AT64" s="439">
        <v>1174</v>
      </c>
      <c r="AU64" s="439">
        <v>1219</v>
      </c>
      <c r="AV64" s="439">
        <v>1166</v>
      </c>
      <c r="AW64" s="439">
        <v>1231</v>
      </c>
      <c r="AX64" s="439">
        <v>1219</v>
      </c>
      <c r="AY64" s="416">
        <v>1205</v>
      </c>
      <c r="AZ64" s="412">
        <v>1152</v>
      </c>
      <c r="BA64" s="439">
        <v>1135</v>
      </c>
      <c r="BB64" s="439">
        <v>1101</v>
      </c>
      <c r="BC64" s="439">
        <v>1077</v>
      </c>
      <c r="BD64" s="439">
        <v>1076</v>
      </c>
      <c r="BE64" s="439">
        <v>1090</v>
      </c>
      <c r="BF64" s="439">
        <v>1088</v>
      </c>
      <c r="BG64" s="439">
        <v>1043</v>
      </c>
      <c r="BH64" s="439">
        <v>1045</v>
      </c>
      <c r="BI64" s="439">
        <v>1050</v>
      </c>
      <c r="BJ64" s="439">
        <v>1054</v>
      </c>
      <c r="BK64" s="411">
        <v>1043</v>
      </c>
      <c r="BL64" s="412">
        <v>1018</v>
      </c>
      <c r="BM64" s="439">
        <v>1007</v>
      </c>
      <c r="BN64" s="439">
        <v>1017</v>
      </c>
      <c r="BO64" s="439">
        <v>1034</v>
      </c>
      <c r="BP64" s="439">
        <v>1037</v>
      </c>
      <c r="BQ64" s="439">
        <v>1049</v>
      </c>
      <c r="BR64" s="439">
        <v>1051</v>
      </c>
      <c r="BS64" s="439">
        <v>1098</v>
      </c>
      <c r="BT64" s="439">
        <v>1100</v>
      </c>
      <c r="BU64" s="439">
        <v>1085</v>
      </c>
      <c r="BV64" s="439">
        <v>1095</v>
      </c>
      <c r="BW64" s="411">
        <v>1083</v>
      </c>
      <c r="BX64" s="412">
        <v>1073</v>
      </c>
      <c r="BY64" s="439">
        <v>1085</v>
      </c>
      <c r="BZ64" s="439">
        <v>1096</v>
      </c>
      <c r="CA64" s="439">
        <v>1106</v>
      </c>
      <c r="CB64" s="439">
        <v>1107</v>
      </c>
      <c r="CC64" s="439">
        <v>1121</v>
      </c>
      <c r="CD64" s="439">
        <v>1124</v>
      </c>
      <c r="CE64" s="439">
        <v>1178</v>
      </c>
      <c r="CF64" s="439">
        <v>1160</v>
      </c>
      <c r="CG64" s="439">
        <v>1164</v>
      </c>
      <c r="CH64" s="439">
        <v>1171</v>
      </c>
      <c r="CI64" s="411">
        <v>1140</v>
      </c>
      <c r="CJ64" s="412">
        <v>1103</v>
      </c>
      <c r="CK64" s="439">
        <v>1088</v>
      </c>
      <c r="CL64" s="439">
        <v>1097</v>
      </c>
      <c r="CM64" s="439">
        <v>1099</v>
      </c>
      <c r="CN64" s="411">
        <v>1078</v>
      </c>
      <c r="CO64" s="411">
        <v>1095</v>
      </c>
      <c r="CP64" s="411">
        <v>1127</v>
      </c>
      <c r="CQ64" s="411">
        <v>1161</v>
      </c>
      <c r="CR64" s="411">
        <v>1135</v>
      </c>
      <c r="CS64" s="411">
        <v>1150</v>
      </c>
      <c r="CT64" s="411">
        <v>1153</v>
      </c>
      <c r="CU64" s="416">
        <f>'1. Población_Afiliada_Regimen'!F64</f>
        <v>1123</v>
      </c>
      <c r="CV64" s="118">
        <f t="shared" si="0"/>
        <v>-30</v>
      </c>
      <c r="CW64" s="98">
        <f t="shared" si="1"/>
        <v>-2.6019080659150045</v>
      </c>
      <c r="CX64" s="118">
        <f t="shared" si="2"/>
        <v>-17</v>
      </c>
      <c r="CY64" s="98">
        <f t="shared" si="3"/>
        <v>-1.4912280701754386</v>
      </c>
    </row>
    <row r="65" spans="1:103" ht="15" outlineLevel="2">
      <c r="A65" s="409">
        <v>107</v>
      </c>
      <c r="B65" s="409" t="s">
        <v>391</v>
      </c>
      <c r="C65" s="409" t="s">
        <v>333</v>
      </c>
      <c r="D65" s="412">
        <v>630</v>
      </c>
      <c r="E65" s="439">
        <v>649</v>
      </c>
      <c r="F65" s="439">
        <v>640</v>
      </c>
      <c r="G65" s="439">
        <v>637</v>
      </c>
      <c r="H65" s="439">
        <v>677</v>
      </c>
      <c r="I65" s="439">
        <v>723</v>
      </c>
      <c r="J65" s="439">
        <v>720</v>
      </c>
      <c r="K65" s="439">
        <v>707</v>
      </c>
      <c r="L65" s="439">
        <v>721</v>
      </c>
      <c r="M65" s="439">
        <v>715</v>
      </c>
      <c r="N65" s="439">
        <v>729</v>
      </c>
      <c r="O65" s="416">
        <v>745</v>
      </c>
      <c r="P65" s="412">
        <v>699</v>
      </c>
      <c r="Q65" s="439">
        <v>669</v>
      </c>
      <c r="R65" s="439">
        <v>671</v>
      </c>
      <c r="S65" s="439">
        <v>695</v>
      </c>
      <c r="T65" s="439">
        <v>677</v>
      </c>
      <c r="U65" s="439">
        <v>727</v>
      </c>
      <c r="V65" s="439">
        <v>724</v>
      </c>
      <c r="W65" s="439">
        <v>757</v>
      </c>
      <c r="X65" s="439">
        <v>763</v>
      </c>
      <c r="Y65" s="439">
        <v>779</v>
      </c>
      <c r="Z65" s="439">
        <v>754</v>
      </c>
      <c r="AA65" s="416">
        <v>739</v>
      </c>
      <c r="AB65" s="412">
        <v>707</v>
      </c>
      <c r="AC65" s="439">
        <v>662</v>
      </c>
      <c r="AD65" s="439">
        <v>691</v>
      </c>
      <c r="AE65" s="439">
        <v>718</v>
      </c>
      <c r="AF65" s="439">
        <v>731</v>
      </c>
      <c r="AG65" s="439">
        <v>780</v>
      </c>
      <c r="AH65" s="439">
        <v>915</v>
      </c>
      <c r="AI65" s="439">
        <v>942</v>
      </c>
      <c r="AJ65" s="439">
        <v>937</v>
      </c>
      <c r="AK65" s="439">
        <v>925</v>
      </c>
      <c r="AL65" s="439">
        <v>833</v>
      </c>
      <c r="AM65" s="416">
        <v>858</v>
      </c>
      <c r="AN65" s="412">
        <v>830</v>
      </c>
      <c r="AO65" s="439">
        <v>704</v>
      </c>
      <c r="AP65" s="439">
        <v>717</v>
      </c>
      <c r="AQ65" s="439">
        <v>741</v>
      </c>
      <c r="AR65" s="439">
        <v>726</v>
      </c>
      <c r="AS65" s="439">
        <v>809</v>
      </c>
      <c r="AT65" s="439">
        <v>784</v>
      </c>
      <c r="AU65" s="439">
        <v>809</v>
      </c>
      <c r="AV65" s="439">
        <v>809</v>
      </c>
      <c r="AW65" s="439">
        <v>832</v>
      </c>
      <c r="AX65" s="439">
        <v>850</v>
      </c>
      <c r="AY65" s="416">
        <v>904</v>
      </c>
      <c r="AZ65" s="412">
        <v>899</v>
      </c>
      <c r="BA65" s="439">
        <v>897</v>
      </c>
      <c r="BB65" s="439">
        <v>881</v>
      </c>
      <c r="BC65" s="439">
        <v>809</v>
      </c>
      <c r="BD65" s="439">
        <v>811</v>
      </c>
      <c r="BE65" s="439">
        <v>815</v>
      </c>
      <c r="BF65" s="439">
        <v>830</v>
      </c>
      <c r="BG65" s="439">
        <v>805</v>
      </c>
      <c r="BH65" s="439">
        <v>798</v>
      </c>
      <c r="BI65" s="439">
        <v>769</v>
      </c>
      <c r="BJ65" s="439">
        <v>794</v>
      </c>
      <c r="BK65" s="411">
        <v>814</v>
      </c>
      <c r="BL65" s="412">
        <v>811</v>
      </c>
      <c r="BM65" s="439">
        <v>792</v>
      </c>
      <c r="BN65" s="439">
        <v>831</v>
      </c>
      <c r="BO65" s="439">
        <v>820</v>
      </c>
      <c r="BP65" s="439">
        <v>802</v>
      </c>
      <c r="BQ65" s="439">
        <v>814</v>
      </c>
      <c r="BR65" s="439">
        <v>795</v>
      </c>
      <c r="BS65" s="439">
        <v>770</v>
      </c>
      <c r="BT65" s="439">
        <v>777</v>
      </c>
      <c r="BU65" s="439">
        <v>793</v>
      </c>
      <c r="BV65" s="439">
        <v>756</v>
      </c>
      <c r="BW65" s="411">
        <v>785</v>
      </c>
      <c r="BX65" s="412">
        <v>758</v>
      </c>
      <c r="BY65" s="439">
        <v>799</v>
      </c>
      <c r="BZ65" s="439">
        <v>770</v>
      </c>
      <c r="CA65" s="439">
        <v>763</v>
      </c>
      <c r="CB65" s="439">
        <v>697</v>
      </c>
      <c r="CC65" s="439">
        <v>697</v>
      </c>
      <c r="CD65" s="439">
        <v>699</v>
      </c>
      <c r="CE65" s="439">
        <v>704</v>
      </c>
      <c r="CF65" s="439">
        <v>662</v>
      </c>
      <c r="CG65" s="439">
        <v>682</v>
      </c>
      <c r="CH65" s="439">
        <v>698</v>
      </c>
      <c r="CI65" s="411">
        <v>701</v>
      </c>
      <c r="CJ65" s="412">
        <v>774</v>
      </c>
      <c r="CK65" s="439">
        <v>762</v>
      </c>
      <c r="CL65" s="439">
        <v>792</v>
      </c>
      <c r="CM65" s="439">
        <v>789</v>
      </c>
      <c r="CN65" s="411">
        <v>772</v>
      </c>
      <c r="CO65" s="411">
        <v>774</v>
      </c>
      <c r="CP65" s="411">
        <v>762</v>
      </c>
      <c r="CQ65" s="411">
        <v>786</v>
      </c>
      <c r="CR65" s="411">
        <v>829</v>
      </c>
      <c r="CS65" s="411">
        <v>788</v>
      </c>
      <c r="CT65" s="411">
        <v>842</v>
      </c>
      <c r="CU65" s="416">
        <f>'1. Población_Afiliada_Regimen'!F65</f>
        <v>847</v>
      </c>
      <c r="CV65" s="118">
        <f t="shared" si="0"/>
        <v>5</v>
      </c>
      <c r="CW65" s="98">
        <f t="shared" si="1"/>
        <v>0.59382422802850354</v>
      </c>
      <c r="CX65" s="118">
        <f t="shared" si="2"/>
        <v>146</v>
      </c>
      <c r="CY65" s="98">
        <f t="shared" si="3"/>
        <v>20.827389443651924</v>
      </c>
    </row>
    <row r="66" spans="1:103" ht="15" outlineLevel="2">
      <c r="A66" s="409">
        <v>134</v>
      </c>
      <c r="B66" s="409" t="s">
        <v>391</v>
      </c>
      <c r="C66" s="409" t="s">
        <v>342</v>
      </c>
      <c r="D66" s="412">
        <v>558</v>
      </c>
      <c r="E66" s="439">
        <v>562</v>
      </c>
      <c r="F66" s="439">
        <v>587</v>
      </c>
      <c r="G66" s="439">
        <v>602</v>
      </c>
      <c r="H66" s="439">
        <v>616</v>
      </c>
      <c r="I66" s="439">
        <v>628</v>
      </c>
      <c r="J66" s="439">
        <v>628</v>
      </c>
      <c r="K66" s="439">
        <v>646</v>
      </c>
      <c r="L66" s="439">
        <v>643</v>
      </c>
      <c r="M66" s="439">
        <v>657</v>
      </c>
      <c r="N66" s="439">
        <v>670</v>
      </c>
      <c r="O66" s="416">
        <v>662</v>
      </c>
      <c r="P66" s="412">
        <v>666</v>
      </c>
      <c r="Q66" s="439">
        <v>693</v>
      </c>
      <c r="R66" s="439">
        <v>712</v>
      </c>
      <c r="S66" s="439">
        <v>620</v>
      </c>
      <c r="T66" s="439">
        <v>616</v>
      </c>
      <c r="U66" s="439">
        <v>712</v>
      </c>
      <c r="V66" s="439">
        <v>715</v>
      </c>
      <c r="W66" s="439">
        <v>742</v>
      </c>
      <c r="X66" s="439">
        <v>746</v>
      </c>
      <c r="Y66" s="439">
        <v>762</v>
      </c>
      <c r="Z66" s="439">
        <v>726</v>
      </c>
      <c r="AA66" s="416">
        <v>729</v>
      </c>
      <c r="AB66" s="412">
        <v>694</v>
      </c>
      <c r="AC66" s="439">
        <v>686</v>
      </c>
      <c r="AD66" s="439">
        <v>694</v>
      </c>
      <c r="AE66" s="439">
        <v>676</v>
      </c>
      <c r="AF66" s="439">
        <v>659</v>
      </c>
      <c r="AG66" s="439">
        <v>629</v>
      </c>
      <c r="AH66" s="439">
        <v>657</v>
      </c>
      <c r="AI66" s="439">
        <v>660</v>
      </c>
      <c r="AJ66" s="439">
        <v>676</v>
      </c>
      <c r="AK66" s="439">
        <v>670</v>
      </c>
      <c r="AL66" s="439">
        <v>643</v>
      </c>
      <c r="AM66" s="416">
        <v>636</v>
      </c>
      <c r="AN66" s="412">
        <v>622</v>
      </c>
      <c r="AO66" s="439">
        <v>597</v>
      </c>
      <c r="AP66" s="439">
        <v>614</v>
      </c>
      <c r="AQ66" s="439">
        <v>624</v>
      </c>
      <c r="AR66" s="439">
        <v>634</v>
      </c>
      <c r="AS66" s="439">
        <v>680</v>
      </c>
      <c r="AT66" s="439">
        <v>688</v>
      </c>
      <c r="AU66" s="439">
        <v>694</v>
      </c>
      <c r="AV66" s="439">
        <v>701</v>
      </c>
      <c r="AW66" s="439">
        <v>705</v>
      </c>
      <c r="AX66" s="439">
        <v>688</v>
      </c>
      <c r="AY66" s="416">
        <v>665</v>
      </c>
      <c r="AZ66" s="412">
        <v>664</v>
      </c>
      <c r="BA66" s="439">
        <v>668</v>
      </c>
      <c r="BB66" s="439">
        <v>661</v>
      </c>
      <c r="BC66" s="439">
        <v>639</v>
      </c>
      <c r="BD66" s="439">
        <v>638</v>
      </c>
      <c r="BE66" s="439">
        <v>642</v>
      </c>
      <c r="BF66" s="439">
        <v>619</v>
      </c>
      <c r="BG66" s="439">
        <v>602</v>
      </c>
      <c r="BH66" s="439">
        <v>600</v>
      </c>
      <c r="BI66" s="439">
        <v>575</v>
      </c>
      <c r="BJ66" s="439">
        <v>569</v>
      </c>
      <c r="BK66" s="411">
        <v>582</v>
      </c>
      <c r="BL66" s="412">
        <v>568</v>
      </c>
      <c r="BM66" s="439">
        <v>573</v>
      </c>
      <c r="BN66" s="439">
        <v>574</v>
      </c>
      <c r="BO66" s="439">
        <v>575</v>
      </c>
      <c r="BP66" s="439">
        <v>587</v>
      </c>
      <c r="BQ66" s="439">
        <v>606</v>
      </c>
      <c r="BR66" s="439">
        <v>577</v>
      </c>
      <c r="BS66" s="439">
        <v>568</v>
      </c>
      <c r="BT66" s="439">
        <v>568</v>
      </c>
      <c r="BU66" s="439">
        <v>564</v>
      </c>
      <c r="BV66" s="439">
        <v>560</v>
      </c>
      <c r="BW66" s="411">
        <v>558</v>
      </c>
      <c r="BX66" s="412">
        <v>527</v>
      </c>
      <c r="BY66" s="439">
        <v>523</v>
      </c>
      <c r="BZ66" s="439">
        <v>548</v>
      </c>
      <c r="CA66" s="439">
        <v>546</v>
      </c>
      <c r="CB66" s="439">
        <v>537</v>
      </c>
      <c r="CC66" s="439">
        <v>545</v>
      </c>
      <c r="CD66" s="439">
        <v>521</v>
      </c>
      <c r="CE66" s="439">
        <v>538</v>
      </c>
      <c r="CF66" s="439">
        <v>533</v>
      </c>
      <c r="CG66" s="439">
        <v>513</v>
      </c>
      <c r="CH66" s="439">
        <v>511</v>
      </c>
      <c r="CI66" s="411">
        <v>503</v>
      </c>
      <c r="CJ66" s="412">
        <v>449</v>
      </c>
      <c r="CK66" s="439">
        <v>459</v>
      </c>
      <c r="CL66" s="439">
        <v>436</v>
      </c>
      <c r="CM66" s="439">
        <v>424</v>
      </c>
      <c r="CN66" s="411">
        <v>427</v>
      </c>
      <c r="CO66" s="411">
        <v>447</v>
      </c>
      <c r="CP66" s="411">
        <v>449</v>
      </c>
      <c r="CQ66" s="411">
        <v>472</v>
      </c>
      <c r="CR66" s="411">
        <v>464</v>
      </c>
      <c r="CS66" s="411">
        <v>477</v>
      </c>
      <c r="CT66" s="411">
        <v>496</v>
      </c>
      <c r="CU66" s="416">
        <f>'1. Población_Afiliada_Regimen'!F66</f>
        <v>471</v>
      </c>
      <c r="CV66" s="118">
        <f t="shared" si="0"/>
        <v>-25</v>
      </c>
      <c r="CW66" s="98">
        <f t="shared" si="1"/>
        <v>-5.040322580645161</v>
      </c>
      <c r="CX66" s="118">
        <f t="shared" si="2"/>
        <v>-32</v>
      </c>
      <c r="CY66" s="98">
        <f t="shared" si="3"/>
        <v>-6.3618290258449299</v>
      </c>
    </row>
    <row r="67" spans="1:103" ht="15" outlineLevel="2">
      <c r="A67" s="409">
        <v>150</v>
      </c>
      <c r="B67" s="409" t="s">
        <v>391</v>
      </c>
      <c r="C67" s="409" t="s">
        <v>352</v>
      </c>
      <c r="D67" s="412">
        <v>1484</v>
      </c>
      <c r="E67" s="439">
        <v>1474</v>
      </c>
      <c r="F67" s="439">
        <v>1503</v>
      </c>
      <c r="G67" s="439">
        <v>1541</v>
      </c>
      <c r="H67" s="439">
        <v>1535</v>
      </c>
      <c r="I67" s="439">
        <v>1547</v>
      </c>
      <c r="J67" s="439">
        <v>1508</v>
      </c>
      <c r="K67" s="439">
        <v>1510</v>
      </c>
      <c r="L67" s="439">
        <v>1493</v>
      </c>
      <c r="M67" s="439">
        <v>1529</v>
      </c>
      <c r="N67" s="439">
        <v>1579</v>
      </c>
      <c r="O67" s="416">
        <v>1563</v>
      </c>
      <c r="P67" s="412">
        <v>1514</v>
      </c>
      <c r="Q67" s="439">
        <v>1524</v>
      </c>
      <c r="R67" s="439">
        <v>1547</v>
      </c>
      <c r="S67" s="439">
        <v>1531</v>
      </c>
      <c r="T67" s="439">
        <v>1535</v>
      </c>
      <c r="U67" s="439">
        <v>1579</v>
      </c>
      <c r="V67" s="439">
        <v>1602</v>
      </c>
      <c r="W67" s="439">
        <v>1637</v>
      </c>
      <c r="X67" s="439">
        <v>1611</v>
      </c>
      <c r="Y67" s="439">
        <v>1611</v>
      </c>
      <c r="Z67" s="439">
        <v>1553</v>
      </c>
      <c r="AA67" s="416">
        <v>1530</v>
      </c>
      <c r="AB67" s="412">
        <v>1448</v>
      </c>
      <c r="AC67" s="439">
        <v>1418</v>
      </c>
      <c r="AD67" s="439">
        <v>1441</v>
      </c>
      <c r="AE67" s="439">
        <v>1445</v>
      </c>
      <c r="AF67" s="439">
        <v>1436</v>
      </c>
      <c r="AG67" s="439">
        <v>1387</v>
      </c>
      <c r="AH67" s="439">
        <v>1584</v>
      </c>
      <c r="AI67" s="439">
        <v>1629</v>
      </c>
      <c r="AJ67" s="439">
        <v>1679</v>
      </c>
      <c r="AK67" s="439">
        <v>1676</v>
      </c>
      <c r="AL67" s="439">
        <v>1549</v>
      </c>
      <c r="AM67" s="416">
        <v>1504</v>
      </c>
      <c r="AN67" s="412">
        <v>1391</v>
      </c>
      <c r="AO67" s="439">
        <v>1236</v>
      </c>
      <c r="AP67" s="439">
        <v>1228</v>
      </c>
      <c r="AQ67" s="439">
        <v>1257</v>
      </c>
      <c r="AR67" s="439">
        <v>1280</v>
      </c>
      <c r="AS67" s="439">
        <v>1313</v>
      </c>
      <c r="AT67" s="439">
        <v>1307</v>
      </c>
      <c r="AU67" s="439">
        <v>1287</v>
      </c>
      <c r="AV67" s="439">
        <v>1274</v>
      </c>
      <c r="AW67" s="439">
        <v>1280</v>
      </c>
      <c r="AX67" s="439">
        <v>1278</v>
      </c>
      <c r="AY67" s="416">
        <v>1299</v>
      </c>
      <c r="AZ67" s="412">
        <v>1285</v>
      </c>
      <c r="BA67" s="439">
        <v>1258</v>
      </c>
      <c r="BB67" s="439">
        <v>1258</v>
      </c>
      <c r="BC67" s="439">
        <v>1232</v>
      </c>
      <c r="BD67" s="439">
        <v>1234</v>
      </c>
      <c r="BE67" s="439">
        <v>1224</v>
      </c>
      <c r="BF67" s="439">
        <v>1219</v>
      </c>
      <c r="BG67" s="439">
        <v>1215</v>
      </c>
      <c r="BH67" s="439">
        <v>1204</v>
      </c>
      <c r="BI67" s="439">
        <v>1189</v>
      </c>
      <c r="BJ67" s="439">
        <v>1148</v>
      </c>
      <c r="BK67" s="411">
        <v>1182</v>
      </c>
      <c r="BL67" s="412">
        <v>1164</v>
      </c>
      <c r="BM67" s="439">
        <v>1165</v>
      </c>
      <c r="BN67" s="439">
        <v>1143</v>
      </c>
      <c r="BO67" s="439">
        <v>1137</v>
      </c>
      <c r="BP67" s="439">
        <v>1116</v>
      </c>
      <c r="BQ67" s="439">
        <v>1133</v>
      </c>
      <c r="BR67" s="439">
        <v>1127</v>
      </c>
      <c r="BS67" s="439">
        <v>1112</v>
      </c>
      <c r="BT67" s="439">
        <v>1111</v>
      </c>
      <c r="BU67" s="439">
        <v>1122</v>
      </c>
      <c r="BV67" s="439">
        <v>1103</v>
      </c>
      <c r="BW67" s="411">
        <v>1108</v>
      </c>
      <c r="BX67" s="412">
        <v>1070</v>
      </c>
      <c r="BY67" s="439">
        <v>1072</v>
      </c>
      <c r="BZ67" s="439">
        <v>1107</v>
      </c>
      <c r="CA67" s="439">
        <v>1115</v>
      </c>
      <c r="CB67" s="439">
        <v>1108</v>
      </c>
      <c r="CC67" s="439">
        <v>1121</v>
      </c>
      <c r="CD67" s="439">
        <v>1128</v>
      </c>
      <c r="CE67" s="439">
        <v>1105</v>
      </c>
      <c r="CF67" s="439">
        <v>1093</v>
      </c>
      <c r="CG67" s="439">
        <v>1107</v>
      </c>
      <c r="CH67" s="439">
        <v>1109</v>
      </c>
      <c r="CI67" s="411">
        <v>1091</v>
      </c>
      <c r="CJ67" s="412">
        <v>1069</v>
      </c>
      <c r="CK67" s="439">
        <v>1069</v>
      </c>
      <c r="CL67" s="439">
        <v>1077</v>
      </c>
      <c r="CM67" s="439">
        <v>1077</v>
      </c>
      <c r="CN67" s="411">
        <v>1070</v>
      </c>
      <c r="CO67" s="411">
        <v>1087</v>
      </c>
      <c r="CP67" s="411">
        <v>1088</v>
      </c>
      <c r="CQ67" s="411">
        <v>1112</v>
      </c>
      <c r="CR67" s="411">
        <v>1112</v>
      </c>
      <c r="CS67" s="411">
        <v>1126</v>
      </c>
      <c r="CT67" s="411">
        <v>1138</v>
      </c>
      <c r="CU67" s="416">
        <f>'1. Población_Afiliada_Regimen'!F67</f>
        <v>1153</v>
      </c>
      <c r="CV67" s="118">
        <f t="shared" si="0"/>
        <v>15</v>
      </c>
      <c r="CW67" s="98">
        <f t="shared" si="1"/>
        <v>1.3181019332161688</v>
      </c>
      <c r="CX67" s="118">
        <f t="shared" si="2"/>
        <v>62</v>
      </c>
      <c r="CY67" s="98">
        <f t="shared" si="3"/>
        <v>5.682859761686526</v>
      </c>
    </row>
    <row r="68" spans="1:103" ht="15" outlineLevel="2">
      <c r="A68" s="409">
        <v>237</v>
      </c>
      <c r="B68" s="409" t="s">
        <v>391</v>
      </c>
      <c r="C68" s="409" t="s">
        <v>398</v>
      </c>
      <c r="D68" s="412">
        <v>9674</v>
      </c>
      <c r="E68" s="439">
        <v>9965</v>
      </c>
      <c r="F68" s="439">
        <v>10308</v>
      </c>
      <c r="G68" s="439">
        <v>10414</v>
      </c>
      <c r="H68" s="439">
        <v>10537</v>
      </c>
      <c r="I68" s="439">
        <v>10627</v>
      </c>
      <c r="J68" s="439">
        <v>10664</v>
      </c>
      <c r="K68" s="439">
        <v>10639</v>
      </c>
      <c r="L68" s="439">
        <v>10487</v>
      </c>
      <c r="M68" s="439">
        <v>10592</v>
      </c>
      <c r="N68" s="439">
        <v>10655</v>
      </c>
      <c r="O68" s="416">
        <v>10545</v>
      </c>
      <c r="P68" s="412">
        <v>9885</v>
      </c>
      <c r="Q68" s="439">
        <v>10017</v>
      </c>
      <c r="R68" s="439">
        <v>10517</v>
      </c>
      <c r="S68" s="439">
        <v>10663</v>
      </c>
      <c r="T68" s="439">
        <v>10537</v>
      </c>
      <c r="U68" s="439">
        <v>10854</v>
      </c>
      <c r="V68" s="439">
        <v>10865</v>
      </c>
      <c r="W68" s="439">
        <v>11213</v>
      </c>
      <c r="X68" s="439">
        <v>11302</v>
      </c>
      <c r="Y68" s="439">
        <v>11295</v>
      </c>
      <c r="Z68" s="439">
        <v>11219</v>
      </c>
      <c r="AA68" s="416">
        <v>11058</v>
      </c>
      <c r="AB68" s="412">
        <v>10694</v>
      </c>
      <c r="AC68" s="439">
        <v>10771</v>
      </c>
      <c r="AD68" s="439">
        <v>10992</v>
      </c>
      <c r="AE68" s="439">
        <v>11175</v>
      </c>
      <c r="AF68" s="439">
        <v>11172</v>
      </c>
      <c r="AG68" s="439">
        <v>11347</v>
      </c>
      <c r="AH68" s="439">
        <v>11734</v>
      </c>
      <c r="AI68" s="439">
        <v>11868</v>
      </c>
      <c r="AJ68" s="439">
        <v>11932</v>
      </c>
      <c r="AK68" s="439">
        <v>11957</v>
      </c>
      <c r="AL68" s="439">
        <v>11775</v>
      </c>
      <c r="AM68" s="416">
        <v>11806</v>
      </c>
      <c r="AN68" s="412">
        <v>11400</v>
      </c>
      <c r="AO68" s="439">
        <v>11317</v>
      </c>
      <c r="AP68" s="439">
        <v>11636</v>
      </c>
      <c r="AQ68" s="439">
        <v>11870</v>
      </c>
      <c r="AR68" s="439">
        <v>11897</v>
      </c>
      <c r="AS68" s="439">
        <v>12103</v>
      </c>
      <c r="AT68" s="439">
        <v>12163</v>
      </c>
      <c r="AU68" s="439">
        <v>12237</v>
      </c>
      <c r="AV68" s="439">
        <v>12374</v>
      </c>
      <c r="AW68" s="439">
        <v>12863</v>
      </c>
      <c r="AX68" s="439">
        <v>13646</v>
      </c>
      <c r="AY68" s="416">
        <v>14352</v>
      </c>
      <c r="AZ68" s="412">
        <v>15108</v>
      </c>
      <c r="BA68" s="439">
        <v>15353</v>
      </c>
      <c r="BB68" s="439">
        <v>16949</v>
      </c>
      <c r="BC68" s="439">
        <v>17694</v>
      </c>
      <c r="BD68" s="439">
        <v>17009</v>
      </c>
      <c r="BE68" s="439">
        <v>12817</v>
      </c>
      <c r="BF68" s="439">
        <v>12803</v>
      </c>
      <c r="BG68" s="439">
        <v>13136</v>
      </c>
      <c r="BH68" s="439">
        <v>12854</v>
      </c>
      <c r="BI68" s="439">
        <v>12772</v>
      </c>
      <c r="BJ68" s="439">
        <v>12636</v>
      </c>
      <c r="BK68" s="411">
        <v>12583</v>
      </c>
      <c r="BL68" s="412">
        <v>12350</v>
      </c>
      <c r="BM68" s="439">
        <v>12310</v>
      </c>
      <c r="BN68" s="439">
        <v>12472</v>
      </c>
      <c r="BO68" s="439">
        <v>12512</v>
      </c>
      <c r="BP68" s="439">
        <v>12503</v>
      </c>
      <c r="BQ68" s="439">
        <v>12578</v>
      </c>
      <c r="BR68" s="439">
        <v>12598</v>
      </c>
      <c r="BS68" s="439">
        <v>12716</v>
      </c>
      <c r="BT68" s="439">
        <v>12856</v>
      </c>
      <c r="BU68" s="439">
        <v>12947</v>
      </c>
      <c r="BV68" s="439">
        <v>12935</v>
      </c>
      <c r="BW68" s="411">
        <v>12828</v>
      </c>
      <c r="BX68" s="412">
        <v>12628</v>
      </c>
      <c r="BY68" s="439">
        <v>12670</v>
      </c>
      <c r="BZ68" s="439">
        <v>12981</v>
      </c>
      <c r="CA68" s="439">
        <v>13168</v>
      </c>
      <c r="CB68" s="439">
        <v>13292</v>
      </c>
      <c r="CC68" s="439">
        <v>13395</v>
      </c>
      <c r="CD68" s="439">
        <v>13505</v>
      </c>
      <c r="CE68" s="439">
        <v>13603</v>
      </c>
      <c r="CF68" s="439">
        <v>13607</v>
      </c>
      <c r="CG68" s="439">
        <v>13646</v>
      </c>
      <c r="CH68" s="439">
        <v>13705</v>
      </c>
      <c r="CI68" s="411">
        <v>13594</v>
      </c>
      <c r="CJ68" s="412">
        <v>13277</v>
      </c>
      <c r="CK68" s="439">
        <v>13166</v>
      </c>
      <c r="CL68" s="439">
        <v>13367</v>
      </c>
      <c r="CM68" s="439">
        <v>13358</v>
      </c>
      <c r="CN68" s="411">
        <v>13375</v>
      </c>
      <c r="CO68" s="411">
        <v>13432</v>
      </c>
      <c r="CP68" s="411">
        <v>13630</v>
      </c>
      <c r="CQ68" s="411">
        <v>13911</v>
      </c>
      <c r="CR68" s="411">
        <v>14030</v>
      </c>
      <c r="CS68" s="411">
        <v>14146</v>
      </c>
      <c r="CT68" s="411">
        <v>14221</v>
      </c>
      <c r="CU68" s="416">
        <f>'1. Población_Afiliada_Regimen'!F68</f>
        <v>14153</v>
      </c>
      <c r="CV68" s="118">
        <f t="shared" si="0"/>
        <v>-68</v>
      </c>
      <c r="CW68" s="98">
        <f t="shared" si="1"/>
        <v>-0.47816609239856556</v>
      </c>
      <c r="CX68" s="118">
        <f t="shared" si="2"/>
        <v>559</v>
      </c>
      <c r="CY68" s="98">
        <f t="shared" si="3"/>
        <v>4.1121082830660587</v>
      </c>
    </row>
    <row r="69" spans="1:103" ht="15" outlineLevel="2">
      <c r="A69" s="409">
        <v>264</v>
      </c>
      <c r="B69" s="409" t="s">
        <v>391</v>
      </c>
      <c r="C69" s="409" t="s">
        <v>373</v>
      </c>
      <c r="D69" s="412">
        <v>5775</v>
      </c>
      <c r="E69" s="439">
        <v>5780</v>
      </c>
      <c r="F69" s="439">
        <v>5810</v>
      </c>
      <c r="G69" s="439">
        <v>5802</v>
      </c>
      <c r="H69" s="439">
        <v>5839</v>
      </c>
      <c r="I69" s="439">
        <v>5876</v>
      </c>
      <c r="J69" s="439">
        <v>5805</v>
      </c>
      <c r="K69" s="439">
        <v>5796</v>
      </c>
      <c r="L69" s="439">
        <v>5737</v>
      </c>
      <c r="M69" s="439">
        <v>5741</v>
      </c>
      <c r="N69" s="439">
        <v>5754</v>
      </c>
      <c r="O69" s="416">
        <v>5759</v>
      </c>
      <c r="P69" s="412">
        <v>5726</v>
      </c>
      <c r="Q69" s="439">
        <v>5651</v>
      </c>
      <c r="R69" s="439">
        <v>5690</v>
      </c>
      <c r="S69" s="439">
        <v>5722</v>
      </c>
      <c r="T69" s="439">
        <v>5839</v>
      </c>
      <c r="U69" s="439">
        <v>5753</v>
      </c>
      <c r="V69" s="439">
        <v>5679</v>
      </c>
      <c r="W69" s="439">
        <v>5884</v>
      </c>
      <c r="X69" s="439">
        <v>5896</v>
      </c>
      <c r="Y69" s="439">
        <v>5922</v>
      </c>
      <c r="Z69" s="439">
        <v>5936</v>
      </c>
      <c r="AA69" s="416">
        <v>5801</v>
      </c>
      <c r="AB69" s="412">
        <v>5714</v>
      </c>
      <c r="AC69" s="439">
        <v>5680</v>
      </c>
      <c r="AD69" s="439">
        <v>5717</v>
      </c>
      <c r="AE69" s="439">
        <v>5701</v>
      </c>
      <c r="AF69" s="439">
        <v>5704</v>
      </c>
      <c r="AG69" s="439">
        <v>5777</v>
      </c>
      <c r="AH69" s="439">
        <v>5877</v>
      </c>
      <c r="AI69" s="439">
        <v>5918</v>
      </c>
      <c r="AJ69" s="439">
        <v>6040</v>
      </c>
      <c r="AK69" s="439">
        <v>6015</v>
      </c>
      <c r="AL69" s="439">
        <v>5982</v>
      </c>
      <c r="AM69" s="416">
        <v>5967</v>
      </c>
      <c r="AN69" s="412">
        <v>5895</v>
      </c>
      <c r="AO69" s="439">
        <v>5897</v>
      </c>
      <c r="AP69" s="439">
        <v>5953</v>
      </c>
      <c r="AQ69" s="439">
        <v>6033</v>
      </c>
      <c r="AR69" s="439">
        <v>6032</v>
      </c>
      <c r="AS69" s="439">
        <v>6125</v>
      </c>
      <c r="AT69" s="439">
        <v>6092</v>
      </c>
      <c r="AU69" s="439">
        <v>6161</v>
      </c>
      <c r="AV69" s="439">
        <v>6197</v>
      </c>
      <c r="AW69" s="439">
        <v>6258</v>
      </c>
      <c r="AX69" s="439">
        <v>6176</v>
      </c>
      <c r="AY69" s="416">
        <v>6223</v>
      </c>
      <c r="AZ69" s="412">
        <v>6184</v>
      </c>
      <c r="BA69" s="439">
        <v>6193</v>
      </c>
      <c r="BB69" s="439">
        <v>6246</v>
      </c>
      <c r="BC69" s="439">
        <v>6209</v>
      </c>
      <c r="BD69" s="439">
        <v>6209</v>
      </c>
      <c r="BE69" s="439">
        <v>6172</v>
      </c>
      <c r="BF69" s="439">
        <v>6224</v>
      </c>
      <c r="BG69" s="439">
        <v>6528</v>
      </c>
      <c r="BH69" s="439">
        <v>6194</v>
      </c>
      <c r="BI69" s="439">
        <v>6239</v>
      </c>
      <c r="BJ69" s="439">
        <v>6149</v>
      </c>
      <c r="BK69" s="411">
        <v>6126</v>
      </c>
      <c r="BL69" s="412">
        <v>6093</v>
      </c>
      <c r="BM69" s="439">
        <v>6098</v>
      </c>
      <c r="BN69" s="439">
        <v>6096</v>
      </c>
      <c r="BO69" s="439">
        <v>6129</v>
      </c>
      <c r="BP69" s="439">
        <v>6132</v>
      </c>
      <c r="BQ69" s="439">
        <v>6145</v>
      </c>
      <c r="BR69" s="439">
        <v>6151</v>
      </c>
      <c r="BS69" s="439">
        <v>6205</v>
      </c>
      <c r="BT69" s="439">
        <v>6297</v>
      </c>
      <c r="BU69" s="439">
        <v>6294</v>
      </c>
      <c r="BV69" s="439">
        <v>6289</v>
      </c>
      <c r="BW69" s="411">
        <v>6323</v>
      </c>
      <c r="BX69" s="412">
        <v>6300</v>
      </c>
      <c r="BY69" s="439">
        <v>6269</v>
      </c>
      <c r="BZ69" s="439">
        <v>6341</v>
      </c>
      <c r="CA69" s="439">
        <v>6339</v>
      </c>
      <c r="CB69" s="439">
        <v>6357</v>
      </c>
      <c r="CC69" s="439">
        <v>6410</v>
      </c>
      <c r="CD69" s="439">
        <v>6439</v>
      </c>
      <c r="CE69" s="439">
        <v>6468</v>
      </c>
      <c r="CF69" s="439">
        <v>6461</v>
      </c>
      <c r="CG69" s="439">
        <v>6485</v>
      </c>
      <c r="CH69" s="439">
        <v>6506</v>
      </c>
      <c r="CI69" s="411">
        <v>6464</v>
      </c>
      <c r="CJ69" s="412">
        <v>6375</v>
      </c>
      <c r="CK69" s="439">
        <v>6437</v>
      </c>
      <c r="CL69" s="439">
        <v>6445</v>
      </c>
      <c r="CM69" s="439">
        <v>6503</v>
      </c>
      <c r="CN69" s="411">
        <v>6423</v>
      </c>
      <c r="CO69" s="411">
        <v>6364</v>
      </c>
      <c r="CP69" s="411">
        <v>6510</v>
      </c>
      <c r="CQ69" s="411">
        <v>6627</v>
      </c>
      <c r="CR69" s="411">
        <v>6682</v>
      </c>
      <c r="CS69" s="411">
        <v>6674</v>
      </c>
      <c r="CT69" s="411">
        <v>6728</v>
      </c>
      <c r="CU69" s="416">
        <f>'1. Población_Afiliada_Regimen'!F69</f>
        <v>6721</v>
      </c>
      <c r="CV69" s="118">
        <f t="shared" ref="CV69:CV132" si="4">CU69-CT69</f>
        <v>-7</v>
      </c>
      <c r="CW69" s="98">
        <f t="shared" ref="CW69:CW132" si="5">(CV69/CT69)*100</f>
        <v>-0.10404280618311534</v>
      </c>
      <c r="CX69" s="118">
        <f t="shared" ref="CX69:CX132" si="6">CU69-CI69</f>
        <v>257</v>
      </c>
      <c r="CY69" s="98">
        <f t="shared" ref="CY69:CY132" si="7">CX69/CI69*100</f>
        <v>3.9758663366336635</v>
      </c>
    </row>
    <row r="70" spans="1:103" ht="15" outlineLevel="2">
      <c r="A70" s="409">
        <v>310</v>
      </c>
      <c r="B70" s="409" t="s">
        <v>391</v>
      </c>
      <c r="C70" s="409" t="s">
        <v>401</v>
      </c>
      <c r="D70" s="412">
        <v>2459</v>
      </c>
      <c r="E70" s="439">
        <v>2505</v>
      </c>
      <c r="F70" s="439">
        <v>2554</v>
      </c>
      <c r="G70" s="439">
        <v>2550</v>
      </c>
      <c r="H70" s="439">
        <v>2592</v>
      </c>
      <c r="I70" s="439">
        <v>2612</v>
      </c>
      <c r="J70" s="439">
        <v>2567</v>
      </c>
      <c r="K70" s="439">
        <v>2556</v>
      </c>
      <c r="L70" s="439">
        <v>2567</v>
      </c>
      <c r="M70" s="439">
        <v>2546</v>
      </c>
      <c r="N70" s="439">
        <v>2550</v>
      </c>
      <c r="O70" s="416">
        <v>2589</v>
      </c>
      <c r="P70" s="412">
        <v>2515</v>
      </c>
      <c r="Q70" s="439">
        <v>2368</v>
      </c>
      <c r="R70" s="439">
        <v>2510</v>
      </c>
      <c r="S70" s="439">
        <v>2531</v>
      </c>
      <c r="T70" s="439">
        <v>2592</v>
      </c>
      <c r="U70" s="439">
        <v>2589</v>
      </c>
      <c r="V70" s="439">
        <v>2559</v>
      </c>
      <c r="W70" s="439">
        <v>2648</v>
      </c>
      <c r="X70" s="439">
        <v>2643</v>
      </c>
      <c r="Y70" s="439">
        <v>2686</v>
      </c>
      <c r="Z70" s="439">
        <v>2619</v>
      </c>
      <c r="AA70" s="416">
        <v>2550</v>
      </c>
      <c r="AB70" s="412">
        <v>2477</v>
      </c>
      <c r="AC70" s="439">
        <v>2434</v>
      </c>
      <c r="AD70" s="439">
        <v>2438</v>
      </c>
      <c r="AE70" s="439">
        <v>2429</v>
      </c>
      <c r="AF70" s="439">
        <v>2476</v>
      </c>
      <c r="AG70" s="439">
        <v>2558</v>
      </c>
      <c r="AH70" s="439">
        <v>2680</v>
      </c>
      <c r="AI70" s="439">
        <v>2686</v>
      </c>
      <c r="AJ70" s="439">
        <v>2697</v>
      </c>
      <c r="AK70" s="439">
        <v>2702</v>
      </c>
      <c r="AL70" s="439">
        <v>2585</v>
      </c>
      <c r="AM70" s="416">
        <v>2604</v>
      </c>
      <c r="AN70" s="412">
        <v>2594</v>
      </c>
      <c r="AO70" s="439">
        <v>2480</v>
      </c>
      <c r="AP70" s="439">
        <v>2516</v>
      </c>
      <c r="AQ70" s="439">
        <v>2570</v>
      </c>
      <c r="AR70" s="439">
        <v>2555</v>
      </c>
      <c r="AS70" s="439">
        <v>2621</v>
      </c>
      <c r="AT70" s="439">
        <v>2654</v>
      </c>
      <c r="AU70" s="439">
        <v>2658</v>
      </c>
      <c r="AV70" s="439">
        <v>2670</v>
      </c>
      <c r="AW70" s="439">
        <v>2683</v>
      </c>
      <c r="AX70" s="439">
        <v>2681</v>
      </c>
      <c r="AY70" s="416">
        <v>2702</v>
      </c>
      <c r="AZ70" s="412">
        <v>2668</v>
      </c>
      <c r="BA70" s="439">
        <v>2659</v>
      </c>
      <c r="BB70" s="439">
        <v>2691</v>
      </c>
      <c r="BC70" s="439">
        <v>2620</v>
      </c>
      <c r="BD70" s="439">
        <v>2600</v>
      </c>
      <c r="BE70" s="439">
        <v>2600</v>
      </c>
      <c r="BF70" s="439">
        <v>2586</v>
      </c>
      <c r="BG70" s="439">
        <v>2574</v>
      </c>
      <c r="BH70" s="439">
        <v>2474</v>
      </c>
      <c r="BI70" s="439">
        <v>2446</v>
      </c>
      <c r="BJ70" s="439">
        <v>2295</v>
      </c>
      <c r="BK70" s="411">
        <v>2306</v>
      </c>
      <c r="BL70" s="412">
        <v>2293</v>
      </c>
      <c r="BM70" s="439">
        <v>2271</v>
      </c>
      <c r="BN70" s="439">
        <v>2299</v>
      </c>
      <c r="BO70" s="439">
        <v>2312</v>
      </c>
      <c r="BP70" s="439">
        <v>2270</v>
      </c>
      <c r="BQ70" s="439">
        <v>2278</v>
      </c>
      <c r="BR70" s="439">
        <v>2246</v>
      </c>
      <c r="BS70" s="439">
        <v>2240</v>
      </c>
      <c r="BT70" s="439">
        <v>2289</v>
      </c>
      <c r="BU70" s="439">
        <v>2301</v>
      </c>
      <c r="BV70" s="439">
        <v>2261</v>
      </c>
      <c r="BW70" s="411">
        <v>2243</v>
      </c>
      <c r="BX70" s="412">
        <v>2185</v>
      </c>
      <c r="BY70" s="439">
        <v>2163</v>
      </c>
      <c r="BZ70" s="439">
        <v>2193</v>
      </c>
      <c r="CA70" s="439">
        <v>2223</v>
      </c>
      <c r="CB70" s="439">
        <v>2253</v>
      </c>
      <c r="CC70" s="439">
        <v>2263</v>
      </c>
      <c r="CD70" s="439">
        <v>2267</v>
      </c>
      <c r="CE70" s="439">
        <v>2300</v>
      </c>
      <c r="CF70" s="439">
        <v>2343</v>
      </c>
      <c r="CG70" s="439">
        <v>2360</v>
      </c>
      <c r="CH70" s="439">
        <v>2387</v>
      </c>
      <c r="CI70" s="411">
        <v>2367</v>
      </c>
      <c r="CJ70" s="412">
        <v>2256</v>
      </c>
      <c r="CK70" s="439">
        <v>2267</v>
      </c>
      <c r="CL70" s="439">
        <v>2292</v>
      </c>
      <c r="CM70" s="439">
        <v>2273</v>
      </c>
      <c r="CN70" s="411">
        <v>2229</v>
      </c>
      <c r="CO70" s="411">
        <v>2221</v>
      </c>
      <c r="CP70" s="411">
        <v>2256</v>
      </c>
      <c r="CQ70" s="411">
        <v>2314</v>
      </c>
      <c r="CR70" s="411">
        <v>2354</v>
      </c>
      <c r="CS70" s="411">
        <v>2413</v>
      </c>
      <c r="CT70" s="411">
        <v>2452</v>
      </c>
      <c r="CU70" s="416">
        <f>'1. Población_Afiliada_Regimen'!F70</f>
        <v>2464</v>
      </c>
      <c r="CV70" s="118">
        <f t="shared" si="4"/>
        <v>12</v>
      </c>
      <c r="CW70" s="98">
        <f t="shared" si="5"/>
        <v>0.48939641109298526</v>
      </c>
      <c r="CX70" s="118">
        <f t="shared" si="6"/>
        <v>97</v>
      </c>
      <c r="CY70" s="98">
        <f t="shared" si="7"/>
        <v>4.0980143641740598</v>
      </c>
    </row>
    <row r="71" spans="1:103" ht="15" outlineLevel="2">
      <c r="A71" s="409">
        <v>315</v>
      </c>
      <c r="B71" s="409" t="s">
        <v>391</v>
      </c>
      <c r="C71" s="409" t="s">
        <v>385</v>
      </c>
      <c r="D71" s="412">
        <v>1379</v>
      </c>
      <c r="E71" s="439">
        <v>1358</v>
      </c>
      <c r="F71" s="439">
        <v>1353</v>
      </c>
      <c r="G71" s="439">
        <v>1329</v>
      </c>
      <c r="H71" s="439">
        <v>1334</v>
      </c>
      <c r="I71" s="439">
        <v>1368</v>
      </c>
      <c r="J71" s="439">
        <v>1379</v>
      </c>
      <c r="K71" s="439">
        <v>1374</v>
      </c>
      <c r="L71" s="439">
        <v>1355</v>
      </c>
      <c r="M71" s="439">
        <v>1382</v>
      </c>
      <c r="N71" s="439">
        <v>1388</v>
      </c>
      <c r="O71" s="416">
        <v>1414</v>
      </c>
      <c r="P71" s="412">
        <v>1358</v>
      </c>
      <c r="Q71" s="439">
        <v>1198</v>
      </c>
      <c r="R71" s="439">
        <v>1258</v>
      </c>
      <c r="S71" s="439">
        <v>1253</v>
      </c>
      <c r="T71" s="439">
        <v>1334</v>
      </c>
      <c r="U71" s="439">
        <v>1312</v>
      </c>
      <c r="V71" s="439">
        <v>1317</v>
      </c>
      <c r="W71" s="439">
        <v>1339</v>
      </c>
      <c r="X71" s="439">
        <v>1361</v>
      </c>
      <c r="Y71" s="439">
        <v>1390</v>
      </c>
      <c r="Z71" s="439">
        <v>1337</v>
      </c>
      <c r="AA71" s="416">
        <v>1320</v>
      </c>
      <c r="AB71" s="412">
        <v>1305</v>
      </c>
      <c r="AC71" s="439">
        <v>1308</v>
      </c>
      <c r="AD71" s="439">
        <v>1291</v>
      </c>
      <c r="AE71" s="439">
        <v>1309</v>
      </c>
      <c r="AF71" s="439">
        <v>1298</v>
      </c>
      <c r="AG71" s="439">
        <v>1315</v>
      </c>
      <c r="AH71" s="439">
        <v>1417</v>
      </c>
      <c r="AI71" s="439">
        <v>1434</v>
      </c>
      <c r="AJ71" s="439">
        <v>1455</v>
      </c>
      <c r="AK71" s="439">
        <v>1433</v>
      </c>
      <c r="AL71" s="439">
        <v>1327</v>
      </c>
      <c r="AM71" s="416">
        <v>1365</v>
      </c>
      <c r="AN71" s="412">
        <v>1371</v>
      </c>
      <c r="AO71" s="439">
        <v>1318</v>
      </c>
      <c r="AP71" s="439">
        <v>1334</v>
      </c>
      <c r="AQ71" s="439">
        <v>1410</v>
      </c>
      <c r="AR71" s="439">
        <v>1427</v>
      </c>
      <c r="AS71" s="439">
        <v>1472</v>
      </c>
      <c r="AT71" s="439">
        <v>1492</v>
      </c>
      <c r="AU71" s="439">
        <v>1504</v>
      </c>
      <c r="AV71" s="439">
        <v>1533</v>
      </c>
      <c r="AW71" s="439">
        <v>1540</v>
      </c>
      <c r="AX71" s="439">
        <v>1560</v>
      </c>
      <c r="AY71" s="416">
        <v>1556</v>
      </c>
      <c r="AZ71" s="412">
        <v>1538</v>
      </c>
      <c r="BA71" s="439">
        <v>1514</v>
      </c>
      <c r="BB71" s="439">
        <v>1496</v>
      </c>
      <c r="BC71" s="439">
        <v>1443</v>
      </c>
      <c r="BD71" s="439">
        <v>1413</v>
      </c>
      <c r="BE71" s="439">
        <v>1413</v>
      </c>
      <c r="BF71" s="439">
        <v>1410</v>
      </c>
      <c r="BG71" s="439">
        <v>1357</v>
      </c>
      <c r="BH71" s="439">
        <v>1313</v>
      </c>
      <c r="BI71" s="439">
        <v>1315</v>
      </c>
      <c r="BJ71" s="439">
        <v>1284</v>
      </c>
      <c r="BK71" s="411">
        <v>1289</v>
      </c>
      <c r="BL71" s="412">
        <v>1279</v>
      </c>
      <c r="BM71" s="439">
        <v>1283</v>
      </c>
      <c r="BN71" s="439">
        <v>1291</v>
      </c>
      <c r="BO71" s="439">
        <v>1340</v>
      </c>
      <c r="BP71" s="439">
        <v>1331</v>
      </c>
      <c r="BQ71" s="439">
        <v>1325</v>
      </c>
      <c r="BR71" s="439">
        <v>1245</v>
      </c>
      <c r="BS71" s="439">
        <v>1244</v>
      </c>
      <c r="BT71" s="439">
        <v>1261</v>
      </c>
      <c r="BU71" s="439">
        <v>1217</v>
      </c>
      <c r="BV71" s="439">
        <v>1218</v>
      </c>
      <c r="BW71" s="411">
        <v>1210</v>
      </c>
      <c r="BX71" s="412">
        <v>1182</v>
      </c>
      <c r="BY71" s="439">
        <v>1210</v>
      </c>
      <c r="BZ71" s="439">
        <v>1211</v>
      </c>
      <c r="CA71" s="439">
        <v>1225</v>
      </c>
      <c r="CB71" s="439">
        <v>1234</v>
      </c>
      <c r="CC71" s="439">
        <v>1245</v>
      </c>
      <c r="CD71" s="439">
        <v>1287</v>
      </c>
      <c r="CE71" s="439">
        <v>1325</v>
      </c>
      <c r="CF71" s="439">
        <v>1269</v>
      </c>
      <c r="CG71" s="439">
        <v>1272</v>
      </c>
      <c r="CH71" s="439">
        <v>1318</v>
      </c>
      <c r="CI71" s="411">
        <v>1326</v>
      </c>
      <c r="CJ71" s="412">
        <v>1257</v>
      </c>
      <c r="CK71" s="439">
        <v>1218</v>
      </c>
      <c r="CL71" s="439">
        <v>1196</v>
      </c>
      <c r="CM71" s="439">
        <v>1148</v>
      </c>
      <c r="CN71" s="411">
        <v>1131</v>
      </c>
      <c r="CO71" s="411">
        <v>1116</v>
      </c>
      <c r="CP71" s="411">
        <v>1115</v>
      </c>
      <c r="CQ71" s="411">
        <v>1145</v>
      </c>
      <c r="CR71" s="411">
        <v>1137</v>
      </c>
      <c r="CS71" s="411">
        <v>1150</v>
      </c>
      <c r="CT71" s="411">
        <v>1161</v>
      </c>
      <c r="CU71" s="416">
        <f>'1. Población_Afiliada_Regimen'!F71</f>
        <v>1173</v>
      </c>
      <c r="CV71" s="118">
        <f t="shared" si="4"/>
        <v>12</v>
      </c>
      <c r="CW71" s="98">
        <f t="shared" si="5"/>
        <v>1.03359173126615</v>
      </c>
      <c r="CX71" s="118">
        <f t="shared" si="6"/>
        <v>-153</v>
      </c>
      <c r="CY71" s="98">
        <f t="shared" si="7"/>
        <v>-11.538461538461538</v>
      </c>
    </row>
    <row r="72" spans="1:103" ht="15" outlineLevel="2">
      <c r="A72" s="409">
        <v>361</v>
      </c>
      <c r="B72" s="409" t="s">
        <v>391</v>
      </c>
      <c r="C72" s="409" t="s">
        <v>394</v>
      </c>
      <c r="D72" s="412">
        <v>2195</v>
      </c>
      <c r="E72" s="439">
        <v>2216</v>
      </c>
      <c r="F72" s="439">
        <v>2296</v>
      </c>
      <c r="G72" s="439">
        <v>2380</v>
      </c>
      <c r="H72" s="439">
        <v>2393</v>
      </c>
      <c r="I72" s="439">
        <v>2542</v>
      </c>
      <c r="J72" s="439">
        <v>2566</v>
      </c>
      <c r="K72" s="439">
        <v>2634</v>
      </c>
      <c r="L72" s="439">
        <v>2647</v>
      </c>
      <c r="M72" s="439">
        <v>2549</v>
      </c>
      <c r="N72" s="439">
        <v>2500</v>
      </c>
      <c r="O72" s="416">
        <v>2409</v>
      </c>
      <c r="P72" s="412">
        <v>2247</v>
      </c>
      <c r="Q72" s="439">
        <v>2177</v>
      </c>
      <c r="R72" s="439">
        <v>2279</v>
      </c>
      <c r="S72" s="439">
        <v>2287</v>
      </c>
      <c r="T72" s="439">
        <v>2393</v>
      </c>
      <c r="U72" s="439">
        <v>2461</v>
      </c>
      <c r="V72" s="439">
        <v>2456</v>
      </c>
      <c r="W72" s="439">
        <v>2569</v>
      </c>
      <c r="X72" s="439">
        <v>2623</v>
      </c>
      <c r="Y72" s="439">
        <v>2680</v>
      </c>
      <c r="Z72" s="439">
        <v>2597</v>
      </c>
      <c r="AA72" s="416">
        <v>2559</v>
      </c>
      <c r="AB72" s="412">
        <v>2415</v>
      </c>
      <c r="AC72" s="439">
        <v>2307</v>
      </c>
      <c r="AD72" s="439">
        <v>2312</v>
      </c>
      <c r="AE72" s="439">
        <v>2341</v>
      </c>
      <c r="AF72" s="439">
        <v>2367</v>
      </c>
      <c r="AG72" s="439">
        <v>2450</v>
      </c>
      <c r="AH72" s="439">
        <v>2752</v>
      </c>
      <c r="AI72" s="439">
        <v>2829</v>
      </c>
      <c r="AJ72" s="439">
        <v>2872</v>
      </c>
      <c r="AK72" s="439">
        <v>2836</v>
      </c>
      <c r="AL72" s="439">
        <v>2627</v>
      </c>
      <c r="AM72" s="416">
        <v>2631</v>
      </c>
      <c r="AN72" s="412">
        <v>2624</v>
      </c>
      <c r="AO72" s="439">
        <v>2425</v>
      </c>
      <c r="AP72" s="439">
        <v>2394</v>
      </c>
      <c r="AQ72" s="439">
        <v>2580</v>
      </c>
      <c r="AR72" s="439">
        <v>2608</v>
      </c>
      <c r="AS72" s="439">
        <v>2686</v>
      </c>
      <c r="AT72" s="439">
        <v>2745</v>
      </c>
      <c r="AU72" s="439">
        <v>2755</v>
      </c>
      <c r="AV72" s="439">
        <v>2719</v>
      </c>
      <c r="AW72" s="439">
        <v>2731</v>
      </c>
      <c r="AX72" s="439">
        <v>2734</v>
      </c>
      <c r="AY72" s="416">
        <v>2739</v>
      </c>
      <c r="AZ72" s="412">
        <v>2660</v>
      </c>
      <c r="BA72" s="439">
        <v>2612</v>
      </c>
      <c r="BB72" s="439">
        <v>2625</v>
      </c>
      <c r="BC72" s="439">
        <v>2487</v>
      </c>
      <c r="BD72" s="439">
        <v>2527</v>
      </c>
      <c r="BE72" s="439">
        <v>2592</v>
      </c>
      <c r="BF72" s="439">
        <v>2559</v>
      </c>
      <c r="BG72" s="439">
        <v>2569</v>
      </c>
      <c r="BH72" s="439">
        <v>2564</v>
      </c>
      <c r="BI72" s="439">
        <v>2507</v>
      </c>
      <c r="BJ72" s="439">
        <v>2411</v>
      </c>
      <c r="BK72" s="411">
        <v>2458</v>
      </c>
      <c r="BL72" s="412">
        <v>2456</v>
      </c>
      <c r="BM72" s="439">
        <v>2486</v>
      </c>
      <c r="BN72" s="439">
        <v>2604</v>
      </c>
      <c r="BO72" s="439">
        <v>2682</v>
      </c>
      <c r="BP72" s="439">
        <v>2501</v>
      </c>
      <c r="BQ72" s="439">
        <v>2479</v>
      </c>
      <c r="BR72" s="439">
        <v>2386</v>
      </c>
      <c r="BS72" s="439">
        <v>2306</v>
      </c>
      <c r="BT72" s="439">
        <v>2342</v>
      </c>
      <c r="BU72" s="439">
        <v>2353</v>
      </c>
      <c r="BV72" s="439">
        <v>2359</v>
      </c>
      <c r="BW72" s="411">
        <v>2323</v>
      </c>
      <c r="BX72" s="412">
        <v>2240</v>
      </c>
      <c r="BY72" s="439">
        <v>2166</v>
      </c>
      <c r="BZ72" s="439">
        <v>2161</v>
      </c>
      <c r="CA72" s="439">
        <v>2159</v>
      </c>
      <c r="CB72" s="439">
        <v>2186</v>
      </c>
      <c r="CC72" s="439">
        <v>2261</v>
      </c>
      <c r="CD72" s="439">
        <v>2319</v>
      </c>
      <c r="CE72" s="439">
        <v>2343</v>
      </c>
      <c r="CF72" s="439">
        <v>2197</v>
      </c>
      <c r="CG72" s="439">
        <v>2208</v>
      </c>
      <c r="CH72" s="439">
        <v>2261</v>
      </c>
      <c r="CI72" s="411">
        <v>2239</v>
      </c>
      <c r="CJ72" s="412">
        <v>2077</v>
      </c>
      <c r="CK72" s="439">
        <v>2012</v>
      </c>
      <c r="CL72" s="439">
        <v>2090</v>
      </c>
      <c r="CM72" s="439">
        <v>2118</v>
      </c>
      <c r="CN72" s="411">
        <v>2091</v>
      </c>
      <c r="CO72" s="411">
        <v>2074</v>
      </c>
      <c r="CP72" s="411">
        <v>2062</v>
      </c>
      <c r="CQ72" s="411">
        <v>2131</v>
      </c>
      <c r="CR72" s="411">
        <v>2148</v>
      </c>
      <c r="CS72" s="411">
        <v>2217</v>
      </c>
      <c r="CT72" s="411">
        <v>2266</v>
      </c>
      <c r="CU72" s="416">
        <f>'1. Población_Afiliada_Regimen'!F72</f>
        <v>2286</v>
      </c>
      <c r="CV72" s="118">
        <f t="shared" si="4"/>
        <v>20</v>
      </c>
      <c r="CW72" s="98">
        <f t="shared" si="5"/>
        <v>0.88261253309796994</v>
      </c>
      <c r="CX72" s="118">
        <f t="shared" si="6"/>
        <v>47</v>
      </c>
      <c r="CY72" s="98">
        <f t="shared" si="7"/>
        <v>2.0991514068780708</v>
      </c>
    </row>
    <row r="73" spans="1:103" ht="15" outlineLevel="2">
      <c r="A73" s="409">
        <v>647</v>
      </c>
      <c r="B73" s="409" t="s">
        <v>391</v>
      </c>
      <c r="C73" s="409" t="s">
        <v>403</v>
      </c>
      <c r="D73" s="412">
        <v>1139</v>
      </c>
      <c r="E73" s="439">
        <v>1207</v>
      </c>
      <c r="F73" s="439">
        <v>1200</v>
      </c>
      <c r="G73" s="439">
        <v>1258</v>
      </c>
      <c r="H73" s="439">
        <v>1302</v>
      </c>
      <c r="I73" s="439">
        <v>1422</v>
      </c>
      <c r="J73" s="439">
        <v>1438</v>
      </c>
      <c r="K73" s="439">
        <v>1398</v>
      </c>
      <c r="L73" s="439">
        <v>1316</v>
      </c>
      <c r="M73" s="439">
        <v>1303</v>
      </c>
      <c r="N73" s="439">
        <v>1305</v>
      </c>
      <c r="O73" s="416">
        <v>1335</v>
      </c>
      <c r="P73" s="412">
        <v>1299</v>
      </c>
      <c r="Q73" s="439">
        <v>1302</v>
      </c>
      <c r="R73" s="439">
        <v>1352</v>
      </c>
      <c r="S73" s="439">
        <v>1376</v>
      </c>
      <c r="T73" s="439">
        <v>1302</v>
      </c>
      <c r="U73" s="439">
        <v>1418</v>
      </c>
      <c r="V73" s="439">
        <v>1443</v>
      </c>
      <c r="W73" s="439">
        <v>1457</v>
      </c>
      <c r="X73" s="439">
        <v>1466</v>
      </c>
      <c r="Y73" s="439">
        <v>1530</v>
      </c>
      <c r="Z73" s="439">
        <v>1447</v>
      </c>
      <c r="AA73" s="416">
        <v>1407</v>
      </c>
      <c r="AB73" s="412">
        <v>1349</v>
      </c>
      <c r="AC73" s="439">
        <v>1322</v>
      </c>
      <c r="AD73" s="439">
        <v>1277</v>
      </c>
      <c r="AE73" s="439">
        <v>1233</v>
      </c>
      <c r="AF73" s="439">
        <v>1195</v>
      </c>
      <c r="AG73" s="439">
        <v>1175</v>
      </c>
      <c r="AH73" s="439">
        <v>1221</v>
      </c>
      <c r="AI73" s="439">
        <v>1345</v>
      </c>
      <c r="AJ73" s="439">
        <v>1396</v>
      </c>
      <c r="AK73" s="439">
        <v>1418</v>
      </c>
      <c r="AL73" s="439">
        <v>1443</v>
      </c>
      <c r="AM73" s="416">
        <v>1373</v>
      </c>
      <c r="AN73" s="412">
        <v>1357</v>
      </c>
      <c r="AO73" s="439">
        <v>1316</v>
      </c>
      <c r="AP73" s="439">
        <v>1273</v>
      </c>
      <c r="AQ73" s="439">
        <v>1300</v>
      </c>
      <c r="AR73" s="439">
        <v>1326</v>
      </c>
      <c r="AS73" s="439">
        <v>1351</v>
      </c>
      <c r="AT73" s="439">
        <v>1416</v>
      </c>
      <c r="AU73" s="439">
        <v>1439</v>
      </c>
      <c r="AV73" s="439">
        <v>1484</v>
      </c>
      <c r="AW73" s="439">
        <v>1484</v>
      </c>
      <c r="AX73" s="439">
        <v>1463</v>
      </c>
      <c r="AY73" s="416">
        <v>1493</v>
      </c>
      <c r="AZ73" s="412">
        <v>1453</v>
      </c>
      <c r="BA73" s="439">
        <v>1447</v>
      </c>
      <c r="BB73" s="439">
        <v>1465</v>
      </c>
      <c r="BC73" s="439">
        <v>1420</v>
      </c>
      <c r="BD73" s="439">
        <v>1413</v>
      </c>
      <c r="BE73" s="439">
        <v>1402</v>
      </c>
      <c r="BF73" s="439">
        <v>1429</v>
      </c>
      <c r="BG73" s="439">
        <v>1410</v>
      </c>
      <c r="BH73" s="439">
        <v>1449</v>
      </c>
      <c r="BI73" s="439">
        <v>1408</v>
      </c>
      <c r="BJ73" s="439">
        <v>1373</v>
      </c>
      <c r="BK73" s="411">
        <v>1381</v>
      </c>
      <c r="BL73" s="412">
        <v>1354</v>
      </c>
      <c r="BM73" s="439">
        <v>1333</v>
      </c>
      <c r="BN73" s="439">
        <v>1371</v>
      </c>
      <c r="BO73" s="439">
        <v>1391</v>
      </c>
      <c r="BP73" s="439">
        <v>1412</v>
      </c>
      <c r="BQ73" s="439">
        <v>1399</v>
      </c>
      <c r="BR73" s="439">
        <v>1381</v>
      </c>
      <c r="BS73" s="439">
        <v>1389</v>
      </c>
      <c r="BT73" s="439">
        <v>1398</v>
      </c>
      <c r="BU73" s="439">
        <v>1379</v>
      </c>
      <c r="BV73" s="439">
        <v>1368</v>
      </c>
      <c r="BW73" s="411">
        <v>1367</v>
      </c>
      <c r="BX73" s="412">
        <v>1325</v>
      </c>
      <c r="BY73" s="439">
        <v>1295</v>
      </c>
      <c r="BZ73" s="439">
        <v>1345</v>
      </c>
      <c r="CA73" s="439">
        <v>1391</v>
      </c>
      <c r="CB73" s="439">
        <v>1414</v>
      </c>
      <c r="CC73" s="439">
        <v>1444</v>
      </c>
      <c r="CD73" s="439">
        <v>1446</v>
      </c>
      <c r="CE73" s="439">
        <v>1482</v>
      </c>
      <c r="CF73" s="439">
        <v>1450</v>
      </c>
      <c r="CG73" s="439">
        <v>1457</v>
      </c>
      <c r="CH73" s="439">
        <v>1449</v>
      </c>
      <c r="CI73" s="411">
        <v>1406</v>
      </c>
      <c r="CJ73" s="412">
        <v>1339</v>
      </c>
      <c r="CK73" s="439">
        <v>1360</v>
      </c>
      <c r="CL73" s="439">
        <v>1369</v>
      </c>
      <c r="CM73" s="439">
        <v>1367</v>
      </c>
      <c r="CN73" s="411">
        <v>1319</v>
      </c>
      <c r="CO73" s="411">
        <v>1322</v>
      </c>
      <c r="CP73" s="411">
        <v>1277</v>
      </c>
      <c r="CQ73" s="411">
        <v>1348</v>
      </c>
      <c r="CR73" s="411">
        <v>1351</v>
      </c>
      <c r="CS73" s="411">
        <v>1336</v>
      </c>
      <c r="CT73" s="411">
        <v>1342</v>
      </c>
      <c r="CU73" s="416">
        <f>'1. Población_Afiliada_Regimen'!F73</f>
        <v>1353</v>
      </c>
      <c r="CV73" s="118">
        <f t="shared" si="4"/>
        <v>11</v>
      </c>
      <c r="CW73" s="98">
        <f t="shared" si="5"/>
        <v>0.81967213114754101</v>
      </c>
      <c r="CX73" s="118">
        <f t="shared" si="6"/>
        <v>-53</v>
      </c>
      <c r="CY73" s="98">
        <f t="shared" si="7"/>
        <v>-3.769559032716927</v>
      </c>
    </row>
    <row r="74" spans="1:103" ht="15" outlineLevel="2">
      <c r="A74" s="409">
        <v>658</v>
      </c>
      <c r="B74" s="409" t="s">
        <v>391</v>
      </c>
      <c r="C74" s="409" t="s">
        <v>405</v>
      </c>
      <c r="D74" s="412">
        <v>1049</v>
      </c>
      <c r="E74" s="439">
        <v>1046</v>
      </c>
      <c r="F74" s="439">
        <v>1072</v>
      </c>
      <c r="G74" s="439">
        <v>1086</v>
      </c>
      <c r="H74" s="439">
        <v>1103</v>
      </c>
      <c r="I74" s="439">
        <v>1153</v>
      </c>
      <c r="J74" s="439">
        <v>1118</v>
      </c>
      <c r="K74" s="439">
        <v>1131</v>
      </c>
      <c r="L74" s="439">
        <v>1107</v>
      </c>
      <c r="M74" s="439">
        <v>1102</v>
      </c>
      <c r="N74" s="439">
        <v>1126</v>
      </c>
      <c r="O74" s="416">
        <v>1079</v>
      </c>
      <c r="P74" s="412">
        <v>1027</v>
      </c>
      <c r="Q74" s="439">
        <v>1018</v>
      </c>
      <c r="R74" s="439">
        <v>1067</v>
      </c>
      <c r="S74" s="439">
        <v>1092</v>
      </c>
      <c r="T74" s="439">
        <v>1103</v>
      </c>
      <c r="U74" s="439">
        <v>1070</v>
      </c>
      <c r="V74" s="439">
        <v>1045</v>
      </c>
      <c r="W74" s="439">
        <v>1102</v>
      </c>
      <c r="X74" s="439">
        <v>1098</v>
      </c>
      <c r="Y74" s="439">
        <v>1096</v>
      </c>
      <c r="Z74" s="439">
        <v>1074</v>
      </c>
      <c r="AA74" s="416">
        <v>1034</v>
      </c>
      <c r="AB74" s="412">
        <v>982</v>
      </c>
      <c r="AC74" s="439">
        <v>977</v>
      </c>
      <c r="AD74" s="439">
        <v>937</v>
      </c>
      <c r="AE74" s="439">
        <v>913</v>
      </c>
      <c r="AF74" s="439">
        <v>876</v>
      </c>
      <c r="AG74" s="439">
        <v>862</v>
      </c>
      <c r="AH74" s="439">
        <v>898</v>
      </c>
      <c r="AI74" s="439">
        <v>874</v>
      </c>
      <c r="AJ74" s="439">
        <v>884</v>
      </c>
      <c r="AK74" s="439">
        <v>872</v>
      </c>
      <c r="AL74" s="439">
        <v>885</v>
      </c>
      <c r="AM74" s="416">
        <v>934</v>
      </c>
      <c r="AN74" s="412">
        <v>990</v>
      </c>
      <c r="AO74" s="439">
        <v>934</v>
      </c>
      <c r="AP74" s="439">
        <v>919</v>
      </c>
      <c r="AQ74" s="439">
        <v>952</v>
      </c>
      <c r="AR74" s="439">
        <v>917</v>
      </c>
      <c r="AS74" s="439">
        <v>966</v>
      </c>
      <c r="AT74" s="439">
        <v>996</v>
      </c>
      <c r="AU74" s="439">
        <v>1005</v>
      </c>
      <c r="AV74" s="439">
        <v>1036</v>
      </c>
      <c r="AW74" s="439">
        <v>1058</v>
      </c>
      <c r="AX74" s="439">
        <v>1035</v>
      </c>
      <c r="AY74" s="416">
        <v>1029</v>
      </c>
      <c r="AZ74" s="412">
        <v>1006</v>
      </c>
      <c r="BA74" s="439">
        <v>1030</v>
      </c>
      <c r="BB74" s="439">
        <v>1055</v>
      </c>
      <c r="BC74" s="439">
        <v>1020</v>
      </c>
      <c r="BD74" s="439">
        <v>1012</v>
      </c>
      <c r="BE74" s="439">
        <v>1047</v>
      </c>
      <c r="BF74" s="439">
        <v>1009</v>
      </c>
      <c r="BG74" s="439">
        <v>1003</v>
      </c>
      <c r="BH74" s="439">
        <v>1041</v>
      </c>
      <c r="BI74" s="439">
        <v>1051</v>
      </c>
      <c r="BJ74" s="439">
        <v>1049</v>
      </c>
      <c r="BK74" s="411">
        <v>1071</v>
      </c>
      <c r="BL74" s="412">
        <v>1027</v>
      </c>
      <c r="BM74" s="439">
        <v>994</v>
      </c>
      <c r="BN74" s="439">
        <v>1011</v>
      </c>
      <c r="BO74" s="439">
        <v>1033</v>
      </c>
      <c r="BP74" s="439">
        <v>1004</v>
      </c>
      <c r="BQ74" s="439">
        <v>1032</v>
      </c>
      <c r="BR74" s="439">
        <v>1015</v>
      </c>
      <c r="BS74" s="439">
        <v>1033</v>
      </c>
      <c r="BT74" s="439">
        <v>1082</v>
      </c>
      <c r="BU74" s="439">
        <v>1068</v>
      </c>
      <c r="BV74" s="439">
        <v>1077</v>
      </c>
      <c r="BW74" s="411">
        <v>1095</v>
      </c>
      <c r="BX74" s="412">
        <v>1086</v>
      </c>
      <c r="BY74" s="439">
        <v>1101</v>
      </c>
      <c r="BZ74" s="439">
        <v>1123</v>
      </c>
      <c r="CA74" s="439">
        <v>1159</v>
      </c>
      <c r="CB74" s="439">
        <v>1146</v>
      </c>
      <c r="CC74" s="439">
        <v>1152</v>
      </c>
      <c r="CD74" s="439">
        <v>1166</v>
      </c>
      <c r="CE74" s="439">
        <v>1213</v>
      </c>
      <c r="CF74" s="439">
        <v>1214</v>
      </c>
      <c r="CG74" s="439">
        <v>1216</v>
      </c>
      <c r="CH74" s="439">
        <v>1214</v>
      </c>
      <c r="CI74" s="411">
        <v>1197</v>
      </c>
      <c r="CJ74" s="412">
        <v>1159</v>
      </c>
      <c r="CK74" s="439">
        <v>1153</v>
      </c>
      <c r="CL74" s="439">
        <v>1149</v>
      </c>
      <c r="CM74" s="439">
        <v>1146</v>
      </c>
      <c r="CN74" s="411">
        <v>1143</v>
      </c>
      <c r="CO74" s="411">
        <v>1141</v>
      </c>
      <c r="CP74" s="411">
        <v>1126</v>
      </c>
      <c r="CQ74" s="411">
        <v>1173</v>
      </c>
      <c r="CR74" s="411">
        <v>1186</v>
      </c>
      <c r="CS74" s="411">
        <v>1190</v>
      </c>
      <c r="CT74" s="411">
        <v>1189</v>
      </c>
      <c r="CU74" s="416">
        <f>'1. Población_Afiliada_Regimen'!F74</f>
        <v>1188</v>
      </c>
      <c r="CV74" s="118">
        <f t="shared" si="4"/>
        <v>-1</v>
      </c>
      <c r="CW74" s="98">
        <f t="shared" si="5"/>
        <v>-8.4104289318755257E-2</v>
      </c>
      <c r="CX74" s="118">
        <f t="shared" si="6"/>
        <v>-9</v>
      </c>
      <c r="CY74" s="98">
        <f t="shared" si="7"/>
        <v>-0.75187969924812026</v>
      </c>
    </row>
    <row r="75" spans="1:103" ht="15" outlineLevel="2">
      <c r="A75" s="409">
        <v>664</v>
      </c>
      <c r="B75" s="409" t="s">
        <v>391</v>
      </c>
      <c r="C75" s="409" t="s">
        <v>407</v>
      </c>
      <c r="D75" s="412">
        <v>11751</v>
      </c>
      <c r="E75" s="439">
        <v>11741</v>
      </c>
      <c r="F75" s="439">
        <v>11767</v>
      </c>
      <c r="G75" s="439">
        <v>11783</v>
      </c>
      <c r="H75" s="439">
        <v>11929</v>
      </c>
      <c r="I75" s="439">
        <v>12007</v>
      </c>
      <c r="J75" s="439">
        <v>11942</v>
      </c>
      <c r="K75" s="439">
        <v>12076</v>
      </c>
      <c r="L75" s="439">
        <v>11953</v>
      </c>
      <c r="M75" s="439">
        <v>12021</v>
      </c>
      <c r="N75" s="439">
        <v>12037</v>
      </c>
      <c r="O75" s="416">
        <v>11981</v>
      </c>
      <c r="P75" s="412">
        <v>11939</v>
      </c>
      <c r="Q75" s="439">
        <v>10974</v>
      </c>
      <c r="R75" s="439">
        <v>11751</v>
      </c>
      <c r="S75" s="439">
        <v>11750</v>
      </c>
      <c r="T75" s="439">
        <v>11929</v>
      </c>
      <c r="U75" s="439">
        <v>12148</v>
      </c>
      <c r="V75" s="439">
        <v>11976</v>
      </c>
      <c r="W75" s="439">
        <v>12349</v>
      </c>
      <c r="X75" s="439">
        <v>12447</v>
      </c>
      <c r="Y75" s="439">
        <v>12711</v>
      </c>
      <c r="Z75" s="439">
        <v>12753</v>
      </c>
      <c r="AA75" s="416">
        <v>12551</v>
      </c>
      <c r="AB75" s="412">
        <v>12347</v>
      </c>
      <c r="AC75" s="439">
        <v>12186</v>
      </c>
      <c r="AD75" s="439">
        <v>12269</v>
      </c>
      <c r="AE75" s="439">
        <v>12351</v>
      </c>
      <c r="AF75" s="439">
        <v>12278</v>
      </c>
      <c r="AG75" s="439">
        <v>12498</v>
      </c>
      <c r="AH75" s="439">
        <v>12871</v>
      </c>
      <c r="AI75" s="439">
        <v>13050</v>
      </c>
      <c r="AJ75" s="439">
        <v>13235</v>
      </c>
      <c r="AK75" s="439">
        <v>13342</v>
      </c>
      <c r="AL75" s="439">
        <v>13090</v>
      </c>
      <c r="AM75" s="416">
        <v>13183</v>
      </c>
      <c r="AN75" s="412">
        <v>13004</v>
      </c>
      <c r="AO75" s="439">
        <v>12928</v>
      </c>
      <c r="AP75" s="439">
        <v>13035</v>
      </c>
      <c r="AQ75" s="439">
        <v>13281</v>
      </c>
      <c r="AR75" s="439">
        <v>13219</v>
      </c>
      <c r="AS75" s="439">
        <v>13382</v>
      </c>
      <c r="AT75" s="439">
        <v>13555</v>
      </c>
      <c r="AU75" s="439">
        <v>13651</v>
      </c>
      <c r="AV75" s="439">
        <v>13768</v>
      </c>
      <c r="AW75" s="439">
        <v>13945</v>
      </c>
      <c r="AX75" s="439">
        <v>13854</v>
      </c>
      <c r="AY75" s="416">
        <v>13810</v>
      </c>
      <c r="AZ75" s="412">
        <v>13657</v>
      </c>
      <c r="BA75" s="439">
        <v>13669</v>
      </c>
      <c r="BB75" s="439">
        <v>13836</v>
      </c>
      <c r="BC75" s="439">
        <v>13671</v>
      </c>
      <c r="BD75" s="439">
        <v>13701</v>
      </c>
      <c r="BE75" s="439">
        <v>13764</v>
      </c>
      <c r="BF75" s="439">
        <v>13730</v>
      </c>
      <c r="BG75" s="439">
        <v>13836</v>
      </c>
      <c r="BH75" s="439">
        <v>13914</v>
      </c>
      <c r="BI75" s="439">
        <v>13893</v>
      </c>
      <c r="BJ75" s="439">
        <v>13847</v>
      </c>
      <c r="BK75" s="411">
        <v>13930</v>
      </c>
      <c r="BL75" s="412">
        <v>13735</v>
      </c>
      <c r="BM75" s="439">
        <v>13733</v>
      </c>
      <c r="BN75" s="439">
        <v>13881</v>
      </c>
      <c r="BO75" s="439">
        <v>14012</v>
      </c>
      <c r="BP75" s="439">
        <v>13996</v>
      </c>
      <c r="BQ75" s="439">
        <v>14010</v>
      </c>
      <c r="BR75" s="439">
        <v>14045</v>
      </c>
      <c r="BS75" s="439">
        <v>14115</v>
      </c>
      <c r="BT75" s="439">
        <v>14123</v>
      </c>
      <c r="BU75" s="439">
        <v>14224</v>
      </c>
      <c r="BV75" s="439">
        <v>14284</v>
      </c>
      <c r="BW75" s="411">
        <v>14262</v>
      </c>
      <c r="BX75" s="412">
        <v>14035</v>
      </c>
      <c r="BY75" s="439">
        <v>14010</v>
      </c>
      <c r="BZ75" s="439">
        <v>14190</v>
      </c>
      <c r="CA75" s="439">
        <v>14232</v>
      </c>
      <c r="CB75" s="439">
        <v>14280</v>
      </c>
      <c r="CC75" s="439">
        <v>14419</v>
      </c>
      <c r="CD75" s="439">
        <v>14446</v>
      </c>
      <c r="CE75" s="439">
        <v>14568</v>
      </c>
      <c r="CF75" s="439">
        <v>14548</v>
      </c>
      <c r="CG75" s="439">
        <v>14575</v>
      </c>
      <c r="CH75" s="439">
        <v>14623</v>
      </c>
      <c r="CI75" s="411">
        <v>14604</v>
      </c>
      <c r="CJ75" s="412">
        <v>14373</v>
      </c>
      <c r="CK75" s="439">
        <v>14293</v>
      </c>
      <c r="CL75" s="439">
        <v>14267</v>
      </c>
      <c r="CM75" s="439">
        <v>14163</v>
      </c>
      <c r="CN75" s="411">
        <v>14150</v>
      </c>
      <c r="CO75" s="411">
        <v>14227</v>
      </c>
      <c r="CP75" s="411">
        <v>14331</v>
      </c>
      <c r="CQ75" s="411">
        <v>14520</v>
      </c>
      <c r="CR75" s="411">
        <v>14560</v>
      </c>
      <c r="CS75" s="411">
        <v>14690</v>
      </c>
      <c r="CT75" s="411">
        <v>14817</v>
      </c>
      <c r="CU75" s="416">
        <f>'1. Población_Afiliada_Regimen'!F75</f>
        <v>14749</v>
      </c>
      <c r="CV75" s="118">
        <f t="shared" si="4"/>
        <v>-68</v>
      </c>
      <c r="CW75" s="98">
        <f t="shared" si="5"/>
        <v>-0.45893230748464597</v>
      </c>
      <c r="CX75" s="118">
        <f t="shared" si="6"/>
        <v>145</v>
      </c>
      <c r="CY75" s="98">
        <f t="shared" si="7"/>
        <v>0.99287866337989594</v>
      </c>
    </row>
    <row r="76" spans="1:103" ht="15" outlineLevel="2">
      <c r="A76" s="409">
        <v>686</v>
      </c>
      <c r="B76" s="409" t="s">
        <v>391</v>
      </c>
      <c r="C76" s="409" t="s">
        <v>408</v>
      </c>
      <c r="D76" s="412">
        <v>14339</v>
      </c>
      <c r="E76" s="439">
        <v>14363</v>
      </c>
      <c r="F76" s="439">
        <v>14456</v>
      </c>
      <c r="G76" s="439">
        <v>14662</v>
      </c>
      <c r="H76" s="439">
        <v>14991</v>
      </c>
      <c r="I76" s="439">
        <v>15240</v>
      </c>
      <c r="J76" s="439">
        <v>15204</v>
      </c>
      <c r="K76" s="439">
        <v>15240</v>
      </c>
      <c r="L76" s="439">
        <v>15050</v>
      </c>
      <c r="M76" s="439">
        <v>15188</v>
      </c>
      <c r="N76" s="439">
        <v>15248</v>
      </c>
      <c r="O76" s="416">
        <v>15187</v>
      </c>
      <c r="P76" s="412">
        <v>15045</v>
      </c>
      <c r="Q76" s="439">
        <v>14790</v>
      </c>
      <c r="R76" s="439">
        <v>15105</v>
      </c>
      <c r="S76" s="439">
        <v>15201</v>
      </c>
      <c r="T76" s="439">
        <v>14991</v>
      </c>
      <c r="U76" s="439">
        <v>15571</v>
      </c>
      <c r="V76" s="439">
        <v>15462</v>
      </c>
      <c r="W76" s="439">
        <v>15944</v>
      </c>
      <c r="X76" s="439">
        <v>15970</v>
      </c>
      <c r="Y76" s="439">
        <v>16184</v>
      </c>
      <c r="Z76" s="439">
        <v>16206</v>
      </c>
      <c r="AA76" s="416">
        <v>15920</v>
      </c>
      <c r="AB76" s="412">
        <v>15658</v>
      </c>
      <c r="AC76" s="439">
        <v>15371</v>
      </c>
      <c r="AD76" s="439">
        <v>15267</v>
      </c>
      <c r="AE76" s="439">
        <v>15503</v>
      </c>
      <c r="AF76" s="439">
        <v>15624</v>
      </c>
      <c r="AG76" s="439">
        <v>15795</v>
      </c>
      <c r="AH76" s="439">
        <v>16280</v>
      </c>
      <c r="AI76" s="439">
        <v>16440</v>
      </c>
      <c r="AJ76" s="439">
        <v>16604</v>
      </c>
      <c r="AK76" s="439">
        <v>16743</v>
      </c>
      <c r="AL76" s="439">
        <v>16528</v>
      </c>
      <c r="AM76" s="416">
        <v>16592</v>
      </c>
      <c r="AN76" s="412">
        <v>16299</v>
      </c>
      <c r="AO76" s="439">
        <v>16184</v>
      </c>
      <c r="AP76" s="439">
        <v>16489</v>
      </c>
      <c r="AQ76" s="439">
        <v>16658</v>
      </c>
      <c r="AR76" s="439">
        <v>16740</v>
      </c>
      <c r="AS76" s="439">
        <v>17027</v>
      </c>
      <c r="AT76" s="439">
        <v>17155</v>
      </c>
      <c r="AU76" s="439">
        <v>17243</v>
      </c>
      <c r="AV76" s="439">
        <v>17248</v>
      </c>
      <c r="AW76" s="439">
        <v>17497</v>
      </c>
      <c r="AX76" s="439">
        <v>17389</v>
      </c>
      <c r="AY76" s="416">
        <v>17224</v>
      </c>
      <c r="AZ76" s="412">
        <v>16970</v>
      </c>
      <c r="BA76" s="439">
        <v>16800</v>
      </c>
      <c r="BB76" s="439">
        <v>17257</v>
      </c>
      <c r="BC76" s="439">
        <v>17259</v>
      </c>
      <c r="BD76" s="439">
        <v>17247</v>
      </c>
      <c r="BE76" s="439">
        <v>17485</v>
      </c>
      <c r="BF76" s="439">
        <v>17550</v>
      </c>
      <c r="BG76" s="439">
        <v>17534</v>
      </c>
      <c r="BH76" s="439">
        <v>17748</v>
      </c>
      <c r="BI76" s="439">
        <v>17765</v>
      </c>
      <c r="BJ76" s="439">
        <v>17806</v>
      </c>
      <c r="BK76" s="411">
        <v>17915</v>
      </c>
      <c r="BL76" s="412">
        <v>17646</v>
      </c>
      <c r="BM76" s="439">
        <v>17750</v>
      </c>
      <c r="BN76" s="439">
        <v>18023</v>
      </c>
      <c r="BO76" s="439">
        <v>18214</v>
      </c>
      <c r="BP76" s="439">
        <v>18277</v>
      </c>
      <c r="BQ76" s="439">
        <v>18391</v>
      </c>
      <c r="BR76" s="439">
        <v>18332</v>
      </c>
      <c r="BS76" s="439">
        <v>18363</v>
      </c>
      <c r="BT76" s="439">
        <v>18525</v>
      </c>
      <c r="BU76" s="439">
        <v>18670</v>
      </c>
      <c r="BV76" s="439">
        <v>18815</v>
      </c>
      <c r="BW76" s="411">
        <v>18682</v>
      </c>
      <c r="BX76" s="412">
        <v>18435</v>
      </c>
      <c r="BY76" s="439">
        <v>18632</v>
      </c>
      <c r="BZ76" s="439">
        <v>18969</v>
      </c>
      <c r="CA76" s="439">
        <v>19167</v>
      </c>
      <c r="CB76" s="439">
        <v>19325</v>
      </c>
      <c r="CC76" s="439">
        <v>19419</v>
      </c>
      <c r="CD76" s="439">
        <v>19645</v>
      </c>
      <c r="CE76" s="439">
        <v>19861</v>
      </c>
      <c r="CF76" s="439">
        <v>19914</v>
      </c>
      <c r="CG76" s="439">
        <v>20030</v>
      </c>
      <c r="CH76" s="439">
        <v>20098</v>
      </c>
      <c r="CI76" s="411">
        <v>20046</v>
      </c>
      <c r="CJ76" s="412">
        <v>19792</v>
      </c>
      <c r="CK76" s="439">
        <v>19791</v>
      </c>
      <c r="CL76" s="439">
        <v>19774</v>
      </c>
      <c r="CM76" s="439">
        <v>19647</v>
      </c>
      <c r="CN76" s="411">
        <v>19516</v>
      </c>
      <c r="CO76" s="411">
        <v>19623</v>
      </c>
      <c r="CP76" s="411">
        <v>19713</v>
      </c>
      <c r="CQ76" s="411">
        <v>20139</v>
      </c>
      <c r="CR76" s="411">
        <v>20300</v>
      </c>
      <c r="CS76" s="411">
        <v>20569</v>
      </c>
      <c r="CT76" s="411">
        <v>20927</v>
      </c>
      <c r="CU76" s="416">
        <f>'1. Población_Afiliada_Regimen'!F76</f>
        <v>21120</v>
      </c>
      <c r="CV76" s="118">
        <f t="shared" si="4"/>
        <v>193</v>
      </c>
      <c r="CW76" s="98">
        <f t="shared" si="5"/>
        <v>0.92225354804797621</v>
      </c>
      <c r="CX76" s="118">
        <f t="shared" si="6"/>
        <v>1074</v>
      </c>
      <c r="CY76" s="98">
        <f t="shared" si="7"/>
        <v>5.3576773421131394</v>
      </c>
    </row>
    <row r="77" spans="1:103" ht="15" outlineLevel="2">
      <c r="A77" s="409">
        <v>819</v>
      </c>
      <c r="B77" s="409" t="s">
        <v>391</v>
      </c>
      <c r="C77" s="409" t="s">
        <v>410</v>
      </c>
      <c r="D77" s="412">
        <v>773</v>
      </c>
      <c r="E77" s="439">
        <v>778</v>
      </c>
      <c r="F77" s="439">
        <v>813</v>
      </c>
      <c r="G77" s="439">
        <v>848</v>
      </c>
      <c r="H77" s="439">
        <v>969</v>
      </c>
      <c r="I77" s="439">
        <v>1097</v>
      </c>
      <c r="J77" s="439">
        <v>1136</v>
      </c>
      <c r="K77" s="439">
        <v>1197</v>
      </c>
      <c r="L77" s="439">
        <v>1255</v>
      </c>
      <c r="M77" s="439">
        <v>1414</v>
      </c>
      <c r="N77" s="439">
        <v>1508</v>
      </c>
      <c r="O77" s="416">
        <v>1565</v>
      </c>
      <c r="P77" s="412">
        <v>1563</v>
      </c>
      <c r="Q77" s="439">
        <v>1571</v>
      </c>
      <c r="R77" s="439">
        <v>1546</v>
      </c>
      <c r="S77" s="439">
        <v>1541</v>
      </c>
      <c r="T77" s="439">
        <v>969</v>
      </c>
      <c r="U77" s="439">
        <v>1366</v>
      </c>
      <c r="V77" s="439">
        <v>1369</v>
      </c>
      <c r="W77" s="439">
        <v>1375</v>
      </c>
      <c r="X77" s="439">
        <v>1400</v>
      </c>
      <c r="Y77" s="439">
        <v>1425</v>
      </c>
      <c r="Z77" s="439">
        <v>1387</v>
      </c>
      <c r="AA77" s="416">
        <v>1317</v>
      </c>
      <c r="AB77" s="412">
        <v>1264</v>
      </c>
      <c r="AC77" s="439">
        <v>1164</v>
      </c>
      <c r="AD77" s="439">
        <v>1126</v>
      </c>
      <c r="AE77" s="439">
        <v>1094</v>
      </c>
      <c r="AF77" s="439">
        <v>1073</v>
      </c>
      <c r="AG77" s="439">
        <v>1079</v>
      </c>
      <c r="AH77" s="439">
        <v>1151</v>
      </c>
      <c r="AI77" s="439">
        <v>1154</v>
      </c>
      <c r="AJ77" s="439">
        <v>1177</v>
      </c>
      <c r="AK77" s="439">
        <v>1179</v>
      </c>
      <c r="AL77" s="439">
        <v>1126</v>
      </c>
      <c r="AM77" s="416">
        <v>1105</v>
      </c>
      <c r="AN77" s="412">
        <v>1045</v>
      </c>
      <c r="AO77" s="439">
        <v>1016</v>
      </c>
      <c r="AP77" s="439">
        <v>996</v>
      </c>
      <c r="AQ77" s="439">
        <v>1015</v>
      </c>
      <c r="AR77" s="439">
        <v>1053</v>
      </c>
      <c r="AS77" s="439">
        <v>1091</v>
      </c>
      <c r="AT77" s="439">
        <v>1135</v>
      </c>
      <c r="AU77" s="439">
        <v>1112</v>
      </c>
      <c r="AV77" s="439">
        <v>1116</v>
      </c>
      <c r="AW77" s="439">
        <v>1108</v>
      </c>
      <c r="AX77" s="439">
        <v>1101</v>
      </c>
      <c r="AY77" s="416">
        <v>1077</v>
      </c>
      <c r="AZ77" s="412">
        <v>1008</v>
      </c>
      <c r="BA77" s="439">
        <v>991</v>
      </c>
      <c r="BB77" s="439">
        <v>980</v>
      </c>
      <c r="BC77" s="439">
        <v>910</v>
      </c>
      <c r="BD77" s="439">
        <v>960</v>
      </c>
      <c r="BE77" s="439">
        <v>957</v>
      </c>
      <c r="BF77" s="439">
        <v>959</v>
      </c>
      <c r="BG77" s="439">
        <v>974</v>
      </c>
      <c r="BH77" s="439">
        <v>988</v>
      </c>
      <c r="BI77" s="439">
        <v>976</v>
      </c>
      <c r="BJ77" s="439">
        <v>958</v>
      </c>
      <c r="BK77" s="411">
        <v>1011</v>
      </c>
      <c r="BL77" s="412">
        <v>1031</v>
      </c>
      <c r="BM77" s="439">
        <v>1037</v>
      </c>
      <c r="BN77" s="439">
        <v>1011</v>
      </c>
      <c r="BO77" s="439">
        <v>1006</v>
      </c>
      <c r="BP77" s="439">
        <v>994</v>
      </c>
      <c r="BQ77" s="439">
        <v>982</v>
      </c>
      <c r="BR77" s="439">
        <v>948</v>
      </c>
      <c r="BS77" s="439">
        <v>931</v>
      </c>
      <c r="BT77" s="439">
        <v>943</v>
      </c>
      <c r="BU77" s="439">
        <v>951</v>
      </c>
      <c r="BV77" s="439">
        <v>935</v>
      </c>
      <c r="BW77" s="411">
        <v>906</v>
      </c>
      <c r="BX77" s="412">
        <v>835</v>
      </c>
      <c r="BY77" s="439">
        <v>834</v>
      </c>
      <c r="BZ77" s="439">
        <v>878</v>
      </c>
      <c r="CA77" s="439">
        <v>878</v>
      </c>
      <c r="CB77" s="439">
        <v>866</v>
      </c>
      <c r="CC77" s="439">
        <v>874</v>
      </c>
      <c r="CD77" s="439">
        <v>880</v>
      </c>
      <c r="CE77" s="439">
        <v>891</v>
      </c>
      <c r="CF77" s="439">
        <v>918</v>
      </c>
      <c r="CG77" s="439">
        <v>935</v>
      </c>
      <c r="CH77" s="439">
        <v>928</v>
      </c>
      <c r="CI77" s="411">
        <v>935</v>
      </c>
      <c r="CJ77" s="412">
        <v>895</v>
      </c>
      <c r="CK77" s="439">
        <v>830</v>
      </c>
      <c r="CL77" s="439">
        <v>861</v>
      </c>
      <c r="CM77" s="439">
        <v>825</v>
      </c>
      <c r="CN77" s="411">
        <v>806</v>
      </c>
      <c r="CO77" s="411">
        <v>819</v>
      </c>
      <c r="CP77" s="411">
        <v>822</v>
      </c>
      <c r="CQ77" s="411">
        <v>837</v>
      </c>
      <c r="CR77" s="411">
        <v>855</v>
      </c>
      <c r="CS77" s="411">
        <v>874</v>
      </c>
      <c r="CT77" s="411">
        <v>900</v>
      </c>
      <c r="CU77" s="416">
        <f>'1. Población_Afiliada_Regimen'!F77</f>
        <v>914</v>
      </c>
      <c r="CV77" s="118">
        <f t="shared" si="4"/>
        <v>14</v>
      </c>
      <c r="CW77" s="98">
        <f t="shared" si="5"/>
        <v>1.5555555555555556</v>
      </c>
      <c r="CX77" s="118">
        <f t="shared" si="6"/>
        <v>-21</v>
      </c>
      <c r="CY77" s="98">
        <f t="shared" si="7"/>
        <v>-2.2459893048128343</v>
      </c>
    </row>
    <row r="78" spans="1:103" ht="15" outlineLevel="2">
      <c r="A78" s="409">
        <v>854</v>
      </c>
      <c r="B78" s="409" t="s">
        <v>391</v>
      </c>
      <c r="C78" s="409" t="s">
        <v>411</v>
      </c>
      <c r="D78" s="412">
        <v>916</v>
      </c>
      <c r="E78" s="439">
        <v>950</v>
      </c>
      <c r="F78" s="439">
        <v>964</v>
      </c>
      <c r="G78" s="439">
        <v>987</v>
      </c>
      <c r="H78" s="439">
        <v>1034</v>
      </c>
      <c r="I78" s="439">
        <v>1103</v>
      </c>
      <c r="J78" s="439">
        <v>1067</v>
      </c>
      <c r="K78" s="439">
        <v>1073</v>
      </c>
      <c r="L78" s="439">
        <v>1064</v>
      </c>
      <c r="M78" s="439">
        <v>1072</v>
      </c>
      <c r="N78" s="439">
        <v>1065</v>
      </c>
      <c r="O78" s="416">
        <v>978</v>
      </c>
      <c r="P78" s="412">
        <v>957</v>
      </c>
      <c r="Q78" s="439">
        <v>996</v>
      </c>
      <c r="R78" s="439">
        <v>1042</v>
      </c>
      <c r="S78" s="439">
        <v>1095</v>
      </c>
      <c r="T78" s="439">
        <v>1034</v>
      </c>
      <c r="U78" s="439">
        <v>1205</v>
      </c>
      <c r="V78" s="439">
        <v>1240</v>
      </c>
      <c r="W78" s="439">
        <v>1314</v>
      </c>
      <c r="X78" s="439">
        <v>1401</v>
      </c>
      <c r="Y78" s="439">
        <v>1440</v>
      </c>
      <c r="Z78" s="439">
        <v>1393</v>
      </c>
      <c r="AA78" s="416">
        <v>1319</v>
      </c>
      <c r="AB78" s="412">
        <v>1255</v>
      </c>
      <c r="AC78" s="439">
        <v>1142</v>
      </c>
      <c r="AD78" s="439">
        <v>1202</v>
      </c>
      <c r="AE78" s="439">
        <v>1188</v>
      </c>
      <c r="AF78" s="439">
        <v>1186</v>
      </c>
      <c r="AG78" s="439">
        <v>1174</v>
      </c>
      <c r="AH78" s="439">
        <v>1191</v>
      </c>
      <c r="AI78" s="439">
        <v>1192</v>
      </c>
      <c r="AJ78" s="439">
        <v>1201</v>
      </c>
      <c r="AK78" s="439">
        <v>1198</v>
      </c>
      <c r="AL78" s="439">
        <v>1123</v>
      </c>
      <c r="AM78" s="416">
        <v>1223</v>
      </c>
      <c r="AN78" s="412">
        <v>1316</v>
      </c>
      <c r="AO78" s="439">
        <v>1240</v>
      </c>
      <c r="AP78" s="439">
        <v>1162</v>
      </c>
      <c r="AQ78" s="439">
        <v>1218</v>
      </c>
      <c r="AR78" s="439">
        <v>1265</v>
      </c>
      <c r="AS78" s="439">
        <v>1542</v>
      </c>
      <c r="AT78" s="439">
        <v>1490</v>
      </c>
      <c r="AU78" s="439">
        <v>1484</v>
      </c>
      <c r="AV78" s="439">
        <v>1459</v>
      </c>
      <c r="AW78" s="439">
        <v>1481</v>
      </c>
      <c r="AX78" s="439">
        <v>1470</v>
      </c>
      <c r="AY78" s="416">
        <v>1513</v>
      </c>
      <c r="AZ78" s="412">
        <v>1487</v>
      </c>
      <c r="BA78" s="439">
        <v>1483</v>
      </c>
      <c r="BB78" s="439">
        <v>1447</v>
      </c>
      <c r="BC78" s="439">
        <v>1347</v>
      </c>
      <c r="BD78" s="439">
        <v>1384</v>
      </c>
      <c r="BE78" s="439">
        <v>1419</v>
      </c>
      <c r="BF78" s="439">
        <v>1431</v>
      </c>
      <c r="BG78" s="439">
        <v>1391</v>
      </c>
      <c r="BH78" s="439">
        <v>1355</v>
      </c>
      <c r="BI78" s="439">
        <v>1351</v>
      </c>
      <c r="BJ78" s="439">
        <v>1345</v>
      </c>
      <c r="BK78" s="411">
        <v>1351</v>
      </c>
      <c r="BL78" s="412">
        <v>1351</v>
      </c>
      <c r="BM78" s="439">
        <v>1264</v>
      </c>
      <c r="BN78" s="439">
        <v>1284</v>
      </c>
      <c r="BO78" s="439">
        <v>1255</v>
      </c>
      <c r="BP78" s="439">
        <v>1281</v>
      </c>
      <c r="BQ78" s="439">
        <v>1307</v>
      </c>
      <c r="BR78" s="439">
        <v>1289</v>
      </c>
      <c r="BS78" s="439">
        <v>1259</v>
      </c>
      <c r="BT78" s="439">
        <v>1271</v>
      </c>
      <c r="BU78" s="439">
        <v>1307</v>
      </c>
      <c r="BV78" s="439">
        <v>1288</v>
      </c>
      <c r="BW78" s="411">
        <v>1285</v>
      </c>
      <c r="BX78" s="412">
        <v>1262</v>
      </c>
      <c r="BY78" s="439">
        <v>1169</v>
      </c>
      <c r="BZ78" s="439">
        <v>1148</v>
      </c>
      <c r="CA78" s="439">
        <v>1213</v>
      </c>
      <c r="CB78" s="439">
        <v>1235</v>
      </c>
      <c r="CC78" s="439">
        <v>1229</v>
      </c>
      <c r="CD78" s="439">
        <v>1252</v>
      </c>
      <c r="CE78" s="439">
        <v>1185</v>
      </c>
      <c r="CF78" s="439">
        <v>1139</v>
      </c>
      <c r="CG78" s="439">
        <v>1147</v>
      </c>
      <c r="CH78" s="439">
        <v>1155</v>
      </c>
      <c r="CI78" s="411">
        <v>1157</v>
      </c>
      <c r="CJ78" s="412">
        <v>1125</v>
      </c>
      <c r="CK78" s="439">
        <v>1070</v>
      </c>
      <c r="CL78" s="439">
        <v>1077</v>
      </c>
      <c r="CM78" s="439">
        <v>1125</v>
      </c>
      <c r="CN78" s="411">
        <v>1083</v>
      </c>
      <c r="CO78" s="411">
        <v>1108</v>
      </c>
      <c r="CP78" s="411">
        <v>1104</v>
      </c>
      <c r="CQ78" s="411">
        <v>1109</v>
      </c>
      <c r="CR78" s="411">
        <v>1122</v>
      </c>
      <c r="CS78" s="411">
        <v>1147</v>
      </c>
      <c r="CT78" s="411">
        <v>1213</v>
      </c>
      <c r="CU78" s="416">
        <f>'1. Población_Afiliada_Regimen'!F78</f>
        <v>1262</v>
      </c>
      <c r="CV78" s="118">
        <f t="shared" si="4"/>
        <v>49</v>
      </c>
      <c r="CW78" s="98">
        <f t="shared" si="5"/>
        <v>4.03957131079967</v>
      </c>
      <c r="CX78" s="118">
        <f t="shared" si="6"/>
        <v>105</v>
      </c>
      <c r="CY78" s="98">
        <f t="shared" si="7"/>
        <v>9.075194468452894</v>
      </c>
    </row>
    <row r="79" spans="1:103" ht="15" outlineLevel="2">
      <c r="A79" s="409">
        <v>887</v>
      </c>
      <c r="B79" s="409" t="s">
        <v>391</v>
      </c>
      <c r="C79" s="409" t="s">
        <v>412</v>
      </c>
      <c r="D79" s="412">
        <v>12247</v>
      </c>
      <c r="E79" s="439">
        <v>12416</v>
      </c>
      <c r="F79" s="439">
        <v>12475</v>
      </c>
      <c r="G79" s="439">
        <v>12529</v>
      </c>
      <c r="H79" s="439">
        <v>12682</v>
      </c>
      <c r="I79" s="439">
        <v>12898</v>
      </c>
      <c r="J79" s="439">
        <v>12847</v>
      </c>
      <c r="K79" s="439">
        <v>13017</v>
      </c>
      <c r="L79" s="439">
        <v>13013</v>
      </c>
      <c r="M79" s="439">
        <v>13118</v>
      </c>
      <c r="N79" s="439">
        <v>13163</v>
      </c>
      <c r="O79" s="416">
        <v>13207</v>
      </c>
      <c r="P79" s="412">
        <v>12796</v>
      </c>
      <c r="Q79" s="439">
        <v>12414</v>
      </c>
      <c r="R79" s="439">
        <v>12869</v>
      </c>
      <c r="S79" s="439">
        <v>12804</v>
      </c>
      <c r="T79" s="439">
        <v>12682</v>
      </c>
      <c r="U79" s="439">
        <v>13252</v>
      </c>
      <c r="V79" s="439">
        <v>13152</v>
      </c>
      <c r="W79" s="439">
        <v>13624</v>
      </c>
      <c r="X79" s="439">
        <v>13819</v>
      </c>
      <c r="Y79" s="439">
        <v>14105</v>
      </c>
      <c r="Z79" s="439">
        <v>13985</v>
      </c>
      <c r="AA79" s="416">
        <v>13709</v>
      </c>
      <c r="AB79" s="412">
        <v>13109</v>
      </c>
      <c r="AC79" s="439">
        <v>12839</v>
      </c>
      <c r="AD79" s="439">
        <v>13008</v>
      </c>
      <c r="AE79" s="439">
        <v>13099</v>
      </c>
      <c r="AF79" s="439">
        <v>13173</v>
      </c>
      <c r="AG79" s="439">
        <v>13335</v>
      </c>
      <c r="AH79" s="439">
        <v>13790</v>
      </c>
      <c r="AI79" s="439">
        <v>13950</v>
      </c>
      <c r="AJ79" s="439">
        <v>14253</v>
      </c>
      <c r="AK79" s="439">
        <v>14292</v>
      </c>
      <c r="AL79" s="439">
        <v>14018</v>
      </c>
      <c r="AM79" s="416">
        <v>14026</v>
      </c>
      <c r="AN79" s="412">
        <v>13859</v>
      </c>
      <c r="AO79" s="439">
        <v>13601</v>
      </c>
      <c r="AP79" s="439">
        <v>13862</v>
      </c>
      <c r="AQ79" s="439">
        <v>14240</v>
      </c>
      <c r="AR79" s="439">
        <v>14341</v>
      </c>
      <c r="AS79" s="439">
        <v>14819</v>
      </c>
      <c r="AT79" s="439">
        <v>14875</v>
      </c>
      <c r="AU79" s="439">
        <v>14923</v>
      </c>
      <c r="AV79" s="439">
        <v>15058</v>
      </c>
      <c r="AW79" s="439">
        <v>15340</v>
      </c>
      <c r="AX79" s="439">
        <v>15380</v>
      </c>
      <c r="AY79" s="416">
        <v>15435</v>
      </c>
      <c r="AZ79" s="412">
        <v>15284</v>
      </c>
      <c r="BA79" s="439">
        <v>15237</v>
      </c>
      <c r="BB79" s="439">
        <v>15442</v>
      </c>
      <c r="BC79" s="439">
        <v>15317</v>
      </c>
      <c r="BD79" s="439">
        <v>15383</v>
      </c>
      <c r="BE79" s="439">
        <v>15542</v>
      </c>
      <c r="BF79" s="439">
        <v>15562</v>
      </c>
      <c r="BG79" s="439">
        <v>15578</v>
      </c>
      <c r="BH79" s="439">
        <v>15570</v>
      </c>
      <c r="BI79" s="439">
        <v>15461</v>
      </c>
      <c r="BJ79" s="439">
        <v>15287</v>
      </c>
      <c r="BK79" s="411">
        <v>15341</v>
      </c>
      <c r="BL79" s="412">
        <v>15051</v>
      </c>
      <c r="BM79" s="439">
        <v>14903</v>
      </c>
      <c r="BN79" s="439">
        <v>15030</v>
      </c>
      <c r="BO79" s="439">
        <v>15117</v>
      </c>
      <c r="BP79" s="439">
        <v>15077</v>
      </c>
      <c r="BQ79" s="439">
        <v>15263</v>
      </c>
      <c r="BR79" s="439">
        <v>15120</v>
      </c>
      <c r="BS79" s="439">
        <v>15059</v>
      </c>
      <c r="BT79" s="439">
        <v>15119</v>
      </c>
      <c r="BU79" s="439">
        <v>15065</v>
      </c>
      <c r="BV79" s="439">
        <v>15023</v>
      </c>
      <c r="BW79" s="411">
        <v>14908</v>
      </c>
      <c r="BX79" s="412">
        <v>14684</v>
      </c>
      <c r="BY79" s="439">
        <v>14753</v>
      </c>
      <c r="BZ79" s="439">
        <v>14902</v>
      </c>
      <c r="CA79" s="439">
        <v>15095</v>
      </c>
      <c r="CB79" s="439">
        <v>15162</v>
      </c>
      <c r="CC79" s="439">
        <v>15202</v>
      </c>
      <c r="CD79" s="439">
        <v>15294</v>
      </c>
      <c r="CE79" s="439">
        <v>15451</v>
      </c>
      <c r="CF79" s="439">
        <v>15419</v>
      </c>
      <c r="CG79" s="439">
        <v>15473</v>
      </c>
      <c r="CH79" s="439">
        <v>15450</v>
      </c>
      <c r="CI79" s="411">
        <v>15439</v>
      </c>
      <c r="CJ79" s="412">
        <v>15223</v>
      </c>
      <c r="CK79" s="439">
        <v>15042</v>
      </c>
      <c r="CL79" s="439">
        <v>15067</v>
      </c>
      <c r="CM79" s="439">
        <v>14959</v>
      </c>
      <c r="CN79" s="411">
        <v>14856</v>
      </c>
      <c r="CO79" s="411">
        <v>14880</v>
      </c>
      <c r="CP79" s="411">
        <v>15026</v>
      </c>
      <c r="CQ79" s="411">
        <v>15353</v>
      </c>
      <c r="CR79" s="411">
        <v>15511</v>
      </c>
      <c r="CS79" s="411">
        <v>15741</v>
      </c>
      <c r="CT79" s="411">
        <v>15959</v>
      </c>
      <c r="CU79" s="416">
        <f>'1. Población_Afiliada_Regimen'!F79</f>
        <v>16049</v>
      </c>
      <c r="CV79" s="118">
        <f t="shared" si="4"/>
        <v>90</v>
      </c>
      <c r="CW79" s="98">
        <f t="shared" si="5"/>
        <v>0.5639451093426906</v>
      </c>
      <c r="CX79" s="118">
        <f t="shared" si="6"/>
        <v>610</v>
      </c>
      <c r="CY79" s="98">
        <f t="shared" si="7"/>
        <v>3.9510330979985748</v>
      </c>
    </row>
    <row r="80" spans="1:103" ht="15" outlineLevel="1">
      <c r="A80" s="143" t="s">
        <v>413</v>
      </c>
      <c r="B80" s="28"/>
      <c r="C80" s="29"/>
      <c r="D80" s="46">
        <v>255743</v>
      </c>
      <c r="E80" s="47">
        <v>256001</v>
      </c>
      <c r="F80" s="47">
        <v>257430</v>
      </c>
      <c r="G80" s="47">
        <v>258403</v>
      </c>
      <c r="H80" s="47">
        <v>262196</v>
      </c>
      <c r="I80" s="47">
        <v>263410</v>
      </c>
      <c r="J80" s="47">
        <v>263726</v>
      </c>
      <c r="K80" s="47">
        <v>265497</v>
      </c>
      <c r="L80" s="47">
        <v>262282</v>
      </c>
      <c r="M80" s="47">
        <v>264452</v>
      </c>
      <c r="N80" s="47">
        <v>266963</v>
      </c>
      <c r="O80" s="270">
        <v>267536</v>
      </c>
      <c r="P80" s="46">
        <v>264413</v>
      </c>
      <c r="Q80" s="47">
        <v>242679</v>
      </c>
      <c r="R80" s="47">
        <v>267657</v>
      </c>
      <c r="S80" s="47">
        <v>270549</v>
      </c>
      <c r="T80" s="47">
        <v>262196</v>
      </c>
      <c r="U80" s="47">
        <v>277058</v>
      </c>
      <c r="V80" s="47">
        <v>276434</v>
      </c>
      <c r="W80" s="47">
        <v>282173</v>
      </c>
      <c r="X80" s="47">
        <v>282983</v>
      </c>
      <c r="Y80" s="47">
        <v>287464</v>
      </c>
      <c r="Z80" s="47">
        <v>288164</v>
      </c>
      <c r="AA80" s="270">
        <v>286034</v>
      </c>
      <c r="AB80" s="46">
        <v>282664</v>
      </c>
      <c r="AC80" s="47">
        <v>282982</v>
      </c>
      <c r="AD80" s="47">
        <v>283290</v>
      </c>
      <c r="AE80" s="47">
        <v>285656</v>
      </c>
      <c r="AF80" s="47">
        <v>286928</v>
      </c>
      <c r="AG80" s="47">
        <v>289257</v>
      </c>
      <c r="AH80" s="47">
        <v>295521</v>
      </c>
      <c r="AI80" s="47">
        <v>297898</v>
      </c>
      <c r="AJ80" s="47">
        <v>301303</v>
      </c>
      <c r="AK80" s="47">
        <v>303099</v>
      </c>
      <c r="AL80" s="47">
        <v>301045</v>
      </c>
      <c r="AM80" s="270">
        <v>302792</v>
      </c>
      <c r="AN80" s="46">
        <v>299834</v>
      </c>
      <c r="AO80" s="47">
        <v>298731</v>
      </c>
      <c r="AP80" s="47">
        <v>302254</v>
      </c>
      <c r="AQ80" s="47">
        <v>306744</v>
      </c>
      <c r="AR80" s="47">
        <v>309607</v>
      </c>
      <c r="AS80" s="47">
        <v>329778</v>
      </c>
      <c r="AT80" s="47">
        <v>341451</v>
      </c>
      <c r="AU80" s="47">
        <v>320534</v>
      </c>
      <c r="AV80" s="47">
        <v>323065</v>
      </c>
      <c r="AW80" s="47">
        <v>324367</v>
      </c>
      <c r="AX80" s="47">
        <v>324233</v>
      </c>
      <c r="AY80" s="270">
        <v>325080</v>
      </c>
      <c r="AZ80" s="46">
        <v>321254</v>
      </c>
      <c r="BA80" s="47">
        <v>319164</v>
      </c>
      <c r="BB80" s="47">
        <v>325383</v>
      </c>
      <c r="BC80" s="47">
        <v>324751</v>
      </c>
      <c r="BD80" s="47">
        <v>323335</v>
      </c>
      <c r="BE80" s="47">
        <v>325374</v>
      </c>
      <c r="BF80" s="47">
        <v>326446</v>
      </c>
      <c r="BG80" s="47">
        <v>329908</v>
      </c>
      <c r="BH80" s="47">
        <v>330623</v>
      </c>
      <c r="BI80" s="47">
        <v>331690</v>
      </c>
      <c r="BJ80" s="47">
        <v>332007</v>
      </c>
      <c r="BK80" s="59">
        <v>333154</v>
      </c>
      <c r="BL80" s="46">
        <v>331480</v>
      </c>
      <c r="BM80" s="47">
        <v>332193</v>
      </c>
      <c r="BN80" s="47">
        <v>335349</v>
      </c>
      <c r="BO80" s="47">
        <v>336622</v>
      </c>
      <c r="BP80" s="47">
        <v>337922</v>
      </c>
      <c r="BQ80" s="47">
        <v>339144</v>
      </c>
      <c r="BR80" s="47">
        <v>339429</v>
      </c>
      <c r="BS80" s="47">
        <v>341779</v>
      </c>
      <c r="BT80" s="47">
        <v>344471</v>
      </c>
      <c r="BU80" s="47">
        <v>346101</v>
      </c>
      <c r="BV80" s="47">
        <v>347460</v>
      </c>
      <c r="BW80" s="59">
        <v>342522</v>
      </c>
      <c r="BX80" s="46">
        <v>340503</v>
      </c>
      <c r="BY80" s="47">
        <v>341430</v>
      </c>
      <c r="BZ80" s="47">
        <v>345824</v>
      </c>
      <c r="CA80" s="47">
        <v>349544</v>
      </c>
      <c r="CB80" s="47">
        <v>353397</v>
      </c>
      <c r="CC80" s="47">
        <v>355343</v>
      </c>
      <c r="CD80" s="47">
        <v>356817</v>
      </c>
      <c r="CE80" s="47">
        <v>360058</v>
      </c>
      <c r="CF80" s="47">
        <v>360494</v>
      </c>
      <c r="CG80" s="47">
        <v>363276</v>
      </c>
      <c r="CH80" s="47">
        <v>365044</v>
      </c>
      <c r="CI80" s="59">
        <v>364827</v>
      </c>
      <c r="CJ80" s="46">
        <v>361482</v>
      </c>
      <c r="CK80" s="47">
        <v>361750</v>
      </c>
      <c r="CL80" s="47">
        <v>362983</v>
      </c>
      <c r="CM80" s="47">
        <v>357868</v>
      </c>
      <c r="CN80" s="59">
        <v>352059</v>
      </c>
      <c r="CO80" s="59">
        <v>351583</v>
      </c>
      <c r="CP80" s="59">
        <v>356805</v>
      </c>
      <c r="CQ80" s="59">
        <v>365738</v>
      </c>
      <c r="CR80" s="59">
        <v>369450</v>
      </c>
      <c r="CS80" s="59">
        <v>373281</v>
      </c>
      <c r="CT80" s="59">
        <v>377574</v>
      </c>
      <c r="CU80" s="270">
        <f>SUM(CU81:CU103)</f>
        <v>380776</v>
      </c>
      <c r="CV80" s="118">
        <f t="shared" si="4"/>
        <v>3202</v>
      </c>
      <c r="CW80" s="98">
        <f t="shared" si="5"/>
        <v>0.84804568111151724</v>
      </c>
      <c r="CX80" s="118">
        <f t="shared" si="6"/>
        <v>15949</v>
      </c>
      <c r="CY80" s="98">
        <f t="shared" si="7"/>
        <v>4.3716610886803879</v>
      </c>
    </row>
    <row r="81" spans="1:103" ht="15" outlineLevel="2">
      <c r="A81" s="409">
        <v>2</v>
      </c>
      <c r="B81" s="409" t="s">
        <v>413</v>
      </c>
      <c r="C81" s="409" t="s">
        <v>297</v>
      </c>
      <c r="D81" s="412">
        <v>2470</v>
      </c>
      <c r="E81" s="439">
        <v>2405</v>
      </c>
      <c r="F81" s="439">
        <v>2452</v>
      </c>
      <c r="G81" s="439">
        <v>2463</v>
      </c>
      <c r="H81" s="439">
        <v>2508</v>
      </c>
      <c r="I81" s="439">
        <v>2531</v>
      </c>
      <c r="J81" s="439">
        <v>2535</v>
      </c>
      <c r="K81" s="439">
        <v>2521</v>
      </c>
      <c r="L81" s="439">
        <v>2481</v>
      </c>
      <c r="M81" s="439">
        <v>2512</v>
      </c>
      <c r="N81" s="439">
        <v>2561</v>
      </c>
      <c r="O81" s="416">
        <v>2565</v>
      </c>
      <c r="P81" s="412">
        <v>2515</v>
      </c>
      <c r="Q81" s="439">
        <v>2295</v>
      </c>
      <c r="R81" s="439">
        <v>2438</v>
      </c>
      <c r="S81" s="439">
        <v>2444</v>
      </c>
      <c r="T81" s="439">
        <v>2508</v>
      </c>
      <c r="U81" s="439">
        <v>2498</v>
      </c>
      <c r="V81" s="439">
        <v>2486</v>
      </c>
      <c r="W81" s="439">
        <v>2612</v>
      </c>
      <c r="X81" s="439">
        <v>2559</v>
      </c>
      <c r="Y81" s="439">
        <v>2574</v>
      </c>
      <c r="Z81" s="439">
        <v>2582</v>
      </c>
      <c r="AA81" s="416">
        <v>2552</v>
      </c>
      <c r="AB81" s="412">
        <v>2493</v>
      </c>
      <c r="AC81" s="439">
        <v>2391</v>
      </c>
      <c r="AD81" s="439">
        <v>2454</v>
      </c>
      <c r="AE81" s="439">
        <v>2504</v>
      </c>
      <c r="AF81" s="439">
        <v>2498</v>
      </c>
      <c r="AG81" s="439">
        <v>2462</v>
      </c>
      <c r="AH81" s="439">
        <v>2538</v>
      </c>
      <c r="AI81" s="439">
        <v>2584</v>
      </c>
      <c r="AJ81" s="439">
        <v>2557</v>
      </c>
      <c r="AK81" s="439">
        <v>2640</v>
      </c>
      <c r="AL81" s="439">
        <v>2614</v>
      </c>
      <c r="AM81" s="416">
        <v>2655</v>
      </c>
      <c r="AN81" s="412">
        <v>3207</v>
      </c>
      <c r="AO81" s="439">
        <v>3222</v>
      </c>
      <c r="AP81" s="439">
        <v>3271</v>
      </c>
      <c r="AQ81" s="439">
        <v>3243</v>
      </c>
      <c r="AR81" s="439">
        <v>3477</v>
      </c>
      <c r="AS81" s="439">
        <v>19548</v>
      </c>
      <c r="AT81" s="439">
        <v>28941</v>
      </c>
      <c r="AU81" s="439">
        <v>6746</v>
      </c>
      <c r="AV81" s="439">
        <v>6091</v>
      </c>
      <c r="AW81" s="439">
        <v>3398</v>
      </c>
      <c r="AX81" s="439">
        <v>3406</v>
      </c>
      <c r="AY81" s="416">
        <v>3320</v>
      </c>
      <c r="AZ81" s="412">
        <v>3163</v>
      </c>
      <c r="BA81" s="439">
        <v>3083</v>
      </c>
      <c r="BB81" s="439">
        <v>3047</v>
      </c>
      <c r="BC81" s="439">
        <v>2980</v>
      </c>
      <c r="BD81" s="439">
        <v>3081</v>
      </c>
      <c r="BE81" s="439">
        <v>3058</v>
      </c>
      <c r="BF81" s="439">
        <v>3019</v>
      </c>
      <c r="BG81" s="439">
        <v>3640</v>
      </c>
      <c r="BH81" s="439">
        <v>3356</v>
      </c>
      <c r="BI81" s="439">
        <v>3348</v>
      </c>
      <c r="BJ81" s="439">
        <v>3296</v>
      </c>
      <c r="BK81" s="411">
        <v>3351</v>
      </c>
      <c r="BL81" s="412">
        <v>3446</v>
      </c>
      <c r="BM81" s="439">
        <v>3147</v>
      </c>
      <c r="BN81" s="439">
        <v>2584</v>
      </c>
      <c r="BO81" s="439">
        <v>2440</v>
      </c>
      <c r="BP81" s="439">
        <v>2429</v>
      </c>
      <c r="BQ81" s="439">
        <v>2453</v>
      </c>
      <c r="BR81" s="439">
        <v>2458</v>
      </c>
      <c r="BS81" s="439">
        <v>2492</v>
      </c>
      <c r="BT81" s="439">
        <v>2501</v>
      </c>
      <c r="BU81" s="439">
        <v>2508</v>
      </c>
      <c r="BV81" s="439">
        <v>2522</v>
      </c>
      <c r="BW81" s="411">
        <v>2464</v>
      </c>
      <c r="BX81" s="412">
        <v>2372</v>
      </c>
      <c r="BY81" s="439">
        <v>2384</v>
      </c>
      <c r="BZ81" s="439">
        <v>2439</v>
      </c>
      <c r="CA81" s="439">
        <v>2432</v>
      </c>
      <c r="CB81" s="439">
        <v>2445</v>
      </c>
      <c r="CC81" s="439">
        <v>2650</v>
      </c>
      <c r="CD81" s="439">
        <v>2642</v>
      </c>
      <c r="CE81" s="439">
        <v>2655</v>
      </c>
      <c r="CF81" s="439">
        <v>2619</v>
      </c>
      <c r="CG81" s="439">
        <v>2620</v>
      </c>
      <c r="CH81" s="439">
        <v>2631</v>
      </c>
      <c r="CI81" s="411">
        <v>2611</v>
      </c>
      <c r="CJ81" s="412">
        <v>2575</v>
      </c>
      <c r="CK81" s="439">
        <v>2566</v>
      </c>
      <c r="CL81" s="439">
        <v>2623</v>
      </c>
      <c r="CM81" s="439">
        <v>2588</v>
      </c>
      <c r="CN81" s="411">
        <v>2525</v>
      </c>
      <c r="CO81" s="411">
        <v>2530</v>
      </c>
      <c r="CP81" s="411">
        <v>2539</v>
      </c>
      <c r="CQ81" s="411">
        <v>2590</v>
      </c>
      <c r="CR81" s="411">
        <v>2591</v>
      </c>
      <c r="CS81" s="411">
        <v>2570</v>
      </c>
      <c r="CT81" s="411">
        <v>2657</v>
      </c>
      <c r="CU81" s="416">
        <f>'1. Población_Afiliada_Regimen'!F81</f>
        <v>2673</v>
      </c>
      <c r="CV81" s="118">
        <f t="shared" si="4"/>
        <v>16</v>
      </c>
      <c r="CW81" s="98">
        <f t="shared" si="5"/>
        <v>0.60218291305984195</v>
      </c>
      <c r="CX81" s="118">
        <f t="shared" si="6"/>
        <v>62</v>
      </c>
      <c r="CY81" s="98">
        <f t="shared" si="7"/>
        <v>2.3745691306013024</v>
      </c>
    </row>
    <row r="82" spans="1:103" ht="15" outlineLevel="2">
      <c r="A82" s="409">
        <v>21</v>
      </c>
      <c r="B82" s="409" t="s">
        <v>413</v>
      </c>
      <c r="C82" s="409" t="s">
        <v>301</v>
      </c>
      <c r="D82" s="412">
        <v>720</v>
      </c>
      <c r="E82" s="439">
        <v>623</v>
      </c>
      <c r="F82" s="439">
        <v>645</v>
      </c>
      <c r="G82" s="439">
        <v>618</v>
      </c>
      <c r="H82" s="439">
        <v>592</v>
      </c>
      <c r="I82" s="439">
        <v>590</v>
      </c>
      <c r="J82" s="439">
        <v>576</v>
      </c>
      <c r="K82" s="439">
        <v>575</v>
      </c>
      <c r="L82" s="439">
        <v>560</v>
      </c>
      <c r="M82" s="439">
        <v>575</v>
      </c>
      <c r="N82" s="439">
        <v>600</v>
      </c>
      <c r="O82" s="416">
        <v>624</v>
      </c>
      <c r="P82" s="412">
        <v>624</v>
      </c>
      <c r="Q82" s="439">
        <v>636</v>
      </c>
      <c r="R82" s="439">
        <v>699</v>
      </c>
      <c r="S82" s="439">
        <v>675</v>
      </c>
      <c r="T82" s="439">
        <v>592</v>
      </c>
      <c r="U82" s="439">
        <v>632</v>
      </c>
      <c r="V82" s="439">
        <v>639</v>
      </c>
      <c r="W82" s="439">
        <v>649</v>
      </c>
      <c r="X82" s="439">
        <v>666</v>
      </c>
      <c r="Y82" s="439">
        <v>689</v>
      </c>
      <c r="Z82" s="439">
        <v>689</v>
      </c>
      <c r="AA82" s="416">
        <v>663</v>
      </c>
      <c r="AB82" s="412">
        <v>634</v>
      </c>
      <c r="AC82" s="439">
        <v>624</v>
      </c>
      <c r="AD82" s="439">
        <v>625</v>
      </c>
      <c r="AE82" s="439">
        <v>644</v>
      </c>
      <c r="AF82" s="439">
        <v>633</v>
      </c>
      <c r="AG82" s="439">
        <v>662</v>
      </c>
      <c r="AH82" s="439">
        <v>747</v>
      </c>
      <c r="AI82" s="439">
        <v>775</v>
      </c>
      <c r="AJ82" s="439">
        <v>791</v>
      </c>
      <c r="AK82" s="439">
        <v>795</v>
      </c>
      <c r="AL82" s="439">
        <v>737</v>
      </c>
      <c r="AM82" s="416">
        <v>747</v>
      </c>
      <c r="AN82" s="412">
        <v>708</v>
      </c>
      <c r="AO82" s="439">
        <v>584</v>
      </c>
      <c r="AP82" s="439">
        <v>615</v>
      </c>
      <c r="AQ82" s="439">
        <v>626</v>
      </c>
      <c r="AR82" s="439">
        <v>668</v>
      </c>
      <c r="AS82" s="439">
        <v>678</v>
      </c>
      <c r="AT82" s="439">
        <v>686</v>
      </c>
      <c r="AU82" s="439">
        <v>678</v>
      </c>
      <c r="AV82" s="439">
        <v>654</v>
      </c>
      <c r="AW82" s="439">
        <v>654</v>
      </c>
      <c r="AX82" s="439">
        <v>645</v>
      </c>
      <c r="AY82" s="416">
        <v>649</v>
      </c>
      <c r="AZ82" s="412">
        <v>624</v>
      </c>
      <c r="BA82" s="439">
        <v>611</v>
      </c>
      <c r="BB82" s="439">
        <v>621</v>
      </c>
      <c r="BC82" s="439">
        <v>567</v>
      </c>
      <c r="BD82" s="439">
        <v>579</v>
      </c>
      <c r="BE82" s="439">
        <v>558</v>
      </c>
      <c r="BF82" s="439">
        <v>560</v>
      </c>
      <c r="BG82" s="439">
        <v>571</v>
      </c>
      <c r="BH82" s="439">
        <v>556</v>
      </c>
      <c r="BI82" s="439">
        <v>551</v>
      </c>
      <c r="BJ82" s="439">
        <v>534</v>
      </c>
      <c r="BK82" s="411">
        <v>561</v>
      </c>
      <c r="BL82" s="412">
        <v>561</v>
      </c>
      <c r="BM82" s="439">
        <v>537</v>
      </c>
      <c r="BN82" s="439">
        <v>528</v>
      </c>
      <c r="BO82" s="439">
        <v>527</v>
      </c>
      <c r="BP82" s="439">
        <v>523</v>
      </c>
      <c r="BQ82" s="439">
        <v>534</v>
      </c>
      <c r="BR82" s="439">
        <v>539</v>
      </c>
      <c r="BS82" s="439">
        <v>535</v>
      </c>
      <c r="BT82" s="439">
        <v>523</v>
      </c>
      <c r="BU82" s="439">
        <v>515</v>
      </c>
      <c r="BV82" s="439">
        <v>523</v>
      </c>
      <c r="BW82" s="411">
        <v>517</v>
      </c>
      <c r="BX82" s="412">
        <v>494</v>
      </c>
      <c r="BY82" s="439">
        <v>487</v>
      </c>
      <c r="BZ82" s="439">
        <v>530</v>
      </c>
      <c r="CA82" s="439">
        <v>510</v>
      </c>
      <c r="CB82" s="439">
        <v>498</v>
      </c>
      <c r="CC82" s="439">
        <v>505</v>
      </c>
      <c r="CD82" s="439">
        <v>518</v>
      </c>
      <c r="CE82" s="439">
        <v>564</v>
      </c>
      <c r="CF82" s="439">
        <v>587</v>
      </c>
      <c r="CG82" s="439">
        <v>589</v>
      </c>
      <c r="CH82" s="439">
        <v>594</v>
      </c>
      <c r="CI82" s="411">
        <v>562</v>
      </c>
      <c r="CJ82" s="412">
        <v>502</v>
      </c>
      <c r="CK82" s="439">
        <v>489</v>
      </c>
      <c r="CL82" s="439">
        <v>483</v>
      </c>
      <c r="CM82" s="439">
        <v>501</v>
      </c>
      <c r="CN82" s="411">
        <v>488</v>
      </c>
      <c r="CO82" s="411">
        <v>476</v>
      </c>
      <c r="CP82" s="411">
        <v>478</v>
      </c>
      <c r="CQ82" s="411">
        <v>499</v>
      </c>
      <c r="CR82" s="411">
        <v>511</v>
      </c>
      <c r="CS82" s="411">
        <v>491</v>
      </c>
      <c r="CT82" s="411">
        <v>502</v>
      </c>
      <c r="CU82" s="416">
        <f>'1. Población_Afiliada_Regimen'!F82</f>
        <v>496</v>
      </c>
      <c r="CV82" s="118">
        <f t="shared" si="4"/>
        <v>-6</v>
      </c>
      <c r="CW82" s="98">
        <f t="shared" si="5"/>
        <v>-1.1952191235059761</v>
      </c>
      <c r="CX82" s="118">
        <f t="shared" si="6"/>
        <v>-66</v>
      </c>
      <c r="CY82" s="98">
        <f t="shared" si="7"/>
        <v>-11.743772241992882</v>
      </c>
    </row>
    <row r="83" spans="1:103" ht="15" outlineLevel="2">
      <c r="A83" s="409">
        <v>55</v>
      </c>
      <c r="B83" s="409" t="s">
        <v>413</v>
      </c>
      <c r="C83" s="409" t="s">
        <v>321</v>
      </c>
      <c r="D83" s="412">
        <v>575</v>
      </c>
      <c r="E83" s="439">
        <v>507</v>
      </c>
      <c r="F83" s="439">
        <v>531</v>
      </c>
      <c r="G83" s="439">
        <v>550</v>
      </c>
      <c r="H83" s="439">
        <v>545</v>
      </c>
      <c r="I83" s="439">
        <v>533</v>
      </c>
      <c r="J83" s="439">
        <v>535</v>
      </c>
      <c r="K83" s="439">
        <v>524</v>
      </c>
      <c r="L83" s="439">
        <v>512</v>
      </c>
      <c r="M83" s="439">
        <v>546</v>
      </c>
      <c r="N83" s="439">
        <v>566</v>
      </c>
      <c r="O83" s="416">
        <v>590</v>
      </c>
      <c r="P83" s="412">
        <v>560</v>
      </c>
      <c r="Q83" s="439">
        <v>494</v>
      </c>
      <c r="R83" s="439">
        <v>609</v>
      </c>
      <c r="S83" s="439">
        <v>600</v>
      </c>
      <c r="T83" s="439">
        <v>545</v>
      </c>
      <c r="U83" s="439">
        <v>630</v>
      </c>
      <c r="V83" s="439">
        <v>620</v>
      </c>
      <c r="W83" s="439">
        <v>663</v>
      </c>
      <c r="X83" s="439">
        <v>704</v>
      </c>
      <c r="Y83" s="439">
        <v>788</v>
      </c>
      <c r="Z83" s="439">
        <v>738</v>
      </c>
      <c r="AA83" s="416">
        <v>730</v>
      </c>
      <c r="AB83" s="412">
        <v>623</v>
      </c>
      <c r="AC83" s="439">
        <v>559</v>
      </c>
      <c r="AD83" s="439">
        <v>558</v>
      </c>
      <c r="AE83" s="439">
        <v>588</v>
      </c>
      <c r="AF83" s="439">
        <v>589</v>
      </c>
      <c r="AG83" s="439">
        <v>648</v>
      </c>
      <c r="AH83" s="439">
        <v>681</v>
      </c>
      <c r="AI83" s="439">
        <v>697</v>
      </c>
      <c r="AJ83" s="439">
        <v>687</v>
      </c>
      <c r="AK83" s="439">
        <v>654</v>
      </c>
      <c r="AL83" s="439">
        <v>577</v>
      </c>
      <c r="AM83" s="416">
        <v>593</v>
      </c>
      <c r="AN83" s="412">
        <v>586</v>
      </c>
      <c r="AO83" s="439">
        <v>489</v>
      </c>
      <c r="AP83" s="439">
        <v>490</v>
      </c>
      <c r="AQ83" s="439">
        <v>520</v>
      </c>
      <c r="AR83" s="439">
        <v>585</v>
      </c>
      <c r="AS83" s="439">
        <v>630</v>
      </c>
      <c r="AT83" s="439">
        <v>662</v>
      </c>
      <c r="AU83" s="439">
        <v>665</v>
      </c>
      <c r="AV83" s="439">
        <v>673</v>
      </c>
      <c r="AW83" s="439">
        <v>674</v>
      </c>
      <c r="AX83" s="439">
        <v>671</v>
      </c>
      <c r="AY83" s="416">
        <v>665</v>
      </c>
      <c r="AZ83" s="412">
        <v>631</v>
      </c>
      <c r="BA83" s="439">
        <v>613</v>
      </c>
      <c r="BB83" s="439">
        <v>579</v>
      </c>
      <c r="BC83" s="439">
        <v>495</v>
      </c>
      <c r="BD83" s="439">
        <v>502</v>
      </c>
      <c r="BE83" s="439">
        <v>525</v>
      </c>
      <c r="BF83" s="439">
        <v>507</v>
      </c>
      <c r="BG83" s="439">
        <v>507</v>
      </c>
      <c r="BH83" s="439">
        <v>516</v>
      </c>
      <c r="BI83" s="439">
        <v>544</v>
      </c>
      <c r="BJ83" s="439">
        <v>527</v>
      </c>
      <c r="BK83" s="411">
        <v>540</v>
      </c>
      <c r="BL83" s="412">
        <v>524</v>
      </c>
      <c r="BM83" s="439">
        <v>489</v>
      </c>
      <c r="BN83" s="439">
        <v>512</v>
      </c>
      <c r="BO83" s="439">
        <v>508</v>
      </c>
      <c r="BP83" s="439">
        <v>491</v>
      </c>
      <c r="BQ83" s="439">
        <v>498</v>
      </c>
      <c r="BR83" s="439">
        <v>514</v>
      </c>
      <c r="BS83" s="439">
        <v>537</v>
      </c>
      <c r="BT83" s="439">
        <v>542</v>
      </c>
      <c r="BU83" s="439">
        <v>536</v>
      </c>
      <c r="BV83" s="439">
        <v>581</v>
      </c>
      <c r="BW83" s="411">
        <v>569</v>
      </c>
      <c r="BX83" s="412">
        <v>466</v>
      </c>
      <c r="BY83" s="439">
        <v>483</v>
      </c>
      <c r="BZ83" s="439">
        <v>485</v>
      </c>
      <c r="CA83" s="439">
        <v>493</v>
      </c>
      <c r="CB83" s="439">
        <v>464</v>
      </c>
      <c r="CC83" s="439">
        <v>453</v>
      </c>
      <c r="CD83" s="439">
        <v>443</v>
      </c>
      <c r="CE83" s="439">
        <v>456</v>
      </c>
      <c r="CF83" s="439">
        <v>452</v>
      </c>
      <c r="CG83" s="439">
        <v>476</v>
      </c>
      <c r="CH83" s="439">
        <v>505</v>
      </c>
      <c r="CI83" s="411">
        <v>500</v>
      </c>
      <c r="CJ83" s="412">
        <v>434</v>
      </c>
      <c r="CK83" s="439">
        <v>421</v>
      </c>
      <c r="CL83" s="439">
        <v>481</v>
      </c>
      <c r="CM83" s="439">
        <v>478</v>
      </c>
      <c r="CN83" s="411">
        <v>447</v>
      </c>
      <c r="CO83" s="411">
        <v>436</v>
      </c>
      <c r="CP83" s="411">
        <v>442</v>
      </c>
      <c r="CQ83" s="411">
        <v>498</v>
      </c>
      <c r="CR83" s="411">
        <v>518</v>
      </c>
      <c r="CS83" s="411">
        <v>523</v>
      </c>
      <c r="CT83" s="411">
        <v>538</v>
      </c>
      <c r="CU83" s="416">
        <f>'1. Población_Afiliada_Regimen'!F83</f>
        <v>517</v>
      </c>
      <c r="CV83" s="118">
        <f t="shared" si="4"/>
        <v>-21</v>
      </c>
      <c r="CW83" s="98">
        <f t="shared" si="5"/>
        <v>-3.9033457249070631</v>
      </c>
      <c r="CX83" s="118">
        <f t="shared" si="6"/>
        <v>17</v>
      </c>
      <c r="CY83" s="98">
        <f t="shared" si="7"/>
        <v>3.4000000000000004</v>
      </c>
    </row>
    <row r="84" spans="1:103" ht="15" outlineLevel="2">
      <c r="A84" s="409">
        <v>148</v>
      </c>
      <c r="B84" s="409" t="s">
        <v>413</v>
      </c>
      <c r="C84" s="409" t="s">
        <v>370</v>
      </c>
      <c r="D84" s="412">
        <v>18936</v>
      </c>
      <c r="E84" s="439">
        <v>18892</v>
      </c>
      <c r="F84" s="439">
        <v>18840</v>
      </c>
      <c r="G84" s="439">
        <v>18914</v>
      </c>
      <c r="H84" s="439">
        <v>19029</v>
      </c>
      <c r="I84" s="439">
        <v>19132</v>
      </c>
      <c r="J84" s="439">
        <v>19155</v>
      </c>
      <c r="K84" s="439">
        <v>19288</v>
      </c>
      <c r="L84" s="439">
        <v>19236</v>
      </c>
      <c r="M84" s="439">
        <v>19398</v>
      </c>
      <c r="N84" s="439">
        <v>19501</v>
      </c>
      <c r="O84" s="416">
        <v>19643</v>
      </c>
      <c r="P84" s="412">
        <v>19600</v>
      </c>
      <c r="Q84" s="439">
        <v>17318</v>
      </c>
      <c r="R84" s="439">
        <v>19314</v>
      </c>
      <c r="S84" s="439">
        <v>19394</v>
      </c>
      <c r="T84" s="439">
        <v>19029</v>
      </c>
      <c r="U84" s="439">
        <v>19925</v>
      </c>
      <c r="V84" s="439">
        <v>20008</v>
      </c>
      <c r="W84" s="439">
        <v>20304</v>
      </c>
      <c r="X84" s="439">
        <v>20430</v>
      </c>
      <c r="Y84" s="439">
        <v>20591</v>
      </c>
      <c r="Z84" s="439">
        <v>20752</v>
      </c>
      <c r="AA84" s="416">
        <v>20625</v>
      </c>
      <c r="AB84" s="412">
        <v>20365</v>
      </c>
      <c r="AC84" s="439">
        <v>20248</v>
      </c>
      <c r="AD84" s="439">
        <v>20327</v>
      </c>
      <c r="AE84" s="439">
        <v>20550</v>
      </c>
      <c r="AF84" s="439">
        <v>20623</v>
      </c>
      <c r="AG84" s="439">
        <v>20809</v>
      </c>
      <c r="AH84" s="439">
        <v>21417</v>
      </c>
      <c r="AI84" s="439">
        <v>21696</v>
      </c>
      <c r="AJ84" s="439">
        <v>21961</v>
      </c>
      <c r="AK84" s="439">
        <v>22074</v>
      </c>
      <c r="AL84" s="439">
        <v>21769</v>
      </c>
      <c r="AM84" s="416">
        <v>21971</v>
      </c>
      <c r="AN84" s="412">
        <v>21691</v>
      </c>
      <c r="AO84" s="439">
        <v>21854</v>
      </c>
      <c r="AP84" s="439">
        <v>21976</v>
      </c>
      <c r="AQ84" s="439">
        <v>22092</v>
      </c>
      <c r="AR84" s="439">
        <v>22234</v>
      </c>
      <c r="AS84" s="439">
        <v>22429</v>
      </c>
      <c r="AT84" s="439">
        <v>22573</v>
      </c>
      <c r="AU84" s="439">
        <v>22629</v>
      </c>
      <c r="AV84" s="439">
        <v>22508</v>
      </c>
      <c r="AW84" s="439">
        <v>22762</v>
      </c>
      <c r="AX84" s="439">
        <v>22631</v>
      </c>
      <c r="AY84" s="416">
        <v>22497</v>
      </c>
      <c r="AZ84" s="412">
        <v>22266</v>
      </c>
      <c r="BA84" s="439">
        <v>22167</v>
      </c>
      <c r="BB84" s="439">
        <v>22459</v>
      </c>
      <c r="BC84" s="439">
        <v>22421</v>
      </c>
      <c r="BD84" s="439">
        <v>22458</v>
      </c>
      <c r="BE84" s="439">
        <v>22504</v>
      </c>
      <c r="BF84" s="439">
        <v>22562</v>
      </c>
      <c r="BG84" s="439">
        <v>22733</v>
      </c>
      <c r="BH84" s="439">
        <v>22834</v>
      </c>
      <c r="BI84" s="439">
        <v>22810</v>
      </c>
      <c r="BJ84" s="439">
        <v>22697</v>
      </c>
      <c r="BK84" s="411">
        <v>22630</v>
      </c>
      <c r="BL84" s="412">
        <v>22295</v>
      </c>
      <c r="BM84" s="439">
        <v>22312</v>
      </c>
      <c r="BN84" s="439">
        <v>22501</v>
      </c>
      <c r="BO84" s="439">
        <v>22674</v>
      </c>
      <c r="BP84" s="439">
        <v>22763</v>
      </c>
      <c r="BQ84" s="439">
        <v>22709</v>
      </c>
      <c r="BR84" s="439">
        <v>22558</v>
      </c>
      <c r="BS84" s="439">
        <v>22562</v>
      </c>
      <c r="BT84" s="439">
        <v>22554</v>
      </c>
      <c r="BU84" s="439">
        <v>22497</v>
      </c>
      <c r="BV84" s="439">
        <v>22443</v>
      </c>
      <c r="BW84" s="411">
        <v>26091</v>
      </c>
      <c r="BX84" s="412">
        <v>26585</v>
      </c>
      <c r="BY84" s="439">
        <v>27481</v>
      </c>
      <c r="BZ84" s="439">
        <v>27744</v>
      </c>
      <c r="CA84" s="439">
        <v>28643</v>
      </c>
      <c r="CB84" s="439">
        <v>29126</v>
      </c>
      <c r="CC84" s="439">
        <v>29356</v>
      </c>
      <c r="CD84" s="439">
        <v>29574</v>
      </c>
      <c r="CE84" s="439">
        <v>29918</v>
      </c>
      <c r="CF84" s="439">
        <v>30028</v>
      </c>
      <c r="CG84" s="439">
        <v>30353</v>
      </c>
      <c r="CH84" s="439">
        <v>30590</v>
      </c>
      <c r="CI84" s="411">
        <v>30632</v>
      </c>
      <c r="CJ84" s="412">
        <v>30398</v>
      </c>
      <c r="CK84" s="439">
        <v>30613</v>
      </c>
      <c r="CL84" s="439">
        <v>30765</v>
      </c>
      <c r="CM84" s="439">
        <v>30314</v>
      </c>
      <c r="CN84" s="411">
        <v>29756</v>
      </c>
      <c r="CO84" s="411">
        <v>29755</v>
      </c>
      <c r="CP84" s="411">
        <v>30042</v>
      </c>
      <c r="CQ84" s="411">
        <v>30859</v>
      </c>
      <c r="CR84" s="411">
        <v>31193</v>
      </c>
      <c r="CS84" s="411">
        <v>31559</v>
      </c>
      <c r="CT84" s="411">
        <v>31978</v>
      </c>
      <c r="CU84" s="416">
        <f>'1. Población_Afiliada_Regimen'!F84</f>
        <v>32288</v>
      </c>
      <c r="CV84" s="118">
        <f t="shared" si="4"/>
        <v>310</v>
      </c>
      <c r="CW84" s="98">
        <f t="shared" si="5"/>
        <v>0.96941647382575524</v>
      </c>
      <c r="CX84" s="118">
        <f t="shared" si="6"/>
        <v>1656</v>
      </c>
      <c r="CY84" s="98">
        <f t="shared" si="7"/>
        <v>5.4061112562026645</v>
      </c>
    </row>
    <row r="85" spans="1:103" ht="15" outlineLevel="2">
      <c r="A85" s="409">
        <v>197</v>
      </c>
      <c r="B85" s="409" t="s">
        <v>413</v>
      </c>
      <c r="C85" s="409" t="s">
        <v>360</v>
      </c>
      <c r="D85" s="412">
        <v>2253</v>
      </c>
      <c r="E85" s="439">
        <v>2239</v>
      </c>
      <c r="F85" s="439">
        <v>2230</v>
      </c>
      <c r="G85" s="439">
        <v>2248</v>
      </c>
      <c r="H85" s="439">
        <v>2330</v>
      </c>
      <c r="I85" s="439">
        <v>2369</v>
      </c>
      <c r="J85" s="439">
        <v>2347</v>
      </c>
      <c r="K85" s="439">
        <v>2356</v>
      </c>
      <c r="L85" s="439">
        <v>2310</v>
      </c>
      <c r="M85" s="439">
        <v>2343</v>
      </c>
      <c r="N85" s="439">
        <v>2407</v>
      </c>
      <c r="O85" s="416">
        <v>2426</v>
      </c>
      <c r="P85" s="412">
        <v>2261</v>
      </c>
      <c r="Q85" s="439">
        <v>2261</v>
      </c>
      <c r="R85" s="439">
        <v>2340</v>
      </c>
      <c r="S85" s="439">
        <v>2361</v>
      </c>
      <c r="T85" s="439">
        <v>2330</v>
      </c>
      <c r="U85" s="439">
        <v>2526</v>
      </c>
      <c r="V85" s="439">
        <v>2529</v>
      </c>
      <c r="W85" s="439">
        <v>2543</v>
      </c>
      <c r="X85" s="439">
        <v>2589</v>
      </c>
      <c r="Y85" s="439">
        <v>2624</v>
      </c>
      <c r="Z85" s="439">
        <v>2595</v>
      </c>
      <c r="AA85" s="416">
        <v>2539</v>
      </c>
      <c r="AB85" s="412">
        <v>2431</v>
      </c>
      <c r="AC85" s="439">
        <v>2450</v>
      </c>
      <c r="AD85" s="439">
        <v>2411</v>
      </c>
      <c r="AE85" s="439">
        <v>2475</v>
      </c>
      <c r="AF85" s="439">
        <v>2426</v>
      </c>
      <c r="AG85" s="439">
        <v>2354</v>
      </c>
      <c r="AH85" s="439">
        <v>2548</v>
      </c>
      <c r="AI85" s="439">
        <v>2637</v>
      </c>
      <c r="AJ85" s="439">
        <v>2676</v>
      </c>
      <c r="AK85" s="439">
        <v>2712</v>
      </c>
      <c r="AL85" s="439">
        <v>2586</v>
      </c>
      <c r="AM85" s="416">
        <v>2638</v>
      </c>
      <c r="AN85" s="412">
        <v>2622</v>
      </c>
      <c r="AO85" s="439">
        <v>2631</v>
      </c>
      <c r="AP85" s="439">
        <v>2627</v>
      </c>
      <c r="AQ85" s="439">
        <v>2670</v>
      </c>
      <c r="AR85" s="439">
        <v>2682</v>
      </c>
      <c r="AS85" s="439">
        <v>2731</v>
      </c>
      <c r="AT85" s="439">
        <v>2709</v>
      </c>
      <c r="AU85" s="439">
        <v>2738</v>
      </c>
      <c r="AV85" s="439">
        <v>2730</v>
      </c>
      <c r="AW85" s="439">
        <v>2808</v>
      </c>
      <c r="AX85" s="439">
        <v>2797</v>
      </c>
      <c r="AY85" s="416">
        <v>2833</v>
      </c>
      <c r="AZ85" s="412">
        <v>2792</v>
      </c>
      <c r="BA85" s="439">
        <v>2769</v>
      </c>
      <c r="BB85" s="439">
        <v>2745</v>
      </c>
      <c r="BC85" s="439">
        <v>2631</v>
      </c>
      <c r="BD85" s="439">
        <v>2588</v>
      </c>
      <c r="BE85" s="439">
        <v>2626</v>
      </c>
      <c r="BF85" s="439">
        <v>2644</v>
      </c>
      <c r="BG85" s="439">
        <v>2537</v>
      </c>
      <c r="BH85" s="439">
        <v>2475</v>
      </c>
      <c r="BI85" s="439">
        <v>2442</v>
      </c>
      <c r="BJ85" s="439">
        <v>2443</v>
      </c>
      <c r="BK85" s="411">
        <v>2483</v>
      </c>
      <c r="BL85" s="412">
        <v>2472</v>
      </c>
      <c r="BM85" s="439">
        <v>2417</v>
      </c>
      <c r="BN85" s="439">
        <v>2402</v>
      </c>
      <c r="BO85" s="439">
        <v>2385</v>
      </c>
      <c r="BP85" s="439">
        <v>2369</v>
      </c>
      <c r="BQ85" s="439">
        <v>2397</v>
      </c>
      <c r="BR85" s="439">
        <v>2406</v>
      </c>
      <c r="BS85" s="439">
        <v>2422</v>
      </c>
      <c r="BT85" s="439">
        <v>2421</v>
      </c>
      <c r="BU85" s="439">
        <v>2425</v>
      </c>
      <c r="BV85" s="439">
        <v>2403</v>
      </c>
      <c r="BW85" s="411">
        <v>2419</v>
      </c>
      <c r="BX85" s="412">
        <v>2315</v>
      </c>
      <c r="BY85" s="439">
        <v>2329</v>
      </c>
      <c r="BZ85" s="439">
        <v>2375</v>
      </c>
      <c r="CA85" s="439">
        <v>2384</v>
      </c>
      <c r="CB85" s="439">
        <v>2398</v>
      </c>
      <c r="CC85" s="439">
        <v>2461</v>
      </c>
      <c r="CD85" s="439">
        <v>2484</v>
      </c>
      <c r="CE85" s="439">
        <v>2511</v>
      </c>
      <c r="CF85" s="439">
        <v>2493</v>
      </c>
      <c r="CG85" s="439">
        <v>2533</v>
      </c>
      <c r="CH85" s="439">
        <v>2585</v>
      </c>
      <c r="CI85" s="411">
        <v>2573</v>
      </c>
      <c r="CJ85" s="412">
        <v>2437</v>
      </c>
      <c r="CK85" s="439">
        <v>2395</v>
      </c>
      <c r="CL85" s="439">
        <v>2433</v>
      </c>
      <c r="CM85" s="439">
        <v>2398</v>
      </c>
      <c r="CN85" s="411">
        <v>2296</v>
      </c>
      <c r="CO85" s="411">
        <v>2273</v>
      </c>
      <c r="CP85" s="411">
        <v>2302</v>
      </c>
      <c r="CQ85" s="411">
        <v>2421</v>
      </c>
      <c r="CR85" s="411">
        <v>2459</v>
      </c>
      <c r="CS85" s="411">
        <v>2453</v>
      </c>
      <c r="CT85" s="411">
        <v>2504</v>
      </c>
      <c r="CU85" s="416">
        <f>'1. Población_Afiliada_Regimen'!F85</f>
        <v>2557</v>
      </c>
      <c r="CV85" s="118">
        <f t="shared" si="4"/>
        <v>53</v>
      </c>
      <c r="CW85" s="98">
        <f t="shared" si="5"/>
        <v>2.1166134185303513</v>
      </c>
      <c r="CX85" s="118">
        <f t="shared" si="6"/>
        <v>-16</v>
      </c>
      <c r="CY85" s="98">
        <f t="shared" si="7"/>
        <v>-0.62184220753983677</v>
      </c>
    </row>
    <row r="86" spans="1:103" ht="15" outlineLevel="2">
      <c r="A86" s="409">
        <v>206</v>
      </c>
      <c r="B86" s="409" t="s">
        <v>413</v>
      </c>
      <c r="C86" s="409" t="s">
        <v>362</v>
      </c>
      <c r="D86" s="412">
        <v>585</v>
      </c>
      <c r="E86" s="439">
        <v>592</v>
      </c>
      <c r="F86" s="439">
        <v>601</v>
      </c>
      <c r="G86" s="439">
        <v>612</v>
      </c>
      <c r="H86" s="439">
        <v>605</v>
      </c>
      <c r="I86" s="439">
        <v>588</v>
      </c>
      <c r="J86" s="439">
        <v>591</v>
      </c>
      <c r="K86" s="439">
        <v>582</v>
      </c>
      <c r="L86" s="439">
        <v>596</v>
      </c>
      <c r="M86" s="439">
        <v>606</v>
      </c>
      <c r="N86" s="439">
        <v>627</v>
      </c>
      <c r="O86" s="416">
        <v>620</v>
      </c>
      <c r="P86" s="412">
        <v>583</v>
      </c>
      <c r="Q86" s="439">
        <v>595</v>
      </c>
      <c r="R86" s="439">
        <v>629</v>
      </c>
      <c r="S86" s="439">
        <v>623</v>
      </c>
      <c r="T86" s="439">
        <v>605</v>
      </c>
      <c r="U86" s="439">
        <v>652</v>
      </c>
      <c r="V86" s="439">
        <v>675</v>
      </c>
      <c r="W86" s="439">
        <v>697</v>
      </c>
      <c r="X86" s="439">
        <v>709</v>
      </c>
      <c r="Y86" s="439">
        <v>711</v>
      </c>
      <c r="Z86" s="439">
        <v>684</v>
      </c>
      <c r="AA86" s="416">
        <v>673</v>
      </c>
      <c r="AB86" s="412">
        <v>649</v>
      </c>
      <c r="AC86" s="439">
        <v>639</v>
      </c>
      <c r="AD86" s="439">
        <v>664</v>
      </c>
      <c r="AE86" s="439">
        <v>663</v>
      </c>
      <c r="AF86" s="439">
        <v>654</v>
      </c>
      <c r="AG86" s="439">
        <v>664</v>
      </c>
      <c r="AH86" s="439">
        <v>709</v>
      </c>
      <c r="AI86" s="439">
        <v>730</v>
      </c>
      <c r="AJ86" s="439">
        <v>738</v>
      </c>
      <c r="AK86" s="439">
        <v>738</v>
      </c>
      <c r="AL86" s="439">
        <v>723</v>
      </c>
      <c r="AM86" s="416">
        <v>723</v>
      </c>
      <c r="AN86" s="412">
        <v>719</v>
      </c>
      <c r="AO86" s="439">
        <v>659</v>
      </c>
      <c r="AP86" s="439">
        <v>694</v>
      </c>
      <c r="AQ86" s="439">
        <v>709</v>
      </c>
      <c r="AR86" s="439">
        <v>729</v>
      </c>
      <c r="AS86" s="439">
        <v>731</v>
      </c>
      <c r="AT86" s="439">
        <v>743</v>
      </c>
      <c r="AU86" s="439">
        <v>723</v>
      </c>
      <c r="AV86" s="439">
        <v>779</v>
      </c>
      <c r="AW86" s="439">
        <v>715</v>
      </c>
      <c r="AX86" s="439">
        <v>711</v>
      </c>
      <c r="AY86" s="416">
        <v>710</v>
      </c>
      <c r="AZ86" s="412">
        <v>691</v>
      </c>
      <c r="BA86" s="439">
        <v>692</v>
      </c>
      <c r="BB86" s="439">
        <v>696</v>
      </c>
      <c r="BC86" s="439">
        <v>667</v>
      </c>
      <c r="BD86" s="439">
        <v>656</v>
      </c>
      <c r="BE86" s="439">
        <v>660</v>
      </c>
      <c r="BF86" s="439">
        <v>677</v>
      </c>
      <c r="BG86" s="439">
        <v>680</v>
      </c>
      <c r="BH86" s="439">
        <v>682</v>
      </c>
      <c r="BI86" s="439">
        <v>677</v>
      </c>
      <c r="BJ86" s="439">
        <v>665</v>
      </c>
      <c r="BK86" s="411">
        <v>664</v>
      </c>
      <c r="BL86" s="412">
        <v>652</v>
      </c>
      <c r="BM86" s="439">
        <v>640</v>
      </c>
      <c r="BN86" s="439">
        <v>642</v>
      </c>
      <c r="BO86" s="439">
        <v>608</v>
      </c>
      <c r="BP86" s="439">
        <v>605</v>
      </c>
      <c r="BQ86" s="439">
        <v>622</v>
      </c>
      <c r="BR86" s="439">
        <v>623</v>
      </c>
      <c r="BS86" s="439">
        <v>629</v>
      </c>
      <c r="BT86" s="439">
        <v>627</v>
      </c>
      <c r="BU86" s="439">
        <v>624</v>
      </c>
      <c r="BV86" s="439">
        <v>643</v>
      </c>
      <c r="BW86" s="411">
        <v>636</v>
      </c>
      <c r="BX86" s="412">
        <v>604</v>
      </c>
      <c r="BY86" s="439">
        <v>582</v>
      </c>
      <c r="BZ86" s="439">
        <v>604</v>
      </c>
      <c r="CA86" s="439">
        <v>599</v>
      </c>
      <c r="CB86" s="439">
        <v>609</v>
      </c>
      <c r="CC86" s="439">
        <v>620</v>
      </c>
      <c r="CD86" s="439">
        <v>612</v>
      </c>
      <c r="CE86" s="439">
        <v>631</v>
      </c>
      <c r="CF86" s="439">
        <v>632</v>
      </c>
      <c r="CG86" s="439">
        <v>640</v>
      </c>
      <c r="CH86" s="439">
        <v>655</v>
      </c>
      <c r="CI86" s="411">
        <v>647</v>
      </c>
      <c r="CJ86" s="412">
        <v>607</v>
      </c>
      <c r="CK86" s="439">
        <v>597</v>
      </c>
      <c r="CL86" s="439">
        <v>604</v>
      </c>
      <c r="CM86" s="439">
        <v>588</v>
      </c>
      <c r="CN86" s="411">
        <v>579</v>
      </c>
      <c r="CO86" s="411">
        <v>585</v>
      </c>
      <c r="CP86" s="411">
        <v>604</v>
      </c>
      <c r="CQ86" s="411">
        <v>626</v>
      </c>
      <c r="CR86" s="411">
        <v>630</v>
      </c>
      <c r="CS86" s="411">
        <v>628</v>
      </c>
      <c r="CT86" s="411">
        <v>635</v>
      </c>
      <c r="CU86" s="416">
        <f>'1. Población_Afiliada_Regimen'!F86</f>
        <v>632</v>
      </c>
      <c r="CV86" s="118">
        <f t="shared" si="4"/>
        <v>-3</v>
      </c>
      <c r="CW86" s="98">
        <f t="shared" si="5"/>
        <v>-0.47244094488188976</v>
      </c>
      <c r="CX86" s="118">
        <f t="shared" si="6"/>
        <v>-15</v>
      </c>
      <c r="CY86" s="98">
        <f t="shared" si="7"/>
        <v>-2.3183925811437405</v>
      </c>
    </row>
    <row r="87" spans="1:103" ht="15" outlineLevel="2">
      <c r="A87" s="409">
        <v>313</v>
      </c>
      <c r="B87" s="409" t="s">
        <v>413</v>
      </c>
      <c r="C87" s="409" t="s">
        <v>383</v>
      </c>
      <c r="D87" s="412">
        <v>1443</v>
      </c>
      <c r="E87" s="439">
        <v>1289</v>
      </c>
      <c r="F87" s="439">
        <v>1321</v>
      </c>
      <c r="G87" s="439">
        <v>1317</v>
      </c>
      <c r="H87" s="439">
        <v>1327</v>
      </c>
      <c r="I87" s="439">
        <v>1329</v>
      </c>
      <c r="J87" s="439">
        <v>1326</v>
      </c>
      <c r="K87" s="439">
        <v>1330</v>
      </c>
      <c r="L87" s="439">
        <v>1296</v>
      </c>
      <c r="M87" s="439">
        <v>1367</v>
      </c>
      <c r="N87" s="439">
        <v>1400</v>
      </c>
      <c r="O87" s="416">
        <v>1432</v>
      </c>
      <c r="P87" s="412">
        <v>1368</v>
      </c>
      <c r="Q87" s="439">
        <v>1407</v>
      </c>
      <c r="R87" s="439">
        <v>1430</v>
      </c>
      <c r="S87" s="439">
        <v>1378</v>
      </c>
      <c r="T87" s="439">
        <v>1327</v>
      </c>
      <c r="U87" s="439">
        <v>1449</v>
      </c>
      <c r="V87" s="439">
        <v>1473</v>
      </c>
      <c r="W87" s="439">
        <v>1516</v>
      </c>
      <c r="X87" s="439">
        <v>1540</v>
      </c>
      <c r="Y87" s="439">
        <v>1539</v>
      </c>
      <c r="Z87" s="439">
        <v>1484</v>
      </c>
      <c r="AA87" s="416">
        <v>1449</v>
      </c>
      <c r="AB87" s="412">
        <v>1364</v>
      </c>
      <c r="AC87" s="439">
        <v>1363</v>
      </c>
      <c r="AD87" s="439">
        <v>1356</v>
      </c>
      <c r="AE87" s="439">
        <v>1378</v>
      </c>
      <c r="AF87" s="439">
        <v>1361</v>
      </c>
      <c r="AG87" s="439">
        <v>1384</v>
      </c>
      <c r="AH87" s="439">
        <v>1470</v>
      </c>
      <c r="AI87" s="439">
        <v>1482</v>
      </c>
      <c r="AJ87" s="439">
        <v>1482</v>
      </c>
      <c r="AK87" s="439">
        <v>1568</v>
      </c>
      <c r="AL87" s="439">
        <v>1564</v>
      </c>
      <c r="AM87" s="416">
        <v>1656</v>
      </c>
      <c r="AN87" s="412">
        <v>1697</v>
      </c>
      <c r="AO87" s="439">
        <v>1618</v>
      </c>
      <c r="AP87" s="439">
        <v>1615</v>
      </c>
      <c r="AQ87" s="439">
        <v>1659</v>
      </c>
      <c r="AR87" s="439">
        <v>1689</v>
      </c>
      <c r="AS87" s="439">
        <v>1746</v>
      </c>
      <c r="AT87" s="439">
        <v>1768</v>
      </c>
      <c r="AU87" s="439">
        <v>1787</v>
      </c>
      <c r="AV87" s="439">
        <v>2058</v>
      </c>
      <c r="AW87" s="439">
        <v>1794</v>
      </c>
      <c r="AX87" s="439">
        <v>1781</v>
      </c>
      <c r="AY87" s="416">
        <v>1771</v>
      </c>
      <c r="AZ87" s="412">
        <v>1763</v>
      </c>
      <c r="BA87" s="439">
        <v>1717</v>
      </c>
      <c r="BB87" s="439">
        <v>1695</v>
      </c>
      <c r="BC87" s="439">
        <v>1656</v>
      </c>
      <c r="BD87" s="439">
        <v>1676</v>
      </c>
      <c r="BE87" s="439">
        <v>1663</v>
      </c>
      <c r="BF87" s="439">
        <v>1672</v>
      </c>
      <c r="BG87" s="439">
        <v>1628</v>
      </c>
      <c r="BH87" s="439">
        <v>1635</v>
      </c>
      <c r="BI87" s="439">
        <v>1625</v>
      </c>
      <c r="BJ87" s="439">
        <v>1594</v>
      </c>
      <c r="BK87" s="411">
        <v>1605</v>
      </c>
      <c r="BL87" s="412">
        <v>1588</v>
      </c>
      <c r="BM87" s="439">
        <v>1563</v>
      </c>
      <c r="BN87" s="439">
        <v>1542</v>
      </c>
      <c r="BO87" s="439">
        <v>1580</v>
      </c>
      <c r="BP87" s="439">
        <v>1582</v>
      </c>
      <c r="BQ87" s="439">
        <v>1592</v>
      </c>
      <c r="BR87" s="439">
        <v>1603</v>
      </c>
      <c r="BS87" s="439">
        <v>1618</v>
      </c>
      <c r="BT87" s="439">
        <v>1665</v>
      </c>
      <c r="BU87" s="439">
        <v>1697</v>
      </c>
      <c r="BV87" s="439">
        <v>1664</v>
      </c>
      <c r="BW87" s="411">
        <v>1633</v>
      </c>
      <c r="BX87" s="412">
        <v>1588</v>
      </c>
      <c r="BY87" s="439">
        <v>1577</v>
      </c>
      <c r="BZ87" s="439">
        <v>1594</v>
      </c>
      <c r="CA87" s="439">
        <v>1634</v>
      </c>
      <c r="CB87" s="439">
        <v>1659</v>
      </c>
      <c r="CC87" s="439">
        <v>1654</v>
      </c>
      <c r="CD87" s="439">
        <v>1655</v>
      </c>
      <c r="CE87" s="439">
        <v>1650</v>
      </c>
      <c r="CF87" s="439">
        <v>1580</v>
      </c>
      <c r="CG87" s="439">
        <v>1588</v>
      </c>
      <c r="CH87" s="439">
        <v>1600</v>
      </c>
      <c r="CI87" s="411">
        <v>1578</v>
      </c>
      <c r="CJ87" s="412">
        <v>1509</v>
      </c>
      <c r="CK87" s="439">
        <v>1471</v>
      </c>
      <c r="CL87" s="439">
        <v>1488</v>
      </c>
      <c r="CM87" s="439">
        <v>1491</v>
      </c>
      <c r="CN87" s="411">
        <v>1410</v>
      </c>
      <c r="CO87" s="411">
        <v>1408</v>
      </c>
      <c r="CP87" s="411">
        <v>1413</v>
      </c>
      <c r="CQ87" s="411">
        <v>1451</v>
      </c>
      <c r="CR87" s="411">
        <v>1466</v>
      </c>
      <c r="CS87" s="411">
        <v>1437</v>
      </c>
      <c r="CT87" s="411">
        <v>1467</v>
      </c>
      <c r="CU87" s="416">
        <f>'1. Población_Afiliada_Regimen'!F87</f>
        <v>1420</v>
      </c>
      <c r="CV87" s="118">
        <f t="shared" si="4"/>
        <v>-47</v>
      </c>
      <c r="CW87" s="98">
        <f t="shared" si="5"/>
        <v>-3.2038173142467623</v>
      </c>
      <c r="CX87" s="118">
        <f t="shared" si="6"/>
        <v>-158</v>
      </c>
      <c r="CY87" s="98">
        <f t="shared" si="7"/>
        <v>-10.012674271229404</v>
      </c>
    </row>
    <row r="88" spans="1:103" ht="15" outlineLevel="2">
      <c r="A88" s="409">
        <v>318</v>
      </c>
      <c r="B88" s="409" t="s">
        <v>413</v>
      </c>
      <c r="C88" s="409" t="s">
        <v>387</v>
      </c>
      <c r="D88" s="412">
        <v>17446</v>
      </c>
      <c r="E88" s="439">
        <v>17617</v>
      </c>
      <c r="F88" s="439">
        <v>17662</v>
      </c>
      <c r="G88" s="439">
        <v>17842</v>
      </c>
      <c r="H88" s="439">
        <v>18068</v>
      </c>
      <c r="I88" s="439">
        <v>18116</v>
      </c>
      <c r="J88" s="439">
        <v>18162</v>
      </c>
      <c r="K88" s="439">
        <v>18276</v>
      </c>
      <c r="L88" s="439">
        <v>18222</v>
      </c>
      <c r="M88" s="439">
        <v>18461</v>
      </c>
      <c r="N88" s="439">
        <v>18482</v>
      </c>
      <c r="O88" s="416">
        <v>18490</v>
      </c>
      <c r="P88" s="412">
        <v>18167</v>
      </c>
      <c r="Q88" s="439">
        <v>16733</v>
      </c>
      <c r="R88" s="439">
        <v>18342</v>
      </c>
      <c r="S88" s="439">
        <v>18550</v>
      </c>
      <c r="T88" s="439">
        <v>18068</v>
      </c>
      <c r="U88" s="439">
        <v>19103</v>
      </c>
      <c r="V88" s="439">
        <v>19030</v>
      </c>
      <c r="W88" s="439">
        <v>19483</v>
      </c>
      <c r="X88" s="439">
        <v>19536</v>
      </c>
      <c r="Y88" s="439">
        <v>19688</v>
      </c>
      <c r="Z88" s="439">
        <v>19816</v>
      </c>
      <c r="AA88" s="416">
        <v>19671</v>
      </c>
      <c r="AB88" s="412">
        <v>19398</v>
      </c>
      <c r="AC88" s="439">
        <v>19453</v>
      </c>
      <c r="AD88" s="439">
        <v>19473</v>
      </c>
      <c r="AE88" s="439">
        <v>19530</v>
      </c>
      <c r="AF88" s="439">
        <v>19715</v>
      </c>
      <c r="AG88" s="439">
        <v>19906</v>
      </c>
      <c r="AH88" s="439">
        <v>20331</v>
      </c>
      <c r="AI88" s="439">
        <v>20440</v>
      </c>
      <c r="AJ88" s="439">
        <v>20735</v>
      </c>
      <c r="AK88" s="439">
        <v>20911</v>
      </c>
      <c r="AL88" s="439">
        <v>20944</v>
      </c>
      <c r="AM88" s="416">
        <v>21054</v>
      </c>
      <c r="AN88" s="412">
        <v>20810</v>
      </c>
      <c r="AO88" s="439">
        <v>20789</v>
      </c>
      <c r="AP88" s="439">
        <v>21066</v>
      </c>
      <c r="AQ88" s="439">
        <v>21328</v>
      </c>
      <c r="AR88" s="439">
        <v>21469</v>
      </c>
      <c r="AS88" s="439">
        <v>21690</v>
      </c>
      <c r="AT88" s="439">
        <v>21842</v>
      </c>
      <c r="AU88" s="439">
        <v>21970</v>
      </c>
      <c r="AV88" s="439">
        <v>22139</v>
      </c>
      <c r="AW88" s="439">
        <v>22528</v>
      </c>
      <c r="AX88" s="439">
        <v>22596</v>
      </c>
      <c r="AY88" s="416">
        <v>22557</v>
      </c>
      <c r="AZ88" s="412">
        <v>22251</v>
      </c>
      <c r="BA88" s="439">
        <v>21965</v>
      </c>
      <c r="BB88" s="439">
        <v>22466</v>
      </c>
      <c r="BC88" s="439">
        <v>22495</v>
      </c>
      <c r="BD88" s="439">
        <v>22430</v>
      </c>
      <c r="BE88" s="439">
        <v>22657</v>
      </c>
      <c r="BF88" s="439">
        <v>22845</v>
      </c>
      <c r="BG88" s="439">
        <v>22914</v>
      </c>
      <c r="BH88" s="439">
        <v>23036</v>
      </c>
      <c r="BI88" s="439">
        <v>23241</v>
      </c>
      <c r="BJ88" s="439">
        <v>23442</v>
      </c>
      <c r="BK88" s="411">
        <v>23578</v>
      </c>
      <c r="BL88" s="412">
        <v>23441</v>
      </c>
      <c r="BM88" s="439">
        <v>23478</v>
      </c>
      <c r="BN88" s="439">
        <v>23734</v>
      </c>
      <c r="BO88" s="439">
        <v>23784</v>
      </c>
      <c r="BP88" s="439">
        <v>23965</v>
      </c>
      <c r="BQ88" s="439">
        <v>24128</v>
      </c>
      <c r="BR88" s="439">
        <v>24101</v>
      </c>
      <c r="BS88" s="439">
        <v>24184</v>
      </c>
      <c r="BT88" s="439">
        <v>24482</v>
      </c>
      <c r="BU88" s="439">
        <v>24533</v>
      </c>
      <c r="BV88" s="439">
        <v>24655</v>
      </c>
      <c r="BW88" s="411">
        <v>26207</v>
      </c>
      <c r="BX88" s="412">
        <v>25965</v>
      </c>
      <c r="BY88" s="439">
        <v>25972</v>
      </c>
      <c r="BZ88" s="439">
        <v>26238</v>
      </c>
      <c r="CA88" s="439">
        <v>26554</v>
      </c>
      <c r="CB88" s="439">
        <v>26821</v>
      </c>
      <c r="CC88" s="439">
        <v>27059</v>
      </c>
      <c r="CD88" s="439">
        <v>27089</v>
      </c>
      <c r="CE88" s="439">
        <v>27387</v>
      </c>
      <c r="CF88" s="439">
        <v>27498</v>
      </c>
      <c r="CG88" s="439">
        <v>27683</v>
      </c>
      <c r="CH88" s="439">
        <v>27774</v>
      </c>
      <c r="CI88" s="411">
        <v>27759</v>
      </c>
      <c r="CJ88" s="412">
        <v>27622</v>
      </c>
      <c r="CK88" s="439">
        <v>27646</v>
      </c>
      <c r="CL88" s="439">
        <v>27733</v>
      </c>
      <c r="CM88" s="439">
        <v>27489</v>
      </c>
      <c r="CN88" s="411">
        <v>27093</v>
      </c>
      <c r="CO88" s="411">
        <v>27059</v>
      </c>
      <c r="CP88" s="411">
        <v>27505</v>
      </c>
      <c r="CQ88" s="411">
        <v>28188</v>
      </c>
      <c r="CR88" s="411">
        <v>28493</v>
      </c>
      <c r="CS88" s="411">
        <v>28846</v>
      </c>
      <c r="CT88" s="411">
        <v>29220</v>
      </c>
      <c r="CU88" s="416">
        <f>'1. Población_Afiliada_Regimen'!F88</f>
        <v>29571</v>
      </c>
      <c r="CV88" s="118">
        <f t="shared" si="4"/>
        <v>351</v>
      </c>
      <c r="CW88" s="98">
        <f t="shared" si="5"/>
        <v>1.2012320328542094</v>
      </c>
      <c r="CX88" s="118">
        <f t="shared" si="6"/>
        <v>1812</v>
      </c>
      <c r="CY88" s="98">
        <f t="shared" si="7"/>
        <v>6.5276126661623257</v>
      </c>
    </row>
    <row r="89" spans="1:103" ht="15" outlineLevel="2">
      <c r="A89" s="409">
        <v>321</v>
      </c>
      <c r="B89" s="409" t="s">
        <v>413</v>
      </c>
      <c r="C89" s="409" t="s">
        <v>389</v>
      </c>
      <c r="D89" s="412">
        <v>2408</v>
      </c>
      <c r="E89" s="439">
        <v>2420</v>
      </c>
      <c r="F89" s="439">
        <v>2422</v>
      </c>
      <c r="G89" s="439">
        <v>2390</v>
      </c>
      <c r="H89" s="439">
        <v>2382</v>
      </c>
      <c r="I89" s="439">
        <v>2435</v>
      </c>
      <c r="J89" s="439">
        <v>2443</v>
      </c>
      <c r="K89" s="439">
        <v>2481</v>
      </c>
      <c r="L89" s="439">
        <v>2415</v>
      </c>
      <c r="M89" s="439">
        <v>2429</v>
      </c>
      <c r="N89" s="439">
        <v>2434</v>
      </c>
      <c r="O89" s="416">
        <v>2434</v>
      </c>
      <c r="P89" s="412">
        <v>2409</v>
      </c>
      <c r="Q89" s="439">
        <v>1317</v>
      </c>
      <c r="R89" s="439">
        <v>2225</v>
      </c>
      <c r="S89" s="439">
        <v>2275</v>
      </c>
      <c r="T89" s="439">
        <v>2382</v>
      </c>
      <c r="U89" s="439">
        <v>2350</v>
      </c>
      <c r="V89" s="439">
        <v>2358</v>
      </c>
      <c r="W89" s="439">
        <v>2381</v>
      </c>
      <c r="X89" s="439">
        <v>2388</v>
      </c>
      <c r="Y89" s="439">
        <v>2437</v>
      </c>
      <c r="Z89" s="439">
        <v>2434</v>
      </c>
      <c r="AA89" s="416">
        <v>2387</v>
      </c>
      <c r="AB89" s="412">
        <v>2291</v>
      </c>
      <c r="AC89" s="439">
        <v>2230</v>
      </c>
      <c r="AD89" s="439">
        <v>2268</v>
      </c>
      <c r="AE89" s="439">
        <v>2265</v>
      </c>
      <c r="AF89" s="439">
        <v>2221</v>
      </c>
      <c r="AG89" s="439">
        <v>1992</v>
      </c>
      <c r="AH89" s="439">
        <v>2097</v>
      </c>
      <c r="AI89" s="439">
        <v>2195</v>
      </c>
      <c r="AJ89" s="439">
        <v>2195</v>
      </c>
      <c r="AK89" s="439">
        <v>2298</v>
      </c>
      <c r="AL89" s="439">
        <v>2284</v>
      </c>
      <c r="AM89" s="416">
        <v>2379</v>
      </c>
      <c r="AN89" s="412">
        <v>2457</v>
      </c>
      <c r="AO89" s="439">
        <v>2374</v>
      </c>
      <c r="AP89" s="439">
        <v>2429</v>
      </c>
      <c r="AQ89" s="439">
        <v>2463</v>
      </c>
      <c r="AR89" s="439">
        <v>2571</v>
      </c>
      <c r="AS89" s="439">
        <v>2617</v>
      </c>
      <c r="AT89" s="439">
        <v>2652</v>
      </c>
      <c r="AU89" s="439">
        <v>2637</v>
      </c>
      <c r="AV89" s="439">
        <v>2644</v>
      </c>
      <c r="AW89" s="439">
        <v>2624</v>
      </c>
      <c r="AX89" s="439">
        <v>2578</v>
      </c>
      <c r="AY89" s="416">
        <v>2577</v>
      </c>
      <c r="AZ89" s="412">
        <v>2576</v>
      </c>
      <c r="BA89" s="439">
        <v>2571</v>
      </c>
      <c r="BB89" s="439">
        <v>2540</v>
      </c>
      <c r="BC89" s="439">
        <v>2487</v>
      </c>
      <c r="BD89" s="439">
        <v>2486</v>
      </c>
      <c r="BE89" s="439">
        <v>2493</v>
      </c>
      <c r="BF89" s="439">
        <v>2518</v>
      </c>
      <c r="BG89" s="439">
        <v>2518</v>
      </c>
      <c r="BH89" s="439">
        <v>2519</v>
      </c>
      <c r="BI89" s="439">
        <v>2492</v>
      </c>
      <c r="BJ89" s="439">
        <v>2474</v>
      </c>
      <c r="BK89" s="411">
        <v>2530</v>
      </c>
      <c r="BL89" s="412">
        <v>2505</v>
      </c>
      <c r="BM89" s="439">
        <v>2509</v>
      </c>
      <c r="BN89" s="439">
        <v>2527</v>
      </c>
      <c r="BO89" s="439">
        <v>2547</v>
      </c>
      <c r="BP89" s="439">
        <v>2560</v>
      </c>
      <c r="BQ89" s="439">
        <v>2544</v>
      </c>
      <c r="BR89" s="439">
        <v>2556</v>
      </c>
      <c r="BS89" s="439">
        <v>2576</v>
      </c>
      <c r="BT89" s="439">
        <v>2604</v>
      </c>
      <c r="BU89" s="439">
        <v>2609</v>
      </c>
      <c r="BV89" s="439">
        <v>2622</v>
      </c>
      <c r="BW89" s="411">
        <v>2596</v>
      </c>
      <c r="BX89" s="412">
        <v>2532</v>
      </c>
      <c r="BY89" s="439">
        <v>2532</v>
      </c>
      <c r="BZ89" s="439">
        <v>2606</v>
      </c>
      <c r="CA89" s="439">
        <v>2611</v>
      </c>
      <c r="CB89" s="439">
        <v>2619</v>
      </c>
      <c r="CC89" s="439">
        <v>2639</v>
      </c>
      <c r="CD89" s="439">
        <v>2633</v>
      </c>
      <c r="CE89" s="439">
        <v>2661</v>
      </c>
      <c r="CF89" s="439">
        <v>2653</v>
      </c>
      <c r="CG89" s="439">
        <v>2644</v>
      </c>
      <c r="CH89" s="439">
        <v>2644</v>
      </c>
      <c r="CI89" s="411">
        <v>2584</v>
      </c>
      <c r="CJ89" s="412">
        <v>2528</v>
      </c>
      <c r="CK89" s="439">
        <v>2479</v>
      </c>
      <c r="CL89" s="439">
        <v>2492</v>
      </c>
      <c r="CM89" s="439">
        <v>2506</v>
      </c>
      <c r="CN89" s="411">
        <v>2411</v>
      </c>
      <c r="CO89" s="411">
        <v>2405</v>
      </c>
      <c r="CP89" s="411">
        <v>2382</v>
      </c>
      <c r="CQ89" s="411">
        <v>2454</v>
      </c>
      <c r="CR89" s="411">
        <v>2427</v>
      </c>
      <c r="CS89" s="411">
        <v>2433</v>
      </c>
      <c r="CT89" s="411">
        <v>2533</v>
      </c>
      <c r="CU89" s="416">
        <f>'1. Población_Afiliada_Regimen'!F89</f>
        <v>2544</v>
      </c>
      <c r="CV89" s="118">
        <f t="shared" si="4"/>
        <v>11</v>
      </c>
      <c r="CW89" s="98">
        <f t="shared" si="5"/>
        <v>0.43426766679826295</v>
      </c>
      <c r="CX89" s="118">
        <f t="shared" si="6"/>
        <v>-40</v>
      </c>
      <c r="CY89" s="98">
        <f t="shared" si="7"/>
        <v>-1.5479876160990713</v>
      </c>
    </row>
    <row r="90" spans="1:103" ht="15" outlineLevel="2">
      <c r="A90" s="409">
        <v>376</v>
      </c>
      <c r="B90" s="409" t="s">
        <v>413</v>
      </c>
      <c r="C90" s="409" t="s">
        <v>397</v>
      </c>
      <c r="D90" s="412">
        <v>42182</v>
      </c>
      <c r="E90" s="439">
        <v>42416</v>
      </c>
      <c r="F90" s="439">
        <v>42768</v>
      </c>
      <c r="G90" s="439">
        <v>42899</v>
      </c>
      <c r="H90" s="439">
        <v>43679</v>
      </c>
      <c r="I90" s="439">
        <v>43773</v>
      </c>
      <c r="J90" s="439">
        <v>43834</v>
      </c>
      <c r="K90" s="439">
        <v>44103</v>
      </c>
      <c r="L90" s="439">
        <v>43131</v>
      </c>
      <c r="M90" s="439">
        <v>43300</v>
      </c>
      <c r="N90" s="439">
        <v>44126</v>
      </c>
      <c r="O90" s="416">
        <v>44057</v>
      </c>
      <c r="P90" s="412">
        <v>44112</v>
      </c>
      <c r="Q90" s="439">
        <v>43552</v>
      </c>
      <c r="R90" s="439">
        <v>44638</v>
      </c>
      <c r="S90" s="439">
        <v>45266</v>
      </c>
      <c r="T90" s="439">
        <v>43679</v>
      </c>
      <c r="U90" s="439">
        <v>46054</v>
      </c>
      <c r="V90" s="439">
        <v>45718</v>
      </c>
      <c r="W90" s="439">
        <v>46456</v>
      </c>
      <c r="X90" s="439">
        <v>46362</v>
      </c>
      <c r="Y90" s="439">
        <v>47070</v>
      </c>
      <c r="Z90" s="439">
        <v>47361</v>
      </c>
      <c r="AA90" s="416">
        <v>47176</v>
      </c>
      <c r="AB90" s="412">
        <v>46905</v>
      </c>
      <c r="AC90" s="439">
        <v>47375</v>
      </c>
      <c r="AD90" s="439">
        <v>47221</v>
      </c>
      <c r="AE90" s="439">
        <v>47418</v>
      </c>
      <c r="AF90" s="439">
        <v>47734</v>
      </c>
      <c r="AG90" s="439">
        <v>48007</v>
      </c>
      <c r="AH90" s="439">
        <v>48467</v>
      </c>
      <c r="AI90" s="439">
        <v>48674</v>
      </c>
      <c r="AJ90" s="439">
        <v>49171</v>
      </c>
      <c r="AK90" s="439">
        <v>49317</v>
      </c>
      <c r="AL90" s="439">
        <v>49385</v>
      </c>
      <c r="AM90" s="416">
        <v>49611</v>
      </c>
      <c r="AN90" s="412">
        <v>49232</v>
      </c>
      <c r="AO90" s="439">
        <v>49417</v>
      </c>
      <c r="AP90" s="439">
        <v>49903</v>
      </c>
      <c r="AQ90" s="439">
        <v>50504</v>
      </c>
      <c r="AR90" s="439">
        <v>50943</v>
      </c>
      <c r="AS90" s="439">
        <v>51265</v>
      </c>
      <c r="AT90" s="439">
        <v>51465</v>
      </c>
      <c r="AU90" s="439">
        <v>51657</v>
      </c>
      <c r="AV90" s="439">
        <v>52198</v>
      </c>
      <c r="AW90" s="439">
        <v>53065</v>
      </c>
      <c r="AX90" s="439">
        <v>53121</v>
      </c>
      <c r="AY90" s="416">
        <v>53179</v>
      </c>
      <c r="AZ90" s="412">
        <v>52600</v>
      </c>
      <c r="BA90" s="439">
        <v>52218</v>
      </c>
      <c r="BB90" s="439">
        <v>53518</v>
      </c>
      <c r="BC90" s="439">
        <v>53679</v>
      </c>
      <c r="BD90" s="439">
        <v>53385</v>
      </c>
      <c r="BE90" s="439">
        <v>53379</v>
      </c>
      <c r="BF90" s="439">
        <v>53425</v>
      </c>
      <c r="BG90" s="439">
        <v>53867</v>
      </c>
      <c r="BH90" s="439">
        <v>54395</v>
      </c>
      <c r="BI90" s="439">
        <v>54456</v>
      </c>
      <c r="BJ90" s="439">
        <v>54682</v>
      </c>
      <c r="BK90" s="411">
        <v>54605</v>
      </c>
      <c r="BL90" s="412">
        <v>54461</v>
      </c>
      <c r="BM90" s="439">
        <v>54659</v>
      </c>
      <c r="BN90" s="439">
        <v>55375</v>
      </c>
      <c r="BO90" s="439">
        <v>55430</v>
      </c>
      <c r="BP90" s="439">
        <v>55574</v>
      </c>
      <c r="BQ90" s="439">
        <v>55497</v>
      </c>
      <c r="BR90" s="439">
        <v>55444</v>
      </c>
      <c r="BS90" s="439">
        <v>55796</v>
      </c>
      <c r="BT90" s="439">
        <v>56117</v>
      </c>
      <c r="BU90" s="439">
        <v>56427</v>
      </c>
      <c r="BV90" s="439">
        <v>56702</v>
      </c>
      <c r="BW90" s="411">
        <v>54347</v>
      </c>
      <c r="BX90" s="412">
        <v>54449</v>
      </c>
      <c r="BY90" s="439">
        <v>54721</v>
      </c>
      <c r="BZ90" s="439">
        <v>55276</v>
      </c>
      <c r="CA90" s="439">
        <v>55965</v>
      </c>
      <c r="CB90" s="439">
        <v>56608</v>
      </c>
      <c r="CC90" s="439">
        <v>56636</v>
      </c>
      <c r="CD90" s="439">
        <v>56677</v>
      </c>
      <c r="CE90" s="439">
        <v>57028</v>
      </c>
      <c r="CF90" s="439">
        <v>57286</v>
      </c>
      <c r="CG90" s="439">
        <v>57714</v>
      </c>
      <c r="CH90" s="439">
        <v>58049</v>
      </c>
      <c r="CI90" s="411">
        <v>57974</v>
      </c>
      <c r="CJ90" s="412">
        <v>57825</v>
      </c>
      <c r="CK90" s="439">
        <v>58055</v>
      </c>
      <c r="CL90" s="439">
        <v>58083</v>
      </c>
      <c r="CM90" s="439">
        <v>57088</v>
      </c>
      <c r="CN90" s="411">
        <v>56562</v>
      </c>
      <c r="CO90" s="411">
        <v>56333</v>
      </c>
      <c r="CP90" s="411">
        <v>56962</v>
      </c>
      <c r="CQ90" s="411">
        <v>58115</v>
      </c>
      <c r="CR90" s="411">
        <v>58675</v>
      </c>
      <c r="CS90" s="411">
        <v>59183</v>
      </c>
      <c r="CT90" s="411">
        <v>59669</v>
      </c>
      <c r="CU90" s="416">
        <f>'1. Población_Afiliada_Regimen'!F90</f>
        <v>60096</v>
      </c>
      <c r="CV90" s="118">
        <f t="shared" si="4"/>
        <v>427</v>
      </c>
      <c r="CW90" s="98">
        <f t="shared" si="5"/>
        <v>0.71561447317702653</v>
      </c>
      <c r="CX90" s="118">
        <f t="shared" si="6"/>
        <v>2122</v>
      </c>
      <c r="CY90" s="98">
        <f t="shared" si="7"/>
        <v>3.6602614965329288</v>
      </c>
    </row>
    <row r="91" spans="1:103" ht="15" outlineLevel="2">
      <c r="A91" s="409">
        <v>400</v>
      </c>
      <c r="B91" s="409" t="s">
        <v>413</v>
      </c>
      <c r="C91" s="409" t="s">
        <v>402</v>
      </c>
      <c r="D91" s="412">
        <v>8703</v>
      </c>
      <c r="E91" s="439">
        <v>8713</v>
      </c>
      <c r="F91" s="439">
        <v>8739</v>
      </c>
      <c r="G91" s="439">
        <v>8713</v>
      </c>
      <c r="H91" s="439">
        <v>8787</v>
      </c>
      <c r="I91" s="439">
        <v>8791</v>
      </c>
      <c r="J91" s="439">
        <v>8866</v>
      </c>
      <c r="K91" s="439">
        <v>8854</v>
      </c>
      <c r="L91" s="439">
        <v>8678</v>
      </c>
      <c r="M91" s="439">
        <v>8685</v>
      </c>
      <c r="N91" s="439">
        <v>8779</v>
      </c>
      <c r="O91" s="416">
        <v>8760</v>
      </c>
      <c r="P91" s="412">
        <v>8765</v>
      </c>
      <c r="Q91" s="439">
        <v>8818</v>
      </c>
      <c r="R91" s="439">
        <v>9175</v>
      </c>
      <c r="S91" s="439">
        <v>9027</v>
      </c>
      <c r="T91" s="439">
        <v>8787</v>
      </c>
      <c r="U91" s="439">
        <v>9121</v>
      </c>
      <c r="V91" s="439">
        <v>9100</v>
      </c>
      <c r="W91" s="439">
        <v>9350</v>
      </c>
      <c r="X91" s="439">
        <v>9366</v>
      </c>
      <c r="Y91" s="439">
        <v>9503</v>
      </c>
      <c r="Z91" s="439">
        <v>9480</v>
      </c>
      <c r="AA91" s="416">
        <v>9372</v>
      </c>
      <c r="AB91" s="412">
        <v>9281</v>
      </c>
      <c r="AC91" s="439">
        <v>9186</v>
      </c>
      <c r="AD91" s="439">
        <v>9229</v>
      </c>
      <c r="AE91" s="439">
        <v>9339</v>
      </c>
      <c r="AF91" s="439">
        <v>9365</v>
      </c>
      <c r="AG91" s="439">
        <v>9447</v>
      </c>
      <c r="AH91" s="439">
        <v>9651</v>
      </c>
      <c r="AI91" s="439">
        <v>9732</v>
      </c>
      <c r="AJ91" s="439">
        <v>9843</v>
      </c>
      <c r="AK91" s="439">
        <v>9853</v>
      </c>
      <c r="AL91" s="439">
        <v>9711</v>
      </c>
      <c r="AM91" s="416">
        <v>9716</v>
      </c>
      <c r="AN91" s="412">
        <v>9587</v>
      </c>
      <c r="AO91" s="439">
        <v>9550</v>
      </c>
      <c r="AP91" s="439">
        <v>9634</v>
      </c>
      <c r="AQ91" s="439">
        <v>9813</v>
      </c>
      <c r="AR91" s="439">
        <v>9810</v>
      </c>
      <c r="AS91" s="439">
        <v>9822</v>
      </c>
      <c r="AT91" s="439">
        <v>9905</v>
      </c>
      <c r="AU91" s="439">
        <v>9881</v>
      </c>
      <c r="AV91" s="439">
        <v>9907</v>
      </c>
      <c r="AW91" s="439">
        <v>9875</v>
      </c>
      <c r="AX91" s="439">
        <v>9883</v>
      </c>
      <c r="AY91" s="416">
        <v>9836</v>
      </c>
      <c r="AZ91" s="412">
        <v>9729</v>
      </c>
      <c r="BA91" s="439">
        <v>9667</v>
      </c>
      <c r="BB91" s="439">
        <v>9715</v>
      </c>
      <c r="BC91" s="439">
        <v>9719</v>
      </c>
      <c r="BD91" s="439">
        <v>9739</v>
      </c>
      <c r="BE91" s="439">
        <v>9827</v>
      </c>
      <c r="BF91" s="439">
        <v>9813</v>
      </c>
      <c r="BG91" s="439">
        <v>9834</v>
      </c>
      <c r="BH91" s="439">
        <v>9868</v>
      </c>
      <c r="BI91" s="439">
        <v>9888</v>
      </c>
      <c r="BJ91" s="439">
        <v>9759</v>
      </c>
      <c r="BK91" s="411">
        <v>9738</v>
      </c>
      <c r="BL91" s="412">
        <v>9716</v>
      </c>
      <c r="BM91" s="439">
        <v>9776</v>
      </c>
      <c r="BN91" s="439">
        <v>9865</v>
      </c>
      <c r="BO91" s="439">
        <v>9872</v>
      </c>
      <c r="BP91" s="439">
        <v>9842</v>
      </c>
      <c r="BQ91" s="439">
        <v>9827</v>
      </c>
      <c r="BR91" s="439">
        <v>9754</v>
      </c>
      <c r="BS91" s="439">
        <v>9775</v>
      </c>
      <c r="BT91" s="439">
        <v>9811</v>
      </c>
      <c r="BU91" s="439">
        <v>9826</v>
      </c>
      <c r="BV91" s="439">
        <v>9831</v>
      </c>
      <c r="BW91" s="411">
        <v>9962</v>
      </c>
      <c r="BX91" s="412">
        <v>9696</v>
      </c>
      <c r="BY91" s="439">
        <v>9610</v>
      </c>
      <c r="BZ91" s="439">
        <v>9739</v>
      </c>
      <c r="CA91" s="439">
        <v>9723</v>
      </c>
      <c r="CB91" s="439">
        <v>9794</v>
      </c>
      <c r="CC91" s="439">
        <v>9754</v>
      </c>
      <c r="CD91" s="439">
        <v>9741</v>
      </c>
      <c r="CE91" s="439">
        <v>9774</v>
      </c>
      <c r="CF91" s="439">
        <v>9697</v>
      </c>
      <c r="CG91" s="439">
        <v>9821</v>
      </c>
      <c r="CH91" s="439">
        <v>9840</v>
      </c>
      <c r="CI91" s="411">
        <v>9809</v>
      </c>
      <c r="CJ91" s="412">
        <v>9721</v>
      </c>
      <c r="CK91" s="439">
        <v>9779</v>
      </c>
      <c r="CL91" s="439">
        <v>9679</v>
      </c>
      <c r="CM91" s="439">
        <v>9471</v>
      </c>
      <c r="CN91" s="411">
        <v>9292</v>
      </c>
      <c r="CO91" s="411">
        <v>9258</v>
      </c>
      <c r="CP91" s="411">
        <v>9508</v>
      </c>
      <c r="CQ91" s="411">
        <v>9881</v>
      </c>
      <c r="CR91" s="411">
        <v>10103</v>
      </c>
      <c r="CS91" s="411">
        <v>10241</v>
      </c>
      <c r="CT91" s="411">
        <v>10426</v>
      </c>
      <c r="CU91" s="416">
        <f>'1. Población_Afiliada_Regimen'!F91</f>
        <v>10609</v>
      </c>
      <c r="CV91" s="118">
        <f t="shared" si="4"/>
        <v>183</v>
      </c>
      <c r="CW91" s="98">
        <f t="shared" si="5"/>
        <v>1.7552273163245733</v>
      </c>
      <c r="CX91" s="118">
        <f t="shared" si="6"/>
        <v>800</v>
      </c>
      <c r="CY91" s="98">
        <f t="shared" si="7"/>
        <v>8.155775308390254</v>
      </c>
    </row>
    <row r="92" spans="1:103" ht="15" outlineLevel="2">
      <c r="A92" s="409">
        <v>440</v>
      </c>
      <c r="B92" s="409" t="s">
        <v>413</v>
      </c>
      <c r="C92" s="409" t="s">
        <v>404</v>
      </c>
      <c r="D92" s="412">
        <v>24736</v>
      </c>
      <c r="E92" s="439">
        <v>24703</v>
      </c>
      <c r="F92" s="439">
        <v>24877</v>
      </c>
      <c r="G92" s="439">
        <v>24812</v>
      </c>
      <c r="H92" s="439">
        <v>25145</v>
      </c>
      <c r="I92" s="439">
        <v>25310</v>
      </c>
      <c r="J92" s="439">
        <v>25293</v>
      </c>
      <c r="K92" s="439">
        <v>25505</v>
      </c>
      <c r="L92" s="439">
        <v>25214</v>
      </c>
      <c r="M92" s="439">
        <v>25402</v>
      </c>
      <c r="N92" s="439">
        <v>25576</v>
      </c>
      <c r="O92" s="416">
        <v>25541</v>
      </c>
      <c r="P92" s="412">
        <v>25319</v>
      </c>
      <c r="Q92" s="439">
        <v>22777</v>
      </c>
      <c r="R92" s="439">
        <v>25276</v>
      </c>
      <c r="S92" s="439">
        <v>25554</v>
      </c>
      <c r="T92" s="439">
        <v>25145</v>
      </c>
      <c r="U92" s="439">
        <v>26317</v>
      </c>
      <c r="V92" s="439">
        <v>26181</v>
      </c>
      <c r="W92" s="439">
        <v>26894</v>
      </c>
      <c r="X92" s="439">
        <v>27049</v>
      </c>
      <c r="Y92" s="439">
        <v>27381</v>
      </c>
      <c r="Z92" s="439">
        <v>27470</v>
      </c>
      <c r="AA92" s="416">
        <v>27222</v>
      </c>
      <c r="AB92" s="412">
        <v>27090</v>
      </c>
      <c r="AC92" s="439">
        <v>27202</v>
      </c>
      <c r="AD92" s="439">
        <v>27237</v>
      </c>
      <c r="AE92" s="439">
        <v>27489</v>
      </c>
      <c r="AF92" s="439">
        <v>27687</v>
      </c>
      <c r="AG92" s="439">
        <v>27939</v>
      </c>
      <c r="AH92" s="439">
        <v>28188</v>
      </c>
      <c r="AI92" s="439">
        <v>28408</v>
      </c>
      <c r="AJ92" s="439">
        <v>28733</v>
      </c>
      <c r="AK92" s="439">
        <v>29056</v>
      </c>
      <c r="AL92" s="439">
        <v>28887</v>
      </c>
      <c r="AM92" s="416">
        <v>29096</v>
      </c>
      <c r="AN92" s="412">
        <v>28697</v>
      </c>
      <c r="AO92" s="439">
        <v>28850</v>
      </c>
      <c r="AP92" s="439">
        <v>29233</v>
      </c>
      <c r="AQ92" s="439">
        <v>29712</v>
      </c>
      <c r="AR92" s="439">
        <v>29948</v>
      </c>
      <c r="AS92" s="439">
        <v>30304</v>
      </c>
      <c r="AT92" s="439">
        <v>30577</v>
      </c>
      <c r="AU92" s="439">
        <v>30763</v>
      </c>
      <c r="AV92" s="439">
        <v>30965</v>
      </c>
      <c r="AW92" s="439">
        <v>31520</v>
      </c>
      <c r="AX92" s="439">
        <v>31462</v>
      </c>
      <c r="AY92" s="416">
        <v>31529</v>
      </c>
      <c r="AZ92" s="412">
        <v>31248</v>
      </c>
      <c r="BA92" s="439">
        <v>31213</v>
      </c>
      <c r="BB92" s="439">
        <v>31870</v>
      </c>
      <c r="BC92" s="439">
        <v>32105</v>
      </c>
      <c r="BD92" s="439">
        <v>31998</v>
      </c>
      <c r="BE92" s="439">
        <v>32167</v>
      </c>
      <c r="BF92" s="439">
        <v>32224</v>
      </c>
      <c r="BG92" s="439">
        <v>32618</v>
      </c>
      <c r="BH92" s="439">
        <v>32817</v>
      </c>
      <c r="BI92" s="439">
        <v>33109</v>
      </c>
      <c r="BJ92" s="439">
        <v>33189</v>
      </c>
      <c r="BK92" s="411">
        <v>33299</v>
      </c>
      <c r="BL92" s="412">
        <v>33214</v>
      </c>
      <c r="BM92" s="439">
        <v>33564</v>
      </c>
      <c r="BN92" s="439">
        <v>34018</v>
      </c>
      <c r="BO92" s="439">
        <v>34336</v>
      </c>
      <c r="BP92" s="439">
        <v>34666</v>
      </c>
      <c r="BQ92" s="439">
        <v>34836</v>
      </c>
      <c r="BR92" s="439">
        <v>34898</v>
      </c>
      <c r="BS92" s="439">
        <v>35173</v>
      </c>
      <c r="BT92" s="439">
        <v>35392</v>
      </c>
      <c r="BU92" s="439">
        <v>35623</v>
      </c>
      <c r="BV92" s="439">
        <v>35893</v>
      </c>
      <c r="BW92" s="411">
        <v>36705</v>
      </c>
      <c r="BX92" s="412">
        <v>36612</v>
      </c>
      <c r="BY92" s="439">
        <v>36948</v>
      </c>
      <c r="BZ92" s="439">
        <v>37447</v>
      </c>
      <c r="CA92" s="439">
        <v>37895</v>
      </c>
      <c r="CB92" s="439">
        <v>38347</v>
      </c>
      <c r="CC92" s="439">
        <v>38589</v>
      </c>
      <c r="CD92" s="439">
        <v>38798</v>
      </c>
      <c r="CE92" s="439">
        <v>39231</v>
      </c>
      <c r="CF92" s="439">
        <v>39382</v>
      </c>
      <c r="CG92" s="439">
        <v>39813</v>
      </c>
      <c r="CH92" s="439">
        <v>40084</v>
      </c>
      <c r="CI92" s="411">
        <v>40077</v>
      </c>
      <c r="CJ92" s="412">
        <v>39845</v>
      </c>
      <c r="CK92" s="439">
        <v>39925</v>
      </c>
      <c r="CL92" s="439">
        <v>40281</v>
      </c>
      <c r="CM92" s="439">
        <v>39571</v>
      </c>
      <c r="CN92" s="411">
        <v>38933</v>
      </c>
      <c r="CO92" s="411">
        <v>39063</v>
      </c>
      <c r="CP92" s="411">
        <v>39775</v>
      </c>
      <c r="CQ92" s="411">
        <v>40814</v>
      </c>
      <c r="CR92" s="411">
        <v>41215</v>
      </c>
      <c r="CS92" s="411">
        <v>41723</v>
      </c>
      <c r="CT92" s="411">
        <v>42242</v>
      </c>
      <c r="CU92" s="416">
        <f>'1. Población_Afiliada_Regimen'!F92</f>
        <v>42578</v>
      </c>
      <c r="CV92" s="118">
        <f t="shared" si="4"/>
        <v>336</v>
      </c>
      <c r="CW92" s="98">
        <f t="shared" si="5"/>
        <v>0.79541688367028074</v>
      </c>
      <c r="CX92" s="118">
        <f t="shared" si="6"/>
        <v>2501</v>
      </c>
      <c r="CY92" s="98">
        <f t="shared" si="7"/>
        <v>6.2404870624048705</v>
      </c>
    </row>
    <row r="93" spans="1:103" ht="15" outlineLevel="2">
      <c r="A93" s="409">
        <v>483</v>
      </c>
      <c r="B93" s="409" t="s">
        <v>413</v>
      </c>
      <c r="C93" s="409" t="s">
        <v>409</v>
      </c>
      <c r="D93" s="412">
        <v>776</v>
      </c>
      <c r="E93" s="439">
        <v>695</v>
      </c>
      <c r="F93" s="439">
        <v>726</v>
      </c>
      <c r="G93" s="439">
        <v>747</v>
      </c>
      <c r="H93" s="439">
        <v>722</v>
      </c>
      <c r="I93" s="439">
        <v>736</v>
      </c>
      <c r="J93" s="439">
        <v>705</v>
      </c>
      <c r="K93" s="439">
        <v>675</v>
      </c>
      <c r="L93" s="439">
        <v>691</v>
      </c>
      <c r="M93" s="439">
        <v>720</v>
      </c>
      <c r="N93" s="439">
        <v>751</v>
      </c>
      <c r="O93" s="416">
        <v>816</v>
      </c>
      <c r="P93" s="412">
        <v>759</v>
      </c>
      <c r="Q93" s="439">
        <v>738</v>
      </c>
      <c r="R93" s="439">
        <v>777</v>
      </c>
      <c r="S93" s="439">
        <v>794</v>
      </c>
      <c r="T93" s="439">
        <v>722</v>
      </c>
      <c r="U93" s="439">
        <v>856</v>
      </c>
      <c r="V93" s="439">
        <v>867</v>
      </c>
      <c r="W93" s="439">
        <v>871</v>
      </c>
      <c r="X93" s="439">
        <v>876</v>
      </c>
      <c r="Y93" s="439">
        <v>901</v>
      </c>
      <c r="Z93" s="439">
        <v>900</v>
      </c>
      <c r="AA93" s="416">
        <v>906</v>
      </c>
      <c r="AB93" s="412">
        <v>843</v>
      </c>
      <c r="AC93" s="439">
        <v>804</v>
      </c>
      <c r="AD93" s="439">
        <v>840</v>
      </c>
      <c r="AE93" s="439">
        <v>850</v>
      </c>
      <c r="AF93" s="439">
        <v>836</v>
      </c>
      <c r="AG93" s="439">
        <v>827</v>
      </c>
      <c r="AH93" s="439">
        <v>854</v>
      </c>
      <c r="AI93" s="439">
        <v>874</v>
      </c>
      <c r="AJ93" s="439">
        <v>882</v>
      </c>
      <c r="AK93" s="439">
        <v>870</v>
      </c>
      <c r="AL93" s="439">
        <v>807</v>
      </c>
      <c r="AM93" s="416">
        <v>900</v>
      </c>
      <c r="AN93" s="412">
        <v>1095</v>
      </c>
      <c r="AO93" s="439">
        <v>1007</v>
      </c>
      <c r="AP93" s="439">
        <v>977</v>
      </c>
      <c r="AQ93" s="439">
        <v>968</v>
      </c>
      <c r="AR93" s="439">
        <v>974</v>
      </c>
      <c r="AS93" s="439">
        <v>1012</v>
      </c>
      <c r="AT93" s="439">
        <v>1098</v>
      </c>
      <c r="AU93" s="439">
        <v>1096</v>
      </c>
      <c r="AV93" s="439">
        <v>1074</v>
      </c>
      <c r="AW93" s="439">
        <v>1043</v>
      </c>
      <c r="AX93" s="439">
        <v>1016</v>
      </c>
      <c r="AY93" s="416">
        <v>968</v>
      </c>
      <c r="AZ93" s="412">
        <v>935</v>
      </c>
      <c r="BA93" s="439">
        <v>903</v>
      </c>
      <c r="BB93" s="439">
        <v>892</v>
      </c>
      <c r="BC93" s="439">
        <v>856</v>
      </c>
      <c r="BD93" s="439">
        <v>832</v>
      </c>
      <c r="BE93" s="439">
        <v>824</v>
      </c>
      <c r="BF93" s="439">
        <v>829</v>
      </c>
      <c r="BG93" s="439">
        <v>787</v>
      </c>
      <c r="BH93" s="439">
        <v>784</v>
      </c>
      <c r="BI93" s="439">
        <v>763</v>
      </c>
      <c r="BJ93" s="439">
        <v>754</v>
      </c>
      <c r="BK93" s="411">
        <v>745</v>
      </c>
      <c r="BL93" s="412">
        <v>744</v>
      </c>
      <c r="BM93" s="439">
        <v>724</v>
      </c>
      <c r="BN93" s="439">
        <v>726</v>
      </c>
      <c r="BO93" s="439">
        <v>719</v>
      </c>
      <c r="BP93" s="439">
        <v>701</v>
      </c>
      <c r="BQ93" s="439">
        <v>693</v>
      </c>
      <c r="BR93" s="439">
        <v>684</v>
      </c>
      <c r="BS93" s="439">
        <v>690</v>
      </c>
      <c r="BT93" s="439">
        <v>715</v>
      </c>
      <c r="BU93" s="439">
        <v>719</v>
      </c>
      <c r="BV93" s="439">
        <v>730</v>
      </c>
      <c r="BW93" s="411">
        <v>725</v>
      </c>
      <c r="BX93" s="412">
        <v>703</v>
      </c>
      <c r="BY93" s="439">
        <v>700</v>
      </c>
      <c r="BZ93" s="439">
        <v>709</v>
      </c>
      <c r="CA93" s="439">
        <v>710</v>
      </c>
      <c r="CB93" s="439">
        <v>703</v>
      </c>
      <c r="CC93" s="439">
        <v>711</v>
      </c>
      <c r="CD93" s="439">
        <v>723</v>
      </c>
      <c r="CE93" s="439">
        <v>737</v>
      </c>
      <c r="CF93" s="439">
        <v>722</v>
      </c>
      <c r="CG93" s="439">
        <v>738</v>
      </c>
      <c r="CH93" s="439">
        <v>774</v>
      </c>
      <c r="CI93" s="411">
        <v>756</v>
      </c>
      <c r="CJ93" s="412">
        <v>690</v>
      </c>
      <c r="CK93" s="439">
        <v>672</v>
      </c>
      <c r="CL93" s="439">
        <v>682</v>
      </c>
      <c r="CM93" s="439">
        <v>673</v>
      </c>
      <c r="CN93" s="411">
        <v>645</v>
      </c>
      <c r="CO93" s="411">
        <v>654</v>
      </c>
      <c r="CP93" s="411">
        <v>673</v>
      </c>
      <c r="CQ93" s="411">
        <v>702</v>
      </c>
      <c r="CR93" s="411">
        <v>711</v>
      </c>
      <c r="CS93" s="411">
        <v>702</v>
      </c>
      <c r="CT93" s="411">
        <v>699</v>
      </c>
      <c r="CU93" s="416">
        <f>'1. Población_Afiliada_Regimen'!F93</f>
        <v>707</v>
      </c>
      <c r="CV93" s="118">
        <f t="shared" si="4"/>
        <v>8</v>
      </c>
      <c r="CW93" s="98">
        <f t="shared" si="5"/>
        <v>1.144492131616595</v>
      </c>
      <c r="CX93" s="118">
        <f t="shared" si="6"/>
        <v>-49</v>
      </c>
      <c r="CY93" s="98">
        <f t="shared" si="7"/>
        <v>-6.481481481481481</v>
      </c>
    </row>
    <row r="94" spans="1:103" ht="15" outlineLevel="2">
      <c r="A94" s="409">
        <v>541</v>
      </c>
      <c r="B94" s="409" t="s">
        <v>413</v>
      </c>
      <c r="C94" s="409" t="s">
        <v>414</v>
      </c>
      <c r="D94" s="412">
        <v>4276</v>
      </c>
      <c r="E94" s="439">
        <v>4266</v>
      </c>
      <c r="F94" s="439">
        <v>4229</v>
      </c>
      <c r="G94" s="439">
        <v>4373</v>
      </c>
      <c r="H94" s="439">
        <v>4438</v>
      </c>
      <c r="I94" s="439">
        <v>4397</v>
      </c>
      <c r="J94" s="439">
        <v>4339</v>
      </c>
      <c r="K94" s="439">
        <v>4372</v>
      </c>
      <c r="L94" s="439">
        <v>4375</v>
      </c>
      <c r="M94" s="439">
        <v>4406</v>
      </c>
      <c r="N94" s="439">
        <v>4467</v>
      </c>
      <c r="O94" s="416">
        <v>4453</v>
      </c>
      <c r="P94" s="412">
        <v>4287</v>
      </c>
      <c r="Q94" s="439">
        <v>2341</v>
      </c>
      <c r="R94" s="439">
        <v>4139</v>
      </c>
      <c r="S94" s="439">
        <v>4264</v>
      </c>
      <c r="T94" s="439">
        <v>4438</v>
      </c>
      <c r="U94" s="439">
        <v>4385</v>
      </c>
      <c r="V94" s="439">
        <v>4414</v>
      </c>
      <c r="W94" s="439">
        <v>4538</v>
      </c>
      <c r="X94" s="439">
        <v>4511</v>
      </c>
      <c r="Y94" s="439">
        <v>4586</v>
      </c>
      <c r="Z94" s="439">
        <v>4657</v>
      </c>
      <c r="AA94" s="416">
        <v>4604</v>
      </c>
      <c r="AB94" s="412">
        <v>4444</v>
      </c>
      <c r="AC94" s="439">
        <v>4335</v>
      </c>
      <c r="AD94" s="439">
        <v>4427</v>
      </c>
      <c r="AE94" s="439">
        <v>4621</v>
      </c>
      <c r="AF94" s="439">
        <v>4657</v>
      </c>
      <c r="AG94" s="439">
        <v>4899</v>
      </c>
      <c r="AH94" s="439">
        <v>5219</v>
      </c>
      <c r="AI94" s="439">
        <v>5345</v>
      </c>
      <c r="AJ94" s="439">
        <v>5451</v>
      </c>
      <c r="AK94" s="439">
        <v>5418</v>
      </c>
      <c r="AL94" s="439">
        <v>5270</v>
      </c>
      <c r="AM94" s="416">
        <v>5196</v>
      </c>
      <c r="AN94" s="412">
        <v>4937</v>
      </c>
      <c r="AO94" s="439">
        <v>4730</v>
      </c>
      <c r="AP94" s="439">
        <v>4727</v>
      </c>
      <c r="AQ94" s="439">
        <v>4918</v>
      </c>
      <c r="AR94" s="439">
        <v>4925</v>
      </c>
      <c r="AS94" s="439">
        <v>5055</v>
      </c>
      <c r="AT94" s="439">
        <v>5110</v>
      </c>
      <c r="AU94" s="439">
        <v>5114</v>
      </c>
      <c r="AV94" s="439">
        <v>5133</v>
      </c>
      <c r="AW94" s="439">
        <v>5193</v>
      </c>
      <c r="AX94" s="439">
        <v>5140</v>
      </c>
      <c r="AY94" s="416">
        <v>5100</v>
      </c>
      <c r="AZ94" s="412">
        <v>5015</v>
      </c>
      <c r="BA94" s="439">
        <v>4943</v>
      </c>
      <c r="BB94" s="439">
        <v>4926</v>
      </c>
      <c r="BC94" s="439">
        <v>4894</v>
      </c>
      <c r="BD94" s="439">
        <v>4926</v>
      </c>
      <c r="BE94" s="439">
        <v>5037</v>
      </c>
      <c r="BF94" s="439">
        <v>5026</v>
      </c>
      <c r="BG94" s="439">
        <v>5095</v>
      </c>
      <c r="BH94" s="439">
        <v>4938</v>
      </c>
      <c r="BI94" s="439">
        <v>4890</v>
      </c>
      <c r="BJ94" s="439">
        <v>4829</v>
      </c>
      <c r="BK94" s="411">
        <v>4831</v>
      </c>
      <c r="BL94" s="412">
        <v>4747</v>
      </c>
      <c r="BM94" s="439">
        <v>4667</v>
      </c>
      <c r="BN94" s="439">
        <v>4675</v>
      </c>
      <c r="BO94" s="439">
        <v>4724</v>
      </c>
      <c r="BP94" s="439">
        <v>4702</v>
      </c>
      <c r="BQ94" s="439">
        <v>4753</v>
      </c>
      <c r="BR94" s="439">
        <v>4761</v>
      </c>
      <c r="BS94" s="439">
        <v>4834</v>
      </c>
      <c r="BT94" s="439">
        <v>4870</v>
      </c>
      <c r="BU94" s="439">
        <v>4900</v>
      </c>
      <c r="BV94" s="439">
        <v>4876</v>
      </c>
      <c r="BW94" s="411">
        <v>4902</v>
      </c>
      <c r="BX94" s="412">
        <v>4829</v>
      </c>
      <c r="BY94" s="439">
        <v>4786</v>
      </c>
      <c r="BZ94" s="439">
        <v>4881</v>
      </c>
      <c r="CA94" s="439">
        <v>4882</v>
      </c>
      <c r="CB94" s="439">
        <v>4913</v>
      </c>
      <c r="CC94" s="439">
        <v>4920</v>
      </c>
      <c r="CD94" s="439">
        <v>4937</v>
      </c>
      <c r="CE94" s="439">
        <v>4972</v>
      </c>
      <c r="CF94" s="439">
        <v>4910</v>
      </c>
      <c r="CG94" s="439">
        <v>4978</v>
      </c>
      <c r="CH94" s="439">
        <v>4989</v>
      </c>
      <c r="CI94" s="411">
        <v>4981</v>
      </c>
      <c r="CJ94" s="412">
        <v>4789</v>
      </c>
      <c r="CK94" s="439">
        <v>4726</v>
      </c>
      <c r="CL94" s="439">
        <v>4780</v>
      </c>
      <c r="CM94" s="439">
        <v>4724</v>
      </c>
      <c r="CN94" s="411">
        <v>4648</v>
      </c>
      <c r="CO94" s="411">
        <v>4666</v>
      </c>
      <c r="CP94" s="411">
        <v>4788</v>
      </c>
      <c r="CQ94" s="411">
        <v>4914</v>
      </c>
      <c r="CR94" s="411">
        <v>4942</v>
      </c>
      <c r="CS94" s="411">
        <v>5037</v>
      </c>
      <c r="CT94" s="411">
        <v>5146</v>
      </c>
      <c r="CU94" s="416">
        <f>'1. Población_Afiliada_Regimen'!F94</f>
        <v>5148</v>
      </c>
      <c r="CV94" s="118">
        <f t="shared" si="4"/>
        <v>2</v>
      </c>
      <c r="CW94" s="98">
        <f t="shared" si="5"/>
        <v>3.8865137971239798E-2</v>
      </c>
      <c r="CX94" s="118">
        <f t="shared" si="6"/>
        <v>167</v>
      </c>
      <c r="CY94" s="98">
        <f t="shared" si="7"/>
        <v>3.3527404135715719</v>
      </c>
    </row>
    <row r="95" spans="1:103" ht="15" outlineLevel="2">
      <c r="A95" s="409">
        <v>607</v>
      </c>
      <c r="B95" s="409" t="s">
        <v>413</v>
      </c>
      <c r="C95" s="409" t="s">
        <v>416</v>
      </c>
      <c r="D95" s="412">
        <v>7219</v>
      </c>
      <c r="E95" s="439">
        <v>7306</v>
      </c>
      <c r="F95" s="439">
        <v>7322</v>
      </c>
      <c r="G95" s="439">
        <v>7450</v>
      </c>
      <c r="H95" s="439">
        <v>7577</v>
      </c>
      <c r="I95" s="439">
        <v>7613</v>
      </c>
      <c r="J95" s="439">
        <v>7520</v>
      </c>
      <c r="K95" s="439">
        <v>7521</v>
      </c>
      <c r="L95" s="439">
        <v>7446</v>
      </c>
      <c r="M95" s="439">
        <v>7488</v>
      </c>
      <c r="N95" s="439">
        <v>7487</v>
      </c>
      <c r="O95" s="416">
        <v>7521</v>
      </c>
      <c r="P95" s="412">
        <v>7235</v>
      </c>
      <c r="Q95" s="439">
        <v>5067</v>
      </c>
      <c r="R95" s="439">
        <v>6922</v>
      </c>
      <c r="S95" s="439">
        <v>7031</v>
      </c>
      <c r="T95" s="439">
        <v>7577</v>
      </c>
      <c r="U95" s="439">
        <v>7356</v>
      </c>
      <c r="V95" s="439">
        <v>7295</v>
      </c>
      <c r="W95" s="439">
        <v>7514</v>
      </c>
      <c r="X95" s="439">
        <v>7553</v>
      </c>
      <c r="Y95" s="439">
        <v>7540</v>
      </c>
      <c r="Z95" s="439">
        <v>7542</v>
      </c>
      <c r="AA95" s="416">
        <v>7357</v>
      </c>
      <c r="AB95" s="412">
        <v>7251</v>
      </c>
      <c r="AC95" s="439">
        <v>7129</v>
      </c>
      <c r="AD95" s="439">
        <v>7200</v>
      </c>
      <c r="AE95" s="439">
        <v>7274</v>
      </c>
      <c r="AF95" s="439">
        <v>7284</v>
      </c>
      <c r="AG95" s="439">
        <v>7330</v>
      </c>
      <c r="AH95" s="439">
        <v>7598</v>
      </c>
      <c r="AI95" s="439">
        <v>7595</v>
      </c>
      <c r="AJ95" s="439">
        <v>7729</v>
      </c>
      <c r="AK95" s="439">
        <v>7794</v>
      </c>
      <c r="AL95" s="439">
        <v>7696</v>
      </c>
      <c r="AM95" s="416">
        <v>7775</v>
      </c>
      <c r="AN95" s="412">
        <v>7684</v>
      </c>
      <c r="AO95" s="439">
        <v>7634</v>
      </c>
      <c r="AP95" s="439">
        <v>7747</v>
      </c>
      <c r="AQ95" s="439">
        <v>7853</v>
      </c>
      <c r="AR95" s="439">
        <v>7761</v>
      </c>
      <c r="AS95" s="439">
        <v>7763</v>
      </c>
      <c r="AT95" s="439">
        <v>7720</v>
      </c>
      <c r="AU95" s="439">
        <v>7677</v>
      </c>
      <c r="AV95" s="439">
        <v>7593</v>
      </c>
      <c r="AW95" s="439">
        <v>7617</v>
      </c>
      <c r="AX95" s="439">
        <v>7579</v>
      </c>
      <c r="AY95" s="416">
        <v>7447</v>
      </c>
      <c r="AZ95" s="412">
        <v>7304</v>
      </c>
      <c r="BA95" s="439">
        <v>7194</v>
      </c>
      <c r="BB95" s="439">
        <v>7329</v>
      </c>
      <c r="BC95" s="439">
        <v>7244</v>
      </c>
      <c r="BD95" s="439">
        <v>7218</v>
      </c>
      <c r="BE95" s="439">
        <v>7260</v>
      </c>
      <c r="BF95" s="439">
        <v>7229</v>
      </c>
      <c r="BG95" s="439">
        <v>7437</v>
      </c>
      <c r="BH95" s="439">
        <v>7004</v>
      </c>
      <c r="BI95" s="439">
        <v>6862</v>
      </c>
      <c r="BJ95" s="439">
        <v>6758</v>
      </c>
      <c r="BK95" s="411">
        <v>6768</v>
      </c>
      <c r="BL95" s="412">
        <v>6627</v>
      </c>
      <c r="BM95" s="439">
        <v>6593</v>
      </c>
      <c r="BN95" s="439">
        <v>6654</v>
      </c>
      <c r="BO95" s="439">
        <v>6684</v>
      </c>
      <c r="BP95" s="439">
        <v>6687</v>
      </c>
      <c r="BQ95" s="439">
        <v>6681</v>
      </c>
      <c r="BR95" s="439">
        <v>6671</v>
      </c>
      <c r="BS95" s="439">
        <v>6652</v>
      </c>
      <c r="BT95" s="439">
        <v>6684</v>
      </c>
      <c r="BU95" s="439">
        <v>6679</v>
      </c>
      <c r="BV95" s="439">
        <v>6646</v>
      </c>
      <c r="BW95" s="411">
        <v>8486</v>
      </c>
      <c r="BX95" s="412">
        <v>8376</v>
      </c>
      <c r="BY95" s="439">
        <v>8441</v>
      </c>
      <c r="BZ95" s="439">
        <v>8540</v>
      </c>
      <c r="CA95" s="439">
        <v>8622</v>
      </c>
      <c r="CB95" s="439">
        <v>8767</v>
      </c>
      <c r="CC95" s="439">
        <v>8840</v>
      </c>
      <c r="CD95" s="439">
        <v>8929</v>
      </c>
      <c r="CE95" s="439">
        <v>9033</v>
      </c>
      <c r="CF95" s="439">
        <v>9032</v>
      </c>
      <c r="CG95" s="439">
        <v>9128</v>
      </c>
      <c r="CH95" s="439">
        <v>9175</v>
      </c>
      <c r="CI95" s="411">
        <v>9212</v>
      </c>
      <c r="CJ95" s="412">
        <v>9084</v>
      </c>
      <c r="CK95" s="439">
        <v>9095</v>
      </c>
      <c r="CL95" s="439">
        <v>9136</v>
      </c>
      <c r="CM95" s="439">
        <v>9053</v>
      </c>
      <c r="CN95" s="411">
        <v>8918</v>
      </c>
      <c r="CO95" s="411">
        <v>8911</v>
      </c>
      <c r="CP95" s="411">
        <v>9070</v>
      </c>
      <c r="CQ95" s="411">
        <v>9322</v>
      </c>
      <c r="CR95" s="411">
        <v>9418</v>
      </c>
      <c r="CS95" s="411">
        <v>9522</v>
      </c>
      <c r="CT95" s="411">
        <v>9619</v>
      </c>
      <c r="CU95" s="416">
        <f>'1. Población_Afiliada_Regimen'!F95</f>
        <v>9682</v>
      </c>
      <c r="CV95" s="118">
        <f t="shared" si="4"/>
        <v>63</v>
      </c>
      <c r="CW95" s="98">
        <f t="shared" si="5"/>
        <v>0.65495373739473961</v>
      </c>
      <c r="CX95" s="118">
        <f t="shared" si="6"/>
        <v>470</v>
      </c>
      <c r="CY95" s="98">
        <f t="shared" si="7"/>
        <v>5.1020408163265305</v>
      </c>
    </row>
    <row r="96" spans="1:103" ht="15" outlineLevel="2">
      <c r="A96" s="409">
        <v>615</v>
      </c>
      <c r="B96" s="409" t="s">
        <v>413</v>
      </c>
      <c r="C96" s="409" t="s">
        <v>417</v>
      </c>
      <c r="D96" s="412">
        <v>95738</v>
      </c>
      <c r="E96" s="439">
        <v>96321</v>
      </c>
      <c r="F96" s="439">
        <v>97149</v>
      </c>
      <c r="G96" s="439">
        <v>97047</v>
      </c>
      <c r="H96" s="439">
        <v>98608</v>
      </c>
      <c r="I96" s="439">
        <v>98965</v>
      </c>
      <c r="J96" s="439">
        <v>99627</v>
      </c>
      <c r="K96" s="439">
        <v>100639</v>
      </c>
      <c r="L96" s="439">
        <v>99458</v>
      </c>
      <c r="M96" s="439">
        <v>100301</v>
      </c>
      <c r="N96" s="439">
        <v>100984</v>
      </c>
      <c r="O96" s="416">
        <v>101121</v>
      </c>
      <c r="P96" s="412">
        <v>100199</v>
      </c>
      <c r="Q96" s="439">
        <v>94773</v>
      </c>
      <c r="R96" s="439">
        <v>103052</v>
      </c>
      <c r="S96" s="439">
        <v>104349</v>
      </c>
      <c r="T96" s="439">
        <v>98608</v>
      </c>
      <c r="U96" s="439">
        <v>106304</v>
      </c>
      <c r="V96" s="439">
        <v>106165</v>
      </c>
      <c r="W96" s="439">
        <v>108125</v>
      </c>
      <c r="X96" s="439">
        <v>108587</v>
      </c>
      <c r="Y96" s="439">
        <v>111080</v>
      </c>
      <c r="Z96" s="439">
        <v>111327</v>
      </c>
      <c r="AA96" s="416">
        <v>111035</v>
      </c>
      <c r="AB96" s="412">
        <v>110426</v>
      </c>
      <c r="AC96" s="439">
        <v>110945</v>
      </c>
      <c r="AD96" s="439">
        <v>110721</v>
      </c>
      <c r="AE96" s="439">
        <v>111453</v>
      </c>
      <c r="AF96" s="439">
        <v>112022</v>
      </c>
      <c r="AG96" s="439">
        <v>113036</v>
      </c>
      <c r="AH96" s="439">
        <v>114953</v>
      </c>
      <c r="AI96" s="439">
        <v>115592</v>
      </c>
      <c r="AJ96" s="439">
        <v>116718</v>
      </c>
      <c r="AK96" s="439">
        <v>117211</v>
      </c>
      <c r="AL96" s="439">
        <v>116997</v>
      </c>
      <c r="AM96" s="416">
        <v>117836</v>
      </c>
      <c r="AN96" s="412">
        <v>116091</v>
      </c>
      <c r="AO96" s="439">
        <v>115894</v>
      </c>
      <c r="AP96" s="439">
        <v>117370</v>
      </c>
      <c r="AQ96" s="439">
        <v>119123</v>
      </c>
      <c r="AR96" s="439">
        <v>120339</v>
      </c>
      <c r="AS96" s="439">
        <v>122330</v>
      </c>
      <c r="AT96" s="439">
        <v>123457</v>
      </c>
      <c r="AU96" s="439">
        <v>124219</v>
      </c>
      <c r="AV96" s="439">
        <v>126243</v>
      </c>
      <c r="AW96" s="439">
        <v>128446</v>
      </c>
      <c r="AX96" s="439">
        <v>128646</v>
      </c>
      <c r="AY96" s="416">
        <v>129972</v>
      </c>
      <c r="AZ96" s="412">
        <v>128933</v>
      </c>
      <c r="BA96" s="439">
        <v>128131</v>
      </c>
      <c r="BB96" s="439">
        <v>131161</v>
      </c>
      <c r="BC96" s="439">
        <v>131193</v>
      </c>
      <c r="BD96" s="439">
        <v>130240</v>
      </c>
      <c r="BE96" s="439">
        <v>131207</v>
      </c>
      <c r="BF96" s="439">
        <v>131783</v>
      </c>
      <c r="BG96" s="439">
        <v>132753</v>
      </c>
      <c r="BH96" s="439">
        <v>134149</v>
      </c>
      <c r="BI96" s="439">
        <v>135046</v>
      </c>
      <c r="BJ96" s="439">
        <v>135711</v>
      </c>
      <c r="BK96" s="411">
        <v>136306</v>
      </c>
      <c r="BL96" s="412">
        <v>135860</v>
      </c>
      <c r="BM96" s="439">
        <v>136628</v>
      </c>
      <c r="BN96" s="439">
        <v>138332</v>
      </c>
      <c r="BO96" s="439">
        <v>138838</v>
      </c>
      <c r="BP96" s="439">
        <v>139585</v>
      </c>
      <c r="BQ96" s="439">
        <v>140227</v>
      </c>
      <c r="BR96" s="439">
        <v>140669</v>
      </c>
      <c r="BS96" s="439">
        <v>141834</v>
      </c>
      <c r="BT96" s="439">
        <v>143291</v>
      </c>
      <c r="BU96" s="439">
        <v>144327</v>
      </c>
      <c r="BV96" s="439">
        <v>145096</v>
      </c>
      <c r="BW96" s="411">
        <v>134214</v>
      </c>
      <c r="BX96" s="412">
        <v>133620</v>
      </c>
      <c r="BY96" s="439">
        <v>133455</v>
      </c>
      <c r="BZ96" s="439">
        <v>135319</v>
      </c>
      <c r="CA96" s="439">
        <v>136431</v>
      </c>
      <c r="CB96" s="439">
        <v>137894</v>
      </c>
      <c r="CC96" s="439">
        <v>138459</v>
      </c>
      <c r="CD96" s="439">
        <v>139152</v>
      </c>
      <c r="CE96" s="439">
        <v>140128</v>
      </c>
      <c r="CF96" s="439">
        <v>140617</v>
      </c>
      <c r="CG96" s="439">
        <v>141593</v>
      </c>
      <c r="CH96" s="439">
        <v>142004</v>
      </c>
      <c r="CI96" s="411">
        <v>142227</v>
      </c>
      <c r="CJ96" s="412">
        <v>141533</v>
      </c>
      <c r="CK96" s="439">
        <v>141831</v>
      </c>
      <c r="CL96" s="439">
        <v>142427</v>
      </c>
      <c r="CM96" s="439">
        <v>140321</v>
      </c>
      <c r="CN96" s="411">
        <v>138226</v>
      </c>
      <c r="CO96" s="411">
        <v>138067</v>
      </c>
      <c r="CP96" s="411">
        <v>140260</v>
      </c>
      <c r="CQ96" s="411">
        <v>143537</v>
      </c>
      <c r="CR96" s="411">
        <v>145040</v>
      </c>
      <c r="CS96" s="411">
        <v>146728</v>
      </c>
      <c r="CT96" s="411">
        <v>148080</v>
      </c>
      <c r="CU96" s="416">
        <f>'1. Población_Afiliada_Regimen'!F96</f>
        <v>148819</v>
      </c>
      <c r="CV96" s="118">
        <f t="shared" si="4"/>
        <v>739</v>
      </c>
      <c r="CW96" s="98">
        <f t="shared" si="5"/>
        <v>0.499054565099946</v>
      </c>
      <c r="CX96" s="118">
        <f t="shared" si="6"/>
        <v>6592</v>
      </c>
      <c r="CY96" s="98">
        <f t="shared" si="7"/>
        <v>4.6348442981993569</v>
      </c>
    </row>
    <row r="97" spans="1:103" ht="15" outlineLevel="2">
      <c r="A97" s="409">
        <v>649</v>
      </c>
      <c r="B97" s="409" t="s">
        <v>413</v>
      </c>
      <c r="C97" s="409" t="s">
        <v>420</v>
      </c>
      <c r="D97" s="412">
        <v>2386</v>
      </c>
      <c r="E97" s="439">
        <v>2383</v>
      </c>
      <c r="F97" s="439">
        <v>2426</v>
      </c>
      <c r="G97" s="439">
        <v>2484</v>
      </c>
      <c r="H97" s="439">
        <v>2546</v>
      </c>
      <c r="I97" s="439">
        <v>2599</v>
      </c>
      <c r="J97" s="439">
        <v>2493</v>
      </c>
      <c r="K97" s="439">
        <v>2440</v>
      </c>
      <c r="L97" s="439">
        <v>2372</v>
      </c>
      <c r="M97" s="439">
        <v>2399</v>
      </c>
      <c r="N97" s="439">
        <v>2487</v>
      </c>
      <c r="O97" s="416">
        <v>2489</v>
      </c>
      <c r="P97" s="412">
        <v>2395</v>
      </c>
      <c r="Q97" s="439">
        <v>2350</v>
      </c>
      <c r="R97" s="439">
        <v>2515</v>
      </c>
      <c r="S97" s="439">
        <v>2525</v>
      </c>
      <c r="T97" s="439">
        <v>2546</v>
      </c>
      <c r="U97" s="439">
        <v>2546</v>
      </c>
      <c r="V97" s="439">
        <v>2575</v>
      </c>
      <c r="W97" s="439">
        <v>2688</v>
      </c>
      <c r="X97" s="439">
        <v>2702</v>
      </c>
      <c r="Y97" s="439">
        <v>2744</v>
      </c>
      <c r="Z97" s="439">
        <v>2718</v>
      </c>
      <c r="AA97" s="416">
        <v>2652</v>
      </c>
      <c r="AB97" s="412">
        <v>2553</v>
      </c>
      <c r="AC97" s="439">
        <v>2566</v>
      </c>
      <c r="AD97" s="439">
        <v>2549</v>
      </c>
      <c r="AE97" s="439">
        <v>2555</v>
      </c>
      <c r="AF97" s="439">
        <v>2564</v>
      </c>
      <c r="AG97" s="439">
        <v>2626</v>
      </c>
      <c r="AH97" s="439">
        <v>2729</v>
      </c>
      <c r="AI97" s="439">
        <v>2771</v>
      </c>
      <c r="AJ97" s="439">
        <v>2757</v>
      </c>
      <c r="AK97" s="439">
        <v>2765</v>
      </c>
      <c r="AL97" s="439">
        <v>2621</v>
      </c>
      <c r="AM97" s="416">
        <v>2648</v>
      </c>
      <c r="AN97" s="412">
        <v>2580</v>
      </c>
      <c r="AO97" s="439">
        <v>2455</v>
      </c>
      <c r="AP97" s="439">
        <v>2526</v>
      </c>
      <c r="AQ97" s="439">
        <v>2592</v>
      </c>
      <c r="AR97" s="439">
        <v>2638</v>
      </c>
      <c r="AS97" s="439">
        <v>2743</v>
      </c>
      <c r="AT97" s="439">
        <v>2815</v>
      </c>
      <c r="AU97" s="439">
        <v>2856</v>
      </c>
      <c r="AV97" s="439">
        <v>3001</v>
      </c>
      <c r="AW97" s="439">
        <v>2910</v>
      </c>
      <c r="AX97" s="439">
        <v>2918</v>
      </c>
      <c r="AY97" s="416">
        <v>2953</v>
      </c>
      <c r="AZ97" s="412">
        <v>2868</v>
      </c>
      <c r="BA97" s="439">
        <v>2825</v>
      </c>
      <c r="BB97" s="439">
        <v>2824</v>
      </c>
      <c r="BC97" s="439">
        <v>2728</v>
      </c>
      <c r="BD97" s="439">
        <v>2716</v>
      </c>
      <c r="BE97" s="439">
        <v>2762</v>
      </c>
      <c r="BF97" s="439">
        <v>2802</v>
      </c>
      <c r="BG97" s="439">
        <v>2866</v>
      </c>
      <c r="BH97" s="439">
        <v>2777</v>
      </c>
      <c r="BI97" s="439">
        <v>2698</v>
      </c>
      <c r="BJ97" s="439">
        <v>2628</v>
      </c>
      <c r="BK97" s="411">
        <v>2651</v>
      </c>
      <c r="BL97" s="412">
        <v>2605</v>
      </c>
      <c r="BM97" s="439">
        <v>2518</v>
      </c>
      <c r="BN97" s="439">
        <v>2537</v>
      </c>
      <c r="BO97" s="439">
        <v>2488</v>
      </c>
      <c r="BP97" s="439">
        <v>2436</v>
      </c>
      <c r="BQ97" s="439">
        <v>2435</v>
      </c>
      <c r="BR97" s="439">
        <v>2423</v>
      </c>
      <c r="BS97" s="439">
        <v>2446</v>
      </c>
      <c r="BT97" s="439">
        <v>2449</v>
      </c>
      <c r="BU97" s="439">
        <v>2431</v>
      </c>
      <c r="BV97" s="439">
        <v>2339</v>
      </c>
      <c r="BW97" s="411">
        <v>2278</v>
      </c>
      <c r="BX97" s="412">
        <v>2191</v>
      </c>
      <c r="BY97" s="439">
        <v>2149</v>
      </c>
      <c r="BZ97" s="439">
        <v>2228</v>
      </c>
      <c r="CA97" s="439">
        <v>2243</v>
      </c>
      <c r="CB97" s="439">
        <v>2299</v>
      </c>
      <c r="CC97" s="439">
        <v>2405</v>
      </c>
      <c r="CD97" s="439">
        <v>2459</v>
      </c>
      <c r="CE97" s="439">
        <v>2516</v>
      </c>
      <c r="CF97" s="439">
        <v>2458</v>
      </c>
      <c r="CG97" s="439">
        <v>2442</v>
      </c>
      <c r="CH97" s="439">
        <v>2476</v>
      </c>
      <c r="CI97" s="411">
        <v>2437</v>
      </c>
      <c r="CJ97" s="412">
        <v>2251</v>
      </c>
      <c r="CK97" s="439">
        <v>2125</v>
      </c>
      <c r="CL97" s="439">
        <v>2201</v>
      </c>
      <c r="CM97" s="439">
        <v>2214</v>
      </c>
      <c r="CN97" s="411">
        <v>2157</v>
      </c>
      <c r="CO97" s="411">
        <v>2163</v>
      </c>
      <c r="CP97" s="411">
        <v>2187</v>
      </c>
      <c r="CQ97" s="411">
        <v>2248</v>
      </c>
      <c r="CR97" s="411">
        <v>2285</v>
      </c>
      <c r="CS97" s="411">
        <v>2334</v>
      </c>
      <c r="CT97" s="411">
        <v>2392</v>
      </c>
      <c r="CU97" s="416">
        <f>'1. Población_Afiliada_Regimen'!F97</f>
        <v>2361</v>
      </c>
      <c r="CV97" s="118">
        <f t="shared" si="4"/>
        <v>-31</v>
      </c>
      <c r="CW97" s="98">
        <f t="shared" si="5"/>
        <v>-1.2959866220735785</v>
      </c>
      <c r="CX97" s="118">
        <f t="shared" si="6"/>
        <v>-76</v>
      </c>
      <c r="CY97" s="98">
        <f t="shared" si="7"/>
        <v>-3.1185884283955683</v>
      </c>
    </row>
    <row r="98" spans="1:103" ht="15" outlineLevel="2">
      <c r="A98" s="409">
        <v>652</v>
      </c>
      <c r="B98" s="409" t="s">
        <v>413</v>
      </c>
      <c r="C98" s="409" t="s">
        <v>422</v>
      </c>
      <c r="D98" s="412">
        <v>433</v>
      </c>
      <c r="E98" s="439">
        <v>418</v>
      </c>
      <c r="F98" s="439">
        <v>427</v>
      </c>
      <c r="G98" s="439">
        <v>423</v>
      </c>
      <c r="H98" s="439">
        <v>441</v>
      </c>
      <c r="I98" s="439">
        <v>437</v>
      </c>
      <c r="J98" s="439">
        <v>428</v>
      </c>
      <c r="K98" s="439">
        <v>428</v>
      </c>
      <c r="L98" s="439">
        <v>432</v>
      </c>
      <c r="M98" s="439">
        <v>443</v>
      </c>
      <c r="N98" s="439">
        <v>466</v>
      </c>
      <c r="O98" s="416">
        <v>448</v>
      </c>
      <c r="P98" s="412">
        <v>391</v>
      </c>
      <c r="Q98" s="439">
        <v>371</v>
      </c>
      <c r="R98" s="439">
        <v>416</v>
      </c>
      <c r="S98" s="439">
        <v>412</v>
      </c>
      <c r="T98" s="439">
        <v>441</v>
      </c>
      <c r="U98" s="439">
        <v>478</v>
      </c>
      <c r="V98" s="439">
        <v>495</v>
      </c>
      <c r="W98" s="439">
        <v>509</v>
      </c>
      <c r="X98" s="439">
        <v>509</v>
      </c>
      <c r="Y98" s="439">
        <v>518</v>
      </c>
      <c r="Z98" s="439">
        <v>532</v>
      </c>
      <c r="AA98" s="416">
        <v>518</v>
      </c>
      <c r="AB98" s="412">
        <v>461</v>
      </c>
      <c r="AC98" s="439">
        <v>422</v>
      </c>
      <c r="AD98" s="439">
        <v>451</v>
      </c>
      <c r="AE98" s="439">
        <v>463</v>
      </c>
      <c r="AF98" s="439">
        <v>473</v>
      </c>
      <c r="AG98" s="439">
        <v>470</v>
      </c>
      <c r="AH98" s="439">
        <v>515</v>
      </c>
      <c r="AI98" s="439">
        <v>537</v>
      </c>
      <c r="AJ98" s="439">
        <v>555</v>
      </c>
      <c r="AK98" s="439">
        <v>558</v>
      </c>
      <c r="AL98" s="439">
        <v>495</v>
      </c>
      <c r="AM98" s="416">
        <v>507</v>
      </c>
      <c r="AN98" s="412">
        <v>470</v>
      </c>
      <c r="AO98" s="439">
        <v>400</v>
      </c>
      <c r="AP98" s="439">
        <v>418</v>
      </c>
      <c r="AQ98" s="439">
        <v>450</v>
      </c>
      <c r="AR98" s="439">
        <v>437</v>
      </c>
      <c r="AS98" s="439">
        <v>447</v>
      </c>
      <c r="AT98" s="439">
        <v>470</v>
      </c>
      <c r="AU98" s="439">
        <v>470</v>
      </c>
      <c r="AV98" s="439">
        <v>588</v>
      </c>
      <c r="AW98" s="439">
        <v>481</v>
      </c>
      <c r="AX98" s="439">
        <v>456</v>
      </c>
      <c r="AY98" s="416">
        <v>443</v>
      </c>
      <c r="AZ98" s="412">
        <v>448</v>
      </c>
      <c r="BA98" s="439">
        <v>466</v>
      </c>
      <c r="BB98" s="439">
        <v>473</v>
      </c>
      <c r="BC98" s="439">
        <v>460</v>
      </c>
      <c r="BD98" s="439">
        <v>433</v>
      </c>
      <c r="BE98" s="439">
        <v>466</v>
      </c>
      <c r="BF98" s="439">
        <v>463</v>
      </c>
      <c r="BG98" s="439">
        <v>465</v>
      </c>
      <c r="BH98" s="439">
        <v>455</v>
      </c>
      <c r="BI98" s="439">
        <v>464</v>
      </c>
      <c r="BJ98" s="439">
        <v>434</v>
      </c>
      <c r="BK98" s="411">
        <v>465</v>
      </c>
      <c r="BL98" s="412">
        <v>469</v>
      </c>
      <c r="BM98" s="439">
        <v>470</v>
      </c>
      <c r="BN98" s="439">
        <v>461</v>
      </c>
      <c r="BO98" s="439">
        <v>472</v>
      </c>
      <c r="BP98" s="439">
        <v>471</v>
      </c>
      <c r="BQ98" s="439">
        <v>464</v>
      </c>
      <c r="BR98" s="439">
        <v>451</v>
      </c>
      <c r="BS98" s="439">
        <v>460</v>
      </c>
      <c r="BT98" s="439">
        <v>468</v>
      </c>
      <c r="BU98" s="439">
        <v>457</v>
      </c>
      <c r="BV98" s="439">
        <v>460</v>
      </c>
      <c r="BW98" s="411">
        <v>453</v>
      </c>
      <c r="BX98" s="412">
        <v>425</v>
      </c>
      <c r="BY98" s="439">
        <v>399</v>
      </c>
      <c r="BZ98" s="439">
        <v>423</v>
      </c>
      <c r="CA98" s="439">
        <v>438</v>
      </c>
      <c r="CB98" s="439">
        <v>451</v>
      </c>
      <c r="CC98" s="439">
        <v>464</v>
      </c>
      <c r="CD98" s="439">
        <v>444</v>
      </c>
      <c r="CE98" s="439">
        <v>455</v>
      </c>
      <c r="CF98" s="439">
        <v>444</v>
      </c>
      <c r="CG98" s="439">
        <v>447</v>
      </c>
      <c r="CH98" s="439">
        <v>439</v>
      </c>
      <c r="CI98" s="411">
        <v>391</v>
      </c>
      <c r="CJ98" s="412">
        <v>312</v>
      </c>
      <c r="CK98" s="439">
        <v>294</v>
      </c>
      <c r="CL98" s="439">
        <v>298</v>
      </c>
      <c r="CM98" s="439">
        <v>315</v>
      </c>
      <c r="CN98" s="411">
        <v>318</v>
      </c>
      <c r="CO98" s="411">
        <v>316</v>
      </c>
      <c r="CP98" s="411">
        <v>312</v>
      </c>
      <c r="CQ98" s="411">
        <v>331</v>
      </c>
      <c r="CR98" s="411">
        <v>337</v>
      </c>
      <c r="CS98" s="411">
        <v>351</v>
      </c>
      <c r="CT98" s="411">
        <v>365</v>
      </c>
      <c r="CU98" s="416">
        <f>'1. Población_Afiliada_Regimen'!F98</f>
        <v>368</v>
      </c>
      <c r="CV98" s="118">
        <f t="shared" si="4"/>
        <v>3</v>
      </c>
      <c r="CW98" s="98">
        <f t="shared" si="5"/>
        <v>0.82191780821917804</v>
      </c>
      <c r="CX98" s="118">
        <f t="shared" si="6"/>
        <v>-23</v>
      </c>
      <c r="CY98" s="98">
        <f t="shared" si="7"/>
        <v>-5.8823529411764701</v>
      </c>
    </row>
    <row r="99" spans="1:103" ht="15" outlineLevel="2">
      <c r="A99" s="409">
        <v>660</v>
      </c>
      <c r="B99" s="409" t="s">
        <v>413</v>
      </c>
      <c r="C99" s="409" t="s">
        <v>424</v>
      </c>
      <c r="D99" s="412">
        <v>2812</v>
      </c>
      <c r="E99" s="439">
        <v>2850</v>
      </c>
      <c r="F99" s="439">
        <v>2832</v>
      </c>
      <c r="G99" s="439">
        <v>2962</v>
      </c>
      <c r="H99" s="439">
        <v>3039</v>
      </c>
      <c r="I99" s="439">
        <v>3070</v>
      </c>
      <c r="J99" s="439">
        <v>3043</v>
      </c>
      <c r="K99" s="439">
        <v>3067</v>
      </c>
      <c r="L99" s="439">
        <v>3133</v>
      </c>
      <c r="M99" s="439">
        <v>3086</v>
      </c>
      <c r="N99" s="439">
        <v>3147</v>
      </c>
      <c r="O99" s="416">
        <v>3254</v>
      </c>
      <c r="P99" s="412">
        <v>3073</v>
      </c>
      <c r="Q99" s="439">
        <v>1769</v>
      </c>
      <c r="R99" s="439">
        <v>2752</v>
      </c>
      <c r="S99" s="439">
        <v>2898</v>
      </c>
      <c r="T99" s="439">
        <v>3039</v>
      </c>
      <c r="U99" s="439">
        <v>3312</v>
      </c>
      <c r="V99" s="439">
        <v>3249</v>
      </c>
      <c r="W99" s="439">
        <v>3254</v>
      </c>
      <c r="X99" s="439">
        <v>3262</v>
      </c>
      <c r="Y99" s="439">
        <v>3371</v>
      </c>
      <c r="Z99" s="439">
        <v>3293</v>
      </c>
      <c r="AA99" s="416">
        <v>3286</v>
      </c>
      <c r="AB99" s="412">
        <v>3177</v>
      </c>
      <c r="AC99" s="439">
        <v>3198</v>
      </c>
      <c r="AD99" s="439">
        <v>3199</v>
      </c>
      <c r="AE99" s="439">
        <v>3228</v>
      </c>
      <c r="AF99" s="439">
        <v>3218</v>
      </c>
      <c r="AG99" s="439">
        <v>3297</v>
      </c>
      <c r="AH99" s="439">
        <v>3533</v>
      </c>
      <c r="AI99" s="439">
        <v>3630</v>
      </c>
      <c r="AJ99" s="439">
        <v>3659</v>
      </c>
      <c r="AK99" s="439">
        <v>3630</v>
      </c>
      <c r="AL99" s="439">
        <v>3453</v>
      </c>
      <c r="AM99" s="416">
        <v>3433</v>
      </c>
      <c r="AN99" s="412">
        <v>3285</v>
      </c>
      <c r="AO99" s="439">
        <v>3155</v>
      </c>
      <c r="AP99" s="439">
        <v>3177</v>
      </c>
      <c r="AQ99" s="439">
        <v>3229</v>
      </c>
      <c r="AR99" s="439">
        <v>3251</v>
      </c>
      <c r="AS99" s="439">
        <v>3342</v>
      </c>
      <c r="AT99" s="439">
        <v>3380</v>
      </c>
      <c r="AU99" s="439">
        <v>3403</v>
      </c>
      <c r="AV99" s="439">
        <v>3509</v>
      </c>
      <c r="AW99" s="439">
        <v>3438</v>
      </c>
      <c r="AX99" s="439">
        <v>3421</v>
      </c>
      <c r="AY99" s="416">
        <v>3407</v>
      </c>
      <c r="AZ99" s="412">
        <v>3330</v>
      </c>
      <c r="BA99" s="439">
        <v>3366</v>
      </c>
      <c r="BB99" s="439">
        <v>3393</v>
      </c>
      <c r="BC99" s="439">
        <v>3293</v>
      </c>
      <c r="BD99" s="439">
        <v>3278</v>
      </c>
      <c r="BE99" s="439">
        <v>3257</v>
      </c>
      <c r="BF99" s="439">
        <v>3223</v>
      </c>
      <c r="BG99" s="439">
        <v>3215</v>
      </c>
      <c r="BH99" s="439">
        <v>3219</v>
      </c>
      <c r="BI99" s="439">
        <v>3209</v>
      </c>
      <c r="BJ99" s="439">
        <v>3081</v>
      </c>
      <c r="BK99" s="411">
        <v>3117</v>
      </c>
      <c r="BL99" s="412">
        <v>3131</v>
      </c>
      <c r="BM99" s="439">
        <v>3115</v>
      </c>
      <c r="BN99" s="439">
        <v>3197</v>
      </c>
      <c r="BO99" s="439">
        <v>3219</v>
      </c>
      <c r="BP99" s="439">
        <v>3236</v>
      </c>
      <c r="BQ99" s="439">
        <v>3287</v>
      </c>
      <c r="BR99" s="439">
        <v>3279</v>
      </c>
      <c r="BS99" s="439">
        <v>3367</v>
      </c>
      <c r="BT99" s="439">
        <v>3502</v>
      </c>
      <c r="BU99" s="439">
        <v>3597</v>
      </c>
      <c r="BV99" s="439">
        <v>3668</v>
      </c>
      <c r="BW99" s="411">
        <v>3685</v>
      </c>
      <c r="BX99" s="412">
        <v>3586</v>
      </c>
      <c r="BY99" s="439">
        <v>3584</v>
      </c>
      <c r="BZ99" s="439">
        <v>3607</v>
      </c>
      <c r="CA99" s="439">
        <v>3671</v>
      </c>
      <c r="CB99" s="439">
        <v>3725</v>
      </c>
      <c r="CC99" s="439">
        <v>3738</v>
      </c>
      <c r="CD99" s="439">
        <v>3781</v>
      </c>
      <c r="CE99" s="439">
        <v>3871</v>
      </c>
      <c r="CF99" s="439">
        <v>3788</v>
      </c>
      <c r="CG99" s="439">
        <v>3784</v>
      </c>
      <c r="CH99" s="439">
        <v>3775</v>
      </c>
      <c r="CI99" s="411">
        <v>3712</v>
      </c>
      <c r="CJ99" s="412">
        <v>3505</v>
      </c>
      <c r="CK99" s="439">
        <v>3463</v>
      </c>
      <c r="CL99" s="439">
        <v>3472</v>
      </c>
      <c r="CM99" s="439">
        <v>3395</v>
      </c>
      <c r="CN99" s="411">
        <v>3230</v>
      </c>
      <c r="CO99" s="411">
        <v>3241</v>
      </c>
      <c r="CP99" s="411">
        <v>3320</v>
      </c>
      <c r="CQ99" s="411">
        <v>3433</v>
      </c>
      <c r="CR99" s="411">
        <v>3473</v>
      </c>
      <c r="CS99" s="411">
        <v>3471</v>
      </c>
      <c r="CT99" s="411">
        <v>3553</v>
      </c>
      <c r="CU99" s="416">
        <f>'1. Población_Afiliada_Regimen'!F99</f>
        <v>3549</v>
      </c>
      <c r="CV99" s="118">
        <f t="shared" si="4"/>
        <v>-4</v>
      </c>
      <c r="CW99" s="98">
        <f t="shared" si="5"/>
        <v>-0.11258091753447791</v>
      </c>
      <c r="CX99" s="118">
        <f t="shared" si="6"/>
        <v>-163</v>
      </c>
      <c r="CY99" s="98">
        <f t="shared" si="7"/>
        <v>-4.3911637931034484</v>
      </c>
    </row>
    <row r="100" spans="1:103" ht="15" outlineLevel="2">
      <c r="A100" s="409">
        <v>667</v>
      </c>
      <c r="B100" s="409" t="s">
        <v>413</v>
      </c>
      <c r="C100" s="409" t="s">
        <v>425</v>
      </c>
      <c r="D100" s="412">
        <v>2919</v>
      </c>
      <c r="E100" s="439">
        <v>2833</v>
      </c>
      <c r="F100" s="439">
        <v>2806</v>
      </c>
      <c r="G100" s="439">
        <v>2849</v>
      </c>
      <c r="H100" s="439">
        <v>2925</v>
      </c>
      <c r="I100" s="439">
        <v>3001</v>
      </c>
      <c r="J100" s="439">
        <v>2960</v>
      </c>
      <c r="K100" s="439">
        <v>2987</v>
      </c>
      <c r="L100" s="439">
        <v>2977</v>
      </c>
      <c r="M100" s="439">
        <v>3054</v>
      </c>
      <c r="N100" s="439">
        <v>3088</v>
      </c>
      <c r="O100" s="416">
        <v>3130</v>
      </c>
      <c r="P100" s="412">
        <v>2967</v>
      </c>
      <c r="Q100" s="439">
        <v>2977</v>
      </c>
      <c r="R100" s="439">
        <v>3141</v>
      </c>
      <c r="S100" s="439">
        <v>3119</v>
      </c>
      <c r="T100" s="439">
        <v>2925</v>
      </c>
      <c r="U100" s="439">
        <v>3291</v>
      </c>
      <c r="V100" s="439">
        <v>3292</v>
      </c>
      <c r="W100" s="439">
        <v>3403</v>
      </c>
      <c r="X100" s="439">
        <v>3318</v>
      </c>
      <c r="Y100" s="439">
        <v>3290</v>
      </c>
      <c r="Z100" s="439">
        <v>3260</v>
      </c>
      <c r="AA100" s="416">
        <v>3074</v>
      </c>
      <c r="AB100" s="412">
        <v>2950</v>
      </c>
      <c r="AC100" s="439">
        <v>3008</v>
      </c>
      <c r="AD100" s="439">
        <v>3020</v>
      </c>
      <c r="AE100" s="439">
        <v>3043</v>
      </c>
      <c r="AF100" s="439">
        <v>3062</v>
      </c>
      <c r="AG100" s="439">
        <v>3128</v>
      </c>
      <c r="AH100" s="439">
        <v>3293</v>
      </c>
      <c r="AI100" s="439">
        <v>3324</v>
      </c>
      <c r="AJ100" s="439">
        <v>3446</v>
      </c>
      <c r="AK100" s="439">
        <v>3483</v>
      </c>
      <c r="AL100" s="439">
        <v>3378</v>
      </c>
      <c r="AM100" s="416">
        <v>3361</v>
      </c>
      <c r="AN100" s="412">
        <v>3209</v>
      </c>
      <c r="AO100" s="439">
        <v>3062</v>
      </c>
      <c r="AP100" s="439">
        <v>3096</v>
      </c>
      <c r="AQ100" s="439">
        <v>3220</v>
      </c>
      <c r="AR100" s="439">
        <v>3274</v>
      </c>
      <c r="AS100" s="439">
        <v>3344</v>
      </c>
      <c r="AT100" s="439">
        <v>3311</v>
      </c>
      <c r="AU100" s="439">
        <v>3314</v>
      </c>
      <c r="AV100" s="439">
        <v>3267</v>
      </c>
      <c r="AW100" s="439">
        <v>3300</v>
      </c>
      <c r="AX100" s="439">
        <v>3318</v>
      </c>
      <c r="AY100" s="416">
        <v>3332</v>
      </c>
      <c r="AZ100" s="412">
        <v>3215</v>
      </c>
      <c r="BA100" s="439">
        <v>3157</v>
      </c>
      <c r="BB100" s="439">
        <v>3208</v>
      </c>
      <c r="BC100" s="439">
        <v>3167</v>
      </c>
      <c r="BD100" s="439">
        <v>3117</v>
      </c>
      <c r="BE100" s="439">
        <v>3163</v>
      </c>
      <c r="BF100" s="439">
        <v>3233</v>
      </c>
      <c r="BG100" s="439">
        <v>3457</v>
      </c>
      <c r="BH100" s="439">
        <v>3143</v>
      </c>
      <c r="BI100" s="439">
        <v>3193</v>
      </c>
      <c r="BJ100" s="439">
        <v>3122</v>
      </c>
      <c r="BK100" s="411">
        <v>3168</v>
      </c>
      <c r="BL100" s="412">
        <v>3114</v>
      </c>
      <c r="BM100" s="439">
        <v>3098</v>
      </c>
      <c r="BN100" s="439">
        <v>3115</v>
      </c>
      <c r="BO100" s="439">
        <v>3112</v>
      </c>
      <c r="BP100" s="439">
        <v>3123</v>
      </c>
      <c r="BQ100" s="439">
        <v>3188</v>
      </c>
      <c r="BR100" s="439">
        <v>3171</v>
      </c>
      <c r="BS100" s="439">
        <v>3153</v>
      </c>
      <c r="BT100" s="439">
        <v>3161</v>
      </c>
      <c r="BU100" s="439">
        <v>3154</v>
      </c>
      <c r="BV100" s="439">
        <v>3156</v>
      </c>
      <c r="BW100" s="411">
        <v>3157</v>
      </c>
      <c r="BX100" s="412">
        <v>3077</v>
      </c>
      <c r="BY100" s="439">
        <v>3089</v>
      </c>
      <c r="BZ100" s="439">
        <v>3172</v>
      </c>
      <c r="CA100" s="439">
        <v>3151</v>
      </c>
      <c r="CB100" s="439">
        <v>3187</v>
      </c>
      <c r="CC100" s="439">
        <v>3177</v>
      </c>
      <c r="CD100" s="439">
        <v>3197</v>
      </c>
      <c r="CE100" s="439">
        <v>3224</v>
      </c>
      <c r="CF100" s="439">
        <v>3174</v>
      </c>
      <c r="CG100" s="439">
        <v>3198</v>
      </c>
      <c r="CH100" s="439">
        <v>3229</v>
      </c>
      <c r="CI100" s="411">
        <v>3215</v>
      </c>
      <c r="CJ100" s="412">
        <v>3129</v>
      </c>
      <c r="CK100" s="439">
        <v>3050</v>
      </c>
      <c r="CL100" s="439">
        <v>3057</v>
      </c>
      <c r="CM100" s="439">
        <v>3050</v>
      </c>
      <c r="CN100" s="411">
        <v>2977</v>
      </c>
      <c r="CO100" s="411">
        <v>2961</v>
      </c>
      <c r="CP100" s="411">
        <v>2998</v>
      </c>
      <c r="CQ100" s="411">
        <v>3104</v>
      </c>
      <c r="CR100" s="411">
        <v>3131</v>
      </c>
      <c r="CS100" s="411">
        <v>3135</v>
      </c>
      <c r="CT100" s="411">
        <v>3172</v>
      </c>
      <c r="CU100" s="416">
        <f>'1. Población_Afiliada_Regimen'!F100</f>
        <v>3176</v>
      </c>
      <c r="CV100" s="118">
        <f t="shared" si="4"/>
        <v>4</v>
      </c>
      <c r="CW100" s="98">
        <f t="shared" si="5"/>
        <v>0.12610340479192939</v>
      </c>
      <c r="CX100" s="118">
        <f t="shared" si="6"/>
        <v>-39</v>
      </c>
      <c r="CY100" s="98">
        <f t="shared" si="7"/>
        <v>-1.2130637636080872</v>
      </c>
    </row>
    <row r="101" spans="1:103" ht="15" outlineLevel="2">
      <c r="A101" s="409">
        <v>674</v>
      </c>
      <c r="B101" s="409" t="s">
        <v>413</v>
      </c>
      <c r="C101" s="409" t="s">
        <v>426</v>
      </c>
      <c r="D101" s="412">
        <v>2018</v>
      </c>
      <c r="E101" s="439">
        <v>2032</v>
      </c>
      <c r="F101" s="439">
        <v>2003</v>
      </c>
      <c r="G101" s="439">
        <v>2080</v>
      </c>
      <c r="H101" s="439">
        <v>2064</v>
      </c>
      <c r="I101" s="439">
        <v>2054</v>
      </c>
      <c r="J101" s="439">
        <v>2037</v>
      </c>
      <c r="K101" s="439">
        <v>2038</v>
      </c>
      <c r="L101" s="439">
        <v>1987</v>
      </c>
      <c r="M101" s="439">
        <v>1994</v>
      </c>
      <c r="N101" s="439">
        <v>1993</v>
      </c>
      <c r="O101" s="416">
        <v>2055</v>
      </c>
      <c r="P101" s="412">
        <v>2039</v>
      </c>
      <c r="Q101" s="439">
        <v>849</v>
      </c>
      <c r="R101" s="439">
        <v>1680</v>
      </c>
      <c r="S101" s="439">
        <v>1803</v>
      </c>
      <c r="T101" s="439">
        <v>2064</v>
      </c>
      <c r="U101" s="439">
        <v>1896</v>
      </c>
      <c r="V101" s="439">
        <v>1922</v>
      </c>
      <c r="W101" s="439">
        <v>1971</v>
      </c>
      <c r="X101" s="439">
        <v>1978</v>
      </c>
      <c r="Y101" s="439">
        <v>2035</v>
      </c>
      <c r="Z101" s="439">
        <v>2027</v>
      </c>
      <c r="AA101" s="416">
        <v>1955</v>
      </c>
      <c r="AB101" s="412">
        <v>1889</v>
      </c>
      <c r="AC101" s="439">
        <v>1848</v>
      </c>
      <c r="AD101" s="439">
        <v>1813</v>
      </c>
      <c r="AE101" s="439">
        <v>1815</v>
      </c>
      <c r="AF101" s="439">
        <v>1770</v>
      </c>
      <c r="AG101" s="439">
        <v>1708</v>
      </c>
      <c r="AH101" s="439">
        <v>1758</v>
      </c>
      <c r="AI101" s="439">
        <v>1763</v>
      </c>
      <c r="AJ101" s="439">
        <v>1775</v>
      </c>
      <c r="AK101" s="439">
        <v>1765</v>
      </c>
      <c r="AL101" s="439">
        <v>1728</v>
      </c>
      <c r="AM101" s="416">
        <v>1534</v>
      </c>
      <c r="AN101" s="412">
        <v>1989</v>
      </c>
      <c r="AO101" s="439">
        <v>1912</v>
      </c>
      <c r="AP101" s="439">
        <v>1943</v>
      </c>
      <c r="AQ101" s="439">
        <v>1989</v>
      </c>
      <c r="AR101" s="439">
        <v>1985</v>
      </c>
      <c r="AS101" s="439">
        <v>2003</v>
      </c>
      <c r="AT101" s="439">
        <v>2044</v>
      </c>
      <c r="AU101" s="439">
        <v>2057</v>
      </c>
      <c r="AV101" s="439">
        <v>2027</v>
      </c>
      <c r="AW101" s="439">
        <v>2060</v>
      </c>
      <c r="AX101" s="439">
        <v>2063</v>
      </c>
      <c r="AY101" s="416">
        <v>2037</v>
      </c>
      <c r="AZ101" s="412">
        <v>1994</v>
      </c>
      <c r="BA101" s="439">
        <v>2020</v>
      </c>
      <c r="BB101" s="439">
        <v>2024</v>
      </c>
      <c r="BC101" s="439">
        <v>1969</v>
      </c>
      <c r="BD101" s="439">
        <v>1981</v>
      </c>
      <c r="BE101" s="439">
        <v>2044</v>
      </c>
      <c r="BF101" s="439">
        <v>2066</v>
      </c>
      <c r="BG101" s="439">
        <v>2068</v>
      </c>
      <c r="BH101" s="439">
        <v>2093</v>
      </c>
      <c r="BI101" s="439">
        <v>2088</v>
      </c>
      <c r="BJ101" s="439">
        <v>2100</v>
      </c>
      <c r="BK101" s="411">
        <v>2118</v>
      </c>
      <c r="BL101" s="412">
        <v>2100</v>
      </c>
      <c r="BM101" s="439">
        <v>2091</v>
      </c>
      <c r="BN101" s="439">
        <v>2110</v>
      </c>
      <c r="BO101" s="439">
        <v>2196</v>
      </c>
      <c r="BP101" s="439">
        <v>2182</v>
      </c>
      <c r="BQ101" s="439">
        <v>2179</v>
      </c>
      <c r="BR101" s="439">
        <v>2152</v>
      </c>
      <c r="BS101" s="439">
        <v>2210</v>
      </c>
      <c r="BT101" s="439">
        <v>2196</v>
      </c>
      <c r="BU101" s="439">
        <v>2189</v>
      </c>
      <c r="BV101" s="439">
        <v>2196</v>
      </c>
      <c r="BW101" s="411">
        <v>2217</v>
      </c>
      <c r="BX101" s="412">
        <v>2165</v>
      </c>
      <c r="BY101" s="439">
        <v>2187</v>
      </c>
      <c r="BZ101" s="439">
        <v>2253</v>
      </c>
      <c r="CA101" s="439">
        <v>2270</v>
      </c>
      <c r="CB101" s="439">
        <v>2257</v>
      </c>
      <c r="CC101" s="439">
        <v>2308</v>
      </c>
      <c r="CD101" s="439">
        <v>2336</v>
      </c>
      <c r="CE101" s="439">
        <v>2402</v>
      </c>
      <c r="CF101" s="439">
        <v>2341</v>
      </c>
      <c r="CG101" s="439">
        <v>2332</v>
      </c>
      <c r="CH101" s="439">
        <v>2373</v>
      </c>
      <c r="CI101" s="411">
        <v>2393</v>
      </c>
      <c r="CJ101" s="412">
        <v>2313</v>
      </c>
      <c r="CK101" s="439">
        <v>2324</v>
      </c>
      <c r="CL101" s="439">
        <v>2284</v>
      </c>
      <c r="CM101" s="439">
        <v>2283</v>
      </c>
      <c r="CN101" s="411">
        <v>2178</v>
      </c>
      <c r="CO101" s="411">
        <v>2154</v>
      </c>
      <c r="CP101" s="411">
        <v>2155</v>
      </c>
      <c r="CQ101" s="411">
        <v>2260</v>
      </c>
      <c r="CR101" s="411">
        <v>2273</v>
      </c>
      <c r="CS101" s="411">
        <v>2265</v>
      </c>
      <c r="CT101" s="411">
        <v>2288</v>
      </c>
      <c r="CU101" s="416">
        <f>'1. Población_Afiliada_Regimen'!F101</f>
        <v>2348</v>
      </c>
      <c r="CV101" s="118">
        <f t="shared" si="4"/>
        <v>60</v>
      </c>
      <c r="CW101" s="98">
        <f t="shared" si="5"/>
        <v>2.6223776223776225</v>
      </c>
      <c r="CX101" s="118">
        <f t="shared" si="6"/>
        <v>-45</v>
      </c>
      <c r="CY101" s="98">
        <f t="shared" si="7"/>
        <v>-1.8804847471792729</v>
      </c>
    </row>
    <row r="102" spans="1:103" ht="15" outlineLevel="2">
      <c r="A102" s="409">
        <v>697</v>
      </c>
      <c r="B102" s="409" t="s">
        <v>413</v>
      </c>
      <c r="C102" s="409" t="s">
        <v>371</v>
      </c>
      <c r="D102" s="412">
        <v>9560</v>
      </c>
      <c r="E102" s="439">
        <v>9662</v>
      </c>
      <c r="F102" s="439">
        <v>9659</v>
      </c>
      <c r="G102" s="439">
        <v>9741</v>
      </c>
      <c r="H102" s="439">
        <v>9898</v>
      </c>
      <c r="I102" s="439">
        <v>9952</v>
      </c>
      <c r="J102" s="439">
        <v>9872</v>
      </c>
      <c r="K102" s="439">
        <v>9962</v>
      </c>
      <c r="L102" s="439">
        <v>9874</v>
      </c>
      <c r="M102" s="439">
        <v>9983</v>
      </c>
      <c r="N102" s="439">
        <v>10009</v>
      </c>
      <c r="O102" s="416">
        <v>10040</v>
      </c>
      <c r="P102" s="412">
        <v>9940</v>
      </c>
      <c r="Q102" s="439">
        <v>8409</v>
      </c>
      <c r="R102" s="439">
        <v>10123</v>
      </c>
      <c r="S102" s="439">
        <v>10138</v>
      </c>
      <c r="T102" s="439">
        <v>9898</v>
      </c>
      <c r="U102" s="439">
        <v>10354</v>
      </c>
      <c r="V102" s="439">
        <v>10312</v>
      </c>
      <c r="W102" s="439">
        <v>10536</v>
      </c>
      <c r="X102" s="439">
        <v>10553</v>
      </c>
      <c r="Y102" s="439">
        <v>10572</v>
      </c>
      <c r="Z102" s="439">
        <v>10622</v>
      </c>
      <c r="AA102" s="416">
        <v>10505</v>
      </c>
      <c r="AB102" s="412">
        <v>10410</v>
      </c>
      <c r="AC102" s="439">
        <v>10355</v>
      </c>
      <c r="AD102" s="439">
        <v>10530</v>
      </c>
      <c r="AE102" s="439">
        <v>10636</v>
      </c>
      <c r="AF102" s="439">
        <v>10642</v>
      </c>
      <c r="AG102" s="439">
        <v>10701</v>
      </c>
      <c r="AH102" s="439">
        <v>11018</v>
      </c>
      <c r="AI102" s="439">
        <v>11152</v>
      </c>
      <c r="AJ102" s="439">
        <v>11359</v>
      </c>
      <c r="AK102" s="439">
        <v>11530</v>
      </c>
      <c r="AL102" s="439">
        <v>11448</v>
      </c>
      <c r="AM102" s="416">
        <v>11452</v>
      </c>
      <c r="AN102" s="412">
        <v>11313</v>
      </c>
      <c r="AO102" s="439">
        <v>11333</v>
      </c>
      <c r="AP102" s="439">
        <v>11428</v>
      </c>
      <c r="AQ102" s="439">
        <v>11613</v>
      </c>
      <c r="AR102" s="439">
        <v>11701</v>
      </c>
      <c r="AS102" s="439">
        <v>11885</v>
      </c>
      <c r="AT102" s="439">
        <v>11801</v>
      </c>
      <c r="AU102" s="439">
        <v>11678</v>
      </c>
      <c r="AV102" s="439">
        <v>11541</v>
      </c>
      <c r="AW102" s="439">
        <v>11626</v>
      </c>
      <c r="AX102" s="439">
        <v>11555</v>
      </c>
      <c r="AY102" s="416">
        <v>11463</v>
      </c>
      <c r="AZ102" s="412">
        <v>11284</v>
      </c>
      <c r="BA102" s="439">
        <v>11272</v>
      </c>
      <c r="BB102" s="439">
        <v>11420</v>
      </c>
      <c r="BC102" s="439">
        <v>11273</v>
      </c>
      <c r="BD102" s="439">
        <v>11253</v>
      </c>
      <c r="BE102" s="439">
        <v>11364</v>
      </c>
      <c r="BF102" s="439">
        <v>11428</v>
      </c>
      <c r="BG102" s="439">
        <v>11540</v>
      </c>
      <c r="BH102" s="439">
        <v>11578</v>
      </c>
      <c r="BI102" s="439">
        <v>11527</v>
      </c>
      <c r="BJ102" s="439">
        <v>11593</v>
      </c>
      <c r="BK102" s="411">
        <v>11667</v>
      </c>
      <c r="BL102" s="412">
        <v>11578</v>
      </c>
      <c r="BM102" s="439">
        <v>11489</v>
      </c>
      <c r="BN102" s="439">
        <v>11591</v>
      </c>
      <c r="BO102" s="439">
        <v>11662</v>
      </c>
      <c r="BP102" s="439">
        <v>11695</v>
      </c>
      <c r="BQ102" s="439">
        <v>11723</v>
      </c>
      <c r="BR102" s="439">
        <v>11802</v>
      </c>
      <c r="BS102" s="439">
        <v>11872</v>
      </c>
      <c r="BT102" s="439">
        <v>11874</v>
      </c>
      <c r="BU102" s="439">
        <v>11827</v>
      </c>
      <c r="BV102" s="439">
        <v>11825</v>
      </c>
      <c r="BW102" s="411">
        <v>12259</v>
      </c>
      <c r="BX102" s="412">
        <v>12031</v>
      </c>
      <c r="BY102" s="439">
        <v>11713</v>
      </c>
      <c r="BZ102" s="439">
        <v>11694</v>
      </c>
      <c r="CA102" s="439">
        <v>11695</v>
      </c>
      <c r="CB102" s="439">
        <v>11779</v>
      </c>
      <c r="CC102" s="439">
        <v>11763</v>
      </c>
      <c r="CD102" s="439">
        <v>11731</v>
      </c>
      <c r="CE102" s="439">
        <v>11859</v>
      </c>
      <c r="CF102" s="439">
        <v>11772</v>
      </c>
      <c r="CG102" s="439">
        <v>11796</v>
      </c>
      <c r="CH102" s="439">
        <v>11764</v>
      </c>
      <c r="CI102" s="411">
        <v>11666</v>
      </c>
      <c r="CJ102" s="412">
        <v>11514</v>
      </c>
      <c r="CK102" s="439">
        <v>11380</v>
      </c>
      <c r="CL102" s="439">
        <v>11168</v>
      </c>
      <c r="CM102" s="439">
        <v>11036</v>
      </c>
      <c r="CN102" s="411">
        <v>10775</v>
      </c>
      <c r="CO102" s="411">
        <v>10654</v>
      </c>
      <c r="CP102" s="411">
        <v>10841</v>
      </c>
      <c r="CQ102" s="411">
        <v>11079</v>
      </c>
      <c r="CR102" s="411">
        <v>11106</v>
      </c>
      <c r="CS102" s="411">
        <v>11156</v>
      </c>
      <c r="CT102" s="411">
        <v>11265</v>
      </c>
      <c r="CU102" s="416">
        <f>'1. Población_Afiliada_Regimen'!F102</f>
        <v>11918</v>
      </c>
      <c r="CV102" s="118">
        <f t="shared" si="4"/>
        <v>653</v>
      </c>
      <c r="CW102" s="98">
        <f t="shared" si="5"/>
        <v>5.7967154904571681</v>
      </c>
      <c r="CX102" s="118">
        <f t="shared" si="6"/>
        <v>252</v>
      </c>
      <c r="CY102" s="98">
        <f t="shared" si="7"/>
        <v>2.1601234356248931</v>
      </c>
    </row>
    <row r="103" spans="1:103" ht="15" outlineLevel="2">
      <c r="A103" s="409">
        <v>756</v>
      </c>
      <c r="B103" s="409" t="s">
        <v>413</v>
      </c>
      <c r="C103" s="409" t="s">
        <v>427</v>
      </c>
      <c r="D103" s="412">
        <v>5149</v>
      </c>
      <c r="E103" s="439">
        <v>4819</v>
      </c>
      <c r="F103" s="439">
        <v>4763</v>
      </c>
      <c r="G103" s="439">
        <v>4869</v>
      </c>
      <c r="H103" s="439">
        <v>4941</v>
      </c>
      <c r="I103" s="439">
        <v>5089</v>
      </c>
      <c r="J103" s="439">
        <v>5039</v>
      </c>
      <c r="K103" s="439">
        <v>4973</v>
      </c>
      <c r="L103" s="439">
        <v>4886</v>
      </c>
      <c r="M103" s="439">
        <v>4954</v>
      </c>
      <c r="N103" s="439">
        <v>5025</v>
      </c>
      <c r="O103" s="416">
        <v>5027</v>
      </c>
      <c r="P103" s="412">
        <v>4845</v>
      </c>
      <c r="Q103" s="439">
        <v>4832</v>
      </c>
      <c r="R103" s="439">
        <v>5025</v>
      </c>
      <c r="S103" s="439">
        <v>5069</v>
      </c>
      <c r="T103" s="439">
        <v>4941</v>
      </c>
      <c r="U103" s="439">
        <v>5023</v>
      </c>
      <c r="V103" s="439">
        <v>5031</v>
      </c>
      <c r="W103" s="439">
        <v>5216</v>
      </c>
      <c r="X103" s="439">
        <v>5236</v>
      </c>
      <c r="Y103" s="439">
        <v>5232</v>
      </c>
      <c r="Z103" s="439">
        <v>5201</v>
      </c>
      <c r="AA103" s="416">
        <v>5083</v>
      </c>
      <c r="AB103" s="412">
        <v>4736</v>
      </c>
      <c r="AC103" s="439">
        <v>4652</v>
      </c>
      <c r="AD103" s="439">
        <v>4717</v>
      </c>
      <c r="AE103" s="439">
        <v>4875</v>
      </c>
      <c r="AF103" s="439">
        <v>4894</v>
      </c>
      <c r="AG103" s="439">
        <v>4961</v>
      </c>
      <c r="AH103" s="439">
        <v>5207</v>
      </c>
      <c r="AI103" s="439">
        <v>5265</v>
      </c>
      <c r="AJ103" s="439">
        <v>5403</v>
      </c>
      <c r="AK103" s="439">
        <v>5459</v>
      </c>
      <c r="AL103" s="439">
        <v>5371</v>
      </c>
      <c r="AM103" s="416">
        <v>5311</v>
      </c>
      <c r="AN103" s="412">
        <v>5168</v>
      </c>
      <c r="AO103" s="439">
        <v>5112</v>
      </c>
      <c r="AP103" s="439">
        <v>5292</v>
      </c>
      <c r="AQ103" s="439">
        <v>5450</v>
      </c>
      <c r="AR103" s="439">
        <v>5517</v>
      </c>
      <c r="AS103" s="439">
        <v>5663</v>
      </c>
      <c r="AT103" s="439">
        <v>5722</v>
      </c>
      <c r="AU103" s="439">
        <v>5776</v>
      </c>
      <c r="AV103" s="439">
        <v>5743</v>
      </c>
      <c r="AW103" s="439">
        <v>5836</v>
      </c>
      <c r="AX103" s="439">
        <v>5839</v>
      </c>
      <c r="AY103" s="416">
        <v>5835</v>
      </c>
      <c r="AZ103" s="412">
        <v>5594</v>
      </c>
      <c r="BA103" s="439">
        <v>5601</v>
      </c>
      <c r="BB103" s="439">
        <v>5782</v>
      </c>
      <c r="BC103" s="439">
        <v>5772</v>
      </c>
      <c r="BD103" s="439">
        <v>5763</v>
      </c>
      <c r="BE103" s="439">
        <v>5873</v>
      </c>
      <c r="BF103" s="439">
        <v>5898</v>
      </c>
      <c r="BG103" s="439">
        <v>6178</v>
      </c>
      <c r="BH103" s="439">
        <v>5794</v>
      </c>
      <c r="BI103" s="439">
        <v>5767</v>
      </c>
      <c r="BJ103" s="439">
        <v>5695</v>
      </c>
      <c r="BK103" s="411">
        <v>5734</v>
      </c>
      <c r="BL103" s="412">
        <v>5630</v>
      </c>
      <c r="BM103" s="439">
        <v>5709</v>
      </c>
      <c r="BN103" s="439">
        <v>5721</v>
      </c>
      <c r="BO103" s="439">
        <v>5817</v>
      </c>
      <c r="BP103" s="439">
        <v>5735</v>
      </c>
      <c r="BQ103" s="439">
        <v>5877</v>
      </c>
      <c r="BR103" s="439">
        <v>5912</v>
      </c>
      <c r="BS103" s="439">
        <v>5962</v>
      </c>
      <c r="BT103" s="439">
        <v>6022</v>
      </c>
      <c r="BU103" s="439">
        <v>6001</v>
      </c>
      <c r="BV103" s="439">
        <v>5986</v>
      </c>
      <c r="BW103" s="411">
        <v>6000</v>
      </c>
      <c r="BX103" s="412">
        <v>5822</v>
      </c>
      <c r="BY103" s="439">
        <v>5821</v>
      </c>
      <c r="BZ103" s="439">
        <v>5921</v>
      </c>
      <c r="CA103" s="439">
        <v>5988</v>
      </c>
      <c r="CB103" s="439">
        <v>6034</v>
      </c>
      <c r="CC103" s="439">
        <v>6182</v>
      </c>
      <c r="CD103" s="439">
        <v>6262</v>
      </c>
      <c r="CE103" s="439">
        <v>6395</v>
      </c>
      <c r="CF103" s="439">
        <v>6329</v>
      </c>
      <c r="CG103" s="439">
        <v>6366</v>
      </c>
      <c r="CH103" s="439">
        <v>6495</v>
      </c>
      <c r="CI103" s="411">
        <v>6531</v>
      </c>
      <c r="CJ103" s="412">
        <v>6359</v>
      </c>
      <c r="CK103" s="439">
        <v>6354</v>
      </c>
      <c r="CL103" s="439">
        <v>6333</v>
      </c>
      <c r="CM103" s="439">
        <v>6321</v>
      </c>
      <c r="CN103" s="411">
        <v>6195</v>
      </c>
      <c r="CO103" s="411">
        <v>6215</v>
      </c>
      <c r="CP103" s="411">
        <v>6249</v>
      </c>
      <c r="CQ103" s="411">
        <v>6412</v>
      </c>
      <c r="CR103" s="411">
        <v>6453</v>
      </c>
      <c r="CS103" s="411">
        <v>6493</v>
      </c>
      <c r="CT103" s="411">
        <v>6624</v>
      </c>
      <c r="CU103" s="416">
        <f>'1. Población_Afiliada_Regimen'!F103</f>
        <v>6719</v>
      </c>
      <c r="CV103" s="118">
        <f t="shared" si="4"/>
        <v>95</v>
      </c>
      <c r="CW103" s="98">
        <f t="shared" si="5"/>
        <v>1.4341787439613527</v>
      </c>
      <c r="CX103" s="118">
        <f t="shared" si="6"/>
        <v>188</v>
      </c>
      <c r="CY103" s="98">
        <f t="shared" si="7"/>
        <v>2.8785790843668657</v>
      </c>
    </row>
    <row r="104" spans="1:103" ht="15" outlineLevel="1">
      <c r="A104" s="143" t="s">
        <v>429</v>
      </c>
      <c r="B104" s="28"/>
      <c r="C104" s="29"/>
      <c r="D104" s="46">
        <v>79792</v>
      </c>
      <c r="E104" s="47">
        <v>79304</v>
      </c>
      <c r="F104" s="47">
        <v>79152</v>
      </c>
      <c r="G104" s="47">
        <v>80313</v>
      </c>
      <c r="H104" s="47">
        <v>81166</v>
      </c>
      <c r="I104" s="47">
        <v>82036</v>
      </c>
      <c r="J104" s="47">
        <v>81391</v>
      </c>
      <c r="K104" s="47">
        <v>81596</v>
      </c>
      <c r="L104" s="47">
        <v>80834</v>
      </c>
      <c r="M104" s="47">
        <v>81419</v>
      </c>
      <c r="N104" s="47">
        <v>81828</v>
      </c>
      <c r="O104" s="270">
        <v>81944</v>
      </c>
      <c r="P104" s="46">
        <v>79511</v>
      </c>
      <c r="Q104" s="47">
        <v>56487</v>
      </c>
      <c r="R104" s="47">
        <v>77749</v>
      </c>
      <c r="S104" s="47">
        <v>78745</v>
      </c>
      <c r="T104" s="47">
        <v>81166</v>
      </c>
      <c r="U104" s="47">
        <v>80652</v>
      </c>
      <c r="V104" s="47">
        <v>80559</v>
      </c>
      <c r="W104" s="47">
        <v>82514</v>
      </c>
      <c r="X104" s="47">
        <v>82873</v>
      </c>
      <c r="Y104" s="47">
        <v>83631</v>
      </c>
      <c r="Z104" s="47">
        <v>83128</v>
      </c>
      <c r="AA104" s="270">
        <v>81096</v>
      </c>
      <c r="AB104" s="46">
        <v>78472</v>
      </c>
      <c r="AC104" s="47">
        <v>77161</v>
      </c>
      <c r="AD104" s="47">
        <v>77726</v>
      </c>
      <c r="AE104" s="47">
        <v>78763</v>
      </c>
      <c r="AF104" s="47">
        <v>78810</v>
      </c>
      <c r="AG104" s="47">
        <v>79829</v>
      </c>
      <c r="AH104" s="47">
        <v>83142</v>
      </c>
      <c r="AI104" s="47">
        <v>84369</v>
      </c>
      <c r="AJ104" s="47">
        <v>85783</v>
      </c>
      <c r="AK104" s="47">
        <v>85892</v>
      </c>
      <c r="AL104" s="47">
        <v>83330</v>
      </c>
      <c r="AM104" s="270">
        <v>83278</v>
      </c>
      <c r="AN104" s="46">
        <v>81296</v>
      </c>
      <c r="AO104" s="47">
        <v>79101</v>
      </c>
      <c r="AP104" s="47">
        <v>80135</v>
      </c>
      <c r="AQ104" s="47">
        <v>82290</v>
      </c>
      <c r="AR104" s="47">
        <v>83389</v>
      </c>
      <c r="AS104" s="47">
        <v>86414</v>
      </c>
      <c r="AT104" s="47">
        <v>87303</v>
      </c>
      <c r="AU104" s="47">
        <v>87709</v>
      </c>
      <c r="AV104" s="47">
        <v>88101</v>
      </c>
      <c r="AW104" s="47">
        <v>89074</v>
      </c>
      <c r="AX104" s="47">
        <v>89052</v>
      </c>
      <c r="AY104" s="270">
        <v>89484</v>
      </c>
      <c r="AZ104" s="46">
        <v>88412</v>
      </c>
      <c r="BA104" s="47">
        <v>87898</v>
      </c>
      <c r="BB104" s="47">
        <v>88538</v>
      </c>
      <c r="BC104" s="47">
        <v>87032</v>
      </c>
      <c r="BD104" s="47">
        <v>86442</v>
      </c>
      <c r="BE104" s="47">
        <v>87169</v>
      </c>
      <c r="BF104" s="47">
        <v>87385</v>
      </c>
      <c r="BG104" s="47">
        <v>88904</v>
      </c>
      <c r="BH104" s="47">
        <v>86142</v>
      </c>
      <c r="BI104" s="47">
        <v>85685</v>
      </c>
      <c r="BJ104" s="47">
        <v>84769</v>
      </c>
      <c r="BK104" s="59">
        <v>85106</v>
      </c>
      <c r="BL104" s="46">
        <v>84063</v>
      </c>
      <c r="BM104" s="47">
        <v>83358</v>
      </c>
      <c r="BN104" s="47">
        <v>84453</v>
      </c>
      <c r="BO104" s="47">
        <v>84895</v>
      </c>
      <c r="BP104" s="47">
        <v>84409</v>
      </c>
      <c r="BQ104" s="47">
        <v>84620</v>
      </c>
      <c r="BR104" s="47">
        <v>84407</v>
      </c>
      <c r="BS104" s="47">
        <v>85092</v>
      </c>
      <c r="BT104" s="47">
        <v>85609</v>
      </c>
      <c r="BU104" s="47">
        <v>85612</v>
      </c>
      <c r="BV104" s="47">
        <v>85194</v>
      </c>
      <c r="BW104" s="59">
        <v>84472</v>
      </c>
      <c r="BX104" s="46">
        <v>82720</v>
      </c>
      <c r="BY104" s="47">
        <v>82610</v>
      </c>
      <c r="BZ104" s="47">
        <v>83629</v>
      </c>
      <c r="CA104" s="47">
        <v>84064</v>
      </c>
      <c r="CB104" s="47">
        <v>84345</v>
      </c>
      <c r="CC104" s="47">
        <v>84818</v>
      </c>
      <c r="CD104" s="47">
        <v>85210</v>
      </c>
      <c r="CE104" s="47">
        <v>85607</v>
      </c>
      <c r="CF104" s="47">
        <v>84918</v>
      </c>
      <c r="CG104" s="47">
        <v>85261</v>
      </c>
      <c r="CH104" s="47">
        <v>85447</v>
      </c>
      <c r="CI104" s="59">
        <v>85183</v>
      </c>
      <c r="CJ104" s="46">
        <v>82682</v>
      </c>
      <c r="CK104" s="47">
        <v>81562</v>
      </c>
      <c r="CL104" s="47">
        <v>82261</v>
      </c>
      <c r="CM104" s="47">
        <v>82000</v>
      </c>
      <c r="CN104" s="59">
        <v>80813</v>
      </c>
      <c r="CO104" s="59">
        <v>80962</v>
      </c>
      <c r="CP104" s="59">
        <v>81742</v>
      </c>
      <c r="CQ104" s="59">
        <v>83834</v>
      </c>
      <c r="CR104" s="59">
        <v>84363</v>
      </c>
      <c r="CS104" s="59">
        <v>85194</v>
      </c>
      <c r="CT104" s="59">
        <v>86465</v>
      </c>
      <c r="CU104" s="270">
        <f>SUM(CU105:CU127)</f>
        <v>86732</v>
      </c>
      <c r="CV104" s="118">
        <f t="shared" si="4"/>
        <v>267</v>
      </c>
      <c r="CW104" s="98">
        <f t="shared" si="5"/>
        <v>0.30879546637367722</v>
      </c>
      <c r="CX104" s="118">
        <f t="shared" si="6"/>
        <v>1549</v>
      </c>
      <c r="CY104" s="98">
        <f t="shared" si="7"/>
        <v>1.8184379512344011</v>
      </c>
    </row>
    <row r="105" spans="1:103" ht="15" outlineLevel="2">
      <c r="A105" s="409">
        <v>30</v>
      </c>
      <c r="B105" s="409" t="s">
        <v>429</v>
      </c>
      <c r="C105" s="409" t="s">
        <v>303</v>
      </c>
      <c r="D105" s="412">
        <v>12527</v>
      </c>
      <c r="E105" s="439">
        <v>12451</v>
      </c>
      <c r="F105" s="439">
        <v>12452</v>
      </c>
      <c r="G105" s="439">
        <v>12482</v>
      </c>
      <c r="H105" s="439">
        <v>12601</v>
      </c>
      <c r="I105" s="439">
        <v>12641</v>
      </c>
      <c r="J105" s="439">
        <v>12548</v>
      </c>
      <c r="K105" s="439">
        <v>12524</v>
      </c>
      <c r="L105" s="439">
        <v>12301</v>
      </c>
      <c r="M105" s="439">
        <v>12332</v>
      </c>
      <c r="N105" s="439">
        <v>12280</v>
      </c>
      <c r="O105" s="416">
        <v>12381</v>
      </c>
      <c r="P105" s="412">
        <v>12029</v>
      </c>
      <c r="Q105" s="439">
        <v>9412</v>
      </c>
      <c r="R105" s="439">
        <v>11978</v>
      </c>
      <c r="S105" s="439">
        <v>12028</v>
      </c>
      <c r="T105" s="439">
        <v>12601</v>
      </c>
      <c r="U105" s="439">
        <v>12231</v>
      </c>
      <c r="V105" s="439">
        <v>12230</v>
      </c>
      <c r="W105" s="439">
        <v>12579</v>
      </c>
      <c r="X105" s="439">
        <v>12640</v>
      </c>
      <c r="Y105" s="439">
        <v>12557</v>
      </c>
      <c r="Z105" s="439">
        <v>12520</v>
      </c>
      <c r="AA105" s="416">
        <v>12206</v>
      </c>
      <c r="AB105" s="412">
        <v>11826</v>
      </c>
      <c r="AC105" s="439">
        <v>11666</v>
      </c>
      <c r="AD105" s="439">
        <v>11779</v>
      </c>
      <c r="AE105" s="439">
        <v>12020</v>
      </c>
      <c r="AF105" s="439">
        <v>12030</v>
      </c>
      <c r="AG105" s="439">
        <v>12093</v>
      </c>
      <c r="AH105" s="439">
        <v>12296</v>
      </c>
      <c r="AI105" s="439">
        <v>12383</v>
      </c>
      <c r="AJ105" s="439">
        <v>12425</v>
      </c>
      <c r="AK105" s="439">
        <v>12607</v>
      </c>
      <c r="AL105" s="439">
        <v>12552</v>
      </c>
      <c r="AM105" s="416">
        <v>12542</v>
      </c>
      <c r="AN105" s="412">
        <v>12462</v>
      </c>
      <c r="AO105" s="439">
        <v>12434</v>
      </c>
      <c r="AP105" s="439">
        <v>12604</v>
      </c>
      <c r="AQ105" s="439">
        <v>12808</v>
      </c>
      <c r="AR105" s="439">
        <v>13030</v>
      </c>
      <c r="AS105" s="439">
        <v>13631</v>
      </c>
      <c r="AT105" s="439">
        <v>13803</v>
      </c>
      <c r="AU105" s="439">
        <v>13860</v>
      </c>
      <c r="AV105" s="439">
        <v>13934</v>
      </c>
      <c r="AW105" s="439">
        <v>14042</v>
      </c>
      <c r="AX105" s="439">
        <v>13902</v>
      </c>
      <c r="AY105" s="416">
        <v>13769</v>
      </c>
      <c r="AZ105" s="412">
        <v>13512</v>
      </c>
      <c r="BA105" s="439">
        <v>13516</v>
      </c>
      <c r="BB105" s="439">
        <v>13728</v>
      </c>
      <c r="BC105" s="439">
        <v>13453</v>
      </c>
      <c r="BD105" s="439">
        <v>13279</v>
      </c>
      <c r="BE105" s="439">
        <v>13405</v>
      </c>
      <c r="BF105" s="439">
        <v>13541</v>
      </c>
      <c r="BG105" s="439">
        <v>13528</v>
      </c>
      <c r="BH105" s="439">
        <v>13577</v>
      </c>
      <c r="BI105" s="439">
        <v>13639</v>
      </c>
      <c r="BJ105" s="439">
        <v>13630</v>
      </c>
      <c r="BK105" s="411">
        <v>13701</v>
      </c>
      <c r="BL105" s="412">
        <v>13540</v>
      </c>
      <c r="BM105" s="439">
        <v>13637</v>
      </c>
      <c r="BN105" s="439">
        <v>13697</v>
      </c>
      <c r="BO105" s="439">
        <v>13681</v>
      </c>
      <c r="BP105" s="439">
        <v>13671</v>
      </c>
      <c r="BQ105" s="439">
        <v>13731</v>
      </c>
      <c r="BR105" s="439">
        <v>13654</v>
      </c>
      <c r="BS105" s="439">
        <v>13727</v>
      </c>
      <c r="BT105" s="439">
        <v>13860</v>
      </c>
      <c r="BU105" s="439">
        <v>13911</v>
      </c>
      <c r="BV105" s="439">
        <v>13752</v>
      </c>
      <c r="BW105" s="411">
        <v>13365</v>
      </c>
      <c r="BX105" s="412">
        <v>13296</v>
      </c>
      <c r="BY105" s="439">
        <v>13559</v>
      </c>
      <c r="BZ105" s="439">
        <v>13694</v>
      </c>
      <c r="CA105" s="439">
        <v>13788</v>
      </c>
      <c r="CB105" s="439">
        <v>13965</v>
      </c>
      <c r="CC105" s="439">
        <v>14053</v>
      </c>
      <c r="CD105" s="439">
        <v>14016</v>
      </c>
      <c r="CE105" s="439">
        <v>14022</v>
      </c>
      <c r="CF105" s="439">
        <v>14147</v>
      </c>
      <c r="CG105" s="439">
        <v>14323</v>
      </c>
      <c r="CH105" s="439">
        <v>14291</v>
      </c>
      <c r="CI105" s="411">
        <v>14279</v>
      </c>
      <c r="CJ105" s="412">
        <v>13919</v>
      </c>
      <c r="CK105" s="439">
        <v>13873</v>
      </c>
      <c r="CL105" s="439">
        <v>13866</v>
      </c>
      <c r="CM105" s="439">
        <v>13734</v>
      </c>
      <c r="CN105" s="411">
        <v>13514</v>
      </c>
      <c r="CO105" s="411">
        <v>13505</v>
      </c>
      <c r="CP105" s="411">
        <v>13801</v>
      </c>
      <c r="CQ105" s="411">
        <v>14048</v>
      </c>
      <c r="CR105" s="411">
        <v>14226</v>
      </c>
      <c r="CS105" s="411">
        <v>14345</v>
      </c>
      <c r="CT105" s="411">
        <v>14486</v>
      </c>
      <c r="CU105" s="416">
        <f>'1. Población_Afiliada_Regimen'!F105</f>
        <v>14519</v>
      </c>
      <c r="CV105" s="118">
        <f t="shared" si="4"/>
        <v>33</v>
      </c>
      <c r="CW105" s="98">
        <f t="shared" si="5"/>
        <v>0.22780615766947399</v>
      </c>
      <c r="CX105" s="118">
        <f t="shared" si="6"/>
        <v>240</v>
      </c>
      <c r="CY105" s="98">
        <f t="shared" si="7"/>
        <v>1.6807899712865046</v>
      </c>
    </row>
    <row r="106" spans="1:103" ht="15" outlineLevel="2">
      <c r="A106" s="409">
        <v>34</v>
      </c>
      <c r="B106" s="409" t="s">
        <v>429</v>
      </c>
      <c r="C106" s="409" t="s">
        <v>307</v>
      </c>
      <c r="D106" s="412">
        <v>7905</v>
      </c>
      <c r="E106" s="439">
        <v>7881</v>
      </c>
      <c r="F106" s="439">
        <v>7774</v>
      </c>
      <c r="G106" s="439">
        <v>7903</v>
      </c>
      <c r="H106" s="439">
        <v>8012</v>
      </c>
      <c r="I106" s="439">
        <v>8112</v>
      </c>
      <c r="J106" s="439">
        <v>8158</v>
      </c>
      <c r="K106" s="439">
        <v>8244</v>
      </c>
      <c r="L106" s="439">
        <v>8206</v>
      </c>
      <c r="M106" s="439">
        <v>8235</v>
      </c>
      <c r="N106" s="439">
        <v>8275</v>
      </c>
      <c r="O106" s="416">
        <v>8209</v>
      </c>
      <c r="P106" s="412">
        <v>8083</v>
      </c>
      <c r="Q106" s="439">
        <v>4212</v>
      </c>
      <c r="R106" s="439">
        <v>7877</v>
      </c>
      <c r="S106" s="439">
        <v>8048</v>
      </c>
      <c r="T106" s="439">
        <v>8012</v>
      </c>
      <c r="U106" s="439">
        <v>8098</v>
      </c>
      <c r="V106" s="439">
        <v>8067</v>
      </c>
      <c r="W106" s="439">
        <v>8256</v>
      </c>
      <c r="X106" s="439">
        <v>8195</v>
      </c>
      <c r="Y106" s="439">
        <v>8298</v>
      </c>
      <c r="Z106" s="439">
        <v>8368</v>
      </c>
      <c r="AA106" s="416">
        <v>8182</v>
      </c>
      <c r="AB106" s="412">
        <v>7968</v>
      </c>
      <c r="AC106" s="439">
        <v>7809</v>
      </c>
      <c r="AD106" s="439">
        <v>7855</v>
      </c>
      <c r="AE106" s="439">
        <v>7876</v>
      </c>
      <c r="AF106" s="439">
        <v>7851</v>
      </c>
      <c r="AG106" s="439">
        <v>7901</v>
      </c>
      <c r="AH106" s="439">
        <v>8117</v>
      </c>
      <c r="AI106" s="439">
        <v>8359</v>
      </c>
      <c r="AJ106" s="439">
        <v>8531</v>
      </c>
      <c r="AK106" s="439">
        <v>8561</v>
      </c>
      <c r="AL106" s="439">
        <v>8497</v>
      </c>
      <c r="AM106" s="416">
        <v>8410</v>
      </c>
      <c r="AN106" s="412">
        <v>8060</v>
      </c>
      <c r="AO106" s="439">
        <v>7695</v>
      </c>
      <c r="AP106" s="439">
        <v>7864</v>
      </c>
      <c r="AQ106" s="439">
        <v>8133</v>
      </c>
      <c r="AR106" s="439">
        <v>8258</v>
      </c>
      <c r="AS106" s="439">
        <v>8454</v>
      </c>
      <c r="AT106" s="439">
        <v>8585</v>
      </c>
      <c r="AU106" s="439">
        <v>8687</v>
      </c>
      <c r="AV106" s="439">
        <v>8716</v>
      </c>
      <c r="AW106" s="439">
        <v>8830</v>
      </c>
      <c r="AX106" s="439">
        <v>8788</v>
      </c>
      <c r="AY106" s="416">
        <v>8750</v>
      </c>
      <c r="AZ106" s="412">
        <v>8659</v>
      </c>
      <c r="BA106" s="439">
        <v>8570</v>
      </c>
      <c r="BB106" s="439">
        <v>8612</v>
      </c>
      <c r="BC106" s="439">
        <v>8406</v>
      </c>
      <c r="BD106" s="439">
        <v>8425</v>
      </c>
      <c r="BE106" s="439">
        <v>8588</v>
      </c>
      <c r="BF106" s="439">
        <v>8613</v>
      </c>
      <c r="BG106" s="439">
        <v>8947</v>
      </c>
      <c r="BH106" s="439">
        <v>8444</v>
      </c>
      <c r="BI106" s="439">
        <v>8394</v>
      </c>
      <c r="BJ106" s="439">
        <v>8231</v>
      </c>
      <c r="BK106" s="411">
        <v>8280</v>
      </c>
      <c r="BL106" s="412">
        <v>8154</v>
      </c>
      <c r="BM106" s="439">
        <v>8087</v>
      </c>
      <c r="BN106" s="439">
        <v>8189</v>
      </c>
      <c r="BO106" s="439">
        <v>8300</v>
      </c>
      <c r="BP106" s="439">
        <v>8309</v>
      </c>
      <c r="BQ106" s="439">
        <v>8299</v>
      </c>
      <c r="BR106" s="439">
        <v>8245</v>
      </c>
      <c r="BS106" s="439">
        <v>8330</v>
      </c>
      <c r="BT106" s="439">
        <v>8378</v>
      </c>
      <c r="BU106" s="439">
        <v>8339</v>
      </c>
      <c r="BV106" s="439">
        <v>8246</v>
      </c>
      <c r="BW106" s="411">
        <v>8291</v>
      </c>
      <c r="BX106" s="412">
        <v>8012</v>
      </c>
      <c r="BY106" s="439">
        <v>7872</v>
      </c>
      <c r="BZ106" s="439">
        <v>7985</v>
      </c>
      <c r="CA106" s="439">
        <v>8046</v>
      </c>
      <c r="CB106" s="439">
        <v>8080</v>
      </c>
      <c r="CC106" s="439">
        <v>8134</v>
      </c>
      <c r="CD106" s="439">
        <v>8184</v>
      </c>
      <c r="CE106" s="439">
        <v>8268</v>
      </c>
      <c r="CF106" s="439">
        <v>8212</v>
      </c>
      <c r="CG106" s="439">
        <v>8257</v>
      </c>
      <c r="CH106" s="439">
        <v>8252</v>
      </c>
      <c r="CI106" s="411">
        <v>8201</v>
      </c>
      <c r="CJ106" s="412">
        <v>7971</v>
      </c>
      <c r="CK106" s="439">
        <v>7748</v>
      </c>
      <c r="CL106" s="439">
        <v>7852</v>
      </c>
      <c r="CM106" s="439">
        <v>7845</v>
      </c>
      <c r="CN106" s="411">
        <v>7768</v>
      </c>
      <c r="CO106" s="411">
        <v>7831</v>
      </c>
      <c r="CP106" s="411">
        <v>7888</v>
      </c>
      <c r="CQ106" s="411">
        <v>8022</v>
      </c>
      <c r="CR106" s="411">
        <v>8088</v>
      </c>
      <c r="CS106" s="411">
        <v>8186</v>
      </c>
      <c r="CT106" s="411">
        <v>8285</v>
      </c>
      <c r="CU106" s="416">
        <f>'1. Población_Afiliada_Regimen'!F106</f>
        <v>8296</v>
      </c>
      <c r="CV106" s="118">
        <f t="shared" si="4"/>
        <v>11</v>
      </c>
      <c r="CW106" s="98">
        <f t="shared" si="5"/>
        <v>0.13277006638503319</v>
      </c>
      <c r="CX106" s="118">
        <f t="shared" si="6"/>
        <v>95</v>
      </c>
      <c r="CY106" s="98">
        <f t="shared" si="7"/>
        <v>1.1583953176441897</v>
      </c>
    </row>
    <row r="107" spans="1:103" ht="15" outlineLevel="2">
      <c r="A107" s="409">
        <v>36</v>
      </c>
      <c r="B107" s="409" t="s">
        <v>429</v>
      </c>
      <c r="C107" s="409" t="s">
        <v>309</v>
      </c>
      <c r="D107" s="412">
        <v>1401</v>
      </c>
      <c r="E107" s="439">
        <v>1385</v>
      </c>
      <c r="F107" s="439">
        <v>1409</v>
      </c>
      <c r="G107" s="439">
        <v>1418</v>
      </c>
      <c r="H107" s="439">
        <v>1404</v>
      </c>
      <c r="I107" s="439">
        <v>1412</v>
      </c>
      <c r="J107" s="439">
        <v>1329</v>
      </c>
      <c r="K107" s="439">
        <v>1331</v>
      </c>
      <c r="L107" s="439">
        <v>1296</v>
      </c>
      <c r="M107" s="439">
        <v>1306</v>
      </c>
      <c r="N107" s="439">
        <v>1291</v>
      </c>
      <c r="O107" s="416">
        <v>1359</v>
      </c>
      <c r="P107" s="412">
        <v>1324</v>
      </c>
      <c r="Q107" s="439">
        <v>1277</v>
      </c>
      <c r="R107" s="439">
        <v>1348</v>
      </c>
      <c r="S107" s="439">
        <v>1381</v>
      </c>
      <c r="T107" s="439">
        <v>1404</v>
      </c>
      <c r="U107" s="439">
        <v>1371</v>
      </c>
      <c r="V107" s="439">
        <v>1413</v>
      </c>
      <c r="W107" s="439">
        <v>1463</v>
      </c>
      <c r="X107" s="439">
        <v>1453</v>
      </c>
      <c r="Y107" s="439">
        <v>1448</v>
      </c>
      <c r="Z107" s="439">
        <v>1465</v>
      </c>
      <c r="AA107" s="416">
        <v>1443</v>
      </c>
      <c r="AB107" s="412">
        <v>1393</v>
      </c>
      <c r="AC107" s="439">
        <v>1356</v>
      </c>
      <c r="AD107" s="439">
        <v>1374</v>
      </c>
      <c r="AE107" s="439">
        <v>1412</v>
      </c>
      <c r="AF107" s="439">
        <v>1450</v>
      </c>
      <c r="AG107" s="439">
        <v>1474</v>
      </c>
      <c r="AH107" s="439">
        <v>1502</v>
      </c>
      <c r="AI107" s="439">
        <v>1481</v>
      </c>
      <c r="AJ107" s="439">
        <v>1507</v>
      </c>
      <c r="AK107" s="439">
        <v>1519</v>
      </c>
      <c r="AL107" s="439">
        <v>1475</v>
      </c>
      <c r="AM107" s="416">
        <v>1486</v>
      </c>
      <c r="AN107" s="412">
        <v>1491</v>
      </c>
      <c r="AO107" s="439">
        <v>1482</v>
      </c>
      <c r="AP107" s="439">
        <v>1529</v>
      </c>
      <c r="AQ107" s="439">
        <v>1564</v>
      </c>
      <c r="AR107" s="439">
        <v>1590</v>
      </c>
      <c r="AS107" s="439">
        <v>1681</v>
      </c>
      <c r="AT107" s="439">
        <v>1722</v>
      </c>
      <c r="AU107" s="439">
        <v>1708</v>
      </c>
      <c r="AV107" s="439">
        <v>1729</v>
      </c>
      <c r="AW107" s="439">
        <v>1776</v>
      </c>
      <c r="AX107" s="439">
        <v>1743</v>
      </c>
      <c r="AY107" s="416">
        <v>1656</v>
      </c>
      <c r="AZ107" s="412">
        <v>1651</v>
      </c>
      <c r="BA107" s="439">
        <v>1639</v>
      </c>
      <c r="BB107" s="439">
        <v>1648</v>
      </c>
      <c r="BC107" s="439">
        <v>1613</v>
      </c>
      <c r="BD107" s="439">
        <v>1590</v>
      </c>
      <c r="BE107" s="439">
        <v>1609</v>
      </c>
      <c r="BF107" s="439">
        <v>1604</v>
      </c>
      <c r="BG107" s="439">
        <v>1690</v>
      </c>
      <c r="BH107" s="439">
        <v>1581</v>
      </c>
      <c r="BI107" s="439">
        <v>1573</v>
      </c>
      <c r="BJ107" s="439">
        <v>1527</v>
      </c>
      <c r="BK107" s="411">
        <v>1512</v>
      </c>
      <c r="BL107" s="412">
        <v>1477</v>
      </c>
      <c r="BM107" s="439">
        <v>1483</v>
      </c>
      <c r="BN107" s="439">
        <v>1485</v>
      </c>
      <c r="BO107" s="439">
        <v>1508</v>
      </c>
      <c r="BP107" s="439">
        <v>1473</v>
      </c>
      <c r="BQ107" s="439">
        <v>1472</v>
      </c>
      <c r="BR107" s="439">
        <v>1468</v>
      </c>
      <c r="BS107" s="439">
        <v>1504</v>
      </c>
      <c r="BT107" s="439">
        <v>1515</v>
      </c>
      <c r="BU107" s="439">
        <v>1499</v>
      </c>
      <c r="BV107" s="439">
        <v>1483</v>
      </c>
      <c r="BW107" s="411">
        <v>1473</v>
      </c>
      <c r="BX107" s="412">
        <v>1441</v>
      </c>
      <c r="BY107" s="439">
        <v>1430</v>
      </c>
      <c r="BZ107" s="439">
        <v>1484</v>
      </c>
      <c r="CA107" s="439">
        <v>1456</v>
      </c>
      <c r="CB107" s="439">
        <v>1500</v>
      </c>
      <c r="CC107" s="439">
        <v>1482</v>
      </c>
      <c r="CD107" s="439">
        <v>1482</v>
      </c>
      <c r="CE107" s="439">
        <v>1472</v>
      </c>
      <c r="CF107" s="439">
        <v>1479</v>
      </c>
      <c r="CG107" s="439">
        <v>1516</v>
      </c>
      <c r="CH107" s="439">
        <v>1502</v>
      </c>
      <c r="CI107" s="411">
        <v>1506</v>
      </c>
      <c r="CJ107" s="412">
        <v>1459</v>
      </c>
      <c r="CK107" s="439">
        <v>1446</v>
      </c>
      <c r="CL107" s="439">
        <v>1442</v>
      </c>
      <c r="CM107" s="439">
        <v>1459</v>
      </c>
      <c r="CN107" s="411">
        <v>1431</v>
      </c>
      <c r="CO107" s="411">
        <v>1435</v>
      </c>
      <c r="CP107" s="411">
        <v>1442</v>
      </c>
      <c r="CQ107" s="411">
        <v>1488</v>
      </c>
      <c r="CR107" s="411">
        <v>1516</v>
      </c>
      <c r="CS107" s="411">
        <v>1522</v>
      </c>
      <c r="CT107" s="411">
        <v>1513</v>
      </c>
      <c r="CU107" s="416">
        <f>'1. Población_Afiliada_Regimen'!F107</f>
        <v>1513</v>
      </c>
      <c r="CV107" s="118">
        <f t="shared" si="4"/>
        <v>0</v>
      </c>
      <c r="CW107" s="98">
        <f t="shared" si="5"/>
        <v>0</v>
      </c>
      <c r="CX107" s="118">
        <f t="shared" si="6"/>
        <v>7</v>
      </c>
      <c r="CY107" s="98">
        <f t="shared" si="7"/>
        <v>0.46480743691899074</v>
      </c>
    </row>
    <row r="108" spans="1:103" ht="15" outlineLevel="2">
      <c r="A108" s="409">
        <v>91</v>
      </c>
      <c r="B108" s="409" t="s">
        <v>429</v>
      </c>
      <c r="C108" s="409" t="s">
        <v>329</v>
      </c>
      <c r="D108" s="412">
        <v>740</v>
      </c>
      <c r="E108" s="439">
        <v>730</v>
      </c>
      <c r="F108" s="439">
        <v>750</v>
      </c>
      <c r="G108" s="439">
        <v>756</v>
      </c>
      <c r="H108" s="439">
        <v>748</v>
      </c>
      <c r="I108" s="439">
        <v>758</v>
      </c>
      <c r="J108" s="439">
        <v>754</v>
      </c>
      <c r="K108" s="439">
        <v>741</v>
      </c>
      <c r="L108" s="439">
        <v>731</v>
      </c>
      <c r="M108" s="439">
        <v>721</v>
      </c>
      <c r="N108" s="439">
        <v>718</v>
      </c>
      <c r="O108" s="416">
        <v>741</v>
      </c>
      <c r="P108" s="412">
        <v>674</v>
      </c>
      <c r="Q108" s="439">
        <v>659</v>
      </c>
      <c r="R108" s="439">
        <v>683</v>
      </c>
      <c r="S108" s="439">
        <v>713</v>
      </c>
      <c r="T108" s="439">
        <v>748</v>
      </c>
      <c r="U108" s="439">
        <v>739</v>
      </c>
      <c r="V108" s="439">
        <v>735</v>
      </c>
      <c r="W108" s="439">
        <v>757</v>
      </c>
      <c r="X108" s="439">
        <v>784</v>
      </c>
      <c r="Y108" s="439">
        <v>786</v>
      </c>
      <c r="Z108" s="439">
        <v>758</v>
      </c>
      <c r="AA108" s="416">
        <v>740</v>
      </c>
      <c r="AB108" s="412">
        <v>713</v>
      </c>
      <c r="AC108" s="439">
        <v>683</v>
      </c>
      <c r="AD108" s="439">
        <v>688</v>
      </c>
      <c r="AE108" s="439">
        <v>707</v>
      </c>
      <c r="AF108" s="439">
        <v>707</v>
      </c>
      <c r="AG108" s="439">
        <v>715</v>
      </c>
      <c r="AH108" s="439">
        <v>774</v>
      </c>
      <c r="AI108" s="439">
        <v>772</v>
      </c>
      <c r="AJ108" s="439">
        <v>786</v>
      </c>
      <c r="AK108" s="439">
        <v>794</v>
      </c>
      <c r="AL108" s="439">
        <v>763</v>
      </c>
      <c r="AM108" s="416">
        <v>765</v>
      </c>
      <c r="AN108" s="412">
        <v>768</v>
      </c>
      <c r="AO108" s="439">
        <v>686</v>
      </c>
      <c r="AP108" s="439">
        <v>702</v>
      </c>
      <c r="AQ108" s="439">
        <v>734</v>
      </c>
      <c r="AR108" s="439">
        <v>737</v>
      </c>
      <c r="AS108" s="439">
        <v>807</v>
      </c>
      <c r="AT108" s="439">
        <v>811</v>
      </c>
      <c r="AU108" s="439">
        <v>807</v>
      </c>
      <c r="AV108" s="439">
        <v>801</v>
      </c>
      <c r="AW108" s="439">
        <v>810</v>
      </c>
      <c r="AX108" s="439">
        <v>785</v>
      </c>
      <c r="AY108" s="416">
        <v>774</v>
      </c>
      <c r="AZ108" s="412">
        <v>747</v>
      </c>
      <c r="BA108" s="439">
        <v>738</v>
      </c>
      <c r="BB108" s="439">
        <v>749</v>
      </c>
      <c r="BC108" s="439">
        <v>734</v>
      </c>
      <c r="BD108" s="439">
        <v>744</v>
      </c>
      <c r="BE108" s="439">
        <v>755</v>
      </c>
      <c r="BF108" s="439">
        <v>762</v>
      </c>
      <c r="BG108" s="439">
        <v>732</v>
      </c>
      <c r="BH108" s="439">
        <v>755</v>
      </c>
      <c r="BI108" s="439">
        <v>739</v>
      </c>
      <c r="BJ108" s="439">
        <v>751</v>
      </c>
      <c r="BK108" s="411">
        <v>761</v>
      </c>
      <c r="BL108" s="412">
        <v>745</v>
      </c>
      <c r="BM108" s="439">
        <v>750</v>
      </c>
      <c r="BN108" s="439">
        <v>770</v>
      </c>
      <c r="BO108" s="439">
        <v>787</v>
      </c>
      <c r="BP108" s="439">
        <v>800</v>
      </c>
      <c r="BQ108" s="439">
        <v>815</v>
      </c>
      <c r="BR108" s="439">
        <v>812</v>
      </c>
      <c r="BS108" s="439">
        <v>814</v>
      </c>
      <c r="BT108" s="439">
        <v>820</v>
      </c>
      <c r="BU108" s="439">
        <v>812</v>
      </c>
      <c r="BV108" s="439">
        <v>821</v>
      </c>
      <c r="BW108" s="411">
        <v>828</v>
      </c>
      <c r="BX108" s="412">
        <v>790</v>
      </c>
      <c r="BY108" s="439">
        <v>806</v>
      </c>
      <c r="BZ108" s="439">
        <v>799</v>
      </c>
      <c r="CA108" s="439">
        <v>804</v>
      </c>
      <c r="CB108" s="439">
        <v>823</v>
      </c>
      <c r="CC108" s="439">
        <v>848</v>
      </c>
      <c r="CD108" s="439">
        <v>861</v>
      </c>
      <c r="CE108" s="439">
        <v>867</v>
      </c>
      <c r="CF108" s="439">
        <v>875</v>
      </c>
      <c r="CG108" s="439">
        <v>876</v>
      </c>
      <c r="CH108" s="439">
        <v>900</v>
      </c>
      <c r="CI108" s="411">
        <v>910</v>
      </c>
      <c r="CJ108" s="412">
        <v>874</v>
      </c>
      <c r="CK108" s="439">
        <v>869</v>
      </c>
      <c r="CL108" s="439">
        <v>878</v>
      </c>
      <c r="CM108" s="439">
        <v>880</v>
      </c>
      <c r="CN108" s="411">
        <v>836</v>
      </c>
      <c r="CO108" s="411">
        <v>831</v>
      </c>
      <c r="CP108" s="411">
        <v>821</v>
      </c>
      <c r="CQ108" s="411">
        <v>844</v>
      </c>
      <c r="CR108" s="411">
        <v>856</v>
      </c>
      <c r="CS108" s="411">
        <v>873</v>
      </c>
      <c r="CT108" s="411">
        <v>883</v>
      </c>
      <c r="CU108" s="416">
        <f>'1. Población_Afiliada_Regimen'!F108</f>
        <v>880</v>
      </c>
      <c r="CV108" s="118">
        <f t="shared" si="4"/>
        <v>-3</v>
      </c>
      <c r="CW108" s="98">
        <f t="shared" si="5"/>
        <v>-0.33975084937712347</v>
      </c>
      <c r="CX108" s="118">
        <f t="shared" si="6"/>
        <v>-30</v>
      </c>
      <c r="CY108" s="98">
        <f t="shared" si="7"/>
        <v>-3.296703296703297</v>
      </c>
    </row>
    <row r="109" spans="1:103" ht="15" outlineLevel="2">
      <c r="A109" s="409">
        <v>93</v>
      </c>
      <c r="B109" s="409" t="s">
        <v>429</v>
      </c>
      <c r="C109" s="409" t="s">
        <v>331</v>
      </c>
      <c r="D109" s="412">
        <v>1373</v>
      </c>
      <c r="E109" s="439">
        <v>1398</v>
      </c>
      <c r="F109" s="439">
        <v>1386</v>
      </c>
      <c r="G109" s="439">
        <v>1391</v>
      </c>
      <c r="H109" s="439">
        <v>1375</v>
      </c>
      <c r="I109" s="439">
        <v>1396</v>
      </c>
      <c r="J109" s="439">
        <v>1397</v>
      </c>
      <c r="K109" s="439">
        <v>1387</v>
      </c>
      <c r="L109" s="439">
        <v>1388</v>
      </c>
      <c r="M109" s="439">
        <v>1388</v>
      </c>
      <c r="N109" s="439">
        <v>1408</v>
      </c>
      <c r="O109" s="416">
        <v>1443</v>
      </c>
      <c r="P109" s="412">
        <v>1402</v>
      </c>
      <c r="Q109" s="439">
        <v>927</v>
      </c>
      <c r="R109" s="439">
        <v>1266</v>
      </c>
      <c r="S109" s="439">
        <v>1324</v>
      </c>
      <c r="T109" s="439">
        <v>1375</v>
      </c>
      <c r="U109" s="439">
        <v>1347</v>
      </c>
      <c r="V109" s="439">
        <v>1347</v>
      </c>
      <c r="W109" s="439">
        <v>1366</v>
      </c>
      <c r="X109" s="439">
        <v>1362</v>
      </c>
      <c r="Y109" s="439">
        <v>1388</v>
      </c>
      <c r="Z109" s="439">
        <v>1305</v>
      </c>
      <c r="AA109" s="416">
        <v>1269</v>
      </c>
      <c r="AB109" s="412">
        <v>1236</v>
      </c>
      <c r="AC109" s="439">
        <v>1224</v>
      </c>
      <c r="AD109" s="439">
        <v>1252</v>
      </c>
      <c r="AE109" s="439">
        <v>1253</v>
      </c>
      <c r="AF109" s="439">
        <v>1225</v>
      </c>
      <c r="AG109" s="439">
        <v>1245</v>
      </c>
      <c r="AH109" s="439">
        <v>1360</v>
      </c>
      <c r="AI109" s="439">
        <v>1389</v>
      </c>
      <c r="AJ109" s="439">
        <v>1402</v>
      </c>
      <c r="AK109" s="439">
        <v>1370</v>
      </c>
      <c r="AL109" s="439">
        <v>1245</v>
      </c>
      <c r="AM109" s="416">
        <v>1258</v>
      </c>
      <c r="AN109" s="412">
        <v>1243</v>
      </c>
      <c r="AO109" s="439">
        <v>1162</v>
      </c>
      <c r="AP109" s="439">
        <v>1199</v>
      </c>
      <c r="AQ109" s="439">
        <v>1277</v>
      </c>
      <c r="AR109" s="439">
        <v>1306</v>
      </c>
      <c r="AS109" s="439">
        <v>1340</v>
      </c>
      <c r="AT109" s="439">
        <v>1356</v>
      </c>
      <c r="AU109" s="439">
        <v>1365</v>
      </c>
      <c r="AV109" s="439">
        <v>1391</v>
      </c>
      <c r="AW109" s="439">
        <v>1380</v>
      </c>
      <c r="AX109" s="439">
        <v>1343</v>
      </c>
      <c r="AY109" s="416">
        <v>1325</v>
      </c>
      <c r="AZ109" s="412">
        <v>1292</v>
      </c>
      <c r="BA109" s="439">
        <v>1283</v>
      </c>
      <c r="BB109" s="439">
        <v>1273</v>
      </c>
      <c r="BC109" s="439">
        <v>1239</v>
      </c>
      <c r="BD109" s="439">
        <v>1248</v>
      </c>
      <c r="BE109" s="439">
        <v>1271</v>
      </c>
      <c r="BF109" s="439">
        <v>1259</v>
      </c>
      <c r="BG109" s="439">
        <v>1240</v>
      </c>
      <c r="BH109" s="439">
        <v>1233</v>
      </c>
      <c r="BI109" s="439">
        <v>1210</v>
      </c>
      <c r="BJ109" s="439">
        <v>1170</v>
      </c>
      <c r="BK109" s="411">
        <v>1157</v>
      </c>
      <c r="BL109" s="412">
        <v>1165</v>
      </c>
      <c r="BM109" s="439">
        <v>1194</v>
      </c>
      <c r="BN109" s="439">
        <v>1194</v>
      </c>
      <c r="BO109" s="439">
        <v>1214</v>
      </c>
      <c r="BP109" s="439">
        <v>1194</v>
      </c>
      <c r="BQ109" s="439">
        <v>1188</v>
      </c>
      <c r="BR109" s="439">
        <v>1165</v>
      </c>
      <c r="BS109" s="439">
        <v>1205</v>
      </c>
      <c r="BT109" s="439">
        <v>1190</v>
      </c>
      <c r="BU109" s="439">
        <v>1192</v>
      </c>
      <c r="BV109" s="439">
        <v>1180</v>
      </c>
      <c r="BW109" s="411">
        <v>1163</v>
      </c>
      <c r="BX109" s="412">
        <v>1073</v>
      </c>
      <c r="BY109" s="439">
        <v>1070</v>
      </c>
      <c r="BZ109" s="439">
        <v>1126</v>
      </c>
      <c r="CA109" s="439">
        <v>1143</v>
      </c>
      <c r="CB109" s="439">
        <v>1170</v>
      </c>
      <c r="CC109" s="439">
        <v>1197</v>
      </c>
      <c r="CD109" s="439">
        <v>1209</v>
      </c>
      <c r="CE109" s="439">
        <v>1244</v>
      </c>
      <c r="CF109" s="439">
        <v>1212</v>
      </c>
      <c r="CG109" s="439">
        <v>1233</v>
      </c>
      <c r="CH109" s="439">
        <v>1261</v>
      </c>
      <c r="CI109" s="411">
        <v>1217</v>
      </c>
      <c r="CJ109" s="412">
        <v>1130</v>
      </c>
      <c r="CK109" s="439">
        <v>1139</v>
      </c>
      <c r="CL109" s="439">
        <v>1153</v>
      </c>
      <c r="CM109" s="439">
        <v>1156</v>
      </c>
      <c r="CN109" s="411">
        <v>1167</v>
      </c>
      <c r="CO109" s="411">
        <v>1179</v>
      </c>
      <c r="CP109" s="411">
        <v>1140</v>
      </c>
      <c r="CQ109" s="411">
        <v>1185</v>
      </c>
      <c r="CR109" s="411">
        <v>1175</v>
      </c>
      <c r="CS109" s="411">
        <v>1130</v>
      </c>
      <c r="CT109" s="411">
        <v>1183</v>
      </c>
      <c r="CU109" s="416">
        <f>'1. Población_Afiliada_Regimen'!F109</f>
        <v>1146</v>
      </c>
      <c r="CV109" s="118">
        <f t="shared" si="4"/>
        <v>-37</v>
      </c>
      <c r="CW109" s="98">
        <f t="shared" si="5"/>
        <v>-3.1276415891800511</v>
      </c>
      <c r="CX109" s="118">
        <f t="shared" si="6"/>
        <v>-71</v>
      </c>
      <c r="CY109" s="98">
        <f t="shared" si="7"/>
        <v>-5.8340180772391133</v>
      </c>
    </row>
    <row r="110" spans="1:103" ht="15" outlineLevel="2">
      <c r="A110" s="409">
        <v>101</v>
      </c>
      <c r="B110" s="409" t="s">
        <v>429</v>
      </c>
      <c r="C110" s="409" t="s">
        <v>358</v>
      </c>
      <c r="D110" s="412">
        <v>6853</v>
      </c>
      <c r="E110" s="439">
        <v>6726</v>
      </c>
      <c r="F110" s="439">
        <v>6639</v>
      </c>
      <c r="G110" s="439">
        <v>6860</v>
      </c>
      <c r="H110" s="439">
        <v>7072</v>
      </c>
      <c r="I110" s="439">
        <v>7218</v>
      </c>
      <c r="J110" s="439">
        <v>7103</v>
      </c>
      <c r="K110" s="439">
        <v>7240</v>
      </c>
      <c r="L110" s="439">
        <v>7141</v>
      </c>
      <c r="M110" s="439">
        <v>7184</v>
      </c>
      <c r="N110" s="439">
        <v>7176</v>
      </c>
      <c r="O110" s="416">
        <v>7189</v>
      </c>
      <c r="P110" s="412">
        <v>7006</v>
      </c>
      <c r="Q110" s="439">
        <v>5031</v>
      </c>
      <c r="R110" s="439">
        <v>6574</v>
      </c>
      <c r="S110" s="439">
        <v>6780</v>
      </c>
      <c r="T110" s="439">
        <v>7072</v>
      </c>
      <c r="U110" s="439">
        <v>7085</v>
      </c>
      <c r="V110" s="439">
        <v>7077</v>
      </c>
      <c r="W110" s="439">
        <v>7263</v>
      </c>
      <c r="X110" s="439">
        <v>7307</v>
      </c>
      <c r="Y110" s="439">
        <v>7419</v>
      </c>
      <c r="Z110" s="439">
        <v>7348</v>
      </c>
      <c r="AA110" s="416">
        <v>7223</v>
      </c>
      <c r="AB110" s="412">
        <v>7026</v>
      </c>
      <c r="AC110" s="439">
        <v>6905</v>
      </c>
      <c r="AD110" s="439">
        <v>6913</v>
      </c>
      <c r="AE110" s="439">
        <v>7087</v>
      </c>
      <c r="AF110" s="439">
        <v>7185</v>
      </c>
      <c r="AG110" s="439">
        <v>7299</v>
      </c>
      <c r="AH110" s="439">
        <v>7469</v>
      </c>
      <c r="AI110" s="439">
        <v>7584</v>
      </c>
      <c r="AJ110" s="439">
        <v>7779</v>
      </c>
      <c r="AK110" s="439">
        <v>7731</v>
      </c>
      <c r="AL110" s="439">
        <v>7521</v>
      </c>
      <c r="AM110" s="416">
        <v>7523</v>
      </c>
      <c r="AN110" s="412">
        <v>7284</v>
      </c>
      <c r="AO110" s="439">
        <v>7165</v>
      </c>
      <c r="AP110" s="439">
        <v>7236</v>
      </c>
      <c r="AQ110" s="439">
        <v>7432</v>
      </c>
      <c r="AR110" s="439">
        <v>7483</v>
      </c>
      <c r="AS110" s="439">
        <v>7841</v>
      </c>
      <c r="AT110" s="439">
        <v>7914</v>
      </c>
      <c r="AU110" s="439">
        <v>7904</v>
      </c>
      <c r="AV110" s="439">
        <v>7846</v>
      </c>
      <c r="AW110" s="439">
        <v>7961</v>
      </c>
      <c r="AX110" s="439">
        <v>7872</v>
      </c>
      <c r="AY110" s="416">
        <v>7884</v>
      </c>
      <c r="AZ110" s="412">
        <v>7750</v>
      </c>
      <c r="BA110" s="439">
        <v>7780</v>
      </c>
      <c r="BB110" s="439">
        <v>7930</v>
      </c>
      <c r="BC110" s="439">
        <v>7818</v>
      </c>
      <c r="BD110" s="439">
        <v>7788</v>
      </c>
      <c r="BE110" s="439">
        <v>7795</v>
      </c>
      <c r="BF110" s="439">
        <v>7791</v>
      </c>
      <c r="BG110" s="439">
        <v>8435</v>
      </c>
      <c r="BH110" s="439">
        <v>7603</v>
      </c>
      <c r="BI110" s="439">
        <v>7595</v>
      </c>
      <c r="BJ110" s="439">
        <v>7515</v>
      </c>
      <c r="BK110" s="411">
        <v>7489</v>
      </c>
      <c r="BL110" s="412">
        <v>7381</v>
      </c>
      <c r="BM110" s="439">
        <v>7237</v>
      </c>
      <c r="BN110" s="439">
        <v>7391</v>
      </c>
      <c r="BO110" s="439">
        <v>7437</v>
      </c>
      <c r="BP110" s="439">
        <v>7344</v>
      </c>
      <c r="BQ110" s="439">
        <v>7354</v>
      </c>
      <c r="BR110" s="439">
        <v>7346</v>
      </c>
      <c r="BS110" s="439">
        <v>7421</v>
      </c>
      <c r="BT110" s="439">
        <v>7518</v>
      </c>
      <c r="BU110" s="439">
        <v>7584</v>
      </c>
      <c r="BV110" s="439">
        <v>7572</v>
      </c>
      <c r="BW110" s="411">
        <v>7556</v>
      </c>
      <c r="BX110" s="412">
        <v>7432</v>
      </c>
      <c r="BY110" s="439">
        <v>7458</v>
      </c>
      <c r="BZ110" s="439">
        <v>7471</v>
      </c>
      <c r="CA110" s="439">
        <v>7466</v>
      </c>
      <c r="CB110" s="439">
        <v>7422</v>
      </c>
      <c r="CC110" s="439">
        <v>7438</v>
      </c>
      <c r="CD110" s="439">
        <v>7498</v>
      </c>
      <c r="CE110" s="439">
        <v>7457</v>
      </c>
      <c r="CF110" s="439">
        <v>7403</v>
      </c>
      <c r="CG110" s="439">
        <v>7428</v>
      </c>
      <c r="CH110" s="439">
        <v>7396</v>
      </c>
      <c r="CI110" s="411">
        <v>7336</v>
      </c>
      <c r="CJ110" s="412">
        <v>7162</v>
      </c>
      <c r="CK110" s="439">
        <v>7080</v>
      </c>
      <c r="CL110" s="439">
        <v>7081</v>
      </c>
      <c r="CM110" s="439">
        <v>7023</v>
      </c>
      <c r="CN110" s="411">
        <v>6932</v>
      </c>
      <c r="CO110" s="411">
        <v>6933</v>
      </c>
      <c r="CP110" s="411">
        <v>7004</v>
      </c>
      <c r="CQ110" s="411">
        <v>7100</v>
      </c>
      <c r="CR110" s="411">
        <v>7171</v>
      </c>
      <c r="CS110" s="411">
        <v>7256</v>
      </c>
      <c r="CT110" s="411">
        <v>7335</v>
      </c>
      <c r="CU110" s="416">
        <f>'1. Población_Afiliada_Regimen'!F110</f>
        <v>7424</v>
      </c>
      <c r="CV110" s="118">
        <f t="shared" si="4"/>
        <v>89</v>
      </c>
      <c r="CW110" s="98">
        <f t="shared" si="5"/>
        <v>1.2133605998636674</v>
      </c>
      <c r="CX110" s="118">
        <f t="shared" si="6"/>
        <v>88</v>
      </c>
      <c r="CY110" s="98">
        <f t="shared" si="7"/>
        <v>1.1995637949836424</v>
      </c>
    </row>
    <row r="111" spans="1:103" ht="15" outlineLevel="2">
      <c r="A111" s="409">
        <v>145</v>
      </c>
      <c r="B111" s="409" t="s">
        <v>429</v>
      </c>
      <c r="C111" s="409" t="s">
        <v>347</v>
      </c>
      <c r="D111" s="412">
        <v>783</v>
      </c>
      <c r="E111" s="439">
        <v>810</v>
      </c>
      <c r="F111" s="439">
        <v>813</v>
      </c>
      <c r="G111" s="439">
        <v>774</v>
      </c>
      <c r="H111" s="439">
        <v>783</v>
      </c>
      <c r="I111" s="439">
        <v>809</v>
      </c>
      <c r="J111" s="439">
        <v>791</v>
      </c>
      <c r="K111" s="439">
        <v>794</v>
      </c>
      <c r="L111" s="439">
        <v>812</v>
      </c>
      <c r="M111" s="439">
        <v>870</v>
      </c>
      <c r="N111" s="439">
        <v>855</v>
      </c>
      <c r="O111" s="416">
        <v>747</v>
      </c>
      <c r="P111" s="412">
        <v>707</v>
      </c>
      <c r="Q111" s="439">
        <v>596</v>
      </c>
      <c r="R111" s="439">
        <v>720</v>
      </c>
      <c r="S111" s="439">
        <v>664</v>
      </c>
      <c r="T111" s="439">
        <v>783</v>
      </c>
      <c r="U111" s="439">
        <v>738</v>
      </c>
      <c r="V111" s="439">
        <v>708</v>
      </c>
      <c r="W111" s="439">
        <v>800</v>
      </c>
      <c r="X111" s="439">
        <v>792</v>
      </c>
      <c r="Y111" s="439">
        <v>829</v>
      </c>
      <c r="Z111" s="439">
        <v>815</v>
      </c>
      <c r="AA111" s="416">
        <v>782</v>
      </c>
      <c r="AB111" s="412">
        <v>705</v>
      </c>
      <c r="AC111" s="439">
        <v>672</v>
      </c>
      <c r="AD111" s="439">
        <v>692</v>
      </c>
      <c r="AE111" s="439">
        <v>680</v>
      </c>
      <c r="AF111" s="439">
        <v>671</v>
      </c>
      <c r="AG111" s="439">
        <v>680</v>
      </c>
      <c r="AH111" s="439">
        <v>697</v>
      </c>
      <c r="AI111" s="439">
        <v>729</v>
      </c>
      <c r="AJ111" s="439">
        <v>752</v>
      </c>
      <c r="AK111" s="439">
        <v>747</v>
      </c>
      <c r="AL111" s="439">
        <v>695</v>
      </c>
      <c r="AM111" s="416">
        <v>701</v>
      </c>
      <c r="AN111" s="412">
        <v>663</v>
      </c>
      <c r="AO111" s="439">
        <v>553</v>
      </c>
      <c r="AP111" s="439">
        <v>572</v>
      </c>
      <c r="AQ111" s="439">
        <v>593</v>
      </c>
      <c r="AR111" s="439">
        <v>594</v>
      </c>
      <c r="AS111" s="439">
        <v>616</v>
      </c>
      <c r="AT111" s="439">
        <v>623</v>
      </c>
      <c r="AU111" s="439">
        <v>642</v>
      </c>
      <c r="AV111" s="439">
        <v>650</v>
      </c>
      <c r="AW111" s="439">
        <v>666</v>
      </c>
      <c r="AX111" s="439">
        <v>673</v>
      </c>
      <c r="AY111" s="416">
        <v>690</v>
      </c>
      <c r="AZ111" s="412">
        <v>688</v>
      </c>
      <c r="BA111" s="439">
        <v>674</v>
      </c>
      <c r="BB111" s="439">
        <v>667</v>
      </c>
      <c r="BC111" s="439">
        <v>610</v>
      </c>
      <c r="BD111" s="439">
        <v>617</v>
      </c>
      <c r="BE111" s="439">
        <v>632</v>
      </c>
      <c r="BF111" s="439">
        <v>643</v>
      </c>
      <c r="BG111" s="439">
        <v>659</v>
      </c>
      <c r="BH111" s="439">
        <v>661</v>
      </c>
      <c r="BI111" s="439">
        <v>637</v>
      </c>
      <c r="BJ111" s="439">
        <v>617</v>
      </c>
      <c r="BK111" s="411">
        <v>629</v>
      </c>
      <c r="BL111" s="412">
        <v>636</v>
      </c>
      <c r="BM111" s="439">
        <v>640</v>
      </c>
      <c r="BN111" s="439">
        <v>640</v>
      </c>
      <c r="BO111" s="439">
        <v>675</v>
      </c>
      <c r="BP111" s="439">
        <v>674</v>
      </c>
      <c r="BQ111" s="439">
        <v>661</v>
      </c>
      <c r="BR111" s="439">
        <v>665</v>
      </c>
      <c r="BS111" s="439">
        <v>689</v>
      </c>
      <c r="BT111" s="439">
        <v>674</v>
      </c>
      <c r="BU111" s="439">
        <v>667</v>
      </c>
      <c r="BV111" s="439">
        <v>653</v>
      </c>
      <c r="BW111" s="411">
        <v>628</v>
      </c>
      <c r="BX111" s="412">
        <v>603</v>
      </c>
      <c r="BY111" s="439">
        <v>611</v>
      </c>
      <c r="BZ111" s="439">
        <v>633</v>
      </c>
      <c r="CA111" s="439">
        <v>623</v>
      </c>
      <c r="CB111" s="439">
        <v>612</v>
      </c>
      <c r="CC111" s="439">
        <v>620</v>
      </c>
      <c r="CD111" s="439">
        <v>642</v>
      </c>
      <c r="CE111" s="439">
        <v>662</v>
      </c>
      <c r="CF111" s="439">
        <v>648</v>
      </c>
      <c r="CG111" s="439">
        <v>666</v>
      </c>
      <c r="CH111" s="439">
        <v>657</v>
      </c>
      <c r="CI111" s="411">
        <v>629</v>
      </c>
      <c r="CJ111" s="412">
        <v>592</v>
      </c>
      <c r="CK111" s="439">
        <v>633</v>
      </c>
      <c r="CL111" s="439">
        <v>603</v>
      </c>
      <c r="CM111" s="439">
        <v>592</v>
      </c>
      <c r="CN111" s="411">
        <v>564</v>
      </c>
      <c r="CO111" s="411">
        <v>553</v>
      </c>
      <c r="CP111" s="411">
        <v>553</v>
      </c>
      <c r="CQ111" s="411">
        <v>605</v>
      </c>
      <c r="CR111" s="411">
        <v>603</v>
      </c>
      <c r="CS111" s="411">
        <v>625</v>
      </c>
      <c r="CT111" s="411">
        <v>646</v>
      </c>
      <c r="CU111" s="416">
        <f>'1. Población_Afiliada_Regimen'!F111</f>
        <v>647</v>
      </c>
      <c r="CV111" s="118">
        <f t="shared" si="4"/>
        <v>1</v>
      </c>
      <c r="CW111" s="98">
        <f t="shared" si="5"/>
        <v>0.15479876160990713</v>
      </c>
      <c r="CX111" s="118">
        <f t="shared" si="6"/>
        <v>18</v>
      </c>
      <c r="CY111" s="98">
        <f t="shared" si="7"/>
        <v>2.8616852146263914</v>
      </c>
    </row>
    <row r="112" spans="1:103" ht="15" outlineLevel="2">
      <c r="A112" s="409">
        <v>209</v>
      </c>
      <c r="B112" s="409" t="s">
        <v>429</v>
      </c>
      <c r="C112" s="409" t="s">
        <v>364</v>
      </c>
      <c r="D112" s="412">
        <v>3559</v>
      </c>
      <c r="E112" s="439">
        <v>3579</v>
      </c>
      <c r="F112" s="439">
        <v>3546</v>
      </c>
      <c r="G112" s="439">
        <v>3590</v>
      </c>
      <c r="H112" s="439">
        <v>3582</v>
      </c>
      <c r="I112" s="439">
        <v>3655</v>
      </c>
      <c r="J112" s="439">
        <v>3577</v>
      </c>
      <c r="K112" s="439">
        <v>3578</v>
      </c>
      <c r="L112" s="439">
        <v>3544</v>
      </c>
      <c r="M112" s="439">
        <v>3556</v>
      </c>
      <c r="N112" s="439">
        <v>3568</v>
      </c>
      <c r="O112" s="416">
        <v>3569</v>
      </c>
      <c r="P112" s="412">
        <v>3483</v>
      </c>
      <c r="Q112" s="439">
        <v>1817</v>
      </c>
      <c r="R112" s="439">
        <v>3363</v>
      </c>
      <c r="S112" s="439">
        <v>3461</v>
      </c>
      <c r="T112" s="439">
        <v>3582</v>
      </c>
      <c r="U112" s="439">
        <v>3536</v>
      </c>
      <c r="V112" s="439">
        <v>3533</v>
      </c>
      <c r="W112" s="439">
        <v>3617</v>
      </c>
      <c r="X112" s="439">
        <v>3642</v>
      </c>
      <c r="Y112" s="439">
        <v>3716</v>
      </c>
      <c r="Z112" s="439">
        <v>3694</v>
      </c>
      <c r="AA112" s="416">
        <v>3650</v>
      </c>
      <c r="AB112" s="412">
        <v>3535</v>
      </c>
      <c r="AC112" s="439">
        <v>3502</v>
      </c>
      <c r="AD112" s="439">
        <v>3490</v>
      </c>
      <c r="AE112" s="439">
        <v>3468</v>
      </c>
      <c r="AF112" s="439">
        <v>3460</v>
      </c>
      <c r="AG112" s="439">
        <v>3508</v>
      </c>
      <c r="AH112" s="439">
        <v>3667</v>
      </c>
      <c r="AI112" s="439">
        <v>3729</v>
      </c>
      <c r="AJ112" s="439">
        <v>3737</v>
      </c>
      <c r="AK112" s="439">
        <v>3710</v>
      </c>
      <c r="AL112" s="439">
        <v>3520</v>
      </c>
      <c r="AM112" s="416">
        <v>3472</v>
      </c>
      <c r="AN112" s="412">
        <v>3294</v>
      </c>
      <c r="AO112" s="439">
        <v>3079</v>
      </c>
      <c r="AP112" s="439">
        <v>3130</v>
      </c>
      <c r="AQ112" s="439">
        <v>3243</v>
      </c>
      <c r="AR112" s="439">
        <v>3286</v>
      </c>
      <c r="AS112" s="439">
        <v>3394</v>
      </c>
      <c r="AT112" s="439">
        <v>3438</v>
      </c>
      <c r="AU112" s="439">
        <v>3448</v>
      </c>
      <c r="AV112" s="439">
        <v>3479</v>
      </c>
      <c r="AW112" s="439">
        <v>3506</v>
      </c>
      <c r="AX112" s="439">
        <v>3530</v>
      </c>
      <c r="AY112" s="416">
        <v>3534</v>
      </c>
      <c r="AZ112" s="412">
        <v>3474</v>
      </c>
      <c r="BA112" s="439">
        <v>3434</v>
      </c>
      <c r="BB112" s="439">
        <v>3427</v>
      </c>
      <c r="BC112" s="439">
        <v>3356</v>
      </c>
      <c r="BD112" s="439">
        <v>3364</v>
      </c>
      <c r="BE112" s="439">
        <v>3411</v>
      </c>
      <c r="BF112" s="439">
        <v>3381</v>
      </c>
      <c r="BG112" s="439">
        <v>3380</v>
      </c>
      <c r="BH112" s="439">
        <v>3367</v>
      </c>
      <c r="BI112" s="439">
        <v>3310</v>
      </c>
      <c r="BJ112" s="439">
        <v>3275</v>
      </c>
      <c r="BK112" s="411">
        <v>3285</v>
      </c>
      <c r="BL112" s="412">
        <v>3264</v>
      </c>
      <c r="BM112" s="439">
        <v>3163</v>
      </c>
      <c r="BN112" s="439">
        <v>3204</v>
      </c>
      <c r="BO112" s="439">
        <v>3230</v>
      </c>
      <c r="BP112" s="439">
        <v>3232</v>
      </c>
      <c r="BQ112" s="439">
        <v>3225</v>
      </c>
      <c r="BR112" s="439">
        <v>3234</v>
      </c>
      <c r="BS112" s="439">
        <v>3226</v>
      </c>
      <c r="BT112" s="439">
        <v>3240</v>
      </c>
      <c r="BU112" s="439">
        <v>3212</v>
      </c>
      <c r="BV112" s="439">
        <v>3174</v>
      </c>
      <c r="BW112" s="411">
        <v>3166</v>
      </c>
      <c r="BX112" s="412">
        <v>3111</v>
      </c>
      <c r="BY112" s="439">
        <v>3115</v>
      </c>
      <c r="BZ112" s="439">
        <v>3151</v>
      </c>
      <c r="CA112" s="439">
        <v>3164</v>
      </c>
      <c r="CB112" s="439">
        <v>3175</v>
      </c>
      <c r="CC112" s="439">
        <v>3225</v>
      </c>
      <c r="CD112" s="439">
        <v>3275</v>
      </c>
      <c r="CE112" s="439">
        <v>3347</v>
      </c>
      <c r="CF112" s="439">
        <v>3280</v>
      </c>
      <c r="CG112" s="439">
        <v>3204</v>
      </c>
      <c r="CH112" s="439">
        <v>3209</v>
      </c>
      <c r="CI112" s="411">
        <v>3188</v>
      </c>
      <c r="CJ112" s="412">
        <v>3118</v>
      </c>
      <c r="CK112" s="439">
        <v>3036</v>
      </c>
      <c r="CL112" s="439">
        <v>3107</v>
      </c>
      <c r="CM112" s="439">
        <v>3151</v>
      </c>
      <c r="CN112" s="411">
        <v>3105</v>
      </c>
      <c r="CO112" s="411">
        <v>3081</v>
      </c>
      <c r="CP112" s="411">
        <v>3063</v>
      </c>
      <c r="CQ112" s="411">
        <v>3134</v>
      </c>
      <c r="CR112" s="411">
        <v>3165</v>
      </c>
      <c r="CS112" s="411">
        <v>3133</v>
      </c>
      <c r="CT112" s="411">
        <v>3185</v>
      </c>
      <c r="CU112" s="416">
        <f>'1. Población_Afiliada_Regimen'!F112</f>
        <v>3142</v>
      </c>
      <c r="CV112" s="118">
        <f t="shared" si="4"/>
        <v>-43</v>
      </c>
      <c r="CW112" s="98">
        <f t="shared" si="5"/>
        <v>-1.3500784929356358</v>
      </c>
      <c r="CX112" s="118">
        <f t="shared" si="6"/>
        <v>-46</v>
      </c>
      <c r="CY112" s="98">
        <f t="shared" si="7"/>
        <v>-1.4429109159347553</v>
      </c>
    </row>
    <row r="113" spans="1:103" ht="15" outlineLevel="2">
      <c r="A113" s="409">
        <v>282</v>
      </c>
      <c r="B113" s="409" t="s">
        <v>429</v>
      </c>
      <c r="C113" s="409" t="s">
        <v>375</v>
      </c>
      <c r="D113" s="412">
        <v>7109</v>
      </c>
      <c r="E113" s="439">
        <v>7080</v>
      </c>
      <c r="F113" s="439">
        <v>7077</v>
      </c>
      <c r="G113" s="439">
        <v>7229</v>
      </c>
      <c r="H113" s="439">
        <v>7223</v>
      </c>
      <c r="I113" s="439">
        <v>7282</v>
      </c>
      <c r="J113" s="439">
        <v>7277</v>
      </c>
      <c r="K113" s="439">
        <v>7312</v>
      </c>
      <c r="L113" s="439">
        <v>7270</v>
      </c>
      <c r="M113" s="439">
        <v>7347</v>
      </c>
      <c r="N113" s="439">
        <v>7426</v>
      </c>
      <c r="O113" s="416">
        <v>7398</v>
      </c>
      <c r="P113" s="412">
        <v>7152</v>
      </c>
      <c r="Q113" s="439">
        <v>5619</v>
      </c>
      <c r="R113" s="439">
        <v>7033</v>
      </c>
      <c r="S113" s="439">
        <v>7106</v>
      </c>
      <c r="T113" s="439">
        <v>7223</v>
      </c>
      <c r="U113" s="439">
        <v>7184</v>
      </c>
      <c r="V113" s="439">
        <v>7264</v>
      </c>
      <c r="W113" s="439">
        <v>7449</v>
      </c>
      <c r="X113" s="439">
        <v>7521</v>
      </c>
      <c r="Y113" s="439">
        <v>7550</v>
      </c>
      <c r="Z113" s="439">
        <v>7415</v>
      </c>
      <c r="AA113" s="416">
        <v>7138</v>
      </c>
      <c r="AB113" s="412">
        <v>6883</v>
      </c>
      <c r="AC113" s="439">
        <v>6845</v>
      </c>
      <c r="AD113" s="439">
        <v>6949</v>
      </c>
      <c r="AE113" s="439">
        <v>7039</v>
      </c>
      <c r="AF113" s="439">
        <v>7045</v>
      </c>
      <c r="AG113" s="439">
        <v>7244</v>
      </c>
      <c r="AH113" s="439">
        <v>7539</v>
      </c>
      <c r="AI113" s="439">
        <v>7661</v>
      </c>
      <c r="AJ113" s="439">
        <v>7735</v>
      </c>
      <c r="AK113" s="439">
        <v>7709</v>
      </c>
      <c r="AL113" s="439">
        <v>7349</v>
      </c>
      <c r="AM113" s="416">
        <v>7295</v>
      </c>
      <c r="AN113" s="412">
        <v>7154</v>
      </c>
      <c r="AO113" s="439">
        <v>6988</v>
      </c>
      <c r="AP113" s="439">
        <v>7087</v>
      </c>
      <c r="AQ113" s="439">
        <v>7261</v>
      </c>
      <c r="AR113" s="439">
        <v>7346</v>
      </c>
      <c r="AS113" s="439">
        <v>7531</v>
      </c>
      <c r="AT113" s="439">
        <v>7593</v>
      </c>
      <c r="AU113" s="439">
        <v>7625</v>
      </c>
      <c r="AV113" s="439">
        <v>7688</v>
      </c>
      <c r="AW113" s="439">
        <v>7770</v>
      </c>
      <c r="AX113" s="439">
        <v>8245</v>
      </c>
      <c r="AY113" s="416">
        <v>8894</v>
      </c>
      <c r="AZ113" s="412">
        <v>9190</v>
      </c>
      <c r="BA113" s="439">
        <v>8944</v>
      </c>
      <c r="BB113" s="439">
        <v>8853</v>
      </c>
      <c r="BC113" s="439">
        <v>8754</v>
      </c>
      <c r="BD113" s="439">
        <v>8465</v>
      </c>
      <c r="BE113" s="439">
        <v>8360</v>
      </c>
      <c r="BF113" s="439">
        <v>8273</v>
      </c>
      <c r="BG113" s="439">
        <v>8175</v>
      </c>
      <c r="BH113" s="439">
        <v>7888</v>
      </c>
      <c r="BI113" s="439">
        <v>7750</v>
      </c>
      <c r="BJ113" s="439">
        <v>7504</v>
      </c>
      <c r="BK113" s="411">
        <v>7488</v>
      </c>
      <c r="BL113" s="412">
        <v>7334</v>
      </c>
      <c r="BM113" s="439">
        <v>7238</v>
      </c>
      <c r="BN113" s="439">
        <v>7284</v>
      </c>
      <c r="BO113" s="439">
        <v>7225</v>
      </c>
      <c r="BP113" s="439">
        <v>7062</v>
      </c>
      <c r="BQ113" s="439">
        <v>7080</v>
      </c>
      <c r="BR113" s="439">
        <v>7061</v>
      </c>
      <c r="BS113" s="439">
        <v>7124</v>
      </c>
      <c r="BT113" s="439">
        <v>7135</v>
      </c>
      <c r="BU113" s="439">
        <v>7091</v>
      </c>
      <c r="BV113" s="439">
        <v>7032</v>
      </c>
      <c r="BW113" s="411">
        <v>6985</v>
      </c>
      <c r="BX113" s="412">
        <v>6803</v>
      </c>
      <c r="BY113" s="439">
        <v>6714</v>
      </c>
      <c r="BZ113" s="439">
        <v>6784</v>
      </c>
      <c r="CA113" s="439">
        <v>6801</v>
      </c>
      <c r="CB113" s="439">
        <v>6779</v>
      </c>
      <c r="CC113" s="439">
        <v>6807</v>
      </c>
      <c r="CD113" s="439">
        <v>6871</v>
      </c>
      <c r="CE113" s="439">
        <v>6936</v>
      </c>
      <c r="CF113" s="439">
        <v>6863</v>
      </c>
      <c r="CG113" s="439">
        <v>6919</v>
      </c>
      <c r="CH113" s="439">
        <v>6929</v>
      </c>
      <c r="CI113" s="411">
        <v>6883</v>
      </c>
      <c r="CJ113" s="412">
        <v>6681</v>
      </c>
      <c r="CK113" s="439">
        <v>6573</v>
      </c>
      <c r="CL113" s="439">
        <v>6612</v>
      </c>
      <c r="CM113" s="439">
        <v>6573</v>
      </c>
      <c r="CN113" s="411">
        <v>6474</v>
      </c>
      <c r="CO113" s="411">
        <v>6433</v>
      </c>
      <c r="CP113" s="411">
        <v>6429</v>
      </c>
      <c r="CQ113" s="411">
        <v>6601</v>
      </c>
      <c r="CR113" s="411">
        <v>6588</v>
      </c>
      <c r="CS113" s="411">
        <v>6623</v>
      </c>
      <c r="CT113" s="411">
        <v>6685</v>
      </c>
      <c r="CU113" s="416">
        <f>'1. Población_Afiliada_Regimen'!F113</f>
        <v>6675</v>
      </c>
      <c r="CV113" s="118">
        <f t="shared" si="4"/>
        <v>-10</v>
      </c>
      <c r="CW113" s="98">
        <f t="shared" si="5"/>
        <v>-0.14958863126402394</v>
      </c>
      <c r="CX113" s="118">
        <f t="shared" si="6"/>
        <v>-208</v>
      </c>
      <c r="CY113" s="98">
        <f t="shared" si="7"/>
        <v>-3.0219381083829724</v>
      </c>
    </row>
    <row r="114" spans="1:103" ht="15" outlineLevel="2">
      <c r="A114" s="409">
        <v>353</v>
      </c>
      <c r="B114" s="409" t="s">
        <v>429</v>
      </c>
      <c r="C114" s="409" t="s">
        <v>392</v>
      </c>
      <c r="D114" s="412">
        <v>819</v>
      </c>
      <c r="E114" s="439">
        <v>774</v>
      </c>
      <c r="F114" s="439">
        <v>761</v>
      </c>
      <c r="G114" s="439">
        <v>764</v>
      </c>
      <c r="H114" s="439">
        <v>797</v>
      </c>
      <c r="I114" s="439">
        <v>804</v>
      </c>
      <c r="J114" s="439">
        <v>764</v>
      </c>
      <c r="K114" s="439">
        <v>790</v>
      </c>
      <c r="L114" s="439">
        <v>797</v>
      </c>
      <c r="M114" s="439">
        <v>819</v>
      </c>
      <c r="N114" s="439">
        <v>823</v>
      </c>
      <c r="O114" s="416">
        <v>840</v>
      </c>
      <c r="P114" s="412">
        <v>812</v>
      </c>
      <c r="Q114" s="439">
        <v>587</v>
      </c>
      <c r="R114" s="439">
        <v>899</v>
      </c>
      <c r="S114" s="439">
        <v>854</v>
      </c>
      <c r="T114" s="439">
        <v>797</v>
      </c>
      <c r="U114" s="439">
        <v>861</v>
      </c>
      <c r="V114" s="439">
        <v>885</v>
      </c>
      <c r="W114" s="439">
        <v>917</v>
      </c>
      <c r="X114" s="439">
        <v>967</v>
      </c>
      <c r="Y114" s="439">
        <v>977</v>
      </c>
      <c r="Z114" s="439">
        <v>903</v>
      </c>
      <c r="AA114" s="416">
        <v>847</v>
      </c>
      <c r="AB114" s="412">
        <v>780</v>
      </c>
      <c r="AC114" s="439">
        <v>773</v>
      </c>
      <c r="AD114" s="439">
        <v>766</v>
      </c>
      <c r="AE114" s="439">
        <v>755</v>
      </c>
      <c r="AF114" s="439">
        <v>750</v>
      </c>
      <c r="AG114" s="439">
        <v>783</v>
      </c>
      <c r="AH114" s="439">
        <v>821</v>
      </c>
      <c r="AI114" s="439">
        <v>834</v>
      </c>
      <c r="AJ114" s="439">
        <v>834</v>
      </c>
      <c r="AK114" s="439">
        <v>840</v>
      </c>
      <c r="AL114" s="439">
        <v>790</v>
      </c>
      <c r="AM114" s="416">
        <v>798</v>
      </c>
      <c r="AN114" s="412">
        <v>802</v>
      </c>
      <c r="AO114" s="439">
        <v>772</v>
      </c>
      <c r="AP114" s="439">
        <v>781</v>
      </c>
      <c r="AQ114" s="439">
        <v>840</v>
      </c>
      <c r="AR114" s="439">
        <v>860</v>
      </c>
      <c r="AS114" s="439">
        <v>948</v>
      </c>
      <c r="AT114" s="439">
        <v>951</v>
      </c>
      <c r="AU114" s="439">
        <v>973</v>
      </c>
      <c r="AV114" s="439">
        <v>980</v>
      </c>
      <c r="AW114" s="439">
        <v>1000</v>
      </c>
      <c r="AX114" s="439">
        <v>1006</v>
      </c>
      <c r="AY114" s="416">
        <v>1028</v>
      </c>
      <c r="AZ114" s="412">
        <v>1033</v>
      </c>
      <c r="BA114" s="439">
        <v>1022</v>
      </c>
      <c r="BB114" s="439">
        <v>1006</v>
      </c>
      <c r="BC114" s="439">
        <v>960</v>
      </c>
      <c r="BD114" s="439">
        <v>945</v>
      </c>
      <c r="BE114" s="439">
        <v>949</v>
      </c>
      <c r="BF114" s="439">
        <v>960</v>
      </c>
      <c r="BG114" s="439">
        <v>939</v>
      </c>
      <c r="BH114" s="439">
        <v>958</v>
      </c>
      <c r="BI114" s="439">
        <v>955</v>
      </c>
      <c r="BJ114" s="439">
        <v>963</v>
      </c>
      <c r="BK114" s="411">
        <v>970</v>
      </c>
      <c r="BL114" s="412">
        <v>978</v>
      </c>
      <c r="BM114" s="439">
        <v>968</v>
      </c>
      <c r="BN114" s="439">
        <v>999</v>
      </c>
      <c r="BO114" s="439">
        <v>1026</v>
      </c>
      <c r="BP114" s="439">
        <v>1006</v>
      </c>
      <c r="BQ114" s="439">
        <v>1028</v>
      </c>
      <c r="BR114" s="439">
        <v>1042</v>
      </c>
      <c r="BS114" s="439">
        <v>1060</v>
      </c>
      <c r="BT114" s="439">
        <v>1080</v>
      </c>
      <c r="BU114" s="439">
        <v>1115</v>
      </c>
      <c r="BV114" s="439">
        <v>1123</v>
      </c>
      <c r="BW114" s="411">
        <v>1112</v>
      </c>
      <c r="BX114" s="412">
        <v>1094</v>
      </c>
      <c r="BY114" s="439">
        <v>1092</v>
      </c>
      <c r="BZ114" s="439">
        <v>1077</v>
      </c>
      <c r="CA114" s="439">
        <v>1091</v>
      </c>
      <c r="CB114" s="439">
        <v>1083</v>
      </c>
      <c r="CC114" s="439">
        <v>1089</v>
      </c>
      <c r="CD114" s="439">
        <v>1093</v>
      </c>
      <c r="CE114" s="439">
        <v>1086</v>
      </c>
      <c r="CF114" s="439">
        <v>1060</v>
      </c>
      <c r="CG114" s="439">
        <v>1064</v>
      </c>
      <c r="CH114" s="439">
        <v>1061</v>
      </c>
      <c r="CI114" s="411">
        <v>1074</v>
      </c>
      <c r="CJ114" s="412">
        <v>1003</v>
      </c>
      <c r="CK114" s="439">
        <v>1011</v>
      </c>
      <c r="CL114" s="439">
        <v>1060</v>
      </c>
      <c r="CM114" s="439">
        <v>1073</v>
      </c>
      <c r="CN114" s="411">
        <v>1034</v>
      </c>
      <c r="CO114" s="411">
        <v>1039</v>
      </c>
      <c r="CP114" s="411">
        <v>1053</v>
      </c>
      <c r="CQ114" s="411">
        <v>1082</v>
      </c>
      <c r="CR114" s="411">
        <v>1110</v>
      </c>
      <c r="CS114" s="411">
        <v>1137</v>
      </c>
      <c r="CT114" s="411">
        <v>1154</v>
      </c>
      <c r="CU114" s="416">
        <f>'1. Población_Afiliada_Regimen'!F114</f>
        <v>1158</v>
      </c>
      <c r="CV114" s="118">
        <f t="shared" si="4"/>
        <v>4</v>
      </c>
      <c r="CW114" s="98">
        <f t="shared" si="5"/>
        <v>0.34662045060658575</v>
      </c>
      <c r="CX114" s="118">
        <f t="shared" si="6"/>
        <v>84</v>
      </c>
      <c r="CY114" s="98">
        <f t="shared" si="7"/>
        <v>7.8212290502793298</v>
      </c>
    </row>
    <row r="115" spans="1:103" ht="15" outlineLevel="2">
      <c r="A115" s="409">
        <v>364</v>
      </c>
      <c r="B115" s="409" t="s">
        <v>429</v>
      </c>
      <c r="C115" s="409" t="s">
        <v>395</v>
      </c>
      <c r="D115" s="412">
        <v>2629</v>
      </c>
      <c r="E115" s="439">
        <v>2596</v>
      </c>
      <c r="F115" s="439">
        <v>2587</v>
      </c>
      <c r="G115" s="439">
        <v>2685</v>
      </c>
      <c r="H115" s="439">
        <v>2707</v>
      </c>
      <c r="I115" s="439">
        <v>2789</v>
      </c>
      <c r="J115" s="439">
        <v>2810</v>
      </c>
      <c r="K115" s="439">
        <v>2780</v>
      </c>
      <c r="L115" s="439">
        <v>2848</v>
      </c>
      <c r="M115" s="439">
        <v>2866</v>
      </c>
      <c r="N115" s="439">
        <v>2874</v>
      </c>
      <c r="O115" s="416">
        <v>2895</v>
      </c>
      <c r="P115" s="412">
        <v>2810</v>
      </c>
      <c r="Q115" s="439">
        <v>1285</v>
      </c>
      <c r="R115" s="439">
        <v>2726</v>
      </c>
      <c r="S115" s="439">
        <v>2790</v>
      </c>
      <c r="T115" s="439">
        <v>2707</v>
      </c>
      <c r="U115" s="439">
        <v>3038</v>
      </c>
      <c r="V115" s="439">
        <v>2983</v>
      </c>
      <c r="W115" s="439">
        <v>2986</v>
      </c>
      <c r="X115" s="439">
        <v>2988</v>
      </c>
      <c r="Y115" s="439">
        <v>2978</v>
      </c>
      <c r="Z115" s="439">
        <v>3004</v>
      </c>
      <c r="AA115" s="416">
        <v>2945</v>
      </c>
      <c r="AB115" s="412">
        <v>2864</v>
      </c>
      <c r="AC115" s="439">
        <v>2816</v>
      </c>
      <c r="AD115" s="439">
        <v>2848</v>
      </c>
      <c r="AE115" s="439">
        <v>2916</v>
      </c>
      <c r="AF115" s="439">
        <v>2936</v>
      </c>
      <c r="AG115" s="439">
        <v>2896</v>
      </c>
      <c r="AH115" s="439">
        <v>3288</v>
      </c>
      <c r="AI115" s="439">
        <v>3231</v>
      </c>
      <c r="AJ115" s="439">
        <v>3214</v>
      </c>
      <c r="AK115" s="439">
        <v>3207</v>
      </c>
      <c r="AL115" s="439">
        <v>3098</v>
      </c>
      <c r="AM115" s="416">
        <v>3084</v>
      </c>
      <c r="AN115" s="412">
        <v>3030</v>
      </c>
      <c r="AO115" s="439">
        <v>2885</v>
      </c>
      <c r="AP115" s="439">
        <v>2902</v>
      </c>
      <c r="AQ115" s="439">
        <v>3017</v>
      </c>
      <c r="AR115" s="439">
        <v>3033</v>
      </c>
      <c r="AS115" s="439">
        <v>3078</v>
      </c>
      <c r="AT115" s="439">
        <v>3160</v>
      </c>
      <c r="AU115" s="439">
        <v>3157</v>
      </c>
      <c r="AV115" s="439">
        <v>3174</v>
      </c>
      <c r="AW115" s="439">
        <v>3211</v>
      </c>
      <c r="AX115" s="439">
        <v>3227</v>
      </c>
      <c r="AY115" s="416">
        <v>3290</v>
      </c>
      <c r="AZ115" s="412">
        <v>3285</v>
      </c>
      <c r="BA115" s="439">
        <v>3196</v>
      </c>
      <c r="BB115" s="439">
        <v>3165</v>
      </c>
      <c r="BC115" s="439">
        <v>3121</v>
      </c>
      <c r="BD115" s="439">
        <v>3097</v>
      </c>
      <c r="BE115" s="439">
        <v>3182</v>
      </c>
      <c r="BF115" s="439">
        <v>3234</v>
      </c>
      <c r="BG115" s="439">
        <v>3236</v>
      </c>
      <c r="BH115" s="439">
        <v>3262</v>
      </c>
      <c r="BI115" s="439">
        <v>3252</v>
      </c>
      <c r="BJ115" s="439">
        <v>3216</v>
      </c>
      <c r="BK115" s="411">
        <v>3277</v>
      </c>
      <c r="BL115" s="412">
        <v>3320</v>
      </c>
      <c r="BM115" s="439">
        <v>3281</v>
      </c>
      <c r="BN115" s="439">
        <v>3296</v>
      </c>
      <c r="BO115" s="439">
        <v>3314</v>
      </c>
      <c r="BP115" s="439">
        <v>3326</v>
      </c>
      <c r="BQ115" s="439">
        <v>3348</v>
      </c>
      <c r="BR115" s="439">
        <v>3336</v>
      </c>
      <c r="BS115" s="439">
        <v>3309</v>
      </c>
      <c r="BT115" s="439">
        <v>3321</v>
      </c>
      <c r="BU115" s="439">
        <v>3323</v>
      </c>
      <c r="BV115" s="439">
        <v>3360</v>
      </c>
      <c r="BW115" s="411">
        <v>3413</v>
      </c>
      <c r="BX115" s="412">
        <v>3353</v>
      </c>
      <c r="BY115" s="439">
        <v>3331</v>
      </c>
      <c r="BZ115" s="439">
        <v>3323</v>
      </c>
      <c r="CA115" s="439">
        <v>3310</v>
      </c>
      <c r="CB115" s="439">
        <v>3280</v>
      </c>
      <c r="CC115" s="439">
        <v>3308</v>
      </c>
      <c r="CD115" s="439">
        <v>3369</v>
      </c>
      <c r="CE115" s="439">
        <v>3397</v>
      </c>
      <c r="CF115" s="439">
        <v>3330</v>
      </c>
      <c r="CG115" s="439">
        <v>3351</v>
      </c>
      <c r="CH115" s="439">
        <v>3393</v>
      </c>
      <c r="CI115" s="411">
        <v>3412</v>
      </c>
      <c r="CJ115" s="412">
        <v>3321</v>
      </c>
      <c r="CK115" s="439">
        <v>3210</v>
      </c>
      <c r="CL115" s="439">
        <v>3224</v>
      </c>
      <c r="CM115" s="439">
        <v>3230</v>
      </c>
      <c r="CN115" s="411">
        <v>3235</v>
      </c>
      <c r="CO115" s="411">
        <v>3229</v>
      </c>
      <c r="CP115" s="411">
        <v>3261</v>
      </c>
      <c r="CQ115" s="411">
        <v>3335</v>
      </c>
      <c r="CR115" s="411">
        <v>3323</v>
      </c>
      <c r="CS115" s="411">
        <v>3310</v>
      </c>
      <c r="CT115" s="411">
        <v>3412</v>
      </c>
      <c r="CU115" s="416">
        <f>'1. Población_Afiliada_Regimen'!F115</f>
        <v>3449</v>
      </c>
      <c r="CV115" s="118">
        <f t="shared" si="4"/>
        <v>37</v>
      </c>
      <c r="CW115" s="98">
        <f t="shared" si="5"/>
        <v>1.0844079718640094</v>
      </c>
      <c r="CX115" s="118">
        <f t="shared" si="6"/>
        <v>37</v>
      </c>
      <c r="CY115" s="98">
        <f t="shared" si="7"/>
        <v>1.0844079718640094</v>
      </c>
    </row>
    <row r="116" spans="1:103" ht="15" outlineLevel="2">
      <c r="A116" s="409">
        <v>368</v>
      </c>
      <c r="B116" s="409" t="s">
        <v>429</v>
      </c>
      <c r="C116" s="409" t="s">
        <v>396</v>
      </c>
      <c r="D116" s="412">
        <v>4035</v>
      </c>
      <c r="E116" s="439">
        <v>4051</v>
      </c>
      <c r="F116" s="439">
        <v>4071</v>
      </c>
      <c r="G116" s="439">
        <v>4143</v>
      </c>
      <c r="H116" s="439">
        <v>4209</v>
      </c>
      <c r="I116" s="439">
        <v>4172</v>
      </c>
      <c r="J116" s="439">
        <v>4125</v>
      </c>
      <c r="K116" s="439">
        <v>4173</v>
      </c>
      <c r="L116" s="439">
        <v>4106</v>
      </c>
      <c r="M116" s="439">
        <v>4054</v>
      </c>
      <c r="N116" s="439">
        <v>4175</v>
      </c>
      <c r="O116" s="416">
        <v>4175</v>
      </c>
      <c r="P116" s="412">
        <v>4079</v>
      </c>
      <c r="Q116" s="439">
        <v>2940</v>
      </c>
      <c r="R116" s="439">
        <v>3834</v>
      </c>
      <c r="S116" s="439">
        <v>3781</v>
      </c>
      <c r="T116" s="439">
        <v>4209</v>
      </c>
      <c r="U116" s="439">
        <v>3873</v>
      </c>
      <c r="V116" s="439">
        <v>3837</v>
      </c>
      <c r="W116" s="439">
        <v>3897</v>
      </c>
      <c r="X116" s="439">
        <v>3860</v>
      </c>
      <c r="Y116" s="439">
        <v>3866</v>
      </c>
      <c r="Z116" s="439">
        <v>3867</v>
      </c>
      <c r="AA116" s="416">
        <v>3760</v>
      </c>
      <c r="AB116" s="412">
        <v>3610</v>
      </c>
      <c r="AC116" s="439">
        <v>3563</v>
      </c>
      <c r="AD116" s="439">
        <v>3617</v>
      </c>
      <c r="AE116" s="439">
        <v>3646</v>
      </c>
      <c r="AF116" s="439">
        <v>3636</v>
      </c>
      <c r="AG116" s="439">
        <v>3718</v>
      </c>
      <c r="AH116" s="439">
        <v>3783</v>
      </c>
      <c r="AI116" s="439">
        <v>3805</v>
      </c>
      <c r="AJ116" s="439">
        <v>3890</v>
      </c>
      <c r="AK116" s="439">
        <v>3885</v>
      </c>
      <c r="AL116" s="439">
        <v>3766</v>
      </c>
      <c r="AM116" s="416">
        <v>3750</v>
      </c>
      <c r="AN116" s="412">
        <v>3542</v>
      </c>
      <c r="AO116" s="439">
        <v>3434</v>
      </c>
      <c r="AP116" s="439">
        <v>3431</v>
      </c>
      <c r="AQ116" s="439">
        <v>3526</v>
      </c>
      <c r="AR116" s="439">
        <v>3554</v>
      </c>
      <c r="AS116" s="439">
        <v>3756</v>
      </c>
      <c r="AT116" s="439">
        <v>3717</v>
      </c>
      <c r="AU116" s="439">
        <v>3746</v>
      </c>
      <c r="AV116" s="439">
        <v>3847</v>
      </c>
      <c r="AW116" s="439">
        <v>3898</v>
      </c>
      <c r="AX116" s="439">
        <v>3890</v>
      </c>
      <c r="AY116" s="416">
        <v>3834</v>
      </c>
      <c r="AZ116" s="412">
        <v>3761</v>
      </c>
      <c r="BA116" s="439">
        <v>3764</v>
      </c>
      <c r="BB116" s="439">
        <v>3820</v>
      </c>
      <c r="BC116" s="439">
        <v>3816</v>
      </c>
      <c r="BD116" s="439">
        <v>3794</v>
      </c>
      <c r="BE116" s="439">
        <v>3774</v>
      </c>
      <c r="BF116" s="439">
        <v>3739</v>
      </c>
      <c r="BG116" s="439">
        <v>3921</v>
      </c>
      <c r="BH116" s="439">
        <v>3696</v>
      </c>
      <c r="BI116" s="439">
        <v>3712</v>
      </c>
      <c r="BJ116" s="439">
        <v>3716</v>
      </c>
      <c r="BK116" s="411">
        <v>3677</v>
      </c>
      <c r="BL116" s="412">
        <v>3607</v>
      </c>
      <c r="BM116" s="439">
        <v>3575</v>
      </c>
      <c r="BN116" s="439">
        <v>3601</v>
      </c>
      <c r="BO116" s="439">
        <v>3649</v>
      </c>
      <c r="BP116" s="439">
        <v>3628</v>
      </c>
      <c r="BQ116" s="439">
        <v>3667</v>
      </c>
      <c r="BR116" s="439">
        <v>3675</v>
      </c>
      <c r="BS116" s="439">
        <v>3748</v>
      </c>
      <c r="BT116" s="439">
        <v>3755</v>
      </c>
      <c r="BU116" s="439">
        <v>3728</v>
      </c>
      <c r="BV116" s="439">
        <v>3746</v>
      </c>
      <c r="BW116" s="411">
        <v>3707</v>
      </c>
      <c r="BX116" s="412">
        <v>3692</v>
      </c>
      <c r="BY116" s="439">
        <v>3698</v>
      </c>
      <c r="BZ116" s="439">
        <v>3616</v>
      </c>
      <c r="CA116" s="439">
        <v>3636</v>
      </c>
      <c r="CB116" s="439">
        <v>3637</v>
      </c>
      <c r="CC116" s="439">
        <v>3617</v>
      </c>
      <c r="CD116" s="439">
        <v>3627</v>
      </c>
      <c r="CE116" s="439">
        <v>3627</v>
      </c>
      <c r="CF116" s="439">
        <v>3588</v>
      </c>
      <c r="CG116" s="439">
        <v>3621</v>
      </c>
      <c r="CH116" s="439">
        <v>3628</v>
      </c>
      <c r="CI116" s="411">
        <v>3631</v>
      </c>
      <c r="CJ116" s="412">
        <v>3567</v>
      </c>
      <c r="CK116" s="439">
        <v>3516</v>
      </c>
      <c r="CL116" s="439">
        <v>3563</v>
      </c>
      <c r="CM116" s="439">
        <v>3619</v>
      </c>
      <c r="CN116" s="411">
        <v>3542</v>
      </c>
      <c r="CO116" s="411">
        <v>3569</v>
      </c>
      <c r="CP116" s="411">
        <v>3593</v>
      </c>
      <c r="CQ116" s="411">
        <v>3695</v>
      </c>
      <c r="CR116" s="411">
        <v>3716</v>
      </c>
      <c r="CS116" s="411">
        <v>3791</v>
      </c>
      <c r="CT116" s="411">
        <v>3869</v>
      </c>
      <c r="CU116" s="416">
        <f>'1. Población_Afiliada_Regimen'!F116</f>
        <v>3885</v>
      </c>
      <c r="CV116" s="118">
        <f t="shared" si="4"/>
        <v>16</v>
      </c>
      <c r="CW116" s="98">
        <f t="shared" si="5"/>
        <v>0.41354355130524684</v>
      </c>
      <c r="CX116" s="118">
        <f t="shared" si="6"/>
        <v>254</v>
      </c>
      <c r="CY116" s="98">
        <f t="shared" si="7"/>
        <v>6.9953180941889297</v>
      </c>
    </row>
    <row r="117" spans="1:103" ht="15" outlineLevel="2">
      <c r="A117" s="409">
        <v>390</v>
      </c>
      <c r="B117" s="409" t="s">
        <v>429</v>
      </c>
      <c r="C117" s="409" t="s">
        <v>400</v>
      </c>
      <c r="D117" s="412">
        <v>2831</v>
      </c>
      <c r="E117" s="439">
        <v>2821</v>
      </c>
      <c r="F117" s="439">
        <v>2850</v>
      </c>
      <c r="G117" s="439">
        <v>2901</v>
      </c>
      <c r="H117" s="439">
        <v>2922</v>
      </c>
      <c r="I117" s="439">
        <v>2982</v>
      </c>
      <c r="J117" s="439">
        <v>3127</v>
      </c>
      <c r="K117" s="439">
        <v>3066</v>
      </c>
      <c r="L117" s="439">
        <v>2990</v>
      </c>
      <c r="M117" s="439">
        <v>2998</v>
      </c>
      <c r="N117" s="439">
        <v>3015</v>
      </c>
      <c r="O117" s="416">
        <v>2996</v>
      </c>
      <c r="P117" s="412">
        <v>2932</v>
      </c>
      <c r="Q117" s="439">
        <v>1295</v>
      </c>
      <c r="R117" s="439">
        <v>2602</v>
      </c>
      <c r="S117" s="439">
        <v>2645</v>
      </c>
      <c r="T117" s="439">
        <v>2922</v>
      </c>
      <c r="U117" s="439">
        <v>2756</v>
      </c>
      <c r="V117" s="439">
        <v>2723</v>
      </c>
      <c r="W117" s="439">
        <v>2790</v>
      </c>
      <c r="X117" s="439">
        <v>2741</v>
      </c>
      <c r="Y117" s="439">
        <v>2790</v>
      </c>
      <c r="Z117" s="439">
        <v>2832</v>
      </c>
      <c r="AA117" s="416">
        <v>2703</v>
      </c>
      <c r="AB117" s="412">
        <v>2648</v>
      </c>
      <c r="AC117" s="439">
        <v>2659</v>
      </c>
      <c r="AD117" s="439">
        <v>2712</v>
      </c>
      <c r="AE117" s="439">
        <v>2651</v>
      </c>
      <c r="AF117" s="439">
        <v>2626</v>
      </c>
      <c r="AG117" s="439">
        <v>2649</v>
      </c>
      <c r="AH117" s="439">
        <v>2778</v>
      </c>
      <c r="AI117" s="439">
        <v>2887</v>
      </c>
      <c r="AJ117" s="439">
        <v>2926</v>
      </c>
      <c r="AK117" s="439">
        <v>2929</v>
      </c>
      <c r="AL117" s="439">
        <v>2887</v>
      </c>
      <c r="AM117" s="416">
        <v>2940</v>
      </c>
      <c r="AN117" s="412">
        <v>2897</v>
      </c>
      <c r="AO117" s="439">
        <v>2852</v>
      </c>
      <c r="AP117" s="439">
        <v>2926</v>
      </c>
      <c r="AQ117" s="439">
        <v>2954</v>
      </c>
      <c r="AR117" s="439">
        <v>2961</v>
      </c>
      <c r="AS117" s="439">
        <v>3073</v>
      </c>
      <c r="AT117" s="439">
        <v>3151</v>
      </c>
      <c r="AU117" s="439">
        <v>3127</v>
      </c>
      <c r="AV117" s="439">
        <v>3169</v>
      </c>
      <c r="AW117" s="439">
        <v>3248</v>
      </c>
      <c r="AX117" s="439">
        <v>3274</v>
      </c>
      <c r="AY117" s="416">
        <v>3309</v>
      </c>
      <c r="AZ117" s="412">
        <v>3215</v>
      </c>
      <c r="BA117" s="439">
        <v>3234</v>
      </c>
      <c r="BB117" s="439">
        <v>3276</v>
      </c>
      <c r="BC117" s="439">
        <v>3209</v>
      </c>
      <c r="BD117" s="439">
        <v>3142</v>
      </c>
      <c r="BE117" s="439">
        <v>3284</v>
      </c>
      <c r="BF117" s="439">
        <v>3305</v>
      </c>
      <c r="BG117" s="439">
        <v>3348</v>
      </c>
      <c r="BH117" s="439">
        <v>3359</v>
      </c>
      <c r="BI117" s="439">
        <v>3306</v>
      </c>
      <c r="BJ117" s="439">
        <v>3278</v>
      </c>
      <c r="BK117" s="411">
        <v>3308</v>
      </c>
      <c r="BL117" s="412">
        <v>3319</v>
      </c>
      <c r="BM117" s="439">
        <v>3332</v>
      </c>
      <c r="BN117" s="439">
        <v>3440</v>
      </c>
      <c r="BO117" s="439">
        <v>3490</v>
      </c>
      <c r="BP117" s="439">
        <v>3429</v>
      </c>
      <c r="BQ117" s="439">
        <v>3397</v>
      </c>
      <c r="BR117" s="439">
        <v>3407</v>
      </c>
      <c r="BS117" s="439">
        <v>3458</v>
      </c>
      <c r="BT117" s="439">
        <v>3460</v>
      </c>
      <c r="BU117" s="439">
        <v>3509</v>
      </c>
      <c r="BV117" s="439">
        <v>3472</v>
      </c>
      <c r="BW117" s="411">
        <v>3399</v>
      </c>
      <c r="BX117" s="412">
        <v>3288</v>
      </c>
      <c r="BY117" s="439">
        <v>3172</v>
      </c>
      <c r="BZ117" s="439">
        <v>3219</v>
      </c>
      <c r="CA117" s="439">
        <v>3292</v>
      </c>
      <c r="CB117" s="439">
        <v>3298</v>
      </c>
      <c r="CC117" s="439">
        <v>3346</v>
      </c>
      <c r="CD117" s="439">
        <v>3342</v>
      </c>
      <c r="CE117" s="439">
        <v>3375</v>
      </c>
      <c r="CF117" s="439">
        <v>3323</v>
      </c>
      <c r="CG117" s="439">
        <v>3371</v>
      </c>
      <c r="CH117" s="439">
        <v>3415</v>
      </c>
      <c r="CI117" s="411">
        <v>3447</v>
      </c>
      <c r="CJ117" s="412">
        <v>3324</v>
      </c>
      <c r="CK117" s="439">
        <v>3279</v>
      </c>
      <c r="CL117" s="439">
        <v>3321</v>
      </c>
      <c r="CM117" s="439">
        <v>3313</v>
      </c>
      <c r="CN117" s="411">
        <v>3247</v>
      </c>
      <c r="CO117" s="411">
        <v>3251</v>
      </c>
      <c r="CP117" s="411">
        <v>3331</v>
      </c>
      <c r="CQ117" s="411">
        <v>3435</v>
      </c>
      <c r="CR117" s="411">
        <v>3421</v>
      </c>
      <c r="CS117" s="411">
        <v>3467</v>
      </c>
      <c r="CT117" s="411">
        <v>3509</v>
      </c>
      <c r="CU117" s="416">
        <f>'1. Población_Afiliada_Regimen'!F117</f>
        <v>3510</v>
      </c>
      <c r="CV117" s="118">
        <f t="shared" si="4"/>
        <v>1</v>
      </c>
      <c r="CW117" s="98">
        <f t="shared" si="5"/>
        <v>2.8498147620404674E-2</v>
      </c>
      <c r="CX117" s="118">
        <f t="shared" si="6"/>
        <v>63</v>
      </c>
      <c r="CY117" s="98">
        <f t="shared" si="7"/>
        <v>1.8276762402088773</v>
      </c>
    </row>
    <row r="118" spans="1:103" ht="15" outlineLevel="2">
      <c r="A118" s="409">
        <v>467</v>
      </c>
      <c r="B118" s="409" t="s">
        <v>429</v>
      </c>
      <c r="C118" s="409" t="s">
        <v>406</v>
      </c>
      <c r="D118" s="412">
        <v>907</v>
      </c>
      <c r="E118" s="439">
        <v>931</v>
      </c>
      <c r="F118" s="439">
        <v>960</v>
      </c>
      <c r="G118" s="439">
        <v>978</v>
      </c>
      <c r="H118" s="439">
        <v>977</v>
      </c>
      <c r="I118" s="439">
        <v>983</v>
      </c>
      <c r="J118" s="439">
        <v>957</v>
      </c>
      <c r="K118" s="439">
        <v>939</v>
      </c>
      <c r="L118" s="439">
        <v>939</v>
      </c>
      <c r="M118" s="439">
        <v>955</v>
      </c>
      <c r="N118" s="439">
        <v>965</v>
      </c>
      <c r="O118" s="416">
        <v>950</v>
      </c>
      <c r="P118" s="412">
        <v>857</v>
      </c>
      <c r="Q118" s="439">
        <v>890</v>
      </c>
      <c r="R118" s="439">
        <v>987</v>
      </c>
      <c r="S118" s="439">
        <v>972</v>
      </c>
      <c r="T118" s="439">
        <v>977</v>
      </c>
      <c r="U118" s="439">
        <v>964</v>
      </c>
      <c r="V118" s="439">
        <v>970</v>
      </c>
      <c r="W118" s="439">
        <v>972</v>
      </c>
      <c r="X118" s="439">
        <v>979</v>
      </c>
      <c r="Y118" s="439">
        <v>1008</v>
      </c>
      <c r="Z118" s="439">
        <v>981</v>
      </c>
      <c r="AA118" s="416">
        <v>952</v>
      </c>
      <c r="AB118" s="412">
        <v>910</v>
      </c>
      <c r="AC118" s="439">
        <v>910</v>
      </c>
      <c r="AD118" s="439">
        <v>922</v>
      </c>
      <c r="AE118" s="439">
        <v>937</v>
      </c>
      <c r="AF118" s="439">
        <v>914</v>
      </c>
      <c r="AG118" s="439">
        <v>915</v>
      </c>
      <c r="AH118" s="439">
        <v>941</v>
      </c>
      <c r="AI118" s="439">
        <v>958</v>
      </c>
      <c r="AJ118" s="439">
        <v>982</v>
      </c>
      <c r="AK118" s="439">
        <v>958</v>
      </c>
      <c r="AL118" s="439">
        <v>924</v>
      </c>
      <c r="AM118" s="416">
        <v>966</v>
      </c>
      <c r="AN118" s="412">
        <v>1038</v>
      </c>
      <c r="AO118" s="439">
        <v>972</v>
      </c>
      <c r="AP118" s="439">
        <v>985</v>
      </c>
      <c r="AQ118" s="439">
        <v>974</v>
      </c>
      <c r="AR118" s="439">
        <v>997</v>
      </c>
      <c r="AS118" s="439">
        <v>1018</v>
      </c>
      <c r="AT118" s="439">
        <v>1045</v>
      </c>
      <c r="AU118" s="439">
        <v>1028</v>
      </c>
      <c r="AV118" s="439">
        <v>1022</v>
      </c>
      <c r="AW118" s="439">
        <v>1017</v>
      </c>
      <c r="AX118" s="439">
        <v>986</v>
      </c>
      <c r="AY118" s="416">
        <v>975</v>
      </c>
      <c r="AZ118" s="412">
        <v>954</v>
      </c>
      <c r="BA118" s="439">
        <v>974</v>
      </c>
      <c r="BB118" s="439">
        <v>964</v>
      </c>
      <c r="BC118" s="439">
        <v>921</v>
      </c>
      <c r="BD118" s="439">
        <v>934</v>
      </c>
      <c r="BE118" s="439">
        <v>918</v>
      </c>
      <c r="BF118" s="439">
        <v>913</v>
      </c>
      <c r="BG118" s="439">
        <v>893</v>
      </c>
      <c r="BH118" s="439">
        <v>882</v>
      </c>
      <c r="BI118" s="439">
        <v>849</v>
      </c>
      <c r="BJ118" s="439">
        <v>831</v>
      </c>
      <c r="BK118" s="411">
        <v>826</v>
      </c>
      <c r="BL118" s="412">
        <v>814</v>
      </c>
      <c r="BM118" s="439">
        <v>811</v>
      </c>
      <c r="BN118" s="439">
        <v>849</v>
      </c>
      <c r="BO118" s="439">
        <v>843</v>
      </c>
      <c r="BP118" s="439">
        <v>878</v>
      </c>
      <c r="BQ118" s="439">
        <v>857</v>
      </c>
      <c r="BR118" s="439">
        <v>848</v>
      </c>
      <c r="BS118" s="439">
        <v>852</v>
      </c>
      <c r="BT118" s="439">
        <v>851</v>
      </c>
      <c r="BU118" s="439">
        <v>831</v>
      </c>
      <c r="BV118" s="439">
        <v>846</v>
      </c>
      <c r="BW118" s="411">
        <v>841</v>
      </c>
      <c r="BX118" s="412">
        <v>819</v>
      </c>
      <c r="BY118" s="439">
        <v>811</v>
      </c>
      <c r="BZ118" s="439">
        <v>834</v>
      </c>
      <c r="CA118" s="439">
        <v>839</v>
      </c>
      <c r="CB118" s="439">
        <v>843</v>
      </c>
      <c r="CC118" s="439">
        <v>856</v>
      </c>
      <c r="CD118" s="439">
        <v>867</v>
      </c>
      <c r="CE118" s="439">
        <v>873</v>
      </c>
      <c r="CF118" s="439">
        <v>860</v>
      </c>
      <c r="CG118" s="439">
        <v>862</v>
      </c>
      <c r="CH118" s="439">
        <v>863</v>
      </c>
      <c r="CI118" s="411">
        <v>850</v>
      </c>
      <c r="CJ118" s="412">
        <v>816</v>
      </c>
      <c r="CK118" s="439">
        <v>778</v>
      </c>
      <c r="CL118" s="439">
        <v>798</v>
      </c>
      <c r="CM118" s="439">
        <v>787</v>
      </c>
      <c r="CN118" s="411">
        <v>762</v>
      </c>
      <c r="CO118" s="411">
        <v>765</v>
      </c>
      <c r="CP118" s="411">
        <v>773</v>
      </c>
      <c r="CQ118" s="411">
        <v>798</v>
      </c>
      <c r="CR118" s="411">
        <v>799</v>
      </c>
      <c r="CS118" s="411">
        <v>839</v>
      </c>
      <c r="CT118" s="411">
        <v>860</v>
      </c>
      <c r="CU118" s="416">
        <f>'1. Población_Afiliada_Regimen'!F118</f>
        <v>855</v>
      </c>
      <c r="CV118" s="118">
        <f t="shared" si="4"/>
        <v>-5</v>
      </c>
      <c r="CW118" s="98">
        <f t="shared" si="5"/>
        <v>-0.58139534883720934</v>
      </c>
      <c r="CX118" s="118">
        <f t="shared" si="6"/>
        <v>5</v>
      </c>
      <c r="CY118" s="98">
        <f t="shared" si="7"/>
        <v>0.58823529411764708</v>
      </c>
    </row>
    <row r="119" spans="1:103" ht="15" outlineLevel="2">
      <c r="A119" s="409">
        <v>576</v>
      </c>
      <c r="B119" s="409" t="s">
        <v>429</v>
      </c>
      <c r="C119" s="409" t="s">
        <v>415</v>
      </c>
      <c r="D119" s="412">
        <v>1135</v>
      </c>
      <c r="E119" s="439">
        <v>1110</v>
      </c>
      <c r="F119" s="439">
        <v>1132</v>
      </c>
      <c r="G119" s="439">
        <v>1118</v>
      </c>
      <c r="H119" s="439">
        <v>1127</v>
      </c>
      <c r="I119" s="439">
        <v>1135</v>
      </c>
      <c r="J119" s="439">
        <v>1128</v>
      </c>
      <c r="K119" s="439">
        <v>1155</v>
      </c>
      <c r="L119" s="439">
        <v>1097</v>
      </c>
      <c r="M119" s="439">
        <v>1113</v>
      </c>
      <c r="N119" s="439">
        <v>1142</v>
      </c>
      <c r="O119" s="416">
        <v>1144</v>
      </c>
      <c r="P119" s="412">
        <v>1118</v>
      </c>
      <c r="Q119" s="439">
        <v>1135</v>
      </c>
      <c r="R119" s="439">
        <v>1161</v>
      </c>
      <c r="S119" s="439">
        <v>1156</v>
      </c>
      <c r="T119" s="439">
        <v>1127</v>
      </c>
      <c r="U119" s="439">
        <v>1210</v>
      </c>
      <c r="V119" s="439">
        <v>1221</v>
      </c>
      <c r="W119" s="439">
        <v>1246</v>
      </c>
      <c r="X119" s="439">
        <v>1242</v>
      </c>
      <c r="Y119" s="439">
        <v>1243</v>
      </c>
      <c r="Z119" s="439">
        <v>1188</v>
      </c>
      <c r="AA119" s="416">
        <v>1157</v>
      </c>
      <c r="AB119" s="412">
        <v>1095</v>
      </c>
      <c r="AC119" s="439">
        <v>1083</v>
      </c>
      <c r="AD119" s="439">
        <v>1105</v>
      </c>
      <c r="AE119" s="439">
        <v>1118</v>
      </c>
      <c r="AF119" s="439">
        <v>1120</v>
      </c>
      <c r="AG119" s="439">
        <v>1135</v>
      </c>
      <c r="AH119" s="439">
        <v>1164</v>
      </c>
      <c r="AI119" s="439">
        <v>1165</v>
      </c>
      <c r="AJ119" s="439">
        <v>1215</v>
      </c>
      <c r="AK119" s="439">
        <v>1232</v>
      </c>
      <c r="AL119" s="439">
        <v>1195</v>
      </c>
      <c r="AM119" s="416">
        <v>1191</v>
      </c>
      <c r="AN119" s="412">
        <v>1130</v>
      </c>
      <c r="AO119" s="439">
        <v>1125</v>
      </c>
      <c r="AP119" s="439">
        <v>1130</v>
      </c>
      <c r="AQ119" s="439">
        <v>1137</v>
      </c>
      <c r="AR119" s="439">
        <v>1150</v>
      </c>
      <c r="AS119" s="439">
        <v>1175</v>
      </c>
      <c r="AT119" s="439">
        <v>1147</v>
      </c>
      <c r="AU119" s="439">
        <v>1160</v>
      </c>
      <c r="AV119" s="439">
        <v>1183</v>
      </c>
      <c r="AW119" s="439">
        <v>1192</v>
      </c>
      <c r="AX119" s="439">
        <v>1214</v>
      </c>
      <c r="AY119" s="416">
        <v>1236</v>
      </c>
      <c r="AZ119" s="412">
        <v>1199</v>
      </c>
      <c r="BA119" s="439">
        <v>1194</v>
      </c>
      <c r="BB119" s="439">
        <v>1210</v>
      </c>
      <c r="BC119" s="439">
        <v>1215</v>
      </c>
      <c r="BD119" s="439">
        <v>1204</v>
      </c>
      <c r="BE119" s="439">
        <v>1213</v>
      </c>
      <c r="BF119" s="439">
        <v>1217</v>
      </c>
      <c r="BG119" s="439">
        <v>1245</v>
      </c>
      <c r="BH119" s="439">
        <v>1169</v>
      </c>
      <c r="BI119" s="439">
        <v>1166</v>
      </c>
      <c r="BJ119" s="439">
        <v>1156</v>
      </c>
      <c r="BK119" s="411">
        <v>1178</v>
      </c>
      <c r="BL119" s="412">
        <v>1172</v>
      </c>
      <c r="BM119" s="439">
        <v>1133</v>
      </c>
      <c r="BN119" s="439">
        <v>1167</v>
      </c>
      <c r="BO119" s="439">
        <v>1175</v>
      </c>
      <c r="BP119" s="439">
        <v>1181</v>
      </c>
      <c r="BQ119" s="439">
        <v>1192</v>
      </c>
      <c r="BR119" s="439">
        <v>1188</v>
      </c>
      <c r="BS119" s="439">
        <v>1214</v>
      </c>
      <c r="BT119" s="439">
        <v>1187</v>
      </c>
      <c r="BU119" s="439">
        <v>1172</v>
      </c>
      <c r="BV119" s="439">
        <v>1170</v>
      </c>
      <c r="BW119" s="411">
        <v>1152</v>
      </c>
      <c r="BX119" s="412">
        <v>1120</v>
      </c>
      <c r="BY119" s="439">
        <v>1109</v>
      </c>
      <c r="BZ119" s="439">
        <v>1139</v>
      </c>
      <c r="CA119" s="439">
        <v>1155</v>
      </c>
      <c r="CB119" s="439">
        <v>1147</v>
      </c>
      <c r="CC119" s="439">
        <v>1148</v>
      </c>
      <c r="CD119" s="439">
        <v>1147</v>
      </c>
      <c r="CE119" s="439">
        <v>1143</v>
      </c>
      <c r="CF119" s="439">
        <v>1143</v>
      </c>
      <c r="CG119" s="439">
        <v>1128</v>
      </c>
      <c r="CH119" s="439">
        <v>1132</v>
      </c>
      <c r="CI119" s="411">
        <v>1112</v>
      </c>
      <c r="CJ119" s="412">
        <v>1037</v>
      </c>
      <c r="CK119" s="439">
        <v>1019</v>
      </c>
      <c r="CL119" s="439">
        <v>1073</v>
      </c>
      <c r="CM119" s="439">
        <v>1091</v>
      </c>
      <c r="CN119" s="411">
        <v>1077</v>
      </c>
      <c r="CO119" s="411">
        <v>1072</v>
      </c>
      <c r="CP119" s="411">
        <v>1061</v>
      </c>
      <c r="CQ119" s="411">
        <v>1078</v>
      </c>
      <c r="CR119" s="411">
        <v>1092</v>
      </c>
      <c r="CS119" s="411">
        <v>1097</v>
      </c>
      <c r="CT119" s="411">
        <v>1124</v>
      </c>
      <c r="CU119" s="416">
        <f>'1. Población_Afiliada_Regimen'!F119</f>
        <v>1132</v>
      </c>
      <c r="CV119" s="118">
        <f t="shared" si="4"/>
        <v>8</v>
      </c>
      <c r="CW119" s="98">
        <f t="shared" si="5"/>
        <v>0.71174377224199281</v>
      </c>
      <c r="CX119" s="118">
        <f t="shared" si="6"/>
        <v>20</v>
      </c>
      <c r="CY119" s="98">
        <f t="shared" si="7"/>
        <v>1.7985611510791366</v>
      </c>
    </row>
    <row r="120" spans="1:103" ht="15" outlineLevel="2">
      <c r="A120" s="409">
        <v>642</v>
      </c>
      <c r="B120" s="409" t="s">
        <v>429</v>
      </c>
      <c r="C120" s="409" t="s">
        <v>419</v>
      </c>
      <c r="D120" s="412">
        <v>2039</v>
      </c>
      <c r="E120" s="439">
        <v>2006</v>
      </c>
      <c r="F120" s="439">
        <v>2050</v>
      </c>
      <c r="G120" s="439">
        <v>2027</v>
      </c>
      <c r="H120" s="439">
        <v>2042</v>
      </c>
      <c r="I120" s="439">
        <v>2071</v>
      </c>
      <c r="J120" s="439">
        <v>2039</v>
      </c>
      <c r="K120" s="439">
        <v>2096</v>
      </c>
      <c r="L120" s="439">
        <v>2042</v>
      </c>
      <c r="M120" s="439">
        <v>2029</v>
      </c>
      <c r="N120" s="439">
        <v>2071</v>
      </c>
      <c r="O120" s="416">
        <v>2126</v>
      </c>
      <c r="P120" s="412">
        <v>2030</v>
      </c>
      <c r="Q120" s="439">
        <v>1873</v>
      </c>
      <c r="R120" s="439">
        <v>1975</v>
      </c>
      <c r="S120" s="439">
        <v>1971</v>
      </c>
      <c r="T120" s="439">
        <v>2042</v>
      </c>
      <c r="U120" s="439">
        <v>1968</v>
      </c>
      <c r="V120" s="439">
        <v>1948</v>
      </c>
      <c r="W120" s="439">
        <v>1974</v>
      </c>
      <c r="X120" s="439">
        <v>1984</v>
      </c>
      <c r="Y120" s="439">
        <v>2023</v>
      </c>
      <c r="Z120" s="439">
        <v>2002</v>
      </c>
      <c r="AA120" s="416">
        <v>1976</v>
      </c>
      <c r="AB120" s="412">
        <v>1892</v>
      </c>
      <c r="AC120" s="439">
        <v>1851</v>
      </c>
      <c r="AD120" s="439">
        <v>1892</v>
      </c>
      <c r="AE120" s="439">
        <v>1891</v>
      </c>
      <c r="AF120" s="439">
        <v>1880</v>
      </c>
      <c r="AG120" s="439">
        <v>1913</v>
      </c>
      <c r="AH120" s="439">
        <v>2006</v>
      </c>
      <c r="AI120" s="439">
        <v>2008</v>
      </c>
      <c r="AJ120" s="439">
        <v>2019</v>
      </c>
      <c r="AK120" s="439">
        <v>2092</v>
      </c>
      <c r="AL120" s="439">
        <v>2034</v>
      </c>
      <c r="AM120" s="416">
        <v>2066</v>
      </c>
      <c r="AN120" s="412">
        <v>2020</v>
      </c>
      <c r="AO120" s="439">
        <v>1995</v>
      </c>
      <c r="AP120" s="439">
        <v>2041</v>
      </c>
      <c r="AQ120" s="439">
        <v>2093</v>
      </c>
      <c r="AR120" s="439">
        <v>2128</v>
      </c>
      <c r="AS120" s="439">
        <v>2273</v>
      </c>
      <c r="AT120" s="439">
        <v>2319</v>
      </c>
      <c r="AU120" s="439">
        <v>2323</v>
      </c>
      <c r="AV120" s="439">
        <v>2276</v>
      </c>
      <c r="AW120" s="439">
        <v>2272</v>
      </c>
      <c r="AX120" s="439">
        <v>2238</v>
      </c>
      <c r="AY120" s="416">
        <v>2223</v>
      </c>
      <c r="AZ120" s="412">
        <v>2121</v>
      </c>
      <c r="BA120" s="439">
        <v>2136</v>
      </c>
      <c r="BB120" s="439">
        <v>2166</v>
      </c>
      <c r="BC120" s="439">
        <v>2089</v>
      </c>
      <c r="BD120" s="439">
        <v>2082</v>
      </c>
      <c r="BE120" s="439">
        <v>2115</v>
      </c>
      <c r="BF120" s="439">
        <v>2091</v>
      </c>
      <c r="BG120" s="439">
        <v>2193</v>
      </c>
      <c r="BH120" s="439">
        <v>1981</v>
      </c>
      <c r="BI120" s="439">
        <v>1971</v>
      </c>
      <c r="BJ120" s="439">
        <v>1995</v>
      </c>
      <c r="BK120" s="411">
        <v>2018</v>
      </c>
      <c r="BL120" s="412">
        <v>1997</v>
      </c>
      <c r="BM120" s="439">
        <v>2003</v>
      </c>
      <c r="BN120" s="439">
        <v>2113</v>
      </c>
      <c r="BO120" s="439">
        <v>2122</v>
      </c>
      <c r="BP120" s="439">
        <v>2099</v>
      </c>
      <c r="BQ120" s="439">
        <v>2113</v>
      </c>
      <c r="BR120" s="439">
        <v>2141</v>
      </c>
      <c r="BS120" s="439">
        <v>2182</v>
      </c>
      <c r="BT120" s="439">
        <v>2236</v>
      </c>
      <c r="BU120" s="439">
        <v>2259</v>
      </c>
      <c r="BV120" s="439">
        <v>2243</v>
      </c>
      <c r="BW120" s="411">
        <v>2249</v>
      </c>
      <c r="BX120" s="412">
        <v>2190</v>
      </c>
      <c r="BY120" s="439">
        <v>2193</v>
      </c>
      <c r="BZ120" s="439">
        <v>2248</v>
      </c>
      <c r="CA120" s="439">
        <v>2244</v>
      </c>
      <c r="CB120" s="439">
        <v>2246</v>
      </c>
      <c r="CC120" s="439">
        <v>2240</v>
      </c>
      <c r="CD120" s="439">
        <v>2250</v>
      </c>
      <c r="CE120" s="439">
        <v>2275</v>
      </c>
      <c r="CF120" s="439">
        <v>2217</v>
      </c>
      <c r="CG120" s="439">
        <v>2232</v>
      </c>
      <c r="CH120" s="439">
        <v>2219</v>
      </c>
      <c r="CI120" s="411">
        <v>2225</v>
      </c>
      <c r="CJ120" s="412">
        <v>2139</v>
      </c>
      <c r="CK120" s="439">
        <v>2093</v>
      </c>
      <c r="CL120" s="439">
        <v>2132</v>
      </c>
      <c r="CM120" s="439">
        <v>2063</v>
      </c>
      <c r="CN120" s="411">
        <v>2055</v>
      </c>
      <c r="CO120" s="411">
        <v>2045</v>
      </c>
      <c r="CP120" s="411">
        <v>2042</v>
      </c>
      <c r="CQ120" s="411">
        <v>2104</v>
      </c>
      <c r="CR120" s="411">
        <v>2104</v>
      </c>
      <c r="CS120" s="411">
        <v>2146</v>
      </c>
      <c r="CT120" s="411">
        <v>2198</v>
      </c>
      <c r="CU120" s="416">
        <f>'1. Población_Afiliada_Regimen'!F120</f>
        <v>2184</v>
      </c>
      <c r="CV120" s="118">
        <f t="shared" si="4"/>
        <v>-14</v>
      </c>
      <c r="CW120" s="98">
        <f t="shared" si="5"/>
        <v>-0.63694267515923575</v>
      </c>
      <c r="CX120" s="118">
        <f t="shared" si="6"/>
        <v>-41</v>
      </c>
      <c r="CY120" s="98">
        <f t="shared" si="7"/>
        <v>-1.8426966292134832</v>
      </c>
    </row>
    <row r="121" spans="1:103" ht="15" outlineLevel="2">
      <c r="A121" s="409">
        <v>679</v>
      </c>
      <c r="B121" s="409" t="s">
        <v>429</v>
      </c>
      <c r="C121" s="409" t="s">
        <v>430</v>
      </c>
      <c r="D121" s="412">
        <v>5749</v>
      </c>
      <c r="E121" s="439">
        <v>5788</v>
      </c>
      <c r="F121" s="439">
        <v>5796</v>
      </c>
      <c r="G121" s="439">
        <v>5851</v>
      </c>
      <c r="H121" s="439">
        <v>5888</v>
      </c>
      <c r="I121" s="439">
        <v>5911</v>
      </c>
      <c r="J121" s="439">
        <v>5938</v>
      </c>
      <c r="K121" s="439">
        <v>5941</v>
      </c>
      <c r="L121" s="439">
        <v>5908</v>
      </c>
      <c r="M121" s="439">
        <v>5991</v>
      </c>
      <c r="N121" s="439">
        <v>6041</v>
      </c>
      <c r="O121" s="416">
        <v>6003</v>
      </c>
      <c r="P121" s="412">
        <v>5857</v>
      </c>
      <c r="Q121" s="439">
        <v>4560</v>
      </c>
      <c r="R121" s="439">
        <v>5884</v>
      </c>
      <c r="S121" s="439">
        <v>5947</v>
      </c>
      <c r="T121" s="439">
        <v>5888</v>
      </c>
      <c r="U121" s="439">
        <v>6183</v>
      </c>
      <c r="V121" s="439">
        <v>6209</v>
      </c>
      <c r="W121" s="439">
        <v>6239</v>
      </c>
      <c r="X121" s="439">
        <v>6299</v>
      </c>
      <c r="Y121" s="439">
        <v>6338</v>
      </c>
      <c r="Z121" s="439">
        <v>6274</v>
      </c>
      <c r="AA121" s="416">
        <v>6156</v>
      </c>
      <c r="AB121" s="412">
        <v>5998</v>
      </c>
      <c r="AC121" s="439">
        <v>5916</v>
      </c>
      <c r="AD121" s="439">
        <v>5991</v>
      </c>
      <c r="AE121" s="439">
        <v>6058</v>
      </c>
      <c r="AF121" s="439">
        <v>6062</v>
      </c>
      <c r="AG121" s="439">
        <v>6149</v>
      </c>
      <c r="AH121" s="439">
        <v>6329</v>
      </c>
      <c r="AI121" s="439">
        <v>6418</v>
      </c>
      <c r="AJ121" s="439">
        <v>6534</v>
      </c>
      <c r="AK121" s="439">
        <v>6527</v>
      </c>
      <c r="AL121" s="439">
        <v>6319</v>
      </c>
      <c r="AM121" s="416">
        <v>6327</v>
      </c>
      <c r="AN121" s="412">
        <v>6109</v>
      </c>
      <c r="AO121" s="439">
        <v>6081</v>
      </c>
      <c r="AP121" s="439">
        <v>6122</v>
      </c>
      <c r="AQ121" s="439">
        <v>6238</v>
      </c>
      <c r="AR121" s="439">
        <v>6307</v>
      </c>
      <c r="AS121" s="439">
        <v>6491</v>
      </c>
      <c r="AT121" s="439">
        <v>6505</v>
      </c>
      <c r="AU121" s="439">
        <v>6514</v>
      </c>
      <c r="AV121" s="439">
        <v>6502</v>
      </c>
      <c r="AW121" s="439">
        <v>6523</v>
      </c>
      <c r="AX121" s="439">
        <v>6419</v>
      </c>
      <c r="AY121" s="416">
        <v>6427</v>
      </c>
      <c r="AZ121" s="412">
        <v>6361</v>
      </c>
      <c r="BA121" s="439">
        <v>6347</v>
      </c>
      <c r="BB121" s="439">
        <v>6378</v>
      </c>
      <c r="BC121" s="439">
        <v>6338</v>
      </c>
      <c r="BD121" s="439">
        <v>6322</v>
      </c>
      <c r="BE121" s="439">
        <v>6302</v>
      </c>
      <c r="BF121" s="439">
        <v>6329</v>
      </c>
      <c r="BG121" s="439">
        <v>6237</v>
      </c>
      <c r="BH121" s="439">
        <v>6247</v>
      </c>
      <c r="BI121" s="439">
        <v>6250</v>
      </c>
      <c r="BJ121" s="439">
        <v>6179</v>
      </c>
      <c r="BK121" s="411">
        <v>6240</v>
      </c>
      <c r="BL121" s="412">
        <v>6178</v>
      </c>
      <c r="BM121" s="439">
        <v>6092</v>
      </c>
      <c r="BN121" s="439">
        <v>6123</v>
      </c>
      <c r="BO121" s="439">
        <v>6114</v>
      </c>
      <c r="BP121" s="439">
        <v>6118</v>
      </c>
      <c r="BQ121" s="439">
        <v>6161</v>
      </c>
      <c r="BR121" s="439">
        <v>6100</v>
      </c>
      <c r="BS121" s="439">
        <v>6099</v>
      </c>
      <c r="BT121" s="439">
        <v>6074</v>
      </c>
      <c r="BU121" s="439">
        <v>6089</v>
      </c>
      <c r="BV121" s="439">
        <v>6074</v>
      </c>
      <c r="BW121" s="411">
        <v>6017</v>
      </c>
      <c r="BX121" s="412">
        <v>5908</v>
      </c>
      <c r="BY121" s="439">
        <v>5772</v>
      </c>
      <c r="BZ121" s="439">
        <v>5829</v>
      </c>
      <c r="CA121" s="439">
        <v>5865</v>
      </c>
      <c r="CB121" s="439">
        <v>5859</v>
      </c>
      <c r="CC121" s="439">
        <v>5847</v>
      </c>
      <c r="CD121" s="439">
        <v>5817</v>
      </c>
      <c r="CE121" s="439">
        <v>5813</v>
      </c>
      <c r="CF121" s="439">
        <v>5779</v>
      </c>
      <c r="CG121" s="439">
        <v>5782</v>
      </c>
      <c r="CH121" s="439">
        <v>5801</v>
      </c>
      <c r="CI121" s="411">
        <v>5784</v>
      </c>
      <c r="CJ121" s="412">
        <v>5648</v>
      </c>
      <c r="CK121" s="439">
        <v>5630</v>
      </c>
      <c r="CL121" s="439">
        <v>5641</v>
      </c>
      <c r="CM121" s="439">
        <v>5589</v>
      </c>
      <c r="CN121" s="411">
        <v>5515</v>
      </c>
      <c r="CO121" s="411">
        <v>5413</v>
      </c>
      <c r="CP121" s="411">
        <v>5426</v>
      </c>
      <c r="CQ121" s="411">
        <v>5593</v>
      </c>
      <c r="CR121" s="411">
        <v>5662</v>
      </c>
      <c r="CS121" s="411">
        <v>5684</v>
      </c>
      <c r="CT121" s="411">
        <v>5763</v>
      </c>
      <c r="CU121" s="416">
        <f>'1. Población_Afiliada_Regimen'!F121</f>
        <v>5799</v>
      </c>
      <c r="CV121" s="118">
        <f t="shared" si="4"/>
        <v>36</v>
      </c>
      <c r="CW121" s="98">
        <f t="shared" si="5"/>
        <v>0.62467464862051014</v>
      </c>
      <c r="CX121" s="118">
        <f t="shared" si="6"/>
        <v>15</v>
      </c>
      <c r="CY121" s="98">
        <f t="shared" si="7"/>
        <v>0.25933609958506221</v>
      </c>
    </row>
    <row r="122" spans="1:103" ht="15" outlineLevel="2">
      <c r="A122" s="409">
        <v>789</v>
      </c>
      <c r="B122" s="409" t="s">
        <v>429</v>
      </c>
      <c r="C122" s="409" t="s">
        <v>432</v>
      </c>
      <c r="D122" s="412">
        <v>3707</v>
      </c>
      <c r="E122" s="439">
        <v>3629</v>
      </c>
      <c r="F122" s="439">
        <v>3613</v>
      </c>
      <c r="G122" s="439">
        <v>3625</v>
      </c>
      <c r="H122" s="439">
        <v>3722</v>
      </c>
      <c r="I122" s="439">
        <v>3771</v>
      </c>
      <c r="J122" s="439">
        <v>3730</v>
      </c>
      <c r="K122" s="439">
        <v>3681</v>
      </c>
      <c r="L122" s="439">
        <v>3679</v>
      </c>
      <c r="M122" s="439">
        <v>3735</v>
      </c>
      <c r="N122" s="439">
        <v>3837</v>
      </c>
      <c r="O122" s="416">
        <v>3817</v>
      </c>
      <c r="P122" s="412">
        <v>3831</v>
      </c>
      <c r="Q122" s="439">
        <v>3649</v>
      </c>
      <c r="R122" s="439">
        <v>3929</v>
      </c>
      <c r="S122" s="439">
        <v>3944</v>
      </c>
      <c r="T122" s="439">
        <v>3722</v>
      </c>
      <c r="U122" s="439">
        <v>3861</v>
      </c>
      <c r="V122" s="439">
        <v>3846</v>
      </c>
      <c r="W122" s="439">
        <v>3901</v>
      </c>
      <c r="X122" s="439">
        <v>3909</v>
      </c>
      <c r="Y122" s="439">
        <v>3941</v>
      </c>
      <c r="Z122" s="439">
        <v>3930</v>
      </c>
      <c r="AA122" s="416">
        <v>3894</v>
      </c>
      <c r="AB122" s="412">
        <v>3795</v>
      </c>
      <c r="AC122" s="439">
        <v>3700</v>
      </c>
      <c r="AD122" s="439">
        <v>3700</v>
      </c>
      <c r="AE122" s="439">
        <v>3761</v>
      </c>
      <c r="AF122" s="439">
        <v>3783</v>
      </c>
      <c r="AG122" s="439">
        <v>3761</v>
      </c>
      <c r="AH122" s="439">
        <v>3817</v>
      </c>
      <c r="AI122" s="439">
        <v>3822</v>
      </c>
      <c r="AJ122" s="439">
        <v>4035</v>
      </c>
      <c r="AK122" s="439">
        <v>4009</v>
      </c>
      <c r="AL122" s="439">
        <v>3889</v>
      </c>
      <c r="AM122" s="416">
        <v>3958</v>
      </c>
      <c r="AN122" s="412">
        <v>3936</v>
      </c>
      <c r="AO122" s="439">
        <v>3868</v>
      </c>
      <c r="AP122" s="439">
        <v>3933</v>
      </c>
      <c r="AQ122" s="439">
        <v>4058</v>
      </c>
      <c r="AR122" s="439">
        <v>4100</v>
      </c>
      <c r="AS122" s="439">
        <v>4276</v>
      </c>
      <c r="AT122" s="439">
        <v>4222</v>
      </c>
      <c r="AU122" s="439">
        <v>4259</v>
      </c>
      <c r="AV122" s="439">
        <v>4262</v>
      </c>
      <c r="AW122" s="439">
        <v>4349</v>
      </c>
      <c r="AX122" s="439">
        <v>4373</v>
      </c>
      <c r="AY122" s="416">
        <v>4308</v>
      </c>
      <c r="AZ122" s="412">
        <v>4256</v>
      </c>
      <c r="BA122" s="439">
        <v>4248</v>
      </c>
      <c r="BB122" s="439">
        <v>4318</v>
      </c>
      <c r="BC122" s="439">
        <v>4301</v>
      </c>
      <c r="BD122" s="439">
        <v>4309</v>
      </c>
      <c r="BE122" s="439">
        <v>4322</v>
      </c>
      <c r="BF122" s="439">
        <v>4356</v>
      </c>
      <c r="BG122" s="439">
        <v>4557</v>
      </c>
      <c r="BH122" s="439">
        <v>4225</v>
      </c>
      <c r="BI122" s="439">
        <v>4271</v>
      </c>
      <c r="BJ122" s="439">
        <v>4210</v>
      </c>
      <c r="BK122" s="411">
        <v>4230</v>
      </c>
      <c r="BL122" s="412">
        <v>4176</v>
      </c>
      <c r="BM122" s="439">
        <v>4067</v>
      </c>
      <c r="BN122" s="439">
        <v>4105</v>
      </c>
      <c r="BO122" s="439">
        <v>4113</v>
      </c>
      <c r="BP122" s="439">
        <v>4139</v>
      </c>
      <c r="BQ122" s="439">
        <v>4177</v>
      </c>
      <c r="BR122" s="439">
        <v>4186</v>
      </c>
      <c r="BS122" s="439">
        <v>4174</v>
      </c>
      <c r="BT122" s="439">
        <v>4172</v>
      </c>
      <c r="BU122" s="439">
        <v>4175</v>
      </c>
      <c r="BV122" s="439">
        <v>4144</v>
      </c>
      <c r="BW122" s="411">
        <v>4108</v>
      </c>
      <c r="BX122" s="412">
        <v>4061</v>
      </c>
      <c r="BY122" s="439">
        <v>4017</v>
      </c>
      <c r="BZ122" s="439">
        <v>4109</v>
      </c>
      <c r="CA122" s="439">
        <v>4129</v>
      </c>
      <c r="CB122" s="439">
        <v>4155</v>
      </c>
      <c r="CC122" s="439">
        <v>4147</v>
      </c>
      <c r="CD122" s="439">
        <v>4159</v>
      </c>
      <c r="CE122" s="439">
        <v>4111</v>
      </c>
      <c r="CF122" s="439">
        <v>4089</v>
      </c>
      <c r="CG122" s="439">
        <v>4109</v>
      </c>
      <c r="CH122" s="439">
        <v>4119</v>
      </c>
      <c r="CI122" s="411">
        <v>4111</v>
      </c>
      <c r="CJ122" s="412">
        <v>4052</v>
      </c>
      <c r="CK122" s="439">
        <v>3901</v>
      </c>
      <c r="CL122" s="439">
        <v>3978</v>
      </c>
      <c r="CM122" s="439">
        <v>4028</v>
      </c>
      <c r="CN122" s="411">
        <v>4013</v>
      </c>
      <c r="CO122" s="411">
        <v>4054</v>
      </c>
      <c r="CP122" s="411">
        <v>4084</v>
      </c>
      <c r="CQ122" s="411">
        <v>4163</v>
      </c>
      <c r="CR122" s="411">
        <v>4177</v>
      </c>
      <c r="CS122" s="411">
        <v>4264</v>
      </c>
      <c r="CT122" s="411">
        <v>4357</v>
      </c>
      <c r="CU122" s="416">
        <f>'1. Población_Afiliada_Regimen'!F122</f>
        <v>4386</v>
      </c>
      <c r="CV122" s="118">
        <f t="shared" si="4"/>
        <v>29</v>
      </c>
      <c r="CW122" s="98">
        <f t="shared" si="5"/>
        <v>0.66559559329814089</v>
      </c>
      <c r="CX122" s="118">
        <f t="shared" si="6"/>
        <v>275</v>
      </c>
      <c r="CY122" s="98">
        <f t="shared" si="7"/>
        <v>6.6893699829725124</v>
      </c>
    </row>
    <row r="123" spans="1:103" ht="15" outlineLevel="2">
      <c r="A123" s="409">
        <v>792</v>
      </c>
      <c r="B123" s="409" t="s">
        <v>429</v>
      </c>
      <c r="C123" s="409" t="s">
        <v>433</v>
      </c>
      <c r="D123" s="412">
        <v>1538</v>
      </c>
      <c r="E123" s="439">
        <v>1544</v>
      </c>
      <c r="F123" s="439">
        <v>1515</v>
      </c>
      <c r="G123" s="439">
        <v>1544</v>
      </c>
      <c r="H123" s="439">
        <v>1539</v>
      </c>
      <c r="I123" s="439">
        <v>1566</v>
      </c>
      <c r="J123" s="439">
        <v>1548</v>
      </c>
      <c r="K123" s="439">
        <v>1566</v>
      </c>
      <c r="L123" s="439">
        <v>1532</v>
      </c>
      <c r="M123" s="439">
        <v>1577</v>
      </c>
      <c r="N123" s="439">
        <v>1594</v>
      </c>
      <c r="O123" s="416">
        <v>1631</v>
      </c>
      <c r="P123" s="412">
        <v>1573</v>
      </c>
      <c r="Q123" s="439">
        <v>1246</v>
      </c>
      <c r="R123" s="439">
        <v>1484</v>
      </c>
      <c r="S123" s="439">
        <v>1520</v>
      </c>
      <c r="T123" s="439">
        <v>1539</v>
      </c>
      <c r="U123" s="439">
        <v>1492</v>
      </c>
      <c r="V123" s="439">
        <v>1490</v>
      </c>
      <c r="W123" s="439">
        <v>1581</v>
      </c>
      <c r="X123" s="439">
        <v>1597</v>
      </c>
      <c r="Y123" s="439">
        <v>1622</v>
      </c>
      <c r="Z123" s="439">
        <v>1593</v>
      </c>
      <c r="AA123" s="416">
        <v>1588</v>
      </c>
      <c r="AB123" s="412">
        <v>1539</v>
      </c>
      <c r="AC123" s="439">
        <v>1494</v>
      </c>
      <c r="AD123" s="439">
        <v>1519</v>
      </c>
      <c r="AE123" s="439">
        <v>1570</v>
      </c>
      <c r="AF123" s="439">
        <v>1539</v>
      </c>
      <c r="AG123" s="439">
        <v>1571</v>
      </c>
      <c r="AH123" s="439">
        <v>1749</v>
      </c>
      <c r="AI123" s="439">
        <v>1802</v>
      </c>
      <c r="AJ123" s="439">
        <v>1828</v>
      </c>
      <c r="AK123" s="439">
        <v>1796</v>
      </c>
      <c r="AL123" s="439">
        <v>1698</v>
      </c>
      <c r="AM123" s="416">
        <v>1682</v>
      </c>
      <c r="AN123" s="412">
        <v>1647</v>
      </c>
      <c r="AO123" s="439">
        <v>1587</v>
      </c>
      <c r="AP123" s="439">
        <v>1611</v>
      </c>
      <c r="AQ123" s="439">
        <v>1637</v>
      </c>
      <c r="AR123" s="439">
        <v>1673</v>
      </c>
      <c r="AS123" s="439">
        <v>1718</v>
      </c>
      <c r="AT123" s="439">
        <v>1778</v>
      </c>
      <c r="AU123" s="439">
        <v>1803</v>
      </c>
      <c r="AV123" s="439">
        <v>1832</v>
      </c>
      <c r="AW123" s="439">
        <v>1849</v>
      </c>
      <c r="AX123" s="439">
        <v>1809</v>
      </c>
      <c r="AY123" s="416">
        <v>1816</v>
      </c>
      <c r="AZ123" s="412">
        <v>1798</v>
      </c>
      <c r="BA123" s="439">
        <v>1837</v>
      </c>
      <c r="BB123" s="439">
        <v>1865</v>
      </c>
      <c r="BC123" s="439">
        <v>1837</v>
      </c>
      <c r="BD123" s="439">
        <v>1839</v>
      </c>
      <c r="BE123" s="439">
        <v>1870</v>
      </c>
      <c r="BF123" s="439">
        <v>1868</v>
      </c>
      <c r="BG123" s="439">
        <v>1867</v>
      </c>
      <c r="BH123" s="439">
        <v>1906</v>
      </c>
      <c r="BI123" s="439">
        <v>1901</v>
      </c>
      <c r="BJ123" s="439">
        <v>1877</v>
      </c>
      <c r="BK123" s="411">
        <v>1862</v>
      </c>
      <c r="BL123" s="412">
        <v>1864</v>
      </c>
      <c r="BM123" s="439">
        <v>1859</v>
      </c>
      <c r="BN123" s="439">
        <v>1882</v>
      </c>
      <c r="BO123" s="439">
        <v>1908</v>
      </c>
      <c r="BP123" s="439">
        <v>1896</v>
      </c>
      <c r="BQ123" s="439">
        <v>1929</v>
      </c>
      <c r="BR123" s="439">
        <v>1933</v>
      </c>
      <c r="BS123" s="439">
        <v>1923</v>
      </c>
      <c r="BT123" s="439">
        <v>1932</v>
      </c>
      <c r="BU123" s="439">
        <v>1927</v>
      </c>
      <c r="BV123" s="439">
        <v>1931</v>
      </c>
      <c r="BW123" s="411">
        <v>1911</v>
      </c>
      <c r="BX123" s="412">
        <v>1862</v>
      </c>
      <c r="BY123" s="439">
        <v>1908</v>
      </c>
      <c r="BZ123" s="439">
        <v>1956</v>
      </c>
      <c r="CA123" s="439">
        <v>1964</v>
      </c>
      <c r="CB123" s="439">
        <v>1978</v>
      </c>
      <c r="CC123" s="439">
        <v>1986</v>
      </c>
      <c r="CD123" s="439">
        <v>1980</v>
      </c>
      <c r="CE123" s="439">
        <v>2009</v>
      </c>
      <c r="CF123" s="439">
        <v>1964</v>
      </c>
      <c r="CG123" s="439">
        <v>1949</v>
      </c>
      <c r="CH123" s="439">
        <v>1934</v>
      </c>
      <c r="CI123" s="411">
        <v>1910</v>
      </c>
      <c r="CJ123" s="412">
        <v>1840</v>
      </c>
      <c r="CK123" s="439">
        <v>1844</v>
      </c>
      <c r="CL123" s="439">
        <v>1850</v>
      </c>
      <c r="CM123" s="439">
        <v>1795</v>
      </c>
      <c r="CN123" s="411">
        <v>1736</v>
      </c>
      <c r="CO123" s="411">
        <v>1794</v>
      </c>
      <c r="CP123" s="411">
        <v>1816</v>
      </c>
      <c r="CQ123" s="411">
        <v>1919</v>
      </c>
      <c r="CR123" s="411">
        <v>1920</v>
      </c>
      <c r="CS123" s="411">
        <v>1959</v>
      </c>
      <c r="CT123" s="411">
        <v>1964</v>
      </c>
      <c r="CU123" s="416">
        <f>'1. Población_Afiliada_Regimen'!F123</f>
        <v>1962</v>
      </c>
      <c r="CV123" s="118">
        <f t="shared" si="4"/>
        <v>-2</v>
      </c>
      <c r="CW123" s="98">
        <f t="shared" si="5"/>
        <v>-0.10183299389002036</v>
      </c>
      <c r="CX123" s="118">
        <f t="shared" si="6"/>
        <v>52</v>
      </c>
      <c r="CY123" s="98">
        <f t="shared" si="7"/>
        <v>2.7225130890052354</v>
      </c>
    </row>
    <row r="124" spans="1:103" ht="15" outlineLevel="2">
      <c r="A124" s="409">
        <v>809</v>
      </c>
      <c r="B124" s="409" t="s">
        <v>429</v>
      </c>
      <c r="C124" s="409" t="s">
        <v>434</v>
      </c>
      <c r="D124" s="412">
        <v>3671</v>
      </c>
      <c r="E124" s="439">
        <v>3602</v>
      </c>
      <c r="F124" s="439">
        <v>3625</v>
      </c>
      <c r="G124" s="439">
        <v>3695</v>
      </c>
      <c r="H124" s="439">
        <v>3750</v>
      </c>
      <c r="I124" s="439">
        <v>3778</v>
      </c>
      <c r="J124" s="439">
        <v>3648</v>
      </c>
      <c r="K124" s="439">
        <v>3647</v>
      </c>
      <c r="L124" s="439">
        <v>3645</v>
      </c>
      <c r="M124" s="439">
        <v>3688</v>
      </c>
      <c r="N124" s="439">
        <v>3687</v>
      </c>
      <c r="O124" s="416">
        <v>3710</v>
      </c>
      <c r="P124" s="412">
        <v>3590</v>
      </c>
      <c r="Q124" s="439">
        <v>3253</v>
      </c>
      <c r="R124" s="439">
        <v>3597</v>
      </c>
      <c r="S124" s="439">
        <v>3643</v>
      </c>
      <c r="T124" s="439">
        <v>3750</v>
      </c>
      <c r="U124" s="439">
        <v>3656</v>
      </c>
      <c r="V124" s="439">
        <v>3631</v>
      </c>
      <c r="W124" s="439">
        <v>3742</v>
      </c>
      <c r="X124" s="439">
        <v>3759</v>
      </c>
      <c r="Y124" s="439">
        <v>3812</v>
      </c>
      <c r="Z124" s="439">
        <v>3767</v>
      </c>
      <c r="AA124" s="416">
        <v>3704</v>
      </c>
      <c r="AB124" s="412">
        <v>3586</v>
      </c>
      <c r="AC124" s="439">
        <v>3537</v>
      </c>
      <c r="AD124" s="439">
        <v>3545</v>
      </c>
      <c r="AE124" s="439">
        <v>3543</v>
      </c>
      <c r="AF124" s="439">
        <v>3551</v>
      </c>
      <c r="AG124" s="439">
        <v>3623</v>
      </c>
      <c r="AH124" s="439">
        <v>3833</v>
      </c>
      <c r="AI124" s="439">
        <v>3908</v>
      </c>
      <c r="AJ124" s="439">
        <v>3951</v>
      </c>
      <c r="AK124" s="439">
        <v>3955</v>
      </c>
      <c r="AL124" s="439">
        <v>3782</v>
      </c>
      <c r="AM124" s="416">
        <v>3733</v>
      </c>
      <c r="AN124" s="412">
        <v>3636</v>
      </c>
      <c r="AO124" s="439">
        <v>3549</v>
      </c>
      <c r="AP124" s="439">
        <v>3554</v>
      </c>
      <c r="AQ124" s="439">
        <v>3641</v>
      </c>
      <c r="AR124" s="439">
        <v>3675</v>
      </c>
      <c r="AS124" s="439">
        <v>3734</v>
      </c>
      <c r="AT124" s="439">
        <v>3747</v>
      </c>
      <c r="AU124" s="439">
        <v>3791</v>
      </c>
      <c r="AV124" s="439">
        <v>3803</v>
      </c>
      <c r="AW124" s="439">
        <v>3828</v>
      </c>
      <c r="AX124" s="439">
        <v>3805</v>
      </c>
      <c r="AY124" s="416">
        <v>3790</v>
      </c>
      <c r="AZ124" s="412">
        <v>3753</v>
      </c>
      <c r="BA124" s="439">
        <v>3738</v>
      </c>
      <c r="BB124" s="439">
        <v>3710</v>
      </c>
      <c r="BC124" s="439">
        <v>3634</v>
      </c>
      <c r="BD124" s="439">
        <v>3607</v>
      </c>
      <c r="BE124" s="439">
        <v>3621</v>
      </c>
      <c r="BF124" s="439">
        <v>3623</v>
      </c>
      <c r="BG124" s="439">
        <v>3675</v>
      </c>
      <c r="BH124" s="439">
        <v>3622</v>
      </c>
      <c r="BI124" s="439">
        <v>3572</v>
      </c>
      <c r="BJ124" s="439">
        <v>3540</v>
      </c>
      <c r="BK124" s="411">
        <v>3586</v>
      </c>
      <c r="BL124" s="412">
        <v>3479</v>
      </c>
      <c r="BM124" s="439">
        <v>3447</v>
      </c>
      <c r="BN124" s="439">
        <v>3479</v>
      </c>
      <c r="BO124" s="439">
        <v>3493</v>
      </c>
      <c r="BP124" s="439">
        <v>3530</v>
      </c>
      <c r="BQ124" s="439">
        <v>3500</v>
      </c>
      <c r="BR124" s="439">
        <v>3451</v>
      </c>
      <c r="BS124" s="439">
        <v>3487</v>
      </c>
      <c r="BT124" s="439">
        <v>3541</v>
      </c>
      <c r="BU124" s="439">
        <v>3538</v>
      </c>
      <c r="BV124" s="439">
        <v>3551</v>
      </c>
      <c r="BW124" s="411">
        <v>3540</v>
      </c>
      <c r="BX124" s="412">
        <v>3502</v>
      </c>
      <c r="BY124" s="439">
        <v>3558</v>
      </c>
      <c r="BZ124" s="439">
        <v>3561</v>
      </c>
      <c r="CA124" s="439">
        <v>3583</v>
      </c>
      <c r="CB124" s="439">
        <v>3617</v>
      </c>
      <c r="CC124" s="439">
        <v>3643</v>
      </c>
      <c r="CD124" s="439">
        <v>3657</v>
      </c>
      <c r="CE124" s="439">
        <v>3650</v>
      </c>
      <c r="CF124" s="439">
        <v>3602</v>
      </c>
      <c r="CG124" s="439">
        <v>3602</v>
      </c>
      <c r="CH124" s="439">
        <v>3602</v>
      </c>
      <c r="CI124" s="411">
        <v>3582</v>
      </c>
      <c r="CJ124" s="412">
        <v>3550</v>
      </c>
      <c r="CK124" s="439">
        <v>3528</v>
      </c>
      <c r="CL124" s="439">
        <v>3565</v>
      </c>
      <c r="CM124" s="439">
        <v>3570</v>
      </c>
      <c r="CN124" s="411">
        <v>3550</v>
      </c>
      <c r="CO124" s="411">
        <v>3567</v>
      </c>
      <c r="CP124" s="411">
        <v>3588</v>
      </c>
      <c r="CQ124" s="411">
        <v>3649</v>
      </c>
      <c r="CR124" s="411">
        <v>3666</v>
      </c>
      <c r="CS124" s="411">
        <v>3716</v>
      </c>
      <c r="CT124" s="411">
        <v>3743</v>
      </c>
      <c r="CU124" s="416">
        <f>'1. Población_Afiliada_Regimen'!F124</f>
        <v>3775</v>
      </c>
      <c r="CV124" s="118">
        <f t="shared" si="4"/>
        <v>32</v>
      </c>
      <c r="CW124" s="98">
        <f t="shared" si="5"/>
        <v>0.85492920117552773</v>
      </c>
      <c r="CX124" s="118">
        <f t="shared" si="6"/>
        <v>193</v>
      </c>
      <c r="CY124" s="98">
        <f t="shared" si="7"/>
        <v>5.3880513679508653</v>
      </c>
    </row>
    <row r="125" spans="1:103" ht="15" outlineLevel="2">
      <c r="A125" s="409">
        <v>847</v>
      </c>
      <c r="B125" s="409" t="s">
        <v>429</v>
      </c>
      <c r="C125" s="409" t="s">
        <v>435</v>
      </c>
      <c r="D125" s="412">
        <v>3207</v>
      </c>
      <c r="E125" s="439">
        <v>3187</v>
      </c>
      <c r="F125" s="439">
        <v>3128</v>
      </c>
      <c r="G125" s="439">
        <v>3269</v>
      </c>
      <c r="H125" s="439">
        <v>3299</v>
      </c>
      <c r="I125" s="439">
        <v>3331</v>
      </c>
      <c r="J125" s="439">
        <v>3260</v>
      </c>
      <c r="K125" s="439">
        <v>3263</v>
      </c>
      <c r="L125" s="439">
        <v>3274</v>
      </c>
      <c r="M125" s="439">
        <v>3312</v>
      </c>
      <c r="N125" s="439">
        <v>3260</v>
      </c>
      <c r="O125" s="416">
        <v>3301</v>
      </c>
      <c r="P125" s="412">
        <v>3132</v>
      </c>
      <c r="Q125" s="439">
        <v>1396</v>
      </c>
      <c r="R125" s="439">
        <v>2975</v>
      </c>
      <c r="S125" s="439">
        <v>3100</v>
      </c>
      <c r="T125" s="439">
        <v>3299</v>
      </c>
      <c r="U125" s="439">
        <v>3226</v>
      </c>
      <c r="V125" s="439">
        <v>3234</v>
      </c>
      <c r="W125" s="439">
        <v>3368</v>
      </c>
      <c r="X125" s="439">
        <v>3474</v>
      </c>
      <c r="Y125" s="439">
        <v>3524</v>
      </c>
      <c r="Z125" s="439">
        <v>3579</v>
      </c>
      <c r="AA125" s="416">
        <v>3473</v>
      </c>
      <c r="AB125" s="412">
        <v>3287</v>
      </c>
      <c r="AC125" s="439">
        <v>3108</v>
      </c>
      <c r="AD125" s="439">
        <v>3022</v>
      </c>
      <c r="AE125" s="439">
        <v>3207</v>
      </c>
      <c r="AF125" s="439">
        <v>3252</v>
      </c>
      <c r="AG125" s="439">
        <v>3304</v>
      </c>
      <c r="AH125" s="439">
        <v>3499</v>
      </c>
      <c r="AI125" s="439">
        <v>3548</v>
      </c>
      <c r="AJ125" s="439">
        <v>3699</v>
      </c>
      <c r="AK125" s="439">
        <v>3724</v>
      </c>
      <c r="AL125" s="439">
        <v>3633</v>
      </c>
      <c r="AM125" s="416">
        <v>3641</v>
      </c>
      <c r="AN125" s="412">
        <v>3559</v>
      </c>
      <c r="AO125" s="439">
        <v>3371</v>
      </c>
      <c r="AP125" s="439">
        <v>3430</v>
      </c>
      <c r="AQ125" s="439">
        <v>3571</v>
      </c>
      <c r="AR125" s="439">
        <v>3711</v>
      </c>
      <c r="AS125" s="439">
        <v>3837</v>
      </c>
      <c r="AT125" s="439">
        <v>3941</v>
      </c>
      <c r="AU125" s="439">
        <v>4013</v>
      </c>
      <c r="AV125" s="439">
        <v>3972</v>
      </c>
      <c r="AW125" s="439">
        <v>4069</v>
      </c>
      <c r="AX125" s="439">
        <v>4050</v>
      </c>
      <c r="AY125" s="416">
        <v>4047</v>
      </c>
      <c r="AZ125" s="412">
        <v>3845</v>
      </c>
      <c r="BA125" s="439">
        <v>3811</v>
      </c>
      <c r="BB125" s="439">
        <v>3896</v>
      </c>
      <c r="BC125" s="439">
        <v>3801</v>
      </c>
      <c r="BD125" s="439">
        <v>3837</v>
      </c>
      <c r="BE125" s="439">
        <v>3915</v>
      </c>
      <c r="BF125" s="439">
        <v>4001</v>
      </c>
      <c r="BG125" s="439">
        <v>4145</v>
      </c>
      <c r="BH125" s="439">
        <v>3894</v>
      </c>
      <c r="BI125" s="439">
        <v>3889</v>
      </c>
      <c r="BJ125" s="439">
        <v>3852</v>
      </c>
      <c r="BK125" s="411">
        <v>3887</v>
      </c>
      <c r="BL125" s="412">
        <v>3773</v>
      </c>
      <c r="BM125" s="439">
        <v>3741</v>
      </c>
      <c r="BN125" s="439">
        <v>3846</v>
      </c>
      <c r="BO125" s="439">
        <v>3859</v>
      </c>
      <c r="BP125" s="439">
        <v>3836</v>
      </c>
      <c r="BQ125" s="439">
        <v>3861</v>
      </c>
      <c r="BR125" s="439">
        <v>3862</v>
      </c>
      <c r="BS125" s="439">
        <v>3924</v>
      </c>
      <c r="BT125" s="439">
        <v>3975</v>
      </c>
      <c r="BU125" s="439">
        <v>3976</v>
      </c>
      <c r="BV125" s="439">
        <v>4024</v>
      </c>
      <c r="BW125" s="411">
        <v>4025</v>
      </c>
      <c r="BX125" s="412">
        <v>3886</v>
      </c>
      <c r="BY125" s="439">
        <v>3908</v>
      </c>
      <c r="BZ125" s="439">
        <v>4148</v>
      </c>
      <c r="CA125" s="439">
        <v>4244</v>
      </c>
      <c r="CB125" s="439">
        <v>4219</v>
      </c>
      <c r="CC125" s="439">
        <v>4291</v>
      </c>
      <c r="CD125" s="439">
        <v>4318</v>
      </c>
      <c r="CE125" s="439">
        <v>4399</v>
      </c>
      <c r="CF125" s="439">
        <v>4325</v>
      </c>
      <c r="CG125" s="439">
        <v>4304</v>
      </c>
      <c r="CH125" s="439">
        <v>4378</v>
      </c>
      <c r="CI125" s="411">
        <v>4400</v>
      </c>
      <c r="CJ125" s="412">
        <v>4177</v>
      </c>
      <c r="CK125" s="439">
        <v>4127</v>
      </c>
      <c r="CL125" s="439">
        <v>4231</v>
      </c>
      <c r="CM125" s="439">
        <v>4262</v>
      </c>
      <c r="CN125" s="411">
        <v>4238</v>
      </c>
      <c r="CO125" s="411">
        <v>4302</v>
      </c>
      <c r="CP125" s="411">
        <v>4434</v>
      </c>
      <c r="CQ125" s="411">
        <v>4601</v>
      </c>
      <c r="CR125" s="411">
        <v>4622</v>
      </c>
      <c r="CS125" s="411">
        <v>4666</v>
      </c>
      <c r="CT125" s="411">
        <v>4784</v>
      </c>
      <c r="CU125" s="416">
        <f>'1. Población_Afiliada_Regimen'!F125</f>
        <v>4818</v>
      </c>
      <c r="CV125" s="118">
        <f t="shared" si="4"/>
        <v>34</v>
      </c>
      <c r="CW125" s="98">
        <f t="shared" si="5"/>
        <v>0.71070234113712372</v>
      </c>
      <c r="CX125" s="118">
        <f t="shared" si="6"/>
        <v>418</v>
      </c>
      <c r="CY125" s="98">
        <f t="shared" si="7"/>
        <v>9.5</v>
      </c>
    </row>
    <row r="126" spans="1:103" ht="15" outlineLevel="2">
      <c r="A126" s="409">
        <v>856</v>
      </c>
      <c r="B126" s="409" t="s">
        <v>429</v>
      </c>
      <c r="C126" s="409" t="s">
        <v>436</v>
      </c>
      <c r="D126" s="412">
        <v>1376</v>
      </c>
      <c r="E126" s="439">
        <v>1403</v>
      </c>
      <c r="F126" s="439">
        <v>1384</v>
      </c>
      <c r="G126" s="439">
        <v>1398</v>
      </c>
      <c r="H126" s="439">
        <v>1413</v>
      </c>
      <c r="I126" s="439">
        <v>1451</v>
      </c>
      <c r="J126" s="439">
        <v>1408</v>
      </c>
      <c r="K126" s="439">
        <v>1399</v>
      </c>
      <c r="L126" s="439">
        <v>1388</v>
      </c>
      <c r="M126" s="439">
        <v>1435</v>
      </c>
      <c r="N126" s="439">
        <v>1459</v>
      </c>
      <c r="O126" s="416">
        <v>1435</v>
      </c>
      <c r="P126" s="412">
        <v>1377</v>
      </c>
      <c r="Q126" s="439">
        <v>906</v>
      </c>
      <c r="R126" s="439">
        <v>1261</v>
      </c>
      <c r="S126" s="439">
        <v>1259</v>
      </c>
      <c r="T126" s="439">
        <v>1413</v>
      </c>
      <c r="U126" s="439">
        <v>1342</v>
      </c>
      <c r="V126" s="439">
        <v>1352</v>
      </c>
      <c r="W126" s="439">
        <v>1423</v>
      </c>
      <c r="X126" s="439">
        <v>1445</v>
      </c>
      <c r="Y126" s="439">
        <v>1482</v>
      </c>
      <c r="Z126" s="439">
        <v>1488</v>
      </c>
      <c r="AA126" s="416">
        <v>1437</v>
      </c>
      <c r="AB126" s="412">
        <v>1376</v>
      </c>
      <c r="AC126" s="439">
        <v>1356</v>
      </c>
      <c r="AD126" s="439">
        <v>1377</v>
      </c>
      <c r="AE126" s="439">
        <v>1378</v>
      </c>
      <c r="AF126" s="439">
        <v>1375</v>
      </c>
      <c r="AG126" s="439">
        <v>1418</v>
      </c>
      <c r="AH126" s="439">
        <v>1546</v>
      </c>
      <c r="AI126" s="439">
        <v>1603</v>
      </c>
      <c r="AJ126" s="439">
        <v>1648</v>
      </c>
      <c r="AK126" s="439">
        <v>1631</v>
      </c>
      <c r="AL126" s="439">
        <v>1526</v>
      </c>
      <c r="AM126" s="416">
        <v>1507</v>
      </c>
      <c r="AN126" s="412">
        <v>1447</v>
      </c>
      <c r="AO126" s="439">
        <v>1374</v>
      </c>
      <c r="AP126" s="439">
        <v>1379</v>
      </c>
      <c r="AQ126" s="439">
        <v>1428</v>
      </c>
      <c r="AR126" s="439">
        <v>1442</v>
      </c>
      <c r="AS126" s="439">
        <v>1485</v>
      </c>
      <c r="AT126" s="439">
        <v>1486</v>
      </c>
      <c r="AU126" s="439">
        <v>1485</v>
      </c>
      <c r="AV126" s="439">
        <v>1528</v>
      </c>
      <c r="AW126" s="439">
        <v>1539</v>
      </c>
      <c r="AX126" s="439">
        <v>1563</v>
      </c>
      <c r="AY126" s="416">
        <v>1549</v>
      </c>
      <c r="AZ126" s="412">
        <v>1526</v>
      </c>
      <c r="BA126" s="439">
        <v>1524</v>
      </c>
      <c r="BB126" s="439">
        <v>1555</v>
      </c>
      <c r="BC126" s="439">
        <v>1553</v>
      </c>
      <c r="BD126" s="439">
        <v>1535</v>
      </c>
      <c r="BE126" s="439">
        <v>1560</v>
      </c>
      <c r="BF126" s="439">
        <v>1554</v>
      </c>
      <c r="BG126" s="439">
        <v>1521</v>
      </c>
      <c r="BH126" s="439">
        <v>1588</v>
      </c>
      <c r="BI126" s="439">
        <v>1549</v>
      </c>
      <c r="BJ126" s="439">
        <v>1560</v>
      </c>
      <c r="BK126" s="411">
        <v>1580</v>
      </c>
      <c r="BL126" s="412">
        <v>1576</v>
      </c>
      <c r="BM126" s="439">
        <v>1543</v>
      </c>
      <c r="BN126" s="439">
        <v>1593</v>
      </c>
      <c r="BO126" s="439">
        <v>1564</v>
      </c>
      <c r="BP126" s="439">
        <v>1557</v>
      </c>
      <c r="BQ126" s="439">
        <v>1557</v>
      </c>
      <c r="BR126" s="439">
        <v>1582</v>
      </c>
      <c r="BS126" s="439">
        <v>1578</v>
      </c>
      <c r="BT126" s="439">
        <v>1597</v>
      </c>
      <c r="BU126" s="439">
        <v>1587</v>
      </c>
      <c r="BV126" s="439">
        <v>1571</v>
      </c>
      <c r="BW126" s="411">
        <v>1540</v>
      </c>
      <c r="BX126" s="412">
        <v>1455</v>
      </c>
      <c r="BY126" s="439">
        <v>1468</v>
      </c>
      <c r="BZ126" s="439">
        <v>1504</v>
      </c>
      <c r="CA126" s="439">
        <v>1494</v>
      </c>
      <c r="CB126" s="439">
        <v>1534</v>
      </c>
      <c r="CC126" s="439">
        <v>1553</v>
      </c>
      <c r="CD126" s="439">
        <v>1587</v>
      </c>
      <c r="CE126" s="439">
        <v>1583</v>
      </c>
      <c r="CF126" s="439">
        <v>1574</v>
      </c>
      <c r="CG126" s="439">
        <v>1580</v>
      </c>
      <c r="CH126" s="439">
        <v>1581</v>
      </c>
      <c r="CI126" s="411">
        <v>1594</v>
      </c>
      <c r="CJ126" s="412">
        <v>1541</v>
      </c>
      <c r="CK126" s="439">
        <v>1531</v>
      </c>
      <c r="CL126" s="439">
        <v>1560</v>
      </c>
      <c r="CM126" s="439">
        <v>1550</v>
      </c>
      <c r="CN126" s="411">
        <v>1498</v>
      </c>
      <c r="CO126" s="411">
        <v>1506</v>
      </c>
      <c r="CP126" s="411">
        <v>1522</v>
      </c>
      <c r="CQ126" s="411">
        <v>1573</v>
      </c>
      <c r="CR126" s="411">
        <v>1568</v>
      </c>
      <c r="CS126" s="411">
        <v>1589</v>
      </c>
      <c r="CT126" s="411">
        <v>1599</v>
      </c>
      <c r="CU126" s="416">
        <f>'1. Población_Afiliada_Regimen'!F126</f>
        <v>1648</v>
      </c>
      <c r="CV126" s="118">
        <f t="shared" si="4"/>
        <v>49</v>
      </c>
      <c r="CW126" s="98">
        <f t="shared" si="5"/>
        <v>3.0644152595372107</v>
      </c>
      <c r="CX126" s="118">
        <f t="shared" si="6"/>
        <v>54</v>
      </c>
      <c r="CY126" s="98">
        <f t="shared" si="7"/>
        <v>3.3877038895859477</v>
      </c>
    </row>
    <row r="127" spans="1:103" ht="15" outlineLevel="2">
      <c r="A127" s="409">
        <v>861</v>
      </c>
      <c r="B127" s="409" t="s">
        <v>429</v>
      </c>
      <c r="C127" s="409" t="s">
        <v>437</v>
      </c>
      <c r="D127" s="412">
        <v>3899</v>
      </c>
      <c r="E127" s="439">
        <v>3822</v>
      </c>
      <c r="F127" s="439">
        <v>3834</v>
      </c>
      <c r="G127" s="439">
        <v>3912</v>
      </c>
      <c r="H127" s="439">
        <v>3974</v>
      </c>
      <c r="I127" s="439">
        <v>4009</v>
      </c>
      <c r="J127" s="439">
        <v>3975</v>
      </c>
      <c r="K127" s="439">
        <v>3949</v>
      </c>
      <c r="L127" s="439">
        <v>3900</v>
      </c>
      <c r="M127" s="439">
        <v>3908</v>
      </c>
      <c r="N127" s="439">
        <v>3888</v>
      </c>
      <c r="O127" s="416">
        <v>3885</v>
      </c>
      <c r="P127" s="412">
        <v>3653</v>
      </c>
      <c r="Q127" s="439">
        <v>1922</v>
      </c>
      <c r="R127" s="439">
        <v>3593</v>
      </c>
      <c r="S127" s="439">
        <v>3658</v>
      </c>
      <c r="T127" s="439">
        <v>3974</v>
      </c>
      <c r="U127" s="439">
        <v>3893</v>
      </c>
      <c r="V127" s="439">
        <v>3856</v>
      </c>
      <c r="W127" s="439">
        <v>3928</v>
      </c>
      <c r="X127" s="439">
        <v>3933</v>
      </c>
      <c r="Y127" s="439">
        <v>4036</v>
      </c>
      <c r="Z127" s="439">
        <v>4032</v>
      </c>
      <c r="AA127" s="416">
        <v>3871</v>
      </c>
      <c r="AB127" s="412">
        <v>3807</v>
      </c>
      <c r="AC127" s="439">
        <v>3733</v>
      </c>
      <c r="AD127" s="439">
        <v>3718</v>
      </c>
      <c r="AE127" s="439">
        <v>3790</v>
      </c>
      <c r="AF127" s="439">
        <v>3762</v>
      </c>
      <c r="AG127" s="439">
        <v>3835</v>
      </c>
      <c r="AH127" s="439">
        <v>4167</v>
      </c>
      <c r="AI127" s="439">
        <v>4293</v>
      </c>
      <c r="AJ127" s="439">
        <v>4354</v>
      </c>
      <c r="AK127" s="439">
        <v>4359</v>
      </c>
      <c r="AL127" s="439">
        <v>4172</v>
      </c>
      <c r="AM127" s="416">
        <v>4183</v>
      </c>
      <c r="AN127" s="412">
        <v>4084</v>
      </c>
      <c r="AO127" s="439">
        <v>3992</v>
      </c>
      <c r="AP127" s="439">
        <v>3987</v>
      </c>
      <c r="AQ127" s="439">
        <v>4131</v>
      </c>
      <c r="AR127" s="439">
        <v>4168</v>
      </c>
      <c r="AS127" s="439">
        <v>4257</v>
      </c>
      <c r="AT127" s="439">
        <v>4289</v>
      </c>
      <c r="AU127" s="439">
        <v>4284</v>
      </c>
      <c r="AV127" s="439">
        <v>4317</v>
      </c>
      <c r="AW127" s="439">
        <v>4338</v>
      </c>
      <c r="AX127" s="439">
        <v>4317</v>
      </c>
      <c r="AY127" s="416">
        <v>4376</v>
      </c>
      <c r="AZ127" s="412">
        <v>4342</v>
      </c>
      <c r="BA127" s="439">
        <v>4295</v>
      </c>
      <c r="BB127" s="439">
        <v>4322</v>
      </c>
      <c r="BC127" s="439">
        <v>4254</v>
      </c>
      <c r="BD127" s="439">
        <v>4275</v>
      </c>
      <c r="BE127" s="439">
        <v>4318</v>
      </c>
      <c r="BF127" s="439">
        <v>4328</v>
      </c>
      <c r="BG127" s="439">
        <v>4341</v>
      </c>
      <c r="BH127" s="439">
        <v>4244</v>
      </c>
      <c r="BI127" s="439">
        <v>4195</v>
      </c>
      <c r="BJ127" s="439">
        <v>4176</v>
      </c>
      <c r="BK127" s="411">
        <v>4165</v>
      </c>
      <c r="BL127" s="412">
        <v>4114</v>
      </c>
      <c r="BM127" s="439">
        <v>4077</v>
      </c>
      <c r="BN127" s="439">
        <v>4106</v>
      </c>
      <c r="BO127" s="439">
        <v>4168</v>
      </c>
      <c r="BP127" s="439">
        <v>4027</v>
      </c>
      <c r="BQ127" s="439">
        <v>4008</v>
      </c>
      <c r="BR127" s="439">
        <v>4006</v>
      </c>
      <c r="BS127" s="439">
        <v>4044</v>
      </c>
      <c r="BT127" s="439">
        <v>4098</v>
      </c>
      <c r="BU127" s="439">
        <v>4076</v>
      </c>
      <c r="BV127" s="439">
        <v>4026</v>
      </c>
      <c r="BW127" s="411">
        <v>4003</v>
      </c>
      <c r="BX127" s="412">
        <v>3929</v>
      </c>
      <c r="BY127" s="439">
        <v>3938</v>
      </c>
      <c r="BZ127" s="439">
        <v>3939</v>
      </c>
      <c r="CA127" s="439">
        <v>3927</v>
      </c>
      <c r="CB127" s="439">
        <v>3923</v>
      </c>
      <c r="CC127" s="439">
        <v>3943</v>
      </c>
      <c r="CD127" s="439">
        <v>3959</v>
      </c>
      <c r="CE127" s="439">
        <v>3991</v>
      </c>
      <c r="CF127" s="439">
        <v>3945</v>
      </c>
      <c r="CG127" s="439">
        <v>3884</v>
      </c>
      <c r="CH127" s="439">
        <v>3924</v>
      </c>
      <c r="CI127" s="411">
        <v>3902</v>
      </c>
      <c r="CJ127" s="412">
        <v>3761</v>
      </c>
      <c r="CK127" s="439">
        <v>3698</v>
      </c>
      <c r="CL127" s="439">
        <v>3671</v>
      </c>
      <c r="CM127" s="439">
        <v>3617</v>
      </c>
      <c r="CN127" s="411">
        <v>3520</v>
      </c>
      <c r="CO127" s="411">
        <v>3575</v>
      </c>
      <c r="CP127" s="411">
        <v>3617</v>
      </c>
      <c r="CQ127" s="411">
        <v>3782</v>
      </c>
      <c r="CR127" s="411">
        <v>3795</v>
      </c>
      <c r="CS127" s="411">
        <v>3836</v>
      </c>
      <c r="CT127" s="411">
        <v>3928</v>
      </c>
      <c r="CU127" s="416">
        <f>'1. Población_Afiliada_Regimen'!F127</f>
        <v>3929</v>
      </c>
      <c r="CV127" s="118">
        <f t="shared" si="4"/>
        <v>1</v>
      </c>
      <c r="CW127" s="98">
        <f t="shared" si="5"/>
        <v>2.545824847250509E-2</v>
      </c>
      <c r="CX127" s="118">
        <f t="shared" si="6"/>
        <v>27</v>
      </c>
      <c r="CY127" s="98">
        <f t="shared" si="7"/>
        <v>0.69195284469502816</v>
      </c>
    </row>
    <row r="128" spans="1:103" ht="15" outlineLevel="1">
      <c r="A128" s="143" t="s">
        <v>763</v>
      </c>
      <c r="B128" s="28"/>
      <c r="C128" s="29"/>
      <c r="D128" s="46">
        <v>2373413</v>
      </c>
      <c r="E128" s="47">
        <v>2397020</v>
      </c>
      <c r="F128" s="47">
        <v>2425150</v>
      </c>
      <c r="G128" s="47">
        <v>2423562</v>
      </c>
      <c r="H128" s="47">
        <v>2442009</v>
      </c>
      <c r="I128" s="47">
        <v>2457981</v>
      </c>
      <c r="J128" s="47">
        <v>2462477</v>
      </c>
      <c r="K128" s="47">
        <v>2477404</v>
      </c>
      <c r="L128" s="47">
        <v>2454430</v>
      </c>
      <c r="M128" s="47">
        <v>2472980</v>
      </c>
      <c r="N128" s="47">
        <v>2487957</v>
      </c>
      <c r="O128" s="270">
        <v>2492463</v>
      </c>
      <c r="P128" s="46">
        <v>2436392</v>
      </c>
      <c r="Q128" s="47">
        <v>2222975</v>
      </c>
      <c r="R128" s="47">
        <v>2448203</v>
      </c>
      <c r="S128" s="47">
        <v>2485794</v>
      </c>
      <c r="T128" s="47">
        <v>2442009</v>
      </c>
      <c r="U128" s="47">
        <v>2522503</v>
      </c>
      <c r="V128" s="47">
        <v>2524708</v>
      </c>
      <c r="W128" s="47">
        <v>2578000</v>
      </c>
      <c r="X128" s="47">
        <v>2583998</v>
      </c>
      <c r="Y128" s="47">
        <v>2606308</v>
      </c>
      <c r="Z128" s="47">
        <v>2607056</v>
      </c>
      <c r="AA128" s="270">
        <v>2590287</v>
      </c>
      <c r="AB128" s="46">
        <v>2550985</v>
      </c>
      <c r="AC128" s="47">
        <v>2556280</v>
      </c>
      <c r="AD128" s="47">
        <v>2557150</v>
      </c>
      <c r="AE128" s="47">
        <v>2570623</v>
      </c>
      <c r="AF128" s="47">
        <v>2581379</v>
      </c>
      <c r="AG128" s="47">
        <v>2609710</v>
      </c>
      <c r="AH128" s="47">
        <v>2643032</v>
      </c>
      <c r="AI128" s="47">
        <v>2662323</v>
      </c>
      <c r="AJ128" s="47">
        <v>2674472</v>
      </c>
      <c r="AK128" s="47">
        <v>2684749</v>
      </c>
      <c r="AL128" s="47">
        <v>2686642</v>
      </c>
      <c r="AM128" s="270">
        <v>2700298</v>
      </c>
      <c r="AN128" s="46">
        <v>2650105</v>
      </c>
      <c r="AO128" s="47">
        <v>2637803</v>
      </c>
      <c r="AP128" s="47">
        <v>2677982</v>
      </c>
      <c r="AQ128" s="47">
        <v>2706268</v>
      </c>
      <c r="AR128" s="47">
        <v>2721667</v>
      </c>
      <c r="AS128" s="47">
        <v>2748877</v>
      </c>
      <c r="AT128" s="47">
        <v>2754204</v>
      </c>
      <c r="AU128" s="47">
        <v>2767072</v>
      </c>
      <c r="AV128" s="47">
        <v>2794396</v>
      </c>
      <c r="AW128" s="47">
        <v>2834741</v>
      </c>
      <c r="AX128" s="47">
        <v>2835335</v>
      </c>
      <c r="AY128" s="270">
        <v>2849405</v>
      </c>
      <c r="AZ128" s="46">
        <v>2812232</v>
      </c>
      <c r="BA128" s="47">
        <v>2782291</v>
      </c>
      <c r="BB128" s="47">
        <v>2846019</v>
      </c>
      <c r="BC128" s="47">
        <v>2832869</v>
      </c>
      <c r="BD128" s="47">
        <v>2803036</v>
      </c>
      <c r="BE128" s="47">
        <v>2814514</v>
      </c>
      <c r="BF128" s="47">
        <v>2821376</v>
      </c>
      <c r="BG128" s="47">
        <v>2829993</v>
      </c>
      <c r="BH128" s="47">
        <v>2849161</v>
      </c>
      <c r="BI128" s="47">
        <v>2856901</v>
      </c>
      <c r="BJ128" s="47">
        <v>2864485</v>
      </c>
      <c r="BK128" s="59">
        <v>2867816</v>
      </c>
      <c r="BL128" s="46">
        <v>2857479</v>
      </c>
      <c r="BM128" s="47">
        <v>2858131</v>
      </c>
      <c r="BN128" s="47">
        <v>2879869</v>
      </c>
      <c r="BO128" s="47">
        <v>2880011</v>
      </c>
      <c r="BP128" s="47">
        <v>2884274</v>
      </c>
      <c r="BQ128" s="47">
        <v>2890472</v>
      </c>
      <c r="BR128" s="47">
        <v>2891535</v>
      </c>
      <c r="BS128" s="47">
        <v>2903187</v>
      </c>
      <c r="BT128" s="47">
        <v>2923848</v>
      </c>
      <c r="BU128" s="47">
        <v>2935272</v>
      </c>
      <c r="BV128" s="47">
        <v>2942125</v>
      </c>
      <c r="BW128" s="59">
        <v>2950045</v>
      </c>
      <c r="BX128" s="46">
        <v>2940827</v>
      </c>
      <c r="BY128" s="47">
        <v>2933534</v>
      </c>
      <c r="BZ128" s="47">
        <v>2961925</v>
      </c>
      <c r="CA128" s="47">
        <v>2987609</v>
      </c>
      <c r="CB128" s="47">
        <v>3009017</v>
      </c>
      <c r="CC128" s="47">
        <v>3014488</v>
      </c>
      <c r="CD128" s="47">
        <v>3027049</v>
      </c>
      <c r="CE128" s="47">
        <v>3042491</v>
      </c>
      <c r="CF128" s="47">
        <v>3049791</v>
      </c>
      <c r="CG128" s="47">
        <v>3066947</v>
      </c>
      <c r="CH128" s="47">
        <v>3071544</v>
      </c>
      <c r="CI128" s="59">
        <v>3067157</v>
      </c>
      <c r="CJ128" s="46">
        <v>3041998</v>
      </c>
      <c r="CK128" s="47">
        <v>3035407</v>
      </c>
      <c r="CL128" s="47">
        <v>3048427</v>
      </c>
      <c r="CM128" s="47">
        <v>2991991</v>
      </c>
      <c r="CN128" s="59">
        <v>2944100</v>
      </c>
      <c r="CO128" s="59">
        <v>2936601</v>
      </c>
      <c r="CP128" s="59">
        <v>2980012</v>
      </c>
      <c r="CQ128" s="59">
        <v>3040588</v>
      </c>
      <c r="CR128" s="59">
        <v>3066778</v>
      </c>
      <c r="CS128" s="59">
        <v>3093495</v>
      </c>
      <c r="CT128" s="59">
        <v>3116622</v>
      </c>
      <c r="CU128" s="270">
        <f>SUM(CU129:CU138)</f>
        <v>3129868</v>
      </c>
      <c r="CV128" s="118">
        <f t="shared" si="4"/>
        <v>13246</v>
      </c>
      <c r="CW128" s="98">
        <f t="shared" si="5"/>
        <v>0.42501143866660762</v>
      </c>
      <c r="CX128" s="118">
        <f t="shared" si="6"/>
        <v>62711</v>
      </c>
      <c r="CY128" s="98">
        <f t="shared" si="7"/>
        <v>2.0445969997623208</v>
      </c>
    </row>
    <row r="129" spans="1:103" ht="15" customHeight="1" outlineLevel="2">
      <c r="A129" s="409">
        <v>1</v>
      </c>
      <c r="B129" s="409" t="s">
        <v>763</v>
      </c>
      <c r="C129" s="409" t="s">
        <v>295</v>
      </c>
      <c r="D129" s="412">
        <v>1598253</v>
      </c>
      <c r="E129" s="439">
        <v>1613978</v>
      </c>
      <c r="F129" s="439">
        <v>1633465</v>
      </c>
      <c r="G129" s="439">
        <v>1632059</v>
      </c>
      <c r="H129" s="439">
        <v>1644754</v>
      </c>
      <c r="I129" s="439">
        <v>1655431</v>
      </c>
      <c r="J129" s="439">
        <v>1658281</v>
      </c>
      <c r="K129" s="439">
        <v>1668330</v>
      </c>
      <c r="L129" s="439">
        <v>1653643</v>
      </c>
      <c r="M129" s="439">
        <v>1666490</v>
      </c>
      <c r="N129" s="439">
        <v>1677064</v>
      </c>
      <c r="O129" s="416">
        <v>1680805</v>
      </c>
      <c r="P129" s="412">
        <v>1643116</v>
      </c>
      <c r="Q129" s="439">
        <v>1497603</v>
      </c>
      <c r="R129" s="439">
        <v>1642305</v>
      </c>
      <c r="S129" s="439">
        <v>1664748</v>
      </c>
      <c r="T129" s="439">
        <v>1644754</v>
      </c>
      <c r="U129" s="439">
        <v>1689115</v>
      </c>
      <c r="V129" s="439">
        <v>1690443</v>
      </c>
      <c r="W129" s="439">
        <v>1729663</v>
      </c>
      <c r="X129" s="439">
        <v>1733663</v>
      </c>
      <c r="Y129" s="439">
        <v>1739536</v>
      </c>
      <c r="Z129" s="439">
        <v>1740369</v>
      </c>
      <c r="AA129" s="416">
        <v>1725425</v>
      </c>
      <c r="AB129" s="412">
        <v>1696878</v>
      </c>
      <c r="AC129" s="439">
        <v>1696726</v>
      </c>
      <c r="AD129" s="439">
        <v>1700103</v>
      </c>
      <c r="AE129" s="439">
        <v>1711356</v>
      </c>
      <c r="AF129" s="439">
        <v>1719738</v>
      </c>
      <c r="AG129" s="439">
        <v>1739116</v>
      </c>
      <c r="AH129" s="439">
        <v>1761517</v>
      </c>
      <c r="AI129" s="439">
        <v>1775421</v>
      </c>
      <c r="AJ129" s="439">
        <v>1783689</v>
      </c>
      <c r="AK129" s="439">
        <v>1791429</v>
      </c>
      <c r="AL129" s="439">
        <v>1793363</v>
      </c>
      <c r="AM129" s="416">
        <v>1802793</v>
      </c>
      <c r="AN129" s="412">
        <v>1774617</v>
      </c>
      <c r="AO129" s="439">
        <v>1766059</v>
      </c>
      <c r="AP129" s="439">
        <v>1792952</v>
      </c>
      <c r="AQ129" s="439">
        <v>1811411</v>
      </c>
      <c r="AR129" s="439">
        <v>1821629</v>
      </c>
      <c r="AS129" s="439">
        <v>1839999</v>
      </c>
      <c r="AT129" s="439">
        <v>1842519</v>
      </c>
      <c r="AU129" s="439">
        <v>1852475</v>
      </c>
      <c r="AV129" s="439">
        <v>1869769</v>
      </c>
      <c r="AW129" s="439">
        <v>1897992</v>
      </c>
      <c r="AX129" s="439">
        <v>1896883</v>
      </c>
      <c r="AY129" s="416">
        <v>1903126</v>
      </c>
      <c r="AZ129" s="412">
        <v>1878186</v>
      </c>
      <c r="BA129" s="439">
        <v>1859066</v>
      </c>
      <c r="BB129" s="439">
        <v>1901341</v>
      </c>
      <c r="BC129" s="439">
        <v>1890419</v>
      </c>
      <c r="BD129" s="439">
        <v>1871455</v>
      </c>
      <c r="BE129" s="439">
        <v>1877868</v>
      </c>
      <c r="BF129" s="439">
        <v>1882131</v>
      </c>
      <c r="BG129" s="439">
        <v>1887520</v>
      </c>
      <c r="BH129" s="439">
        <v>1900327</v>
      </c>
      <c r="BI129" s="439">
        <v>1906338</v>
      </c>
      <c r="BJ129" s="439">
        <v>1910492</v>
      </c>
      <c r="BK129" s="411">
        <v>1916658</v>
      </c>
      <c r="BL129" s="412">
        <v>1911124</v>
      </c>
      <c r="BM129" s="439">
        <v>1910567</v>
      </c>
      <c r="BN129" s="439">
        <v>1923313</v>
      </c>
      <c r="BO129" s="439">
        <v>1923127</v>
      </c>
      <c r="BP129" s="439">
        <v>1924324</v>
      </c>
      <c r="BQ129" s="439">
        <v>1927231</v>
      </c>
      <c r="BR129" s="439">
        <v>1926851</v>
      </c>
      <c r="BS129" s="439">
        <v>1933832</v>
      </c>
      <c r="BT129" s="439">
        <v>1946628</v>
      </c>
      <c r="BU129" s="439">
        <v>1953174</v>
      </c>
      <c r="BV129" s="439">
        <v>1957074</v>
      </c>
      <c r="BW129" s="411">
        <v>1999006</v>
      </c>
      <c r="BX129" s="412">
        <v>1991068</v>
      </c>
      <c r="BY129" s="439">
        <v>1983683</v>
      </c>
      <c r="BZ129" s="439">
        <v>2002952</v>
      </c>
      <c r="CA129" s="439">
        <v>2018987</v>
      </c>
      <c r="CB129" s="439">
        <v>2032689</v>
      </c>
      <c r="CC129" s="439">
        <v>2036155</v>
      </c>
      <c r="CD129" s="439">
        <v>2043417</v>
      </c>
      <c r="CE129" s="439">
        <v>2053779</v>
      </c>
      <c r="CF129" s="439">
        <v>2056575</v>
      </c>
      <c r="CG129" s="439">
        <v>2068355</v>
      </c>
      <c r="CH129" s="439">
        <v>2070411</v>
      </c>
      <c r="CI129" s="411">
        <v>2066488</v>
      </c>
      <c r="CJ129" s="412">
        <v>2047202</v>
      </c>
      <c r="CK129" s="439">
        <v>2038830</v>
      </c>
      <c r="CL129" s="439">
        <v>2047056</v>
      </c>
      <c r="CM129" s="439">
        <v>2007166</v>
      </c>
      <c r="CN129" s="411">
        <v>1970796</v>
      </c>
      <c r="CO129" s="411">
        <v>1963866</v>
      </c>
      <c r="CP129" s="411">
        <v>1992949</v>
      </c>
      <c r="CQ129" s="411">
        <v>2034049</v>
      </c>
      <c r="CR129" s="411">
        <v>2052367</v>
      </c>
      <c r="CS129" s="411">
        <v>2071103</v>
      </c>
      <c r="CT129" s="411">
        <v>2088224</v>
      </c>
      <c r="CU129" s="416">
        <f>'1. Población_Afiliada_Regimen'!F129</f>
        <v>2095733</v>
      </c>
      <c r="CV129" s="118">
        <f t="shared" si="4"/>
        <v>7509</v>
      </c>
      <c r="CW129" s="98">
        <f t="shared" si="5"/>
        <v>0.35958786030617407</v>
      </c>
      <c r="CX129" s="118">
        <f t="shared" si="6"/>
        <v>29245</v>
      </c>
      <c r="CY129" s="98">
        <f t="shared" si="7"/>
        <v>1.415202991742512</v>
      </c>
    </row>
    <row r="130" spans="1:103" ht="15" customHeight="1" outlineLevel="2">
      <c r="A130" s="409">
        <v>79</v>
      </c>
      <c r="B130" s="409" t="s">
        <v>763</v>
      </c>
      <c r="C130" s="409" t="s">
        <v>324</v>
      </c>
      <c r="D130" s="412">
        <v>17645</v>
      </c>
      <c r="E130" s="439">
        <v>17837</v>
      </c>
      <c r="F130" s="439">
        <v>17991</v>
      </c>
      <c r="G130" s="439">
        <v>17942</v>
      </c>
      <c r="H130" s="439">
        <v>18251</v>
      </c>
      <c r="I130" s="439">
        <v>18507</v>
      </c>
      <c r="J130" s="439">
        <v>18502</v>
      </c>
      <c r="K130" s="439">
        <v>18521</v>
      </c>
      <c r="L130" s="439">
        <v>18354</v>
      </c>
      <c r="M130" s="439">
        <v>18650</v>
      </c>
      <c r="N130" s="439">
        <v>18702</v>
      </c>
      <c r="O130" s="416">
        <v>18836</v>
      </c>
      <c r="P130" s="412">
        <v>18726</v>
      </c>
      <c r="Q130" s="439">
        <v>16256</v>
      </c>
      <c r="R130" s="439">
        <v>18597</v>
      </c>
      <c r="S130" s="439">
        <v>18842</v>
      </c>
      <c r="T130" s="439">
        <v>18251</v>
      </c>
      <c r="U130" s="439">
        <v>19210</v>
      </c>
      <c r="V130" s="439">
        <v>19245</v>
      </c>
      <c r="W130" s="439">
        <v>19652</v>
      </c>
      <c r="X130" s="439">
        <v>19694</v>
      </c>
      <c r="Y130" s="439">
        <v>19905</v>
      </c>
      <c r="Z130" s="439">
        <v>19905</v>
      </c>
      <c r="AA130" s="416">
        <v>19673</v>
      </c>
      <c r="AB130" s="412">
        <v>19365</v>
      </c>
      <c r="AC130" s="439">
        <v>19330</v>
      </c>
      <c r="AD130" s="439">
        <v>19354</v>
      </c>
      <c r="AE130" s="439">
        <v>19328</v>
      </c>
      <c r="AF130" s="439">
        <v>19360</v>
      </c>
      <c r="AG130" s="439">
        <v>19605</v>
      </c>
      <c r="AH130" s="439">
        <v>20244</v>
      </c>
      <c r="AI130" s="439">
        <v>20445</v>
      </c>
      <c r="AJ130" s="439">
        <v>20655</v>
      </c>
      <c r="AK130" s="439">
        <v>20674</v>
      </c>
      <c r="AL130" s="439">
        <v>20364</v>
      </c>
      <c r="AM130" s="416">
        <v>20587</v>
      </c>
      <c r="AN130" s="412">
        <v>20376</v>
      </c>
      <c r="AO130" s="439">
        <v>20072</v>
      </c>
      <c r="AP130" s="439">
        <v>20237</v>
      </c>
      <c r="AQ130" s="439">
        <v>20576</v>
      </c>
      <c r="AR130" s="439">
        <v>20625</v>
      </c>
      <c r="AS130" s="439">
        <v>20937</v>
      </c>
      <c r="AT130" s="439">
        <v>21123</v>
      </c>
      <c r="AU130" s="439">
        <v>21184</v>
      </c>
      <c r="AV130" s="439">
        <v>21285</v>
      </c>
      <c r="AW130" s="439">
        <v>21529</v>
      </c>
      <c r="AX130" s="439">
        <v>21535</v>
      </c>
      <c r="AY130" s="416">
        <v>21635</v>
      </c>
      <c r="AZ130" s="412">
        <v>21297</v>
      </c>
      <c r="BA130" s="439">
        <v>21181</v>
      </c>
      <c r="BB130" s="439">
        <v>21492</v>
      </c>
      <c r="BC130" s="439">
        <v>21299</v>
      </c>
      <c r="BD130" s="439">
        <v>21134</v>
      </c>
      <c r="BE130" s="439">
        <v>21254</v>
      </c>
      <c r="BF130" s="439">
        <v>21410</v>
      </c>
      <c r="BG130" s="439">
        <v>21434</v>
      </c>
      <c r="BH130" s="439">
        <v>21576</v>
      </c>
      <c r="BI130" s="439">
        <v>21552</v>
      </c>
      <c r="BJ130" s="439">
        <v>21427</v>
      </c>
      <c r="BK130" s="411">
        <v>21541</v>
      </c>
      <c r="BL130" s="412">
        <v>21386</v>
      </c>
      <c r="BM130" s="439">
        <v>21377</v>
      </c>
      <c r="BN130" s="439">
        <v>21586</v>
      </c>
      <c r="BO130" s="439">
        <v>21611</v>
      </c>
      <c r="BP130" s="439">
        <v>21654</v>
      </c>
      <c r="BQ130" s="439">
        <v>21805</v>
      </c>
      <c r="BR130" s="439">
        <v>21882</v>
      </c>
      <c r="BS130" s="439">
        <v>21996</v>
      </c>
      <c r="BT130" s="439">
        <v>22176</v>
      </c>
      <c r="BU130" s="439">
        <v>22312</v>
      </c>
      <c r="BV130" s="439">
        <v>22362</v>
      </c>
      <c r="BW130" s="411">
        <v>23634</v>
      </c>
      <c r="BX130" s="412">
        <v>23446</v>
      </c>
      <c r="BY130" s="439">
        <v>23462</v>
      </c>
      <c r="BZ130" s="439">
        <v>23883</v>
      </c>
      <c r="CA130" s="439">
        <v>24126</v>
      </c>
      <c r="CB130" s="439">
        <v>24220</v>
      </c>
      <c r="CC130" s="439">
        <v>24310</v>
      </c>
      <c r="CD130" s="439">
        <v>24534</v>
      </c>
      <c r="CE130" s="439">
        <v>24754</v>
      </c>
      <c r="CF130" s="439">
        <v>24700</v>
      </c>
      <c r="CG130" s="439">
        <v>24849</v>
      </c>
      <c r="CH130" s="439">
        <v>24944</v>
      </c>
      <c r="CI130" s="411">
        <v>24873</v>
      </c>
      <c r="CJ130" s="412">
        <v>24752</v>
      </c>
      <c r="CK130" s="439">
        <v>24841</v>
      </c>
      <c r="CL130" s="439">
        <v>24899</v>
      </c>
      <c r="CM130" s="439">
        <v>24534</v>
      </c>
      <c r="CN130" s="411">
        <v>24216</v>
      </c>
      <c r="CO130" s="411">
        <v>24161</v>
      </c>
      <c r="CP130" s="411">
        <v>24432</v>
      </c>
      <c r="CQ130" s="411">
        <v>25008</v>
      </c>
      <c r="CR130" s="411">
        <v>25252</v>
      </c>
      <c r="CS130" s="411">
        <v>25444</v>
      </c>
      <c r="CT130" s="411">
        <v>25708</v>
      </c>
      <c r="CU130" s="416">
        <f>'1. Población_Afiliada_Regimen'!F130</f>
        <v>25882</v>
      </c>
      <c r="CV130" s="118">
        <f t="shared" si="4"/>
        <v>174</v>
      </c>
      <c r="CW130" s="98">
        <f t="shared" si="5"/>
        <v>0.67683211451688186</v>
      </c>
      <c r="CX130" s="118">
        <f t="shared" si="6"/>
        <v>1009</v>
      </c>
      <c r="CY130" s="98">
        <f t="shared" si="7"/>
        <v>4.0566075664375028</v>
      </c>
    </row>
    <row r="131" spans="1:103" ht="15" customHeight="1" outlineLevel="2">
      <c r="A131" s="409">
        <v>88</v>
      </c>
      <c r="B131" s="409" t="s">
        <v>763</v>
      </c>
      <c r="C131" s="409" t="s">
        <v>325</v>
      </c>
      <c r="D131" s="412">
        <v>245280</v>
      </c>
      <c r="E131" s="439">
        <v>247594</v>
      </c>
      <c r="F131" s="439">
        <v>250286</v>
      </c>
      <c r="G131" s="439">
        <v>250722</v>
      </c>
      <c r="H131" s="439">
        <v>252325</v>
      </c>
      <c r="I131" s="439">
        <v>254187</v>
      </c>
      <c r="J131" s="439">
        <v>254518</v>
      </c>
      <c r="K131" s="439">
        <v>255928</v>
      </c>
      <c r="L131" s="439">
        <v>253323</v>
      </c>
      <c r="M131" s="439">
        <v>254607</v>
      </c>
      <c r="N131" s="439">
        <v>256177</v>
      </c>
      <c r="O131" s="416">
        <v>256524</v>
      </c>
      <c r="P131" s="412">
        <v>250729</v>
      </c>
      <c r="Q131" s="439">
        <v>225287</v>
      </c>
      <c r="R131" s="439">
        <v>254988</v>
      </c>
      <c r="S131" s="439">
        <v>260604</v>
      </c>
      <c r="T131" s="439">
        <v>252325</v>
      </c>
      <c r="U131" s="439">
        <v>265016</v>
      </c>
      <c r="V131" s="439">
        <v>265628</v>
      </c>
      <c r="W131" s="439">
        <v>271337</v>
      </c>
      <c r="X131" s="439">
        <v>271897</v>
      </c>
      <c r="Y131" s="439">
        <v>275596</v>
      </c>
      <c r="Z131" s="439">
        <v>275532</v>
      </c>
      <c r="AA131" s="416">
        <v>275106</v>
      </c>
      <c r="AB131" s="412">
        <v>269768</v>
      </c>
      <c r="AC131" s="439">
        <v>270754</v>
      </c>
      <c r="AD131" s="439">
        <v>270368</v>
      </c>
      <c r="AE131" s="439">
        <v>271280</v>
      </c>
      <c r="AF131" s="439">
        <v>272566</v>
      </c>
      <c r="AG131" s="439">
        <v>276069</v>
      </c>
      <c r="AH131" s="439">
        <v>280129</v>
      </c>
      <c r="AI131" s="439">
        <v>282192</v>
      </c>
      <c r="AJ131" s="439">
        <v>283734</v>
      </c>
      <c r="AK131" s="439">
        <v>284950</v>
      </c>
      <c r="AL131" s="439">
        <v>284215</v>
      </c>
      <c r="AM131" s="416">
        <v>285710</v>
      </c>
      <c r="AN131" s="412">
        <v>278403</v>
      </c>
      <c r="AO131" s="439">
        <v>275957</v>
      </c>
      <c r="AP131" s="439">
        <v>280032</v>
      </c>
      <c r="AQ131" s="439">
        <v>283558</v>
      </c>
      <c r="AR131" s="439">
        <v>285594</v>
      </c>
      <c r="AS131" s="439">
        <v>288241</v>
      </c>
      <c r="AT131" s="439">
        <v>289328</v>
      </c>
      <c r="AU131" s="439">
        <v>290380</v>
      </c>
      <c r="AV131" s="439">
        <v>293616</v>
      </c>
      <c r="AW131" s="439">
        <v>297601</v>
      </c>
      <c r="AX131" s="439">
        <v>299268</v>
      </c>
      <c r="AY131" s="416">
        <v>301916</v>
      </c>
      <c r="AZ131" s="412">
        <v>297979</v>
      </c>
      <c r="BA131" s="439">
        <v>294249</v>
      </c>
      <c r="BB131" s="439">
        <v>301203</v>
      </c>
      <c r="BC131" s="439">
        <v>300217</v>
      </c>
      <c r="BD131" s="439">
        <v>296795</v>
      </c>
      <c r="BE131" s="439">
        <v>298597</v>
      </c>
      <c r="BF131" s="439">
        <v>299500</v>
      </c>
      <c r="BG131" s="439">
        <v>300312</v>
      </c>
      <c r="BH131" s="439">
        <v>302922</v>
      </c>
      <c r="BI131" s="439">
        <v>303168</v>
      </c>
      <c r="BJ131" s="439">
        <v>304210</v>
      </c>
      <c r="BK131" s="411">
        <v>304233</v>
      </c>
      <c r="BL131" s="412">
        <v>302837</v>
      </c>
      <c r="BM131" s="439">
        <v>303646</v>
      </c>
      <c r="BN131" s="439">
        <v>305805</v>
      </c>
      <c r="BO131" s="439">
        <v>305643</v>
      </c>
      <c r="BP131" s="439">
        <v>306527</v>
      </c>
      <c r="BQ131" s="439">
        <v>307892</v>
      </c>
      <c r="BR131" s="439">
        <v>308433</v>
      </c>
      <c r="BS131" s="439">
        <v>310077</v>
      </c>
      <c r="BT131" s="439">
        <v>312964</v>
      </c>
      <c r="BU131" s="439">
        <v>314718</v>
      </c>
      <c r="BV131" s="439">
        <v>315479</v>
      </c>
      <c r="BW131" s="411">
        <v>304323</v>
      </c>
      <c r="BX131" s="412">
        <v>303471</v>
      </c>
      <c r="BY131" s="439">
        <v>303407</v>
      </c>
      <c r="BZ131" s="439">
        <v>306288</v>
      </c>
      <c r="CA131" s="439">
        <v>309346</v>
      </c>
      <c r="CB131" s="439">
        <v>311538</v>
      </c>
      <c r="CC131" s="439">
        <v>311682</v>
      </c>
      <c r="CD131" s="439">
        <v>312931</v>
      </c>
      <c r="CE131" s="439">
        <v>314218</v>
      </c>
      <c r="CF131" s="439">
        <v>315514</v>
      </c>
      <c r="CG131" s="439">
        <v>317366</v>
      </c>
      <c r="CH131" s="439">
        <v>318051</v>
      </c>
      <c r="CI131" s="411">
        <v>317380</v>
      </c>
      <c r="CJ131" s="412">
        <v>314867</v>
      </c>
      <c r="CK131" s="439">
        <v>314945</v>
      </c>
      <c r="CL131" s="439">
        <v>316066</v>
      </c>
      <c r="CM131" s="439">
        <v>310274</v>
      </c>
      <c r="CN131" s="411">
        <v>305256</v>
      </c>
      <c r="CO131" s="411">
        <v>305116</v>
      </c>
      <c r="CP131" s="411">
        <v>309407</v>
      </c>
      <c r="CQ131" s="411">
        <v>315648</v>
      </c>
      <c r="CR131" s="411">
        <v>318482</v>
      </c>
      <c r="CS131" s="411">
        <v>321360</v>
      </c>
      <c r="CT131" s="411">
        <v>323034</v>
      </c>
      <c r="CU131" s="416">
        <f>'1. Población_Afiliada_Regimen'!F131</f>
        <v>324573</v>
      </c>
      <c r="CV131" s="118">
        <f t="shared" si="4"/>
        <v>1539</v>
      </c>
      <c r="CW131" s="98">
        <f t="shared" si="5"/>
        <v>0.47642043871542933</v>
      </c>
      <c r="CX131" s="118">
        <f t="shared" si="6"/>
        <v>7193</v>
      </c>
      <c r="CY131" s="98">
        <f t="shared" si="7"/>
        <v>2.2663683912029744</v>
      </c>
    </row>
    <row r="132" spans="1:103" ht="15" customHeight="1" outlineLevel="2">
      <c r="A132" s="409">
        <v>129</v>
      </c>
      <c r="B132" s="409" t="s">
        <v>763</v>
      </c>
      <c r="C132" s="409" t="s">
        <v>340</v>
      </c>
      <c r="D132" s="412">
        <v>54463</v>
      </c>
      <c r="E132" s="439">
        <v>55499</v>
      </c>
      <c r="F132" s="439">
        <v>56013</v>
      </c>
      <c r="G132" s="439">
        <v>55889</v>
      </c>
      <c r="H132" s="439">
        <v>56257</v>
      </c>
      <c r="I132" s="439">
        <v>56670</v>
      </c>
      <c r="J132" s="439">
        <v>57096</v>
      </c>
      <c r="K132" s="439">
        <v>57613</v>
      </c>
      <c r="L132" s="439">
        <v>57006</v>
      </c>
      <c r="M132" s="439">
        <v>57556</v>
      </c>
      <c r="N132" s="439">
        <v>58082</v>
      </c>
      <c r="O132" s="416">
        <v>58002</v>
      </c>
      <c r="P132" s="412">
        <v>55971</v>
      </c>
      <c r="Q132" s="439">
        <v>54186</v>
      </c>
      <c r="R132" s="439">
        <v>57776</v>
      </c>
      <c r="S132" s="439">
        <v>58596</v>
      </c>
      <c r="T132" s="439">
        <v>56257</v>
      </c>
      <c r="U132" s="439">
        <v>59767</v>
      </c>
      <c r="V132" s="439">
        <v>59846</v>
      </c>
      <c r="W132" s="439">
        <v>61047</v>
      </c>
      <c r="X132" s="439">
        <v>61241</v>
      </c>
      <c r="Y132" s="439">
        <v>62371</v>
      </c>
      <c r="Z132" s="439">
        <v>62348</v>
      </c>
      <c r="AA132" s="416">
        <v>62182</v>
      </c>
      <c r="AB132" s="412">
        <v>61372</v>
      </c>
      <c r="AC132" s="439">
        <v>61988</v>
      </c>
      <c r="AD132" s="439">
        <v>61582</v>
      </c>
      <c r="AE132" s="439">
        <v>61691</v>
      </c>
      <c r="AF132" s="439">
        <v>61917</v>
      </c>
      <c r="AG132" s="439">
        <v>62597</v>
      </c>
      <c r="AH132" s="439">
        <v>63360</v>
      </c>
      <c r="AI132" s="439">
        <v>63663</v>
      </c>
      <c r="AJ132" s="439">
        <v>64018</v>
      </c>
      <c r="AK132" s="439">
        <v>64062</v>
      </c>
      <c r="AL132" s="439">
        <v>64456</v>
      </c>
      <c r="AM132" s="416">
        <v>64784</v>
      </c>
      <c r="AN132" s="412">
        <v>62961</v>
      </c>
      <c r="AO132" s="439">
        <v>63040</v>
      </c>
      <c r="AP132" s="439">
        <v>64060</v>
      </c>
      <c r="AQ132" s="439">
        <v>64733</v>
      </c>
      <c r="AR132" s="439">
        <v>65165</v>
      </c>
      <c r="AS132" s="439">
        <v>65873</v>
      </c>
      <c r="AT132" s="439">
        <v>66149</v>
      </c>
      <c r="AU132" s="439">
        <v>66238</v>
      </c>
      <c r="AV132" s="439">
        <v>67224</v>
      </c>
      <c r="AW132" s="439">
        <v>68259</v>
      </c>
      <c r="AX132" s="439">
        <v>68409</v>
      </c>
      <c r="AY132" s="416">
        <v>69142</v>
      </c>
      <c r="AZ132" s="412">
        <v>68102</v>
      </c>
      <c r="BA132" s="439">
        <v>67208</v>
      </c>
      <c r="BB132" s="439">
        <v>69230</v>
      </c>
      <c r="BC132" s="439">
        <v>69103</v>
      </c>
      <c r="BD132" s="439">
        <v>67899</v>
      </c>
      <c r="BE132" s="439">
        <v>68430</v>
      </c>
      <c r="BF132" s="439">
        <v>68671</v>
      </c>
      <c r="BG132" s="439">
        <v>69092</v>
      </c>
      <c r="BH132" s="439">
        <v>69795</v>
      </c>
      <c r="BI132" s="439">
        <v>69942</v>
      </c>
      <c r="BJ132" s="439">
        <v>70134</v>
      </c>
      <c r="BK132" s="411">
        <v>70179</v>
      </c>
      <c r="BL132" s="412">
        <v>70163</v>
      </c>
      <c r="BM132" s="439">
        <v>70264</v>
      </c>
      <c r="BN132" s="439">
        <v>70972</v>
      </c>
      <c r="BO132" s="439">
        <v>70927</v>
      </c>
      <c r="BP132" s="439">
        <v>71313</v>
      </c>
      <c r="BQ132" s="439">
        <v>71665</v>
      </c>
      <c r="BR132" s="439">
        <v>71709</v>
      </c>
      <c r="BS132" s="439">
        <v>72079</v>
      </c>
      <c r="BT132" s="439">
        <v>72686</v>
      </c>
      <c r="BU132" s="439">
        <v>73109</v>
      </c>
      <c r="BV132" s="439">
        <v>73310</v>
      </c>
      <c r="BW132" s="411">
        <v>63962</v>
      </c>
      <c r="BX132" s="412">
        <v>63940</v>
      </c>
      <c r="BY132" s="439">
        <v>63951</v>
      </c>
      <c r="BZ132" s="439">
        <v>64673</v>
      </c>
      <c r="CA132" s="439">
        <v>65359</v>
      </c>
      <c r="CB132" s="439">
        <v>65937</v>
      </c>
      <c r="CC132" s="439">
        <v>66148</v>
      </c>
      <c r="CD132" s="439">
        <v>66604</v>
      </c>
      <c r="CE132" s="439">
        <v>67083</v>
      </c>
      <c r="CF132" s="439">
        <v>67353</v>
      </c>
      <c r="CG132" s="439">
        <v>67833</v>
      </c>
      <c r="CH132" s="439">
        <v>67990</v>
      </c>
      <c r="CI132" s="411">
        <v>68066</v>
      </c>
      <c r="CJ132" s="412">
        <v>67824</v>
      </c>
      <c r="CK132" s="439">
        <v>67962</v>
      </c>
      <c r="CL132" s="439">
        <v>68342</v>
      </c>
      <c r="CM132" s="439">
        <v>67214</v>
      </c>
      <c r="CN132" s="411">
        <v>66286</v>
      </c>
      <c r="CO132" s="411">
        <v>66403</v>
      </c>
      <c r="CP132" s="411">
        <v>67575</v>
      </c>
      <c r="CQ132" s="411">
        <v>69067</v>
      </c>
      <c r="CR132" s="411">
        <v>69642</v>
      </c>
      <c r="CS132" s="411">
        <v>70151</v>
      </c>
      <c r="CT132" s="411">
        <v>70856</v>
      </c>
      <c r="CU132" s="416">
        <f>'1. Población_Afiliada_Regimen'!F132</f>
        <v>71413</v>
      </c>
      <c r="CV132" s="118">
        <f t="shared" si="4"/>
        <v>557</v>
      </c>
      <c r="CW132" s="98">
        <f t="shared" si="5"/>
        <v>0.78610138873207636</v>
      </c>
      <c r="CX132" s="118">
        <f t="shared" si="6"/>
        <v>3347</v>
      </c>
      <c r="CY132" s="98">
        <f t="shared" si="7"/>
        <v>4.9172861634296128</v>
      </c>
    </row>
    <row r="133" spans="1:103" ht="15" customHeight="1" outlineLevel="2">
      <c r="A133" s="409">
        <v>212</v>
      </c>
      <c r="B133" s="409" t="s">
        <v>763</v>
      </c>
      <c r="C133" s="409" t="s">
        <v>365</v>
      </c>
      <c r="D133" s="412">
        <v>33417</v>
      </c>
      <c r="E133" s="439">
        <v>33911</v>
      </c>
      <c r="F133" s="439">
        <v>34345</v>
      </c>
      <c r="G133" s="439">
        <v>34279</v>
      </c>
      <c r="H133" s="439">
        <v>34718</v>
      </c>
      <c r="I133" s="439">
        <v>34951</v>
      </c>
      <c r="J133" s="439">
        <v>35024</v>
      </c>
      <c r="K133" s="439">
        <v>35214</v>
      </c>
      <c r="L133" s="439">
        <v>34838</v>
      </c>
      <c r="M133" s="439">
        <v>35270</v>
      </c>
      <c r="N133" s="439">
        <v>35525</v>
      </c>
      <c r="O133" s="416">
        <v>35601</v>
      </c>
      <c r="P133" s="412">
        <v>34672</v>
      </c>
      <c r="Q133" s="439">
        <v>30604</v>
      </c>
      <c r="R133" s="439">
        <v>34146</v>
      </c>
      <c r="S133" s="439">
        <v>34817</v>
      </c>
      <c r="T133" s="439">
        <v>34718</v>
      </c>
      <c r="U133" s="439">
        <v>35509</v>
      </c>
      <c r="V133" s="439">
        <v>35565</v>
      </c>
      <c r="W133" s="439">
        <v>36253</v>
      </c>
      <c r="X133" s="439">
        <v>36292</v>
      </c>
      <c r="Y133" s="439">
        <v>37108</v>
      </c>
      <c r="Z133" s="439">
        <v>37128</v>
      </c>
      <c r="AA133" s="416">
        <v>37113</v>
      </c>
      <c r="AB133" s="412">
        <v>37725</v>
      </c>
      <c r="AC133" s="439">
        <v>38098</v>
      </c>
      <c r="AD133" s="439">
        <v>38117</v>
      </c>
      <c r="AE133" s="439">
        <v>38179</v>
      </c>
      <c r="AF133" s="439">
        <v>38300</v>
      </c>
      <c r="AG133" s="439">
        <v>38638</v>
      </c>
      <c r="AH133" s="439">
        <v>39217</v>
      </c>
      <c r="AI133" s="439">
        <v>39442</v>
      </c>
      <c r="AJ133" s="439">
        <v>39691</v>
      </c>
      <c r="AK133" s="439">
        <v>39775</v>
      </c>
      <c r="AL133" s="439">
        <v>39872</v>
      </c>
      <c r="AM133" s="416">
        <v>40171</v>
      </c>
      <c r="AN133" s="412">
        <v>39374</v>
      </c>
      <c r="AO133" s="439">
        <v>39074</v>
      </c>
      <c r="AP133" s="439">
        <v>39796</v>
      </c>
      <c r="AQ133" s="439">
        <v>40232</v>
      </c>
      <c r="AR133" s="439">
        <v>40488</v>
      </c>
      <c r="AS133" s="439">
        <v>40870</v>
      </c>
      <c r="AT133" s="439">
        <v>40975</v>
      </c>
      <c r="AU133" s="439">
        <v>41162</v>
      </c>
      <c r="AV133" s="439">
        <v>41539</v>
      </c>
      <c r="AW133" s="439">
        <v>42180</v>
      </c>
      <c r="AX133" s="439">
        <v>42277</v>
      </c>
      <c r="AY133" s="416">
        <v>42387</v>
      </c>
      <c r="AZ133" s="412">
        <v>41797</v>
      </c>
      <c r="BA133" s="439">
        <v>41180</v>
      </c>
      <c r="BB133" s="439">
        <v>42456</v>
      </c>
      <c r="BC133" s="439">
        <v>42421</v>
      </c>
      <c r="BD133" s="439">
        <v>41799</v>
      </c>
      <c r="BE133" s="439">
        <v>42181</v>
      </c>
      <c r="BF133" s="439">
        <v>42374</v>
      </c>
      <c r="BG133" s="439">
        <v>42842</v>
      </c>
      <c r="BH133" s="439">
        <v>42537</v>
      </c>
      <c r="BI133" s="439">
        <v>42635</v>
      </c>
      <c r="BJ133" s="439">
        <v>42802</v>
      </c>
      <c r="BK133" s="411">
        <v>42771</v>
      </c>
      <c r="BL133" s="412">
        <v>42650</v>
      </c>
      <c r="BM133" s="439">
        <v>42548</v>
      </c>
      <c r="BN133" s="439">
        <v>43033</v>
      </c>
      <c r="BO133" s="439">
        <v>42920</v>
      </c>
      <c r="BP133" s="439">
        <v>43177</v>
      </c>
      <c r="BQ133" s="439">
        <v>43411</v>
      </c>
      <c r="BR133" s="439">
        <v>43475</v>
      </c>
      <c r="BS133" s="439">
        <v>43706</v>
      </c>
      <c r="BT133" s="439">
        <v>43937</v>
      </c>
      <c r="BU133" s="439">
        <v>44082</v>
      </c>
      <c r="BV133" s="439">
        <v>44108</v>
      </c>
      <c r="BW133" s="411">
        <v>43249</v>
      </c>
      <c r="BX133" s="412">
        <v>43241</v>
      </c>
      <c r="BY133" s="439">
        <v>43092</v>
      </c>
      <c r="BZ133" s="439">
        <v>43557</v>
      </c>
      <c r="CA133" s="439">
        <v>44092</v>
      </c>
      <c r="CB133" s="439">
        <v>44580</v>
      </c>
      <c r="CC133" s="439">
        <v>44761</v>
      </c>
      <c r="CD133" s="439">
        <v>45135</v>
      </c>
      <c r="CE133" s="439">
        <v>45564</v>
      </c>
      <c r="CF133" s="439">
        <v>45754</v>
      </c>
      <c r="CG133" s="439">
        <v>46050</v>
      </c>
      <c r="CH133" s="439">
        <v>46213</v>
      </c>
      <c r="CI133" s="411">
        <v>46304</v>
      </c>
      <c r="CJ133" s="412">
        <v>45960</v>
      </c>
      <c r="CK133" s="439">
        <v>45865</v>
      </c>
      <c r="CL133" s="439">
        <v>46069</v>
      </c>
      <c r="CM133" s="439">
        <v>45475</v>
      </c>
      <c r="CN133" s="411">
        <v>44940</v>
      </c>
      <c r="CO133" s="411">
        <v>44831</v>
      </c>
      <c r="CP133" s="411">
        <v>45290</v>
      </c>
      <c r="CQ133" s="411">
        <v>46202</v>
      </c>
      <c r="CR133" s="411">
        <v>46671</v>
      </c>
      <c r="CS133" s="411">
        <v>47177</v>
      </c>
      <c r="CT133" s="411">
        <v>47715</v>
      </c>
      <c r="CU133" s="416">
        <f>'1. Población_Afiliada_Regimen'!F133</f>
        <v>48162</v>
      </c>
      <c r="CV133" s="118">
        <f t="shared" ref="CV133:CV138" si="8">CU133-CT133</f>
        <v>447</v>
      </c>
      <c r="CW133" s="98">
        <f t="shared" ref="CW133:CW138" si="9">(CV133/CT133)*100</f>
        <v>0.93681232316881491</v>
      </c>
      <c r="CX133" s="118">
        <f t="shared" ref="CX133:CX138" si="10">CU133-CI133</f>
        <v>1858</v>
      </c>
      <c r="CY133" s="98">
        <f t="shared" ref="CY133:CY138" si="11">CX133/CI133*100</f>
        <v>4.0126123013130615</v>
      </c>
    </row>
    <row r="134" spans="1:103" ht="15" customHeight="1" outlineLevel="2">
      <c r="A134" s="409">
        <v>266</v>
      </c>
      <c r="B134" s="409" t="s">
        <v>763</v>
      </c>
      <c r="C134" s="409" t="s">
        <v>372</v>
      </c>
      <c r="D134" s="412">
        <v>132067</v>
      </c>
      <c r="E134" s="439">
        <v>132591</v>
      </c>
      <c r="F134" s="439">
        <v>134002</v>
      </c>
      <c r="G134" s="439">
        <v>133750</v>
      </c>
      <c r="H134" s="439">
        <v>134470</v>
      </c>
      <c r="I134" s="439">
        <v>135138</v>
      </c>
      <c r="J134" s="439">
        <v>135460</v>
      </c>
      <c r="K134" s="439">
        <v>136243</v>
      </c>
      <c r="L134" s="439">
        <v>134854</v>
      </c>
      <c r="M134" s="439">
        <v>135841</v>
      </c>
      <c r="N134" s="439">
        <v>136314</v>
      </c>
      <c r="O134" s="416">
        <v>136504</v>
      </c>
      <c r="P134" s="412">
        <v>134821</v>
      </c>
      <c r="Q134" s="439">
        <v>124225</v>
      </c>
      <c r="R134" s="439">
        <v>137256</v>
      </c>
      <c r="S134" s="439">
        <v>139775</v>
      </c>
      <c r="T134" s="439">
        <v>134470</v>
      </c>
      <c r="U134" s="439">
        <v>140847</v>
      </c>
      <c r="V134" s="439">
        <v>140362</v>
      </c>
      <c r="W134" s="439">
        <v>139457</v>
      </c>
      <c r="X134" s="439">
        <v>139916</v>
      </c>
      <c r="Y134" s="439">
        <v>142666</v>
      </c>
      <c r="Z134" s="439">
        <v>142810</v>
      </c>
      <c r="AA134" s="416">
        <v>141945</v>
      </c>
      <c r="AB134" s="412">
        <v>140984</v>
      </c>
      <c r="AC134" s="439">
        <v>142323</v>
      </c>
      <c r="AD134" s="439">
        <v>142070</v>
      </c>
      <c r="AE134" s="439">
        <v>142958</v>
      </c>
      <c r="AF134" s="439">
        <v>143193</v>
      </c>
      <c r="AG134" s="439">
        <v>144118</v>
      </c>
      <c r="AH134" s="439">
        <v>145505</v>
      </c>
      <c r="AI134" s="439">
        <v>146182</v>
      </c>
      <c r="AJ134" s="439">
        <v>146532</v>
      </c>
      <c r="AK134" s="439">
        <v>147058</v>
      </c>
      <c r="AL134" s="439">
        <v>147473</v>
      </c>
      <c r="AM134" s="416">
        <v>148113</v>
      </c>
      <c r="AN134" s="412">
        <v>145148</v>
      </c>
      <c r="AO134" s="439">
        <v>144959</v>
      </c>
      <c r="AP134" s="439">
        <v>147019</v>
      </c>
      <c r="AQ134" s="439">
        <v>148361</v>
      </c>
      <c r="AR134" s="439">
        <v>148887</v>
      </c>
      <c r="AS134" s="439">
        <v>149977</v>
      </c>
      <c r="AT134" s="439">
        <v>150292</v>
      </c>
      <c r="AU134" s="439">
        <v>150550</v>
      </c>
      <c r="AV134" s="439">
        <v>152065</v>
      </c>
      <c r="AW134" s="439">
        <v>153660</v>
      </c>
      <c r="AX134" s="439">
        <v>153634</v>
      </c>
      <c r="AY134" s="416">
        <v>155766</v>
      </c>
      <c r="AZ134" s="412">
        <v>153813</v>
      </c>
      <c r="BA134" s="439">
        <v>152190</v>
      </c>
      <c r="BB134" s="439">
        <v>154745</v>
      </c>
      <c r="BC134" s="439">
        <v>154140</v>
      </c>
      <c r="BD134" s="439">
        <v>152959</v>
      </c>
      <c r="BE134" s="439">
        <v>153268</v>
      </c>
      <c r="BF134" s="439">
        <v>153359</v>
      </c>
      <c r="BG134" s="439">
        <v>153582</v>
      </c>
      <c r="BH134" s="439">
        <v>154723</v>
      </c>
      <c r="BI134" s="439">
        <v>154811</v>
      </c>
      <c r="BJ134" s="439">
        <v>155795</v>
      </c>
      <c r="BK134" s="411">
        <v>153525</v>
      </c>
      <c r="BL134" s="412">
        <v>151844</v>
      </c>
      <c r="BM134" s="439">
        <v>152145</v>
      </c>
      <c r="BN134" s="439">
        <v>153679</v>
      </c>
      <c r="BO134" s="439">
        <v>153957</v>
      </c>
      <c r="BP134" s="439">
        <v>154393</v>
      </c>
      <c r="BQ134" s="439">
        <v>154638</v>
      </c>
      <c r="BR134" s="439">
        <v>154796</v>
      </c>
      <c r="BS134" s="439">
        <v>155164</v>
      </c>
      <c r="BT134" s="439">
        <v>156117</v>
      </c>
      <c r="BU134" s="439">
        <v>156737</v>
      </c>
      <c r="BV134" s="439">
        <v>157156</v>
      </c>
      <c r="BW134" s="411">
        <v>169188</v>
      </c>
      <c r="BX134" s="412">
        <v>169290</v>
      </c>
      <c r="BY134" s="439">
        <v>169064</v>
      </c>
      <c r="BZ134" s="439">
        <v>170193</v>
      </c>
      <c r="CA134" s="439">
        <v>171515</v>
      </c>
      <c r="CB134" s="439">
        <v>172820</v>
      </c>
      <c r="CC134" s="439">
        <v>173124</v>
      </c>
      <c r="CD134" s="439">
        <v>173723</v>
      </c>
      <c r="CE134" s="439">
        <v>174102</v>
      </c>
      <c r="CF134" s="439">
        <v>174947</v>
      </c>
      <c r="CG134" s="439">
        <v>175322</v>
      </c>
      <c r="CH134" s="439">
        <v>175596</v>
      </c>
      <c r="CI134" s="411">
        <v>175761</v>
      </c>
      <c r="CJ134" s="412">
        <v>175193</v>
      </c>
      <c r="CK134" s="439">
        <v>175552</v>
      </c>
      <c r="CL134" s="439">
        <v>176287</v>
      </c>
      <c r="CM134" s="439">
        <v>173487</v>
      </c>
      <c r="CN134" s="411">
        <v>172921</v>
      </c>
      <c r="CO134" s="411">
        <v>173000</v>
      </c>
      <c r="CP134" s="411">
        <v>174755</v>
      </c>
      <c r="CQ134" s="411">
        <v>177055</v>
      </c>
      <c r="CR134" s="411">
        <v>177832</v>
      </c>
      <c r="CS134" s="411">
        <v>178612</v>
      </c>
      <c r="CT134" s="411">
        <v>178764</v>
      </c>
      <c r="CU134" s="416">
        <f>'1. Población_Afiliada_Regimen'!F134</f>
        <v>179405</v>
      </c>
      <c r="CV134" s="118">
        <f t="shared" si="8"/>
        <v>641</v>
      </c>
      <c r="CW134" s="98">
        <f t="shared" si="9"/>
        <v>0.35857331453760266</v>
      </c>
      <c r="CX134" s="118">
        <f t="shared" si="10"/>
        <v>3644</v>
      </c>
      <c r="CY134" s="98">
        <f t="shared" si="11"/>
        <v>2.0732699518095594</v>
      </c>
    </row>
    <row r="135" spans="1:103" ht="15" customHeight="1" outlineLevel="2">
      <c r="A135" s="409">
        <v>308</v>
      </c>
      <c r="B135" s="409" t="s">
        <v>763</v>
      </c>
      <c r="C135" s="409" t="s">
        <v>379</v>
      </c>
      <c r="D135" s="412">
        <v>28606</v>
      </c>
      <c r="E135" s="439">
        <v>28677</v>
      </c>
      <c r="F135" s="439">
        <v>28981</v>
      </c>
      <c r="G135" s="439">
        <v>28862</v>
      </c>
      <c r="H135" s="439">
        <v>29151</v>
      </c>
      <c r="I135" s="439">
        <v>29303</v>
      </c>
      <c r="J135" s="439">
        <v>29412</v>
      </c>
      <c r="K135" s="439">
        <v>29522</v>
      </c>
      <c r="L135" s="439">
        <v>29203</v>
      </c>
      <c r="M135" s="439">
        <v>29517</v>
      </c>
      <c r="N135" s="439">
        <v>29617</v>
      </c>
      <c r="O135" s="416">
        <v>29541</v>
      </c>
      <c r="P135" s="412">
        <v>29117</v>
      </c>
      <c r="Q135" s="439">
        <v>27678</v>
      </c>
      <c r="R135" s="439">
        <v>29349</v>
      </c>
      <c r="S135" s="439">
        <v>29581</v>
      </c>
      <c r="T135" s="439">
        <v>29151</v>
      </c>
      <c r="U135" s="439">
        <v>30067</v>
      </c>
      <c r="V135" s="439">
        <v>30188</v>
      </c>
      <c r="W135" s="439">
        <v>30675</v>
      </c>
      <c r="X135" s="439">
        <v>30696</v>
      </c>
      <c r="Y135" s="439">
        <v>30998</v>
      </c>
      <c r="Z135" s="439">
        <v>31121</v>
      </c>
      <c r="AA135" s="416">
        <v>30941</v>
      </c>
      <c r="AB135" s="412">
        <v>30707</v>
      </c>
      <c r="AC135" s="439">
        <v>30684</v>
      </c>
      <c r="AD135" s="439">
        <v>30688</v>
      </c>
      <c r="AE135" s="439">
        <v>30748</v>
      </c>
      <c r="AF135" s="439">
        <v>30946</v>
      </c>
      <c r="AG135" s="439">
        <v>31100</v>
      </c>
      <c r="AH135" s="439">
        <v>31555</v>
      </c>
      <c r="AI135" s="439">
        <v>31746</v>
      </c>
      <c r="AJ135" s="439">
        <v>31816</v>
      </c>
      <c r="AK135" s="439">
        <v>31931</v>
      </c>
      <c r="AL135" s="439">
        <v>32066</v>
      </c>
      <c r="AM135" s="416">
        <v>32070</v>
      </c>
      <c r="AN135" s="412">
        <v>31629</v>
      </c>
      <c r="AO135" s="439">
        <v>31525</v>
      </c>
      <c r="AP135" s="439">
        <v>31713</v>
      </c>
      <c r="AQ135" s="439">
        <v>32074</v>
      </c>
      <c r="AR135" s="439">
        <v>32252</v>
      </c>
      <c r="AS135" s="439">
        <v>32526</v>
      </c>
      <c r="AT135" s="439">
        <v>32591</v>
      </c>
      <c r="AU135" s="439">
        <v>32645</v>
      </c>
      <c r="AV135" s="439">
        <v>32927</v>
      </c>
      <c r="AW135" s="439">
        <v>33396</v>
      </c>
      <c r="AX135" s="439">
        <v>33542</v>
      </c>
      <c r="AY135" s="416">
        <v>33838</v>
      </c>
      <c r="AZ135" s="412">
        <v>33406</v>
      </c>
      <c r="BA135" s="439">
        <v>33125</v>
      </c>
      <c r="BB135" s="439">
        <v>33815</v>
      </c>
      <c r="BC135" s="439">
        <v>33651</v>
      </c>
      <c r="BD135" s="439">
        <v>33308</v>
      </c>
      <c r="BE135" s="439">
        <v>33440</v>
      </c>
      <c r="BF135" s="439">
        <v>33515</v>
      </c>
      <c r="BG135" s="439">
        <v>33758</v>
      </c>
      <c r="BH135" s="439">
        <v>33560</v>
      </c>
      <c r="BI135" s="439">
        <v>33594</v>
      </c>
      <c r="BJ135" s="439">
        <v>33622</v>
      </c>
      <c r="BK135" s="411">
        <v>33622</v>
      </c>
      <c r="BL135" s="412">
        <v>33521</v>
      </c>
      <c r="BM135" s="439">
        <v>33657</v>
      </c>
      <c r="BN135" s="439">
        <v>33724</v>
      </c>
      <c r="BO135" s="439">
        <v>33698</v>
      </c>
      <c r="BP135" s="439">
        <v>33769</v>
      </c>
      <c r="BQ135" s="439">
        <v>33922</v>
      </c>
      <c r="BR135" s="439">
        <v>33915</v>
      </c>
      <c r="BS135" s="439">
        <v>34101</v>
      </c>
      <c r="BT135" s="439">
        <v>34345</v>
      </c>
      <c r="BU135" s="439">
        <v>34540</v>
      </c>
      <c r="BV135" s="439">
        <v>34655</v>
      </c>
      <c r="BW135" s="411">
        <v>32408</v>
      </c>
      <c r="BX135" s="412">
        <v>32297</v>
      </c>
      <c r="BY135" s="439">
        <v>32301</v>
      </c>
      <c r="BZ135" s="439">
        <v>32696</v>
      </c>
      <c r="CA135" s="439">
        <v>32980</v>
      </c>
      <c r="CB135" s="439">
        <v>33122</v>
      </c>
      <c r="CC135" s="439">
        <v>33251</v>
      </c>
      <c r="CD135" s="439">
        <v>33466</v>
      </c>
      <c r="CE135" s="439">
        <v>33706</v>
      </c>
      <c r="CF135" s="439">
        <v>33788</v>
      </c>
      <c r="CG135" s="439">
        <v>33950</v>
      </c>
      <c r="CH135" s="439">
        <v>34052</v>
      </c>
      <c r="CI135" s="411">
        <v>34027</v>
      </c>
      <c r="CJ135" s="412">
        <v>33836</v>
      </c>
      <c r="CK135" s="439">
        <v>33770</v>
      </c>
      <c r="CL135" s="439">
        <v>33914</v>
      </c>
      <c r="CM135" s="439">
        <v>33692</v>
      </c>
      <c r="CN135" s="411">
        <v>33292</v>
      </c>
      <c r="CO135" s="411">
        <v>33189</v>
      </c>
      <c r="CP135" s="411">
        <v>33397</v>
      </c>
      <c r="CQ135" s="411">
        <v>34034</v>
      </c>
      <c r="CR135" s="411">
        <v>34342</v>
      </c>
      <c r="CS135" s="411">
        <v>34693</v>
      </c>
      <c r="CT135" s="411">
        <v>35002</v>
      </c>
      <c r="CU135" s="416">
        <f>'1. Población_Afiliada_Regimen'!F135</f>
        <v>35338</v>
      </c>
      <c r="CV135" s="118">
        <f t="shared" si="8"/>
        <v>336</v>
      </c>
      <c r="CW135" s="98">
        <f t="shared" si="9"/>
        <v>0.95994514599165759</v>
      </c>
      <c r="CX135" s="118">
        <f t="shared" si="10"/>
        <v>1311</v>
      </c>
      <c r="CY135" s="98">
        <f t="shared" si="11"/>
        <v>3.8528227583977426</v>
      </c>
    </row>
    <row r="136" spans="1:103" ht="15" customHeight="1" outlineLevel="2">
      <c r="A136" s="409">
        <v>360</v>
      </c>
      <c r="B136" s="409" t="s">
        <v>763</v>
      </c>
      <c r="C136" s="409" t="s">
        <v>439</v>
      </c>
      <c r="D136" s="412">
        <v>221424</v>
      </c>
      <c r="E136" s="439">
        <v>224472</v>
      </c>
      <c r="F136" s="439">
        <v>227168</v>
      </c>
      <c r="G136" s="439">
        <v>227111</v>
      </c>
      <c r="H136" s="439">
        <v>228764</v>
      </c>
      <c r="I136" s="439">
        <v>230270</v>
      </c>
      <c r="J136" s="439">
        <v>230742</v>
      </c>
      <c r="K136" s="439">
        <v>232167</v>
      </c>
      <c r="L136" s="439">
        <v>229785</v>
      </c>
      <c r="M136" s="439">
        <v>231315</v>
      </c>
      <c r="N136" s="439">
        <v>232541</v>
      </c>
      <c r="O136" s="416">
        <v>232716</v>
      </c>
      <c r="P136" s="412">
        <v>225715</v>
      </c>
      <c r="Q136" s="439">
        <v>209065</v>
      </c>
      <c r="R136" s="439">
        <v>234043</v>
      </c>
      <c r="S136" s="439">
        <v>238385</v>
      </c>
      <c r="T136" s="439">
        <v>228764</v>
      </c>
      <c r="U136" s="439">
        <v>241462</v>
      </c>
      <c r="V136" s="439">
        <v>241683</v>
      </c>
      <c r="W136" s="439">
        <v>246815</v>
      </c>
      <c r="X136" s="439">
        <v>247065</v>
      </c>
      <c r="Y136" s="439">
        <v>252968</v>
      </c>
      <c r="Z136" s="439">
        <v>252339</v>
      </c>
      <c r="AA136" s="416">
        <v>252101</v>
      </c>
      <c r="AB136" s="412">
        <v>245960</v>
      </c>
      <c r="AC136" s="439">
        <v>247577</v>
      </c>
      <c r="AD136" s="439">
        <v>246136</v>
      </c>
      <c r="AE136" s="439">
        <v>246020</v>
      </c>
      <c r="AF136" s="439">
        <v>246001</v>
      </c>
      <c r="AG136" s="439">
        <v>248659</v>
      </c>
      <c r="AH136" s="439">
        <v>250933</v>
      </c>
      <c r="AI136" s="439">
        <v>252255</v>
      </c>
      <c r="AJ136" s="439">
        <v>252976</v>
      </c>
      <c r="AK136" s="439">
        <v>253187</v>
      </c>
      <c r="AL136" s="439">
        <v>252944</v>
      </c>
      <c r="AM136" s="416">
        <v>253055</v>
      </c>
      <c r="AN136" s="412">
        <v>244005</v>
      </c>
      <c r="AO136" s="439">
        <v>243011</v>
      </c>
      <c r="AP136" s="439">
        <v>247013</v>
      </c>
      <c r="AQ136" s="439">
        <v>249305</v>
      </c>
      <c r="AR136" s="439">
        <v>250587</v>
      </c>
      <c r="AS136" s="439">
        <v>253033</v>
      </c>
      <c r="AT136" s="439">
        <v>253445</v>
      </c>
      <c r="AU136" s="439">
        <v>254204</v>
      </c>
      <c r="AV136" s="439">
        <v>257229</v>
      </c>
      <c r="AW136" s="439">
        <v>260415</v>
      </c>
      <c r="AX136" s="439">
        <v>259916</v>
      </c>
      <c r="AY136" s="416">
        <v>262977</v>
      </c>
      <c r="AZ136" s="412">
        <v>259477</v>
      </c>
      <c r="BA136" s="439">
        <v>256204</v>
      </c>
      <c r="BB136" s="439">
        <v>262191</v>
      </c>
      <c r="BC136" s="439">
        <v>261813</v>
      </c>
      <c r="BD136" s="439">
        <v>258323</v>
      </c>
      <c r="BE136" s="439">
        <v>259597</v>
      </c>
      <c r="BF136" s="439">
        <v>260194</v>
      </c>
      <c r="BG136" s="439">
        <v>260728</v>
      </c>
      <c r="BH136" s="439">
        <v>263407</v>
      </c>
      <c r="BI136" s="439">
        <v>264111</v>
      </c>
      <c r="BJ136" s="439">
        <v>264772</v>
      </c>
      <c r="BK136" s="411">
        <v>264325</v>
      </c>
      <c r="BL136" s="412">
        <v>263306</v>
      </c>
      <c r="BM136" s="439">
        <v>263942</v>
      </c>
      <c r="BN136" s="439">
        <v>265543</v>
      </c>
      <c r="BO136" s="439">
        <v>265702</v>
      </c>
      <c r="BP136" s="439">
        <v>266393</v>
      </c>
      <c r="BQ136" s="439">
        <v>266966</v>
      </c>
      <c r="BR136" s="439">
        <v>267319</v>
      </c>
      <c r="BS136" s="439">
        <v>268537</v>
      </c>
      <c r="BT136" s="439">
        <v>270484</v>
      </c>
      <c r="BU136" s="439">
        <v>271551</v>
      </c>
      <c r="BV136" s="439">
        <v>272489</v>
      </c>
      <c r="BW136" s="411">
        <v>231621</v>
      </c>
      <c r="BX136" s="412">
        <v>230625</v>
      </c>
      <c r="BY136" s="439">
        <v>230263</v>
      </c>
      <c r="BZ136" s="439">
        <v>232360</v>
      </c>
      <c r="CA136" s="439">
        <v>233810</v>
      </c>
      <c r="CB136" s="439">
        <v>235513</v>
      </c>
      <c r="CC136" s="439">
        <v>235704</v>
      </c>
      <c r="CD136" s="439">
        <v>236846</v>
      </c>
      <c r="CE136" s="439">
        <v>237764</v>
      </c>
      <c r="CF136" s="439">
        <v>238708</v>
      </c>
      <c r="CG136" s="439">
        <v>239872</v>
      </c>
      <c r="CH136" s="439">
        <v>240124</v>
      </c>
      <c r="CI136" s="411">
        <v>239728</v>
      </c>
      <c r="CJ136" s="412">
        <v>237505</v>
      </c>
      <c r="CK136" s="439">
        <v>238162</v>
      </c>
      <c r="CL136" s="439">
        <v>239125</v>
      </c>
      <c r="CM136" s="439">
        <v>234672</v>
      </c>
      <c r="CN136" s="411">
        <v>231454</v>
      </c>
      <c r="CO136" s="411">
        <v>230845</v>
      </c>
      <c r="CP136" s="411">
        <v>235728</v>
      </c>
      <c r="CQ136" s="411">
        <v>240861</v>
      </c>
      <c r="CR136" s="411">
        <v>242746</v>
      </c>
      <c r="CS136" s="411">
        <v>244599</v>
      </c>
      <c r="CT136" s="411">
        <v>246329</v>
      </c>
      <c r="CU136" s="416">
        <f>'1. Población_Afiliada_Regimen'!F136</f>
        <v>247283</v>
      </c>
      <c r="CV136" s="118">
        <f t="shared" si="8"/>
        <v>954</v>
      </c>
      <c r="CW136" s="98">
        <f t="shared" si="9"/>
        <v>0.38728692115016911</v>
      </c>
      <c r="CX136" s="118">
        <f t="shared" si="10"/>
        <v>7555</v>
      </c>
      <c r="CY136" s="98">
        <f t="shared" si="11"/>
        <v>3.1514883534672626</v>
      </c>
    </row>
    <row r="137" spans="1:103" ht="15" customHeight="1" outlineLevel="2">
      <c r="A137" s="409">
        <v>380</v>
      </c>
      <c r="B137" s="409" t="s">
        <v>763</v>
      </c>
      <c r="C137" s="409" t="s">
        <v>399</v>
      </c>
      <c r="D137" s="412">
        <v>9755</v>
      </c>
      <c r="E137" s="439">
        <v>9754</v>
      </c>
      <c r="F137" s="439">
        <v>9810</v>
      </c>
      <c r="G137" s="439">
        <v>9807</v>
      </c>
      <c r="H137" s="439">
        <v>9949</v>
      </c>
      <c r="I137" s="439">
        <v>10035</v>
      </c>
      <c r="J137" s="439">
        <v>9727</v>
      </c>
      <c r="K137" s="439">
        <v>9728</v>
      </c>
      <c r="L137" s="439">
        <v>9497</v>
      </c>
      <c r="M137" s="439">
        <v>9456</v>
      </c>
      <c r="N137" s="439">
        <v>9541</v>
      </c>
      <c r="O137" s="416">
        <v>9541</v>
      </c>
      <c r="P137" s="412">
        <v>9492</v>
      </c>
      <c r="Q137" s="439">
        <v>6617</v>
      </c>
      <c r="R137" s="439">
        <v>6820</v>
      </c>
      <c r="S137" s="439">
        <v>7025</v>
      </c>
      <c r="T137" s="439">
        <v>9949</v>
      </c>
      <c r="U137" s="439">
        <v>7307</v>
      </c>
      <c r="V137" s="439">
        <v>7400</v>
      </c>
      <c r="W137" s="439">
        <v>7581</v>
      </c>
      <c r="X137" s="439">
        <v>7684</v>
      </c>
      <c r="Y137" s="439">
        <v>7030</v>
      </c>
      <c r="Z137" s="439">
        <v>7207</v>
      </c>
      <c r="AA137" s="416">
        <v>6925</v>
      </c>
      <c r="AB137" s="412">
        <v>8865</v>
      </c>
      <c r="AC137" s="439">
        <v>8809</v>
      </c>
      <c r="AD137" s="439">
        <v>8891</v>
      </c>
      <c r="AE137" s="439">
        <v>8931</v>
      </c>
      <c r="AF137" s="439">
        <v>8823</v>
      </c>
      <c r="AG137" s="439">
        <v>8798</v>
      </c>
      <c r="AH137" s="439">
        <v>8970</v>
      </c>
      <c r="AI137" s="439">
        <v>9028</v>
      </c>
      <c r="AJ137" s="439">
        <v>9046</v>
      </c>
      <c r="AK137" s="439">
        <v>9142</v>
      </c>
      <c r="AL137" s="439">
        <v>9131</v>
      </c>
      <c r="AM137" s="416">
        <v>9524</v>
      </c>
      <c r="AN137" s="412">
        <v>10213</v>
      </c>
      <c r="AO137" s="439">
        <v>10313</v>
      </c>
      <c r="AP137" s="439">
        <v>10382</v>
      </c>
      <c r="AQ137" s="439">
        <v>10426</v>
      </c>
      <c r="AR137" s="439">
        <v>10513</v>
      </c>
      <c r="AS137" s="439">
        <v>10634</v>
      </c>
      <c r="AT137" s="439">
        <v>10700</v>
      </c>
      <c r="AU137" s="439">
        <v>10721</v>
      </c>
      <c r="AV137" s="439">
        <v>10528</v>
      </c>
      <c r="AW137" s="439">
        <v>10575</v>
      </c>
      <c r="AX137" s="439">
        <v>10543</v>
      </c>
      <c r="AY137" s="416">
        <v>10179</v>
      </c>
      <c r="AZ137" s="412">
        <v>10069</v>
      </c>
      <c r="BA137" s="439">
        <v>10064</v>
      </c>
      <c r="BB137" s="439">
        <v>10171</v>
      </c>
      <c r="BC137" s="439">
        <v>10055</v>
      </c>
      <c r="BD137" s="439">
        <v>10074</v>
      </c>
      <c r="BE137" s="439">
        <v>10114</v>
      </c>
      <c r="BF137" s="439">
        <v>10099</v>
      </c>
      <c r="BG137" s="439">
        <v>10310</v>
      </c>
      <c r="BH137" s="439">
        <v>9041</v>
      </c>
      <c r="BI137" s="439">
        <v>8925</v>
      </c>
      <c r="BJ137" s="439">
        <v>8758</v>
      </c>
      <c r="BK137" s="411">
        <v>8688</v>
      </c>
      <c r="BL137" s="412">
        <v>8475</v>
      </c>
      <c r="BM137" s="439">
        <v>8064</v>
      </c>
      <c r="BN137" s="439">
        <v>8398</v>
      </c>
      <c r="BO137" s="439">
        <v>8333</v>
      </c>
      <c r="BP137" s="439">
        <v>8257</v>
      </c>
      <c r="BQ137" s="439">
        <v>8163</v>
      </c>
      <c r="BR137" s="439">
        <v>8136</v>
      </c>
      <c r="BS137" s="439">
        <v>8151</v>
      </c>
      <c r="BT137" s="439">
        <v>8149</v>
      </c>
      <c r="BU137" s="439">
        <v>8134</v>
      </c>
      <c r="BV137" s="439">
        <v>8109</v>
      </c>
      <c r="BW137" s="411">
        <v>30283</v>
      </c>
      <c r="BX137" s="412">
        <v>30748</v>
      </c>
      <c r="BY137" s="439">
        <v>31179</v>
      </c>
      <c r="BZ137" s="439">
        <v>31589</v>
      </c>
      <c r="CA137" s="439">
        <v>32741</v>
      </c>
      <c r="CB137" s="439">
        <v>33311</v>
      </c>
      <c r="CC137" s="439">
        <v>33744</v>
      </c>
      <c r="CD137" s="439">
        <v>34211</v>
      </c>
      <c r="CE137" s="439">
        <v>34713</v>
      </c>
      <c r="CF137" s="439">
        <v>34971</v>
      </c>
      <c r="CG137" s="439">
        <v>35400</v>
      </c>
      <c r="CH137" s="439">
        <v>35790</v>
      </c>
      <c r="CI137" s="411">
        <v>35974</v>
      </c>
      <c r="CJ137" s="412">
        <v>35936</v>
      </c>
      <c r="CK137" s="439">
        <v>36182</v>
      </c>
      <c r="CL137" s="439">
        <v>36649</v>
      </c>
      <c r="CM137" s="439">
        <v>36329</v>
      </c>
      <c r="CN137" s="411">
        <v>35910</v>
      </c>
      <c r="CO137" s="411">
        <v>36008</v>
      </c>
      <c r="CP137" s="411">
        <v>36473</v>
      </c>
      <c r="CQ137" s="411">
        <v>37354</v>
      </c>
      <c r="CR137" s="411">
        <v>37668</v>
      </c>
      <c r="CS137" s="411">
        <v>38015</v>
      </c>
      <c r="CT137" s="411">
        <v>38331</v>
      </c>
      <c r="CU137" s="416">
        <f>'1. Población_Afiliada_Regimen'!F137</f>
        <v>38756</v>
      </c>
      <c r="CV137" s="118">
        <f t="shared" si="8"/>
        <v>425</v>
      </c>
      <c r="CW137" s="98">
        <f t="shared" si="9"/>
        <v>1.108763142104302</v>
      </c>
      <c r="CX137" s="118">
        <f t="shared" si="10"/>
        <v>2782</v>
      </c>
      <c r="CY137" s="98">
        <f t="shared" si="11"/>
        <v>7.7333629843776066</v>
      </c>
    </row>
    <row r="138" spans="1:103" ht="15" customHeight="1" outlineLevel="2" thickBot="1">
      <c r="A138" s="409">
        <v>631</v>
      </c>
      <c r="B138" s="409" t="s">
        <v>763</v>
      </c>
      <c r="C138" s="409" t="s">
        <v>418</v>
      </c>
      <c r="D138" s="413">
        <v>32503</v>
      </c>
      <c r="E138" s="442">
        <v>32707</v>
      </c>
      <c r="F138" s="442">
        <v>33089</v>
      </c>
      <c r="G138" s="442">
        <v>33141</v>
      </c>
      <c r="H138" s="442">
        <v>33370</v>
      </c>
      <c r="I138" s="442">
        <v>33489</v>
      </c>
      <c r="J138" s="442">
        <v>33715</v>
      </c>
      <c r="K138" s="442">
        <v>34138</v>
      </c>
      <c r="L138" s="442">
        <v>33927</v>
      </c>
      <c r="M138" s="442">
        <v>34278</v>
      </c>
      <c r="N138" s="442">
        <v>34394</v>
      </c>
      <c r="O138" s="417">
        <v>34393</v>
      </c>
      <c r="P138" s="413">
        <v>34033</v>
      </c>
      <c r="Q138" s="442">
        <v>31454</v>
      </c>
      <c r="R138" s="442">
        <v>32923</v>
      </c>
      <c r="S138" s="442">
        <v>33421</v>
      </c>
      <c r="T138" s="442">
        <v>33370</v>
      </c>
      <c r="U138" s="442">
        <v>34203</v>
      </c>
      <c r="V138" s="442">
        <v>34348</v>
      </c>
      <c r="W138" s="442">
        <v>35520</v>
      </c>
      <c r="X138" s="442">
        <v>35850</v>
      </c>
      <c r="Y138" s="442">
        <v>38130</v>
      </c>
      <c r="Z138" s="442">
        <v>38297</v>
      </c>
      <c r="AA138" s="417">
        <v>38876</v>
      </c>
      <c r="AB138" s="413">
        <v>39361</v>
      </c>
      <c r="AC138" s="442">
        <v>39991</v>
      </c>
      <c r="AD138" s="442">
        <v>39841</v>
      </c>
      <c r="AE138" s="442">
        <v>40132</v>
      </c>
      <c r="AF138" s="442">
        <v>40535</v>
      </c>
      <c r="AG138" s="442">
        <v>41010</v>
      </c>
      <c r="AH138" s="442">
        <v>41602</v>
      </c>
      <c r="AI138" s="442">
        <v>41949</v>
      </c>
      <c r="AJ138" s="442">
        <v>42315</v>
      </c>
      <c r="AK138" s="442">
        <v>42541</v>
      </c>
      <c r="AL138" s="442">
        <v>42758</v>
      </c>
      <c r="AM138" s="417">
        <v>43491</v>
      </c>
      <c r="AN138" s="413">
        <v>43379</v>
      </c>
      <c r="AO138" s="442">
        <v>43793</v>
      </c>
      <c r="AP138" s="442">
        <v>44778</v>
      </c>
      <c r="AQ138" s="442">
        <v>45592</v>
      </c>
      <c r="AR138" s="442">
        <v>45927</v>
      </c>
      <c r="AS138" s="442">
        <v>46787</v>
      </c>
      <c r="AT138" s="442">
        <v>47082</v>
      </c>
      <c r="AU138" s="442">
        <v>47513</v>
      </c>
      <c r="AV138" s="442">
        <v>48214</v>
      </c>
      <c r="AW138" s="442">
        <v>49134</v>
      </c>
      <c r="AX138" s="442">
        <v>49328</v>
      </c>
      <c r="AY138" s="417">
        <v>48439</v>
      </c>
      <c r="AZ138" s="413">
        <v>48106</v>
      </c>
      <c r="BA138" s="442">
        <v>47824</v>
      </c>
      <c r="BB138" s="442">
        <v>49375</v>
      </c>
      <c r="BC138" s="442">
        <v>49751</v>
      </c>
      <c r="BD138" s="442">
        <v>49290</v>
      </c>
      <c r="BE138" s="442">
        <v>49765</v>
      </c>
      <c r="BF138" s="442">
        <v>50123</v>
      </c>
      <c r="BG138" s="442">
        <v>50415</v>
      </c>
      <c r="BH138" s="442">
        <v>51273</v>
      </c>
      <c r="BI138" s="442">
        <v>51825</v>
      </c>
      <c r="BJ138" s="442">
        <v>52473</v>
      </c>
      <c r="BK138" s="443">
        <v>52274</v>
      </c>
      <c r="BL138" s="413">
        <v>52173</v>
      </c>
      <c r="BM138" s="442">
        <v>51921</v>
      </c>
      <c r="BN138" s="442">
        <v>53816</v>
      </c>
      <c r="BO138" s="442">
        <v>54093</v>
      </c>
      <c r="BP138" s="442">
        <v>54467</v>
      </c>
      <c r="BQ138" s="442">
        <v>54779</v>
      </c>
      <c r="BR138" s="442">
        <v>55019</v>
      </c>
      <c r="BS138" s="442">
        <v>55544</v>
      </c>
      <c r="BT138" s="442">
        <v>56362</v>
      </c>
      <c r="BU138" s="442">
        <v>56915</v>
      </c>
      <c r="BV138" s="442">
        <v>57383</v>
      </c>
      <c r="BW138" s="443">
        <v>52371</v>
      </c>
      <c r="BX138" s="413">
        <v>52701</v>
      </c>
      <c r="BY138" s="442">
        <v>53132</v>
      </c>
      <c r="BZ138" s="442">
        <v>53734</v>
      </c>
      <c r="CA138" s="442">
        <v>54653</v>
      </c>
      <c r="CB138" s="442">
        <v>55287</v>
      </c>
      <c r="CC138" s="442">
        <v>55609</v>
      </c>
      <c r="CD138" s="442">
        <v>56182</v>
      </c>
      <c r="CE138" s="442">
        <v>56808</v>
      </c>
      <c r="CF138" s="442">
        <v>57481</v>
      </c>
      <c r="CG138" s="442">
        <v>57950</v>
      </c>
      <c r="CH138" s="442">
        <v>58373</v>
      </c>
      <c r="CI138" s="443">
        <v>58556</v>
      </c>
      <c r="CJ138" s="413">
        <v>58923</v>
      </c>
      <c r="CK138" s="442">
        <v>59298</v>
      </c>
      <c r="CL138" s="442">
        <v>60020</v>
      </c>
      <c r="CM138" s="442">
        <v>59148</v>
      </c>
      <c r="CN138" s="443">
        <v>59029</v>
      </c>
      <c r="CO138" s="443">
        <v>59182</v>
      </c>
      <c r="CP138" s="443">
        <v>60006</v>
      </c>
      <c r="CQ138" s="443">
        <v>61310</v>
      </c>
      <c r="CR138" s="443">
        <v>61776</v>
      </c>
      <c r="CS138" s="443">
        <v>62341</v>
      </c>
      <c r="CT138" s="443">
        <v>62659</v>
      </c>
      <c r="CU138" s="417">
        <f>'1. Población_Afiliada_Regimen'!F138</f>
        <v>63323</v>
      </c>
      <c r="CV138" s="118">
        <f t="shared" si="8"/>
        <v>664</v>
      </c>
      <c r="CW138" s="98">
        <f t="shared" si="9"/>
        <v>1.0597041127371964</v>
      </c>
      <c r="CX138" s="118">
        <f t="shared" si="10"/>
        <v>4767</v>
      </c>
      <c r="CY138" s="98">
        <f t="shared" si="11"/>
        <v>8.1409249265660222</v>
      </c>
    </row>
    <row r="139" spans="1:103">
      <c r="C139" s="7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>
        <v>4998</v>
      </c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243"/>
      <c r="CW139" s="244"/>
    </row>
    <row r="140" spans="1:103" ht="22.5">
      <c r="A140" s="250" t="s">
        <v>440</v>
      </c>
      <c r="B140" s="910" t="str">
        <f>'1. Población_Afiliada_Regimen'!B140</f>
        <v>SISPRO-BODEGA DE DATOS DICIEMBRE 2020</v>
      </c>
      <c r="C140" s="910"/>
    </row>
    <row r="141" spans="1:103" ht="15.75" thickBot="1">
      <c r="A141" s="253" t="s">
        <v>443</v>
      </c>
      <c r="B141" s="988" t="s">
        <v>444</v>
      </c>
      <c r="C141" s="988"/>
    </row>
  </sheetData>
  <sheetProtection autoFilter="0"/>
  <mergeCells count="21">
    <mergeCell ref="CV1:CW1"/>
    <mergeCell ref="CX1:CY1"/>
    <mergeCell ref="A2:A3"/>
    <mergeCell ref="B2:B3"/>
    <mergeCell ref="C2:C3"/>
    <mergeCell ref="D2:O2"/>
    <mergeCell ref="P2:AA2"/>
    <mergeCell ref="AB2:AM2"/>
    <mergeCell ref="CY2:CY3"/>
    <mergeCell ref="CJ2:CU2"/>
    <mergeCell ref="CZ2:DA2"/>
    <mergeCell ref="CZ7:DA7"/>
    <mergeCell ref="B140:C140"/>
    <mergeCell ref="B141:C141"/>
    <mergeCell ref="AN2:AY2"/>
    <mergeCell ref="AZ2:BK2"/>
    <mergeCell ref="CV2:CV3"/>
    <mergeCell ref="CW2:CW3"/>
    <mergeCell ref="CX2:CX3"/>
    <mergeCell ref="BL2:BW2"/>
    <mergeCell ref="BX2:CI2"/>
  </mergeCells>
  <conditionalFormatting sqref="CV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CW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CX4:CX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CW4:CW138">
    <cfRule type="iconSet" priority="3">
      <iconSet iconSet="3Symbols2">
        <cfvo type="percent" val="0"/>
        <cfvo type="num" val="0.01"/>
        <cfvo type="num" val="0.5"/>
      </iconSet>
    </cfRule>
  </conditionalFormatting>
  <conditionalFormatting sqref="CY4:CY138">
    <cfRule type="iconSet" priority="2">
      <iconSet iconSet="3Symbols2">
        <cfvo type="percent" val="0"/>
        <cfvo type="num" val="0.01"/>
        <cfvo type="num" val="0.5"/>
      </iconSet>
    </cfRule>
  </conditionalFormatting>
  <conditionalFormatting sqref="CV4:CV138">
    <cfRule type="iconSet" priority="1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CC00"/>
  </sheetPr>
  <dimension ref="A1:CO141"/>
  <sheetViews>
    <sheetView zoomScale="90" zoomScaleNormal="90" workbookViewId="0">
      <pane xSplit="3" ySplit="3" topLeftCell="CB4" activePane="bottomRight" state="frozen"/>
      <selection pane="topRight" activeCell="D1" sqref="D1"/>
      <selection pane="bottomLeft" activeCell="A4" sqref="A4"/>
      <selection pane="bottomRight" activeCell="CJ3" sqref="CJ3"/>
    </sheetView>
  </sheetViews>
  <sheetFormatPr baseColWidth="10" defaultColWidth="11.42578125" defaultRowHeight="12.75" outlineLevelRow="2"/>
  <cols>
    <col min="1" max="1" width="23.5703125" customWidth="1"/>
    <col min="2" max="2" width="25.28515625" hidden="1" customWidth="1"/>
    <col min="3" max="3" width="26" customWidth="1"/>
    <col min="4" max="75" width="11.5703125" customWidth="1"/>
    <col min="76" max="76" width="17.7109375" customWidth="1"/>
    <col min="77" max="77" width="14.5703125" customWidth="1"/>
    <col min="78" max="78" width="17.28515625" customWidth="1"/>
    <col min="79" max="79" width="14.5703125" customWidth="1"/>
    <col min="80" max="80" width="17" customWidth="1"/>
    <col min="81" max="81" width="14.42578125" customWidth="1"/>
    <col min="263" max="263" width="21.42578125" customWidth="1"/>
    <col min="264" max="272" width="11.42578125" customWidth="1"/>
    <col min="273" max="273" width="15.5703125" customWidth="1"/>
    <col min="274" max="274" width="13.42578125" customWidth="1"/>
    <col min="279" max="279" width="14.7109375" customWidth="1"/>
    <col min="519" max="519" width="21.42578125" customWidth="1"/>
    <col min="520" max="528" width="11.42578125" customWidth="1"/>
    <col min="529" max="529" width="15.5703125" customWidth="1"/>
    <col min="530" max="530" width="13.42578125" customWidth="1"/>
    <col min="535" max="535" width="14.7109375" customWidth="1"/>
    <col min="775" max="775" width="21.42578125" customWidth="1"/>
    <col min="776" max="784" width="11.42578125" customWidth="1"/>
    <col min="785" max="785" width="15.5703125" customWidth="1"/>
    <col min="786" max="786" width="13.42578125" customWidth="1"/>
    <col min="791" max="791" width="14.7109375" customWidth="1"/>
    <col min="1031" max="1031" width="21.42578125" customWidth="1"/>
    <col min="1032" max="1040" width="11.42578125" customWidth="1"/>
    <col min="1041" max="1041" width="15.5703125" customWidth="1"/>
    <col min="1042" max="1042" width="13.42578125" customWidth="1"/>
    <col min="1047" max="1047" width="14.7109375" customWidth="1"/>
    <col min="1287" max="1287" width="21.42578125" customWidth="1"/>
    <col min="1288" max="1296" width="11.42578125" customWidth="1"/>
    <col min="1297" max="1297" width="15.5703125" customWidth="1"/>
    <col min="1298" max="1298" width="13.42578125" customWidth="1"/>
    <col min="1303" max="1303" width="14.7109375" customWidth="1"/>
    <col min="1543" max="1543" width="21.42578125" customWidth="1"/>
    <col min="1544" max="1552" width="11.42578125" customWidth="1"/>
    <col min="1553" max="1553" width="15.5703125" customWidth="1"/>
    <col min="1554" max="1554" width="13.42578125" customWidth="1"/>
    <col min="1559" max="1559" width="14.7109375" customWidth="1"/>
    <col min="1799" max="1799" width="21.42578125" customWidth="1"/>
    <col min="1800" max="1808" width="11.42578125" customWidth="1"/>
    <col min="1809" max="1809" width="15.5703125" customWidth="1"/>
    <col min="1810" max="1810" width="13.42578125" customWidth="1"/>
    <col min="1815" max="1815" width="14.7109375" customWidth="1"/>
    <col min="2055" max="2055" width="21.42578125" customWidth="1"/>
    <col min="2056" max="2064" width="11.42578125" customWidth="1"/>
    <col min="2065" max="2065" width="15.5703125" customWidth="1"/>
    <col min="2066" max="2066" width="13.42578125" customWidth="1"/>
    <col min="2071" max="2071" width="14.7109375" customWidth="1"/>
    <col min="2311" max="2311" width="21.42578125" customWidth="1"/>
    <col min="2312" max="2320" width="11.42578125" customWidth="1"/>
    <col min="2321" max="2321" width="15.5703125" customWidth="1"/>
    <col min="2322" max="2322" width="13.42578125" customWidth="1"/>
    <col min="2327" max="2327" width="14.7109375" customWidth="1"/>
    <col min="2567" max="2567" width="21.42578125" customWidth="1"/>
    <col min="2568" max="2576" width="11.42578125" customWidth="1"/>
    <col min="2577" max="2577" width="15.5703125" customWidth="1"/>
    <col min="2578" max="2578" width="13.42578125" customWidth="1"/>
    <col min="2583" max="2583" width="14.7109375" customWidth="1"/>
    <col min="2823" max="2823" width="21.42578125" customWidth="1"/>
    <col min="2824" max="2832" width="11.42578125" customWidth="1"/>
    <col min="2833" max="2833" width="15.5703125" customWidth="1"/>
    <col min="2834" max="2834" width="13.42578125" customWidth="1"/>
    <col min="2839" max="2839" width="14.7109375" customWidth="1"/>
    <col min="3079" max="3079" width="21.42578125" customWidth="1"/>
    <col min="3080" max="3088" width="11.42578125" customWidth="1"/>
    <col min="3089" max="3089" width="15.5703125" customWidth="1"/>
    <col min="3090" max="3090" width="13.42578125" customWidth="1"/>
    <col min="3095" max="3095" width="14.7109375" customWidth="1"/>
    <col min="3335" max="3335" width="21.42578125" customWidth="1"/>
    <col min="3336" max="3344" width="11.42578125" customWidth="1"/>
    <col min="3345" max="3345" width="15.5703125" customWidth="1"/>
    <col min="3346" max="3346" width="13.42578125" customWidth="1"/>
    <col min="3351" max="3351" width="14.7109375" customWidth="1"/>
    <col min="3591" max="3591" width="21.42578125" customWidth="1"/>
    <col min="3592" max="3600" width="11.42578125" customWidth="1"/>
    <col min="3601" max="3601" width="15.5703125" customWidth="1"/>
    <col min="3602" max="3602" width="13.42578125" customWidth="1"/>
    <col min="3607" max="3607" width="14.7109375" customWidth="1"/>
    <col min="3847" max="3847" width="21.42578125" customWidth="1"/>
    <col min="3848" max="3856" width="11.42578125" customWidth="1"/>
    <col min="3857" max="3857" width="15.5703125" customWidth="1"/>
    <col min="3858" max="3858" width="13.42578125" customWidth="1"/>
    <col min="3863" max="3863" width="14.7109375" customWidth="1"/>
    <col min="4103" max="4103" width="21.42578125" customWidth="1"/>
    <col min="4104" max="4112" width="11.42578125" customWidth="1"/>
    <col min="4113" max="4113" width="15.5703125" customWidth="1"/>
    <col min="4114" max="4114" width="13.42578125" customWidth="1"/>
    <col min="4119" max="4119" width="14.7109375" customWidth="1"/>
    <col min="4359" max="4359" width="21.42578125" customWidth="1"/>
    <col min="4360" max="4368" width="11.42578125" customWidth="1"/>
    <col min="4369" max="4369" width="15.5703125" customWidth="1"/>
    <col min="4370" max="4370" width="13.42578125" customWidth="1"/>
    <col min="4375" max="4375" width="14.7109375" customWidth="1"/>
    <col min="4615" max="4615" width="21.42578125" customWidth="1"/>
    <col min="4616" max="4624" width="11.42578125" customWidth="1"/>
    <col min="4625" max="4625" width="15.5703125" customWidth="1"/>
    <col min="4626" max="4626" width="13.42578125" customWidth="1"/>
    <col min="4631" max="4631" width="14.7109375" customWidth="1"/>
    <col min="4871" max="4871" width="21.42578125" customWidth="1"/>
    <col min="4872" max="4880" width="11.42578125" customWidth="1"/>
    <col min="4881" max="4881" width="15.5703125" customWidth="1"/>
    <col min="4882" max="4882" width="13.42578125" customWidth="1"/>
    <col min="4887" max="4887" width="14.7109375" customWidth="1"/>
    <col min="5127" max="5127" width="21.42578125" customWidth="1"/>
    <col min="5128" max="5136" width="11.42578125" customWidth="1"/>
    <col min="5137" max="5137" width="15.5703125" customWidth="1"/>
    <col min="5138" max="5138" width="13.42578125" customWidth="1"/>
    <col min="5143" max="5143" width="14.7109375" customWidth="1"/>
    <col min="5383" max="5383" width="21.42578125" customWidth="1"/>
    <col min="5384" max="5392" width="11.42578125" customWidth="1"/>
    <col min="5393" max="5393" width="15.5703125" customWidth="1"/>
    <col min="5394" max="5394" width="13.42578125" customWidth="1"/>
    <col min="5399" max="5399" width="14.7109375" customWidth="1"/>
    <col min="5639" max="5639" width="21.42578125" customWidth="1"/>
    <col min="5640" max="5648" width="11.42578125" customWidth="1"/>
    <col min="5649" max="5649" width="15.5703125" customWidth="1"/>
    <col min="5650" max="5650" width="13.42578125" customWidth="1"/>
    <col min="5655" max="5655" width="14.7109375" customWidth="1"/>
    <col min="5895" max="5895" width="21.42578125" customWidth="1"/>
    <col min="5896" max="5904" width="11.42578125" customWidth="1"/>
    <col min="5905" max="5905" width="15.5703125" customWidth="1"/>
    <col min="5906" max="5906" width="13.42578125" customWidth="1"/>
    <col min="5911" max="5911" width="14.7109375" customWidth="1"/>
    <col min="6151" max="6151" width="21.42578125" customWidth="1"/>
    <col min="6152" max="6160" width="11.42578125" customWidth="1"/>
    <col min="6161" max="6161" width="15.5703125" customWidth="1"/>
    <col min="6162" max="6162" width="13.42578125" customWidth="1"/>
    <col min="6167" max="6167" width="14.7109375" customWidth="1"/>
    <col min="6407" max="6407" width="21.42578125" customWidth="1"/>
    <col min="6408" max="6416" width="11.42578125" customWidth="1"/>
    <col min="6417" max="6417" width="15.5703125" customWidth="1"/>
    <col min="6418" max="6418" width="13.42578125" customWidth="1"/>
    <col min="6423" max="6423" width="14.7109375" customWidth="1"/>
    <col min="6663" max="6663" width="21.42578125" customWidth="1"/>
    <col min="6664" max="6672" width="11.42578125" customWidth="1"/>
    <col min="6673" max="6673" width="15.5703125" customWidth="1"/>
    <col min="6674" max="6674" width="13.42578125" customWidth="1"/>
    <col min="6679" max="6679" width="14.7109375" customWidth="1"/>
    <col min="6919" max="6919" width="21.42578125" customWidth="1"/>
    <col min="6920" max="6928" width="11.42578125" customWidth="1"/>
    <col min="6929" max="6929" width="15.5703125" customWidth="1"/>
    <col min="6930" max="6930" width="13.42578125" customWidth="1"/>
    <col min="6935" max="6935" width="14.7109375" customWidth="1"/>
    <col min="7175" max="7175" width="21.42578125" customWidth="1"/>
    <col min="7176" max="7184" width="11.42578125" customWidth="1"/>
    <col min="7185" max="7185" width="15.5703125" customWidth="1"/>
    <col min="7186" max="7186" width="13.42578125" customWidth="1"/>
    <col min="7191" max="7191" width="14.7109375" customWidth="1"/>
    <col min="7431" max="7431" width="21.42578125" customWidth="1"/>
    <col min="7432" max="7440" width="11.42578125" customWidth="1"/>
    <col min="7441" max="7441" width="15.5703125" customWidth="1"/>
    <col min="7442" max="7442" width="13.42578125" customWidth="1"/>
    <col min="7447" max="7447" width="14.7109375" customWidth="1"/>
    <col min="7687" max="7687" width="21.42578125" customWidth="1"/>
    <col min="7688" max="7696" width="11.42578125" customWidth="1"/>
    <col min="7697" max="7697" width="15.5703125" customWidth="1"/>
    <col min="7698" max="7698" width="13.42578125" customWidth="1"/>
    <col min="7703" max="7703" width="14.7109375" customWidth="1"/>
    <col min="7943" max="7943" width="21.42578125" customWidth="1"/>
    <col min="7944" max="7952" width="11.42578125" customWidth="1"/>
    <col min="7953" max="7953" width="15.5703125" customWidth="1"/>
    <col min="7954" max="7954" width="13.42578125" customWidth="1"/>
    <col min="7959" max="7959" width="14.7109375" customWidth="1"/>
    <col min="8199" max="8199" width="21.42578125" customWidth="1"/>
    <col min="8200" max="8208" width="11.42578125" customWidth="1"/>
    <col min="8209" max="8209" width="15.5703125" customWidth="1"/>
    <col min="8210" max="8210" width="13.42578125" customWidth="1"/>
    <col min="8215" max="8215" width="14.7109375" customWidth="1"/>
    <col min="8455" max="8455" width="21.42578125" customWidth="1"/>
    <col min="8456" max="8464" width="11.42578125" customWidth="1"/>
    <col min="8465" max="8465" width="15.5703125" customWidth="1"/>
    <col min="8466" max="8466" width="13.42578125" customWidth="1"/>
    <col min="8471" max="8471" width="14.7109375" customWidth="1"/>
    <col min="8711" max="8711" width="21.42578125" customWidth="1"/>
    <col min="8712" max="8720" width="11.42578125" customWidth="1"/>
    <col min="8721" max="8721" width="15.5703125" customWidth="1"/>
    <col min="8722" max="8722" width="13.42578125" customWidth="1"/>
    <col min="8727" max="8727" width="14.7109375" customWidth="1"/>
    <col min="8967" max="8967" width="21.42578125" customWidth="1"/>
    <col min="8968" max="8976" width="11.42578125" customWidth="1"/>
    <col min="8977" max="8977" width="15.5703125" customWidth="1"/>
    <col min="8978" max="8978" width="13.42578125" customWidth="1"/>
    <col min="8983" max="8983" width="14.7109375" customWidth="1"/>
    <col min="9223" max="9223" width="21.42578125" customWidth="1"/>
    <col min="9224" max="9232" width="11.42578125" customWidth="1"/>
    <col min="9233" max="9233" width="15.5703125" customWidth="1"/>
    <col min="9234" max="9234" width="13.42578125" customWidth="1"/>
    <col min="9239" max="9239" width="14.7109375" customWidth="1"/>
    <col min="9479" max="9479" width="21.42578125" customWidth="1"/>
    <col min="9480" max="9488" width="11.42578125" customWidth="1"/>
    <col min="9489" max="9489" width="15.5703125" customWidth="1"/>
    <col min="9490" max="9490" width="13.42578125" customWidth="1"/>
    <col min="9495" max="9495" width="14.7109375" customWidth="1"/>
    <col min="9735" max="9735" width="21.42578125" customWidth="1"/>
    <col min="9736" max="9744" width="11.42578125" customWidth="1"/>
    <col min="9745" max="9745" width="15.5703125" customWidth="1"/>
    <col min="9746" max="9746" width="13.42578125" customWidth="1"/>
    <col min="9751" max="9751" width="14.7109375" customWidth="1"/>
    <col min="9991" max="9991" width="21.42578125" customWidth="1"/>
    <col min="9992" max="10000" width="11.42578125" customWidth="1"/>
    <col min="10001" max="10001" width="15.5703125" customWidth="1"/>
    <col min="10002" max="10002" width="13.42578125" customWidth="1"/>
    <col min="10007" max="10007" width="14.7109375" customWidth="1"/>
    <col min="10247" max="10247" width="21.42578125" customWidth="1"/>
    <col min="10248" max="10256" width="11.42578125" customWidth="1"/>
    <col min="10257" max="10257" width="15.5703125" customWidth="1"/>
    <col min="10258" max="10258" width="13.42578125" customWidth="1"/>
    <col min="10263" max="10263" width="14.7109375" customWidth="1"/>
    <col min="10503" max="10503" width="21.42578125" customWidth="1"/>
    <col min="10504" max="10512" width="11.42578125" customWidth="1"/>
    <col min="10513" max="10513" width="15.5703125" customWidth="1"/>
    <col min="10514" max="10514" width="13.42578125" customWidth="1"/>
    <col min="10519" max="10519" width="14.7109375" customWidth="1"/>
    <col min="10759" max="10759" width="21.42578125" customWidth="1"/>
    <col min="10760" max="10768" width="11.42578125" customWidth="1"/>
    <col min="10769" max="10769" width="15.5703125" customWidth="1"/>
    <col min="10770" max="10770" width="13.42578125" customWidth="1"/>
    <col min="10775" max="10775" width="14.7109375" customWidth="1"/>
    <col min="11015" max="11015" width="21.42578125" customWidth="1"/>
    <col min="11016" max="11024" width="11.42578125" customWidth="1"/>
    <col min="11025" max="11025" width="15.5703125" customWidth="1"/>
    <col min="11026" max="11026" width="13.42578125" customWidth="1"/>
    <col min="11031" max="11031" width="14.7109375" customWidth="1"/>
    <col min="11271" max="11271" width="21.42578125" customWidth="1"/>
    <col min="11272" max="11280" width="11.42578125" customWidth="1"/>
    <col min="11281" max="11281" width="15.5703125" customWidth="1"/>
    <col min="11282" max="11282" width="13.42578125" customWidth="1"/>
    <col min="11287" max="11287" width="14.7109375" customWidth="1"/>
    <col min="11527" max="11527" width="21.42578125" customWidth="1"/>
    <col min="11528" max="11536" width="11.42578125" customWidth="1"/>
    <col min="11537" max="11537" width="15.5703125" customWidth="1"/>
    <col min="11538" max="11538" width="13.42578125" customWidth="1"/>
    <col min="11543" max="11543" width="14.7109375" customWidth="1"/>
    <col min="11783" max="11783" width="21.42578125" customWidth="1"/>
    <col min="11784" max="11792" width="11.42578125" customWidth="1"/>
    <col min="11793" max="11793" width="15.5703125" customWidth="1"/>
    <col min="11794" max="11794" width="13.42578125" customWidth="1"/>
    <col min="11799" max="11799" width="14.7109375" customWidth="1"/>
    <col min="12039" max="12039" width="21.42578125" customWidth="1"/>
    <col min="12040" max="12048" width="11.42578125" customWidth="1"/>
    <col min="12049" max="12049" width="15.5703125" customWidth="1"/>
    <col min="12050" max="12050" width="13.42578125" customWidth="1"/>
    <col min="12055" max="12055" width="14.7109375" customWidth="1"/>
    <col min="12295" max="12295" width="21.42578125" customWidth="1"/>
    <col min="12296" max="12304" width="11.42578125" customWidth="1"/>
    <col min="12305" max="12305" width="15.5703125" customWidth="1"/>
    <col min="12306" max="12306" width="13.42578125" customWidth="1"/>
    <col min="12311" max="12311" width="14.7109375" customWidth="1"/>
    <col min="12551" max="12551" width="21.42578125" customWidth="1"/>
    <col min="12552" max="12560" width="11.42578125" customWidth="1"/>
    <col min="12561" max="12561" width="15.5703125" customWidth="1"/>
    <col min="12562" max="12562" width="13.42578125" customWidth="1"/>
    <col min="12567" max="12567" width="14.7109375" customWidth="1"/>
    <col min="12807" max="12807" width="21.42578125" customWidth="1"/>
    <col min="12808" max="12816" width="11.42578125" customWidth="1"/>
    <col min="12817" max="12817" width="15.5703125" customWidth="1"/>
    <col min="12818" max="12818" width="13.42578125" customWidth="1"/>
    <col min="12823" max="12823" width="14.7109375" customWidth="1"/>
    <col min="13063" max="13063" width="21.42578125" customWidth="1"/>
    <col min="13064" max="13072" width="11.42578125" customWidth="1"/>
    <col min="13073" max="13073" width="15.5703125" customWidth="1"/>
    <col min="13074" max="13074" width="13.42578125" customWidth="1"/>
    <col min="13079" max="13079" width="14.7109375" customWidth="1"/>
    <col min="13319" max="13319" width="21.42578125" customWidth="1"/>
    <col min="13320" max="13328" width="11.42578125" customWidth="1"/>
    <col min="13329" max="13329" width="15.5703125" customWidth="1"/>
    <col min="13330" max="13330" width="13.42578125" customWidth="1"/>
    <col min="13335" max="13335" width="14.7109375" customWidth="1"/>
    <col min="13575" max="13575" width="21.42578125" customWidth="1"/>
    <col min="13576" max="13584" width="11.42578125" customWidth="1"/>
    <col min="13585" max="13585" width="15.5703125" customWidth="1"/>
    <col min="13586" max="13586" width="13.42578125" customWidth="1"/>
    <col min="13591" max="13591" width="14.7109375" customWidth="1"/>
    <col min="13831" max="13831" width="21.42578125" customWidth="1"/>
    <col min="13832" max="13840" width="11.42578125" customWidth="1"/>
    <col min="13841" max="13841" width="15.5703125" customWidth="1"/>
    <col min="13842" max="13842" width="13.42578125" customWidth="1"/>
    <col min="13847" max="13847" width="14.7109375" customWidth="1"/>
    <col min="14087" max="14087" width="21.42578125" customWidth="1"/>
    <col min="14088" max="14096" width="11.42578125" customWidth="1"/>
    <col min="14097" max="14097" width="15.5703125" customWidth="1"/>
    <col min="14098" max="14098" width="13.42578125" customWidth="1"/>
    <col min="14103" max="14103" width="14.7109375" customWidth="1"/>
    <col min="14343" max="14343" width="21.42578125" customWidth="1"/>
    <col min="14344" max="14352" width="11.42578125" customWidth="1"/>
    <col min="14353" max="14353" width="15.5703125" customWidth="1"/>
    <col min="14354" max="14354" width="13.42578125" customWidth="1"/>
    <col min="14359" max="14359" width="14.7109375" customWidth="1"/>
    <col min="14599" max="14599" width="21.42578125" customWidth="1"/>
    <col min="14600" max="14608" width="11.42578125" customWidth="1"/>
    <col min="14609" max="14609" width="15.5703125" customWidth="1"/>
    <col min="14610" max="14610" width="13.42578125" customWidth="1"/>
    <col min="14615" max="14615" width="14.7109375" customWidth="1"/>
    <col min="14855" max="14855" width="21.42578125" customWidth="1"/>
    <col min="14856" max="14864" width="11.42578125" customWidth="1"/>
    <col min="14865" max="14865" width="15.5703125" customWidth="1"/>
    <col min="14866" max="14866" width="13.42578125" customWidth="1"/>
    <col min="14871" max="14871" width="14.7109375" customWidth="1"/>
    <col min="15111" max="15111" width="21.42578125" customWidth="1"/>
    <col min="15112" max="15120" width="11.42578125" customWidth="1"/>
    <col min="15121" max="15121" width="15.5703125" customWidth="1"/>
    <col min="15122" max="15122" width="13.42578125" customWidth="1"/>
    <col min="15127" max="15127" width="14.7109375" customWidth="1"/>
    <col min="15367" max="15367" width="21.42578125" customWidth="1"/>
    <col min="15368" max="15376" width="11.42578125" customWidth="1"/>
    <col min="15377" max="15377" width="15.5703125" customWidth="1"/>
    <col min="15378" max="15378" width="13.42578125" customWidth="1"/>
    <col min="15383" max="15383" width="14.7109375" customWidth="1"/>
    <col min="15623" max="15623" width="21.42578125" customWidth="1"/>
    <col min="15624" max="15632" width="11.42578125" customWidth="1"/>
    <col min="15633" max="15633" width="15.5703125" customWidth="1"/>
    <col min="15634" max="15634" width="13.42578125" customWidth="1"/>
    <col min="15639" max="15639" width="14.7109375" customWidth="1"/>
    <col min="15879" max="15879" width="21.42578125" customWidth="1"/>
    <col min="15880" max="15888" width="11.42578125" customWidth="1"/>
    <col min="15889" max="15889" width="15.5703125" customWidth="1"/>
    <col min="15890" max="15890" width="13.42578125" customWidth="1"/>
    <col min="15895" max="15895" width="14.7109375" customWidth="1"/>
    <col min="16135" max="16135" width="21.42578125" customWidth="1"/>
    <col min="16136" max="16144" width="11.42578125" customWidth="1"/>
    <col min="16145" max="16145" width="15.5703125" customWidth="1"/>
    <col min="16146" max="16146" width="13.42578125" customWidth="1"/>
    <col min="16151" max="16151" width="14.7109375" customWidth="1"/>
  </cols>
  <sheetData>
    <row r="1" spans="1:93" ht="39" customHeight="1" thickBot="1">
      <c r="A1" s="497" t="s">
        <v>773</v>
      </c>
      <c r="B1" s="34" t="s">
        <v>774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  <c r="AX1" s="268"/>
      <c r="AY1" s="268"/>
      <c r="AZ1" s="268"/>
      <c r="BA1" s="268"/>
      <c r="BB1" s="268"/>
      <c r="BC1" s="268"/>
      <c r="BD1" s="268"/>
      <c r="BE1" s="268"/>
      <c r="BF1" s="268"/>
      <c r="BG1" s="268"/>
      <c r="BH1" s="268"/>
      <c r="BI1" s="268"/>
      <c r="BJ1" s="268"/>
      <c r="BK1" s="268"/>
      <c r="BL1" s="268"/>
      <c r="BM1" s="268"/>
      <c r="BN1" s="268"/>
      <c r="BO1" s="268"/>
      <c r="BP1" s="268"/>
      <c r="BQ1" s="268"/>
      <c r="BR1" s="268"/>
      <c r="BS1" s="268"/>
      <c r="BT1" s="268"/>
      <c r="BU1" s="268"/>
      <c r="BV1" s="268"/>
      <c r="BW1" s="268"/>
      <c r="BX1" s="971" t="s">
        <v>723</v>
      </c>
      <c r="BY1" s="971"/>
      <c r="BZ1" s="971" t="s">
        <v>724</v>
      </c>
      <c r="CA1" s="971"/>
      <c r="CO1" s="289" t="s">
        <v>775</v>
      </c>
    </row>
    <row r="2" spans="1:93" ht="30" customHeight="1">
      <c r="A2" s="977" t="s">
        <v>726</v>
      </c>
      <c r="B2" s="982" t="s">
        <v>727</v>
      </c>
      <c r="C2" s="981" t="s">
        <v>272</v>
      </c>
      <c r="D2" s="994" t="s">
        <v>776</v>
      </c>
      <c r="E2" s="995"/>
      <c r="F2" s="995"/>
      <c r="G2" s="995"/>
      <c r="H2" s="995"/>
      <c r="I2" s="995"/>
      <c r="J2" s="995"/>
      <c r="K2" s="995"/>
      <c r="L2" s="995"/>
      <c r="M2" s="995"/>
      <c r="N2" s="995"/>
      <c r="O2" s="996"/>
      <c r="P2" s="978" t="s">
        <v>777</v>
      </c>
      <c r="Q2" s="979"/>
      <c r="R2" s="979"/>
      <c r="S2" s="979"/>
      <c r="T2" s="979"/>
      <c r="U2" s="979"/>
      <c r="V2" s="979"/>
      <c r="W2" s="979"/>
      <c r="X2" s="979"/>
      <c r="Y2" s="979"/>
      <c r="Z2" s="979"/>
      <c r="AA2" s="980"/>
      <c r="AB2" s="978" t="s">
        <v>778</v>
      </c>
      <c r="AC2" s="979"/>
      <c r="AD2" s="979"/>
      <c r="AE2" s="979"/>
      <c r="AF2" s="979"/>
      <c r="AG2" s="979"/>
      <c r="AH2" s="979"/>
      <c r="AI2" s="979"/>
      <c r="AJ2" s="979"/>
      <c r="AK2" s="979"/>
      <c r="AL2" s="979"/>
      <c r="AM2" s="980"/>
      <c r="AN2" s="978" t="s">
        <v>779</v>
      </c>
      <c r="AO2" s="979"/>
      <c r="AP2" s="979"/>
      <c r="AQ2" s="979"/>
      <c r="AR2" s="979"/>
      <c r="AS2" s="979"/>
      <c r="AT2" s="979"/>
      <c r="AU2" s="979"/>
      <c r="AV2" s="979"/>
      <c r="AW2" s="979"/>
      <c r="AX2" s="979"/>
      <c r="AY2" s="980"/>
      <c r="AZ2" s="978" t="s">
        <v>737</v>
      </c>
      <c r="BA2" s="979"/>
      <c r="BB2" s="979"/>
      <c r="BC2" s="979"/>
      <c r="BD2" s="979"/>
      <c r="BE2" s="979"/>
      <c r="BF2" s="979"/>
      <c r="BG2" s="979"/>
      <c r="BH2" s="979"/>
      <c r="BI2" s="979"/>
      <c r="BJ2" s="979"/>
      <c r="BK2" s="980"/>
      <c r="BL2" s="978" t="s">
        <v>738</v>
      </c>
      <c r="BM2" s="979"/>
      <c r="BN2" s="979"/>
      <c r="BO2" s="979"/>
      <c r="BP2" s="979"/>
      <c r="BQ2" s="979"/>
      <c r="BR2" s="979"/>
      <c r="BS2" s="979"/>
      <c r="BT2" s="979"/>
      <c r="BU2" s="979"/>
      <c r="BV2" s="979"/>
      <c r="BW2" s="979"/>
      <c r="BX2" s="989" t="s">
        <v>739</v>
      </c>
      <c r="BY2" s="991" t="s">
        <v>740</v>
      </c>
      <c r="BZ2" s="992" t="s">
        <v>741</v>
      </c>
      <c r="CA2" s="992" t="s">
        <v>740</v>
      </c>
      <c r="CB2" s="973" t="s">
        <v>725</v>
      </c>
      <c r="CC2" s="974"/>
    </row>
    <row r="3" spans="1:93" ht="33" customHeight="1" outlineLevel="1">
      <c r="A3" s="977"/>
      <c r="B3" s="982"/>
      <c r="C3" s="981"/>
      <c r="D3" s="654" t="s">
        <v>473</v>
      </c>
      <c r="E3" s="655" t="s">
        <v>475</v>
      </c>
      <c r="F3" s="655" t="s">
        <v>476</v>
      </c>
      <c r="G3" s="655" t="s">
        <v>477</v>
      </c>
      <c r="H3" s="655" t="s">
        <v>478</v>
      </c>
      <c r="I3" s="655" t="s">
        <v>479</v>
      </c>
      <c r="J3" s="655" t="s">
        <v>480</v>
      </c>
      <c r="K3" s="655" t="s">
        <v>481</v>
      </c>
      <c r="L3" s="655" t="s">
        <v>482</v>
      </c>
      <c r="M3" s="655" t="s">
        <v>483</v>
      </c>
      <c r="N3" s="655" t="s">
        <v>484</v>
      </c>
      <c r="O3" s="658" t="s">
        <v>485</v>
      </c>
      <c r="P3" s="654" t="s">
        <v>473</v>
      </c>
      <c r="Q3" s="655" t="s">
        <v>475</v>
      </c>
      <c r="R3" s="655" t="s">
        <v>476</v>
      </c>
      <c r="S3" s="655" t="s">
        <v>477</v>
      </c>
      <c r="T3" s="655" t="s">
        <v>478</v>
      </c>
      <c r="U3" s="655" t="s">
        <v>479</v>
      </c>
      <c r="V3" s="655" t="s">
        <v>480</v>
      </c>
      <c r="W3" s="655" t="s">
        <v>481</v>
      </c>
      <c r="X3" s="655" t="s">
        <v>482</v>
      </c>
      <c r="Y3" s="655" t="s">
        <v>483</v>
      </c>
      <c r="Z3" s="655" t="s">
        <v>484</v>
      </c>
      <c r="AA3" s="658" t="s">
        <v>485</v>
      </c>
      <c r="AB3" s="654" t="s">
        <v>473</v>
      </c>
      <c r="AC3" s="655" t="s">
        <v>475</v>
      </c>
      <c r="AD3" s="655" t="s">
        <v>476</v>
      </c>
      <c r="AE3" s="655" t="s">
        <v>477</v>
      </c>
      <c r="AF3" s="655" t="s">
        <v>478</v>
      </c>
      <c r="AG3" s="655" t="s">
        <v>479</v>
      </c>
      <c r="AH3" s="655" t="s">
        <v>480</v>
      </c>
      <c r="AI3" s="655" t="s">
        <v>481</v>
      </c>
      <c r="AJ3" s="655" t="s">
        <v>482</v>
      </c>
      <c r="AK3" s="655" t="s">
        <v>483</v>
      </c>
      <c r="AL3" s="655" t="s">
        <v>484</v>
      </c>
      <c r="AM3" s="658" t="s">
        <v>485</v>
      </c>
      <c r="AN3" s="654" t="s">
        <v>473</v>
      </c>
      <c r="AO3" s="655" t="s">
        <v>475</v>
      </c>
      <c r="AP3" s="655" t="s">
        <v>476</v>
      </c>
      <c r="AQ3" s="655" t="s">
        <v>477</v>
      </c>
      <c r="AR3" s="655" t="s">
        <v>478</v>
      </c>
      <c r="AS3" s="655" t="s">
        <v>479</v>
      </c>
      <c r="AT3" s="655" t="s">
        <v>480</v>
      </c>
      <c r="AU3" s="655" t="s">
        <v>481</v>
      </c>
      <c r="AV3" s="655" t="s">
        <v>482</v>
      </c>
      <c r="AW3" s="655" t="s">
        <v>483</v>
      </c>
      <c r="AX3" s="655" t="s">
        <v>484</v>
      </c>
      <c r="AY3" s="658" t="s">
        <v>485</v>
      </c>
      <c r="AZ3" s="654" t="s">
        <v>473</v>
      </c>
      <c r="BA3" s="655" t="s">
        <v>475</v>
      </c>
      <c r="BB3" s="655" t="s">
        <v>476</v>
      </c>
      <c r="BC3" s="655" t="s">
        <v>477</v>
      </c>
      <c r="BD3" s="655" t="s">
        <v>478</v>
      </c>
      <c r="BE3" s="655" t="s">
        <v>479</v>
      </c>
      <c r="BF3" s="655" t="s">
        <v>480</v>
      </c>
      <c r="BG3" s="655" t="s">
        <v>481</v>
      </c>
      <c r="BH3" s="655" t="s">
        <v>482</v>
      </c>
      <c r="BI3" s="655" t="s">
        <v>483</v>
      </c>
      <c r="BJ3" s="655" t="s">
        <v>484</v>
      </c>
      <c r="BK3" s="658" t="s">
        <v>485</v>
      </c>
      <c r="BL3" s="654" t="s">
        <v>473</v>
      </c>
      <c r="BM3" s="655" t="s">
        <v>475</v>
      </c>
      <c r="BN3" s="655" t="s">
        <v>476</v>
      </c>
      <c r="BO3" s="655" t="s">
        <v>477</v>
      </c>
      <c r="BP3" s="659" t="s">
        <v>478</v>
      </c>
      <c r="BQ3" s="659" t="s">
        <v>479</v>
      </c>
      <c r="BR3" s="659" t="s">
        <v>480</v>
      </c>
      <c r="BS3" s="659" t="s">
        <v>481</v>
      </c>
      <c r="BT3" s="659" t="s">
        <v>482</v>
      </c>
      <c r="BU3" s="658" t="s">
        <v>483</v>
      </c>
      <c r="BV3" s="658" t="s">
        <v>484</v>
      </c>
      <c r="BW3" s="658" t="s">
        <v>485</v>
      </c>
      <c r="BX3" s="990"/>
      <c r="BY3" s="991"/>
      <c r="BZ3" s="992"/>
      <c r="CA3" s="992"/>
      <c r="CB3" s="1"/>
      <c r="CC3" s="229" t="s">
        <v>742</v>
      </c>
    </row>
    <row r="4" spans="1:93" s="2" customFormat="1" ht="25.5" customHeight="1">
      <c r="A4" s="702" t="s">
        <v>500</v>
      </c>
      <c r="B4" s="703"/>
      <c r="C4" s="704"/>
      <c r="D4" s="709">
        <v>86975</v>
      </c>
      <c r="E4" s="710">
        <v>87168</v>
      </c>
      <c r="F4" s="710">
        <v>87161</v>
      </c>
      <c r="G4" s="710">
        <v>87068</v>
      </c>
      <c r="H4" s="710">
        <v>86902</v>
      </c>
      <c r="I4" s="710">
        <v>91602</v>
      </c>
      <c r="J4" s="710">
        <v>91591</v>
      </c>
      <c r="K4" s="710">
        <v>91991</v>
      </c>
      <c r="L4" s="710">
        <v>91954</v>
      </c>
      <c r="M4" s="710">
        <v>91962</v>
      </c>
      <c r="N4" s="710">
        <v>91621</v>
      </c>
      <c r="O4" s="711">
        <v>94834</v>
      </c>
      <c r="P4" s="709">
        <v>94404</v>
      </c>
      <c r="Q4" s="710">
        <v>83356</v>
      </c>
      <c r="R4" s="710">
        <v>82249</v>
      </c>
      <c r="S4" s="710">
        <v>106911</v>
      </c>
      <c r="T4" s="710">
        <v>105353</v>
      </c>
      <c r="U4" s="710">
        <v>106974</v>
      </c>
      <c r="V4" s="710">
        <v>105793</v>
      </c>
      <c r="W4" s="710">
        <v>105484</v>
      </c>
      <c r="X4" s="710">
        <v>105267</v>
      </c>
      <c r="Y4" s="710">
        <v>105957</v>
      </c>
      <c r="Z4" s="710">
        <v>105795</v>
      </c>
      <c r="AA4" s="711">
        <v>106002</v>
      </c>
      <c r="AB4" s="709">
        <v>105926</v>
      </c>
      <c r="AC4" s="710">
        <v>105895</v>
      </c>
      <c r="AD4" s="710">
        <v>106135</v>
      </c>
      <c r="AE4" s="710">
        <v>106103</v>
      </c>
      <c r="AF4" s="710">
        <v>106066</v>
      </c>
      <c r="AG4" s="710">
        <v>105780</v>
      </c>
      <c r="AH4" s="710">
        <v>105898</v>
      </c>
      <c r="AI4" s="710">
        <v>106031</v>
      </c>
      <c r="AJ4" s="710">
        <v>106045</v>
      </c>
      <c r="AK4" s="710">
        <v>106071</v>
      </c>
      <c r="AL4" s="710">
        <v>105884</v>
      </c>
      <c r="AM4" s="711">
        <v>105786</v>
      </c>
      <c r="AN4" s="709">
        <v>105714</v>
      </c>
      <c r="AO4" s="710">
        <v>105580</v>
      </c>
      <c r="AP4" s="710">
        <v>105454</v>
      </c>
      <c r="AQ4" s="710">
        <v>105172</v>
      </c>
      <c r="AR4" s="710">
        <v>105044</v>
      </c>
      <c r="AS4" s="710">
        <v>104884</v>
      </c>
      <c r="AT4" s="710">
        <v>104625</v>
      </c>
      <c r="AU4" s="710">
        <v>105164</v>
      </c>
      <c r="AV4" s="710">
        <v>104973</v>
      </c>
      <c r="AW4" s="710">
        <v>104813</v>
      </c>
      <c r="AX4" s="710">
        <v>104514</v>
      </c>
      <c r="AY4" s="711">
        <v>104367</v>
      </c>
      <c r="AZ4" s="709">
        <v>104163</v>
      </c>
      <c r="BA4" s="710">
        <v>104328</v>
      </c>
      <c r="BB4" s="710">
        <v>103814</v>
      </c>
      <c r="BC4" s="710">
        <v>103633</v>
      </c>
      <c r="BD4" s="710">
        <v>106477</v>
      </c>
      <c r="BE4" s="710">
        <v>106223</v>
      </c>
      <c r="BF4" s="710">
        <v>104412</v>
      </c>
      <c r="BG4" s="710">
        <v>104205</v>
      </c>
      <c r="BH4" s="710">
        <v>104074</v>
      </c>
      <c r="BI4" s="710">
        <v>103951</v>
      </c>
      <c r="BJ4" s="710">
        <v>103939</v>
      </c>
      <c r="BK4" s="711">
        <v>103803</v>
      </c>
      <c r="BL4" s="709">
        <v>102941</v>
      </c>
      <c r="BM4" s="710">
        <v>102751</v>
      </c>
      <c r="BN4" s="710">
        <v>104847</v>
      </c>
      <c r="BO4" s="710">
        <v>104974</v>
      </c>
      <c r="BP4" s="712">
        <v>104974</v>
      </c>
      <c r="BQ4" s="712">
        <v>105266</v>
      </c>
      <c r="BR4" s="712">
        <v>104021</v>
      </c>
      <c r="BS4" s="712">
        <v>104098</v>
      </c>
      <c r="BT4" s="712">
        <v>103804</v>
      </c>
      <c r="BU4" s="712">
        <v>103451</v>
      </c>
      <c r="BV4" s="712">
        <v>103298</v>
      </c>
      <c r="BW4" s="711">
        <f>+BW128+BW104+BW80+BW42+BW62+BW31+BW19+BW12+BW5</f>
        <v>103313</v>
      </c>
      <c r="BX4" s="118">
        <f>BW4-BV4</f>
        <v>15</v>
      </c>
      <c r="BY4" s="98">
        <f>(BX4/BV4)*100</f>
        <v>1.4521094309667177E-2</v>
      </c>
      <c r="BZ4" s="118">
        <f>BW4-BK4</f>
        <v>-490</v>
      </c>
      <c r="CA4" s="98">
        <f>BZ4/BK4*100</f>
        <v>-0.4720480140265696</v>
      </c>
      <c r="CB4" s="1"/>
      <c r="CC4" s="229" t="s">
        <v>756</v>
      </c>
    </row>
    <row r="5" spans="1:93" ht="18" customHeight="1" outlineLevel="1">
      <c r="A5" s="143" t="s">
        <v>290</v>
      </c>
      <c r="B5" s="28"/>
      <c r="C5" s="29"/>
      <c r="D5" s="46">
        <v>1558</v>
      </c>
      <c r="E5" s="47">
        <v>1568</v>
      </c>
      <c r="F5" s="47">
        <v>1564</v>
      </c>
      <c r="G5" s="47">
        <v>1563</v>
      </c>
      <c r="H5" s="47">
        <v>1563</v>
      </c>
      <c r="I5" s="47">
        <v>1578</v>
      </c>
      <c r="J5" s="47">
        <v>1580</v>
      </c>
      <c r="K5" s="47">
        <v>1597</v>
      </c>
      <c r="L5" s="47">
        <v>1600</v>
      </c>
      <c r="M5" s="47">
        <v>1602</v>
      </c>
      <c r="N5" s="47">
        <v>1594</v>
      </c>
      <c r="O5" s="270">
        <v>1685</v>
      </c>
      <c r="P5" s="46">
        <v>1678</v>
      </c>
      <c r="Q5" s="47">
        <v>1510</v>
      </c>
      <c r="R5" s="47">
        <v>1498</v>
      </c>
      <c r="S5" s="47">
        <v>1944</v>
      </c>
      <c r="T5" s="47">
        <v>1908</v>
      </c>
      <c r="U5" s="47">
        <v>1946</v>
      </c>
      <c r="V5" s="47">
        <v>1930</v>
      </c>
      <c r="W5" s="47">
        <v>1928</v>
      </c>
      <c r="X5" s="47">
        <v>1925</v>
      </c>
      <c r="Y5" s="47">
        <v>1935</v>
      </c>
      <c r="Z5" s="47">
        <v>1925</v>
      </c>
      <c r="AA5" s="270">
        <v>1936</v>
      </c>
      <c r="AB5" s="46">
        <v>1930</v>
      </c>
      <c r="AC5" s="47">
        <v>1930</v>
      </c>
      <c r="AD5" s="47">
        <v>1934</v>
      </c>
      <c r="AE5" s="47">
        <v>1934</v>
      </c>
      <c r="AF5" s="47">
        <v>1930</v>
      </c>
      <c r="AG5" s="47">
        <v>1931</v>
      </c>
      <c r="AH5" s="47">
        <v>1927</v>
      </c>
      <c r="AI5" s="47">
        <v>1933</v>
      </c>
      <c r="AJ5" s="47">
        <v>1929</v>
      </c>
      <c r="AK5" s="47">
        <v>1929</v>
      </c>
      <c r="AL5" s="47">
        <v>1925</v>
      </c>
      <c r="AM5" s="270">
        <v>1925</v>
      </c>
      <c r="AN5" s="46">
        <v>2029</v>
      </c>
      <c r="AO5" s="47">
        <v>1927</v>
      </c>
      <c r="AP5" s="47">
        <v>1925</v>
      </c>
      <c r="AQ5" s="47">
        <v>1923</v>
      </c>
      <c r="AR5" s="47">
        <v>1953</v>
      </c>
      <c r="AS5" s="47">
        <v>1951</v>
      </c>
      <c r="AT5" s="47">
        <v>1941</v>
      </c>
      <c r="AU5" s="47">
        <v>1936</v>
      </c>
      <c r="AV5" s="47">
        <v>1932</v>
      </c>
      <c r="AW5" s="47">
        <v>1932</v>
      </c>
      <c r="AX5" s="47">
        <v>1926</v>
      </c>
      <c r="AY5" s="270">
        <v>1921</v>
      </c>
      <c r="AZ5" s="46">
        <v>1917</v>
      </c>
      <c r="BA5" s="47">
        <v>1914</v>
      </c>
      <c r="BB5" s="47">
        <v>1904</v>
      </c>
      <c r="BC5" s="47">
        <v>1899</v>
      </c>
      <c r="BD5" s="47">
        <v>1894</v>
      </c>
      <c r="BE5" s="47">
        <v>1891</v>
      </c>
      <c r="BF5" s="47">
        <v>1858</v>
      </c>
      <c r="BG5" s="47">
        <v>1861</v>
      </c>
      <c r="BH5" s="47">
        <v>1858</v>
      </c>
      <c r="BI5" s="47">
        <v>1859</v>
      </c>
      <c r="BJ5" s="47">
        <v>1845</v>
      </c>
      <c r="BK5" s="270">
        <v>1847</v>
      </c>
      <c r="BL5" s="46">
        <v>1691</v>
      </c>
      <c r="BM5" s="47">
        <v>1688</v>
      </c>
      <c r="BN5" s="47">
        <v>1736</v>
      </c>
      <c r="BO5" s="47">
        <v>1742</v>
      </c>
      <c r="BP5" s="59">
        <v>1742</v>
      </c>
      <c r="BQ5" s="59">
        <v>1749</v>
      </c>
      <c r="BR5" s="59">
        <v>1733</v>
      </c>
      <c r="BS5" s="59">
        <v>1736</v>
      </c>
      <c r="BT5" s="59">
        <v>1734</v>
      </c>
      <c r="BU5" s="59">
        <v>1733</v>
      </c>
      <c r="BV5" s="59">
        <v>1726</v>
      </c>
      <c r="BW5" s="270">
        <f>SUM(BW6:BW11)</f>
        <v>1726</v>
      </c>
      <c r="BX5" s="118">
        <f t="shared" ref="BX5:BX68" si="0">BW5-BV5</f>
        <v>0</v>
      </c>
      <c r="BY5" s="98">
        <f t="shared" ref="BY5:BY68" si="1">(BX5/BV5)*100</f>
        <v>0</v>
      </c>
      <c r="BZ5" s="118">
        <f t="shared" ref="BZ5:BZ68" si="2">BW5-BK5</f>
        <v>-121</v>
      </c>
      <c r="CA5" s="98">
        <f t="shared" ref="CA5:CA68" si="3">BZ5/BK5*100</f>
        <v>-6.5511640498105042</v>
      </c>
      <c r="CB5" s="1"/>
      <c r="CC5" s="230" t="s">
        <v>757</v>
      </c>
      <c r="CF5" s="259">
        <v>2016</v>
      </c>
      <c r="CG5" s="259">
        <v>2017</v>
      </c>
      <c r="CH5" s="259">
        <v>2018</v>
      </c>
      <c r="CI5" s="247">
        <v>2019</v>
      </c>
      <c r="CJ5" s="259">
        <v>2020</v>
      </c>
    </row>
    <row r="6" spans="1:93" ht="15" outlineLevel="2">
      <c r="A6" s="473">
        <v>142</v>
      </c>
      <c r="B6" s="16" t="s">
        <v>290</v>
      </c>
      <c r="C6" s="406" t="s">
        <v>296</v>
      </c>
      <c r="D6" s="412">
        <v>60</v>
      </c>
      <c r="E6" s="439">
        <v>60</v>
      </c>
      <c r="F6" s="439">
        <v>60</v>
      </c>
      <c r="G6" s="439">
        <v>60</v>
      </c>
      <c r="H6" s="439">
        <v>60</v>
      </c>
      <c r="I6" s="439">
        <v>61</v>
      </c>
      <c r="J6" s="439">
        <v>61</v>
      </c>
      <c r="K6" s="439">
        <v>61</v>
      </c>
      <c r="L6" s="439">
        <v>61</v>
      </c>
      <c r="M6" s="439">
        <v>61</v>
      </c>
      <c r="N6" s="439">
        <v>61</v>
      </c>
      <c r="O6" s="416">
        <v>65</v>
      </c>
      <c r="P6" s="412">
        <v>65</v>
      </c>
      <c r="Q6" s="439">
        <v>56</v>
      </c>
      <c r="R6" s="439">
        <v>56</v>
      </c>
      <c r="S6" s="439">
        <v>80</v>
      </c>
      <c r="T6" s="439">
        <v>77</v>
      </c>
      <c r="U6" s="439">
        <v>80</v>
      </c>
      <c r="V6" s="439">
        <v>79</v>
      </c>
      <c r="W6" s="439">
        <v>78</v>
      </c>
      <c r="X6" s="439">
        <v>77</v>
      </c>
      <c r="Y6" s="439">
        <v>77</v>
      </c>
      <c r="Z6" s="439">
        <v>77</v>
      </c>
      <c r="AA6" s="416">
        <v>79</v>
      </c>
      <c r="AB6" s="412">
        <v>79</v>
      </c>
      <c r="AC6" s="439">
        <v>79</v>
      </c>
      <c r="AD6" s="439">
        <v>79</v>
      </c>
      <c r="AE6" s="439">
        <v>79</v>
      </c>
      <c r="AF6" s="439">
        <v>81</v>
      </c>
      <c r="AG6" s="439">
        <v>81</v>
      </c>
      <c r="AH6" s="439">
        <v>81</v>
      </c>
      <c r="AI6" s="439">
        <v>81</v>
      </c>
      <c r="AJ6" s="439">
        <v>81</v>
      </c>
      <c r="AK6" s="439">
        <v>81</v>
      </c>
      <c r="AL6" s="439">
        <v>80</v>
      </c>
      <c r="AM6" s="416">
        <v>80</v>
      </c>
      <c r="AN6" s="412">
        <v>80</v>
      </c>
      <c r="AO6" s="439">
        <v>79</v>
      </c>
      <c r="AP6" s="439">
        <v>79</v>
      </c>
      <c r="AQ6" s="439">
        <v>79</v>
      </c>
      <c r="AR6" s="439">
        <v>79</v>
      </c>
      <c r="AS6" s="439">
        <v>79</v>
      </c>
      <c r="AT6" s="439">
        <v>79</v>
      </c>
      <c r="AU6" s="439">
        <v>79</v>
      </c>
      <c r="AV6" s="439">
        <v>79</v>
      </c>
      <c r="AW6" s="439">
        <v>79</v>
      </c>
      <c r="AX6" s="439">
        <v>79</v>
      </c>
      <c r="AY6" s="416">
        <v>79</v>
      </c>
      <c r="AZ6" s="412">
        <v>79</v>
      </c>
      <c r="BA6" s="439">
        <v>78</v>
      </c>
      <c r="BB6" s="439">
        <v>78</v>
      </c>
      <c r="BC6" s="439">
        <v>77</v>
      </c>
      <c r="BD6" s="439">
        <v>77</v>
      </c>
      <c r="BE6" s="439">
        <v>76</v>
      </c>
      <c r="BF6" s="439">
        <v>74</v>
      </c>
      <c r="BG6" s="439">
        <v>74</v>
      </c>
      <c r="BH6" s="439">
        <v>74</v>
      </c>
      <c r="BI6" s="439">
        <v>74</v>
      </c>
      <c r="BJ6" s="439">
        <v>74</v>
      </c>
      <c r="BK6" s="416">
        <v>74</v>
      </c>
      <c r="BL6" s="412">
        <v>76</v>
      </c>
      <c r="BM6" s="439">
        <v>76</v>
      </c>
      <c r="BN6" s="439">
        <v>77</v>
      </c>
      <c r="BO6" s="439">
        <v>77</v>
      </c>
      <c r="BP6" s="411">
        <v>77</v>
      </c>
      <c r="BQ6" s="411">
        <v>77</v>
      </c>
      <c r="BR6" s="411">
        <v>77</v>
      </c>
      <c r="BS6" s="411">
        <v>76</v>
      </c>
      <c r="BT6" s="411">
        <v>76</v>
      </c>
      <c r="BU6" s="411">
        <v>76</v>
      </c>
      <c r="BV6" s="411">
        <v>76</v>
      </c>
      <c r="BW6" s="416">
        <f>'1. Población_Afiliada_Regimen'!H6</f>
        <v>76</v>
      </c>
      <c r="BX6" s="118">
        <f t="shared" si="0"/>
        <v>0</v>
      </c>
      <c r="BY6" s="98">
        <f t="shared" si="1"/>
        <v>0</v>
      </c>
      <c r="BZ6" s="118">
        <f t="shared" si="2"/>
        <v>2</v>
      </c>
      <c r="CA6" s="98">
        <f t="shared" si="3"/>
        <v>2.7027027027027026</v>
      </c>
      <c r="CE6" s="267" t="s">
        <v>473</v>
      </c>
      <c r="CF6" s="117">
        <v>94404</v>
      </c>
      <c r="CG6" s="120">
        <v>105926</v>
      </c>
      <c r="CH6" s="120">
        <v>105714</v>
      </c>
      <c r="CI6" s="4">
        <f>AZ4</f>
        <v>104163</v>
      </c>
      <c r="CJ6" s="4">
        <v>102941</v>
      </c>
    </row>
    <row r="7" spans="1:93" ht="15" customHeight="1" outlineLevel="2">
      <c r="A7" s="473">
        <v>425</v>
      </c>
      <c r="B7" s="16" t="s">
        <v>290</v>
      </c>
      <c r="C7" s="406" t="s">
        <v>298</v>
      </c>
      <c r="D7" s="412">
        <v>118</v>
      </c>
      <c r="E7" s="439">
        <v>118</v>
      </c>
      <c r="F7" s="439">
        <v>118</v>
      </c>
      <c r="G7" s="439">
        <v>118</v>
      </c>
      <c r="H7" s="439">
        <v>118</v>
      </c>
      <c r="I7" s="439">
        <v>119</v>
      </c>
      <c r="J7" s="439">
        <v>119</v>
      </c>
      <c r="K7" s="439">
        <v>119</v>
      </c>
      <c r="L7" s="439">
        <v>119</v>
      </c>
      <c r="M7" s="439">
        <v>119</v>
      </c>
      <c r="N7" s="439">
        <v>119</v>
      </c>
      <c r="O7" s="416">
        <v>128</v>
      </c>
      <c r="P7" s="412">
        <v>128</v>
      </c>
      <c r="Q7" s="439">
        <v>121</v>
      </c>
      <c r="R7" s="439">
        <v>119</v>
      </c>
      <c r="S7" s="439">
        <v>173</v>
      </c>
      <c r="T7" s="439">
        <v>171</v>
      </c>
      <c r="U7" s="439">
        <v>175</v>
      </c>
      <c r="V7" s="439">
        <v>172</v>
      </c>
      <c r="W7" s="439">
        <v>172</v>
      </c>
      <c r="X7" s="439">
        <v>172</v>
      </c>
      <c r="Y7" s="439">
        <v>174</v>
      </c>
      <c r="Z7" s="439">
        <v>173</v>
      </c>
      <c r="AA7" s="416">
        <v>173</v>
      </c>
      <c r="AB7" s="412">
        <v>172</v>
      </c>
      <c r="AC7" s="439">
        <v>172</v>
      </c>
      <c r="AD7" s="439">
        <v>173</v>
      </c>
      <c r="AE7" s="439">
        <v>173</v>
      </c>
      <c r="AF7" s="439">
        <v>173</v>
      </c>
      <c r="AG7" s="439">
        <v>173</v>
      </c>
      <c r="AH7" s="439">
        <v>173</v>
      </c>
      <c r="AI7" s="439">
        <v>173</v>
      </c>
      <c r="AJ7" s="439">
        <v>173</v>
      </c>
      <c r="AK7" s="439">
        <v>174</v>
      </c>
      <c r="AL7" s="439">
        <v>174</v>
      </c>
      <c r="AM7" s="416">
        <v>174</v>
      </c>
      <c r="AN7" s="412">
        <v>174</v>
      </c>
      <c r="AO7" s="439">
        <v>174</v>
      </c>
      <c r="AP7" s="439">
        <v>174</v>
      </c>
      <c r="AQ7" s="439">
        <v>173</v>
      </c>
      <c r="AR7" s="439">
        <v>173</v>
      </c>
      <c r="AS7" s="439">
        <v>173</v>
      </c>
      <c r="AT7" s="439">
        <v>173</v>
      </c>
      <c r="AU7" s="439">
        <v>173</v>
      </c>
      <c r="AV7" s="439">
        <v>172</v>
      </c>
      <c r="AW7" s="439">
        <v>172</v>
      </c>
      <c r="AX7" s="439">
        <v>172</v>
      </c>
      <c r="AY7" s="416">
        <v>170</v>
      </c>
      <c r="AZ7" s="412">
        <v>170</v>
      </c>
      <c r="BA7" s="439">
        <v>168</v>
      </c>
      <c r="BB7" s="439">
        <v>165</v>
      </c>
      <c r="BC7" s="439">
        <v>163</v>
      </c>
      <c r="BD7" s="439">
        <v>162</v>
      </c>
      <c r="BE7" s="439">
        <v>162</v>
      </c>
      <c r="BF7" s="439">
        <v>160</v>
      </c>
      <c r="BG7" s="439">
        <v>160</v>
      </c>
      <c r="BH7" s="439">
        <v>160</v>
      </c>
      <c r="BI7" s="439">
        <v>160</v>
      </c>
      <c r="BJ7" s="439">
        <v>161</v>
      </c>
      <c r="BK7" s="416">
        <v>161</v>
      </c>
      <c r="BL7" s="412">
        <v>161</v>
      </c>
      <c r="BM7" s="439">
        <v>161</v>
      </c>
      <c r="BN7" s="439">
        <v>162</v>
      </c>
      <c r="BO7" s="439">
        <v>161</v>
      </c>
      <c r="BP7" s="411">
        <v>161</v>
      </c>
      <c r="BQ7" s="411">
        <v>162</v>
      </c>
      <c r="BR7" s="411">
        <v>161</v>
      </c>
      <c r="BS7" s="411">
        <v>162</v>
      </c>
      <c r="BT7" s="411">
        <v>162</v>
      </c>
      <c r="BU7" s="411">
        <v>161</v>
      </c>
      <c r="BV7" s="411">
        <v>160</v>
      </c>
      <c r="BW7" s="416">
        <f>'1. Población_Afiliada_Regimen'!H7</f>
        <v>160</v>
      </c>
      <c r="BX7" s="118">
        <f t="shared" si="0"/>
        <v>0</v>
      </c>
      <c r="BY7" s="98">
        <f t="shared" si="1"/>
        <v>0</v>
      </c>
      <c r="BZ7" s="118">
        <f t="shared" si="2"/>
        <v>-1</v>
      </c>
      <c r="CA7" s="98">
        <f t="shared" si="3"/>
        <v>-0.6211180124223602</v>
      </c>
      <c r="CB7" s="986" t="s">
        <v>758</v>
      </c>
      <c r="CC7" s="987"/>
      <c r="CE7" s="119" t="s">
        <v>475</v>
      </c>
      <c r="CF7" s="117">
        <v>83356</v>
      </c>
      <c r="CG7" s="120">
        <v>105895</v>
      </c>
      <c r="CH7" s="120">
        <v>105580</v>
      </c>
      <c r="CI7" s="4">
        <f>BA4</f>
        <v>104328</v>
      </c>
      <c r="CJ7" s="4">
        <v>102751</v>
      </c>
    </row>
    <row r="8" spans="1:93" ht="15" customHeight="1" outlineLevel="2">
      <c r="A8" s="473">
        <v>579</v>
      </c>
      <c r="B8" s="16" t="s">
        <v>290</v>
      </c>
      <c r="C8" s="406" t="s">
        <v>300</v>
      </c>
      <c r="D8" s="412">
        <v>779</v>
      </c>
      <c r="E8" s="439">
        <v>782</v>
      </c>
      <c r="F8" s="439">
        <v>781</v>
      </c>
      <c r="G8" s="439">
        <v>780</v>
      </c>
      <c r="H8" s="439">
        <v>780</v>
      </c>
      <c r="I8" s="439">
        <v>791</v>
      </c>
      <c r="J8" s="439">
        <v>791</v>
      </c>
      <c r="K8" s="439">
        <v>795</v>
      </c>
      <c r="L8" s="439">
        <v>795</v>
      </c>
      <c r="M8" s="439">
        <v>796</v>
      </c>
      <c r="N8" s="439">
        <v>789</v>
      </c>
      <c r="O8" s="416">
        <v>815</v>
      </c>
      <c r="P8" s="412">
        <v>813</v>
      </c>
      <c r="Q8" s="439">
        <v>730</v>
      </c>
      <c r="R8" s="439">
        <v>725</v>
      </c>
      <c r="S8" s="439">
        <v>928</v>
      </c>
      <c r="T8" s="439">
        <v>913</v>
      </c>
      <c r="U8" s="439">
        <v>929</v>
      </c>
      <c r="V8" s="439">
        <v>919</v>
      </c>
      <c r="W8" s="439">
        <v>916</v>
      </c>
      <c r="X8" s="439">
        <v>915</v>
      </c>
      <c r="Y8" s="439">
        <v>919</v>
      </c>
      <c r="Z8" s="439">
        <v>911</v>
      </c>
      <c r="AA8" s="416">
        <v>915</v>
      </c>
      <c r="AB8" s="412">
        <v>912</v>
      </c>
      <c r="AC8" s="439">
        <v>911</v>
      </c>
      <c r="AD8" s="439">
        <v>911</v>
      </c>
      <c r="AE8" s="439">
        <v>911</v>
      </c>
      <c r="AF8" s="439">
        <v>907</v>
      </c>
      <c r="AG8" s="439">
        <v>909</v>
      </c>
      <c r="AH8" s="439">
        <v>904</v>
      </c>
      <c r="AI8" s="439">
        <v>904</v>
      </c>
      <c r="AJ8" s="439">
        <v>901</v>
      </c>
      <c r="AK8" s="439">
        <v>898</v>
      </c>
      <c r="AL8" s="439">
        <v>897</v>
      </c>
      <c r="AM8" s="416">
        <v>897</v>
      </c>
      <c r="AN8" s="412">
        <v>1003</v>
      </c>
      <c r="AO8" s="439">
        <v>897</v>
      </c>
      <c r="AP8" s="439">
        <v>895</v>
      </c>
      <c r="AQ8" s="439">
        <v>894</v>
      </c>
      <c r="AR8" s="439">
        <v>925</v>
      </c>
      <c r="AS8" s="439">
        <v>924</v>
      </c>
      <c r="AT8" s="439">
        <v>921</v>
      </c>
      <c r="AU8" s="439">
        <v>919</v>
      </c>
      <c r="AV8" s="439">
        <v>918</v>
      </c>
      <c r="AW8" s="439">
        <v>918</v>
      </c>
      <c r="AX8" s="439">
        <v>914</v>
      </c>
      <c r="AY8" s="416">
        <v>911</v>
      </c>
      <c r="AZ8" s="412">
        <v>909</v>
      </c>
      <c r="BA8" s="439">
        <v>909</v>
      </c>
      <c r="BB8" s="439">
        <v>904</v>
      </c>
      <c r="BC8" s="439">
        <v>903</v>
      </c>
      <c r="BD8" s="439">
        <v>903</v>
      </c>
      <c r="BE8" s="439">
        <v>902</v>
      </c>
      <c r="BF8" s="439">
        <v>884</v>
      </c>
      <c r="BG8" s="439">
        <v>885</v>
      </c>
      <c r="BH8" s="439">
        <v>884</v>
      </c>
      <c r="BI8" s="439">
        <v>884</v>
      </c>
      <c r="BJ8" s="439">
        <v>881</v>
      </c>
      <c r="BK8" s="416">
        <v>882</v>
      </c>
      <c r="BL8" s="412">
        <v>671</v>
      </c>
      <c r="BM8" s="439">
        <v>670</v>
      </c>
      <c r="BN8" s="439">
        <v>696</v>
      </c>
      <c r="BO8" s="439">
        <v>698</v>
      </c>
      <c r="BP8" s="411">
        <v>698</v>
      </c>
      <c r="BQ8" s="411">
        <v>700</v>
      </c>
      <c r="BR8" s="411">
        <v>696</v>
      </c>
      <c r="BS8" s="411">
        <v>699</v>
      </c>
      <c r="BT8" s="411">
        <v>698</v>
      </c>
      <c r="BU8" s="411">
        <v>698</v>
      </c>
      <c r="BV8" s="411">
        <v>695</v>
      </c>
      <c r="BW8" s="416">
        <f>'1. Población_Afiliada_Regimen'!H8</f>
        <v>697</v>
      </c>
      <c r="BX8" s="118">
        <f t="shared" si="0"/>
        <v>2</v>
      </c>
      <c r="BY8" s="98">
        <f t="shared" si="1"/>
        <v>0.28776978417266186</v>
      </c>
      <c r="BZ8" s="118">
        <f t="shared" si="2"/>
        <v>-185</v>
      </c>
      <c r="CA8" s="98">
        <f t="shared" si="3"/>
        <v>-20.975056689342402</v>
      </c>
      <c r="CB8" s="1"/>
      <c r="CC8" s="828" t="s">
        <v>759</v>
      </c>
      <c r="CE8" s="119" t="s">
        <v>476</v>
      </c>
      <c r="CF8" s="117">
        <v>82249</v>
      </c>
      <c r="CG8" s="120">
        <v>106135</v>
      </c>
      <c r="CH8" s="120">
        <v>105454</v>
      </c>
      <c r="CI8" s="4">
        <f>BB4</f>
        <v>103814</v>
      </c>
      <c r="CJ8" s="4">
        <v>104847</v>
      </c>
    </row>
    <row r="9" spans="1:93" ht="15" customHeight="1" outlineLevel="2">
      <c r="A9" s="473">
        <v>585</v>
      </c>
      <c r="B9" s="16" t="s">
        <v>290</v>
      </c>
      <c r="C9" s="406" t="s">
        <v>302</v>
      </c>
      <c r="D9" s="412">
        <v>212</v>
      </c>
      <c r="E9" s="439">
        <v>212</v>
      </c>
      <c r="F9" s="439">
        <v>212</v>
      </c>
      <c r="G9" s="439">
        <v>212</v>
      </c>
      <c r="H9" s="439">
        <v>212</v>
      </c>
      <c r="I9" s="439">
        <v>212</v>
      </c>
      <c r="J9" s="439">
        <v>212</v>
      </c>
      <c r="K9" s="439">
        <v>212</v>
      </c>
      <c r="L9" s="439">
        <v>212</v>
      </c>
      <c r="M9" s="439">
        <v>212</v>
      </c>
      <c r="N9" s="439">
        <v>212</v>
      </c>
      <c r="O9" s="416">
        <v>236</v>
      </c>
      <c r="P9" s="412">
        <v>235</v>
      </c>
      <c r="Q9" s="439">
        <v>220</v>
      </c>
      <c r="R9" s="439">
        <v>218</v>
      </c>
      <c r="S9" s="439">
        <v>285</v>
      </c>
      <c r="T9" s="439">
        <v>282</v>
      </c>
      <c r="U9" s="439">
        <v>289</v>
      </c>
      <c r="V9" s="439">
        <v>288</v>
      </c>
      <c r="W9" s="439">
        <v>292</v>
      </c>
      <c r="X9" s="439">
        <v>292</v>
      </c>
      <c r="Y9" s="439">
        <v>295</v>
      </c>
      <c r="Z9" s="439">
        <v>294</v>
      </c>
      <c r="AA9" s="416">
        <v>294</v>
      </c>
      <c r="AB9" s="412">
        <v>293</v>
      </c>
      <c r="AC9" s="439">
        <v>293</v>
      </c>
      <c r="AD9" s="439">
        <v>293</v>
      </c>
      <c r="AE9" s="439">
        <v>293</v>
      </c>
      <c r="AF9" s="439">
        <v>291</v>
      </c>
      <c r="AG9" s="439">
        <v>291</v>
      </c>
      <c r="AH9" s="439">
        <v>291</v>
      </c>
      <c r="AI9" s="439">
        <v>293</v>
      </c>
      <c r="AJ9" s="439">
        <v>292</v>
      </c>
      <c r="AK9" s="439">
        <v>292</v>
      </c>
      <c r="AL9" s="439">
        <v>291</v>
      </c>
      <c r="AM9" s="416">
        <v>291</v>
      </c>
      <c r="AN9" s="412">
        <v>291</v>
      </c>
      <c r="AO9" s="439">
        <v>293</v>
      </c>
      <c r="AP9" s="439">
        <v>293</v>
      </c>
      <c r="AQ9" s="439">
        <v>293</v>
      </c>
      <c r="AR9" s="439">
        <v>292</v>
      </c>
      <c r="AS9" s="439">
        <v>292</v>
      </c>
      <c r="AT9" s="439">
        <v>291</v>
      </c>
      <c r="AU9" s="439">
        <v>290</v>
      </c>
      <c r="AV9" s="439">
        <v>289</v>
      </c>
      <c r="AW9" s="439">
        <v>289</v>
      </c>
      <c r="AX9" s="439">
        <v>288</v>
      </c>
      <c r="AY9" s="416">
        <v>288</v>
      </c>
      <c r="AZ9" s="412">
        <v>288</v>
      </c>
      <c r="BA9" s="439">
        <v>288</v>
      </c>
      <c r="BB9" s="439">
        <v>286</v>
      </c>
      <c r="BC9" s="439">
        <v>286</v>
      </c>
      <c r="BD9" s="439">
        <v>283</v>
      </c>
      <c r="BE9" s="439">
        <v>282</v>
      </c>
      <c r="BF9" s="439">
        <v>281</v>
      </c>
      <c r="BG9" s="439">
        <v>283</v>
      </c>
      <c r="BH9" s="439">
        <v>281</v>
      </c>
      <c r="BI9" s="439">
        <v>281</v>
      </c>
      <c r="BJ9" s="439">
        <v>277</v>
      </c>
      <c r="BK9" s="416">
        <v>278</v>
      </c>
      <c r="BL9" s="412">
        <v>279</v>
      </c>
      <c r="BM9" s="439">
        <v>278</v>
      </c>
      <c r="BN9" s="439">
        <v>287</v>
      </c>
      <c r="BO9" s="439">
        <v>286</v>
      </c>
      <c r="BP9" s="411">
        <v>286</v>
      </c>
      <c r="BQ9" s="411">
        <v>288</v>
      </c>
      <c r="BR9" s="411">
        <v>283</v>
      </c>
      <c r="BS9" s="411">
        <v>283</v>
      </c>
      <c r="BT9" s="411">
        <v>283</v>
      </c>
      <c r="BU9" s="411">
        <v>283</v>
      </c>
      <c r="BV9" s="411">
        <v>281</v>
      </c>
      <c r="BW9" s="416">
        <f>'1. Población_Afiliada_Regimen'!H9</f>
        <v>282</v>
      </c>
      <c r="BX9" s="118">
        <f t="shared" si="0"/>
        <v>1</v>
      </c>
      <c r="BY9" s="98">
        <f t="shared" si="1"/>
        <v>0.35587188612099641</v>
      </c>
      <c r="BZ9" s="118">
        <f t="shared" si="2"/>
        <v>4</v>
      </c>
      <c r="CA9" s="98">
        <f t="shared" si="3"/>
        <v>1.4388489208633095</v>
      </c>
      <c r="CB9" s="1"/>
      <c r="CC9" s="828" t="s">
        <v>780</v>
      </c>
      <c r="CE9" s="119" t="s">
        <v>477</v>
      </c>
      <c r="CF9" s="117">
        <v>106911</v>
      </c>
      <c r="CG9" s="120">
        <v>106103</v>
      </c>
      <c r="CH9" s="120">
        <v>105172</v>
      </c>
      <c r="CI9" s="4">
        <f>BC4</f>
        <v>103633</v>
      </c>
      <c r="CJ9" s="4">
        <v>104974</v>
      </c>
    </row>
    <row r="10" spans="1:93" ht="15" customHeight="1" outlineLevel="2">
      <c r="A10" s="473">
        <v>591</v>
      </c>
      <c r="B10" s="16" t="s">
        <v>290</v>
      </c>
      <c r="C10" s="406" t="s">
        <v>304</v>
      </c>
      <c r="D10" s="412">
        <v>226</v>
      </c>
      <c r="E10" s="439">
        <v>226</v>
      </c>
      <c r="F10" s="439">
        <v>226</v>
      </c>
      <c r="G10" s="439">
        <v>226</v>
      </c>
      <c r="H10" s="439">
        <v>226</v>
      </c>
      <c r="I10" s="439">
        <v>228</v>
      </c>
      <c r="J10" s="439">
        <v>228</v>
      </c>
      <c r="K10" s="439">
        <v>228</v>
      </c>
      <c r="L10" s="439">
        <v>228</v>
      </c>
      <c r="M10" s="439">
        <v>228</v>
      </c>
      <c r="N10" s="439">
        <v>228</v>
      </c>
      <c r="O10" s="416">
        <v>241</v>
      </c>
      <c r="P10" s="412">
        <v>241</v>
      </c>
      <c r="Q10" s="439">
        <v>209</v>
      </c>
      <c r="R10" s="439">
        <v>207</v>
      </c>
      <c r="S10" s="439">
        <v>265</v>
      </c>
      <c r="T10" s="439">
        <v>255</v>
      </c>
      <c r="U10" s="439">
        <v>264</v>
      </c>
      <c r="V10" s="439">
        <v>266</v>
      </c>
      <c r="W10" s="439">
        <v>266</v>
      </c>
      <c r="X10" s="439">
        <v>266</v>
      </c>
      <c r="Y10" s="439">
        <v>266</v>
      </c>
      <c r="Z10" s="439">
        <v>266</v>
      </c>
      <c r="AA10" s="416">
        <v>266</v>
      </c>
      <c r="AB10" s="412">
        <v>265</v>
      </c>
      <c r="AC10" s="439">
        <v>264</v>
      </c>
      <c r="AD10" s="439">
        <v>265</v>
      </c>
      <c r="AE10" s="439">
        <v>265</v>
      </c>
      <c r="AF10" s="439">
        <v>264</v>
      </c>
      <c r="AG10" s="439">
        <v>263</v>
      </c>
      <c r="AH10" s="439">
        <v>263</v>
      </c>
      <c r="AI10" s="439">
        <v>263</v>
      </c>
      <c r="AJ10" s="439">
        <v>263</v>
      </c>
      <c r="AK10" s="439">
        <v>263</v>
      </c>
      <c r="AL10" s="439">
        <v>262</v>
      </c>
      <c r="AM10" s="416">
        <v>262</v>
      </c>
      <c r="AN10" s="412">
        <v>262</v>
      </c>
      <c r="AO10" s="439">
        <v>262</v>
      </c>
      <c r="AP10" s="439">
        <v>262</v>
      </c>
      <c r="AQ10" s="439">
        <v>262</v>
      </c>
      <c r="AR10" s="439">
        <v>262</v>
      </c>
      <c r="AS10" s="439">
        <v>262</v>
      </c>
      <c r="AT10" s="439">
        <v>261</v>
      </c>
      <c r="AU10" s="439">
        <v>260</v>
      </c>
      <c r="AV10" s="439">
        <v>259</v>
      </c>
      <c r="AW10" s="439">
        <v>259</v>
      </c>
      <c r="AX10" s="439">
        <v>258</v>
      </c>
      <c r="AY10" s="416">
        <v>258</v>
      </c>
      <c r="AZ10" s="412">
        <v>257</v>
      </c>
      <c r="BA10" s="439">
        <v>257</v>
      </c>
      <c r="BB10" s="439">
        <v>257</v>
      </c>
      <c r="BC10" s="439">
        <v>256</v>
      </c>
      <c r="BD10" s="439">
        <v>255</v>
      </c>
      <c r="BE10" s="439">
        <v>255</v>
      </c>
      <c r="BF10" s="439">
        <v>247</v>
      </c>
      <c r="BG10" s="439">
        <v>250</v>
      </c>
      <c r="BH10" s="439">
        <v>250</v>
      </c>
      <c r="BI10" s="439">
        <v>250</v>
      </c>
      <c r="BJ10" s="439">
        <v>247</v>
      </c>
      <c r="BK10" s="416">
        <v>247</v>
      </c>
      <c r="BL10" s="412">
        <v>247</v>
      </c>
      <c r="BM10" s="439">
        <v>247</v>
      </c>
      <c r="BN10" s="439">
        <v>255</v>
      </c>
      <c r="BO10" s="439">
        <v>256</v>
      </c>
      <c r="BP10" s="411">
        <v>256</v>
      </c>
      <c r="BQ10" s="411">
        <v>257</v>
      </c>
      <c r="BR10" s="411">
        <v>253</v>
      </c>
      <c r="BS10" s="411">
        <v>253</v>
      </c>
      <c r="BT10" s="411">
        <v>252</v>
      </c>
      <c r="BU10" s="411">
        <v>252</v>
      </c>
      <c r="BV10" s="411">
        <v>253</v>
      </c>
      <c r="BW10" s="416">
        <f>'1. Población_Afiliada_Regimen'!H10</f>
        <v>250</v>
      </c>
      <c r="BX10" s="118">
        <f t="shared" si="0"/>
        <v>-3</v>
      </c>
      <c r="BY10" s="98">
        <f t="shared" si="1"/>
        <v>-1.1857707509881421</v>
      </c>
      <c r="BZ10" s="118">
        <f t="shared" si="2"/>
        <v>3</v>
      </c>
      <c r="CA10" s="98">
        <f t="shared" si="3"/>
        <v>1.214574898785425</v>
      </c>
      <c r="CB10" s="1"/>
      <c r="CC10" s="828" t="s">
        <v>781</v>
      </c>
      <c r="CE10" s="119" t="s">
        <v>478</v>
      </c>
      <c r="CF10" s="117">
        <v>105353</v>
      </c>
      <c r="CG10" s="120">
        <v>106066</v>
      </c>
      <c r="CH10" s="120">
        <v>105044</v>
      </c>
      <c r="CI10" s="4">
        <f>BD4</f>
        <v>106477</v>
      </c>
      <c r="CJ10" s="4">
        <v>104974</v>
      </c>
    </row>
    <row r="11" spans="1:93" ht="15" customHeight="1" outlineLevel="2">
      <c r="A11" s="473">
        <v>893</v>
      </c>
      <c r="B11" s="16" t="s">
        <v>290</v>
      </c>
      <c r="C11" s="406" t="s">
        <v>306</v>
      </c>
      <c r="D11" s="412">
        <v>163</v>
      </c>
      <c r="E11" s="439">
        <v>170</v>
      </c>
      <c r="F11" s="439">
        <v>167</v>
      </c>
      <c r="G11" s="439">
        <v>167</v>
      </c>
      <c r="H11" s="439">
        <v>167</v>
      </c>
      <c r="I11" s="439">
        <v>167</v>
      </c>
      <c r="J11" s="439">
        <v>169</v>
      </c>
      <c r="K11" s="439">
        <v>182</v>
      </c>
      <c r="L11" s="439">
        <v>185</v>
      </c>
      <c r="M11" s="439">
        <v>186</v>
      </c>
      <c r="N11" s="439">
        <v>185</v>
      </c>
      <c r="O11" s="416">
        <v>200</v>
      </c>
      <c r="P11" s="412">
        <v>196</v>
      </c>
      <c r="Q11" s="439">
        <v>174</v>
      </c>
      <c r="R11" s="439">
        <v>173</v>
      </c>
      <c r="S11" s="439">
        <v>213</v>
      </c>
      <c r="T11" s="439">
        <v>210</v>
      </c>
      <c r="U11" s="439">
        <v>209</v>
      </c>
      <c r="V11" s="439">
        <v>206</v>
      </c>
      <c r="W11" s="439">
        <v>204</v>
      </c>
      <c r="X11" s="439">
        <v>203</v>
      </c>
      <c r="Y11" s="439">
        <v>204</v>
      </c>
      <c r="Z11" s="439">
        <v>204</v>
      </c>
      <c r="AA11" s="416">
        <v>209</v>
      </c>
      <c r="AB11" s="412">
        <v>209</v>
      </c>
      <c r="AC11" s="439">
        <v>211</v>
      </c>
      <c r="AD11" s="439">
        <v>213</v>
      </c>
      <c r="AE11" s="439">
        <v>213</v>
      </c>
      <c r="AF11" s="439">
        <v>214</v>
      </c>
      <c r="AG11" s="439">
        <v>214</v>
      </c>
      <c r="AH11" s="439">
        <v>215</v>
      </c>
      <c r="AI11" s="439">
        <v>219</v>
      </c>
      <c r="AJ11" s="439">
        <v>219</v>
      </c>
      <c r="AK11" s="439">
        <v>221</v>
      </c>
      <c r="AL11" s="439">
        <v>221</v>
      </c>
      <c r="AM11" s="416">
        <v>221</v>
      </c>
      <c r="AN11" s="412">
        <v>219</v>
      </c>
      <c r="AO11" s="439">
        <v>222</v>
      </c>
      <c r="AP11" s="439">
        <v>222</v>
      </c>
      <c r="AQ11" s="439">
        <v>222</v>
      </c>
      <c r="AR11" s="439">
        <v>222</v>
      </c>
      <c r="AS11" s="439">
        <v>221</v>
      </c>
      <c r="AT11" s="439">
        <v>216</v>
      </c>
      <c r="AU11" s="439">
        <v>215</v>
      </c>
      <c r="AV11" s="439">
        <v>215</v>
      </c>
      <c r="AW11" s="439">
        <v>215</v>
      </c>
      <c r="AX11" s="439">
        <v>215</v>
      </c>
      <c r="AY11" s="416">
        <v>215</v>
      </c>
      <c r="AZ11" s="412">
        <v>214</v>
      </c>
      <c r="BA11" s="439">
        <v>214</v>
      </c>
      <c r="BB11" s="439">
        <v>214</v>
      </c>
      <c r="BC11" s="439">
        <v>214</v>
      </c>
      <c r="BD11" s="439">
        <v>214</v>
      </c>
      <c r="BE11" s="439">
        <v>214</v>
      </c>
      <c r="BF11" s="439">
        <v>212</v>
      </c>
      <c r="BG11" s="439">
        <v>209</v>
      </c>
      <c r="BH11" s="439">
        <v>209</v>
      </c>
      <c r="BI11" s="439">
        <v>210</v>
      </c>
      <c r="BJ11" s="439">
        <v>205</v>
      </c>
      <c r="BK11" s="416">
        <v>205</v>
      </c>
      <c r="BL11" s="412">
        <v>257</v>
      </c>
      <c r="BM11" s="439">
        <v>256</v>
      </c>
      <c r="BN11" s="439">
        <v>259</v>
      </c>
      <c r="BO11" s="439">
        <v>264</v>
      </c>
      <c r="BP11" s="411">
        <v>264</v>
      </c>
      <c r="BQ11" s="411">
        <v>265</v>
      </c>
      <c r="BR11" s="411">
        <v>263</v>
      </c>
      <c r="BS11" s="411">
        <v>263</v>
      </c>
      <c r="BT11" s="411">
        <v>263</v>
      </c>
      <c r="BU11" s="411">
        <v>263</v>
      </c>
      <c r="BV11" s="411">
        <v>261</v>
      </c>
      <c r="BW11" s="416">
        <f>'1. Población_Afiliada_Regimen'!H11</f>
        <v>261</v>
      </c>
      <c r="BX11" s="118">
        <f t="shared" si="0"/>
        <v>0</v>
      </c>
      <c r="BY11" s="98">
        <f t="shared" si="1"/>
        <v>0</v>
      </c>
      <c r="BZ11" s="118">
        <f t="shared" si="2"/>
        <v>56</v>
      </c>
      <c r="CA11" s="98">
        <f t="shared" si="3"/>
        <v>27.31707317073171</v>
      </c>
      <c r="CE11" s="119" t="s">
        <v>479</v>
      </c>
      <c r="CF11" s="117">
        <v>106974</v>
      </c>
      <c r="CG11" s="120">
        <v>105780</v>
      </c>
      <c r="CH11" s="120">
        <v>104884</v>
      </c>
      <c r="CI11" s="4">
        <f>BE4</f>
        <v>106223</v>
      </c>
      <c r="CJ11" s="1">
        <v>105266</v>
      </c>
    </row>
    <row r="12" spans="1:93" ht="15" outlineLevel="1">
      <c r="A12" s="143" t="s">
        <v>308</v>
      </c>
      <c r="B12" s="28"/>
      <c r="C12" s="29"/>
      <c r="D12" s="46">
        <v>3895</v>
      </c>
      <c r="E12" s="47">
        <v>3895</v>
      </c>
      <c r="F12" s="47">
        <v>3895</v>
      </c>
      <c r="G12" s="47">
        <v>3895</v>
      </c>
      <c r="H12" s="47">
        <v>3895</v>
      </c>
      <c r="I12" s="47">
        <v>3921</v>
      </c>
      <c r="J12" s="47">
        <v>3918</v>
      </c>
      <c r="K12" s="47">
        <v>3921</v>
      </c>
      <c r="L12" s="47">
        <v>3921</v>
      </c>
      <c r="M12" s="47">
        <v>3921</v>
      </c>
      <c r="N12" s="47">
        <v>3913</v>
      </c>
      <c r="O12" s="270">
        <v>4071</v>
      </c>
      <c r="P12" s="46">
        <v>4058</v>
      </c>
      <c r="Q12" s="47">
        <v>3463</v>
      </c>
      <c r="R12" s="47">
        <v>3424</v>
      </c>
      <c r="S12" s="47">
        <v>4210</v>
      </c>
      <c r="T12" s="47">
        <v>4145</v>
      </c>
      <c r="U12" s="47">
        <v>4163</v>
      </c>
      <c r="V12" s="47">
        <v>4119</v>
      </c>
      <c r="W12" s="47">
        <v>4124</v>
      </c>
      <c r="X12" s="47">
        <v>4122</v>
      </c>
      <c r="Y12" s="47">
        <v>4146</v>
      </c>
      <c r="Z12" s="47">
        <v>4138</v>
      </c>
      <c r="AA12" s="270">
        <v>4153</v>
      </c>
      <c r="AB12" s="46">
        <v>4153</v>
      </c>
      <c r="AC12" s="47">
        <v>4158</v>
      </c>
      <c r="AD12" s="47">
        <v>4156</v>
      </c>
      <c r="AE12" s="47">
        <v>4155</v>
      </c>
      <c r="AF12" s="47">
        <v>4135</v>
      </c>
      <c r="AG12" s="47">
        <v>4124</v>
      </c>
      <c r="AH12" s="47">
        <v>4125</v>
      </c>
      <c r="AI12" s="47">
        <v>4138</v>
      </c>
      <c r="AJ12" s="47">
        <v>4143</v>
      </c>
      <c r="AK12" s="47">
        <v>4150</v>
      </c>
      <c r="AL12" s="47">
        <v>4145</v>
      </c>
      <c r="AM12" s="270">
        <v>4144</v>
      </c>
      <c r="AN12" s="46">
        <v>4142</v>
      </c>
      <c r="AO12" s="47">
        <v>4148</v>
      </c>
      <c r="AP12" s="47">
        <v>4138</v>
      </c>
      <c r="AQ12" s="47">
        <v>4131</v>
      </c>
      <c r="AR12" s="47">
        <v>4123</v>
      </c>
      <c r="AS12" s="47">
        <v>4120</v>
      </c>
      <c r="AT12" s="47">
        <v>4112</v>
      </c>
      <c r="AU12" s="47">
        <v>4108</v>
      </c>
      <c r="AV12" s="47">
        <v>4100</v>
      </c>
      <c r="AW12" s="47">
        <v>4092</v>
      </c>
      <c r="AX12" s="47">
        <v>4083</v>
      </c>
      <c r="AY12" s="270">
        <v>4076</v>
      </c>
      <c r="AZ12" s="46">
        <v>4073</v>
      </c>
      <c r="BA12" s="47">
        <v>4064</v>
      </c>
      <c r="BB12" s="47">
        <v>4044</v>
      </c>
      <c r="BC12" s="47">
        <v>4035</v>
      </c>
      <c r="BD12" s="47">
        <v>4026</v>
      </c>
      <c r="BE12" s="47">
        <v>4016</v>
      </c>
      <c r="BF12" s="47">
        <v>3938</v>
      </c>
      <c r="BG12" s="47">
        <v>3910</v>
      </c>
      <c r="BH12" s="47">
        <v>3907</v>
      </c>
      <c r="BI12" s="47">
        <v>3899</v>
      </c>
      <c r="BJ12" s="47">
        <v>3901</v>
      </c>
      <c r="BK12" s="270">
        <v>3895</v>
      </c>
      <c r="BL12" s="46">
        <v>3880</v>
      </c>
      <c r="BM12" s="47">
        <v>3874</v>
      </c>
      <c r="BN12" s="47">
        <v>3927</v>
      </c>
      <c r="BO12" s="47">
        <v>3940</v>
      </c>
      <c r="BP12" s="59">
        <v>3940</v>
      </c>
      <c r="BQ12" s="59">
        <v>3995</v>
      </c>
      <c r="BR12" s="59">
        <v>3933</v>
      </c>
      <c r="BS12" s="59">
        <v>3951</v>
      </c>
      <c r="BT12" s="59">
        <v>3931</v>
      </c>
      <c r="BU12" s="59">
        <v>3915</v>
      </c>
      <c r="BV12" s="59">
        <v>3908</v>
      </c>
      <c r="BW12" s="270">
        <f>SUM(BW13:BW18)</f>
        <v>3922</v>
      </c>
      <c r="BX12" s="118">
        <f t="shared" si="0"/>
        <v>14</v>
      </c>
      <c r="BY12" s="98">
        <f t="shared" si="1"/>
        <v>0.35823950870010235</v>
      </c>
      <c r="BZ12" s="118">
        <f t="shared" si="2"/>
        <v>27</v>
      </c>
      <c r="CA12" s="98">
        <f t="shared" si="3"/>
        <v>0.69319640564826701</v>
      </c>
      <c r="CE12" s="119" t="s">
        <v>480</v>
      </c>
      <c r="CF12" s="117">
        <v>105793</v>
      </c>
      <c r="CG12" s="120">
        <v>105898</v>
      </c>
      <c r="CH12" s="120">
        <v>104625</v>
      </c>
      <c r="CI12" s="4">
        <f>BF4</f>
        <v>104412</v>
      </c>
      <c r="CJ12" s="1">
        <v>104021</v>
      </c>
    </row>
    <row r="13" spans="1:93" ht="15" outlineLevel="2">
      <c r="A13" s="473">
        <v>120</v>
      </c>
      <c r="B13" s="16" t="s">
        <v>308</v>
      </c>
      <c r="C13" s="406" t="s">
        <v>310</v>
      </c>
      <c r="D13" s="412">
        <v>273</v>
      </c>
      <c r="E13" s="439">
        <v>273</v>
      </c>
      <c r="F13" s="439">
        <v>273</v>
      </c>
      <c r="G13" s="439">
        <v>273</v>
      </c>
      <c r="H13" s="439">
        <v>273</v>
      </c>
      <c r="I13" s="439">
        <v>273</v>
      </c>
      <c r="J13" s="439">
        <v>273</v>
      </c>
      <c r="K13" s="439">
        <v>273</v>
      </c>
      <c r="L13" s="439">
        <v>273</v>
      </c>
      <c r="M13" s="439">
        <v>273</v>
      </c>
      <c r="N13" s="439">
        <v>273</v>
      </c>
      <c r="O13" s="416">
        <v>290</v>
      </c>
      <c r="P13" s="412">
        <v>288</v>
      </c>
      <c r="Q13" s="439">
        <v>258</v>
      </c>
      <c r="R13" s="439">
        <v>257</v>
      </c>
      <c r="S13" s="439">
        <v>339</v>
      </c>
      <c r="T13" s="439">
        <v>335</v>
      </c>
      <c r="U13" s="439">
        <v>341</v>
      </c>
      <c r="V13" s="439">
        <v>343</v>
      </c>
      <c r="W13" s="439">
        <v>343</v>
      </c>
      <c r="X13" s="439">
        <v>343</v>
      </c>
      <c r="Y13" s="439">
        <v>346</v>
      </c>
      <c r="Z13" s="439">
        <v>346</v>
      </c>
      <c r="AA13" s="416">
        <v>351</v>
      </c>
      <c r="AB13" s="412">
        <v>351</v>
      </c>
      <c r="AC13" s="439">
        <v>351</v>
      </c>
      <c r="AD13" s="439">
        <v>350</v>
      </c>
      <c r="AE13" s="439">
        <v>350</v>
      </c>
      <c r="AF13" s="439">
        <v>354</v>
      </c>
      <c r="AG13" s="439">
        <v>352</v>
      </c>
      <c r="AH13" s="439">
        <v>351</v>
      </c>
      <c r="AI13" s="439">
        <v>353</v>
      </c>
      <c r="AJ13" s="439">
        <v>354</v>
      </c>
      <c r="AK13" s="439">
        <v>356</v>
      </c>
      <c r="AL13" s="439">
        <v>355</v>
      </c>
      <c r="AM13" s="416">
        <v>355</v>
      </c>
      <c r="AN13" s="412">
        <v>355</v>
      </c>
      <c r="AO13" s="439">
        <v>354</v>
      </c>
      <c r="AP13" s="439">
        <v>354</v>
      </c>
      <c r="AQ13" s="439">
        <v>353</v>
      </c>
      <c r="AR13" s="439">
        <v>352</v>
      </c>
      <c r="AS13" s="439">
        <v>352</v>
      </c>
      <c r="AT13" s="439">
        <v>352</v>
      </c>
      <c r="AU13" s="439">
        <v>352</v>
      </c>
      <c r="AV13" s="439">
        <v>350</v>
      </c>
      <c r="AW13" s="439">
        <v>349</v>
      </c>
      <c r="AX13" s="439">
        <v>348</v>
      </c>
      <c r="AY13" s="416">
        <v>346</v>
      </c>
      <c r="AZ13" s="412">
        <v>346</v>
      </c>
      <c r="BA13" s="439">
        <v>346</v>
      </c>
      <c r="BB13" s="439">
        <v>345</v>
      </c>
      <c r="BC13" s="439">
        <v>345</v>
      </c>
      <c r="BD13" s="439">
        <v>345</v>
      </c>
      <c r="BE13" s="439">
        <v>345</v>
      </c>
      <c r="BF13" s="439">
        <v>338</v>
      </c>
      <c r="BG13" s="439">
        <v>342</v>
      </c>
      <c r="BH13" s="439">
        <v>342</v>
      </c>
      <c r="BI13" s="439">
        <v>342</v>
      </c>
      <c r="BJ13" s="439">
        <v>340</v>
      </c>
      <c r="BK13" s="416">
        <v>340</v>
      </c>
      <c r="BL13" s="412">
        <v>339</v>
      </c>
      <c r="BM13" s="439">
        <v>339</v>
      </c>
      <c r="BN13" s="439">
        <v>339</v>
      </c>
      <c r="BO13" s="439">
        <v>340</v>
      </c>
      <c r="BP13" s="411">
        <v>340</v>
      </c>
      <c r="BQ13" s="411">
        <v>341</v>
      </c>
      <c r="BR13" s="411">
        <v>340</v>
      </c>
      <c r="BS13" s="411">
        <v>344</v>
      </c>
      <c r="BT13" s="411">
        <v>342</v>
      </c>
      <c r="BU13" s="411">
        <v>339</v>
      </c>
      <c r="BV13" s="411">
        <v>339</v>
      </c>
      <c r="BW13" s="416">
        <f>'1. Población_Afiliada_Regimen'!H13</f>
        <v>337</v>
      </c>
      <c r="BX13" s="118">
        <f t="shared" si="0"/>
        <v>-2</v>
      </c>
      <c r="BY13" s="98">
        <f t="shared" si="1"/>
        <v>-0.58997050147492625</v>
      </c>
      <c r="BZ13" s="118">
        <f t="shared" si="2"/>
        <v>-3</v>
      </c>
      <c r="CA13" s="98">
        <f t="shared" si="3"/>
        <v>-0.88235294117647056</v>
      </c>
      <c r="CE13" s="119" t="s">
        <v>481</v>
      </c>
      <c r="CF13" s="117">
        <v>105484</v>
      </c>
      <c r="CG13" s="120">
        <v>106031</v>
      </c>
      <c r="CH13" s="120">
        <v>105164</v>
      </c>
      <c r="CI13" s="4">
        <f>BG4</f>
        <v>104205</v>
      </c>
      <c r="CJ13" s="1">
        <v>104098</v>
      </c>
    </row>
    <row r="14" spans="1:93" ht="15" outlineLevel="2">
      <c r="A14" s="473">
        <v>154</v>
      </c>
      <c r="B14" s="16" t="s">
        <v>308</v>
      </c>
      <c r="C14" s="406" t="s">
        <v>312</v>
      </c>
      <c r="D14" s="412">
        <v>1791</v>
      </c>
      <c r="E14" s="439">
        <v>1791</v>
      </c>
      <c r="F14" s="439">
        <v>1791</v>
      </c>
      <c r="G14" s="439">
        <v>1791</v>
      </c>
      <c r="H14" s="439">
        <v>1791</v>
      </c>
      <c r="I14" s="439">
        <v>1805</v>
      </c>
      <c r="J14" s="439">
        <v>1803</v>
      </c>
      <c r="K14" s="439">
        <v>1805</v>
      </c>
      <c r="L14" s="439">
        <v>1805</v>
      </c>
      <c r="M14" s="439">
        <v>1805</v>
      </c>
      <c r="N14" s="439">
        <v>1800</v>
      </c>
      <c r="O14" s="416">
        <v>1826</v>
      </c>
      <c r="P14" s="412">
        <v>1819</v>
      </c>
      <c r="Q14" s="439">
        <v>1537</v>
      </c>
      <c r="R14" s="439">
        <v>1514</v>
      </c>
      <c r="S14" s="439">
        <v>1895</v>
      </c>
      <c r="T14" s="439">
        <v>1860</v>
      </c>
      <c r="U14" s="439">
        <v>1872</v>
      </c>
      <c r="V14" s="439">
        <v>1844</v>
      </c>
      <c r="W14" s="439">
        <v>1847</v>
      </c>
      <c r="X14" s="439">
        <v>1846</v>
      </c>
      <c r="Y14" s="439">
        <v>1849</v>
      </c>
      <c r="Z14" s="439">
        <v>1845</v>
      </c>
      <c r="AA14" s="416">
        <v>1844</v>
      </c>
      <c r="AB14" s="412">
        <v>1843</v>
      </c>
      <c r="AC14" s="439">
        <v>1841</v>
      </c>
      <c r="AD14" s="439">
        <v>1843</v>
      </c>
      <c r="AE14" s="439">
        <v>1843</v>
      </c>
      <c r="AF14" s="439">
        <v>1832</v>
      </c>
      <c r="AG14" s="439">
        <v>1830</v>
      </c>
      <c r="AH14" s="439">
        <v>1827</v>
      </c>
      <c r="AI14" s="439">
        <v>1831</v>
      </c>
      <c r="AJ14" s="439">
        <v>1832</v>
      </c>
      <c r="AK14" s="439">
        <v>1831</v>
      </c>
      <c r="AL14" s="439">
        <v>1828</v>
      </c>
      <c r="AM14" s="416">
        <v>1828</v>
      </c>
      <c r="AN14" s="412">
        <v>1828</v>
      </c>
      <c r="AO14" s="439">
        <v>1829</v>
      </c>
      <c r="AP14" s="439">
        <v>1822</v>
      </c>
      <c r="AQ14" s="439">
        <v>1818</v>
      </c>
      <c r="AR14" s="439">
        <v>1816</v>
      </c>
      <c r="AS14" s="439">
        <v>1815</v>
      </c>
      <c r="AT14" s="439">
        <v>1810</v>
      </c>
      <c r="AU14" s="439">
        <v>1807</v>
      </c>
      <c r="AV14" s="439">
        <v>1804</v>
      </c>
      <c r="AW14" s="439">
        <v>1802</v>
      </c>
      <c r="AX14" s="439">
        <v>1797</v>
      </c>
      <c r="AY14" s="416">
        <v>1794</v>
      </c>
      <c r="AZ14" s="412">
        <v>1794</v>
      </c>
      <c r="BA14" s="439">
        <v>1791</v>
      </c>
      <c r="BB14" s="439">
        <v>1781</v>
      </c>
      <c r="BC14" s="439">
        <v>1773</v>
      </c>
      <c r="BD14" s="439">
        <v>1769</v>
      </c>
      <c r="BE14" s="439">
        <v>1762</v>
      </c>
      <c r="BF14" s="439">
        <v>1734</v>
      </c>
      <c r="BG14" s="439">
        <v>1734</v>
      </c>
      <c r="BH14" s="439">
        <v>1733</v>
      </c>
      <c r="BI14" s="439">
        <v>1730</v>
      </c>
      <c r="BJ14" s="439">
        <v>1731</v>
      </c>
      <c r="BK14" s="416">
        <v>1729</v>
      </c>
      <c r="BL14" s="412">
        <v>1723</v>
      </c>
      <c r="BM14" s="439">
        <v>1720</v>
      </c>
      <c r="BN14" s="439">
        <v>1748</v>
      </c>
      <c r="BO14" s="439">
        <v>1754</v>
      </c>
      <c r="BP14" s="411">
        <v>1754</v>
      </c>
      <c r="BQ14" s="411">
        <v>1771</v>
      </c>
      <c r="BR14" s="411">
        <v>1734</v>
      </c>
      <c r="BS14" s="411">
        <v>1734</v>
      </c>
      <c r="BT14" s="411">
        <v>1724</v>
      </c>
      <c r="BU14" s="411">
        <v>1714</v>
      </c>
      <c r="BV14" s="411">
        <v>1710</v>
      </c>
      <c r="BW14" s="416">
        <f>'1. Población_Afiliada_Regimen'!H14</f>
        <v>1719</v>
      </c>
      <c r="BX14" s="118">
        <f t="shared" si="0"/>
        <v>9</v>
      </c>
      <c r="BY14" s="98">
        <f t="shared" si="1"/>
        <v>0.52631578947368418</v>
      </c>
      <c r="BZ14" s="118">
        <f t="shared" si="2"/>
        <v>-10</v>
      </c>
      <c r="CA14" s="98">
        <f t="shared" si="3"/>
        <v>-0.578368999421631</v>
      </c>
      <c r="CE14" s="119" t="s">
        <v>482</v>
      </c>
      <c r="CF14" s="117">
        <v>105267</v>
      </c>
      <c r="CG14" s="120">
        <v>106045</v>
      </c>
      <c r="CH14" s="120">
        <v>104973</v>
      </c>
      <c r="CI14" s="4">
        <f>BH4</f>
        <v>104074</v>
      </c>
      <c r="CJ14" s="1">
        <v>103804</v>
      </c>
    </row>
    <row r="15" spans="1:93" ht="15" outlineLevel="2">
      <c r="A15" s="473">
        <v>250</v>
      </c>
      <c r="B15" s="16" t="s">
        <v>308</v>
      </c>
      <c r="C15" s="406" t="s">
        <v>314</v>
      </c>
      <c r="D15" s="412">
        <v>696</v>
      </c>
      <c r="E15" s="439">
        <v>696</v>
      </c>
      <c r="F15" s="439">
        <v>696</v>
      </c>
      <c r="G15" s="439">
        <v>696</v>
      </c>
      <c r="H15" s="439">
        <v>696</v>
      </c>
      <c r="I15" s="439">
        <v>698</v>
      </c>
      <c r="J15" s="439">
        <v>698</v>
      </c>
      <c r="K15" s="439">
        <v>698</v>
      </c>
      <c r="L15" s="439">
        <v>698</v>
      </c>
      <c r="M15" s="439">
        <v>698</v>
      </c>
      <c r="N15" s="439">
        <v>698</v>
      </c>
      <c r="O15" s="416">
        <v>738</v>
      </c>
      <c r="P15" s="412">
        <v>737</v>
      </c>
      <c r="Q15" s="439">
        <v>620</v>
      </c>
      <c r="R15" s="439">
        <v>617</v>
      </c>
      <c r="S15" s="439">
        <v>742</v>
      </c>
      <c r="T15" s="439">
        <v>733</v>
      </c>
      <c r="U15" s="439">
        <v>727</v>
      </c>
      <c r="V15" s="439">
        <v>724</v>
      </c>
      <c r="W15" s="439">
        <v>725</v>
      </c>
      <c r="X15" s="439">
        <v>724</v>
      </c>
      <c r="Y15" s="439">
        <v>729</v>
      </c>
      <c r="Z15" s="439">
        <v>728</v>
      </c>
      <c r="AA15" s="416">
        <v>731</v>
      </c>
      <c r="AB15" s="412">
        <v>732</v>
      </c>
      <c r="AC15" s="439">
        <v>738</v>
      </c>
      <c r="AD15" s="439">
        <v>734</v>
      </c>
      <c r="AE15" s="439">
        <v>734</v>
      </c>
      <c r="AF15" s="439">
        <v>719</v>
      </c>
      <c r="AG15" s="439">
        <v>719</v>
      </c>
      <c r="AH15" s="439">
        <v>721</v>
      </c>
      <c r="AI15" s="439">
        <v>724</v>
      </c>
      <c r="AJ15" s="439">
        <v>724</v>
      </c>
      <c r="AK15" s="439">
        <v>728</v>
      </c>
      <c r="AL15" s="439">
        <v>728</v>
      </c>
      <c r="AM15" s="416">
        <v>728</v>
      </c>
      <c r="AN15" s="412">
        <v>728</v>
      </c>
      <c r="AO15" s="439">
        <v>730</v>
      </c>
      <c r="AP15" s="439">
        <v>727</v>
      </c>
      <c r="AQ15" s="439">
        <v>726</v>
      </c>
      <c r="AR15" s="439">
        <v>725</v>
      </c>
      <c r="AS15" s="439">
        <v>724</v>
      </c>
      <c r="AT15" s="439">
        <v>723</v>
      </c>
      <c r="AU15" s="439">
        <v>723</v>
      </c>
      <c r="AV15" s="439">
        <v>722</v>
      </c>
      <c r="AW15" s="439">
        <v>722</v>
      </c>
      <c r="AX15" s="439">
        <v>720</v>
      </c>
      <c r="AY15" s="416">
        <v>719</v>
      </c>
      <c r="AZ15" s="412">
        <v>718</v>
      </c>
      <c r="BA15" s="439">
        <v>714</v>
      </c>
      <c r="BB15" s="439">
        <v>712</v>
      </c>
      <c r="BC15" s="439">
        <v>711</v>
      </c>
      <c r="BD15" s="439">
        <v>708</v>
      </c>
      <c r="BE15" s="439">
        <v>707</v>
      </c>
      <c r="BF15" s="439">
        <v>690</v>
      </c>
      <c r="BG15" s="439">
        <v>675</v>
      </c>
      <c r="BH15" s="439">
        <v>674</v>
      </c>
      <c r="BI15" s="439">
        <v>672</v>
      </c>
      <c r="BJ15" s="439">
        <v>673</v>
      </c>
      <c r="BK15" s="416">
        <v>672</v>
      </c>
      <c r="BL15" s="412">
        <v>670</v>
      </c>
      <c r="BM15" s="439">
        <v>669</v>
      </c>
      <c r="BN15" s="439">
        <v>674</v>
      </c>
      <c r="BO15" s="439">
        <v>675</v>
      </c>
      <c r="BP15" s="411">
        <v>675</v>
      </c>
      <c r="BQ15" s="411">
        <v>683</v>
      </c>
      <c r="BR15" s="411">
        <v>673</v>
      </c>
      <c r="BS15" s="411">
        <v>676</v>
      </c>
      <c r="BT15" s="411">
        <v>675</v>
      </c>
      <c r="BU15" s="411">
        <v>672</v>
      </c>
      <c r="BV15" s="411">
        <v>670</v>
      </c>
      <c r="BW15" s="416">
        <f>'1. Población_Afiliada_Regimen'!H15</f>
        <v>673</v>
      </c>
      <c r="BX15" s="118">
        <f t="shared" si="0"/>
        <v>3</v>
      </c>
      <c r="BY15" s="98">
        <f t="shared" si="1"/>
        <v>0.44776119402985076</v>
      </c>
      <c r="BZ15" s="118">
        <f t="shared" si="2"/>
        <v>1</v>
      </c>
      <c r="CA15" s="98">
        <f t="shared" si="3"/>
        <v>0.14880952380952381</v>
      </c>
      <c r="CE15" s="119" t="s">
        <v>483</v>
      </c>
      <c r="CF15" s="117">
        <v>105957</v>
      </c>
      <c r="CG15" s="120">
        <v>106071</v>
      </c>
      <c r="CH15" s="120">
        <v>104813</v>
      </c>
      <c r="CI15" s="4">
        <f>BI4</f>
        <v>103951</v>
      </c>
      <c r="CJ15" s="1">
        <v>103451</v>
      </c>
    </row>
    <row r="16" spans="1:93" ht="15" outlineLevel="2">
      <c r="A16" s="473">
        <v>495</v>
      </c>
      <c r="B16" s="16" t="s">
        <v>308</v>
      </c>
      <c r="C16" s="406" t="s">
        <v>316</v>
      </c>
      <c r="D16" s="412">
        <v>372</v>
      </c>
      <c r="E16" s="439">
        <v>372</v>
      </c>
      <c r="F16" s="439">
        <v>372</v>
      </c>
      <c r="G16" s="439">
        <v>372</v>
      </c>
      <c r="H16" s="439">
        <v>372</v>
      </c>
      <c r="I16" s="439">
        <v>373</v>
      </c>
      <c r="J16" s="439">
        <v>373</v>
      </c>
      <c r="K16" s="439">
        <v>373</v>
      </c>
      <c r="L16" s="439">
        <v>373</v>
      </c>
      <c r="M16" s="439">
        <v>373</v>
      </c>
      <c r="N16" s="439">
        <v>373</v>
      </c>
      <c r="O16" s="416">
        <v>390</v>
      </c>
      <c r="P16" s="412">
        <v>390</v>
      </c>
      <c r="Q16" s="439">
        <v>340</v>
      </c>
      <c r="R16" s="439">
        <v>336</v>
      </c>
      <c r="S16" s="439">
        <v>394</v>
      </c>
      <c r="T16" s="439">
        <v>389</v>
      </c>
      <c r="U16" s="439">
        <v>387</v>
      </c>
      <c r="V16" s="439">
        <v>386</v>
      </c>
      <c r="W16" s="439">
        <v>387</v>
      </c>
      <c r="X16" s="439">
        <v>387</v>
      </c>
      <c r="Y16" s="439">
        <v>391</v>
      </c>
      <c r="Z16" s="439">
        <v>390</v>
      </c>
      <c r="AA16" s="416">
        <v>397</v>
      </c>
      <c r="AB16" s="412">
        <v>397</v>
      </c>
      <c r="AC16" s="439">
        <v>397</v>
      </c>
      <c r="AD16" s="439">
        <v>396</v>
      </c>
      <c r="AE16" s="439">
        <v>395</v>
      </c>
      <c r="AF16" s="439">
        <v>393</v>
      </c>
      <c r="AG16" s="439">
        <v>392</v>
      </c>
      <c r="AH16" s="439">
        <v>393</v>
      </c>
      <c r="AI16" s="439">
        <v>397</v>
      </c>
      <c r="AJ16" s="439">
        <v>398</v>
      </c>
      <c r="AK16" s="439">
        <v>400</v>
      </c>
      <c r="AL16" s="439">
        <v>400</v>
      </c>
      <c r="AM16" s="416">
        <v>400</v>
      </c>
      <c r="AN16" s="412">
        <v>400</v>
      </c>
      <c r="AO16" s="439">
        <v>400</v>
      </c>
      <c r="AP16" s="439">
        <v>400</v>
      </c>
      <c r="AQ16" s="439">
        <v>399</v>
      </c>
      <c r="AR16" s="439">
        <v>397</v>
      </c>
      <c r="AS16" s="439">
        <v>397</v>
      </c>
      <c r="AT16" s="439">
        <v>395</v>
      </c>
      <c r="AU16" s="439">
        <v>395</v>
      </c>
      <c r="AV16" s="439">
        <v>395</v>
      </c>
      <c r="AW16" s="439">
        <v>391</v>
      </c>
      <c r="AX16" s="439">
        <v>391</v>
      </c>
      <c r="AY16" s="416">
        <v>391</v>
      </c>
      <c r="AZ16" s="412">
        <v>390</v>
      </c>
      <c r="BA16" s="439">
        <v>389</v>
      </c>
      <c r="BB16" s="439">
        <v>385</v>
      </c>
      <c r="BC16" s="439">
        <v>385</v>
      </c>
      <c r="BD16" s="439">
        <v>384</v>
      </c>
      <c r="BE16" s="439">
        <v>383</v>
      </c>
      <c r="BF16" s="439">
        <v>376</v>
      </c>
      <c r="BG16" s="439">
        <v>372</v>
      </c>
      <c r="BH16" s="439">
        <v>372</v>
      </c>
      <c r="BI16" s="439">
        <v>372</v>
      </c>
      <c r="BJ16" s="439">
        <v>367</v>
      </c>
      <c r="BK16" s="416">
        <v>366</v>
      </c>
      <c r="BL16" s="412">
        <v>365</v>
      </c>
      <c r="BM16" s="439">
        <v>364</v>
      </c>
      <c r="BN16" s="439">
        <v>364</v>
      </c>
      <c r="BO16" s="439">
        <v>365</v>
      </c>
      <c r="BP16" s="411">
        <v>365</v>
      </c>
      <c r="BQ16" s="411">
        <v>375</v>
      </c>
      <c r="BR16" s="411">
        <v>370</v>
      </c>
      <c r="BS16" s="411">
        <v>373</v>
      </c>
      <c r="BT16" s="411">
        <v>369</v>
      </c>
      <c r="BU16" s="411">
        <v>369</v>
      </c>
      <c r="BV16" s="411">
        <v>368</v>
      </c>
      <c r="BW16" s="416">
        <f>'1. Población_Afiliada_Regimen'!H16</f>
        <v>369</v>
      </c>
      <c r="BX16" s="118">
        <f t="shared" si="0"/>
        <v>1</v>
      </c>
      <c r="BY16" s="98">
        <f t="shared" si="1"/>
        <v>0.27173913043478259</v>
      </c>
      <c r="BZ16" s="118">
        <f t="shared" si="2"/>
        <v>3</v>
      </c>
      <c r="CA16" s="98">
        <f t="shared" si="3"/>
        <v>0.81967213114754101</v>
      </c>
      <c r="CE16" s="119" t="s">
        <v>484</v>
      </c>
      <c r="CF16" s="117">
        <v>105795</v>
      </c>
      <c r="CG16" s="120">
        <v>105884</v>
      </c>
      <c r="CH16" s="120">
        <f>AX4</f>
        <v>104514</v>
      </c>
      <c r="CI16" s="4">
        <f>BJ4</f>
        <v>103939</v>
      </c>
      <c r="CJ16" s="1">
        <v>103298</v>
      </c>
    </row>
    <row r="17" spans="1:88" ht="15" outlineLevel="2">
      <c r="A17" s="473">
        <v>790</v>
      </c>
      <c r="B17" s="16" t="s">
        <v>308</v>
      </c>
      <c r="C17" s="406" t="s">
        <v>318</v>
      </c>
      <c r="D17" s="412">
        <v>388</v>
      </c>
      <c r="E17" s="439">
        <v>388</v>
      </c>
      <c r="F17" s="439">
        <v>388</v>
      </c>
      <c r="G17" s="439">
        <v>388</v>
      </c>
      <c r="H17" s="439">
        <v>388</v>
      </c>
      <c r="I17" s="439">
        <v>393</v>
      </c>
      <c r="J17" s="439">
        <v>393</v>
      </c>
      <c r="K17" s="439">
        <v>393</v>
      </c>
      <c r="L17" s="439">
        <v>393</v>
      </c>
      <c r="M17" s="439">
        <v>393</v>
      </c>
      <c r="N17" s="439">
        <v>391</v>
      </c>
      <c r="O17" s="416">
        <v>418</v>
      </c>
      <c r="P17" s="412">
        <v>416</v>
      </c>
      <c r="Q17" s="439">
        <v>359</v>
      </c>
      <c r="R17" s="439">
        <v>354</v>
      </c>
      <c r="S17" s="439">
        <v>422</v>
      </c>
      <c r="T17" s="439">
        <v>414</v>
      </c>
      <c r="U17" s="439">
        <v>424</v>
      </c>
      <c r="V17" s="439">
        <v>418</v>
      </c>
      <c r="W17" s="439">
        <v>419</v>
      </c>
      <c r="X17" s="439">
        <v>419</v>
      </c>
      <c r="Y17" s="439">
        <v>424</v>
      </c>
      <c r="Z17" s="439">
        <v>423</v>
      </c>
      <c r="AA17" s="416">
        <v>423</v>
      </c>
      <c r="AB17" s="412">
        <v>422</v>
      </c>
      <c r="AC17" s="439">
        <v>422</v>
      </c>
      <c r="AD17" s="439">
        <v>422</v>
      </c>
      <c r="AE17" s="439">
        <v>422</v>
      </c>
      <c r="AF17" s="439">
        <v>423</v>
      </c>
      <c r="AG17" s="439">
        <v>418</v>
      </c>
      <c r="AH17" s="439">
        <v>418</v>
      </c>
      <c r="AI17" s="439">
        <v>418</v>
      </c>
      <c r="AJ17" s="439">
        <v>418</v>
      </c>
      <c r="AK17" s="439">
        <v>418</v>
      </c>
      <c r="AL17" s="439">
        <v>418</v>
      </c>
      <c r="AM17" s="416">
        <v>418</v>
      </c>
      <c r="AN17" s="412">
        <v>417</v>
      </c>
      <c r="AO17" s="439">
        <v>418</v>
      </c>
      <c r="AP17" s="439">
        <v>418</v>
      </c>
      <c r="AQ17" s="439">
        <v>418</v>
      </c>
      <c r="AR17" s="439">
        <v>418</v>
      </c>
      <c r="AS17" s="439">
        <v>417</v>
      </c>
      <c r="AT17" s="439">
        <v>417</v>
      </c>
      <c r="AU17" s="439">
        <v>416</v>
      </c>
      <c r="AV17" s="439">
        <v>414</v>
      </c>
      <c r="AW17" s="439">
        <v>414</v>
      </c>
      <c r="AX17" s="439">
        <v>413</v>
      </c>
      <c r="AY17" s="416">
        <v>412</v>
      </c>
      <c r="AZ17" s="412">
        <v>412</v>
      </c>
      <c r="BA17" s="439">
        <v>412</v>
      </c>
      <c r="BB17" s="439">
        <v>411</v>
      </c>
      <c r="BC17" s="439">
        <v>411</v>
      </c>
      <c r="BD17" s="439">
        <v>411</v>
      </c>
      <c r="BE17" s="439">
        <v>411</v>
      </c>
      <c r="BF17" s="439">
        <v>397</v>
      </c>
      <c r="BG17" s="439">
        <v>389</v>
      </c>
      <c r="BH17" s="439">
        <v>388</v>
      </c>
      <c r="BI17" s="439">
        <v>387</v>
      </c>
      <c r="BJ17" s="439">
        <v>390</v>
      </c>
      <c r="BK17" s="416">
        <v>389</v>
      </c>
      <c r="BL17" s="412">
        <v>384</v>
      </c>
      <c r="BM17" s="439">
        <v>384</v>
      </c>
      <c r="BN17" s="439">
        <v>394</v>
      </c>
      <c r="BO17" s="439">
        <v>396</v>
      </c>
      <c r="BP17" s="411">
        <v>396</v>
      </c>
      <c r="BQ17" s="411">
        <v>403</v>
      </c>
      <c r="BR17" s="411">
        <v>396</v>
      </c>
      <c r="BS17" s="411">
        <v>399</v>
      </c>
      <c r="BT17" s="411">
        <v>397</v>
      </c>
      <c r="BU17" s="411">
        <v>397</v>
      </c>
      <c r="BV17" s="411">
        <v>398</v>
      </c>
      <c r="BW17" s="416">
        <f>'1. Población_Afiliada_Regimen'!H17</f>
        <v>400</v>
      </c>
      <c r="BX17" s="118">
        <f t="shared" si="0"/>
        <v>2</v>
      </c>
      <c r="BY17" s="98">
        <f t="shared" si="1"/>
        <v>0.50251256281407031</v>
      </c>
      <c r="BZ17" s="118">
        <f t="shared" si="2"/>
        <v>11</v>
      </c>
      <c r="CA17" s="98">
        <f t="shared" si="3"/>
        <v>2.8277634961439588</v>
      </c>
      <c r="CE17" s="119" t="s">
        <v>485</v>
      </c>
      <c r="CF17" s="117">
        <v>106002</v>
      </c>
      <c r="CG17" s="120">
        <v>105786</v>
      </c>
      <c r="CH17" s="120">
        <f>AY4</f>
        <v>104367</v>
      </c>
      <c r="CI17" s="4">
        <f>BK4</f>
        <v>103803</v>
      </c>
      <c r="CJ17" s="1">
        <v>103313</v>
      </c>
    </row>
    <row r="18" spans="1:88" ht="15" outlineLevel="2">
      <c r="A18" s="473">
        <v>895</v>
      </c>
      <c r="B18" s="16" t="s">
        <v>308</v>
      </c>
      <c r="C18" s="406" t="s">
        <v>320</v>
      </c>
      <c r="D18" s="412">
        <v>375</v>
      </c>
      <c r="E18" s="439">
        <v>375</v>
      </c>
      <c r="F18" s="439">
        <v>375</v>
      </c>
      <c r="G18" s="439">
        <v>375</v>
      </c>
      <c r="H18" s="439">
        <v>375</v>
      </c>
      <c r="I18" s="439">
        <v>379</v>
      </c>
      <c r="J18" s="439">
        <v>378</v>
      </c>
      <c r="K18" s="439">
        <v>379</v>
      </c>
      <c r="L18" s="439">
        <v>379</v>
      </c>
      <c r="M18" s="439">
        <v>379</v>
      </c>
      <c r="N18" s="439">
        <v>378</v>
      </c>
      <c r="O18" s="416">
        <v>409</v>
      </c>
      <c r="P18" s="412">
        <v>408</v>
      </c>
      <c r="Q18" s="439">
        <v>349</v>
      </c>
      <c r="R18" s="439">
        <v>346</v>
      </c>
      <c r="S18" s="439">
        <v>418</v>
      </c>
      <c r="T18" s="439">
        <v>414</v>
      </c>
      <c r="U18" s="439">
        <v>412</v>
      </c>
      <c r="V18" s="439">
        <v>404</v>
      </c>
      <c r="W18" s="439">
        <v>403</v>
      </c>
      <c r="X18" s="439">
        <v>403</v>
      </c>
      <c r="Y18" s="439">
        <v>407</v>
      </c>
      <c r="Z18" s="439">
        <v>406</v>
      </c>
      <c r="AA18" s="416">
        <v>407</v>
      </c>
      <c r="AB18" s="412">
        <v>408</v>
      </c>
      <c r="AC18" s="439">
        <v>409</v>
      </c>
      <c r="AD18" s="439">
        <v>411</v>
      </c>
      <c r="AE18" s="439">
        <v>411</v>
      </c>
      <c r="AF18" s="439">
        <v>414</v>
      </c>
      <c r="AG18" s="439">
        <v>413</v>
      </c>
      <c r="AH18" s="439">
        <v>415</v>
      </c>
      <c r="AI18" s="439">
        <v>415</v>
      </c>
      <c r="AJ18" s="439">
        <v>417</v>
      </c>
      <c r="AK18" s="439">
        <v>417</v>
      </c>
      <c r="AL18" s="439">
        <v>416</v>
      </c>
      <c r="AM18" s="416">
        <v>415</v>
      </c>
      <c r="AN18" s="412">
        <v>414</v>
      </c>
      <c r="AO18" s="439">
        <v>417</v>
      </c>
      <c r="AP18" s="439">
        <v>417</v>
      </c>
      <c r="AQ18" s="439">
        <v>417</v>
      </c>
      <c r="AR18" s="439">
        <v>415</v>
      </c>
      <c r="AS18" s="439">
        <v>415</v>
      </c>
      <c r="AT18" s="439">
        <v>415</v>
      </c>
      <c r="AU18" s="439">
        <v>415</v>
      </c>
      <c r="AV18" s="439">
        <v>415</v>
      </c>
      <c r="AW18" s="439">
        <v>414</v>
      </c>
      <c r="AX18" s="439">
        <v>414</v>
      </c>
      <c r="AY18" s="416">
        <v>414</v>
      </c>
      <c r="AZ18" s="412">
        <v>413</v>
      </c>
      <c r="BA18" s="439">
        <v>412</v>
      </c>
      <c r="BB18" s="439">
        <v>410</v>
      </c>
      <c r="BC18" s="439">
        <v>410</v>
      </c>
      <c r="BD18" s="439">
        <v>409</v>
      </c>
      <c r="BE18" s="439">
        <v>408</v>
      </c>
      <c r="BF18" s="439">
        <v>403</v>
      </c>
      <c r="BG18" s="439">
        <v>398</v>
      </c>
      <c r="BH18" s="439">
        <v>398</v>
      </c>
      <c r="BI18" s="439">
        <v>396</v>
      </c>
      <c r="BJ18" s="439">
        <v>400</v>
      </c>
      <c r="BK18" s="416">
        <v>399</v>
      </c>
      <c r="BL18" s="412">
        <v>399</v>
      </c>
      <c r="BM18" s="439">
        <v>398</v>
      </c>
      <c r="BN18" s="439">
        <v>408</v>
      </c>
      <c r="BO18" s="439">
        <v>410</v>
      </c>
      <c r="BP18" s="411">
        <v>410</v>
      </c>
      <c r="BQ18" s="411">
        <v>422</v>
      </c>
      <c r="BR18" s="411">
        <v>420</v>
      </c>
      <c r="BS18" s="411">
        <v>425</v>
      </c>
      <c r="BT18" s="411">
        <v>424</v>
      </c>
      <c r="BU18" s="411">
        <v>424</v>
      </c>
      <c r="BV18" s="411">
        <v>423</v>
      </c>
      <c r="BW18" s="416">
        <f>'1. Población_Afiliada_Regimen'!H18</f>
        <v>424</v>
      </c>
      <c r="BX18" s="118">
        <f t="shared" si="0"/>
        <v>1</v>
      </c>
      <c r="BY18" s="98">
        <f t="shared" si="1"/>
        <v>0.2364066193853428</v>
      </c>
      <c r="BZ18" s="118">
        <f t="shared" si="2"/>
        <v>25</v>
      </c>
      <c r="CA18" s="98">
        <f t="shared" si="3"/>
        <v>6.2656641604010019</v>
      </c>
    </row>
    <row r="19" spans="1:88" ht="15" outlineLevel="1">
      <c r="A19" s="143" t="s">
        <v>322</v>
      </c>
      <c r="B19" s="28"/>
      <c r="C19" s="29"/>
      <c r="D19" s="46">
        <v>8708</v>
      </c>
      <c r="E19" s="47">
        <v>8708</v>
      </c>
      <c r="F19" s="47">
        <v>8708</v>
      </c>
      <c r="G19" s="47">
        <v>8708</v>
      </c>
      <c r="H19" s="47">
        <v>8708</v>
      </c>
      <c r="I19" s="47">
        <v>8811</v>
      </c>
      <c r="J19" s="47">
        <v>8808</v>
      </c>
      <c r="K19" s="47">
        <v>8810</v>
      </c>
      <c r="L19" s="47">
        <v>8810</v>
      </c>
      <c r="M19" s="47">
        <v>8810</v>
      </c>
      <c r="N19" s="47">
        <v>8798</v>
      </c>
      <c r="O19" s="270">
        <v>9119</v>
      </c>
      <c r="P19" s="46">
        <v>9103</v>
      </c>
      <c r="Q19" s="47">
        <v>7980</v>
      </c>
      <c r="R19" s="47">
        <v>7860</v>
      </c>
      <c r="S19" s="47">
        <v>9730</v>
      </c>
      <c r="T19" s="47">
        <v>9528</v>
      </c>
      <c r="U19" s="47">
        <v>9736</v>
      </c>
      <c r="V19" s="47">
        <v>9618</v>
      </c>
      <c r="W19" s="47">
        <v>9601</v>
      </c>
      <c r="X19" s="47">
        <v>9587</v>
      </c>
      <c r="Y19" s="47">
        <v>9650</v>
      </c>
      <c r="Z19" s="47">
        <v>9626</v>
      </c>
      <c r="AA19" s="270">
        <v>9648</v>
      </c>
      <c r="AB19" s="46">
        <v>9653</v>
      </c>
      <c r="AC19" s="47">
        <v>9653</v>
      </c>
      <c r="AD19" s="47">
        <v>9692</v>
      </c>
      <c r="AE19" s="47">
        <v>9692</v>
      </c>
      <c r="AF19" s="47">
        <v>9591</v>
      </c>
      <c r="AG19" s="47">
        <v>9542</v>
      </c>
      <c r="AH19" s="47">
        <v>9567</v>
      </c>
      <c r="AI19" s="47">
        <v>9579</v>
      </c>
      <c r="AJ19" s="47">
        <v>9575</v>
      </c>
      <c r="AK19" s="47">
        <v>9594</v>
      </c>
      <c r="AL19" s="47">
        <v>9577</v>
      </c>
      <c r="AM19" s="270">
        <v>9572</v>
      </c>
      <c r="AN19" s="46">
        <v>9567</v>
      </c>
      <c r="AO19" s="47">
        <v>9582</v>
      </c>
      <c r="AP19" s="47">
        <v>9578</v>
      </c>
      <c r="AQ19" s="47">
        <v>9559</v>
      </c>
      <c r="AR19" s="47">
        <v>9550</v>
      </c>
      <c r="AS19" s="47">
        <v>9535</v>
      </c>
      <c r="AT19" s="47">
        <v>9519</v>
      </c>
      <c r="AU19" s="47">
        <v>9500</v>
      </c>
      <c r="AV19" s="47">
        <v>9484</v>
      </c>
      <c r="AW19" s="47">
        <v>9474</v>
      </c>
      <c r="AX19" s="47">
        <v>9453</v>
      </c>
      <c r="AY19" s="270">
        <v>9443</v>
      </c>
      <c r="AZ19" s="46">
        <v>9431</v>
      </c>
      <c r="BA19" s="47">
        <v>9399</v>
      </c>
      <c r="BB19" s="47">
        <v>9357</v>
      </c>
      <c r="BC19" s="47">
        <v>9342</v>
      </c>
      <c r="BD19" s="47">
        <v>9317</v>
      </c>
      <c r="BE19" s="47">
        <v>9305</v>
      </c>
      <c r="BF19" s="47">
        <v>9147</v>
      </c>
      <c r="BG19" s="47">
        <v>9094</v>
      </c>
      <c r="BH19" s="47">
        <v>9087</v>
      </c>
      <c r="BI19" s="47">
        <v>9081</v>
      </c>
      <c r="BJ19" s="47">
        <v>9119</v>
      </c>
      <c r="BK19" s="270">
        <v>9108</v>
      </c>
      <c r="BL19" s="46">
        <v>9027</v>
      </c>
      <c r="BM19" s="47">
        <v>9018</v>
      </c>
      <c r="BN19" s="47">
        <v>9278</v>
      </c>
      <c r="BO19" s="47">
        <v>9296</v>
      </c>
      <c r="BP19" s="59">
        <v>9296</v>
      </c>
      <c r="BQ19" s="59">
        <v>9367</v>
      </c>
      <c r="BR19" s="59">
        <v>9234</v>
      </c>
      <c r="BS19" s="59">
        <v>9240</v>
      </c>
      <c r="BT19" s="59">
        <v>9207</v>
      </c>
      <c r="BU19" s="59">
        <v>9180</v>
      </c>
      <c r="BV19" s="59">
        <v>9149</v>
      </c>
      <c r="BW19" s="270">
        <f>SUM(BW20:BW30)</f>
        <v>9158</v>
      </c>
      <c r="BX19" s="118">
        <f t="shared" si="0"/>
        <v>9</v>
      </c>
      <c r="BY19" s="98">
        <f t="shared" si="1"/>
        <v>9.8371406711115966E-2</v>
      </c>
      <c r="BZ19" s="118">
        <f t="shared" si="2"/>
        <v>50</v>
      </c>
      <c r="CA19" s="98">
        <f t="shared" si="3"/>
        <v>0.54896794027228812</v>
      </c>
    </row>
    <row r="20" spans="1:88" ht="15" outlineLevel="2">
      <c r="A20" s="473">
        <v>45</v>
      </c>
      <c r="B20" s="16" t="s">
        <v>322</v>
      </c>
      <c r="C20" s="406" t="s">
        <v>317</v>
      </c>
      <c r="D20" s="412">
        <v>1745</v>
      </c>
      <c r="E20" s="439">
        <v>1745</v>
      </c>
      <c r="F20" s="439">
        <v>1745</v>
      </c>
      <c r="G20" s="439">
        <v>1745</v>
      </c>
      <c r="H20" s="439">
        <v>1745</v>
      </c>
      <c r="I20" s="439">
        <v>1762</v>
      </c>
      <c r="J20" s="439">
        <v>1762</v>
      </c>
      <c r="K20" s="439">
        <v>1762</v>
      </c>
      <c r="L20" s="439">
        <v>1762</v>
      </c>
      <c r="M20" s="439">
        <v>1762</v>
      </c>
      <c r="N20" s="439">
        <v>1756</v>
      </c>
      <c r="O20" s="416">
        <v>1827</v>
      </c>
      <c r="P20" s="412">
        <v>1825</v>
      </c>
      <c r="Q20" s="439">
        <v>1630</v>
      </c>
      <c r="R20" s="439">
        <v>1600</v>
      </c>
      <c r="S20" s="439">
        <v>2109</v>
      </c>
      <c r="T20" s="439">
        <v>2064</v>
      </c>
      <c r="U20" s="439">
        <v>2131</v>
      </c>
      <c r="V20" s="439">
        <v>2103</v>
      </c>
      <c r="W20" s="439">
        <v>2092</v>
      </c>
      <c r="X20" s="439">
        <v>2087</v>
      </c>
      <c r="Y20" s="439">
        <v>2093</v>
      </c>
      <c r="Z20" s="439">
        <v>2086</v>
      </c>
      <c r="AA20" s="416">
        <v>2086</v>
      </c>
      <c r="AB20" s="412">
        <v>2083</v>
      </c>
      <c r="AC20" s="439">
        <v>2080</v>
      </c>
      <c r="AD20" s="439">
        <v>2089</v>
      </c>
      <c r="AE20" s="439">
        <v>2089</v>
      </c>
      <c r="AF20" s="439">
        <v>2063</v>
      </c>
      <c r="AG20" s="439">
        <v>2049</v>
      </c>
      <c r="AH20" s="439">
        <v>2048</v>
      </c>
      <c r="AI20" s="439">
        <v>2042</v>
      </c>
      <c r="AJ20" s="439">
        <v>2045</v>
      </c>
      <c r="AK20" s="439">
        <v>2045</v>
      </c>
      <c r="AL20" s="439">
        <v>2042</v>
      </c>
      <c r="AM20" s="416">
        <v>2042</v>
      </c>
      <c r="AN20" s="412">
        <v>2041</v>
      </c>
      <c r="AO20" s="439">
        <v>2043</v>
      </c>
      <c r="AP20" s="439">
        <v>2041</v>
      </c>
      <c r="AQ20" s="439">
        <v>2035</v>
      </c>
      <c r="AR20" s="439">
        <v>2033</v>
      </c>
      <c r="AS20" s="439">
        <v>2030</v>
      </c>
      <c r="AT20" s="439">
        <v>2028</v>
      </c>
      <c r="AU20" s="439">
        <v>2025</v>
      </c>
      <c r="AV20" s="439">
        <v>2021</v>
      </c>
      <c r="AW20" s="439">
        <v>2017</v>
      </c>
      <c r="AX20" s="439">
        <v>2013</v>
      </c>
      <c r="AY20" s="416">
        <v>2012</v>
      </c>
      <c r="AZ20" s="412">
        <v>2010</v>
      </c>
      <c r="BA20" s="439">
        <v>2003</v>
      </c>
      <c r="BB20" s="439">
        <v>1996</v>
      </c>
      <c r="BC20" s="439">
        <v>1993</v>
      </c>
      <c r="BD20" s="439">
        <v>1986</v>
      </c>
      <c r="BE20" s="439">
        <v>1986</v>
      </c>
      <c r="BF20" s="439">
        <v>1946</v>
      </c>
      <c r="BG20" s="439">
        <v>1944</v>
      </c>
      <c r="BH20" s="439">
        <v>1943</v>
      </c>
      <c r="BI20" s="439">
        <v>1942</v>
      </c>
      <c r="BJ20" s="439">
        <v>1960</v>
      </c>
      <c r="BK20" s="416">
        <v>1956</v>
      </c>
      <c r="BL20" s="412">
        <v>1941</v>
      </c>
      <c r="BM20" s="439">
        <v>1939</v>
      </c>
      <c r="BN20" s="439">
        <v>2034</v>
      </c>
      <c r="BO20" s="439">
        <v>2037</v>
      </c>
      <c r="BP20" s="411">
        <v>2037</v>
      </c>
      <c r="BQ20" s="411">
        <v>2055</v>
      </c>
      <c r="BR20" s="411">
        <v>2027</v>
      </c>
      <c r="BS20" s="411">
        <v>2028</v>
      </c>
      <c r="BT20" s="411">
        <v>2021</v>
      </c>
      <c r="BU20" s="411">
        <v>2015</v>
      </c>
      <c r="BV20" s="411">
        <v>2004</v>
      </c>
      <c r="BW20" s="416">
        <f>'1. Población_Afiliada_Regimen'!H20</f>
        <v>2008</v>
      </c>
      <c r="BX20" s="118">
        <f t="shared" si="0"/>
        <v>4</v>
      </c>
      <c r="BY20" s="98">
        <f t="shared" si="1"/>
        <v>0.19960079840319359</v>
      </c>
      <c r="BZ20" s="118">
        <f t="shared" si="2"/>
        <v>52</v>
      </c>
      <c r="CA20" s="98">
        <f t="shared" si="3"/>
        <v>2.6584867075664622</v>
      </c>
    </row>
    <row r="21" spans="1:88" ht="15" outlineLevel="2">
      <c r="A21" s="473">
        <v>51</v>
      </c>
      <c r="B21" s="16" t="s">
        <v>322</v>
      </c>
      <c r="C21" s="406" t="s">
        <v>319</v>
      </c>
      <c r="D21" s="412">
        <v>604</v>
      </c>
      <c r="E21" s="439">
        <v>604</v>
      </c>
      <c r="F21" s="439">
        <v>604</v>
      </c>
      <c r="G21" s="439">
        <v>604</v>
      </c>
      <c r="H21" s="439">
        <v>604</v>
      </c>
      <c r="I21" s="439">
        <v>609</v>
      </c>
      <c r="J21" s="439">
        <v>608</v>
      </c>
      <c r="K21" s="439">
        <v>609</v>
      </c>
      <c r="L21" s="439">
        <v>609</v>
      </c>
      <c r="M21" s="439">
        <v>609</v>
      </c>
      <c r="N21" s="439">
        <v>609</v>
      </c>
      <c r="O21" s="416">
        <v>632</v>
      </c>
      <c r="P21" s="412">
        <v>630</v>
      </c>
      <c r="Q21" s="439">
        <v>543</v>
      </c>
      <c r="R21" s="439">
        <v>531</v>
      </c>
      <c r="S21" s="439">
        <v>661</v>
      </c>
      <c r="T21" s="439">
        <v>651</v>
      </c>
      <c r="U21" s="439">
        <v>661</v>
      </c>
      <c r="V21" s="439">
        <v>656</v>
      </c>
      <c r="W21" s="439">
        <v>655</v>
      </c>
      <c r="X21" s="439">
        <v>654</v>
      </c>
      <c r="Y21" s="439">
        <v>661</v>
      </c>
      <c r="Z21" s="439">
        <v>659</v>
      </c>
      <c r="AA21" s="416">
        <v>659</v>
      </c>
      <c r="AB21" s="412">
        <v>659</v>
      </c>
      <c r="AC21" s="439">
        <v>657</v>
      </c>
      <c r="AD21" s="439">
        <v>659</v>
      </c>
      <c r="AE21" s="439">
        <v>659</v>
      </c>
      <c r="AF21" s="439">
        <v>653</v>
      </c>
      <c r="AG21" s="439">
        <v>648</v>
      </c>
      <c r="AH21" s="439">
        <v>651</v>
      </c>
      <c r="AI21" s="439">
        <v>650</v>
      </c>
      <c r="AJ21" s="439">
        <v>650</v>
      </c>
      <c r="AK21" s="439">
        <v>651</v>
      </c>
      <c r="AL21" s="439">
        <v>649</v>
      </c>
      <c r="AM21" s="416">
        <v>649</v>
      </c>
      <c r="AN21" s="412">
        <v>649</v>
      </c>
      <c r="AO21" s="439">
        <v>650</v>
      </c>
      <c r="AP21" s="439">
        <v>649</v>
      </c>
      <c r="AQ21" s="439">
        <v>645</v>
      </c>
      <c r="AR21" s="439">
        <v>645</v>
      </c>
      <c r="AS21" s="439">
        <v>645</v>
      </c>
      <c r="AT21" s="439">
        <v>645</v>
      </c>
      <c r="AU21" s="439">
        <v>645</v>
      </c>
      <c r="AV21" s="439">
        <v>645</v>
      </c>
      <c r="AW21" s="439">
        <v>644</v>
      </c>
      <c r="AX21" s="439">
        <v>643</v>
      </c>
      <c r="AY21" s="416">
        <v>641</v>
      </c>
      <c r="AZ21" s="412">
        <v>640</v>
      </c>
      <c r="BA21" s="439">
        <v>639</v>
      </c>
      <c r="BB21" s="439">
        <v>637</v>
      </c>
      <c r="BC21" s="439">
        <v>637</v>
      </c>
      <c r="BD21" s="439">
        <v>637</v>
      </c>
      <c r="BE21" s="439">
        <v>637</v>
      </c>
      <c r="BF21" s="439">
        <v>625</v>
      </c>
      <c r="BG21" s="439">
        <v>611</v>
      </c>
      <c r="BH21" s="439">
        <v>610</v>
      </c>
      <c r="BI21" s="439">
        <v>610</v>
      </c>
      <c r="BJ21" s="439">
        <v>615</v>
      </c>
      <c r="BK21" s="416">
        <v>614</v>
      </c>
      <c r="BL21" s="412">
        <v>611</v>
      </c>
      <c r="BM21" s="439">
        <v>609</v>
      </c>
      <c r="BN21" s="439">
        <v>613</v>
      </c>
      <c r="BO21" s="439">
        <v>614</v>
      </c>
      <c r="BP21" s="411">
        <v>614</v>
      </c>
      <c r="BQ21" s="411">
        <v>616</v>
      </c>
      <c r="BR21" s="411">
        <v>608</v>
      </c>
      <c r="BS21" s="411">
        <v>615</v>
      </c>
      <c r="BT21" s="411">
        <v>611</v>
      </c>
      <c r="BU21" s="411">
        <v>609</v>
      </c>
      <c r="BV21" s="411">
        <v>607</v>
      </c>
      <c r="BW21" s="416">
        <f>'1. Población_Afiliada_Regimen'!H21</f>
        <v>609</v>
      </c>
      <c r="BX21" s="118">
        <f t="shared" si="0"/>
        <v>2</v>
      </c>
      <c r="BY21" s="98">
        <f t="shared" si="1"/>
        <v>0.32948929159802309</v>
      </c>
      <c r="BZ21" s="118">
        <f t="shared" si="2"/>
        <v>-5</v>
      </c>
      <c r="CA21" s="98">
        <f t="shared" si="3"/>
        <v>-0.81433224755700329</v>
      </c>
    </row>
    <row r="22" spans="1:88" ht="15" outlineLevel="2">
      <c r="A22" s="473">
        <v>147</v>
      </c>
      <c r="B22" s="16" t="s">
        <v>322</v>
      </c>
      <c r="C22" s="406" t="s">
        <v>326</v>
      </c>
      <c r="D22" s="412">
        <v>465</v>
      </c>
      <c r="E22" s="439">
        <v>465</v>
      </c>
      <c r="F22" s="439">
        <v>465</v>
      </c>
      <c r="G22" s="439">
        <v>465</v>
      </c>
      <c r="H22" s="439">
        <v>465</v>
      </c>
      <c r="I22" s="439">
        <v>471</v>
      </c>
      <c r="J22" s="439">
        <v>471</v>
      </c>
      <c r="K22" s="439">
        <v>471</v>
      </c>
      <c r="L22" s="439">
        <v>471</v>
      </c>
      <c r="M22" s="439">
        <v>471</v>
      </c>
      <c r="N22" s="439">
        <v>471</v>
      </c>
      <c r="O22" s="416">
        <v>484</v>
      </c>
      <c r="P22" s="412">
        <v>484</v>
      </c>
      <c r="Q22" s="439">
        <v>430</v>
      </c>
      <c r="R22" s="439">
        <v>420</v>
      </c>
      <c r="S22" s="439">
        <v>532</v>
      </c>
      <c r="T22" s="439">
        <v>521</v>
      </c>
      <c r="U22" s="439">
        <v>531</v>
      </c>
      <c r="V22" s="439">
        <v>522</v>
      </c>
      <c r="W22" s="439">
        <v>520</v>
      </c>
      <c r="X22" s="439">
        <v>520</v>
      </c>
      <c r="Y22" s="439">
        <v>524</v>
      </c>
      <c r="Z22" s="439">
        <v>524</v>
      </c>
      <c r="AA22" s="416">
        <v>528</v>
      </c>
      <c r="AB22" s="412">
        <v>528</v>
      </c>
      <c r="AC22" s="439">
        <v>528</v>
      </c>
      <c r="AD22" s="439">
        <v>529</v>
      </c>
      <c r="AE22" s="439">
        <v>529</v>
      </c>
      <c r="AF22" s="439">
        <v>521</v>
      </c>
      <c r="AG22" s="439">
        <v>517</v>
      </c>
      <c r="AH22" s="439">
        <v>517</v>
      </c>
      <c r="AI22" s="439">
        <v>515</v>
      </c>
      <c r="AJ22" s="439">
        <v>513</v>
      </c>
      <c r="AK22" s="439">
        <v>513</v>
      </c>
      <c r="AL22" s="439">
        <v>512</v>
      </c>
      <c r="AM22" s="416">
        <v>512</v>
      </c>
      <c r="AN22" s="412">
        <v>511</v>
      </c>
      <c r="AO22" s="439">
        <v>511</v>
      </c>
      <c r="AP22" s="439">
        <v>511</v>
      </c>
      <c r="AQ22" s="439">
        <v>510</v>
      </c>
      <c r="AR22" s="439">
        <v>510</v>
      </c>
      <c r="AS22" s="439">
        <v>509</v>
      </c>
      <c r="AT22" s="439">
        <v>505</v>
      </c>
      <c r="AU22" s="439">
        <v>504</v>
      </c>
      <c r="AV22" s="439">
        <v>502</v>
      </c>
      <c r="AW22" s="439">
        <v>502</v>
      </c>
      <c r="AX22" s="439">
        <v>501</v>
      </c>
      <c r="AY22" s="416">
        <v>501</v>
      </c>
      <c r="AZ22" s="412">
        <v>499</v>
      </c>
      <c r="BA22" s="439">
        <v>498</v>
      </c>
      <c r="BB22" s="439">
        <v>497</v>
      </c>
      <c r="BC22" s="439">
        <v>497</v>
      </c>
      <c r="BD22" s="439">
        <v>497</v>
      </c>
      <c r="BE22" s="439">
        <v>496</v>
      </c>
      <c r="BF22" s="439">
        <v>487</v>
      </c>
      <c r="BG22" s="439">
        <v>480</v>
      </c>
      <c r="BH22" s="439">
        <v>480</v>
      </c>
      <c r="BI22" s="439">
        <v>479</v>
      </c>
      <c r="BJ22" s="439">
        <v>475</v>
      </c>
      <c r="BK22" s="416">
        <v>473</v>
      </c>
      <c r="BL22" s="412">
        <v>472</v>
      </c>
      <c r="BM22" s="439">
        <v>471</v>
      </c>
      <c r="BN22" s="439">
        <v>493</v>
      </c>
      <c r="BO22" s="439">
        <v>493</v>
      </c>
      <c r="BP22" s="411">
        <v>493</v>
      </c>
      <c r="BQ22" s="411">
        <v>497</v>
      </c>
      <c r="BR22" s="411">
        <v>487</v>
      </c>
      <c r="BS22" s="411">
        <v>487</v>
      </c>
      <c r="BT22" s="411">
        <v>484</v>
      </c>
      <c r="BU22" s="411">
        <v>484</v>
      </c>
      <c r="BV22" s="411">
        <v>483</v>
      </c>
      <c r="BW22" s="416">
        <f>'1. Población_Afiliada_Regimen'!H22</f>
        <v>482</v>
      </c>
      <c r="BX22" s="118">
        <f t="shared" si="0"/>
        <v>-1</v>
      </c>
      <c r="BY22" s="98">
        <f t="shared" si="1"/>
        <v>-0.20703933747412009</v>
      </c>
      <c r="BZ22" s="118">
        <f t="shared" si="2"/>
        <v>9</v>
      </c>
      <c r="CA22" s="98">
        <f t="shared" si="3"/>
        <v>1.9027484143763214</v>
      </c>
      <c r="CJ22" t="str">
        <f>UPPER((TEXT('1. Población_Afiliada_Regimen'!C1,"mmmm yy")))</f>
        <v>DICIEMBRE 20</v>
      </c>
    </row>
    <row r="23" spans="1:88" ht="15" outlineLevel="2">
      <c r="A23" s="473">
        <v>172</v>
      </c>
      <c r="B23" s="16" t="s">
        <v>322</v>
      </c>
      <c r="C23" s="406" t="s">
        <v>328</v>
      </c>
      <c r="D23" s="412">
        <v>764</v>
      </c>
      <c r="E23" s="439">
        <v>764</v>
      </c>
      <c r="F23" s="439">
        <v>764</v>
      </c>
      <c r="G23" s="439">
        <v>764</v>
      </c>
      <c r="H23" s="439">
        <v>764</v>
      </c>
      <c r="I23" s="439">
        <v>776</v>
      </c>
      <c r="J23" s="439">
        <v>776</v>
      </c>
      <c r="K23" s="439">
        <v>776</v>
      </c>
      <c r="L23" s="439">
        <v>776</v>
      </c>
      <c r="M23" s="439">
        <v>776</v>
      </c>
      <c r="N23" s="439">
        <v>775</v>
      </c>
      <c r="O23" s="416">
        <v>794</v>
      </c>
      <c r="P23" s="412">
        <v>792</v>
      </c>
      <c r="Q23" s="439">
        <v>673</v>
      </c>
      <c r="R23" s="439">
        <v>669</v>
      </c>
      <c r="S23" s="439">
        <v>807</v>
      </c>
      <c r="T23" s="439">
        <v>791</v>
      </c>
      <c r="U23" s="439">
        <v>798</v>
      </c>
      <c r="V23" s="439">
        <v>795</v>
      </c>
      <c r="W23" s="439">
        <v>789</v>
      </c>
      <c r="X23" s="439">
        <v>788</v>
      </c>
      <c r="Y23" s="439">
        <v>792</v>
      </c>
      <c r="Z23" s="439">
        <v>787</v>
      </c>
      <c r="AA23" s="416">
        <v>790</v>
      </c>
      <c r="AB23" s="412">
        <v>790</v>
      </c>
      <c r="AC23" s="439">
        <v>790</v>
      </c>
      <c r="AD23" s="439">
        <v>790</v>
      </c>
      <c r="AE23" s="439">
        <v>790</v>
      </c>
      <c r="AF23" s="439">
        <v>787</v>
      </c>
      <c r="AG23" s="439">
        <v>779</v>
      </c>
      <c r="AH23" s="439">
        <v>784</v>
      </c>
      <c r="AI23" s="439">
        <v>784</v>
      </c>
      <c r="AJ23" s="439">
        <v>782</v>
      </c>
      <c r="AK23" s="439">
        <v>783</v>
      </c>
      <c r="AL23" s="439">
        <v>782</v>
      </c>
      <c r="AM23" s="416">
        <v>782</v>
      </c>
      <c r="AN23" s="412">
        <v>781</v>
      </c>
      <c r="AO23" s="439">
        <v>783</v>
      </c>
      <c r="AP23" s="439">
        <v>783</v>
      </c>
      <c r="AQ23" s="439">
        <v>782</v>
      </c>
      <c r="AR23" s="439">
        <v>780</v>
      </c>
      <c r="AS23" s="439">
        <v>773</v>
      </c>
      <c r="AT23" s="439">
        <v>773</v>
      </c>
      <c r="AU23" s="439">
        <v>773</v>
      </c>
      <c r="AV23" s="439">
        <v>772</v>
      </c>
      <c r="AW23" s="439">
        <v>770</v>
      </c>
      <c r="AX23" s="439">
        <v>770</v>
      </c>
      <c r="AY23" s="416">
        <v>768</v>
      </c>
      <c r="AZ23" s="412">
        <v>767</v>
      </c>
      <c r="BA23" s="439">
        <v>765</v>
      </c>
      <c r="BB23" s="439">
        <v>763</v>
      </c>
      <c r="BC23" s="439">
        <v>763</v>
      </c>
      <c r="BD23" s="439">
        <v>761</v>
      </c>
      <c r="BE23" s="439">
        <v>761</v>
      </c>
      <c r="BF23" s="439">
        <v>755</v>
      </c>
      <c r="BG23" s="439">
        <v>741</v>
      </c>
      <c r="BH23" s="439">
        <v>741</v>
      </c>
      <c r="BI23" s="439">
        <v>740</v>
      </c>
      <c r="BJ23" s="439">
        <v>742</v>
      </c>
      <c r="BK23" s="416">
        <v>740</v>
      </c>
      <c r="BL23" s="412">
        <v>731</v>
      </c>
      <c r="BM23" s="439">
        <v>731</v>
      </c>
      <c r="BN23" s="439">
        <v>743</v>
      </c>
      <c r="BO23" s="439">
        <v>743</v>
      </c>
      <c r="BP23" s="411">
        <v>743</v>
      </c>
      <c r="BQ23" s="411">
        <v>752</v>
      </c>
      <c r="BR23" s="411">
        <v>740</v>
      </c>
      <c r="BS23" s="411">
        <v>739</v>
      </c>
      <c r="BT23" s="411">
        <v>739</v>
      </c>
      <c r="BU23" s="411">
        <v>737</v>
      </c>
      <c r="BV23" s="411">
        <v>728</v>
      </c>
      <c r="BW23" s="416">
        <f>'1. Población_Afiliada_Regimen'!H23</f>
        <v>730</v>
      </c>
      <c r="BX23" s="118">
        <f t="shared" si="0"/>
        <v>2</v>
      </c>
      <c r="BY23" s="98">
        <f t="shared" si="1"/>
        <v>0.27472527472527475</v>
      </c>
      <c r="BZ23" s="118">
        <f t="shared" si="2"/>
        <v>-10</v>
      </c>
      <c r="CA23" s="98">
        <f t="shared" si="3"/>
        <v>-1.3513513513513513</v>
      </c>
    </row>
    <row r="24" spans="1:88" ht="15" outlineLevel="2">
      <c r="A24" s="473">
        <v>475</v>
      </c>
      <c r="B24" s="16" t="s">
        <v>322</v>
      </c>
      <c r="C24" s="406" t="s">
        <v>330</v>
      </c>
      <c r="D24" s="412">
        <v>62</v>
      </c>
      <c r="E24" s="439">
        <v>62</v>
      </c>
      <c r="F24" s="439">
        <v>62</v>
      </c>
      <c r="G24" s="439">
        <v>62</v>
      </c>
      <c r="H24" s="439">
        <v>62</v>
      </c>
      <c r="I24" s="439">
        <v>63</v>
      </c>
      <c r="J24" s="439">
        <v>63</v>
      </c>
      <c r="K24" s="439">
        <v>63</v>
      </c>
      <c r="L24" s="439">
        <v>63</v>
      </c>
      <c r="M24" s="439">
        <v>63</v>
      </c>
      <c r="N24" s="439">
        <v>63</v>
      </c>
      <c r="O24" s="416">
        <v>70</v>
      </c>
      <c r="P24" s="412">
        <v>68</v>
      </c>
      <c r="Q24" s="439">
        <v>56</v>
      </c>
      <c r="R24" s="439">
        <v>56</v>
      </c>
      <c r="S24" s="439">
        <v>80</v>
      </c>
      <c r="T24" s="439">
        <v>78</v>
      </c>
      <c r="U24" s="439">
        <v>80</v>
      </c>
      <c r="V24" s="439">
        <v>80</v>
      </c>
      <c r="W24" s="439">
        <v>81</v>
      </c>
      <c r="X24" s="439">
        <v>81</v>
      </c>
      <c r="Y24" s="439">
        <v>81</v>
      </c>
      <c r="Z24" s="439">
        <v>81</v>
      </c>
      <c r="AA24" s="416">
        <v>81</v>
      </c>
      <c r="AB24" s="412">
        <v>81</v>
      </c>
      <c r="AC24" s="439">
        <v>81</v>
      </c>
      <c r="AD24" s="439">
        <v>81</v>
      </c>
      <c r="AE24" s="439">
        <v>81</v>
      </c>
      <c r="AF24" s="439">
        <v>82</v>
      </c>
      <c r="AG24" s="439">
        <v>81</v>
      </c>
      <c r="AH24" s="439">
        <v>81</v>
      </c>
      <c r="AI24" s="439">
        <v>83</v>
      </c>
      <c r="AJ24" s="439">
        <v>83</v>
      </c>
      <c r="AK24" s="439">
        <v>83</v>
      </c>
      <c r="AL24" s="439">
        <v>83</v>
      </c>
      <c r="AM24" s="416">
        <v>83</v>
      </c>
      <c r="AN24" s="412">
        <v>83</v>
      </c>
      <c r="AO24" s="439">
        <v>83</v>
      </c>
      <c r="AP24" s="439">
        <v>83</v>
      </c>
      <c r="AQ24" s="439">
        <v>83</v>
      </c>
      <c r="AR24" s="439">
        <v>83</v>
      </c>
      <c r="AS24" s="439">
        <v>83</v>
      </c>
      <c r="AT24" s="439">
        <v>83</v>
      </c>
      <c r="AU24" s="439">
        <v>83</v>
      </c>
      <c r="AV24" s="439">
        <v>83</v>
      </c>
      <c r="AW24" s="439">
        <v>83</v>
      </c>
      <c r="AX24" s="439">
        <v>83</v>
      </c>
      <c r="AY24" s="416">
        <v>83</v>
      </c>
      <c r="AZ24" s="412">
        <v>83</v>
      </c>
      <c r="BA24" s="439">
        <v>83</v>
      </c>
      <c r="BB24" s="439">
        <v>83</v>
      </c>
      <c r="BC24" s="439">
        <v>83</v>
      </c>
      <c r="BD24" s="439">
        <v>83</v>
      </c>
      <c r="BE24" s="439">
        <v>83</v>
      </c>
      <c r="BF24" s="439">
        <v>83</v>
      </c>
      <c r="BG24" s="439">
        <v>83</v>
      </c>
      <c r="BH24" s="439">
        <v>83</v>
      </c>
      <c r="BI24" s="439">
        <v>83</v>
      </c>
      <c r="BJ24" s="439">
        <v>84</v>
      </c>
      <c r="BK24" s="416">
        <v>84</v>
      </c>
      <c r="BL24" s="412">
        <v>79</v>
      </c>
      <c r="BM24" s="439">
        <v>79</v>
      </c>
      <c r="BN24" s="439">
        <v>79</v>
      </c>
      <c r="BO24" s="439">
        <v>79</v>
      </c>
      <c r="BP24" s="411">
        <v>79</v>
      </c>
      <c r="BQ24" s="411">
        <v>79</v>
      </c>
      <c r="BR24" s="411">
        <v>78</v>
      </c>
      <c r="BS24" s="411">
        <v>79</v>
      </c>
      <c r="BT24" s="411">
        <v>79</v>
      </c>
      <c r="BU24" s="411">
        <v>79</v>
      </c>
      <c r="BV24" s="411">
        <v>79</v>
      </c>
      <c r="BW24" s="416">
        <f>'1. Población_Afiliada_Regimen'!H24</f>
        <v>80</v>
      </c>
      <c r="BX24" s="118">
        <f t="shared" si="0"/>
        <v>1</v>
      </c>
      <c r="BY24" s="98">
        <f t="shared" si="1"/>
        <v>1.2658227848101267</v>
      </c>
      <c r="BZ24" s="118">
        <f t="shared" si="2"/>
        <v>-4</v>
      </c>
      <c r="CA24" s="98">
        <f t="shared" si="3"/>
        <v>-4.7619047619047619</v>
      </c>
    </row>
    <row r="25" spans="1:88" ht="15" outlineLevel="2">
      <c r="A25" s="473">
        <v>480</v>
      </c>
      <c r="B25" s="16" t="s">
        <v>322</v>
      </c>
      <c r="C25" s="406" t="s">
        <v>332</v>
      </c>
      <c r="D25" s="412">
        <v>276</v>
      </c>
      <c r="E25" s="439">
        <v>276</v>
      </c>
      <c r="F25" s="439">
        <v>276</v>
      </c>
      <c r="G25" s="439">
        <v>276</v>
      </c>
      <c r="H25" s="439">
        <v>276</v>
      </c>
      <c r="I25" s="439">
        <v>278</v>
      </c>
      <c r="J25" s="439">
        <v>278</v>
      </c>
      <c r="K25" s="439">
        <v>278</v>
      </c>
      <c r="L25" s="439">
        <v>278</v>
      </c>
      <c r="M25" s="439">
        <v>278</v>
      </c>
      <c r="N25" s="439">
        <v>278</v>
      </c>
      <c r="O25" s="416">
        <v>296</v>
      </c>
      <c r="P25" s="412">
        <v>295</v>
      </c>
      <c r="Q25" s="439">
        <v>260</v>
      </c>
      <c r="R25" s="439">
        <v>258</v>
      </c>
      <c r="S25" s="439">
        <v>298</v>
      </c>
      <c r="T25" s="439">
        <v>296</v>
      </c>
      <c r="U25" s="439">
        <v>299</v>
      </c>
      <c r="V25" s="439">
        <v>294</v>
      </c>
      <c r="W25" s="439">
        <v>295</v>
      </c>
      <c r="X25" s="439">
        <v>295</v>
      </c>
      <c r="Y25" s="439">
        <v>298</v>
      </c>
      <c r="Z25" s="439">
        <v>298</v>
      </c>
      <c r="AA25" s="416">
        <v>298</v>
      </c>
      <c r="AB25" s="412">
        <v>298</v>
      </c>
      <c r="AC25" s="439">
        <v>298</v>
      </c>
      <c r="AD25" s="439">
        <v>298</v>
      </c>
      <c r="AE25" s="439">
        <v>298</v>
      </c>
      <c r="AF25" s="439">
        <v>292</v>
      </c>
      <c r="AG25" s="439">
        <v>292</v>
      </c>
      <c r="AH25" s="439">
        <v>293</v>
      </c>
      <c r="AI25" s="439">
        <v>292</v>
      </c>
      <c r="AJ25" s="439">
        <v>292</v>
      </c>
      <c r="AK25" s="439">
        <v>293</v>
      </c>
      <c r="AL25" s="439">
        <v>293</v>
      </c>
      <c r="AM25" s="416">
        <v>293</v>
      </c>
      <c r="AN25" s="412">
        <v>292</v>
      </c>
      <c r="AO25" s="439">
        <v>291</v>
      </c>
      <c r="AP25" s="439">
        <v>291</v>
      </c>
      <c r="AQ25" s="439">
        <v>290</v>
      </c>
      <c r="AR25" s="439">
        <v>290</v>
      </c>
      <c r="AS25" s="439">
        <v>289</v>
      </c>
      <c r="AT25" s="439">
        <v>288</v>
      </c>
      <c r="AU25" s="439">
        <v>287</v>
      </c>
      <c r="AV25" s="439">
        <v>287</v>
      </c>
      <c r="AW25" s="439">
        <v>287</v>
      </c>
      <c r="AX25" s="439">
        <v>287</v>
      </c>
      <c r="AY25" s="416">
        <v>287</v>
      </c>
      <c r="AZ25" s="412">
        <v>287</v>
      </c>
      <c r="BA25" s="439">
        <v>287</v>
      </c>
      <c r="BB25" s="439">
        <v>287</v>
      </c>
      <c r="BC25" s="439">
        <v>288</v>
      </c>
      <c r="BD25" s="439">
        <v>286</v>
      </c>
      <c r="BE25" s="439">
        <v>286</v>
      </c>
      <c r="BF25" s="439">
        <v>280</v>
      </c>
      <c r="BG25" s="439">
        <v>277</v>
      </c>
      <c r="BH25" s="439">
        <v>277</v>
      </c>
      <c r="BI25" s="439">
        <v>277</v>
      </c>
      <c r="BJ25" s="439">
        <v>278</v>
      </c>
      <c r="BK25" s="416">
        <v>278</v>
      </c>
      <c r="BL25" s="412">
        <v>274</v>
      </c>
      <c r="BM25" s="439">
        <v>272</v>
      </c>
      <c r="BN25" s="439">
        <v>274</v>
      </c>
      <c r="BO25" s="439">
        <v>274</v>
      </c>
      <c r="BP25" s="411">
        <v>274</v>
      </c>
      <c r="BQ25" s="411">
        <v>277</v>
      </c>
      <c r="BR25" s="411">
        <v>273</v>
      </c>
      <c r="BS25" s="411">
        <v>274</v>
      </c>
      <c r="BT25" s="411">
        <v>274</v>
      </c>
      <c r="BU25" s="411">
        <v>273</v>
      </c>
      <c r="BV25" s="411">
        <v>271</v>
      </c>
      <c r="BW25" s="416">
        <f>'1. Población_Afiliada_Regimen'!H25</f>
        <v>271</v>
      </c>
      <c r="BX25" s="118">
        <f t="shared" si="0"/>
        <v>0</v>
      </c>
      <c r="BY25" s="98">
        <f t="shared" si="1"/>
        <v>0</v>
      </c>
      <c r="BZ25" s="118">
        <f t="shared" si="2"/>
        <v>-7</v>
      </c>
      <c r="CA25" s="98">
        <f t="shared" si="3"/>
        <v>-2.5179856115107913</v>
      </c>
    </row>
    <row r="26" spans="1:88" ht="15" outlineLevel="2">
      <c r="A26" s="473">
        <v>490</v>
      </c>
      <c r="B26" s="16" t="s">
        <v>322</v>
      </c>
      <c r="C26" s="406" t="s">
        <v>334</v>
      </c>
      <c r="D26" s="412">
        <v>841</v>
      </c>
      <c r="E26" s="439">
        <v>841</v>
      </c>
      <c r="F26" s="439">
        <v>841</v>
      </c>
      <c r="G26" s="439">
        <v>841</v>
      </c>
      <c r="H26" s="439">
        <v>841</v>
      </c>
      <c r="I26" s="439">
        <v>853</v>
      </c>
      <c r="J26" s="439">
        <v>852</v>
      </c>
      <c r="K26" s="439">
        <v>853</v>
      </c>
      <c r="L26" s="439">
        <v>853</v>
      </c>
      <c r="M26" s="439">
        <v>853</v>
      </c>
      <c r="N26" s="439">
        <v>852</v>
      </c>
      <c r="O26" s="416">
        <v>902</v>
      </c>
      <c r="P26" s="412">
        <v>901</v>
      </c>
      <c r="Q26" s="439">
        <v>798</v>
      </c>
      <c r="R26" s="439">
        <v>794</v>
      </c>
      <c r="S26" s="439">
        <v>944</v>
      </c>
      <c r="T26" s="439">
        <v>919</v>
      </c>
      <c r="U26" s="439">
        <v>928</v>
      </c>
      <c r="V26" s="439">
        <v>920</v>
      </c>
      <c r="W26" s="439">
        <v>923</v>
      </c>
      <c r="X26" s="439">
        <v>921</v>
      </c>
      <c r="Y26" s="439">
        <v>923</v>
      </c>
      <c r="Z26" s="439">
        <v>923</v>
      </c>
      <c r="AA26" s="416">
        <v>932</v>
      </c>
      <c r="AB26" s="412">
        <v>935</v>
      </c>
      <c r="AC26" s="439">
        <v>934</v>
      </c>
      <c r="AD26" s="439">
        <v>935</v>
      </c>
      <c r="AE26" s="439">
        <v>935</v>
      </c>
      <c r="AF26" s="439">
        <v>935</v>
      </c>
      <c r="AG26" s="439">
        <v>931</v>
      </c>
      <c r="AH26" s="439">
        <v>936</v>
      </c>
      <c r="AI26" s="439">
        <v>944</v>
      </c>
      <c r="AJ26" s="439">
        <v>942</v>
      </c>
      <c r="AK26" s="439">
        <v>948</v>
      </c>
      <c r="AL26" s="439">
        <v>947</v>
      </c>
      <c r="AM26" s="416">
        <v>947</v>
      </c>
      <c r="AN26" s="412">
        <v>947</v>
      </c>
      <c r="AO26" s="439">
        <v>952</v>
      </c>
      <c r="AP26" s="439">
        <v>952</v>
      </c>
      <c r="AQ26" s="439">
        <v>951</v>
      </c>
      <c r="AR26" s="439">
        <v>950</v>
      </c>
      <c r="AS26" s="439">
        <v>950</v>
      </c>
      <c r="AT26" s="439">
        <v>949</v>
      </c>
      <c r="AU26" s="439">
        <v>948</v>
      </c>
      <c r="AV26" s="439">
        <v>945</v>
      </c>
      <c r="AW26" s="439">
        <v>944</v>
      </c>
      <c r="AX26" s="439">
        <v>941</v>
      </c>
      <c r="AY26" s="416">
        <v>940</v>
      </c>
      <c r="AZ26" s="412">
        <v>941</v>
      </c>
      <c r="BA26" s="439">
        <v>941</v>
      </c>
      <c r="BB26" s="439">
        <v>935</v>
      </c>
      <c r="BC26" s="439">
        <v>934</v>
      </c>
      <c r="BD26" s="439">
        <v>933</v>
      </c>
      <c r="BE26" s="439">
        <v>932</v>
      </c>
      <c r="BF26" s="439">
        <v>912</v>
      </c>
      <c r="BG26" s="439">
        <v>917</v>
      </c>
      <c r="BH26" s="439">
        <v>914</v>
      </c>
      <c r="BI26" s="439">
        <v>913</v>
      </c>
      <c r="BJ26" s="439">
        <v>918</v>
      </c>
      <c r="BK26" s="416">
        <v>918</v>
      </c>
      <c r="BL26" s="412">
        <v>914</v>
      </c>
      <c r="BM26" s="439">
        <v>914</v>
      </c>
      <c r="BN26" s="439">
        <v>932</v>
      </c>
      <c r="BO26" s="439">
        <v>939</v>
      </c>
      <c r="BP26" s="411">
        <v>939</v>
      </c>
      <c r="BQ26" s="411">
        <v>951</v>
      </c>
      <c r="BR26" s="411">
        <v>935</v>
      </c>
      <c r="BS26" s="411">
        <v>938</v>
      </c>
      <c r="BT26" s="411">
        <v>935</v>
      </c>
      <c r="BU26" s="411">
        <v>932</v>
      </c>
      <c r="BV26" s="411">
        <v>933</v>
      </c>
      <c r="BW26" s="416">
        <f>'1. Población_Afiliada_Regimen'!H26</f>
        <v>934</v>
      </c>
      <c r="BX26" s="118">
        <f t="shared" si="0"/>
        <v>1</v>
      </c>
      <c r="BY26" s="98">
        <f t="shared" si="1"/>
        <v>0.10718113612004287</v>
      </c>
      <c r="BZ26" s="118">
        <f t="shared" si="2"/>
        <v>16</v>
      </c>
      <c r="CA26" s="98">
        <f t="shared" si="3"/>
        <v>1.7429193899782136</v>
      </c>
      <c r="CJ26" s="247"/>
    </row>
    <row r="27" spans="1:88" ht="15" outlineLevel="2">
      <c r="A27" s="473">
        <v>659</v>
      </c>
      <c r="B27" s="16" t="s">
        <v>322</v>
      </c>
      <c r="C27" s="406" t="s">
        <v>336</v>
      </c>
      <c r="D27" s="412">
        <v>357</v>
      </c>
      <c r="E27" s="439">
        <v>357</v>
      </c>
      <c r="F27" s="439">
        <v>357</v>
      </c>
      <c r="G27" s="439">
        <v>357</v>
      </c>
      <c r="H27" s="439">
        <v>357</v>
      </c>
      <c r="I27" s="439">
        <v>360</v>
      </c>
      <c r="J27" s="439">
        <v>360</v>
      </c>
      <c r="K27" s="439">
        <v>359</v>
      </c>
      <c r="L27" s="439">
        <v>359</v>
      </c>
      <c r="M27" s="439">
        <v>359</v>
      </c>
      <c r="N27" s="439">
        <v>359</v>
      </c>
      <c r="O27" s="416">
        <v>372</v>
      </c>
      <c r="P27" s="412">
        <v>371</v>
      </c>
      <c r="Q27" s="439">
        <v>337</v>
      </c>
      <c r="R27" s="439">
        <v>333</v>
      </c>
      <c r="S27" s="439">
        <v>419</v>
      </c>
      <c r="T27" s="439">
        <v>414</v>
      </c>
      <c r="U27" s="439">
        <v>419</v>
      </c>
      <c r="V27" s="439">
        <v>409</v>
      </c>
      <c r="W27" s="439">
        <v>407</v>
      </c>
      <c r="X27" s="439">
        <v>407</v>
      </c>
      <c r="Y27" s="439">
        <v>412</v>
      </c>
      <c r="Z27" s="439">
        <v>412</v>
      </c>
      <c r="AA27" s="416">
        <v>413</v>
      </c>
      <c r="AB27" s="412">
        <v>411</v>
      </c>
      <c r="AC27" s="439">
        <v>411</v>
      </c>
      <c r="AD27" s="439">
        <v>411</v>
      </c>
      <c r="AE27" s="439">
        <v>411</v>
      </c>
      <c r="AF27" s="439">
        <v>402</v>
      </c>
      <c r="AG27" s="439">
        <v>401</v>
      </c>
      <c r="AH27" s="439">
        <v>403</v>
      </c>
      <c r="AI27" s="439">
        <v>408</v>
      </c>
      <c r="AJ27" s="439">
        <v>408</v>
      </c>
      <c r="AK27" s="439">
        <v>408</v>
      </c>
      <c r="AL27" s="439">
        <v>408</v>
      </c>
      <c r="AM27" s="416">
        <v>408</v>
      </c>
      <c r="AN27" s="412">
        <v>408</v>
      </c>
      <c r="AO27" s="439">
        <v>408</v>
      </c>
      <c r="AP27" s="439">
        <v>408</v>
      </c>
      <c r="AQ27" s="439">
        <v>408</v>
      </c>
      <c r="AR27" s="439">
        <v>406</v>
      </c>
      <c r="AS27" s="439">
        <v>406</v>
      </c>
      <c r="AT27" s="439">
        <v>406</v>
      </c>
      <c r="AU27" s="439">
        <v>406</v>
      </c>
      <c r="AV27" s="439">
        <v>406</v>
      </c>
      <c r="AW27" s="439">
        <v>406</v>
      </c>
      <c r="AX27" s="439">
        <v>405</v>
      </c>
      <c r="AY27" s="416">
        <v>404</v>
      </c>
      <c r="AZ27" s="412">
        <v>404</v>
      </c>
      <c r="BA27" s="439">
        <v>403</v>
      </c>
      <c r="BB27" s="439">
        <v>402</v>
      </c>
      <c r="BC27" s="439">
        <v>400</v>
      </c>
      <c r="BD27" s="439">
        <v>399</v>
      </c>
      <c r="BE27" s="439">
        <v>397</v>
      </c>
      <c r="BF27" s="439">
        <v>388</v>
      </c>
      <c r="BG27" s="439">
        <v>377</v>
      </c>
      <c r="BH27" s="439">
        <v>377</v>
      </c>
      <c r="BI27" s="439">
        <v>377</v>
      </c>
      <c r="BJ27" s="439">
        <v>380</v>
      </c>
      <c r="BK27" s="416">
        <v>380</v>
      </c>
      <c r="BL27" s="412">
        <v>374</v>
      </c>
      <c r="BM27" s="439">
        <v>374</v>
      </c>
      <c r="BN27" s="439">
        <v>378</v>
      </c>
      <c r="BO27" s="439">
        <v>379</v>
      </c>
      <c r="BP27" s="411">
        <v>379</v>
      </c>
      <c r="BQ27" s="411">
        <v>383</v>
      </c>
      <c r="BR27" s="411">
        <v>379</v>
      </c>
      <c r="BS27" s="411">
        <v>379</v>
      </c>
      <c r="BT27" s="411">
        <v>378</v>
      </c>
      <c r="BU27" s="411">
        <v>376</v>
      </c>
      <c r="BV27" s="411">
        <v>379</v>
      </c>
      <c r="BW27" s="416">
        <f>'1. Población_Afiliada_Regimen'!H27</f>
        <v>379</v>
      </c>
      <c r="BX27" s="118">
        <f t="shared" si="0"/>
        <v>0</v>
      </c>
      <c r="BY27" s="98">
        <f t="shared" si="1"/>
        <v>0</v>
      </c>
      <c r="BZ27" s="118">
        <f t="shared" si="2"/>
        <v>-1</v>
      </c>
      <c r="CA27" s="98">
        <f t="shared" si="3"/>
        <v>-0.26315789473684209</v>
      </c>
    </row>
    <row r="28" spans="1:88" ht="15" outlineLevel="2">
      <c r="A28" s="473">
        <v>665</v>
      </c>
      <c r="B28" s="16" t="s">
        <v>322</v>
      </c>
      <c r="C28" s="406" t="s">
        <v>337</v>
      </c>
      <c r="D28" s="412">
        <v>568</v>
      </c>
      <c r="E28" s="439">
        <v>568</v>
      </c>
      <c r="F28" s="439">
        <v>568</v>
      </c>
      <c r="G28" s="439">
        <v>568</v>
      </c>
      <c r="H28" s="439">
        <v>568</v>
      </c>
      <c r="I28" s="439">
        <v>576</v>
      </c>
      <c r="J28" s="439">
        <v>576</v>
      </c>
      <c r="K28" s="439">
        <v>576</v>
      </c>
      <c r="L28" s="439">
        <v>576</v>
      </c>
      <c r="M28" s="439">
        <v>576</v>
      </c>
      <c r="N28" s="439">
        <v>576</v>
      </c>
      <c r="O28" s="416">
        <v>591</v>
      </c>
      <c r="P28" s="412">
        <v>588</v>
      </c>
      <c r="Q28" s="439">
        <v>529</v>
      </c>
      <c r="R28" s="439">
        <v>523</v>
      </c>
      <c r="S28" s="439">
        <v>598</v>
      </c>
      <c r="T28" s="439">
        <v>586</v>
      </c>
      <c r="U28" s="439">
        <v>594</v>
      </c>
      <c r="V28" s="439">
        <v>586</v>
      </c>
      <c r="W28" s="439">
        <v>585</v>
      </c>
      <c r="X28" s="439">
        <v>585</v>
      </c>
      <c r="Y28" s="439">
        <v>588</v>
      </c>
      <c r="Z28" s="439">
        <v>587</v>
      </c>
      <c r="AA28" s="416">
        <v>591</v>
      </c>
      <c r="AB28" s="412">
        <v>590</v>
      </c>
      <c r="AC28" s="439">
        <v>589</v>
      </c>
      <c r="AD28" s="439">
        <v>590</v>
      </c>
      <c r="AE28" s="439">
        <v>590</v>
      </c>
      <c r="AF28" s="439">
        <v>580</v>
      </c>
      <c r="AG28" s="439">
        <v>578</v>
      </c>
      <c r="AH28" s="439">
        <v>579</v>
      </c>
      <c r="AI28" s="439">
        <v>579</v>
      </c>
      <c r="AJ28" s="439">
        <v>578</v>
      </c>
      <c r="AK28" s="439">
        <v>581</v>
      </c>
      <c r="AL28" s="439">
        <v>579</v>
      </c>
      <c r="AM28" s="416">
        <v>578</v>
      </c>
      <c r="AN28" s="412">
        <v>578</v>
      </c>
      <c r="AO28" s="439">
        <v>578</v>
      </c>
      <c r="AP28" s="439">
        <v>578</v>
      </c>
      <c r="AQ28" s="439">
        <v>578</v>
      </c>
      <c r="AR28" s="439">
        <v>577</v>
      </c>
      <c r="AS28" s="439">
        <v>576</v>
      </c>
      <c r="AT28" s="439">
        <v>575</v>
      </c>
      <c r="AU28" s="439">
        <v>574</v>
      </c>
      <c r="AV28" s="439">
        <v>573</v>
      </c>
      <c r="AW28" s="439">
        <v>573</v>
      </c>
      <c r="AX28" s="439">
        <v>571</v>
      </c>
      <c r="AY28" s="416">
        <v>570</v>
      </c>
      <c r="AZ28" s="412">
        <v>570</v>
      </c>
      <c r="BA28" s="439">
        <v>568</v>
      </c>
      <c r="BB28" s="439">
        <v>567</v>
      </c>
      <c r="BC28" s="439">
        <v>567</v>
      </c>
      <c r="BD28" s="439">
        <v>567</v>
      </c>
      <c r="BE28" s="439">
        <v>567</v>
      </c>
      <c r="BF28" s="439">
        <v>561</v>
      </c>
      <c r="BG28" s="439">
        <v>551</v>
      </c>
      <c r="BH28" s="439">
        <v>550</v>
      </c>
      <c r="BI28" s="439">
        <v>549</v>
      </c>
      <c r="BJ28" s="439">
        <v>546</v>
      </c>
      <c r="BK28" s="416">
        <v>546</v>
      </c>
      <c r="BL28" s="412">
        <v>544</v>
      </c>
      <c r="BM28" s="439">
        <v>544</v>
      </c>
      <c r="BN28" s="439">
        <v>560</v>
      </c>
      <c r="BO28" s="439">
        <v>561</v>
      </c>
      <c r="BP28" s="411">
        <v>561</v>
      </c>
      <c r="BQ28" s="411">
        <v>565</v>
      </c>
      <c r="BR28" s="411">
        <v>562</v>
      </c>
      <c r="BS28" s="411">
        <v>561</v>
      </c>
      <c r="BT28" s="411">
        <v>559</v>
      </c>
      <c r="BU28" s="411">
        <v>559</v>
      </c>
      <c r="BV28" s="411">
        <v>558</v>
      </c>
      <c r="BW28" s="416">
        <f>'1. Población_Afiliada_Regimen'!H28</f>
        <v>557</v>
      </c>
      <c r="BX28" s="118">
        <f t="shared" si="0"/>
        <v>-1</v>
      </c>
      <c r="BY28" s="98">
        <f t="shared" si="1"/>
        <v>-0.17921146953405018</v>
      </c>
      <c r="BZ28" s="118">
        <f t="shared" si="2"/>
        <v>11</v>
      </c>
      <c r="CA28" s="98">
        <f t="shared" si="3"/>
        <v>2.0146520146520146</v>
      </c>
    </row>
    <row r="29" spans="1:88" ht="15" outlineLevel="2">
      <c r="A29" s="473">
        <v>837</v>
      </c>
      <c r="B29" s="16" t="s">
        <v>322</v>
      </c>
      <c r="C29" s="406" t="s">
        <v>339</v>
      </c>
      <c r="D29" s="412">
        <v>2858</v>
      </c>
      <c r="E29" s="439">
        <v>2858</v>
      </c>
      <c r="F29" s="439">
        <v>2858</v>
      </c>
      <c r="G29" s="439">
        <v>2858</v>
      </c>
      <c r="H29" s="439">
        <v>2858</v>
      </c>
      <c r="I29" s="439">
        <v>2890</v>
      </c>
      <c r="J29" s="439">
        <v>2889</v>
      </c>
      <c r="K29" s="439">
        <v>2890</v>
      </c>
      <c r="L29" s="439">
        <v>2890</v>
      </c>
      <c r="M29" s="439">
        <v>2890</v>
      </c>
      <c r="N29" s="439">
        <v>2886</v>
      </c>
      <c r="O29" s="416">
        <v>2966</v>
      </c>
      <c r="P29" s="412">
        <v>2964</v>
      </c>
      <c r="Q29" s="439">
        <v>2567</v>
      </c>
      <c r="R29" s="439">
        <v>2521</v>
      </c>
      <c r="S29" s="439">
        <v>3082</v>
      </c>
      <c r="T29" s="439">
        <v>3011</v>
      </c>
      <c r="U29" s="439">
        <v>3094</v>
      </c>
      <c r="V29" s="439">
        <v>3058</v>
      </c>
      <c r="W29" s="439">
        <v>3060</v>
      </c>
      <c r="X29" s="439">
        <v>3055</v>
      </c>
      <c r="Y29" s="439">
        <v>3082</v>
      </c>
      <c r="Z29" s="439">
        <v>3075</v>
      </c>
      <c r="AA29" s="416">
        <v>3076</v>
      </c>
      <c r="AB29" s="412">
        <v>3083</v>
      </c>
      <c r="AC29" s="439">
        <v>3089</v>
      </c>
      <c r="AD29" s="439">
        <v>3114</v>
      </c>
      <c r="AE29" s="439">
        <v>3114</v>
      </c>
      <c r="AF29" s="439">
        <v>3076</v>
      </c>
      <c r="AG29" s="439">
        <v>3068</v>
      </c>
      <c r="AH29" s="439">
        <v>3077</v>
      </c>
      <c r="AI29" s="439">
        <v>3083</v>
      </c>
      <c r="AJ29" s="439">
        <v>3082</v>
      </c>
      <c r="AK29" s="439">
        <v>3084</v>
      </c>
      <c r="AL29" s="439">
        <v>3077</v>
      </c>
      <c r="AM29" s="416">
        <v>3073</v>
      </c>
      <c r="AN29" s="412">
        <v>3072</v>
      </c>
      <c r="AO29" s="439">
        <v>3077</v>
      </c>
      <c r="AP29" s="439">
        <v>3077</v>
      </c>
      <c r="AQ29" s="439">
        <v>3074</v>
      </c>
      <c r="AR29" s="439">
        <v>3073</v>
      </c>
      <c r="AS29" s="439">
        <v>3071</v>
      </c>
      <c r="AT29" s="439">
        <v>3064</v>
      </c>
      <c r="AU29" s="439">
        <v>3052</v>
      </c>
      <c r="AV29" s="439">
        <v>3047</v>
      </c>
      <c r="AW29" s="439">
        <v>3045</v>
      </c>
      <c r="AX29" s="439">
        <v>3036</v>
      </c>
      <c r="AY29" s="416">
        <v>3034</v>
      </c>
      <c r="AZ29" s="412">
        <v>3029</v>
      </c>
      <c r="BA29" s="439">
        <v>3012</v>
      </c>
      <c r="BB29" s="439">
        <v>2990</v>
      </c>
      <c r="BC29" s="439">
        <v>2980</v>
      </c>
      <c r="BD29" s="439">
        <v>2970</v>
      </c>
      <c r="BE29" s="439">
        <v>2963</v>
      </c>
      <c r="BF29" s="439">
        <v>2917</v>
      </c>
      <c r="BG29" s="439">
        <v>2928</v>
      </c>
      <c r="BH29" s="439">
        <v>2927</v>
      </c>
      <c r="BI29" s="439">
        <v>2926</v>
      </c>
      <c r="BJ29" s="439">
        <v>2934</v>
      </c>
      <c r="BK29" s="416">
        <v>2932</v>
      </c>
      <c r="BL29" s="412">
        <v>2901</v>
      </c>
      <c r="BM29" s="439">
        <v>2899</v>
      </c>
      <c r="BN29" s="439">
        <v>2985</v>
      </c>
      <c r="BO29" s="439">
        <v>2989</v>
      </c>
      <c r="BP29" s="411">
        <v>2989</v>
      </c>
      <c r="BQ29" s="411">
        <v>3001</v>
      </c>
      <c r="BR29" s="411">
        <v>2956</v>
      </c>
      <c r="BS29" s="411">
        <v>2950</v>
      </c>
      <c r="BT29" s="411">
        <v>2937</v>
      </c>
      <c r="BU29" s="411">
        <v>2927</v>
      </c>
      <c r="BV29" s="411">
        <v>2916</v>
      </c>
      <c r="BW29" s="416">
        <f>'1. Población_Afiliada_Regimen'!H29</f>
        <v>2916</v>
      </c>
      <c r="BX29" s="118">
        <f t="shared" si="0"/>
        <v>0</v>
      </c>
      <c r="BY29" s="98">
        <f t="shared" si="1"/>
        <v>0</v>
      </c>
      <c r="BZ29" s="118">
        <f t="shared" si="2"/>
        <v>-16</v>
      </c>
      <c r="CA29" s="98">
        <f t="shared" si="3"/>
        <v>-0.54570259208731242</v>
      </c>
      <c r="CE29" s="247"/>
      <c r="CF29" s="247"/>
      <c r="CG29" s="247"/>
    </row>
    <row r="30" spans="1:88" ht="15" outlineLevel="2">
      <c r="A30" s="473">
        <v>873</v>
      </c>
      <c r="B30" s="16" t="s">
        <v>322</v>
      </c>
      <c r="C30" s="406" t="s">
        <v>341</v>
      </c>
      <c r="D30" s="412">
        <v>168</v>
      </c>
      <c r="E30" s="439">
        <v>168</v>
      </c>
      <c r="F30" s="439">
        <v>168</v>
      </c>
      <c r="G30" s="439">
        <v>168</v>
      </c>
      <c r="H30" s="439">
        <v>168</v>
      </c>
      <c r="I30" s="439">
        <v>173</v>
      </c>
      <c r="J30" s="439">
        <v>173</v>
      </c>
      <c r="K30" s="439">
        <v>173</v>
      </c>
      <c r="L30" s="439">
        <v>173</v>
      </c>
      <c r="M30" s="439">
        <v>173</v>
      </c>
      <c r="N30" s="439">
        <v>173</v>
      </c>
      <c r="O30" s="416">
        <v>185</v>
      </c>
      <c r="P30" s="412">
        <v>185</v>
      </c>
      <c r="Q30" s="439">
        <v>157</v>
      </c>
      <c r="R30" s="439">
        <v>155</v>
      </c>
      <c r="S30" s="439">
        <v>200</v>
      </c>
      <c r="T30" s="439">
        <v>197</v>
      </c>
      <c r="U30" s="439">
        <v>201</v>
      </c>
      <c r="V30" s="439">
        <v>195</v>
      </c>
      <c r="W30" s="439">
        <v>194</v>
      </c>
      <c r="X30" s="439">
        <v>194</v>
      </c>
      <c r="Y30" s="439">
        <v>196</v>
      </c>
      <c r="Z30" s="439">
        <v>194</v>
      </c>
      <c r="AA30" s="416">
        <v>194</v>
      </c>
      <c r="AB30" s="412">
        <v>195</v>
      </c>
      <c r="AC30" s="439">
        <v>196</v>
      </c>
      <c r="AD30" s="439">
        <v>196</v>
      </c>
      <c r="AE30" s="439">
        <v>196</v>
      </c>
      <c r="AF30" s="439">
        <v>200</v>
      </c>
      <c r="AG30" s="439">
        <v>198</v>
      </c>
      <c r="AH30" s="439">
        <v>198</v>
      </c>
      <c r="AI30" s="439">
        <v>199</v>
      </c>
      <c r="AJ30" s="439">
        <v>200</v>
      </c>
      <c r="AK30" s="439">
        <v>205</v>
      </c>
      <c r="AL30" s="439">
        <v>205</v>
      </c>
      <c r="AM30" s="416">
        <v>205</v>
      </c>
      <c r="AN30" s="412">
        <v>205</v>
      </c>
      <c r="AO30" s="439">
        <v>206</v>
      </c>
      <c r="AP30" s="439">
        <v>205</v>
      </c>
      <c r="AQ30" s="439">
        <v>203</v>
      </c>
      <c r="AR30" s="439">
        <v>203</v>
      </c>
      <c r="AS30" s="439">
        <v>203</v>
      </c>
      <c r="AT30" s="439">
        <v>203</v>
      </c>
      <c r="AU30" s="439">
        <v>203</v>
      </c>
      <c r="AV30" s="439">
        <v>203</v>
      </c>
      <c r="AW30" s="439">
        <v>203</v>
      </c>
      <c r="AX30" s="439">
        <v>203</v>
      </c>
      <c r="AY30" s="416">
        <v>203</v>
      </c>
      <c r="AZ30" s="412">
        <v>201</v>
      </c>
      <c r="BA30" s="439">
        <v>200</v>
      </c>
      <c r="BB30" s="439">
        <v>200</v>
      </c>
      <c r="BC30" s="439">
        <v>200</v>
      </c>
      <c r="BD30" s="439">
        <v>198</v>
      </c>
      <c r="BE30" s="439">
        <v>197</v>
      </c>
      <c r="BF30" s="439">
        <v>193</v>
      </c>
      <c r="BG30" s="439">
        <v>185</v>
      </c>
      <c r="BH30" s="439">
        <v>185</v>
      </c>
      <c r="BI30" s="439">
        <v>185</v>
      </c>
      <c r="BJ30" s="439">
        <v>187</v>
      </c>
      <c r="BK30" s="416">
        <v>187</v>
      </c>
      <c r="BL30" s="412">
        <v>186</v>
      </c>
      <c r="BM30" s="439">
        <v>186</v>
      </c>
      <c r="BN30" s="439">
        <v>187</v>
      </c>
      <c r="BO30" s="439">
        <v>188</v>
      </c>
      <c r="BP30" s="411">
        <v>188</v>
      </c>
      <c r="BQ30" s="411">
        <v>191</v>
      </c>
      <c r="BR30" s="411">
        <v>189</v>
      </c>
      <c r="BS30" s="411">
        <v>190</v>
      </c>
      <c r="BT30" s="411">
        <v>190</v>
      </c>
      <c r="BU30" s="411">
        <v>189</v>
      </c>
      <c r="BV30" s="411">
        <v>191</v>
      </c>
      <c r="BW30" s="416">
        <f>'1. Población_Afiliada_Regimen'!H30</f>
        <v>192</v>
      </c>
      <c r="BX30" s="118">
        <f t="shared" si="0"/>
        <v>1</v>
      </c>
      <c r="BY30" s="98">
        <f t="shared" si="1"/>
        <v>0.52356020942408377</v>
      </c>
      <c r="BZ30" s="118">
        <f t="shared" si="2"/>
        <v>5</v>
      </c>
      <c r="CA30" s="98">
        <f t="shared" si="3"/>
        <v>2.6737967914438503</v>
      </c>
      <c r="CE30" s="6"/>
      <c r="CF30" s="6"/>
      <c r="CG30" s="6"/>
      <c r="CH30" s="6"/>
    </row>
    <row r="31" spans="1:88" ht="15" outlineLevel="1">
      <c r="A31" s="143" t="s">
        <v>343</v>
      </c>
      <c r="B31" s="28"/>
      <c r="C31" s="29"/>
      <c r="D31" s="46">
        <v>2795</v>
      </c>
      <c r="E31" s="47">
        <v>2796</v>
      </c>
      <c r="F31" s="47">
        <v>2796</v>
      </c>
      <c r="G31" s="47">
        <v>2796</v>
      </c>
      <c r="H31" s="47">
        <v>2796</v>
      </c>
      <c r="I31" s="47">
        <v>2832</v>
      </c>
      <c r="J31" s="47">
        <v>2830</v>
      </c>
      <c r="K31" s="47">
        <v>2833</v>
      </c>
      <c r="L31" s="47">
        <v>2832</v>
      </c>
      <c r="M31" s="47">
        <v>2832</v>
      </c>
      <c r="N31" s="47">
        <v>2827</v>
      </c>
      <c r="O31" s="270">
        <v>3080</v>
      </c>
      <c r="P31" s="46">
        <v>3056</v>
      </c>
      <c r="Q31" s="47">
        <v>2623</v>
      </c>
      <c r="R31" s="47">
        <v>2596</v>
      </c>
      <c r="S31" s="47">
        <v>3268</v>
      </c>
      <c r="T31" s="47">
        <v>3217</v>
      </c>
      <c r="U31" s="47">
        <v>3269</v>
      </c>
      <c r="V31" s="47">
        <v>3235</v>
      </c>
      <c r="W31" s="47">
        <v>3237</v>
      </c>
      <c r="X31" s="47">
        <v>3224</v>
      </c>
      <c r="Y31" s="47">
        <v>3249</v>
      </c>
      <c r="Z31" s="47">
        <v>3245</v>
      </c>
      <c r="AA31" s="270">
        <v>3266</v>
      </c>
      <c r="AB31" s="46">
        <v>3264</v>
      </c>
      <c r="AC31" s="47">
        <v>3267</v>
      </c>
      <c r="AD31" s="47">
        <v>3272</v>
      </c>
      <c r="AE31" s="47">
        <v>3271</v>
      </c>
      <c r="AF31" s="47">
        <v>3274</v>
      </c>
      <c r="AG31" s="47">
        <v>3260</v>
      </c>
      <c r="AH31" s="47">
        <v>3263</v>
      </c>
      <c r="AI31" s="47">
        <v>3272</v>
      </c>
      <c r="AJ31" s="47">
        <v>3275</v>
      </c>
      <c r="AK31" s="47">
        <v>3278</v>
      </c>
      <c r="AL31" s="47">
        <v>3275</v>
      </c>
      <c r="AM31" s="270">
        <v>3272</v>
      </c>
      <c r="AN31" s="46">
        <v>3268</v>
      </c>
      <c r="AO31" s="47">
        <v>3271</v>
      </c>
      <c r="AP31" s="47">
        <v>3261</v>
      </c>
      <c r="AQ31" s="47">
        <v>3253</v>
      </c>
      <c r="AR31" s="47">
        <v>3250</v>
      </c>
      <c r="AS31" s="47">
        <v>3240</v>
      </c>
      <c r="AT31" s="47">
        <v>3229</v>
      </c>
      <c r="AU31" s="47">
        <v>3214</v>
      </c>
      <c r="AV31" s="47">
        <v>3203</v>
      </c>
      <c r="AW31" s="47">
        <v>3199</v>
      </c>
      <c r="AX31" s="47">
        <v>3184</v>
      </c>
      <c r="AY31" s="270">
        <v>3177</v>
      </c>
      <c r="AZ31" s="46">
        <v>3175</v>
      </c>
      <c r="BA31" s="47">
        <v>3168</v>
      </c>
      <c r="BB31" s="47">
        <v>3152</v>
      </c>
      <c r="BC31" s="47">
        <v>3146</v>
      </c>
      <c r="BD31" s="47">
        <v>3139</v>
      </c>
      <c r="BE31" s="47">
        <v>3132</v>
      </c>
      <c r="BF31" s="47">
        <v>3081</v>
      </c>
      <c r="BG31" s="47">
        <v>3069</v>
      </c>
      <c r="BH31" s="47">
        <v>3064</v>
      </c>
      <c r="BI31" s="47">
        <v>3060</v>
      </c>
      <c r="BJ31" s="47">
        <v>3065</v>
      </c>
      <c r="BK31" s="270">
        <v>3060</v>
      </c>
      <c r="BL31" s="46">
        <v>3039</v>
      </c>
      <c r="BM31" s="47">
        <v>3033</v>
      </c>
      <c r="BN31" s="47">
        <v>3085</v>
      </c>
      <c r="BO31" s="47">
        <v>3095</v>
      </c>
      <c r="BP31" s="59">
        <v>3095</v>
      </c>
      <c r="BQ31" s="59">
        <v>3121</v>
      </c>
      <c r="BR31" s="59">
        <v>3087</v>
      </c>
      <c r="BS31" s="59">
        <v>3090</v>
      </c>
      <c r="BT31" s="59">
        <v>3083</v>
      </c>
      <c r="BU31" s="59">
        <v>3076</v>
      </c>
      <c r="BV31" s="59">
        <v>3073</v>
      </c>
      <c r="BW31" s="270">
        <f>SUM(BW32:BW41)</f>
        <v>3074</v>
      </c>
      <c r="BX31" s="118">
        <f t="shared" si="0"/>
        <v>1</v>
      </c>
      <c r="BY31" s="98">
        <f t="shared" si="1"/>
        <v>3.2541490400260331E-2</v>
      </c>
      <c r="BZ31" s="118">
        <f t="shared" si="2"/>
        <v>14</v>
      </c>
      <c r="CA31" s="98">
        <f t="shared" si="3"/>
        <v>0.45751633986928109</v>
      </c>
      <c r="CE31" s="6"/>
      <c r="CF31" s="6"/>
      <c r="CG31" s="6"/>
      <c r="CH31" s="6"/>
    </row>
    <row r="32" spans="1:88" ht="15" outlineLevel="2">
      <c r="A32" s="473">
        <v>31</v>
      </c>
      <c r="B32" s="16" t="s">
        <v>343</v>
      </c>
      <c r="C32" s="406" t="s">
        <v>305</v>
      </c>
      <c r="D32" s="412">
        <v>380</v>
      </c>
      <c r="E32" s="439">
        <v>380</v>
      </c>
      <c r="F32" s="439">
        <v>380</v>
      </c>
      <c r="G32" s="439">
        <v>380</v>
      </c>
      <c r="H32" s="439">
        <v>380</v>
      </c>
      <c r="I32" s="439">
        <v>383</v>
      </c>
      <c r="J32" s="439">
        <v>382</v>
      </c>
      <c r="K32" s="439">
        <v>383</v>
      </c>
      <c r="L32" s="439">
        <v>383</v>
      </c>
      <c r="M32" s="439">
        <v>383</v>
      </c>
      <c r="N32" s="439">
        <v>383</v>
      </c>
      <c r="O32" s="416">
        <v>409</v>
      </c>
      <c r="P32" s="412">
        <v>405</v>
      </c>
      <c r="Q32" s="439">
        <v>361</v>
      </c>
      <c r="R32" s="439">
        <v>357</v>
      </c>
      <c r="S32" s="439">
        <v>441</v>
      </c>
      <c r="T32" s="439">
        <v>435</v>
      </c>
      <c r="U32" s="439">
        <v>444</v>
      </c>
      <c r="V32" s="439">
        <v>437</v>
      </c>
      <c r="W32" s="439">
        <v>437</v>
      </c>
      <c r="X32" s="439">
        <v>436</v>
      </c>
      <c r="Y32" s="439">
        <v>440</v>
      </c>
      <c r="Z32" s="439">
        <v>439</v>
      </c>
      <c r="AA32" s="416">
        <v>440</v>
      </c>
      <c r="AB32" s="412">
        <v>440</v>
      </c>
      <c r="AC32" s="439">
        <v>440</v>
      </c>
      <c r="AD32" s="439">
        <v>447</v>
      </c>
      <c r="AE32" s="439">
        <v>447</v>
      </c>
      <c r="AF32" s="439">
        <v>447</v>
      </c>
      <c r="AG32" s="439">
        <v>447</v>
      </c>
      <c r="AH32" s="439">
        <v>449</v>
      </c>
      <c r="AI32" s="439">
        <v>448</v>
      </c>
      <c r="AJ32" s="439">
        <v>449</v>
      </c>
      <c r="AK32" s="439">
        <v>449</v>
      </c>
      <c r="AL32" s="439">
        <v>448</v>
      </c>
      <c r="AM32" s="416">
        <v>448</v>
      </c>
      <c r="AN32" s="412">
        <v>448</v>
      </c>
      <c r="AO32" s="439">
        <v>447</v>
      </c>
      <c r="AP32" s="439">
        <v>447</v>
      </c>
      <c r="AQ32" s="439">
        <v>444</v>
      </c>
      <c r="AR32" s="439">
        <v>444</v>
      </c>
      <c r="AS32" s="439">
        <v>443</v>
      </c>
      <c r="AT32" s="439">
        <v>443</v>
      </c>
      <c r="AU32" s="439">
        <v>442</v>
      </c>
      <c r="AV32" s="439">
        <v>442</v>
      </c>
      <c r="AW32" s="439">
        <v>442</v>
      </c>
      <c r="AX32" s="439">
        <v>441</v>
      </c>
      <c r="AY32" s="416">
        <v>438</v>
      </c>
      <c r="AZ32" s="412">
        <v>437</v>
      </c>
      <c r="BA32" s="439">
        <v>436</v>
      </c>
      <c r="BB32" s="439">
        <v>435</v>
      </c>
      <c r="BC32" s="439">
        <v>435</v>
      </c>
      <c r="BD32" s="439">
        <v>434</v>
      </c>
      <c r="BE32" s="439">
        <v>433</v>
      </c>
      <c r="BF32" s="439">
        <v>428</v>
      </c>
      <c r="BG32" s="439">
        <v>431</v>
      </c>
      <c r="BH32" s="439">
        <v>431</v>
      </c>
      <c r="BI32" s="439">
        <v>430</v>
      </c>
      <c r="BJ32" s="439">
        <v>429</v>
      </c>
      <c r="BK32" s="416">
        <v>428</v>
      </c>
      <c r="BL32" s="412">
        <v>426</v>
      </c>
      <c r="BM32" s="439">
        <v>426</v>
      </c>
      <c r="BN32" s="439">
        <v>430</v>
      </c>
      <c r="BO32" s="439">
        <v>431</v>
      </c>
      <c r="BP32" s="411">
        <v>431</v>
      </c>
      <c r="BQ32" s="411">
        <v>433</v>
      </c>
      <c r="BR32" s="411">
        <v>428</v>
      </c>
      <c r="BS32" s="411">
        <v>429</v>
      </c>
      <c r="BT32" s="411">
        <v>429</v>
      </c>
      <c r="BU32" s="411">
        <v>431</v>
      </c>
      <c r="BV32" s="411">
        <v>431</v>
      </c>
      <c r="BW32" s="416">
        <f>'1. Población_Afiliada_Regimen'!H32</f>
        <v>431</v>
      </c>
      <c r="BX32" s="118">
        <f t="shared" si="0"/>
        <v>0</v>
      </c>
      <c r="BY32" s="98">
        <f t="shared" si="1"/>
        <v>0</v>
      </c>
      <c r="BZ32" s="118">
        <f t="shared" si="2"/>
        <v>3</v>
      </c>
      <c r="CA32" s="98">
        <f t="shared" si="3"/>
        <v>0.7009345794392523</v>
      </c>
      <c r="CE32" s="6"/>
      <c r="CF32" s="6"/>
      <c r="CG32" s="6"/>
      <c r="CH32" s="6"/>
    </row>
    <row r="33" spans="1:87" ht="15" outlineLevel="2">
      <c r="A33" s="473">
        <v>40</v>
      </c>
      <c r="B33" s="16" t="s">
        <v>343</v>
      </c>
      <c r="C33" s="406" t="s">
        <v>313</v>
      </c>
      <c r="D33" s="412">
        <v>205</v>
      </c>
      <c r="E33" s="439">
        <v>205</v>
      </c>
      <c r="F33" s="439">
        <v>205</v>
      </c>
      <c r="G33" s="439">
        <v>205</v>
      </c>
      <c r="H33" s="439">
        <v>205</v>
      </c>
      <c r="I33" s="439">
        <v>209</v>
      </c>
      <c r="J33" s="439">
        <v>209</v>
      </c>
      <c r="K33" s="439">
        <v>209</v>
      </c>
      <c r="L33" s="439">
        <v>209</v>
      </c>
      <c r="M33" s="439">
        <v>209</v>
      </c>
      <c r="N33" s="439">
        <v>209</v>
      </c>
      <c r="O33" s="416">
        <v>242</v>
      </c>
      <c r="P33" s="412">
        <v>233</v>
      </c>
      <c r="Q33" s="439">
        <v>185</v>
      </c>
      <c r="R33" s="439">
        <v>184</v>
      </c>
      <c r="S33" s="439">
        <v>239</v>
      </c>
      <c r="T33" s="439">
        <v>231</v>
      </c>
      <c r="U33" s="439">
        <v>234</v>
      </c>
      <c r="V33" s="439">
        <v>234</v>
      </c>
      <c r="W33" s="439">
        <v>234</v>
      </c>
      <c r="X33" s="439">
        <v>234</v>
      </c>
      <c r="Y33" s="439">
        <v>235</v>
      </c>
      <c r="Z33" s="439">
        <v>235</v>
      </c>
      <c r="AA33" s="416">
        <v>237</v>
      </c>
      <c r="AB33" s="412">
        <v>237</v>
      </c>
      <c r="AC33" s="439">
        <v>237</v>
      </c>
      <c r="AD33" s="439">
        <v>238</v>
      </c>
      <c r="AE33" s="439">
        <v>238</v>
      </c>
      <c r="AF33" s="439">
        <v>239</v>
      </c>
      <c r="AG33" s="439">
        <v>237</v>
      </c>
      <c r="AH33" s="439">
        <v>237</v>
      </c>
      <c r="AI33" s="439">
        <v>237</v>
      </c>
      <c r="AJ33" s="439">
        <v>238</v>
      </c>
      <c r="AK33" s="439">
        <v>240</v>
      </c>
      <c r="AL33" s="439">
        <v>240</v>
      </c>
      <c r="AM33" s="416">
        <v>240</v>
      </c>
      <c r="AN33" s="412">
        <v>240</v>
      </c>
      <c r="AO33" s="439">
        <v>240</v>
      </c>
      <c r="AP33" s="439">
        <v>239</v>
      </c>
      <c r="AQ33" s="439">
        <v>239</v>
      </c>
      <c r="AR33" s="439">
        <v>239</v>
      </c>
      <c r="AS33" s="439">
        <v>239</v>
      </c>
      <c r="AT33" s="439">
        <v>237</v>
      </c>
      <c r="AU33" s="439">
        <v>236</v>
      </c>
      <c r="AV33" s="439">
        <v>234</v>
      </c>
      <c r="AW33" s="439">
        <v>234</v>
      </c>
      <c r="AX33" s="439">
        <v>233</v>
      </c>
      <c r="AY33" s="416">
        <v>233</v>
      </c>
      <c r="AZ33" s="412">
        <v>233</v>
      </c>
      <c r="BA33" s="439">
        <v>233</v>
      </c>
      <c r="BB33" s="439">
        <v>232</v>
      </c>
      <c r="BC33" s="439">
        <v>232</v>
      </c>
      <c r="BD33" s="439">
        <v>231</v>
      </c>
      <c r="BE33" s="439">
        <v>229</v>
      </c>
      <c r="BF33" s="439">
        <v>228</v>
      </c>
      <c r="BG33" s="439">
        <v>229</v>
      </c>
      <c r="BH33" s="439">
        <v>229</v>
      </c>
      <c r="BI33" s="439">
        <v>229</v>
      </c>
      <c r="BJ33" s="439">
        <v>230</v>
      </c>
      <c r="BK33" s="416">
        <v>230</v>
      </c>
      <c r="BL33" s="412">
        <v>230</v>
      </c>
      <c r="BM33" s="439">
        <v>229</v>
      </c>
      <c r="BN33" s="439">
        <v>231</v>
      </c>
      <c r="BO33" s="439">
        <v>231</v>
      </c>
      <c r="BP33" s="411">
        <v>231</v>
      </c>
      <c r="BQ33" s="411">
        <v>236</v>
      </c>
      <c r="BR33" s="411">
        <v>234</v>
      </c>
      <c r="BS33" s="411">
        <v>238</v>
      </c>
      <c r="BT33" s="411">
        <v>237</v>
      </c>
      <c r="BU33" s="411">
        <v>237</v>
      </c>
      <c r="BV33" s="411">
        <v>234</v>
      </c>
      <c r="BW33" s="416">
        <f>'1. Población_Afiliada_Regimen'!H33</f>
        <v>233</v>
      </c>
      <c r="BX33" s="118">
        <f t="shared" si="0"/>
        <v>-1</v>
      </c>
      <c r="BY33" s="98">
        <f t="shared" si="1"/>
        <v>-0.42735042735042739</v>
      </c>
      <c r="BZ33" s="118">
        <f t="shared" si="2"/>
        <v>3</v>
      </c>
      <c r="CA33" s="98">
        <f t="shared" si="3"/>
        <v>1.3043478260869565</v>
      </c>
      <c r="CE33" s="6"/>
      <c r="CF33" s="6"/>
      <c r="CG33" s="6"/>
      <c r="CH33" s="6"/>
    </row>
    <row r="34" spans="1:87" ht="15" outlineLevel="2">
      <c r="A34" s="473">
        <v>190</v>
      </c>
      <c r="B34" s="16" t="s">
        <v>343</v>
      </c>
      <c r="C34" s="406" t="s">
        <v>349</v>
      </c>
      <c r="D34" s="412">
        <v>201</v>
      </c>
      <c r="E34" s="439">
        <v>202</v>
      </c>
      <c r="F34" s="439">
        <v>202</v>
      </c>
      <c r="G34" s="439">
        <v>202</v>
      </c>
      <c r="H34" s="439">
        <v>202</v>
      </c>
      <c r="I34" s="439">
        <v>207</v>
      </c>
      <c r="J34" s="439">
        <v>207</v>
      </c>
      <c r="K34" s="439">
        <v>208</v>
      </c>
      <c r="L34" s="439">
        <v>208</v>
      </c>
      <c r="M34" s="439">
        <v>208</v>
      </c>
      <c r="N34" s="439">
        <v>208</v>
      </c>
      <c r="O34" s="416">
        <v>211</v>
      </c>
      <c r="P34" s="412">
        <v>210</v>
      </c>
      <c r="Q34" s="439">
        <v>180</v>
      </c>
      <c r="R34" s="439">
        <v>177</v>
      </c>
      <c r="S34" s="439">
        <v>250</v>
      </c>
      <c r="T34" s="439">
        <v>247</v>
      </c>
      <c r="U34" s="439">
        <v>248</v>
      </c>
      <c r="V34" s="439">
        <v>246</v>
      </c>
      <c r="W34" s="439">
        <v>245</v>
      </c>
      <c r="X34" s="439">
        <v>244</v>
      </c>
      <c r="Y34" s="439">
        <v>245</v>
      </c>
      <c r="Z34" s="439">
        <v>245</v>
      </c>
      <c r="AA34" s="416">
        <v>246</v>
      </c>
      <c r="AB34" s="412">
        <v>245</v>
      </c>
      <c r="AC34" s="439">
        <v>246</v>
      </c>
      <c r="AD34" s="439">
        <v>245</v>
      </c>
      <c r="AE34" s="439">
        <v>245</v>
      </c>
      <c r="AF34" s="439">
        <v>241</v>
      </c>
      <c r="AG34" s="439">
        <v>241</v>
      </c>
      <c r="AH34" s="439">
        <v>243</v>
      </c>
      <c r="AI34" s="439">
        <v>244</v>
      </c>
      <c r="AJ34" s="439">
        <v>246</v>
      </c>
      <c r="AK34" s="439">
        <v>244</v>
      </c>
      <c r="AL34" s="439">
        <v>243</v>
      </c>
      <c r="AM34" s="416">
        <v>243</v>
      </c>
      <c r="AN34" s="412">
        <v>243</v>
      </c>
      <c r="AO34" s="439">
        <v>243</v>
      </c>
      <c r="AP34" s="439">
        <v>242</v>
      </c>
      <c r="AQ34" s="439">
        <v>242</v>
      </c>
      <c r="AR34" s="439">
        <v>242</v>
      </c>
      <c r="AS34" s="439">
        <v>242</v>
      </c>
      <c r="AT34" s="439">
        <v>242</v>
      </c>
      <c r="AU34" s="439">
        <v>241</v>
      </c>
      <c r="AV34" s="439">
        <v>241</v>
      </c>
      <c r="AW34" s="439">
        <v>241</v>
      </c>
      <c r="AX34" s="439">
        <v>240</v>
      </c>
      <c r="AY34" s="416">
        <v>240</v>
      </c>
      <c r="AZ34" s="412">
        <v>240</v>
      </c>
      <c r="BA34" s="439">
        <v>240</v>
      </c>
      <c r="BB34" s="439">
        <v>239</v>
      </c>
      <c r="BC34" s="439">
        <v>239</v>
      </c>
      <c r="BD34" s="439">
        <v>240</v>
      </c>
      <c r="BE34" s="439">
        <v>240</v>
      </c>
      <c r="BF34" s="439">
        <v>235</v>
      </c>
      <c r="BG34" s="439">
        <v>234</v>
      </c>
      <c r="BH34" s="439">
        <v>233</v>
      </c>
      <c r="BI34" s="439">
        <v>232</v>
      </c>
      <c r="BJ34" s="439">
        <v>232</v>
      </c>
      <c r="BK34" s="416">
        <v>232</v>
      </c>
      <c r="BL34" s="412">
        <v>223</v>
      </c>
      <c r="BM34" s="439">
        <v>221</v>
      </c>
      <c r="BN34" s="439">
        <v>226</v>
      </c>
      <c r="BO34" s="439">
        <v>226</v>
      </c>
      <c r="BP34" s="411">
        <v>226</v>
      </c>
      <c r="BQ34" s="411">
        <v>226</v>
      </c>
      <c r="BR34" s="411">
        <v>224</v>
      </c>
      <c r="BS34" s="411">
        <v>224</v>
      </c>
      <c r="BT34" s="411">
        <v>224</v>
      </c>
      <c r="BU34" s="411">
        <v>223</v>
      </c>
      <c r="BV34" s="411">
        <v>221</v>
      </c>
      <c r="BW34" s="416">
        <f>'1. Población_Afiliada_Regimen'!H34</f>
        <v>220</v>
      </c>
      <c r="BX34" s="118">
        <f t="shared" si="0"/>
        <v>-1</v>
      </c>
      <c r="BY34" s="98">
        <f t="shared" si="1"/>
        <v>-0.45248868778280549</v>
      </c>
      <c r="BZ34" s="118">
        <f t="shared" si="2"/>
        <v>-12</v>
      </c>
      <c r="CA34" s="98">
        <f t="shared" si="3"/>
        <v>-5.1724137931034484</v>
      </c>
      <c r="CE34" s="6"/>
      <c r="CF34" s="6"/>
      <c r="CG34" s="6"/>
      <c r="CH34" s="6"/>
    </row>
    <row r="35" spans="1:87" ht="15" outlineLevel="2">
      <c r="A35" s="473">
        <v>604</v>
      </c>
      <c r="B35" s="16" t="s">
        <v>343</v>
      </c>
      <c r="C35" s="406" t="s">
        <v>351</v>
      </c>
      <c r="D35" s="412">
        <v>364</v>
      </c>
      <c r="E35" s="439">
        <v>364</v>
      </c>
      <c r="F35" s="439">
        <v>364</v>
      </c>
      <c r="G35" s="439">
        <v>364</v>
      </c>
      <c r="H35" s="439">
        <v>364</v>
      </c>
      <c r="I35" s="439">
        <v>370</v>
      </c>
      <c r="J35" s="439">
        <v>370</v>
      </c>
      <c r="K35" s="439">
        <v>370</v>
      </c>
      <c r="L35" s="439">
        <v>369</v>
      </c>
      <c r="M35" s="439">
        <v>369</v>
      </c>
      <c r="N35" s="439">
        <v>369</v>
      </c>
      <c r="O35" s="416">
        <v>425</v>
      </c>
      <c r="P35" s="412">
        <v>423</v>
      </c>
      <c r="Q35" s="439">
        <v>354</v>
      </c>
      <c r="R35" s="439">
        <v>348</v>
      </c>
      <c r="S35" s="439">
        <v>428</v>
      </c>
      <c r="T35" s="439">
        <v>423</v>
      </c>
      <c r="U35" s="439">
        <v>425</v>
      </c>
      <c r="V35" s="439">
        <v>425</v>
      </c>
      <c r="W35" s="439">
        <v>425</v>
      </c>
      <c r="X35" s="439">
        <v>423</v>
      </c>
      <c r="Y35" s="439">
        <v>429</v>
      </c>
      <c r="Z35" s="439">
        <v>429</v>
      </c>
      <c r="AA35" s="416">
        <v>436</v>
      </c>
      <c r="AB35" s="412">
        <v>437</v>
      </c>
      <c r="AC35" s="439">
        <v>439</v>
      </c>
      <c r="AD35" s="439">
        <v>442</v>
      </c>
      <c r="AE35" s="439">
        <v>442</v>
      </c>
      <c r="AF35" s="439">
        <v>433</v>
      </c>
      <c r="AG35" s="439">
        <v>429</v>
      </c>
      <c r="AH35" s="439">
        <v>429</v>
      </c>
      <c r="AI35" s="439">
        <v>431</v>
      </c>
      <c r="AJ35" s="439">
        <v>434</v>
      </c>
      <c r="AK35" s="439">
        <v>438</v>
      </c>
      <c r="AL35" s="439">
        <v>438</v>
      </c>
      <c r="AM35" s="416">
        <v>438</v>
      </c>
      <c r="AN35" s="412">
        <v>437</v>
      </c>
      <c r="AO35" s="439">
        <v>439</v>
      </c>
      <c r="AP35" s="439">
        <v>434</v>
      </c>
      <c r="AQ35" s="439">
        <v>432</v>
      </c>
      <c r="AR35" s="439">
        <v>429</v>
      </c>
      <c r="AS35" s="439">
        <v>426</v>
      </c>
      <c r="AT35" s="439">
        <v>424</v>
      </c>
      <c r="AU35" s="439">
        <v>421</v>
      </c>
      <c r="AV35" s="439">
        <v>417</v>
      </c>
      <c r="AW35" s="439">
        <v>417</v>
      </c>
      <c r="AX35" s="439">
        <v>416</v>
      </c>
      <c r="AY35" s="416">
        <v>415</v>
      </c>
      <c r="AZ35" s="412">
        <v>415</v>
      </c>
      <c r="BA35" s="439">
        <v>415</v>
      </c>
      <c r="BB35" s="439">
        <v>410</v>
      </c>
      <c r="BC35" s="439">
        <v>410</v>
      </c>
      <c r="BD35" s="439">
        <v>409</v>
      </c>
      <c r="BE35" s="439">
        <v>409</v>
      </c>
      <c r="BF35" s="439">
        <v>402</v>
      </c>
      <c r="BG35" s="439">
        <v>393</v>
      </c>
      <c r="BH35" s="439">
        <v>393</v>
      </c>
      <c r="BI35" s="439">
        <v>393</v>
      </c>
      <c r="BJ35" s="439">
        <v>390</v>
      </c>
      <c r="BK35" s="416">
        <v>389</v>
      </c>
      <c r="BL35" s="412">
        <v>387</v>
      </c>
      <c r="BM35" s="439">
        <v>387</v>
      </c>
      <c r="BN35" s="439">
        <v>392</v>
      </c>
      <c r="BO35" s="439">
        <v>395</v>
      </c>
      <c r="BP35" s="411">
        <v>395</v>
      </c>
      <c r="BQ35" s="411">
        <v>397</v>
      </c>
      <c r="BR35" s="411">
        <v>394</v>
      </c>
      <c r="BS35" s="411">
        <v>394</v>
      </c>
      <c r="BT35" s="411">
        <v>394</v>
      </c>
      <c r="BU35" s="411">
        <v>391</v>
      </c>
      <c r="BV35" s="411">
        <v>391</v>
      </c>
      <c r="BW35" s="416">
        <f>'1. Población_Afiliada_Regimen'!H35</f>
        <v>393</v>
      </c>
      <c r="BX35" s="118">
        <f t="shared" si="0"/>
        <v>2</v>
      </c>
      <c r="BY35" s="98">
        <f t="shared" si="1"/>
        <v>0.51150895140664965</v>
      </c>
      <c r="BZ35" s="118">
        <f t="shared" si="2"/>
        <v>4</v>
      </c>
      <c r="CA35" s="98">
        <f t="shared" si="3"/>
        <v>1.0282776349614395</v>
      </c>
      <c r="CE35" s="6"/>
      <c r="CF35" s="6"/>
      <c r="CG35" s="6"/>
      <c r="CH35" s="6"/>
    </row>
    <row r="36" spans="1:87" ht="15" outlineLevel="2">
      <c r="A36" s="473">
        <v>670</v>
      </c>
      <c r="B36" s="16" t="s">
        <v>343</v>
      </c>
      <c r="C36" s="406" t="s">
        <v>354</v>
      </c>
      <c r="D36" s="412">
        <v>401</v>
      </c>
      <c r="E36" s="439">
        <v>401</v>
      </c>
      <c r="F36" s="439">
        <v>401</v>
      </c>
      <c r="G36" s="439">
        <v>401</v>
      </c>
      <c r="H36" s="439">
        <v>401</v>
      </c>
      <c r="I36" s="439">
        <v>407</v>
      </c>
      <c r="J36" s="439">
        <v>407</v>
      </c>
      <c r="K36" s="439">
        <v>407</v>
      </c>
      <c r="L36" s="439">
        <v>407</v>
      </c>
      <c r="M36" s="439">
        <v>407</v>
      </c>
      <c r="N36" s="439">
        <v>404</v>
      </c>
      <c r="O36" s="416">
        <v>419</v>
      </c>
      <c r="P36" s="412">
        <v>417</v>
      </c>
      <c r="Q36" s="439">
        <v>356</v>
      </c>
      <c r="R36" s="439">
        <v>354</v>
      </c>
      <c r="S36" s="439">
        <v>454</v>
      </c>
      <c r="T36" s="439">
        <v>441</v>
      </c>
      <c r="U36" s="439">
        <v>451</v>
      </c>
      <c r="V36" s="439">
        <v>449</v>
      </c>
      <c r="W36" s="439">
        <v>451</v>
      </c>
      <c r="X36" s="439">
        <v>450</v>
      </c>
      <c r="Y36" s="439">
        <v>451</v>
      </c>
      <c r="Z36" s="439">
        <v>450</v>
      </c>
      <c r="AA36" s="416">
        <v>451</v>
      </c>
      <c r="AB36" s="412">
        <v>453</v>
      </c>
      <c r="AC36" s="439">
        <v>452</v>
      </c>
      <c r="AD36" s="439">
        <v>452</v>
      </c>
      <c r="AE36" s="439">
        <v>452</v>
      </c>
      <c r="AF36" s="439">
        <v>447</v>
      </c>
      <c r="AG36" s="439">
        <v>443</v>
      </c>
      <c r="AH36" s="439">
        <v>444</v>
      </c>
      <c r="AI36" s="439">
        <v>445</v>
      </c>
      <c r="AJ36" s="439">
        <v>444</v>
      </c>
      <c r="AK36" s="439">
        <v>444</v>
      </c>
      <c r="AL36" s="439">
        <v>441</v>
      </c>
      <c r="AM36" s="416">
        <v>441</v>
      </c>
      <c r="AN36" s="412">
        <v>440</v>
      </c>
      <c r="AO36" s="439">
        <v>439</v>
      </c>
      <c r="AP36" s="439">
        <v>438</v>
      </c>
      <c r="AQ36" s="439">
        <v>438</v>
      </c>
      <c r="AR36" s="439">
        <v>438</v>
      </c>
      <c r="AS36" s="439">
        <v>438</v>
      </c>
      <c r="AT36" s="439">
        <v>435</v>
      </c>
      <c r="AU36" s="439">
        <v>434</v>
      </c>
      <c r="AV36" s="439">
        <v>433</v>
      </c>
      <c r="AW36" s="439">
        <v>432</v>
      </c>
      <c r="AX36" s="439">
        <v>430</v>
      </c>
      <c r="AY36" s="416">
        <v>428</v>
      </c>
      <c r="AZ36" s="412">
        <v>428</v>
      </c>
      <c r="BA36" s="439">
        <v>424</v>
      </c>
      <c r="BB36" s="439">
        <v>421</v>
      </c>
      <c r="BC36" s="439">
        <v>421</v>
      </c>
      <c r="BD36" s="439">
        <v>419</v>
      </c>
      <c r="BE36" s="439">
        <v>416</v>
      </c>
      <c r="BF36" s="439">
        <v>405</v>
      </c>
      <c r="BG36" s="439">
        <v>402</v>
      </c>
      <c r="BH36" s="439">
        <v>401</v>
      </c>
      <c r="BI36" s="439">
        <v>400</v>
      </c>
      <c r="BJ36" s="439">
        <v>399</v>
      </c>
      <c r="BK36" s="416">
        <v>397</v>
      </c>
      <c r="BL36" s="412">
        <v>395</v>
      </c>
      <c r="BM36" s="439">
        <v>393</v>
      </c>
      <c r="BN36" s="439">
        <v>401</v>
      </c>
      <c r="BO36" s="439">
        <v>401</v>
      </c>
      <c r="BP36" s="411">
        <v>401</v>
      </c>
      <c r="BQ36" s="411">
        <v>403</v>
      </c>
      <c r="BR36" s="411">
        <v>395</v>
      </c>
      <c r="BS36" s="411">
        <v>392</v>
      </c>
      <c r="BT36" s="411">
        <v>391</v>
      </c>
      <c r="BU36" s="411">
        <v>389</v>
      </c>
      <c r="BV36" s="411">
        <v>388</v>
      </c>
      <c r="BW36" s="416">
        <f>'1. Población_Afiliada_Regimen'!H36</f>
        <v>388</v>
      </c>
      <c r="BX36" s="118">
        <f t="shared" si="0"/>
        <v>0</v>
      </c>
      <c r="BY36" s="98">
        <f t="shared" si="1"/>
        <v>0</v>
      </c>
      <c r="BZ36" s="118">
        <f t="shared" si="2"/>
        <v>-9</v>
      </c>
      <c r="CA36" s="98">
        <f t="shared" si="3"/>
        <v>-2.2670025188916876</v>
      </c>
      <c r="CE36" s="6"/>
      <c r="CF36" s="6"/>
      <c r="CG36" s="6"/>
      <c r="CH36" s="6"/>
    </row>
    <row r="37" spans="1:87" ht="15" outlineLevel="2">
      <c r="A37" s="473">
        <v>690</v>
      </c>
      <c r="B37" s="16" t="s">
        <v>343</v>
      </c>
      <c r="C37" s="406" t="s">
        <v>355</v>
      </c>
      <c r="D37" s="412">
        <v>131</v>
      </c>
      <c r="E37" s="439">
        <v>131</v>
      </c>
      <c r="F37" s="439">
        <v>131</v>
      </c>
      <c r="G37" s="439">
        <v>131</v>
      </c>
      <c r="H37" s="439">
        <v>131</v>
      </c>
      <c r="I37" s="439">
        <v>133</v>
      </c>
      <c r="J37" s="439">
        <v>133</v>
      </c>
      <c r="K37" s="439">
        <v>133</v>
      </c>
      <c r="L37" s="439">
        <v>133</v>
      </c>
      <c r="M37" s="439">
        <v>133</v>
      </c>
      <c r="N37" s="439">
        <v>133</v>
      </c>
      <c r="O37" s="416">
        <v>145</v>
      </c>
      <c r="P37" s="412">
        <v>145</v>
      </c>
      <c r="Q37" s="439">
        <v>136</v>
      </c>
      <c r="R37" s="439">
        <v>136</v>
      </c>
      <c r="S37" s="439">
        <v>186</v>
      </c>
      <c r="T37" s="439">
        <v>185</v>
      </c>
      <c r="U37" s="439">
        <v>188</v>
      </c>
      <c r="V37" s="439">
        <v>187</v>
      </c>
      <c r="W37" s="439">
        <v>187</v>
      </c>
      <c r="X37" s="439">
        <v>187</v>
      </c>
      <c r="Y37" s="439">
        <v>188</v>
      </c>
      <c r="Z37" s="439">
        <v>188</v>
      </c>
      <c r="AA37" s="416">
        <v>189</v>
      </c>
      <c r="AB37" s="412">
        <v>189</v>
      </c>
      <c r="AC37" s="439">
        <v>189</v>
      </c>
      <c r="AD37" s="439">
        <v>190</v>
      </c>
      <c r="AE37" s="439">
        <v>190</v>
      </c>
      <c r="AF37" s="439">
        <v>191</v>
      </c>
      <c r="AG37" s="439">
        <v>190</v>
      </c>
      <c r="AH37" s="439">
        <v>190</v>
      </c>
      <c r="AI37" s="439">
        <v>191</v>
      </c>
      <c r="AJ37" s="439">
        <v>190</v>
      </c>
      <c r="AK37" s="439">
        <v>189</v>
      </c>
      <c r="AL37" s="439">
        <v>189</v>
      </c>
      <c r="AM37" s="416">
        <v>189</v>
      </c>
      <c r="AN37" s="412">
        <v>189</v>
      </c>
      <c r="AO37" s="439">
        <v>189</v>
      </c>
      <c r="AP37" s="439">
        <v>189</v>
      </c>
      <c r="AQ37" s="439">
        <v>188</v>
      </c>
      <c r="AR37" s="439">
        <v>188</v>
      </c>
      <c r="AS37" s="439">
        <v>187</v>
      </c>
      <c r="AT37" s="439">
        <v>186</v>
      </c>
      <c r="AU37" s="439">
        <v>185</v>
      </c>
      <c r="AV37" s="439">
        <v>185</v>
      </c>
      <c r="AW37" s="439">
        <v>184</v>
      </c>
      <c r="AX37" s="439">
        <v>184</v>
      </c>
      <c r="AY37" s="416">
        <v>184</v>
      </c>
      <c r="AZ37" s="412">
        <v>184</v>
      </c>
      <c r="BA37" s="439">
        <v>184</v>
      </c>
      <c r="BB37" s="439">
        <v>184</v>
      </c>
      <c r="BC37" s="439">
        <v>184</v>
      </c>
      <c r="BD37" s="439">
        <v>184</v>
      </c>
      <c r="BE37" s="439">
        <v>183</v>
      </c>
      <c r="BF37" s="439">
        <v>181</v>
      </c>
      <c r="BG37" s="439">
        <v>182</v>
      </c>
      <c r="BH37" s="439">
        <v>181</v>
      </c>
      <c r="BI37" s="439">
        <v>181</v>
      </c>
      <c r="BJ37" s="439">
        <v>180</v>
      </c>
      <c r="BK37" s="416">
        <v>180</v>
      </c>
      <c r="BL37" s="412">
        <v>181</v>
      </c>
      <c r="BM37" s="439">
        <v>181</v>
      </c>
      <c r="BN37" s="439">
        <v>185</v>
      </c>
      <c r="BO37" s="439">
        <v>186</v>
      </c>
      <c r="BP37" s="411">
        <v>186</v>
      </c>
      <c r="BQ37" s="411">
        <v>186</v>
      </c>
      <c r="BR37" s="411">
        <v>185</v>
      </c>
      <c r="BS37" s="411">
        <v>187</v>
      </c>
      <c r="BT37" s="411">
        <v>185</v>
      </c>
      <c r="BU37" s="411">
        <v>185</v>
      </c>
      <c r="BV37" s="411">
        <v>186</v>
      </c>
      <c r="BW37" s="416">
        <f>'1. Población_Afiliada_Regimen'!H37</f>
        <v>188</v>
      </c>
      <c r="BX37" s="118">
        <f t="shared" si="0"/>
        <v>2</v>
      </c>
      <c r="BY37" s="98">
        <f t="shared" si="1"/>
        <v>1.0752688172043012</v>
      </c>
      <c r="BZ37" s="118">
        <f t="shared" si="2"/>
        <v>8</v>
      </c>
      <c r="CA37" s="98">
        <f t="shared" si="3"/>
        <v>4.4444444444444446</v>
      </c>
      <c r="CE37" s="6"/>
      <c r="CF37" s="6"/>
      <c r="CG37" s="6"/>
      <c r="CH37" s="6"/>
    </row>
    <row r="38" spans="1:87" ht="15" outlineLevel="2">
      <c r="A38" s="473">
        <v>736</v>
      </c>
      <c r="B38" s="16" t="s">
        <v>343</v>
      </c>
      <c r="C38" s="406" t="s">
        <v>356</v>
      </c>
      <c r="D38" s="412">
        <v>435</v>
      </c>
      <c r="E38" s="439">
        <v>435</v>
      </c>
      <c r="F38" s="439">
        <v>435</v>
      </c>
      <c r="G38" s="439">
        <v>435</v>
      </c>
      <c r="H38" s="439">
        <v>435</v>
      </c>
      <c r="I38" s="439">
        <v>442</v>
      </c>
      <c r="J38" s="439">
        <v>441</v>
      </c>
      <c r="K38" s="439">
        <v>442</v>
      </c>
      <c r="L38" s="439">
        <v>442</v>
      </c>
      <c r="M38" s="439">
        <v>442</v>
      </c>
      <c r="N38" s="439">
        <v>442</v>
      </c>
      <c r="O38" s="416">
        <v>497</v>
      </c>
      <c r="P38" s="412">
        <v>495</v>
      </c>
      <c r="Q38" s="439">
        <v>427</v>
      </c>
      <c r="R38" s="439">
        <v>421</v>
      </c>
      <c r="S38" s="439">
        <v>502</v>
      </c>
      <c r="T38" s="439">
        <v>499</v>
      </c>
      <c r="U38" s="439">
        <v>505</v>
      </c>
      <c r="V38" s="439">
        <v>496</v>
      </c>
      <c r="W38" s="439">
        <v>498</v>
      </c>
      <c r="X38" s="439">
        <v>494</v>
      </c>
      <c r="Y38" s="439">
        <v>499</v>
      </c>
      <c r="Z38" s="439">
        <v>499</v>
      </c>
      <c r="AA38" s="416">
        <v>502</v>
      </c>
      <c r="AB38" s="412">
        <v>501</v>
      </c>
      <c r="AC38" s="439">
        <v>501</v>
      </c>
      <c r="AD38" s="439">
        <v>500</v>
      </c>
      <c r="AE38" s="439">
        <v>500</v>
      </c>
      <c r="AF38" s="439">
        <v>514</v>
      </c>
      <c r="AG38" s="439">
        <v>512</v>
      </c>
      <c r="AH38" s="439">
        <v>510</v>
      </c>
      <c r="AI38" s="439">
        <v>514</v>
      </c>
      <c r="AJ38" s="439">
        <v>515</v>
      </c>
      <c r="AK38" s="439">
        <v>516</v>
      </c>
      <c r="AL38" s="439">
        <v>518</v>
      </c>
      <c r="AM38" s="416">
        <v>516</v>
      </c>
      <c r="AN38" s="412">
        <v>514</v>
      </c>
      <c r="AO38" s="439">
        <v>517</v>
      </c>
      <c r="AP38" s="439">
        <v>515</v>
      </c>
      <c r="AQ38" s="439">
        <v>513</v>
      </c>
      <c r="AR38" s="439">
        <v>512</v>
      </c>
      <c r="AS38" s="439">
        <v>510</v>
      </c>
      <c r="AT38" s="439">
        <v>510</v>
      </c>
      <c r="AU38" s="439">
        <v>508</v>
      </c>
      <c r="AV38" s="439">
        <v>507</v>
      </c>
      <c r="AW38" s="439">
        <v>507</v>
      </c>
      <c r="AX38" s="439">
        <v>507</v>
      </c>
      <c r="AY38" s="416">
        <v>507</v>
      </c>
      <c r="AZ38" s="412">
        <v>506</v>
      </c>
      <c r="BA38" s="439">
        <v>505</v>
      </c>
      <c r="BB38" s="439">
        <v>503</v>
      </c>
      <c r="BC38" s="439">
        <v>500</v>
      </c>
      <c r="BD38" s="439">
        <v>499</v>
      </c>
      <c r="BE38" s="439">
        <v>499</v>
      </c>
      <c r="BF38" s="439">
        <v>495</v>
      </c>
      <c r="BG38" s="439">
        <v>493</v>
      </c>
      <c r="BH38" s="439">
        <v>493</v>
      </c>
      <c r="BI38" s="439">
        <v>492</v>
      </c>
      <c r="BJ38" s="439">
        <v>497</v>
      </c>
      <c r="BK38" s="416">
        <v>496</v>
      </c>
      <c r="BL38" s="412">
        <v>494</v>
      </c>
      <c r="BM38" s="439">
        <v>493</v>
      </c>
      <c r="BN38" s="439">
        <v>499</v>
      </c>
      <c r="BO38" s="439">
        <v>502</v>
      </c>
      <c r="BP38" s="411">
        <v>502</v>
      </c>
      <c r="BQ38" s="411">
        <v>509</v>
      </c>
      <c r="BR38" s="411">
        <v>504</v>
      </c>
      <c r="BS38" s="411">
        <v>503</v>
      </c>
      <c r="BT38" s="411">
        <v>502</v>
      </c>
      <c r="BU38" s="411">
        <v>501</v>
      </c>
      <c r="BV38" s="411">
        <v>502</v>
      </c>
      <c r="BW38" s="416">
        <f>'1. Población_Afiliada_Regimen'!H38</f>
        <v>500</v>
      </c>
      <c r="BX38" s="118">
        <f t="shared" si="0"/>
        <v>-2</v>
      </c>
      <c r="BY38" s="98">
        <f t="shared" si="1"/>
        <v>-0.39840637450199201</v>
      </c>
      <c r="BZ38" s="118">
        <f t="shared" si="2"/>
        <v>4</v>
      </c>
      <c r="CA38" s="98">
        <f t="shared" si="3"/>
        <v>0.80645161290322576</v>
      </c>
      <c r="CE38" s="6"/>
      <c r="CF38" s="6"/>
      <c r="CG38" s="6"/>
      <c r="CH38" s="6"/>
    </row>
    <row r="39" spans="1:87" ht="15" outlineLevel="2">
      <c r="A39" s="473">
        <v>858</v>
      </c>
      <c r="B39" s="16" t="s">
        <v>343</v>
      </c>
      <c r="C39" s="406" t="s">
        <v>357</v>
      </c>
      <c r="D39" s="412">
        <v>187</v>
      </c>
      <c r="E39" s="439">
        <v>187</v>
      </c>
      <c r="F39" s="439">
        <v>187</v>
      </c>
      <c r="G39" s="439">
        <v>187</v>
      </c>
      <c r="H39" s="439">
        <v>187</v>
      </c>
      <c r="I39" s="439">
        <v>187</v>
      </c>
      <c r="J39" s="439">
        <v>187</v>
      </c>
      <c r="K39" s="439">
        <v>187</v>
      </c>
      <c r="L39" s="439">
        <v>187</v>
      </c>
      <c r="M39" s="439">
        <v>187</v>
      </c>
      <c r="N39" s="439">
        <v>187</v>
      </c>
      <c r="O39" s="416">
        <v>204</v>
      </c>
      <c r="P39" s="412">
        <v>203</v>
      </c>
      <c r="Q39" s="439">
        <v>175</v>
      </c>
      <c r="R39" s="439">
        <v>174</v>
      </c>
      <c r="S39" s="439">
        <v>207</v>
      </c>
      <c r="T39" s="439">
        <v>206</v>
      </c>
      <c r="U39" s="439">
        <v>209</v>
      </c>
      <c r="V39" s="439">
        <v>207</v>
      </c>
      <c r="W39" s="439">
        <v>208</v>
      </c>
      <c r="X39" s="439">
        <v>207</v>
      </c>
      <c r="Y39" s="439">
        <v>207</v>
      </c>
      <c r="Z39" s="439">
        <v>207</v>
      </c>
      <c r="AA39" s="416">
        <v>210</v>
      </c>
      <c r="AB39" s="412">
        <v>209</v>
      </c>
      <c r="AC39" s="439">
        <v>209</v>
      </c>
      <c r="AD39" s="439">
        <v>209</v>
      </c>
      <c r="AE39" s="439">
        <v>209</v>
      </c>
      <c r="AF39" s="439">
        <v>210</v>
      </c>
      <c r="AG39" s="439">
        <v>210</v>
      </c>
      <c r="AH39" s="439">
        <v>209</v>
      </c>
      <c r="AI39" s="439">
        <v>209</v>
      </c>
      <c r="AJ39" s="439">
        <v>208</v>
      </c>
      <c r="AK39" s="439">
        <v>207</v>
      </c>
      <c r="AL39" s="439">
        <v>207</v>
      </c>
      <c r="AM39" s="416">
        <v>207</v>
      </c>
      <c r="AN39" s="412">
        <v>207</v>
      </c>
      <c r="AO39" s="439">
        <v>209</v>
      </c>
      <c r="AP39" s="439">
        <v>209</v>
      </c>
      <c r="AQ39" s="439">
        <v>209</v>
      </c>
      <c r="AR39" s="439">
        <v>209</v>
      </c>
      <c r="AS39" s="439">
        <v>206</v>
      </c>
      <c r="AT39" s="439">
        <v>206</v>
      </c>
      <c r="AU39" s="439">
        <v>206</v>
      </c>
      <c r="AV39" s="439">
        <v>204</v>
      </c>
      <c r="AW39" s="439">
        <v>203</v>
      </c>
      <c r="AX39" s="439">
        <v>202</v>
      </c>
      <c r="AY39" s="416">
        <v>201</v>
      </c>
      <c r="AZ39" s="412">
        <v>201</v>
      </c>
      <c r="BA39" s="439">
        <v>201</v>
      </c>
      <c r="BB39" s="439">
        <v>199</v>
      </c>
      <c r="BC39" s="439">
        <v>198</v>
      </c>
      <c r="BD39" s="439">
        <v>198</v>
      </c>
      <c r="BE39" s="439">
        <v>198</v>
      </c>
      <c r="BF39" s="439">
        <v>195</v>
      </c>
      <c r="BG39" s="439">
        <v>198</v>
      </c>
      <c r="BH39" s="439">
        <v>197</v>
      </c>
      <c r="BI39" s="439">
        <v>197</v>
      </c>
      <c r="BJ39" s="439">
        <v>201</v>
      </c>
      <c r="BK39" s="416">
        <v>201</v>
      </c>
      <c r="BL39" s="412">
        <v>198</v>
      </c>
      <c r="BM39" s="439">
        <v>199</v>
      </c>
      <c r="BN39" s="439">
        <v>207</v>
      </c>
      <c r="BO39" s="439">
        <v>207</v>
      </c>
      <c r="BP39" s="411">
        <v>207</v>
      </c>
      <c r="BQ39" s="411">
        <v>210</v>
      </c>
      <c r="BR39" s="411">
        <v>203</v>
      </c>
      <c r="BS39" s="411">
        <v>204</v>
      </c>
      <c r="BT39" s="411">
        <v>204</v>
      </c>
      <c r="BU39" s="411">
        <v>204</v>
      </c>
      <c r="BV39" s="411">
        <v>205</v>
      </c>
      <c r="BW39" s="416">
        <f>'1. Población_Afiliada_Regimen'!H39</f>
        <v>206</v>
      </c>
      <c r="BX39" s="118">
        <f t="shared" si="0"/>
        <v>1</v>
      </c>
      <c r="BY39" s="98">
        <f t="shared" si="1"/>
        <v>0.48780487804878048</v>
      </c>
      <c r="BZ39" s="118">
        <f t="shared" si="2"/>
        <v>5</v>
      </c>
      <c r="CA39" s="98">
        <f t="shared" si="3"/>
        <v>2.4875621890547266</v>
      </c>
      <c r="CE39" s="6"/>
      <c r="CF39" s="6"/>
      <c r="CG39" s="6"/>
      <c r="CH39" s="6"/>
    </row>
    <row r="40" spans="1:87" ht="15" outlineLevel="2">
      <c r="A40" s="473">
        <v>885</v>
      </c>
      <c r="B40" s="16" t="s">
        <v>343</v>
      </c>
      <c r="C40" s="406" t="s">
        <v>359</v>
      </c>
      <c r="D40" s="412">
        <v>106</v>
      </c>
      <c r="E40" s="439">
        <v>106</v>
      </c>
      <c r="F40" s="439">
        <v>106</v>
      </c>
      <c r="G40" s="439">
        <v>106</v>
      </c>
      <c r="H40" s="439">
        <v>106</v>
      </c>
      <c r="I40" s="439">
        <v>107</v>
      </c>
      <c r="J40" s="439">
        <v>107</v>
      </c>
      <c r="K40" s="439">
        <v>107</v>
      </c>
      <c r="L40" s="439">
        <v>107</v>
      </c>
      <c r="M40" s="439">
        <v>107</v>
      </c>
      <c r="N40" s="439">
        <v>107</v>
      </c>
      <c r="O40" s="416">
        <v>120</v>
      </c>
      <c r="P40" s="412">
        <v>118</v>
      </c>
      <c r="Q40" s="439">
        <v>100</v>
      </c>
      <c r="R40" s="439">
        <v>100</v>
      </c>
      <c r="S40" s="439">
        <v>117</v>
      </c>
      <c r="T40" s="439">
        <v>113</v>
      </c>
      <c r="U40" s="439">
        <v>118</v>
      </c>
      <c r="V40" s="439">
        <v>115</v>
      </c>
      <c r="W40" s="439">
        <v>114</v>
      </c>
      <c r="X40" s="439">
        <v>113</v>
      </c>
      <c r="Y40" s="439">
        <v>115</v>
      </c>
      <c r="Z40" s="439">
        <v>114</v>
      </c>
      <c r="AA40" s="416">
        <v>115</v>
      </c>
      <c r="AB40" s="412">
        <v>115</v>
      </c>
      <c r="AC40" s="439">
        <v>117</v>
      </c>
      <c r="AD40" s="439">
        <v>117</v>
      </c>
      <c r="AE40" s="439">
        <v>116</v>
      </c>
      <c r="AF40" s="439">
        <v>122</v>
      </c>
      <c r="AG40" s="439">
        <v>122</v>
      </c>
      <c r="AH40" s="439">
        <v>120</v>
      </c>
      <c r="AI40" s="439">
        <v>121</v>
      </c>
      <c r="AJ40" s="439">
        <v>121</v>
      </c>
      <c r="AK40" s="439">
        <v>121</v>
      </c>
      <c r="AL40" s="439">
        <v>121</v>
      </c>
      <c r="AM40" s="416">
        <v>121</v>
      </c>
      <c r="AN40" s="412">
        <v>121</v>
      </c>
      <c r="AO40" s="439">
        <v>121</v>
      </c>
      <c r="AP40" s="439">
        <v>121</v>
      </c>
      <c r="AQ40" s="439">
        <v>121</v>
      </c>
      <c r="AR40" s="439">
        <v>121</v>
      </c>
      <c r="AS40" s="439">
        <v>121</v>
      </c>
      <c r="AT40" s="439">
        <v>120</v>
      </c>
      <c r="AU40" s="439">
        <v>118</v>
      </c>
      <c r="AV40" s="439">
        <v>117</v>
      </c>
      <c r="AW40" s="439">
        <v>117</v>
      </c>
      <c r="AX40" s="439">
        <v>117</v>
      </c>
      <c r="AY40" s="416">
        <v>117</v>
      </c>
      <c r="AZ40" s="412">
        <v>117</v>
      </c>
      <c r="BA40" s="439">
        <v>117</v>
      </c>
      <c r="BB40" s="439">
        <v>117</v>
      </c>
      <c r="BC40" s="439">
        <v>117</v>
      </c>
      <c r="BD40" s="439">
        <v>117</v>
      </c>
      <c r="BE40" s="439">
        <v>117</v>
      </c>
      <c r="BF40" s="439">
        <v>114</v>
      </c>
      <c r="BG40" s="439">
        <v>110</v>
      </c>
      <c r="BH40" s="439">
        <v>109</v>
      </c>
      <c r="BI40" s="439">
        <v>109</v>
      </c>
      <c r="BJ40" s="439">
        <v>108</v>
      </c>
      <c r="BK40" s="416">
        <v>108</v>
      </c>
      <c r="BL40" s="412">
        <v>108</v>
      </c>
      <c r="BM40" s="439">
        <v>108</v>
      </c>
      <c r="BN40" s="439">
        <v>109</v>
      </c>
      <c r="BO40" s="439">
        <v>109</v>
      </c>
      <c r="BP40" s="411">
        <v>109</v>
      </c>
      <c r="BQ40" s="411">
        <v>110</v>
      </c>
      <c r="BR40" s="411">
        <v>110</v>
      </c>
      <c r="BS40" s="411">
        <v>110</v>
      </c>
      <c r="BT40" s="411">
        <v>109</v>
      </c>
      <c r="BU40" s="411">
        <v>109</v>
      </c>
      <c r="BV40" s="411">
        <v>109</v>
      </c>
      <c r="BW40" s="416">
        <f>'1. Población_Afiliada_Regimen'!H40</f>
        <v>109</v>
      </c>
      <c r="BX40" s="118">
        <f t="shared" si="0"/>
        <v>0</v>
      </c>
      <c r="BY40" s="98">
        <f t="shared" si="1"/>
        <v>0</v>
      </c>
      <c r="BZ40" s="118">
        <f t="shared" si="2"/>
        <v>1</v>
      </c>
      <c r="CA40" s="98">
        <f t="shared" si="3"/>
        <v>0.92592592592592582</v>
      </c>
      <c r="CE40" s="6"/>
      <c r="CF40" s="6"/>
      <c r="CG40" s="6"/>
      <c r="CH40" s="6"/>
    </row>
    <row r="41" spans="1:87" ht="15" outlineLevel="2">
      <c r="A41" s="473">
        <v>890</v>
      </c>
      <c r="B41" s="16" t="s">
        <v>343</v>
      </c>
      <c r="C41" s="406" t="s">
        <v>361</v>
      </c>
      <c r="D41" s="412">
        <v>385</v>
      </c>
      <c r="E41" s="439">
        <v>385</v>
      </c>
      <c r="F41" s="439">
        <v>385</v>
      </c>
      <c r="G41" s="439">
        <v>385</v>
      </c>
      <c r="H41" s="439">
        <v>385</v>
      </c>
      <c r="I41" s="439">
        <v>387</v>
      </c>
      <c r="J41" s="439">
        <v>387</v>
      </c>
      <c r="K41" s="439">
        <v>387</v>
      </c>
      <c r="L41" s="439">
        <v>387</v>
      </c>
      <c r="M41" s="439">
        <v>387</v>
      </c>
      <c r="N41" s="439">
        <v>385</v>
      </c>
      <c r="O41" s="416">
        <v>408</v>
      </c>
      <c r="P41" s="412">
        <v>407</v>
      </c>
      <c r="Q41" s="439">
        <v>349</v>
      </c>
      <c r="R41" s="439">
        <v>345</v>
      </c>
      <c r="S41" s="439">
        <v>444</v>
      </c>
      <c r="T41" s="439">
        <v>437</v>
      </c>
      <c r="U41" s="439">
        <v>447</v>
      </c>
      <c r="V41" s="439">
        <v>439</v>
      </c>
      <c r="W41" s="439">
        <v>438</v>
      </c>
      <c r="X41" s="439">
        <v>436</v>
      </c>
      <c r="Y41" s="439">
        <v>440</v>
      </c>
      <c r="Z41" s="439">
        <v>439</v>
      </c>
      <c r="AA41" s="416">
        <v>440</v>
      </c>
      <c r="AB41" s="412">
        <v>438</v>
      </c>
      <c r="AC41" s="439">
        <v>437</v>
      </c>
      <c r="AD41" s="439">
        <v>432</v>
      </c>
      <c r="AE41" s="439">
        <v>432</v>
      </c>
      <c r="AF41" s="439">
        <v>430</v>
      </c>
      <c r="AG41" s="439">
        <v>429</v>
      </c>
      <c r="AH41" s="439">
        <v>432</v>
      </c>
      <c r="AI41" s="439">
        <v>432</v>
      </c>
      <c r="AJ41" s="439">
        <v>430</v>
      </c>
      <c r="AK41" s="439">
        <v>430</v>
      </c>
      <c r="AL41" s="439">
        <v>430</v>
      </c>
      <c r="AM41" s="416">
        <v>429</v>
      </c>
      <c r="AN41" s="412">
        <v>429</v>
      </c>
      <c r="AO41" s="439">
        <v>427</v>
      </c>
      <c r="AP41" s="439">
        <v>427</v>
      </c>
      <c r="AQ41" s="439">
        <v>427</v>
      </c>
      <c r="AR41" s="439">
        <v>428</v>
      </c>
      <c r="AS41" s="439">
        <v>428</v>
      </c>
      <c r="AT41" s="439">
        <v>426</v>
      </c>
      <c r="AU41" s="439">
        <v>423</v>
      </c>
      <c r="AV41" s="439">
        <v>423</v>
      </c>
      <c r="AW41" s="439">
        <v>422</v>
      </c>
      <c r="AX41" s="439">
        <v>414</v>
      </c>
      <c r="AY41" s="416">
        <v>414</v>
      </c>
      <c r="AZ41" s="412">
        <v>414</v>
      </c>
      <c r="BA41" s="439">
        <v>413</v>
      </c>
      <c r="BB41" s="439">
        <v>412</v>
      </c>
      <c r="BC41" s="439">
        <v>410</v>
      </c>
      <c r="BD41" s="439">
        <v>408</v>
      </c>
      <c r="BE41" s="439">
        <v>408</v>
      </c>
      <c r="BF41" s="439">
        <v>398</v>
      </c>
      <c r="BG41" s="439">
        <v>397</v>
      </c>
      <c r="BH41" s="439">
        <v>397</v>
      </c>
      <c r="BI41" s="439">
        <v>397</v>
      </c>
      <c r="BJ41" s="439">
        <v>399</v>
      </c>
      <c r="BK41" s="416">
        <v>399</v>
      </c>
      <c r="BL41" s="412">
        <v>397</v>
      </c>
      <c r="BM41" s="439">
        <v>396</v>
      </c>
      <c r="BN41" s="439">
        <v>405</v>
      </c>
      <c r="BO41" s="439">
        <v>407</v>
      </c>
      <c r="BP41" s="411">
        <v>407</v>
      </c>
      <c r="BQ41" s="411">
        <v>411</v>
      </c>
      <c r="BR41" s="411">
        <v>410</v>
      </c>
      <c r="BS41" s="411">
        <v>409</v>
      </c>
      <c r="BT41" s="411">
        <v>408</v>
      </c>
      <c r="BU41" s="411">
        <v>406</v>
      </c>
      <c r="BV41" s="411">
        <v>406</v>
      </c>
      <c r="BW41" s="416">
        <f>'1. Población_Afiliada_Regimen'!H41</f>
        <v>406</v>
      </c>
      <c r="BX41" s="118">
        <f t="shared" si="0"/>
        <v>0</v>
      </c>
      <c r="BY41" s="98">
        <f t="shared" si="1"/>
        <v>0</v>
      </c>
      <c r="BZ41" s="118">
        <f t="shared" si="2"/>
        <v>7</v>
      </c>
      <c r="CA41" s="98">
        <f t="shared" si="3"/>
        <v>1.7543859649122806</v>
      </c>
      <c r="CE41" s="6"/>
      <c r="CF41" s="6"/>
      <c r="CG41" s="6"/>
      <c r="CH41" s="6"/>
    </row>
    <row r="42" spans="1:87" ht="15" outlineLevel="1">
      <c r="A42" s="143" t="s">
        <v>363</v>
      </c>
      <c r="B42" s="28"/>
      <c r="C42" s="29"/>
      <c r="D42" s="46">
        <v>3739</v>
      </c>
      <c r="E42" s="47">
        <v>3738</v>
      </c>
      <c r="F42" s="47">
        <v>3737</v>
      </c>
      <c r="G42" s="47">
        <v>3739</v>
      </c>
      <c r="H42" s="47">
        <v>3739</v>
      </c>
      <c r="I42" s="47">
        <v>3813</v>
      </c>
      <c r="J42" s="47">
        <v>3810</v>
      </c>
      <c r="K42" s="47">
        <v>3811</v>
      </c>
      <c r="L42" s="47">
        <v>3811</v>
      </c>
      <c r="M42" s="47">
        <v>3810</v>
      </c>
      <c r="N42" s="47">
        <v>3793</v>
      </c>
      <c r="O42" s="270">
        <v>3961</v>
      </c>
      <c r="P42" s="46">
        <v>3942</v>
      </c>
      <c r="Q42" s="47">
        <v>3461</v>
      </c>
      <c r="R42" s="47">
        <v>3417</v>
      </c>
      <c r="S42" s="47">
        <v>4385</v>
      </c>
      <c r="T42" s="47">
        <v>4337</v>
      </c>
      <c r="U42" s="47">
        <v>4428</v>
      </c>
      <c r="V42" s="47">
        <v>4390</v>
      </c>
      <c r="W42" s="47">
        <v>4383</v>
      </c>
      <c r="X42" s="47">
        <v>4376</v>
      </c>
      <c r="Y42" s="47">
        <v>4408</v>
      </c>
      <c r="Z42" s="47">
        <v>4394</v>
      </c>
      <c r="AA42" s="270">
        <v>4406</v>
      </c>
      <c r="AB42" s="46">
        <v>4411</v>
      </c>
      <c r="AC42" s="47">
        <v>4413</v>
      </c>
      <c r="AD42" s="47">
        <v>4419</v>
      </c>
      <c r="AE42" s="47">
        <v>4419</v>
      </c>
      <c r="AF42" s="47">
        <v>4387</v>
      </c>
      <c r="AG42" s="47">
        <v>4363</v>
      </c>
      <c r="AH42" s="47">
        <v>4369</v>
      </c>
      <c r="AI42" s="47">
        <v>4379</v>
      </c>
      <c r="AJ42" s="47">
        <v>4376</v>
      </c>
      <c r="AK42" s="47">
        <v>4389</v>
      </c>
      <c r="AL42" s="47">
        <v>4384</v>
      </c>
      <c r="AM42" s="270">
        <v>4379</v>
      </c>
      <c r="AN42" s="46">
        <v>4374</v>
      </c>
      <c r="AO42" s="47">
        <v>4373</v>
      </c>
      <c r="AP42" s="47">
        <v>4368</v>
      </c>
      <c r="AQ42" s="47">
        <v>4365</v>
      </c>
      <c r="AR42" s="47">
        <v>4357</v>
      </c>
      <c r="AS42" s="47">
        <v>4354</v>
      </c>
      <c r="AT42" s="47">
        <v>4345</v>
      </c>
      <c r="AU42" s="47">
        <v>4328</v>
      </c>
      <c r="AV42" s="47">
        <v>4323</v>
      </c>
      <c r="AW42" s="47">
        <v>4318</v>
      </c>
      <c r="AX42" s="47">
        <v>4307</v>
      </c>
      <c r="AY42" s="270">
        <v>4298</v>
      </c>
      <c r="AZ42" s="46">
        <v>4298</v>
      </c>
      <c r="BA42" s="47">
        <v>4283</v>
      </c>
      <c r="BB42" s="47">
        <v>4263</v>
      </c>
      <c r="BC42" s="47">
        <v>4255</v>
      </c>
      <c r="BD42" s="47">
        <v>4241</v>
      </c>
      <c r="BE42" s="47">
        <v>4229</v>
      </c>
      <c r="BF42" s="47">
        <v>4139</v>
      </c>
      <c r="BG42" s="47">
        <v>4140</v>
      </c>
      <c r="BH42" s="47">
        <v>4135</v>
      </c>
      <c r="BI42" s="47">
        <v>4131</v>
      </c>
      <c r="BJ42" s="47">
        <v>4148</v>
      </c>
      <c r="BK42" s="270">
        <v>4144</v>
      </c>
      <c r="BL42" s="46">
        <v>4131</v>
      </c>
      <c r="BM42" s="47">
        <v>4121</v>
      </c>
      <c r="BN42" s="47">
        <v>4191</v>
      </c>
      <c r="BO42" s="47">
        <v>4196</v>
      </c>
      <c r="BP42" s="59">
        <v>4196</v>
      </c>
      <c r="BQ42" s="59">
        <v>4211</v>
      </c>
      <c r="BR42" s="59">
        <v>4155</v>
      </c>
      <c r="BS42" s="59">
        <v>4170</v>
      </c>
      <c r="BT42" s="59">
        <v>4162</v>
      </c>
      <c r="BU42" s="59">
        <v>4158</v>
      </c>
      <c r="BV42" s="59">
        <v>4137</v>
      </c>
      <c r="BW42" s="270">
        <f>SUM(BW43:BW61)</f>
        <v>4142</v>
      </c>
      <c r="BX42" s="118">
        <f t="shared" si="0"/>
        <v>5</v>
      </c>
      <c r="BY42" s="98">
        <f t="shared" si="1"/>
        <v>0.1208605269518975</v>
      </c>
      <c r="BZ42" s="118">
        <f t="shared" si="2"/>
        <v>-2</v>
      </c>
      <c r="CA42" s="98">
        <f t="shared" si="3"/>
        <v>-4.8262548262548263E-2</v>
      </c>
    </row>
    <row r="43" spans="1:87" ht="15" outlineLevel="2">
      <c r="A43" s="473">
        <v>4</v>
      </c>
      <c r="B43" s="16" t="s">
        <v>363</v>
      </c>
      <c r="C43" s="406" t="s">
        <v>299</v>
      </c>
      <c r="D43" s="412">
        <v>43</v>
      </c>
      <c r="E43" s="439">
        <v>43</v>
      </c>
      <c r="F43" s="439">
        <v>43</v>
      </c>
      <c r="G43" s="439">
        <v>43</v>
      </c>
      <c r="H43" s="439">
        <v>43</v>
      </c>
      <c r="I43" s="439">
        <v>43</v>
      </c>
      <c r="J43" s="439">
        <v>43</v>
      </c>
      <c r="K43" s="439">
        <v>43</v>
      </c>
      <c r="L43" s="439">
        <v>43</v>
      </c>
      <c r="M43" s="439">
        <v>43</v>
      </c>
      <c r="N43" s="439">
        <v>43</v>
      </c>
      <c r="O43" s="416">
        <v>44</v>
      </c>
      <c r="P43" s="412">
        <v>44</v>
      </c>
      <c r="Q43" s="439">
        <v>38</v>
      </c>
      <c r="R43" s="439">
        <v>36</v>
      </c>
      <c r="S43" s="439">
        <v>43</v>
      </c>
      <c r="T43" s="439">
        <v>43</v>
      </c>
      <c r="U43" s="439">
        <v>45</v>
      </c>
      <c r="V43" s="439">
        <v>45</v>
      </c>
      <c r="W43" s="439">
        <v>45</v>
      </c>
      <c r="X43" s="439">
        <v>45</v>
      </c>
      <c r="Y43" s="439">
        <v>44</v>
      </c>
      <c r="Z43" s="439">
        <v>44</v>
      </c>
      <c r="AA43" s="416">
        <v>44</v>
      </c>
      <c r="AB43" s="412">
        <v>44</v>
      </c>
      <c r="AC43" s="439">
        <v>44</v>
      </c>
      <c r="AD43" s="439">
        <v>44</v>
      </c>
      <c r="AE43" s="439">
        <v>44</v>
      </c>
      <c r="AF43" s="439">
        <v>44</v>
      </c>
      <c r="AG43" s="439">
        <v>44</v>
      </c>
      <c r="AH43" s="439">
        <v>44</v>
      </c>
      <c r="AI43" s="439">
        <v>44</v>
      </c>
      <c r="AJ43" s="439">
        <v>44</v>
      </c>
      <c r="AK43" s="439">
        <v>44</v>
      </c>
      <c r="AL43" s="439">
        <v>44</v>
      </c>
      <c r="AM43" s="416">
        <v>44</v>
      </c>
      <c r="AN43" s="412">
        <v>44</v>
      </c>
      <c r="AO43" s="439">
        <v>44</v>
      </c>
      <c r="AP43" s="439">
        <v>44</v>
      </c>
      <c r="AQ43" s="439">
        <v>44</v>
      </c>
      <c r="AR43" s="439">
        <v>43</v>
      </c>
      <c r="AS43" s="439">
        <v>42</v>
      </c>
      <c r="AT43" s="439">
        <v>42</v>
      </c>
      <c r="AU43" s="439">
        <v>42</v>
      </c>
      <c r="AV43" s="439">
        <v>42</v>
      </c>
      <c r="AW43" s="439">
        <v>42</v>
      </c>
      <c r="AX43" s="439">
        <v>42</v>
      </c>
      <c r="AY43" s="416">
        <v>41</v>
      </c>
      <c r="AZ43" s="412">
        <v>41</v>
      </c>
      <c r="BA43" s="439">
        <v>41</v>
      </c>
      <c r="BB43" s="439">
        <v>40</v>
      </c>
      <c r="BC43" s="439">
        <v>38</v>
      </c>
      <c r="BD43" s="439">
        <v>38</v>
      </c>
      <c r="BE43" s="439">
        <v>38</v>
      </c>
      <c r="BF43" s="439">
        <v>38</v>
      </c>
      <c r="BG43" s="439">
        <v>38</v>
      </c>
      <c r="BH43" s="439">
        <v>38</v>
      </c>
      <c r="BI43" s="439">
        <v>38</v>
      </c>
      <c r="BJ43" s="439">
        <v>37</v>
      </c>
      <c r="BK43" s="416">
        <v>36</v>
      </c>
      <c r="BL43" s="412">
        <v>36</v>
      </c>
      <c r="BM43" s="439">
        <v>36</v>
      </c>
      <c r="BN43" s="439">
        <v>37</v>
      </c>
      <c r="BO43" s="439">
        <v>37</v>
      </c>
      <c r="BP43" s="411">
        <v>37</v>
      </c>
      <c r="BQ43" s="411">
        <v>37</v>
      </c>
      <c r="BR43" s="411">
        <v>37</v>
      </c>
      <c r="BS43" s="411">
        <v>37</v>
      </c>
      <c r="BT43" s="411">
        <v>37</v>
      </c>
      <c r="BU43" s="411">
        <v>37</v>
      </c>
      <c r="BV43" s="411">
        <v>37</v>
      </c>
      <c r="BW43" s="416">
        <f>'1. Población_Afiliada_Regimen'!H43</f>
        <v>37</v>
      </c>
      <c r="BX43" s="118">
        <f t="shared" si="0"/>
        <v>0</v>
      </c>
      <c r="BY43" s="98">
        <f t="shared" si="1"/>
        <v>0</v>
      </c>
      <c r="BZ43" s="118">
        <f t="shared" si="2"/>
        <v>1</v>
      </c>
      <c r="CA43" s="98">
        <f t="shared" si="3"/>
        <v>2.7777777777777777</v>
      </c>
    </row>
    <row r="44" spans="1:87" ht="15" outlineLevel="2">
      <c r="A44" s="473">
        <v>42</v>
      </c>
      <c r="B44" s="16" t="s">
        <v>363</v>
      </c>
      <c r="C44" s="406" t="s">
        <v>366</v>
      </c>
      <c r="D44" s="412">
        <v>418</v>
      </c>
      <c r="E44" s="439">
        <v>417</v>
      </c>
      <c r="F44" s="439">
        <v>416</v>
      </c>
      <c r="G44" s="439">
        <v>418</v>
      </c>
      <c r="H44" s="439">
        <v>418</v>
      </c>
      <c r="I44" s="439">
        <v>430</v>
      </c>
      <c r="J44" s="439">
        <v>429</v>
      </c>
      <c r="K44" s="439">
        <v>428</v>
      </c>
      <c r="L44" s="439">
        <v>429</v>
      </c>
      <c r="M44" s="439">
        <v>429</v>
      </c>
      <c r="N44" s="439">
        <v>428</v>
      </c>
      <c r="O44" s="416">
        <v>438</v>
      </c>
      <c r="P44" s="412">
        <v>438</v>
      </c>
      <c r="Q44" s="439">
        <v>392</v>
      </c>
      <c r="R44" s="439">
        <v>386</v>
      </c>
      <c r="S44" s="439">
        <v>502</v>
      </c>
      <c r="T44" s="439">
        <v>496</v>
      </c>
      <c r="U44" s="439">
        <v>509</v>
      </c>
      <c r="V44" s="439">
        <v>507</v>
      </c>
      <c r="W44" s="439">
        <v>507</v>
      </c>
      <c r="X44" s="439">
        <v>506</v>
      </c>
      <c r="Y44" s="439">
        <v>510</v>
      </c>
      <c r="Z44" s="439">
        <v>509</v>
      </c>
      <c r="AA44" s="416">
        <v>507</v>
      </c>
      <c r="AB44" s="412">
        <v>506</v>
      </c>
      <c r="AC44" s="439">
        <v>508</v>
      </c>
      <c r="AD44" s="439">
        <v>509</v>
      </c>
      <c r="AE44" s="439">
        <v>509</v>
      </c>
      <c r="AF44" s="439">
        <v>502</v>
      </c>
      <c r="AG44" s="439">
        <v>500</v>
      </c>
      <c r="AH44" s="439">
        <v>501</v>
      </c>
      <c r="AI44" s="439">
        <v>502</v>
      </c>
      <c r="AJ44" s="439">
        <v>500</v>
      </c>
      <c r="AK44" s="439">
        <v>502</v>
      </c>
      <c r="AL44" s="439">
        <v>501</v>
      </c>
      <c r="AM44" s="416">
        <v>501</v>
      </c>
      <c r="AN44" s="412">
        <v>500</v>
      </c>
      <c r="AO44" s="439">
        <v>501</v>
      </c>
      <c r="AP44" s="439">
        <v>499</v>
      </c>
      <c r="AQ44" s="439">
        <v>499</v>
      </c>
      <c r="AR44" s="439">
        <v>498</v>
      </c>
      <c r="AS44" s="439">
        <v>500</v>
      </c>
      <c r="AT44" s="439">
        <v>499</v>
      </c>
      <c r="AU44" s="439">
        <v>498</v>
      </c>
      <c r="AV44" s="439">
        <v>498</v>
      </c>
      <c r="AW44" s="439">
        <v>497</v>
      </c>
      <c r="AX44" s="439">
        <v>496</v>
      </c>
      <c r="AY44" s="416">
        <v>496</v>
      </c>
      <c r="AZ44" s="412">
        <v>496</v>
      </c>
      <c r="BA44" s="439">
        <v>493</v>
      </c>
      <c r="BB44" s="439">
        <v>494</v>
      </c>
      <c r="BC44" s="439">
        <v>494</v>
      </c>
      <c r="BD44" s="439">
        <v>490</v>
      </c>
      <c r="BE44" s="439">
        <v>490</v>
      </c>
      <c r="BF44" s="439">
        <v>479</v>
      </c>
      <c r="BG44" s="439">
        <v>478</v>
      </c>
      <c r="BH44" s="439">
        <v>478</v>
      </c>
      <c r="BI44" s="439">
        <v>478</v>
      </c>
      <c r="BJ44" s="439">
        <v>480</v>
      </c>
      <c r="BK44" s="416">
        <v>480</v>
      </c>
      <c r="BL44" s="412">
        <v>480</v>
      </c>
      <c r="BM44" s="439">
        <v>478</v>
      </c>
      <c r="BN44" s="439">
        <v>494</v>
      </c>
      <c r="BO44" s="439">
        <v>495</v>
      </c>
      <c r="BP44" s="411">
        <v>495</v>
      </c>
      <c r="BQ44" s="411">
        <v>496</v>
      </c>
      <c r="BR44" s="411">
        <v>490</v>
      </c>
      <c r="BS44" s="411">
        <v>491</v>
      </c>
      <c r="BT44" s="411">
        <v>490</v>
      </c>
      <c r="BU44" s="411">
        <v>490</v>
      </c>
      <c r="BV44" s="411">
        <v>485</v>
      </c>
      <c r="BW44" s="416">
        <f>'1. Población_Afiliada_Regimen'!H44</f>
        <v>487</v>
      </c>
      <c r="BX44" s="118">
        <f t="shared" si="0"/>
        <v>2</v>
      </c>
      <c r="BY44" s="98">
        <f t="shared" si="1"/>
        <v>0.41237113402061859</v>
      </c>
      <c r="BZ44" s="118">
        <f t="shared" si="2"/>
        <v>7</v>
      </c>
      <c r="CA44" s="98">
        <f t="shared" si="3"/>
        <v>1.4583333333333333</v>
      </c>
    </row>
    <row r="45" spans="1:87" ht="15" outlineLevel="2">
      <c r="A45" s="473">
        <v>44</v>
      </c>
      <c r="B45" s="16" t="s">
        <v>363</v>
      </c>
      <c r="C45" s="406" t="s">
        <v>315</v>
      </c>
      <c r="D45" s="412">
        <v>71</v>
      </c>
      <c r="E45" s="439">
        <v>71</v>
      </c>
      <c r="F45" s="439">
        <v>71</v>
      </c>
      <c r="G45" s="439">
        <v>71</v>
      </c>
      <c r="H45" s="439">
        <v>71</v>
      </c>
      <c r="I45" s="439">
        <v>73</v>
      </c>
      <c r="J45" s="439">
        <v>73</v>
      </c>
      <c r="K45" s="439">
        <v>73</v>
      </c>
      <c r="L45" s="439">
        <v>73</v>
      </c>
      <c r="M45" s="439">
        <v>73</v>
      </c>
      <c r="N45" s="439">
        <v>73</v>
      </c>
      <c r="O45" s="416">
        <v>80</v>
      </c>
      <c r="P45" s="412">
        <v>80</v>
      </c>
      <c r="Q45" s="439">
        <v>69</v>
      </c>
      <c r="R45" s="439">
        <v>69</v>
      </c>
      <c r="S45" s="439">
        <v>91</v>
      </c>
      <c r="T45" s="439">
        <v>90</v>
      </c>
      <c r="U45" s="439">
        <v>94</v>
      </c>
      <c r="V45" s="439">
        <v>95</v>
      </c>
      <c r="W45" s="439">
        <v>96</v>
      </c>
      <c r="X45" s="439">
        <v>96</v>
      </c>
      <c r="Y45" s="439">
        <v>97</v>
      </c>
      <c r="Z45" s="439">
        <v>97</v>
      </c>
      <c r="AA45" s="416">
        <v>97</v>
      </c>
      <c r="AB45" s="412">
        <v>97</v>
      </c>
      <c r="AC45" s="439">
        <v>97</v>
      </c>
      <c r="AD45" s="439">
        <v>97</v>
      </c>
      <c r="AE45" s="439">
        <v>97</v>
      </c>
      <c r="AF45" s="439">
        <v>95</v>
      </c>
      <c r="AG45" s="439">
        <v>94</v>
      </c>
      <c r="AH45" s="439">
        <v>94</v>
      </c>
      <c r="AI45" s="439">
        <v>94</v>
      </c>
      <c r="AJ45" s="439">
        <v>93</v>
      </c>
      <c r="AK45" s="439">
        <v>94</v>
      </c>
      <c r="AL45" s="439">
        <v>94</v>
      </c>
      <c r="AM45" s="416">
        <v>94</v>
      </c>
      <c r="AN45" s="412">
        <v>94</v>
      </c>
      <c r="AO45" s="439">
        <v>94</v>
      </c>
      <c r="AP45" s="439">
        <v>94</v>
      </c>
      <c r="AQ45" s="439">
        <v>94</v>
      </c>
      <c r="AR45" s="439">
        <v>94</v>
      </c>
      <c r="AS45" s="439">
        <v>94</v>
      </c>
      <c r="AT45" s="439">
        <v>94</v>
      </c>
      <c r="AU45" s="439">
        <v>94</v>
      </c>
      <c r="AV45" s="439">
        <v>94</v>
      </c>
      <c r="AW45" s="439">
        <v>94</v>
      </c>
      <c r="AX45" s="439">
        <v>94</v>
      </c>
      <c r="AY45" s="416">
        <v>94</v>
      </c>
      <c r="AZ45" s="412">
        <v>94</v>
      </c>
      <c r="BA45" s="439">
        <v>94</v>
      </c>
      <c r="BB45" s="439">
        <v>94</v>
      </c>
      <c r="BC45" s="439">
        <v>94</v>
      </c>
      <c r="BD45" s="439">
        <v>94</v>
      </c>
      <c r="BE45" s="439">
        <v>94</v>
      </c>
      <c r="BF45" s="439">
        <v>90</v>
      </c>
      <c r="BG45" s="439">
        <v>90</v>
      </c>
      <c r="BH45" s="439">
        <v>90</v>
      </c>
      <c r="BI45" s="439">
        <v>89</v>
      </c>
      <c r="BJ45" s="439">
        <v>90</v>
      </c>
      <c r="BK45" s="416">
        <v>90</v>
      </c>
      <c r="BL45" s="412">
        <v>90</v>
      </c>
      <c r="BM45" s="439">
        <v>88</v>
      </c>
      <c r="BN45" s="439">
        <v>91</v>
      </c>
      <c r="BO45" s="439">
        <v>91</v>
      </c>
      <c r="BP45" s="411">
        <v>91</v>
      </c>
      <c r="BQ45" s="411">
        <v>92</v>
      </c>
      <c r="BR45" s="411">
        <v>90</v>
      </c>
      <c r="BS45" s="411">
        <v>89</v>
      </c>
      <c r="BT45" s="411">
        <v>88</v>
      </c>
      <c r="BU45" s="411">
        <v>88</v>
      </c>
      <c r="BV45" s="411">
        <v>85</v>
      </c>
      <c r="BW45" s="416">
        <f>'1. Población_Afiliada_Regimen'!H45</f>
        <v>85</v>
      </c>
      <c r="BX45" s="118">
        <f t="shared" si="0"/>
        <v>0</v>
      </c>
      <c r="BY45" s="98">
        <f t="shared" si="1"/>
        <v>0</v>
      </c>
      <c r="BZ45" s="118">
        <f t="shared" si="2"/>
        <v>-5</v>
      </c>
      <c r="CA45" s="98">
        <f t="shared" si="3"/>
        <v>-5.5555555555555554</v>
      </c>
    </row>
    <row r="46" spans="1:87" ht="15" outlineLevel="2">
      <c r="A46" s="473">
        <v>59</v>
      </c>
      <c r="B46" s="16" t="s">
        <v>363</v>
      </c>
      <c r="C46" s="406" t="s">
        <v>323</v>
      </c>
      <c r="D46" s="412">
        <v>67</v>
      </c>
      <c r="E46" s="439">
        <v>67</v>
      </c>
      <c r="F46" s="439">
        <v>67</v>
      </c>
      <c r="G46" s="439">
        <v>67</v>
      </c>
      <c r="H46" s="439">
        <v>67</v>
      </c>
      <c r="I46" s="439">
        <v>67</v>
      </c>
      <c r="J46" s="439">
        <v>67</v>
      </c>
      <c r="K46" s="439">
        <v>67</v>
      </c>
      <c r="L46" s="439">
        <v>67</v>
      </c>
      <c r="M46" s="439">
        <v>67</v>
      </c>
      <c r="N46" s="439">
        <v>67</v>
      </c>
      <c r="O46" s="416">
        <v>69</v>
      </c>
      <c r="P46" s="412">
        <v>69</v>
      </c>
      <c r="Q46" s="439">
        <v>60</v>
      </c>
      <c r="R46" s="439">
        <v>60</v>
      </c>
      <c r="S46" s="439">
        <v>85</v>
      </c>
      <c r="T46" s="439">
        <v>85</v>
      </c>
      <c r="U46" s="439">
        <v>86</v>
      </c>
      <c r="V46" s="439">
        <v>86</v>
      </c>
      <c r="W46" s="439">
        <v>85</v>
      </c>
      <c r="X46" s="439">
        <v>85</v>
      </c>
      <c r="Y46" s="439">
        <v>86</v>
      </c>
      <c r="Z46" s="439">
        <v>86</v>
      </c>
      <c r="AA46" s="416">
        <v>87</v>
      </c>
      <c r="AB46" s="412">
        <v>87</v>
      </c>
      <c r="AC46" s="439">
        <v>88</v>
      </c>
      <c r="AD46" s="439">
        <v>84</v>
      </c>
      <c r="AE46" s="439">
        <v>84</v>
      </c>
      <c r="AF46" s="439">
        <v>84</v>
      </c>
      <c r="AG46" s="439">
        <v>84</v>
      </c>
      <c r="AH46" s="439">
        <v>84</v>
      </c>
      <c r="AI46" s="439">
        <v>84</v>
      </c>
      <c r="AJ46" s="439">
        <v>85</v>
      </c>
      <c r="AK46" s="439">
        <v>85</v>
      </c>
      <c r="AL46" s="439">
        <v>85</v>
      </c>
      <c r="AM46" s="416">
        <v>85</v>
      </c>
      <c r="AN46" s="412">
        <v>85</v>
      </c>
      <c r="AO46" s="439">
        <v>85</v>
      </c>
      <c r="AP46" s="439">
        <v>85</v>
      </c>
      <c r="AQ46" s="439">
        <v>85</v>
      </c>
      <c r="AR46" s="439">
        <v>85</v>
      </c>
      <c r="AS46" s="439">
        <v>85</v>
      </c>
      <c r="AT46" s="439">
        <v>85</v>
      </c>
      <c r="AU46" s="439">
        <v>85</v>
      </c>
      <c r="AV46" s="439">
        <v>85</v>
      </c>
      <c r="AW46" s="439">
        <v>85</v>
      </c>
      <c r="AX46" s="439">
        <v>85</v>
      </c>
      <c r="AY46" s="416">
        <v>85</v>
      </c>
      <c r="AZ46" s="412">
        <v>85</v>
      </c>
      <c r="BA46" s="439">
        <v>84</v>
      </c>
      <c r="BB46" s="439">
        <v>84</v>
      </c>
      <c r="BC46" s="439">
        <v>84</v>
      </c>
      <c r="BD46" s="439">
        <v>84</v>
      </c>
      <c r="BE46" s="439">
        <v>84</v>
      </c>
      <c r="BF46" s="439">
        <v>83</v>
      </c>
      <c r="BG46" s="439">
        <v>84</v>
      </c>
      <c r="BH46" s="439">
        <v>84</v>
      </c>
      <c r="BI46" s="439">
        <v>83</v>
      </c>
      <c r="BJ46" s="439">
        <v>83</v>
      </c>
      <c r="BK46" s="416">
        <v>83</v>
      </c>
      <c r="BL46" s="412">
        <v>89</v>
      </c>
      <c r="BM46" s="439">
        <v>89</v>
      </c>
      <c r="BN46" s="439">
        <v>88</v>
      </c>
      <c r="BO46" s="439">
        <v>88</v>
      </c>
      <c r="BP46" s="411">
        <v>88</v>
      </c>
      <c r="BQ46" s="411">
        <v>88</v>
      </c>
      <c r="BR46" s="411">
        <v>87</v>
      </c>
      <c r="BS46" s="411">
        <v>88</v>
      </c>
      <c r="BT46" s="411">
        <v>88</v>
      </c>
      <c r="BU46" s="411">
        <v>88</v>
      </c>
      <c r="BV46" s="411">
        <v>89</v>
      </c>
      <c r="BW46" s="416">
        <f>'1. Población_Afiliada_Regimen'!H46</f>
        <v>89</v>
      </c>
      <c r="BX46" s="118">
        <f t="shared" si="0"/>
        <v>0</v>
      </c>
      <c r="BY46" s="98">
        <f t="shared" si="1"/>
        <v>0</v>
      </c>
      <c r="BZ46" s="118">
        <f t="shared" si="2"/>
        <v>6</v>
      </c>
      <c r="CA46" s="98">
        <f t="shared" si="3"/>
        <v>7.2289156626506017</v>
      </c>
    </row>
    <row r="47" spans="1:87" ht="15" outlineLevel="2">
      <c r="A47" s="473">
        <v>113</v>
      </c>
      <c r="B47" s="16" t="s">
        <v>363</v>
      </c>
      <c r="C47" s="406" t="s">
        <v>335</v>
      </c>
      <c r="D47" s="412">
        <v>79</v>
      </c>
      <c r="E47" s="439">
        <v>79</v>
      </c>
      <c r="F47" s="439">
        <v>79</v>
      </c>
      <c r="G47" s="439">
        <v>79</v>
      </c>
      <c r="H47" s="439">
        <v>79</v>
      </c>
      <c r="I47" s="439">
        <v>82</v>
      </c>
      <c r="J47" s="439">
        <v>82</v>
      </c>
      <c r="K47" s="439">
        <v>82</v>
      </c>
      <c r="L47" s="439">
        <v>82</v>
      </c>
      <c r="M47" s="439">
        <v>82</v>
      </c>
      <c r="N47" s="439">
        <v>82</v>
      </c>
      <c r="O47" s="416">
        <v>91</v>
      </c>
      <c r="P47" s="412">
        <v>91</v>
      </c>
      <c r="Q47" s="439">
        <v>77</v>
      </c>
      <c r="R47" s="439">
        <v>76</v>
      </c>
      <c r="S47" s="439">
        <v>106</v>
      </c>
      <c r="T47" s="439">
        <v>105</v>
      </c>
      <c r="U47" s="439">
        <v>108</v>
      </c>
      <c r="V47" s="439">
        <v>108</v>
      </c>
      <c r="W47" s="439">
        <v>107</v>
      </c>
      <c r="X47" s="439">
        <v>107</v>
      </c>
      <c r="Y47" s="439">
        <v>108</v>
      </c>
      <c r="Z47" s="439">
        <v>107</v>
      </c>
      <c r="AA47" s="416">
        <v>106</v>
      </c>
      <c r="AB47" s="412">
        <v>106</v>
      </c>
      <c r="AC47" s="439">
        <v>106</v>
      </c>
      <c r="AD47" s="439">
        <v>106</v>
      </c>
      <c r="AE47" s="439">
        <v>106</v>
      </c>
      <c r="AF47" s="439">
        <v>105</v>
      </c>
      <c r="AG47" s="439">
        <v>104</v>
      </c>
      <c r="AH47" s="439">
        <v>105</v>
      </c>
      <c r="AI47" s="439">
        <v>108</v>
      </c>
      <c r="AJ47" s="439">
        <v>108</v>
      </c>
      <c r="AK47" s="439">
        <v>109</v>
      </c>
      <c r="AL47" s="439">
        <v>109</v>
      </c>
      <c r="AM47" s="416">
        <v>109</v>
      </c>
      <c r="AN47" s="412">
        <v>109</v>
      </c>
      <c r="AO47" s="439">
        <v>109</v>
      </c>
      <c r="AP47" s="439">
        <v>109</v>
      </c>
      <c r="AQ47" s="439">
        <v>109</v>
      </c>
      <c r="AR47" s="439">
        <v>109</v>
      </c>
      <c r="AS47" s="439">
        <v>109</v>
      </c>
      <c r="AT47" s="439">
        <v>109</v>
      </c>
      <c r="AU47" s="439">
        <v>108</v>
      </c>
      <c r="AV47" s="439">
        <v>108</v>
      </c>
      <c r="AW47" s="439">
        <v>108</v>
      </c>
      <c r="AX47" s="439">
        <v>108</v>
      </c>
      <c r="AY47" s="416">
        <v>108</v>
      </c>
      <c r="AZ47" s="412">
        <v>108</v>
      </c>
      <c r="BA47" s="439">
        <v>107</v>
      </c>
      <c r="BB47" s="439">
        <v>107</v>
      </c>
      <c r="BC47" s="439">
        <v>107</v>
      </c>
      <c r="BD47" s="439">
        <v>107</v>
      </c>
      <c r="BE47" s="439">
        <v>107</v>
      </c>
      <c r="BF47" s="439">
        <v>105</v>
      </c>
      <c r="BG47" s="439">
        <v>106</v>
      </c>
      <c r="BH47" s="439">
        <v>106</v>
      </c>
      <c r="BI47" s="439">
        <v>106</v>
      </c>
      <c r="BJ47" s="439">
        <v>107</v>
      </c>
      <c r="BK47" s="416">
        <v>107</v>
      </c>
      <c r="BL47" s="412">
        <v>107</v>
      </c>
      <c r="BM47" s="439">
        <v>107</v>
      </c>
      <c r="BN47" s="439">
        <v>110</v>
      </c>
      <c r="BO47" s="439">
        <v>110</v>
      </c>
      <c r="BP47" s="411">
        <v>110</v>
      </c>
      <c r="BQ47" s="411">
        <v>110</v>
      </c>
      <c r="BR47" s="411">
        <v>108</v>
      </c>
      <c r="BS47" s="411">
        <v>110</v>
      </c>
      <c r="BT47" s="411">
        <v>110</v>
      </c>
      <c r="BU47" s="411">
        <v>110</v>
      </c>
      <c r="BV47" s="411">
        <v>109</v>
      </c>
      <c r="BW47" s="416">
        <f>'1. Población_Afiliada_Regimen'!H47</f>
        <v>110</v>
      </c>
      <c r="BX47" s="118">
        <f t="shared" si="0"/>
        <v>1</v>
      </c>
      <c r="BY47" s="98">
        <f t="shared" si="1"/>
        <v>0.91743119266055051</v>
      </c>
      <c r="BZ47" s="118">
        <f t="shared" si="2"/>
        <v>3</v>
      </c>
      <c r="CA47" s="98">
        <f t="shared" si="3"/>
        <v>2.8037383177570092</v>
      </c>
    </row>
    <row r="48" spans="1:87" ht="15" outlineLevel="2">
      <c r="A48" s="473">
        <v>125</v>
      </c>
      <c r="B48" s="16" t="s">
        <v>363</v>
      </c>
      <c r="C48" s="406" t="s">
        <v>338</v>
      </c>
      <c r="D48" s="412">
        <v>109</v>
      </c>
      <c r="E48" s="439">
        <v>109</v>
      </c>
      <c r="F48" s="439">
        <v>109</v>
      </c>
      <c r="G48" s="439">
        <v>109</v>
      </c>
      <c r="H48" s="439">
        <v>109</v>
      </c>
      <c r="I48" s="439">
        <v>111</v>
      </c>
      <c r="J48" s="439">
        <v>110</v>
      </c>
      <c r="K48" s="439">
        <v>111</v>
      </c>
      <c r="L48" s="439">
        <v>111</v>
      </c>
      <c r="M48" s="439">
        <v>111</v>
      </c>
      <c r="N48" s="439">
        <v>109</v>
      </c>
      <c r="O48" s="416">
        <v>120</v>
      </c>
      <c r="P48" s="412">
        <v>118</v>
      </c>
      <c r="Q48" s="439">
        <v>101</v>
      </c>
      <c r="R48" s="439">
        <v>100</v>
      </c>
      <c r="S48" s="439">
        <v>129</v>
      </c>
      <c r="T48" s="439">
        <v>128</v>
      </c>
      <c r="U48" s="439">
        <v>136</v>
      </c>
      <c r="V48" s="439">
        <v>135</v>
      </c>
      <c r="W48" s="439">
        <v>135</v>
      </c>
      <c r="X48" s="439">
        <v>135</v>
      </c>
      <c r="Y48" s="439">
        <v>135</v>
      </c>
      <c r="Z48" s="439">
        <v>135</v>
      </c>
      <c r="AA48" s="416">
        <v>136</v>
      </c>
      <c r="AB48" s="412">
        <v>135</v>
      </c>
      <c r="AC48" s="439">
        <v>135</v>
      </c>
      <c r="AD48" s="439">
        <v>137</v>
      </c>
      <c r="AE48" s="439">
        <v>137</v>
      </c>
      <c r="AF48" s="439">
        <v>140</v>
      </c>
      <c r="AG48" s="439">
        <v>140</v>
      </c>
      <c r="AH48" s="439">
        <v>140</v>
      </c>
      <c r="AI48" s="439">
        <v>141</v>
      </c>
      <c r="AJ48" s="439">
        <v>141</v>
      </c>
      <c r="AK48" s="439">
        <v>141</v>
      </c>
      <c r="AL48" s="439">
        <v>141</v>
      </c>
      <c r="AM48" s="416">
        <v>141</v>
      </c>
      <c r="AN48" s="412">
        <v>141</v>
      </c>
      <c r="AO48" s="439">
        <v>140</v>
      </c>
      <c r="AP48" s="439">
        <v>140</v>
      </c>
      <c r="AQ48" s="439">
        <v>140</v>
      </c>
      <c r="AR48" s="439">
        <v>140</v>
      </c>
      <c r="AS48" s="439">
        <v>139</v>
      </c>
      <c r="AT48" s="439">
        <v>139</v>
      </c>
      <c r="AU48" s="439">
        <v>139</v>
      </c>
      <c r="AV48" s="439">
        <v>139</v>
      </c>
      <c r="AW48" s="439">
        <v>139</v>
      </c>
      <c r="AX48" s="439">
        <v>139</v>
      </c>
      <c r="AY48" s="416">
        <v>138</v>
      </c>
      <c r="AZ48" s="412">
        <v>138</v>
      </c>
      <c r="BA48" s="439">
        <v>135</v>
      </c>
      <c r="BB48" s="439">
        <v>135</v>
      </c>
      <c r="BC48" s="439">
        <v>135</v>
      </c>
      <c r="BD48" s="439">
        <v>134</v>
      </c>
      <c r="BE48" s="439">
        <v>134</v>
      </c>
      <c r="BF48" s="439">
        <v>129</v>
      </c>
      <c r="BG48" s="439">
        <v>131</v>
      </c>
      <c r="BH48" s="439">
        <v>131</v>
      </c>
      <c r="BI48" s="439">
        <v>131</v>
      </c>
      <c r="BJ48" s="439">
        <v>133</v>
      </c>
      <c r="BK48" s="416">
        <v>133</v>
      </c>
      <c r="BL48" s="412">
        <v>132</v>
      </c>
      <c r="BM48" s="439">
        <v>132</v>
      </c>
      <c r="BN48" s="439">
        <v>134</v>
      </c>
      <c r="BO48" s="439">
        <v>134</v>
      </c>
      <c r="BP48" s="411">
        <v>134</v>
      </c>
      <c r="BQ48" s="411">
        <v>134</v>
      </c>
      <c r="BR48" s="411">
        <v>129</v>
      </c>
      <c r="BS48" s="411">
        <v>129</v>
      </c>
      <c r="BT48" s="411">
        <v>129</v>
      </c>
      <c r="BU48" s="411">
        <v>129</v>
      </c>
      <c r="BV48" s="411">
        <v>128</v>
      </c>
      <c r="BW48" s="416">
        <f>'1. Población_Afiliada_Regimen'!H48</f>
        <v>128</v>
      </c>
      <c r="BX48" s="118">
        <f t="shared" si="0"/>
        <v>0</v>
      </c>
      <c r="BY48" s="98">
        <f t="shared" si="1"/>
        <v>0</v>
      </c>
      <c r="BZ48" s="118">
        <f t="shared" si="2"/>
        <v>-5</v>
      </c>
      <c r="CA48" s="98">
        <f t="shared" si="3"/>
        <v>-3.7593984962406015</v>
      </c>
      <c r="CI48" t="str">
        <f>UPPER((TEXT('1. Población_Afiliada_Regimen'!C1,"mmmm yyyy")))</f>
        <v>DICIEMBRE 2020</v>
      </c>
    </row>
    <row r="49" spans="1:79" ht="15" outlineLevel="2">
      <c r="A49" s="473">
        <v>138</v>
      </c>
      <c r="B49" s="16" t="s">
        <v>363</v>
      </c>
      <c r="C49" s="406" t="s">
        <v>344</v>
      </c>
      <c r="D49" s="412">
        <v>309</v>
      </c>
      <c r="E49" s="439">
        <v>309</v>
      </c>
      <c r="F49" s="439">
        <v>309</v>
      </c>
      <c r="G49" s="439">
        <v>309</v>
      </c>
      <c r="H49" s="439">
        <v>309</v>
      </c>
      <c r="I49" s="439">
        <v>315</v>
      </c>
      <c r="J49" s="439">
        <v>315</v>
      </c>
      <c r="K49" s="439">
        <v>315</v>
      </c>
      <c r="L49" s="439">
        <v>314</v>
      </c>
      <c r="M49" s="439">
        <v>313</v>
      </c>
      <c r="N49" s="439">
        <v>313</v>
      </c>
      <c r="O49" s="416">
        <v>327</v>
      </c>
      <c r="P49" s="412">
        <v>322</v>
      </c>
      <c r="Q49" s="439">
        <v>278</v>
      </c>
      <c r="R49" s="439">
        <v>273</v>
      </c>
      <c r="S49" s="439">
        <v>360</v>
      </c>
      <c r="T49" s="439">
        <v>356</v>
      </c>
      <c r="U49" s="439">
        <v>365</v>
      </c>
      <c r="V49" s="439">
        <v>357</v>
      </c>
      <c r="W49" s="439">
        <v>357</v>
      </c>
      <c r="X49" s="439">
        <v>357</v>
      </c>
      <c r="Y49" s="439">
        <v>357</v>
      </c>
      <c r="Z49" s="439">
        <v>357</v>
      </c>
      <c r="AA49" s="416">
        <v>357</v>
      </c>
      <c r="AB49" s="412">
        <v>357</v>
      </c>
      <c r="AC49" s="439">
        <v>356</v>
      </c>
      <c r="AD49" s="439">
        <v>356</v>
      </c>
      <c r="AE49" s="439">
        <v>356</v>
      </c>
      <c r="AF49" s="439">
        <v>355</v>
      </c>
      <c r="AG49" s="439">
        <v>354</v>
      </c>
      <c r="AH49" s="439">
        <v>354</v>
      </c>
      <c r="AI49" s="439">
        <v>352</v>
      </c>
      <c r="AJ49" s="439">
        <v>352</v>
      </c>
      <c r="AK49" s="439">
        <v>352</v>
      </c>
      <c r="AL49" s="439">
        <v>352</v>
      </c>
      <c r="AM49" s="416">
        <v>352</v>
      </c>
      <c r="AN49" s="412">
        <v>352</v>
      </c>
      <c r="AO49" s="439">
        <v>352</v>
      </c>
      <c r="AP49" s="439">
        <v>352</v>
      </c>
      <c r="AQ49" s="439">
        <v>352</v>
      </c>
      <c r="AR49" s="439">
        <v>351</v>
      </c>
      <c r="AS49" s="439">
        <v>351</v>
      </c>
      <c r="AT49" s="439">
        <v>349</v>
      </c>
      <c r="AU49" s="439">
        <v>347</v>
      </c>
      <c r="AV49" s="439">
        <v>346</v>
      </c>
      <c r="AW49" s="439">
        <v>344</v>
      </c>
      <c r="AX49" s="439">
        <v>344</v>
      </c>
      <c r="AY49" s="416">
        <v>344</v>
      </c>
      <c r="AZ49" s="412">
        <v>344</v>
      </c>
      <c r="BA49" s="439">
        <v>343</v>
      </c>
      <c r="BB49" s="439">
        <v>340</v>
      </c>
      <c r="BC49" s="439">
        <v>338</v>
      </c>
      <c r="BD49" s="439">
        <v>337</v>
      </c>
      <c r="BE49" s="439">
        <v>336</v>
      </c>
      <c r="BF49" s="439">
        <v>328</v>
      </c>
      <c r="BG49" s="439">
        <v>328</v>
      </c>
      <c r="BH49" s="439">
        <v>327</v>
      </c>
      <c r="BI49" s="439">
        <v>326</v>
      </c>
      <c r="BJ49" s="439">
        <v>322</v>
      </c>
      <c r="BK49" s="416">
        <v>321</v>
      </c>
      <c r="BL49" s="412">
        <v>319</v>
      </c>
      <c r="BM49" s="439">
        <v>318</v>
      </c>
      <c r="BN49" s="439">
        <v>324</v>
      </c>
      <c r="BO49" s="439">
        <v>325</v>
      </c>
      <c r="BP49" s="411">
        <v>325</v>
      </c>
      <c r="BQ49" s="411">
        <v>325</v>
      </c>
      <c r="BR49" s="411">
        <v>322</v>
      </c>
      <c r="BS49" s="411">
        <v>324</v>
      </c>
      <c r="BT49" s="411">
        <v>322</v>
      </c>
      <c r="BU49" s="411">
        <v>322</v>
      </c>
      <c r="BV49" s="411">
        <v>317</v>
      </c>
      <c r="BW49" s="416">
        <f>'1. Población_Afiliada_Regimen'!H49</f>
        <v>315</v>
      </c>
      <c r="BX49" s="118">
        <f t="shared" si="0"/>
        <v>-2</v>
      </c>
      <c r="BY49" s="98">
        <f t="shared" si="1"/>
        <v>-0.63091482649842268</v>
      </c>
      <c r="BZ49" s="118">
        <f t="shared" si="2"/>
        <v>-6</v>
      </c>
      <c r="CA49" s="98">
        <f t="shared" si="3"/>
        <v>-1.8691588785046727</v>
      </c>
    </row>
    <row r="50" spans="1:79" ht="15" outlineLevel="2">
      <c r="A50" s="473">
        <v>234</v>
      </c>
      <c r="B50" s="16" t="s">
        <v>363</v>
      </c>
      <c r="C50" s="406" t="s">
        <v>367</v>
      </c>
      <c r="D50" s="412">
        <v>386</v>
      </c>
      <c r="E50" s="439">
        <v>386</v>
      </c>
      <c r="F50" s="439">
        <v>386</v>
      </c>
      <c r="G50" s="439">
        <v>386</v>
      </c>
      <c r="H50" s="439">
        <v>386</v>
      </c>
      <c r="I50" s="439">
        <v>390</v>
      </c>
      <c r="J50" s="439">
        <v>390</v>
      </c>
      <c r="K50" s="439">
        <v>390</v>
      </c>
      <c r="L50" s="439">
        <v>390</v>
      </c>
      <c r="M50" s="439">
        <v>390</v>
      </c>
      <c r="N50" s="439">
        <v>385</v>
      </c>
      <c r="O50" s="416">
        <v>415</v>
      </c>
      <c r="P50" s="412">
        <v>414</v>
      </c>
      <c r="Q50" s="439">
        <v>344</v>
      </c>
      <c r="R50" s="439">
        <v>338</v>
      </c>
      <c r="S50" s="439">
        <v>410</v>
      </c>
      <c r="T50" s="439">
        <v>407</v>
      </c>
      <c r="U50" s="439">
        <v>407</v>
      </c>
      <c r="V50" s="439">
        <v>401</v>
      </c>
      <c r="W50" s="439">
        <v>401</v>
      </c>
      <c r="X50" s="439">
        <v>401</v>
      </c>
      <c r="Y50" s="439">
        <v>403</v>
      </c>
      <c r="Z50" s="439">
        <v>402</v>
      </c>
      <c r="AA50" s="416">
        <v>402</v>
      </c>
      <c r="AB50" s="412">
        <v>404</v>
      </c>
      <c r="AC50" s="439">
        <v>402</v>
      </c>
      <c r="AD50" s="439">
        <v>403</v>
      </c>
      <c r="AE50" s="439">
        <v>403</v>
      </c>
      <c r="AF50" s="439">
        <v>402</v>
      </c>
      <c r="AG50" s="439">
        <v>400</v>
      </c>
      <c r="AH50" s="439">
        <v>399</v>
      </c>
      <c r="AI50" s="439">
        <v>402</v>
      </c>
      <c r="AJ50" s="439">
        <v>401</v>
      </c>
      <c r="AK50" s="439">
        <v>403</v>
      </c>
      <c r="AL50" s="439">
        <v>402</v>
      </c>
      <c r="AM50" s="416">
        <v>402</v>
      </c>
      <c r="AN50" s="412">
        <v>402</v>
      </c>
      <c r="AO50" s="439">
        <v>400</v>
      </c>
      <c r="AP50" s="439">
        <v>400</v>
      </c>
      <c r="AQ50" s="439">
        <v>400</v>
      </c>
      <c r="AR50" s="439">
        <v>400</v>
      </c>
      <c r="AS50" s="439">
        <v>399</v>
      </c>
      <c r="AT50" s="439">
        <v>398</v>
      </c>
      <c r="AU50" s="439">
        <v>394</v>
      </c>
      <c r="AV50" s="439">
        <v>394</v>
      </c>
      <c r="AW50" s="439">
        <v>394</v>
      </c>
      <c r="AX50" s="439">
        <v>394</v>
      </c>
      <c r="AY50" s="416">
        <v>392</v>
      </c>
      <c r="AZ50" s="412">
        <v>392</v>
      </c>
      <c r="BA50" s="439">
        <v>392</v>
      </c>
      <c r="BB50" s="439">
        <v>392</v>
      </c>
      <c r="BC50" s="439">
        <v>393</v>
      </c>
      <c r="BD50" s="439">
        <v>392</v>
      </c>
      <c r="BE50" s="439">
        <v>390</v>
      </c>
      <c r="BF50" s="439">
        <v>385</v>
      </c>
      <c r="BG50" s="439">
        <v>390</v>
      </c>
      <c r="BH50" s="439">
        <v>389</v>
      </c>
      <c r="BI50" s="439">
        <v>389</v>
      </c>
      <c r="BJ50" s="439">
        <v>389</v>
      </c>
      <c r="BK50" s="416">
        <v>389</v>
      </c>
      <c r="BL50" s="412">
        <v>385</v>
      </c>
      <c r="BM50" s="439">
        <v>384</v>
      </c>
      <c r="BN50" s="439">
        <v>384</v>
      </c>
      <c r="BO50" s="439">
        <v>385</v>
      </c>
      <c r="BP50" s="411">
        <v>385</v>
      </c>
      <c r="BQ50" s="411">
        <v>386</v>
      </c>
      <c r="BR50" s="411">
        <v>378</v>
      </c>
      <c r="BS50" s="411">
        <v>378</v>
      </c>
      <c r="BT50" s="411">
        <v>378</v>
      </c>
      <c r="BU50" s="411">
        <v>378</v>
      </c>
      <c r="BV50" s="411">
        <v>380</v>
      </c>
      <c r="BW50" s="416">
        <f>'1. Población_Afiliada_Regimen'!H50</f>
        <v>383</v>
      </c>
      <c r="BX50" s="118">
        <f t="shared" si="0"/>
        <v>3</v>
      </c>
      <c r="BY50" s="98">
        <f t="shared" si="1"/>
        <v>0.78947368421052633</v>
      </c>
      <c r="BZ50" s="118">
        <f t="shared" si="2"/>
        <v>-6</v>
      </c>
      <c r="CA50" s="98">
        <f t="shared" si="3"/>
        <v>-1.5424164524421593</v>
      </c>
    </row>
    <row r="51" spans="1:79" ht="15" outlineLevel="2">
      <c r="A51" s="473">
        <v>240</v>
      </c>
      <c r="B51" s="16" t="s">
        <v>363</v>
      </c>
      <c r="C51" s="406" t="s">
        <v>369</v>
      </c>
      <c r="D51" s="412">
        <v>222</v>
      </c>
      <c r="E51" s="439">
        <v>222</v>
      </c>
      <c r="F51" s="439">
        <v>222</v>
      </c>
      <c r="G51" s="439">
        <v>222</v>
      </c>
      <c r="H51" s="439">
        <v>222</v>
      </c>
      <c r="I51" s="439">
        <v>224</v>
      </c>
      <c r="J51" s="439">
        <v>223</v>
      </c>
      <c r="K51" s="439">
        <v>224</v>
      </c>
      <c r="L51" s="439">
        <v>224</v>
      </c>
      <c r="M51" s="439">
        <v>224</v>
      </c>
      <c r="N51" s="439">
        <v>220</v>
      </c>
      <c r="O51" s="416">
        <v>226</v>
      </c>
      <c r="P51" s="412">
        <v>226</v>
      </c>
      <c r="Q51" s="439">
        <v>199</v>
      </c>
      <c r="R51" s="439">
        <v>194</v>
      </c>
      <c r="S51" s="439">
        <v>263</v>
      </c>
      <c r="T51" s="439">
        <v>259</v>
      </c>
      <c r="U51" s="439">
        <v>262</v>
      </c>
      <c r="V51" s="439">
        <v>258</v>
      </c>
      <c r="W51" s="439">
        <v>257</v>
      </c>
      <c r="X51" s="439">
        <v>256</v>
      </c>
      <c r="Y51" s="439">
        <v>256</v>
      </c>
      <c r="Z51" s="439">
        <v>256</v>
      </c>
      <c r="AA51" s="416">
        <v>259</v>
      </c>
      <c r="AB51" s="412">
        <v>259</v>
      </c>
      <c r="AC51" s="439">
        <v>259</v>
      </c>
      <c r="AD51" s="439">
        <v>261</v>
      </c>
      <c r="AE51" s="439">
        <v>261</v>
      </c>
      <c r="AF51" s="439">
        <v>260</v>
      </c>
      <c r="AG51" s="439">
        <v>259</v>
      </c>
      <c r="AH51" s="439">
        <v>259</v>
      </c>
      <c r="AI51" s="439">
        <v>260</v>
      </c>
      <c r="AJ51" s="439">
        <v>259</v>
      </c>
      <c r="AK51" s="439">
        <v>260</v>
      </c>
      <c r="AL51" s="439">
        <v>260</v>
      </c>
      <c r="AM51" s="416">
        <v>260</v>
      </c>
      <c r="AN51" s="412">
        <v>260</v>
      </c>
      <c r="AO51" s="439">
        <v>259</v>
      </c>
      <c r="AP51" s="439">
        <v>259</v>
      </c>
      <c r="AQ51" s="439">
        <v>259</v>
      </c>
      <c r="AR51" s="439">
        <v>259</v>
      </c>
      <c r="AS51" s="439">
        <v>259</v>
      </c>
      <c r="AT51" s="439">
        <v>259</v>
      </c>
      <c r="AU51" s="439">
        <v>259</v>
      </c>
      <c r="AV51" s="439">
        <v>258</v>
      </c>
      <c r="AW51" s="439">
        <v>258</v>
      </c>
      <c r="AX51" s="439">
        <v>257</v>
      </c>
      <c r="AY51" s="416">
        <v>256</v>
      </c>
      <c r="AZ51" s="412">
        <v>256</v>
      </c>
      <c r="BA51" s="439">
        <v>255</v>
      </c>
      <c r="BB51" s="439">
        <v>253</v>
      </c>
      <c r="BC51" s="439">
        <v>250</v>
      </c>
      <c r="BD51" s="439">
        <v>249</v>
      </c>
      <c r="BE51" s="439">
        <v>249</v>
      </c>
      <c r="BF51" s="439">
        <v>246</v>
      </c>
      <c r="BG51" s="439">
        <v>245</v>
      </c>
      <c r="BH51" s="439">
        <v>245</v>
      </c>
      <c r="BI51" s="439">
        <v>245</v>
      </c>
      <c r="BJ51" s="439">
        <v>243</v>
      </c>
      <c r="BK51" s="416">
        <v>243</v>
      </c>
      <c r="BL51" s="412">
        <v>244</v>
      </c>
      <c r="BM51" s="439">
        <v>244</v>
      </c>
      <c r="BN51" s="439">
        <v>252</v>
      </c>
      <c r="BO51" s="439">
        <v>252</v>
      </c>
      <c r="BP51" s="411">
        <v>252</v>
      </c>
      <c r="BQ51" s="411">
        <v>253</v>
      </c>
      <c r="BR51" s="411">
        <v>252</v>
      </c>
      <c r="BS51" s="411">
        <v>251</v>
      </c>
      <c r="BT51" s="411">
        <v>251</v>
      </c>
      <c r="BU51" s="411">
        <v>251</v>
      </c>
      <c r="BV51" s="411">
        <v>251</v>
      </c>
      <c r="BW51" s="416">
        <f>'1. Población_Afiliada_Regimen'!H51</f>
        <v>251</v>
      </c>
      <c r="BX51" s="118">
        <f t="shared" si="0"/>
        <v>0</v>
      </c>
      <c r="BY51" s="98">
        <f t="shared" si="1"/>
        <v>0</v>
      </c>
      <c r="BZ51" s="118">
        <f t="shared" si="2"/>
        <v>8</v>
      </c>
      <c r="CA51" s="98">
        <f t="shared" si="3"/>
        <v>3.2921810699588478</v>
      </c>
    </row>
    <row r="52" spans="1:79" ht="15" outlineLevel="2">
      <c r="A52" s="473">
        <v>284</v>
      </c>
      <c r="B52" s="16" t="s">
        <v>363</v>
      </c>
      <c r="C52" s="406" t="s">
        <v>374</v>
      </c>
      <c r="D52" s="412">
        <v>607</v>
      </c>
      <c r="E52" s="439">
        <v>607</v>
      </c>
      <c r="F52" s="439">
        <v>607</v>
      </c>
      <c r="G52" s="439">
        <v>607</v>
      </c>
      <c r="H52" s="439">
        <v>607</v>
      </c>
      <c r="I52" s="439">
        <v>621</v>
      </c>
      <c r="J52" s="439">
        <v>621</v>
      </c>
      <c r="K52" s="439">
        <v>621</v>
      </c>
      <c r="L52" s="439">
        <v>621</v>
      </c>
      <c r="M52" s="439">
        <v>621</v>
      </c>
      <c r="N52" s="439">
        <v>619</v>
      </c>
      <c r="O52" s="416">
        <v>634</v>
      </c>
      <c r="P52" s="412">
        <v>627</v>
      </c>
      <c r="Q52" s="439">
        <v>547</v>
      </c>
      <c r="R52" s="439">
        <v>544</v>
      </c>
      <c r="S52" s="439">
        <v>692</v>
      </c>
      <c r="T52" s="439">
        <v>684</v>
      </c>
      <c r="U52" s="439">
        <v>684</v>
      </c>
      <c r="V52" s="439">
        <v>682</v>
      </c>
      <c r="W52" s="439">
        <v>679</v>
      </c>
      <c r="X52" s="439">
        <v>679</v>
      </c>
      <c r="Y52" s="439">
        <v>687</v>
      </c>
      <c r="Z52" s="439">
        <v>684</v>
      </c>
      <c r="AA52" s="416">
        <v>688</v>
      </c>
      <c r="AB52" s="412">
        <v>690</v>
      </c>
      <c r="AC52" s="439">
        <v>691</v>
      </c>
      <c r="AD52" s="439">
        <v>692</v>
      </c>
      <c r="AE52" s="439">
        <v>692</v>
      </c>
      <c r="AF52" s="439">
        <v>673</v>
      </c>
      <c r="AG52" s="439">
        <v>664</v>
      </c>
      <c r="AH52" s="439">
        <v>662</v>
      </c>
      <c r="AI52" s="439">
        <v>660</v>
      </c>
      <c r="AJ52" s="439">
        <v>659</v>
      </c>
      <c r="AK52" s="439">
        <v>659</v>
      </c>
      <c r="AL52" s="439">
        <v>660</v>
      </c>
      <c r="AM52" s="416">
        <v>659</v>
      </c>
      <c r="AN52" s="412">
        <v>657</v>
      </c>
      <c r="AO52" s="439">
        <v>660</v>
      </c>
      <c r="AP52" s="439">
        <v>659</v>
      </c>
      <c r="AQ52" s="439">
        <v>659</v>
      </c>
      <c r="AR52" s="439">
        <v>657</v>
      </c>
      <c r="AS52" s="439">
        <v>656</v>
      </c>
      <c r="AT52" s="439">
        <v>654</v>
      </c>
      <c r="AU52" s="439">
        <v>650</v>
      </c>
      <c r="AV52" s="439">
        <v>649</v>
      </c>
      <c r="AW52" s="439">
        <v>649</v>
      </c>
      <c r="AX52" s="439">
        <v>646</v>
      </c>
      <c r="AY52" s="416">
        <v>643</v>
      </c>
      <c r="AZ52" s="412">
        <v>643</v>
      </c>
      <c r="BA52" s="439">
        <v>642</v>
      </c>
      <c r="BB52" s="439">
        <v>633</v>
      </c>
      <c r="BC52" s="439">
        <v>633</v>
      </c>
      <c r="BD52" s="439">
        <v>632</v>
      </c>
      <c r="BE52" s="439">
        <v>631</v>
      </c>
      <c r="BF52" s="439">
        <v>621</v>
      </c>
      <c r="BG52" s="439">
        <v>617</v>
      </c>
      <c r="BH52" s="439">
        <v>616</v>
      </c>
      <c r="BI52" s="439">
        <v>615</v>
      </c>
      <c r="BJ52" s="439">
        <v>628</v>
      </c>
      <c r="BK52" s="416">
        <v>627</v>
      </c>
      <c r="BL52" s="412">
        <v>621</v>
      </c>
      <c r="BM52" s="439">
        <v>621</v>
      </c>
      <c r="BN52" s="439">
        <v>630</v>
      </c>
      <c r="BO52" s="439">
        <v>631</v>
      </c>
      <c r="BP52" s="411">
        <v>631</v>
      </c>
      <c r="BQ52" s="411">
        <v>634</v>
      </c>
      <c r="BR52" s="411">
        <v>624</v>
      </c>
      <c r="BS52" s="411">
        <v>627</v>
      </c>
      <c r="BT52" s="411">
        <v>626</v>
      </c>
      <c r="BU52" s="411">
        <v>626</v>
      </c>
      <c r="BV52" s="411">
        <v>622</v>
      </c>
      <c r="BW52" s="416">
        <f>'1. Población_Afiliada_Regimen'!H52</f>
        <v>625</v>
      </c>
      <c r="BX52" s="118">
        <f t="shared" si="0"/>
        <v>3</v>
      </c>
      <c r="BY52" s="98">
        <f t="shared" si="1"/>
        <v>0.48231511254019299</v>
      </c>
      <c r="BZ52" s="118">
        <f t="shared" si="2"/>
        <v>-2</v>
      </c>
      <c r="CA52" s="98">
        <f t="shared" si="3"/>
        <v>-0.31897926634768742</v>
      </c>
    </row>
    <row r="53" spans="1:79" ht="15" outlineLevel="2">
      <c r="A53" s="473">
        <v>306</v>
      </c>
      <c r="B53" s="16" t="s">
        <v>363</v>
      </c>
      <c r="C53" s="406" t="s">
        <v>376</v>
      </c>
      <c r="D53" s="412">
        <v>74</v>
      </c>
      <c r="E53" s="439">
        <v>74</v>
      </c>
      <c r="F53" s="439">
        <v>74</v>
      </c>
      <c r="G53" s="439">
        <v>74</v>
      </c>
      <c r="H53" s="439">
        <v>74</v>
      </c>
      <c r="I53" s="439">
        <v>75</v>
      </c>
      <c r="J53" s="439">
        <v>75</v>
      </c>
      <c r="K53" s="439">
        <v>75</v>
      </c>
      <c r="L53" s="439">
        <v>75</v>
      </c>
      <c r="M53" s="439">
        <v>75</v>
      </c>
      <c r="N53" s="439">
        <v>75</v>
      </c>
      <c r="O53" s="416">
        <v>78</v>
      </c>
      <c r="P53" s="412">
        <v>77</v>
      </c>
      <c r="Q53" s="439">
        <v>71</v>
      </c>
      <c r="R53" s="439">
        <v>70</v>
      </c>
      <c r="S53" s="439">
        <v>98</v>
      </c>
      <c r="T53" s="439">
        <v>98</v>
      </c>
      <c r="U53" s="439">
        <v>106</v>
      </c>
      <c r="V53" s="439">
        <v>106</v>
      </c>
      <c r="W53" s="439">
        <v>105</v>
      </c>
      <c r="X53" s="439">
        <v>105</v>
      </c>
      <c r="Y53" s="439">
        <v>107</v>
      </c>
      <c r="Z53" s="439">
        <v>107</v>
      </c>
      <c r="AA53" s="416">
        <v>108</v>
      </c>
      <c r="AB53" s="412">
        <v>108</v>
      </c>
      <c r="AC53" s="439">
        <v>109</v>
      </c>
      <c r="AD53" s="439">
        <v>110</v>
      </c>
      <c r="AE53" s="439">
        <v>110</v>
      </c>
      <c r="AF53" s="439">
        <v>107</v>
      </c>
      <c r="AG53" s="439">
        <v>107</v>
      </c>
      <c r="AH53" s="439">
        <v>108</v>
      </c>
      <c r="AI53" s="439">
        <v>108</v>
      </c>
      <c r="AJ53" s="439">
        <v>109</v>
      </c>
      <c r="AK53" s="439">
        <v>110</v>
      </c>
      <c r="AL53" s="439">
        <v>110</v>
      </c>
      <c r="AM53" s="416">
        <v>110</v>
      </c>
      <c r="AN53" s="412">
        <v>110</v>
      </c>
      <c r="AO53" s="439">
        <v>110</v>
      </c>
      <c r="AP53" s="439">
        <v>110</v>
      </c>
      <c r="AQ53" s="439">
        <v>108</v>
      </c>
      <c r="AR53" s="439">
        <v>108</v>
      </c>
      <c r="AS53" s="439">
        <v>108</v>
      </c>
      <c r="AT53" s="439">
        <v>108</v>
      </c>
      <c r="AU53" s="439">
        <v>108</v>
      </c>
      <c r="AV53" s="439">
        <v>108</v>
      </c>
      <c r="AW53" s="439">
        <v>107</v>
      </c>
      <c r="AX53" s="439">
        <v>107</v>
      </c>
      <c r="AY53" s="416">
        <v>107</v>
      </c>
      <c r="AZ53" s="412">
        <v>107</v>
      </c>
      <c r="BA53" s="439">
        <v>107</v>
      </c>
      <c r="BB53" s="439">
        <v>107</v>
      </c>
      <c r="BC53" s="439">
        <v>106</v>
      </c>
      <c r="BD53" s="439">
        <v>105</v>
      </c>
      <c r="BE53" s="439">
        <v>104</v>
      </c>
      <c r="BF53" s="439">
        <v>100</v>
      </c>
      <c r="BG53" s="439">
        <v>101</v>
      </c>
      <c r="BH53" s="439">
        <v>100</v>
      </c>
      <c r="BI53" s="439">
        <v>100</v>
      </c>
      <c r="BJ53" s="439">
        <v>101</v>
      </c>
      <c r="BK53" s="416">
        <v>101</v>
      </c>
      <c r="BL53" s="412">
        <v>100</v>
      </c>
      <c r="BM53" s="439">
        <v>100</v>
      </c>
      <c r="BN53" s="439">
        <v>102</v>
      </c>
      <c r="BO53" s="439">
        <v>102</v>
      </c>
      <c r="BP53" s="411">
        <v>102</v>
      </c>
      <c r="BQ53" s="411">
        <v>102</v>
      </c>
      <c r="BR53" s="411">
        <v>99</v>
      </c>
      <c r="BS53" s="411">
        <v>98</v>
      </c>
      <c r="BT53" s="411">
        <v>96</v>
      </c>
      <c r="BU53" s="411">
        <v>96</v>
      </c>
      <c r="BV53" s="411">
        <v>97</v>
      </c>
      <c r="BW53" s="416">
        <f>'1. Población_Afiliada_Regimen'!H53</f>
        <v>97</v>
      </c>
      <c r="BX53" s="118">
        <f t="shared" si="0"/>
        <v>0</v>
      </c>
      <c r="BY53" s="98">
        <f t="shared" si="1"/>
        <v>0</v>
      </c>
      <c r="BZ53" s="118">
        <f t="shared" si="2"/>
        <v>-4</v>
      </c>
      <c r="CA53" s="98">
        <f t="shared" si="3"/>
        <v>-3.9603960396039604</v>
      </c>
    </row>
    <row r="54" spans="1:79" ht="15" outlineLevel="2">
      <c r="A54" s="473">
        <v>347</v>
      </c>
      <c r="B54" s="16" t="s">
        <v>363</v>
      </c>
      <c r="C54" s="406" t="s">
        <v>377</v>
      </c>
      <c r="D54" s="412">
        <v>57</v>
      </c>
      <c r="E54" s="439">
        <v>57</v>
      </c>
      <c r="F54" s="439">
        <v>57</v>
      </c>
      <c r="G54" s="439">
        <v>57</v>
      </c>
      <c r="H54" s="439">
        <v>57</v>
      </c>
      <c r="I54" s="439">
        <v>57</v>
      </c>
      <c r="J54" s="439">
        <v>57</v>
      </c>
      <c r="K54" s="439">
        <v>57</v>
      </c>
      <c r="L54" s="439">
        <v>57</v>
      </c>
      <c r="M54" s="439">
        <v>57</v>
      </c>
      <c r="N54" s="439">
        <v>57</v>
      </c>
      <c r="O54" s="416">
        <v>61</v>
      </c>
      <c r="P54" s="412">
        <v>61</v>
      </c>
      <c r="Q54" s="439">
        <v>57</v>
      </c>
      <c r="R54" s="439">
        <v>57</v>
      </c>
      <c r="S54" s="439">
        <v>94</v>
      </c>
      <c r="T54" s="439">
        <v>93</v>
      </c>
      <c r="U54" s="439">
        <v>96</v>
      </c>
      <c r="V54" s="439">
        <v>96</v>
      </c>
      <c r="W54" s="439">
        <v>96</v>
      </c>
      <c r="X54" s="439">
        <v>96</v>
      </c>
      <c r="Y54" s="439">
        <v>95</v>
      </c>
      <c r="Z54" s="439">
        <v>95</v>
      </c>
      <c r="AA54" s="416">
        <v>96</v>
      </c>
      <c r="AB54" s="412">
        <v>96</v>
      </c>
      <c r="AC54" s="439">
        <v>97</v>
      </c>
      <c r="AD54" s="439">
        <v>98</v>
      </c>
      <c r="AE54" s="439">
        <v>98</v>
      </c>
      <c r="AF54" s="439">
        <v>101</v>
      </c>
      <c r="AG54" s="439">
        <v>101</v>
      </c>
      <c r="AH54" s="439">
        <v>101</v>
      </c>
      <c r="AI54" s="439">
        <v>101</v>
      </c>
      <c r="AJ54" s="439">
        <v>101</v>
      </c>
      <c r="AK54" s="439">
        <v>101</v>
      </c>
      <c r="AL54" s="439">
        <v>101</v>
      </c>
      <c r="AM54" s="416">
        <v>101</v>
      </c>
      <c r="AN54" s="412">
        <v>101</v>
      </c>
      <c r="AO54" s="439">
        <v>101</v>
      </c>
      <c r="AP54" s="439">
        <v>101</v>
      </c>
      <c r="AQ54" s="439">
        <v>101</v>
      </c>
      <c r="AR54" s="439">
        <v>101</v>
      </c>
      <c r="AS54" s="439">
        <v>101</v>
      </c>
      <c r="AT54" s="439">
        <v>101</v>
      </c>
      <c r="AU54" s="439">
        <v>100</v>
      </c>
      <c r="AV54" s="439">
        <v>100</v>
      </c>
      <c r="AW54" s="439">
        <v>100</v>
      </c>
      <c r="AX54" s="439">
        <v>100</v>
      </c>
      <c r="AY54" s="416">
        <v>100</v>
      </c>
      <c r="AZ54" s="412">
        <v>100</v>
      </c>
      <c r="BA54" s="439">
        <v>100</v>
      </c>
      <c r="BB54" s="439">
        <v>100</v>
      </c>
      <c r="BC54" s="439">
        <v>101</v>
      </c>
      <c r="BD54" s="439">
        <v>101</v>
      </c>
      <c r="BE54" s="439">
        <v>101</v>
      </c>
      <c r="BF54" s="439">
        <v>94</v>
      </c>
      <c r="BG54" s="439">
        <v>93</v>
      </c>
      <c r="BH54" s="439">
        <v>93</v>
      </c>
      <c r="BI54" s="439">
        <v>93</v>
      </c>
      <c r="BJ54" s="439">
        <v>94</v>
      </c>
      <c r="BK54" s="416">
        <v>94</v>
      </c>
      <c r="BL54" s="412">
        <v>92</v>
      </c>
      <c r="BM54" s="439">
        <v>92</v>
      </c>
      <c r="BN54" s="439">
        <v>93</v>
      </c>
      <c r="BO54" s="439">
        <v>93</v>
      </c>
      <c r="BP54" s="411">
        <v>93</v>
      </c>
      <c r="BQ54" s="411">
        <v>94</v>
      </c>
      <c r="BR54" s="411">
        <v>93</v>
      </c>
      <c r="BS54" s="411">
        <v>95</v>
      </c>
      <c r="BT54" s="411">
        <v>95</v>
      </c>
      <c r="BU54" s="411">
        <v>95</v>
      </c>
      <c r="BV54" s="411">
        <v>95</v>
      </c>
      <c r="BW54" s="416">
        <f>'1. Población_Afiliada_Regimen'!H54</f>
        <v>95</v>
      </c>
      <c r="BX54" s="118">
        <f t="shared" si="0"/>
        <v>0</v>
      </c>
      <c r="BY54" s="98">
        <f t="shared" si="1"/>
        <v>0</v>
      </c>
      <c r="BZ54" s="118">
        <f t="shared" si="2"/>
        <v>1</v>
      </c>
      <c r="CA54" s="98">
        <f t="shared" si="3"/>
        <v>1.0638297872340425</v>
      </c>
    </row>
    <row r="55" spans="1:79" ht="15" outlineLevel="2">
      <c r="A55" s="473">
        <v>411</v>
      </c>
      <c r="B55" s="16" t="s">
        <v>363</v>
      </c>
      <c r="C55" s="406" t="s">
        <v>378</v>
      </c>
      <c r="D55" s="412">
        <v>161</v>
      </c>
      <c r="E55" s="439">
        <v>161</v>
      </c>
      <c r="F55" s="439">
        <v>161</v>
      </c>
      <c r="G55" s="439">
        <v>161</v>
      </c>
      <c r="H55" s="439">
        <v>161</v>
      </c>
      <c r="I55" s="439">
        <v>165</v>
      </c>
      <c r="J55" s="439">
        <v>165</v>
      </c>
      <c r="K55" s="439">
        <v>165</v>
      </c>
      <c r="L55" s="439">
        <v>165</v>
      </c>
      <c r="M55" s="439">
        <v>165</v>
      </c>
      <c r="N55" s="439">
        <v>165</v>
      </c>
      <c r="O55" s="416">
        <v>170</v>
      </c>
      <c r="P55" s="412">
        <v>170</v>
      </c>
      <c r="Q55" s="439">
        <v>157</v>
      </c>
      <c r="R55" s="439">
        <v>155</v>
      </c>
      <c r="S55" s="439">
        <v>209</v>
      </c>
      <c r="T55" s="439">
        <v>206</v>
      </c>
      <c r="U55" s="439">
        <v>212</v>
      </c>
      <c r="V55" s="439">
        <v>214</v>
      </c>
      <c r="W55" s="439">
        <v>214</v>
      </c>
      <c r="X55" s="439">
        <v>214</v>
      </c>
      <c r="Y55" s="439">
        <v>218</v>
      </c>
      <c r="Z55" s="439">
        <v>216</v>
      </c>
      <c r="AA55" s="416">
        <v>216</v>
      </c>
      <c r="AB55" s="412">
        <v>217</v>
      </c>
      <c r="AC55" s="439">
        <v>217</v>
      </c>
      <c r="AD55" s="439">
        <v>218</v>
      </c>
      <c r="AE55" s="439">
        <v>218</v>
      </c>
      <c r="AF55" s="439">
        <v>223</v>
      </c>
      <c r="AG55" s="439">
        <v>222</v>
      </c>
      <c r="AH55" s="439">
        <v>223</v>
      </c>
      <c r="AI55" s="439">
        <v>224</v>
      </c>
      <c r="AJ55" s="439">
        <v>225</v>
      </c>
      <c r="AK55" s="439">
        <v>225</v>
      </c>
      <c r="AL55" s="439">
        <v>225</v>
      </c>
      <c r="AM55" s="416">
        <v>224</v>
      </c>
      <c r="AN55" s="412">
        <v>222</v>
      </c>
      <c r="AO55" s="439">
        <v>222</v>
      </c>
      <c r="AP55" s="439">
        <v>222</v>
      </c>
      <c r="AQ55" s="439">
        <v>222</v>
      </c>
      <c r="AR55" s="439">
        <v>220</v>
      </c>
      <c r="AS55" s="439">
        <v>220</v>
      </c>
      <c r="AT55" s="439">
        <v>219</v>
      </c>
      <c r="AU55" s="439">
        <v>218</v>
      </c>
      <c r="AV55" s="439">
        <v>217</v>
      </c>
      <c r="AW55" s="439">
        <v>216</v>
      </c>
      <c r="AX55" s="439">
        <v>214</v>
      </c>
      <c r="AY55" s="416">
        <v>214</v>
      </c>
      <c r="AZ55" s="412">
        <v>214</v>
      </c>
      <c r="BA55" s="439">
        <v>213</v>
      </c>
      <c r="BB55" s="439">
        <v>211</v>
      </c>
      <c r="BC55" s="439">
        <v>211</v>
      </c>
      <c r="BD55" s="439">
        <v>211</v>
      </c>
      <c r="BE55" s="439">
        <v>209</v>
      </c>
      <c r="BF55" s="439">
        <v>204</v>
      </c>
      <c r="BG55" s="439">
        <v>205</v>
      </c>
      <c r="BH55" s="439">
        <v>205</v>
      </c>
      <c r="BI55" s="439">
        <v>205</v>
      </c>
      <c r="BJ55" s="439">
        <v>208</v>
      </c>
      <c r="BK55" s="416">
        <v>208</v>
      </c>
      <c r="BL55" s="412">
        <v>206</v>
      </c>
      <c r="BM55" s="439">
        <v>206</v>
      </c>
      <c r="BN55" s="439">
        <v>211</v>
      </c>
      <c r="BO55" s="439">
        <v>211</v>
      </c>
      <c r="BP55" s="411">
        <v>211</v>
      </c>
      <c r="BQ55" s="411">
        <v>212</v>
      </c>
      <c r="BR55" s="411">
        <v>209</v>
      </c>
      <c r="BS55" s="411">
        <v>208</v>
      </c>
      <c r="BT55" s="411">
        <v>208</v>
      </c>
      <c r="BU55" s="411">
        <v>207</v>
      </c>
      <c r="BV55" s="411">
        <v>207</v>
      </c>
      <c r="BW55" s="416">
        <f>'1. Población_Afiliada_Regimen'!H55</f>
        <v>206</v>
      </c>
      <c r="BX55" s="118">
        <f t="shared" si="0"/>
        <v>-1</v>
      </c>
      <c r="BY55" s="98">
        <f t="shared" si="1"/>
        <v>-0.48309178743961351</v>
      </c>
      <c r="BZ55" s="118">
        <f t="shared" si="2"/>
        <v>-2</v>
      </c>
      <c r="CA55" s="98">
        <f t="shared" si="3"/>
        <v>-0.96153846153846156</v>
      </c>
    </row>
    <row r="56" spans="1:79" ht="15" outlineLevel="2">
      <c r="A56" s="473">
        <v>501</v>
      </c>
      <c r="B56" s="16" t="s">
        <v>363</v>
      </c>
      <c r="C56" s="406" t="s">
        <v>380</v>
      </c>
      <c r="D56" s="412">
        <v>44</v>
      </c>
      <c r="E56" s="439">
        <v>44</v>
      </c>
      <c r="F56" s="439">
        <v>44</v>
      </c>
      <c r="G56" s="439">
        <v>44</v>
      </c>
      <c r="H56" s="439">
        <v>44</v>
      </c>
      <c r="I56" s="439">
        <v>44</v>
      </c>
      <c r="J56" s="439">
        <v>44</v>
      </c>
      <c r="K56" s="439">
        <v>44</v>
      </c>
      <c r="L56" s="439">
        <v>44</v>
      </c>
      <c r="M56" s="439">
        <v>44</v>
      </c>
      <c r="N56" s="439">
        <v>44</v>
      </c>
      <c r="O56" s="416">
        <v>44</v>
      </c>
      <c r="P56" s="412">
        <v>44</v>
      </c>
      <c r="Q56" s="439">
        <v>40</v>
      </c>
      <c r="R56" s="439">
        <v>40</v>
      </c>
      <c r="S56" s="439">
        <v>55</v>
      </c>
      <c r="T56" s="439">
        <v>55</v>
      </c>
      <c r="U56" s="439">
        <v>58</v>
      </c>
      <c r="V56" s="439">
        <v>57</v>
      </c>
      <c r="W56" s="439">
        <v>57</v>
      </c>
      <c r="X56" s="439">
        <v>57</v>
      </c>
      <c r="Y56" s="439">
        <v>57</v>
      </c>
      <c r="Z56" s="439">
        <v>57</v>
      </c>
      <c r="AA56" s="416">
        <v>58</v>
      </c>
      <c r="AB56" s="412">
        <v>58</v>
      </c>
      <c r="AC56" s="439">
        <v>58</v>
      </c>
      <c r="AD56" s="439">
        <v>59</v>
      </c>
      <c r="AE56" s="439">
        <v>59</v>
      </c>
      <c r="AF56" s="439">
        <v>59</v>
      </c>
      <c r="AG56" s="439">
        <v>58</v>
      </c>
      <c r="AH56" s="439">
        <v>58</v>
      </c>
      <c r="AI56" s="439">
        <v>58</v>
      </c>
      <c r="AJ56" s="439">
        <v>58</v>
      </c>
      <c r="AK56" s="439">
        <v>57</v>
      </c>
      <c r="AL56" s="439">
        <v>57</v>
      </c>
      <c r="AM56" s="416">
        <v>57</v>
      </c>
      <c r="AN56" s="412">
        <v>57</v>
      </c>
      <c r="AO56" s="439">
        <v>57</v>
      </c>
      <c r="AP56" s="439">
        <v>57</v>
      </c>
      <c r="AQ56" s="439">
        <v>56</v>
      </c>
      <c r="AR56" s="439">
        <v>56</v>
      </c>
      <c r="AS56" s="439">
        <v>56</v>
      </c>
      <c r="AT56" s="439">
        <v>56</v>
      </c>
      <c r="AU56" s="439">
        <v>56</v>
      </c>
      <c r="AV56" s="439">
        <v>56</v>
      </c>
      <c r="AW56" s="439">
        <v>56</v>
      </c>
      <c r="AX56" s="439">
        <v>56</v>
      </c>
      <c r="AY56" s="416">
        <v>56</v>
      </c>
      <c r="AZ56" s="412">
        <v>56</v>
      </c>
      <c r="BA56" s="439">
        <v>56</v>
      </c>
      <c r="BB56" s="439">
        <v>56</v>
      </c>
      <c r="BC56" s="439">
        <v>56</v>
      </c>
      <c r="BD56" s="439">
        <v>56</v>
      </c>
      <c r="BE56" s="439">
        <v>56</v>
      </c>
      <c r="BF56" s="439">
        <v>56</v>
      </c>
      <c r="BG56" s="439">
        <v>56</v>
      </c>
      <c r="BH56" s="439">
        <v>56</v>
      </c>
      <c r="BI56" s="439">
        <v>56</v>
      </c>
      <c r="BJ56" s="439">
        <v>56</v>
      </c>
      <c r="BK56" s="416">
        <v>56</v>
      </c>
      <c r="BL56" s="412">
        <v>56</v>
      </c>
      <c r="BM56" s="439">
        <v>56</v>
      </c>
      <c r="BN56" s="439">
        <v>56</v>
      </c>
      <c r="BO56" s="439">
        <v>56</v>
      </c>
      <c r="BP56" s="411">
        <v>56</v>
      </c>
      <c r="BQ56" s="411">
        <v>56</v>
      </c>
      <c r="BR56" s="411">
        <v>55</v>
      </c>
      <c r="BS56" s="411">
        <v>55</v>
      </c>
      <c r="BT56" s="411">
        <v>55</v>
      </c>
      <c r="BU56" s="411">
        <v>55</v>
      </c>
      <c r="BV56" s="411">
        <v>53</v>
      </c>
      <c r="BW56" s="416">
        <f>'1. Población_Afiliada_Regimen'!H56</f>
        <v>53</v>
      </c>
      <c r="BX56" s="118">
        <f t="shared" si="0"/>
        <v>0</v>
      </c>
      <c r="BY56" s="98">
        <f t="shared" si="1"/>
        <v>0</v>
      </c>
      <c r="BZ56" s="118">
        <f t="shared" si="2"/>
        <v>-3</v>
      </c>
      <c r="CA56" s="98">
        <f t="shared" si="3"/>
        <v>-5.3571428571428568</v>
      </c>
    </row>
    <row r="57" spans="1:79" ht="15" outlineLevel="2">
      <c r="A57" s="473">
        <v>543</v>
      </c>
      <c r="B57" s="16" t="s">
        <v>363</v>
      </c>
      <c r="C57" s="406" t="s">
        <v>382</v>
      </c>
      <c r="D57" s="412">
        <v>146</v>
      </c>
      <c r="E57" s="439">
        <v>146</v>
      </c>
      <c r="F57" s="439">
        <v>146</v>
      </c>
      <c r="G57" s="439">
        <v>146</v>
      </c>
      <c r="H57" s="439">
        <v>146</v>
      </c>
      <c r="I57" s="439">
        <v>151</v>
      </c>
      <c r="J57" s="439">
        <v>151</v>
      </c>
      <c r="K57" s="439">
        <v>151</v>
      </c>
      <c r="L57" s="439">
        <v>151</v>
      </c>
      <c r="M57" s="439">
        <v>151</v>
      </c>
      <c r="N57" s="439">
        <v>151</v>
      </c>
      <c r="O57" s="416">
        <v>173</v>
      </c>
      <c r="P57" s="412">
        <v>172</v>
      </c>
      <c r="Q57" s="439">
        <v>147</v>
      </c>
      <c r="R57" s="439">
        <v>147</v>
      </c>
      <c r="S57" s="439">
        <v>173</v>
      </c>
      <c r="T57" s="439">
        <v>173</v>
      </c>
      <c r="U57" s="439">
        <v>176</v>
      </c>
      <c r="V57" s="439">
        <v>178</v>
      </c>
      <c r="W57" s="439">
        <v>177</v>
      </c>
      <c r="X57" s="439">
        <v>177</v>
      </c>
      <c r="Y57" s="439">
        <v>176</v>
      </c>
      <c r="Z57" s="439">
        <v>175</v>
      </c>
      <c r="AA57" s="416">
        <v>176</v>
      </c>
      <c r="AB57" s="412">
        <v>177</v>
      </c>
      <c r="AC57" s="439">
        <v>179</v>
      </c>
      <c r="AD57" s="439">
        <v>179</v>
      </c>
      <c r="AE57" s="439">
        <v>179</v>
      </c>
      <c r="AF57" s="439">
        <v>178</v>
      </c>
      <c r="AG57" s="439">
        <v>178</v>
      </c>
      <c r="AH57" s="439">
        <v>178</v>
      </c>
      <c r="AI57" s="439">
        <v>179</v>
      </c>
      <c r="AJ57" s="439">
        <v>179</v>
      </c>
      <c r="AK57" s="439">
        <v>180</v>
      </c>
      <c r="AL57" s="439">
        <v>178</v>
      </c>
      <c r="AM57" s="416">
        <v>178</v>
      </c>
      <c r="AN57" s="412">
        <v>178</v>
      </c>
      <c r="AO57" s="439">
        <v>178</v>
      </c>
      <c r="AP57" s="439">
        <v>178</v>
      </c>
      <c r="AQ57" s="439">
        <v>178</v>
      </c>
      <c r="AR57" s="439">
        <v>178</v>
      </c>
      <c r="AS57" s="439">
        <v>178</v>
      </c>
      <c r="AT57" s="439">
        <v>178</v>
      </c>
      <c r="AU57" s="439">
        <v>177</v>
      </c>
      <c r="AV57" s="439">
        <v>177</v>
      </c>
      <c r="AW57" s="439">
        <v>177</v>
      </c>
      <c r="AX57" s="439">
        <v>177</v>
      </c>
      <c r="AY57" s="416">
        <v>177</v>
      </c>
      <c r="AZ57" s="412">
        <v>177</v>
      </c>
      <c r="BA57" s="439">
        <v>177</v>
      </c>
      <c r="BB57" s="439">
        <v>176</v>
      </c>
      <c r="BC57" s="439">
        <v>176</v>
      </c>
      <c r="BD57" s="439">
        <v>176</v>
      </c>
      <c r="BE57" s="439">
        <v>175</v>
      </c>
      <c r="BF57" s="439">
        <v>175</v>
      </c>
      <c r="BG57" s="439">
        <v>179</v>
      </c>
      <c r="BH57" s="439">
        <v>179</v>
      </c>
      <c r="BI57" s="439">
        <v>179</v>
      </c>
      <c r="BJ57" s="439">
        <v>180</v>
      </c>
      <c r="BK57" s="416">
        <v>180</v>
      </c>
      <c r="BL57" s="412">
        <v>180</v>
      </c>
      <c r="BM57" s="439">
        <v>180</v>
      </c>
      <c r="BN57" s="439">
        <v>184</v>
      </c>
      <c r="BO57" s="439">
        <v>186</v>
      </c>
      <c r="BP57" s="411">
        <v>186</v>
      </c>
      <c r="BQ57" s="411">
        <v>187</v>
      </c>
      <c r="BR57" s="411">
        <v>186</v>
      </c>
      <c r="BS57" s="411">
        <v>191</v>
      </c>
      <c r="BT57" s="411">
        <v>190</v>
      </c>
      <c r="BU57" s="411">
        <v>190</v>
      </c>
      <c r="BV57" s="411">
        <v>190</v>
      </c>
      <c r="BW57" s="416">
        <f>'1. Población_Afiliada_Regimen'!H57</f>
        <v>189</v>
      </c>
      <c r="BX57" s="118">
        <f t="shared" si="0"/>
        <v>-1</v>
      </c>
      <c r="BY57" s="98">
        <f t="shared" si="1"/>
        <v>-0.52631578947368418</v>
      </c>
      <c r="BZ57" s="118">
        <f t="shared" si="2"/>
        <v>9</v>
      </c>
      <c r="CA57" s="98">
        <f t="shared" si="3"/>
        <v>5</v>
      </c>
    </row>
    <row r="58" spans="1:79" ht="15" outlineLevel="2">
      <c r="A58" s="473">
        <v>628</v>
      </c>
      <c r="B58" s="16" t="s">
        <v>363</v>
      </c>
      <c r="C58" s="406" t="s">
        <v>384</v>
      </c>
      <c r="D58" s="412">
        <v>168</v>
      </c>
      <c r="E58" s="439">
        <v>168</v>
      </c>
      <c r="F58" s="439">
        <v>168</v>
      </c>
      <c r="G58" s="439">
        <v>168</v>
      </c>
      <c r="H58" s="439">
        <v>168</v>
      </c>
      <c r="I58" s="439">
        <v>172</v>
      </c>
      <c r="J58" s="439">
        <v>172</v>
      </c>
      <c r="K58" s="439">
        <v>172</v>
      </c>
      <c r="L58" s="439">
        <v>172</v>
      </c>
      <c r="M58" s="439">
        <v>172</v>
      </c>
      <c r="N58" s="439">
        <v>171</v>
      </c>
      <c r="O58" s="416">
        <v>184</v>
      </c>
      <c r="P58" s="412">
        <v>183</v>
      </c>
      <c r="Q58" s="439">
        <v>169</v>
      </c>
      <c r="R58" s="439">
        <v>169</v>
      </c>
      <c r="S58" s="439">
        <v>197</v>
      </c>
      <c r="T58" s="439">
        <v>195</v>
      </c>
      <c r="U58" s="439">
        <v>203</v>
      </c>
      <c r="V58" s="439">
        <v>197</v>
      </c>
      <c r="W58" s="439">
        <v>197</v>
      </c>
      <c r="X58" s="439">
        <v>196</v>
      </c>
      <c r="Y58" s="439">
        <v>199</v>
      </c>
      <c r="Z58" s="439">
        <v>197</v>
      </c>
      <c r="AA58" s="416">
        <v>198</v>
      </c>
      <c r="AB58" s="412">
        <v>198</v>
      </c>
      <c r="AC58" s="439">
        <v>198</v>
      </c>
      <c r="AD58" s="439">
        <v>198</v>
      </c>
      <c r="AE58" s="439">
        <v>198</v>
      </c>
      <c r="AF58" s="439">
        <v>201</v>
      </c>
      <c r="AG58" s="439">
        <v>199</v>
      </c>
      <c r="AH58" s="439">
        <v>200</v>
      </c>
      <c r="AI58" s="439">
        <v>202</v>
      </c>
      <c r="AJ58" s="439">
        <v>202</v>
      </c>
      <c r="AK58" s="439">
        <v>204</v>
      </c>
      <c r="AL58" s="439">
        <v>202</v>
      </c>
      <c r="AM58" s="416">
        <v>202</v>
      </c>
      <c r="AN58" s="412">
        <v>202</v>
      </c>
      <c r="AO58" s="439">
        <v>203</v>
      </c>
      <c r="AP58" s="439">
        <v>203</v>
      </c>
      <c r="AQ58" s="439">
        <v>203</v>
      </c>
      <c r="AR58" s="439">
        <v>202</v>
      </c>
      <c r="AS58" s="439">
        <v>201</v>
      </c>
      <c r="AT58" s="439">
        <v>200</v>
      </c>
      <c r="AU58" s="439">
        <v>200</v>
      </c>
      <c r="AV58" s="439">
        <v>199</v>
      </c>
      <c r="AW58" s="439">
        <v>199</v>
      </c>
      <c r="AX58" s="439">
        <v>198</v>
      </c>
      <c r="AY58" s="416">
        <v>198</v>
      </c>
      <c r="AZ58" s="412">
        <v>198</v>
      </c>
      <c r="BA58" s="439">
        <v>198</v>
      </c>
      <c r="BB58" s="439">
        <v>197</v>
      </c>
      <c r="BC58" s="439">
        <v>197</v>
      </c>
      <c r="BD58" s="439">
        <v>197</v>
      </c>
      <c r="BE58" s="439">
        <v>197</v>
      </c>
      <c r="BF58" s="439">
        <v>190</v>
      </c>
      <c r="BG58" s="439">
        <v>188</v>
      </c>
      <c r="BH58" s="439">
        <v>188</v>
      </c>
      <c r="BI58" s="439">
        <v>188</v>
      </c>
      <c r="BJ58" s="439">
        <v>188</v>
      </c>
      <c r="BK58" s="416">
        <v>187</v>
      </c>
      <c r="BL58" s="412">
        <v>186</v>
      </c>
      <c r="BM58" s="439">
        <v>185</v>
      </c>
      <c r="BN58" s="439">
        <v>189</v>
      </c>
      <c r="BO58" s="439">
        <v>189</v>
      </c>
      <c r="BP58" s="411">
        <v>189</v>
      </c>
      <c r="BQ58" s="411">
        <v>191</v>
      </c>
      <c r="BR58" s="411">
        <v>189</v>
      </c>
      <c r="BS58" s="411">
        <v>190</v>
      </c>
      <c r="BT58" s="411">
        <v>190</v>
      </c>
      <c r="BU58" s="411">
        <v>190</v>
      </c>
      <c r="BV58" s="411">
        <v>190</v>
      </c>
      <c r="BW58" s="416">
        <f>'1. Población_Afiliada_Regimen'!H58</f>
        <v>190</v>
      </c>
      <c r="BX58" s="118">
        <f t="shared" si="0"/>
        <v>0</v>
      </c>
      <c r="BY58" s="98">
        <f t="shared" si="1"/>
        <v>0</v>
      </c>
      <c r="BZ58" s="118">
        <f t="shared" si="2"/>
        <v>3</v>
      </c>
      <c r="CA58" s="98">
        <f t="shared" si="3"/>
        <v>1.6042780748663104</v>
      </c>
    </row>
    <row r="59" spans="1:79" ht="15" outlineLevel="2">
      <c r="A59" s="473">
        <v>656</v>
      </c>
      <c r="B59" s="16" t="s">
        <v>363</v>
      </c>
      <c r="C59" s="406" t="s">
        <v>386</v>
      </c>
      <c r="D59" s="412">
        <v>236</v>
      </c>
      <c r="E59" s="439">
        <v>236</v>
      </c>
      <c r="F59" s="439">
        <v>236</v>
      </c>
      <c r="G59" s="439">
        <v>236</v>
      </c>
      <c r="H59" s="439">
        <v>236</v>
      </c>
      <c r="I59" s="439">
        <v>240</v>
      </c>
      <c r="J59" s="439">
        <v>240</v>
      </c>
      <c r="K59" s="439">
        <v>240</v>
      </c>
      <c r="L59" s="439">
        <v>240</v>
      </c>
      <c r="M59" s="439">
        <v>240</v>
      </c>
      <c r="N59" s="439">
        <v>240</v>
      </c>
      <c r="O59" s="416">
        <v>244</v>
      </c>
      <c r="P59" s="412">
        <v>244</v>
      </c>
      <c r="Q59" s="439">
        <v>216</v>
      </c>
      <c r="R59" s="439">
        <v>212</v>
      </c>
      <c r="S59" s="439">
        <v>267</v>
      </c>
      <c r="T59" s="439">
        <v>260</v>
      </c>
      <c r="U59" s="439">
        <v>268</v>
      </c>
      <c r="V59" s="439">
        <v>264</v>
      </c>
      <c r="W59" s="439">
        <v>264</v>
      </c>
      <c r="X59" s="439">
        <v>263</v>
      </c>
      <c r="Y59" s="439">
        <v>267</v>
      </c>
      <c r="Z59" s="439">
        <v>266</v>
      </c>
      <c r="AA59" s="416">
        <v>268</v>
      </c>
      <c r="AB59" s="412">
        <v>268</v>
      </c>
      <c r="AC59" s="439">
        <v>268</v>
      </c>
      <c r="AD59" s="439">
        <v>268</v>
      </c>
      <c r="AE59" s="439">
        <v>268</v>
      </c>
      <c r="AF59" s="439">
        <v>265</v>
      </c>
      <c r="AG59" s="439">
        <v>265</v>
      </c>
      <c r="AH59" s="439">
        <v>269</v>
      </c>
      <c r="AI59" s="439">
        <v>268</v>
      </c>
      <c r="AJ59" s="439">
        <v>268</v>
      </c>
      <c r="AK59" s="439">
        <v>269</v>
      </c>
      <c r="AL59" s="439">
        <v>269</v>
      </c>
      <c r="AM59" s="416">
        <v>268</v>
      </c>
      <c r="AN59" s="412">
        <v>268</v>
      </c>
      <c r="AO59" s="439">
        <v>267</v>
      </c>
      <c r="AP59" s="439">
        <v>266</v>
      </c>
      <c r="AQ59" s="439">
        <v>266</v>
      </c>
      <c r="AR59" s="439">
        <v>266</v>
      </c>
      <c r="AS59" s="439">
        <v>266</v>
      </c>
      <c r="AT59" s="439">
        <v>266</v>
      </c>
      <c r="AU59" s="439">
        <v>266</v>
      </c>
      <c r="AV59" s="439">
        <v>266</v>
      </c>
      <c r="AW59" s="439">
        <v>266</v>
      </c>
      <c r="AX59" s="439">
        <v>266</v>
      </c>
      <c r="AY59" s="416">
        <v>266</v>
      </c>
      <c r="AZ59" s="412">
        <v>266</v>
      </c>
      <c r="BA59" s="439">
        <v>266</v>
      </c>
      <c r="BB59" s="439">
        <v>266</v>
      </c>
      <c r="BC59" s="439">
        <v>266</v>
      </c>
      <c r="BD59" s="439">
        <v>264</v>
      </c>
      <c r="BE59" s="439">
        <v>263</v>
      </c>
      <c r="BF59" s="439">
        <v>254</v>
      </c>
      <c r="BG59" s="439">
        <v>251</v>
      </c>
      <c r="BH59" s="439">
        <v>250</v>
      </c>
      <c r="BI59" s="439">
        <v>250</v>
      </c>
      <c r="BJ59" s="439">
        <v>250</v>
      </c>
      <c r="BK59" s="416">
        <v>249</v>
      </c>
      <c r="BL59" s="412">
        <v>249</v>
      </c>
      <c r="BM59" s="439">
        <v>247</v>
      </c>
      <c r="BN59" s="439">
        <v>249</v>
      </c>
      <c r="BO59" s="439">
        <v>248</v>
      </c>
      <c r="BP59" s="411">
        <v>248</v>
      </c>
      <c r="BQ59" s="411">
        <v>248</v>
      </c>
      <c r="BR59" s="411">
        <v>245</v>
      </c>
      <c r="BS59" s="411">
        <v>244</v>
      </c>
      <c r="BT59" s="411">
        <v>244</v>
      </c>
      <c r="BU59" s="411">
        <v>243</v>
      </c>
      <c r="BV59" s="411">
        <v>241</v>
      </c>
      <c r="BW59" s="416">
        <f>'1. Población_Afiliada_Regimen'!H59</f>
        <v>241</v>
      </c>
      <c r="BX59" s="118">
        <f t="shared" si="0"/>
        <v>0</v>
      </c>
      <c r="BY59" s="98">
        <f t="shared" si="1"/>
        <v>0</v>
      </c>
      <c r="BZ59" s="118">
        <f t="shared" si="2"/>
        <v>-8</v>
      </c>
      <c r="CA59" s="98">
        <f t="shared" si="3"/>
        <v>-3.2128514056224895</v>
      </c>
    </row>
    <row r="60" spans="1:79" ht="15" outlineLevel="2">
      <c r="A60" s="473">
        <v>761</v>
      </c>
      <c r="B60" s="16" t="s">
        <v>363</v>
      </c>
      <c r="C60" s="406" t="s">
        <v>388</v>
      </c>
      <c r="D60" s="412">
        <v>465</v>
      </c>
      <c r="E60" s="439">
        <v>465</v>
      </c>
      <c r="F60" s="439">
        <v>465</v>
      </c>
      <c r="G60" s="439">
        <v>465</v>
      </c>
      <c r="H60" s="439">
        <v>465</v>
      </c>
      <c r="I60" s="439">
        <v>476</v>
      </c>
      <c r="J60" s="439">
        <v>476</v>
      </c>
      <c r="K60" s="439">
        <v>476</v>
      </c>
      <c r="L60" s="439">
        <v>476</v>
      </c>
      <c r="M60" s="439">
        <v>476</v>
      </c>
      <c r="N60" s="439">
        <v>475</v>
      </c>
      <c r="O60" s="416">
        <v>480</v>
      </c>
      <c r="P60" s="412">
        <v>479</v>
      </c>
      <c r="Q60" s="439">
        <v>425</v>
      </c>
      <c r="R60" s="439">
        <v>417</v>
      </c>
      <c r="S60" s="439">
        <v>512</v>
      </c>
      <c r="T60" s="439">
        <v>505</v>
      </c>
      <c r="U60" s="439">
        <v>513</v>
      </c>
      <c r="V60" s="439">
        <v>504</v>
      </c>
      <c r="W60" s="439">
        <v>505</v>
      </c>
      <c r="X60" s="439">
        <v>502</v>
      </c>
      <c r="Y60" s="439">
        <v>506</v>
      </c>
      <c r="Z60" s="439">
        <v>504</v>
      </c>
      <c r="AA60" s="416">
        <v>504</v>
      </c>
      <c r="AB60" s="412">
        <v>505</v>
      </c>
      <c r="AC60" s="439">
        <v>502</v>
      </c>
      <c r="AD60" s="439">
        <v>501</v>
      </c>
      <c r="AE60" s="439">
        <v>501</v>
      </c>
      <c r="AF60" s="439">
        <v>494</v>
      </c>
      <c r="AG60" s="439">
        <v>492</v>
      </c>
      <c r="AH60" s="439">
        <v>492</v>
      </c>
      <c r="AI60" s="439">
        <v>493</v>
      </c>
      <c r="AJ60" s="439">
        <v>492</v>
      </c>
      <c r="AK60" s="439">
        <v>493</v>
      </c>
      <c r="AL60" s="439">
        <v>493</v>
      </c>
      <c r="AM60" s="416">
        <v>491</v>
      </c>
      <c r="AN60" s="412">
        <v>491</v>
      </c>
      <c r="AO60" s="439">
        <v>489</v>
      </c>
      <c r="AP60" s="439">
        <v>488</v>
      </c>
      <c r="AQ60" s="439">
        <v>489</v>
      </c>
      <c r="AR60" s="439">
        <v>489</v>
      </c>
      <c r="AS60" s="439">
        <v>489</v>
      </c>
      <c r="AT60" s="439">
        <v>488</v>
      </c>
      <c r="AU60" s="439">
        <v>486</v>
      </c>
      <c r="AV60" s="439">
        <v>486</v>
      </c>
      <c r="AW60" s="439">
        <v>486</v>
      </c>
      <c r="AX60" s="439">
        <v>483</v>
      </c>
      <c r="AY60" s="416">
        <v>483</v>
      </c>
      <c r="AZ60" s="412">
        <v>483</v>
      </c>
      <c r="BA60" s="439">
        <v>480</v>
      </c>
      <c r="BB60" s="439">
        <v>480</v>
      </c>
      <c r="BC60" s="439">
        <v>479</v>
      </c>
      <c r="BD60" s="439">
        <v>477</v>
      </c>
      <c r="BE60" s="439">
        <v>474</v>
      </c>
      <c r="BF60" s="439">
        <v>466</v>
      </c>
      <c r="BG60" s="439">
        <v>464</v>
      </c>
      <c r="BH60" s="439">
        <v>464</v>
      </c>
      <c r="BI60" s="439">
        <v>464</v>
      </c>
      <c r="BJ60" s="439">
        <v>463</v>
      </c>
      <c r="BK60" s="416">
        <v>464</v>
      </c>
      <c r="BL60" s="412">
        <v>463</v>
      </c>
      <c r="BM60" s="439">
        <v>462</v>
      </c>
      <c r="BN60" s="439">
        <v>467</v>
      </c>
      <c r="BO60" s="439">
        <v>467</v>
      </c>
      <c r="BP60" s="411">
        <v>467</v>
      </c>
      <c r="BQ60" s="411">
        <v>469</v>
      </c>
      <c r="BR60" s="411">
        <v>465</v>
      </c>
      <c r="BS60" s="411">
        <v>467</v>
      </c>
      <c r="BT60" s="411">
        <v>467</v>
      </c>
      <c r="BU60" s="411">
        <v>465</v>
      </c>
      <c r="BV60" s="411">
        <v>463</v>
      </c>
      <c r="BW60" s="416">
        <f>'1. Población_Afiliada_Regimen'!H60</f>
        <v>463</v>
      </c>
      <c r="BX60" s="118">
        <f t="shared" si="0"/>
        <v>0</v>
      </c>
      <c r="BY60" s="98">
        <f t="shared" si="1"/>
        <v>0</v>
      </c>
      <c r="BZ60" s="118">
        <f t="shared" si="2"/>
        <v>-1</v>
      </c>
      <c r="CA60" s="98">
        <f t="shared" si="3"/>
        <v>-0.21551724137931033</v>
      </c>
    </row>
    <row r="61" spans="1:79" ht="15" outlineLevel="2">
      <c r="A61" s="473">
        <v>842</v>
      </c>
      <c r="B61" s="16" t="s">
        <v>363</v>
      </c>
      <c r="C61" s="406" t="s">
        <v>390</v>
      </c>
      <c r="D61" s="412">
        <v>77</v>
      </c>
      <c r="E61" s="439">
        <v>77</v>
      </c>
      <c r="F61" s="439">
        <v>77</v>
      </c>
      <c r="G61" s="439">
        <v>77</v>
      </c>
      <c r="H61" s="439">
        <v>77</v>
      </c>
      <c r="I61" s="439">
        <v>77</v>
      </c>
      <c r="J61" s="439">
        <v>77</v>
      </c>
      <c r="K61" s="439">
        <v>77</v>
      </c>
      <c r="L61" s="439">
        <v>77</v>
      </c>
      <c r="M61" s="439">
        <v>77</v>
      </c>
      <c r="N61" s="439">
        <v>76</v>
      </c>
      <c r="O61" s="416">
        <v>83</v>
      </c>
      <c r="P61" s="412">
        <v>83</v>
      </c>
      <c r="Q61" s="439">
        <v>74</v>
      </c>
      <c r="R61" s="439">
        <v>74</v>
      </c>
      <c r="S61" s="439">
        <v>99</v>
      </c>
      <c r="T61" s="439">
        <v>99</v>
      </c>
      <c r="U61" s="439">
        <v>100</v>
      </c>
      <c r="V61" s="439">
        <v>100</v>
      </c>
      <c r="W61" s="439">
        <v>99</v>
      </c>
      <c r="X61" s="439">
        <v>99</v>
      </c>
      <c r="Y61" s="439">
        <v>100</v>
      </c>
      <c r="Z61" s="439">
        <v>100</v>
      </c>
      <c r="AA61" s="416">
        <v>99</v>
      </c>
      <c r="AB61" s="412">
        <v>99</v>
      </c>
      <c r="AC61" s="439">
        <v>99</v>
      </c>
      <c r="AD61" s="439">
        <v>99</v>
      </c>
      <c r="AE61" s="439">
        <v>99</v>
      </c>
      <c r="AF61" s="439">
        <v>99</v>
      </c>
      <c r="AG61" s="439">
        <v>98</v>
      </c>
      <c r="AH61" s="439">
        <v>98</v>
      </c>
      <c r="AI61" s="439">
        <v>99</v>
      </c>
      <c r="AJ61" s="439">
        <v>100</v>
      </c>
      <c r="AK61" s="439">
        <v>101</v>
      </c>
      <c r="AL61" s="439">
        <v>101</v>
      </c>
      <c r="AM61" s="416">
        <v>101</v>
      </c>
      <c r="AN61" s="412">
        <v>101</v>
      </c>
      <c r="AO61" s="439">
        <v>102</v>
      </c>
      <c r="AP61" s="439">
        <v>102</v>
      </c>
      <c r="AQ61" s="439">
        <v>101</v>
      </c>
      <c r="AR61" s="439">
        <v>101</v>
      </c>
      <c r="AS61" s="439">
        <v>101</v>
      </c>
      <c r="AT61" s="439">
        <v>101</v>
      </c>
      <c r="AU61" s="439">
        <v>101</v>
      </c>
      <c r="AV61" s="439">
        <v>101</v>
      </c>
      <c r="AW61" s="439">
        <v>101</v>
      </c>
      <c r="AX61" s="439">
        <v>101</v>
      </c>
      <c r="AY61" s="416">
        <v>100</v>
      </c>
      <c r="AZ61" s="412">
        <v>100</v>
      </c>
      <c r="BA61" s="439">
        <v>100</v>
      </c>
      <c r="BB61" s="439">
        <v>98</v>
      </c>
      <c r="BC61" s="439">
        <v>97</v>
      </c>
      <c r="BD61" s="439">
        <v>97</v>
      </c>
      <c r="BE61" s="439">
        <v>97</v>
      </c>
      <c r="BF61" s="439">
        <v>96</v>
      </c>
      <c r="BG61" s="439">
        <v>96</v>
      </c>
      <c r="BH61" s="439">
        <v>96</v>
      </c>
      <c r="BI61" s="439">
        <v>96</v>
      </c>
      <c r="BJ61" s="439">
        <v>96</v>
      </c>
      <c r="BK61" s="416">
        <v>96</v>
      </c>
      <c r="BL61" s="412">
        <v>96</v>
      </c>
      <c r="BM61" s="439">
        <v>96</v>
      </c>
      <c r="BN61" s="439">
        <v>96</v>
      </c>
      <c r="BO61" s="439">
        <v>96</v>
      </c>
      <c r="BP61" s="411">
        <v>96</v>
      </c>
      <c r="BQ61" s="411">
        <v>97</v>
      </c>
      <c r="BR61" s="411">
        <v>97</v>
      </c>
      <c r="BS61" s="411">
        <v>98</v>
      </c>
      <c r="BT61" s="411">
        <v>98</v>
      </c>
      <c r="BU61" s="411">
        <v>98</v>
      </c>
      <c r="BV61" s="411">
        <v>98</v>
      </c>
      <c r="BW61" s="416">
        <f>'1. Población_Afiliada_Regimen'!H61</f>
        <v>98</v>
      </c>
      <c r="BX61" s="118">
        <f t="shared" si="0"/>
        <v>0</v>
      </c>
      <c r="BY61" s="98">
        <f t="shared" si="1"/>
        <v>0</v>
      </c>
      <c r="BZ61" s="118">
        <f t="shared" si="2"/>
        <v>2</v>
      </c>
      <c r="CA61" s="98">
        <f t="shared" si="3"/>
        <v>2.083333333333333</v>
      </c>
    </row>
    <row r="62" spans="1:79" ht="15" outlineLevel="1">
      <c r="A62" s="143" t="s">
        <v>391</v>
      </c>
      <c r="B62" s="28"/>
      <c r="C62" s="29"/>
      <c r="D62" s="46">
        <v>3577</v>
      </c>
      <c r="E62" s="47">
        <v>3577</v>
      </c>
      <c r="F62" s="47">
        <v>3575</v>
      </c>
      <c r="G62" s="47">
        <v>3575</v>
      </c>
      <c r="H62" s="47">
        <v>3574</v>
      </c>
      <c r="I62" s="47">
        <v>3652</v>
      </c>
      <c r="J62" s="47">
        <v>3650</v>
      </c>
      <c r="K62" s="47">
        <v>3654</v>
      </c>
      <c r="L62" s="47">
        <v>3654</v>
      </c>
      <c r="M62" s="47">
        <v>3653</v>
      </c>
      <c r="N62" s="47">
        <v>3640</v>
      </c>
      <c r="O62" s="270">
        <v>3921</v>
      </c>
      <c r="P62" s="46">
        <v>3910</v>
      </c>
      <c r="Q62" s="47">
        <v>3343</v>
      </c>
      <c r="R62" s="47">
        <v>3311</v>
      </c>
      <c r="S62" s="47">
        <v>4448</v>
      </c>
      <c r="T62" s="47">
        <v>4386</v>
      </c>
      <c r="U62" s="47">
        <v>4483</v>
      </c>
      <c r="V62" s="47">
        <v>4428</v>
      </c>
      <c r="W62" s="47">
        <v>4426</v>
      </c>
      <c r="X62" s="47">
        <v>4419</v>
      </c>
      <c r="Y62" s="47">
        <v>4451</v>
      </c>
      <c r="Z62" s="47">
        <v>4446</v>
      </c>
      <c r="AA62" s="270">
        <v>4464</v>
      </c>
      <c r="AB62" s="46">
        <v>4458</v>
      </c>
      <c r="AC62" s="47">
        <v>4452</v>
      </c>
      <c r="AD62" s="47">
        <v>4456</v>
      </c>
      <c r="AE62" s="47">
        <v>4455</v>
      </c>
      <c r="AF62" s="47">
        <v>4431</v>
      </c>
      <c r="AG62" s="47">
        <v>4419</v>
      </c>
      <c r="AH62" s="47">
        <v>4426</v>
      </c>
      <c r="AI62" s="47">
        <v>4444</v>
      </c>
      <c r="AJ62" s="47">
        <v>4450</v>
      </c>
      <c r="AK62" s="47">
        <v>4453</v>
      </c>
      <c r="AL62" s="47">
        <v>4449</v>
      </c>
      <c r="AM62" s="270">
        <v>4443</v>
      </c>
      <c r="AN62" s="46">
        <v>4432</v>
      </c>
      <c r="AO62" s="47">
        <v>4433</v>
      </c>
      <c r="AP62" s="47">
        <v>4425</v>
      </c>
      <c r="AQ62" s="47">
        <v>4413</v>
      </c>
      <c r="AR62" s="47">
        <v>4398</v>
      </c>
      <c r="AS62" s="47">
        <v>4388</v>
      </c>
      <c r="AT62" s="47">
        <v>4379</v>
      </c>
      <c r="AU62" s="47">
        <v>4357</v>
      </c>
      <c r="AV62" s="47">
        <v>4348</v>
      </c>
      <c r="AW62" s="47">
        <v>4339</v>
      </c>
      <c r="AX62" s="47">
        <v>4321</v>
      </c>
      <c r="AY62" s="270">
        <v>4317</v>
      </c>
      <c r="AZ62" s="46">
        <v>4309</v>
      </c>
      <c r="BA62" s="47">
        <v>4298</v>
      </c>
      <c r="BB62" s="47">
        <v>4277</v>
      </c>
      <c r="BC62" s="47">
        <v>4270</v>
      </c>
      <c r="BD62" s="47">
        <v>4260</v>
      </c>
      <c r="BE62" s="47">
        <v>4244</v>
      </c>
      <c r="BF62" s="47">
        <v>4161</v>
      </c>
      <c r="BG62" s="47">
        <v>4148</v>
      </c>
      <c r="BH62" s="47">
        <v>4144</v>
      </c>
      <c r="BI62" s="47">
        <v>4142</v>
      </c>
      <c r="BJ62" s="47">
        <v>4144</v>
      </c>
      <c r="BK62" s="270">
        <v>4136</v>
      </c>
      <c r="BL62" s="46">
        <v>4114</v>
      </c>
      <c r="BM62" s="47">
        <v>4110</v>
      </c>
      <c r="BN62" s="47">
        <v>4187</v>
      </c>
      <c r="BO62" s="47">
        <v>4198</v>
      </c>
      <c r="BP62" s="59">
        <v>4198</v>
      </c>
      <c r="BQ62" s="59">
        <v>4222</v>
      </c>
      <c r="BR62" s="59">
        <v>4167</v>
      </c>
      <c r="BS62" s="59">
        <v>4162</v>
      </c>
      <c r="BT62" s="59">
        <v>4153</v>
      </c>
      <c r="BU62" s="59">
        <v>4138</v>
      </c>
      <c r="BV62" s="59">
        <v>4130</v>
      </c>
      <c r="BW62" s="270">
        <f>SUM(BW63:BW79)</f>
        <v>4128</v>
      </c>
      <c r="BX62" s="118">
        <f t="shared" si="0"/>
        <v>-2</v>
      </c>
      <c r="BY62" s="98">
        <f t="shared" si="1"/>
        <v>-4.8426150121065374E-2</v>
      </c>
      <c r="BZ62" s="118">
        <f t="shared" si="2"/>
        <v>-8</v>
      </c>
      <c r="CA62" s="98">
        <f t="shared" si="3"/>
        <v>-0.19342359767891684</v>
      </c>
    </row>
    <row r="63" spans="1:79" ht="15" outlineLevel="2">
      <c r="A63" s="473">
        <v>38</v>
      </c>
      <c r="B63" s="16" t="s">
        <v>391</v>
      </c>
      <c r="C63" s="406" t="s">
        <v>311</v>
      </c>
      <c r="D63" s="412">
        <v>109</v>
      </c>
      <c r="E63" s="439">
        <v>109</v>
      </c>
      <c r="F63" s="439">
        <v>109</v>
      </c>
      <c r="G63" s="439">
        <v>109</v>
      </c>
      <c r="H63" s="439">
        <v>109</v>
      </c>
      <c r="I63" s="439">
        <v>110</v>
      </c>
      <c r="J63" s="439">
        <v>110</v>
      </c>
      <c r="K63" s="439">
        <v>110</v>
      </c>
      <c r="L63" s="439">
        <v>110</v>
      </c>
      <c r="M63" s="439">
        <v>110</v>
      </c>
      <c r="N63" s="439">
        <v>110</v>
      </c>
      <c r="O63" s="416">
        <v>118</v>
      </c>
      <c r="P63" s="412">
        <v>118</v>
      </c>
      <c r="Q63" s="439">
        <v>109</v>
      </c>
      <c r="R63" s="439">
        <v>107</v>
      </c>
      <c r="S63" s="439">
        <v>152</v>
      </c>
      <c r="T63" s="439">
        <v>147</v>
      </c>
      <c r="U63" s="439">
        <v>155</v>
      </c>
      <c r="V63" s="439">
        <v>155</v>
      </c>
      <c r="W63" s="439">
        <v>158</v>
      </c>
      <c r="X63" s="439">
        <v>157</v>
      </c>
      <c r="Y63" s="439">
        <v>157</v>
      </c>
      <c r="Z63" s="439">
        <v>157</v>
      </c>
      <c r="AA63" s="416">
        <v>158</v>
      </c>
      <c r="AB63" s="412">
        <v>158</v>
      </c>
      <c r="AC63" s="439">
        <v>157</v>
      </c>
      <c r="AD63" s="439">
        <v>157</v>
      </c>
      <c r="AE63" s="439">
        <v>157</v>
      </c>
      <c r="AF63" s="439">
        <v>154</v>
      </c>
      <c r="AG63" s="439">
        <v>154</v>
      </c>
      <c r="AH63" s="439">
        <v>154</v>
      </c>
      <c r="AI63" s="439">
        <v>154</v>
      </c>
      <c r="AJ63" s="439">
        <v>153</v>
      </c>
      <c r="AK63" s="439">
        <v>154</v>
      </c>
      <c r="AL63" s="439">
        <v>156</v>
      </c>
      <c r="AM63" s="416">
        <v>156</v>
      </c>
      <c r="AN63" s="412">
        <v>156</v>
      </c>
      <c r="AO63" s="439">
        <v>155</v>
      </c>
      <c r="AP63" s="439">
        <v>154</v>
      </c>
      <c r="AQ63" s="439">
        <v>153</v>
      </c>
      <c r="AR63" s="439">
        <v>153</v>
      </c>
      <c r="AS63" s="439">
        <v>153</v>
      </c>
      <c r="AT63" s="439">
        <v>151</v>
      </c>
      <c r="AU63" s="439">
        <v>150</v>
      </c>
      <c r="AV63" s="439">
        <v>150</v>
      </c>
      <c r="AW63" s="439">
        <v>150</v>
      </c>
      <c r="AX63" s="439">
        <v>149</v>
      </c>
      <c r="AY63" s="416">
        <v>149</v>
      </c>
      <c r="AZ63" s="412">
        <v>149</v>
      </c>
      <c r="BA63" s="439">
        <v>149</v>
      </c>
      <c r="BB63" s="439">
        <v>149</v>
      </c>
      <c r="BC63" s="439">
        <v>148</v>
      </c>
      <c r="BD63" s="439">
        <v>148</v>
      </c>
      <c r="BE63" s="439">
        <v>147</v>
      </c>
      <c r="BF63" s="439">
        <v>145</v>
      </c>
      <c r="BG63" s="439">
        <v>144</v>
      </c>
      <c r="BH63" s="439">
        <v>144</v>
      </c>
      <c r="BI63" s="439">
        <v>144</v>
      </c>
      <c r="BJ63" s="439">
        <v>147</v>
      </c>
      <c r="BK63" s="416">
        <v>147</v>
      </c>
      <c r="BL63" s="412">
        <v>145</v>
      </c>
      <c r="BM63" s="439">
        <v>145</v>
      </c>
      <c r="BN63" s="439">
        <v>145</v>
      </c>
      <c r="BO63" s="439">
        <v>146</v>
      </c>
      <c r="BP63" s="411">
        <v>146</v>
      </c>
      <c r="BQ63" s="411">
        <v>147</v>
      </c>
      <c r="BR63" s="411">
        <v>147</v>
      </c>
      <c r="BS63" s="411">
        <v>147</v>
      </c>
      <c r="BT63" s="411">
        <v>147</v>
      </c>
      <c r="BU63" s="411">
        <v>146</v>
      </c>
      <c r="BV63" s="411">
        <v>146</v>
      </c>
      <c r="BW63" s="416">
        <f>'1. Población_Afiliada_Regimen'!H63</f>
        <v>146</v>
      </c>
      <c r="BX63" s="118">
        <f t="shared" si="0"/>
        <v>0</v>
      </c>
      <c r="BY63" s="98">
        <f t="shared" si="1"/>
        <v>0</v>
      </c>
      <c r="BZ63" s="118">
        <f t="shared" si="2"/>
        <v>-1</v>
      </c>
      <c r="CA63" s="98">
        <f t="shared" si="3"/>
        <v>-0.68027210884353739</v>
      </c>
    </row>
    <row r="64" spans="1:79" ht="15" outlineLevel="2">
      <c r="A64" s="473">
        <v>86</v>
      </c>
      <c r="B64" s="16" t="s">
        <v>391</v>
      </c>
      <c r="C64" s="406" t="s">
        <v>327</v>
      </c>
      <c r="D64" s="412">
        <v>48</v>
      </c>
      <c r="E64" s="439">
        <v>48</v>
      </c>
      <c r="F64" s="439">
        <v>48</v>
      </c>
      <c r="G64" s="439">
        <v>48</v>
      </c>
      <c r="H64" s="439">
        <v>47</v>
      </c>
      <c r="I64" s="439">
        <v>48</v>
      </c>
      <c r="J64" s="439">
        <v>48</v>
      </c>
      <c r="K64" s="439">
        <v>48</v>
      </c>
      <c r="L64" s="439">
        <v>48</v>
      </c>
      <c r="M64" s="439">
        <v>48</v>
      </c>
      <c r="N64" s="439">
        <v>48</v>
      </c>
      <c r="O64" s="416">
        <v>57</v>
      </c>
      <c r="P64" s="412">
        <v>57</v>
      </c>
      <c r="Q64" s="439">
        <v>52</v>
      </c>
      <c r="R64" s="439">
        <v>52</v>
      </c>
      <c r="S64" s="439">
        <v>91</v>
      </c>
      <c r="T64" s="439">
        <v>91</v>
      </c>
      <c r="U64" s="439">
        <v>95</v>
      </c>
      <c r="V64" s="439">
        <v>95</v>
      </c>
      <c r="W64" s="439">
        <v>94</v>
      </c>
      <c r="X64" s="439">
        <v>94</v>
      </c>
      <c r="Y64" s="439">
        <v>95</v>
      </c>
      <c r="Z64" s="439">
        <v>95</v>
      </c>
      <c r="AA64" s="416">
        <v>96</v>
      </c>
      <c r="AB64" s="412">
        <v>96</v>
      </c>
      <c r="AC64" s="439">
        <v>96</v>
      </c>
      <c r="AD64" s="439">
        <v>96</v>
      </c>
      <c r="AE64" s="439">
        <v>96</v>
      </c>
      <c r="AF64" s="439">
        <v>94</v>
      </c>
      <c r="AG64" s="439">
        <v>93</v>
      </c>
      <c r="AH64" s="439">
        <v>93</v>
      </c>
      <c r="AI64" s="439">
        <v>93</v>
      </c>
      <c r="AJ64" s="439">
        <v>94</v>
      </c>
      <c r="AK64" s="439">
        <v>96</v>
      </c>
      <c r="AL64" s="439">
        <v>96</v>
      </c>
      <c r="AM64" s="416">
        <v>96</v>
      </c>
      <c r="AN64" s="412">
        <v>96</v>
      </c>
      <c r="AO64" s="439">
        <v>95</v>
      </c>
      <c r="AP64" s="439">
        <v>94</v>
      </c>
      <c r="AQ64" s="439">
        <v>94</v>
      </c>
      <c r="AR64" s="439">
        <v>94</v>
      </c>
      <c r="AS64" s="439">
        <v>94</v>
      </c>
      <c r="AT64" s="439">
        <v>94</v>
      </c>
      <c r="AU64" s="439">
        <v>94</v>
      </c>
      <c r="AV64" s="439">
        <v>94</v>
      </c>
      <c r="AW64" s="439">
        <v>94</v>
      </c>
      <c r="AX64" s="439">
        <v>94</v>
      </c>
      <c r="AY64" s="416">
        <v>93</v>
      </c>
      <c r="AZ64" s="412">
        <v>92</v>
      </c>
      <c r="BA64" s="439">
        <v>91</v>
      </c>
      <c r="BB64" s="439">
        <v>91</v>
      </c>
      <c r="BC64" s="439">
        <v>90</v>
      </c>
      <c r="BD64" s="439">
        <v>90</v>
      </c>
      <c r="BE64" s="439">
        <v>90</v>
      </c>
      <c r="BF64" s="439">
        <v>88</v>
      </c>
      <c r="BG64" s="439">
        <v>87</v>
      </c>
      <c r="BH64" s="439">
        <v>87</v>
      </c>
      <c r="BI64" s="439">
        <v>87</v>
      </c>
      <c r="BJ64" s="439">
        <v>87</v>
      </c>
      <c r="BK64" s="416">
        <v>87</v>
      </c>
      <c r="BL64" s="412">
        <v>86</v>
      </c>
      <c r="BM64" s="439">
        <v>86</v>
      </c>
      <c r="BN64" s="439">
        <v>88</v>
      </c>
      <c r="BO64" s="439">
        <v>88</v>
      </c>
      <c r="BP64" s="411">
        <v>88</v>
      </c>
      <c r="BQ64" s="411">
        <v>88</v>
      </c>
      <c r="BR64" s="411">
        <v>86</v>
      </c>
      <c r="BS64" s="411">
        <v>86</v>
      </c>
      <c r="BT64" s="411">
        <v>86</v>
      </c>
      <c r="BU64" s="411">
        <v>86</v>
      </c>
      <c r="BV64" s="411">
        <v>87</v>
      </c>
      <c r="BW64" s="416">
        <f>'1. Población_Afiliada_Regimen'!H64</f>
        <v>87</v>
      </c>
      <c r="BX64" s="118">
        <f t="shared" si="0"/>
        <v>0</v>
      </c>
      <c r="BY64" s="98">
        <f t="shared" si="1"/>
        <v>0</v>
      </c>
      <c r="BZ64" s="118">
        <f t="shared" si="2"/>
        <v>0</v>
      </c>
      <c r="CA64" s="98">
        <f t="shared" si="3"/>
        <v>0</v>
      </c>
    </row>
    <row r="65" spans="1:79" ht="15" outlineLevel="2">
      <c r="A65" s="473">
        <v>107</v>
      </c>
      <c r="B65" s="16" t="s">
        <v>391</v>
      </c>
      <c r="C65" s="406" t="s">
        <v>333</v>
      </c>
      <c r="D65" s="412">
        <v>141</v>
      </c>
      <c r="E65" s="439">
        <v>141</v>
      </c>
      <c r="F65" s="439">
        <v>141</v>
      </c>
      <c r="G65" s="439">
        <v>141</v>
      </c>
      <c r="H65" s="439">
        <v>141</v>
      </c>
      <c r="I65" s="439">
        <v>143</v>
      </c>
      <c r="J65" s="439">
        <v>143</v>
      </c>
      <c r="K65" s="439">
        <v>143</v>
      </c>
      <c r="L65" s="439">
        <v>143</v>
      </c>
      <c r="M65" s="439">
        <v>142</v>
      </c>
      <c r="N65" s="439">
        <v>142</v>
      </c>
      <c r="O65" s="416">
        <v>166</v>
      </c>
      <c r="P65" s="412">
        <v>165</v>
      </c>
      <c r="Q65" s="439">
        <v>141</v>
      </c>
      <c r="R65" s="439">
        <v>135</v>
      </c>
      <c r="S65" s="439">
        <v>169</v>
      </c>
      <c r="T65" s="439">
        <v>167</v>
      </c>
      <c r="U65" s="439">
        <v>173</v>
      </c>
      <c r="V65" s="439">
        <v>165</v>
      </c>
      <c r="W65" s="439">
        <v>163</v>
      </c>
      <c r="X65" s="439">
        <v>163</v>
      </c>
      <c r="Y65" s="439">
        <v>164</v>
      </c>
      <c r="Z65" s="439">
        <v>164</v>
      </c>
      <c r="AA65" s="416">
        <v>167</v>
      </c>
      <c r="AB65" s="412">
        <v>167</v>
      </c>
      <c r="AC65" s="439">
        <v>167</v>
      </c>
      <c r="AD65" s="439">
        <v>166</v>
      </c>
      <c r="AE65" s="439">
        <v>166</v>
      </c>
      <c r="AF65" s="439">
        <v>166</v>
      </c>
      <c r="AG65" s="439">
        <v>164</v>
      </c>
      <c r="AH65" s="439">
        <v>165</v>
      </c>
      <c r="AI65" s="439">
        <v>168</v>
      </c>
      <c r="AJ65" s="439">
        <v>168</v>
      </c>
      <c r="AK65" s="439">
        <v>170</v>
      </c>
      <c r="AL65" s="439">
        <v>170</v>
      </c>
      <c r="AM65" s="416">
        <v>169</v>
      </c>
      <c r="AN65" s="412">
        <v>169</v>
      </c>
      <c r="AO65" s="439">
        <v>171</v>
      </c>
      <c r="AP65" s="439">
        <v>171</v>
      </c>
      <c r="AQ65" s="439">
        <v>171</v>
      </c>
      <c r="AR65" s="439">
        <v>171</v>
      </c>
      <c r="AS65" s="439">
        <v>171</v>
      </c>
      <c r="AT65" s="439">
        <v>171</v>
      </c>
      <c r="AU65" s="439">
        <v>171</v>
      </c>
      <c r="AV65" s="439">
        <v>171</v>
      </c>
      <c r="AW65" s="439">
        <v>170</v>
      </c>
      <c r="AX65" s="439">
        <v>170</v>
      </c>
      <c r="AY65" s="416">
        <v>170</v>
      </c>
      <c r="AZ65" s="412">
        <v>170</v>
      </c>
      <c r="BA65" s="439">
        <v>170</v>
      </c>
      <c r="BB65" s="439">
        <v>170</v>
      </c>
      <c r="BC65" s="439">
        <v>170</v>
      </c>
      <c r="BD65" s="439">
        <v>170</v>
      </c>
      <c r="BE65" s="439">
        <v>169</v>
      </c>
      <c r="BF65" s="439">
        <v>165</v>
      </c>
      <c r="BG65" s="439">
        <v>166</v>
      </c>
      <c r="BH65" s="439">
        <v>165</v>
      </c>
      <c r="BI65" s="439">
        <v>165</v>
      </c>
      <c r="BJ65" s="439">
        <v>166</v>
      </c>
      <c r="BK65" s="416">
        <v>166</v>
      </c>
      <c r="BL65" s="412">
        <v>165</v>
      </c>
      <c r="BM65" s="439">
        <v>165</v>
      </c>
      <c r="BN65" s="439">
        <v>167</v>
      </c>
      <c r="BO65" s="439">
        <v>168</v>
      </c>
      <c r="BP65" s="411">
        <v>168</v>
      </c>
      <c r="BQ65" s="411">
        <v>169</v>
      </c>
      <c r="BR65" s="411">
        <v>169</v>
      </c>
      <c r="BS65" s="411">
        <v>169</v>
      </c>
      <c r="BT65" s="411">
        <v>169</v>
      </c>
      <c r="BU65" s="411">
        <v>167</v>
      </c>
      <c r="BV65" s="411">
        <v>167</v>
      </c>
      <c r="BW65" s="416">
        <f>'1. Población_Afiliada_Regimen'!H65</f>
        <v>167</v>
      </c>
      <c r="BX65" s="118">
        <f t="shared" si="0"/>
        <v>0</v>
      </c>
      <c r="BY65" s="98">
        <f t="shared" si="1"/>
        <v>0</v>
      </c>
      <c r="BZ65" s="118">
        <f t="shared" si="2"/>
        <v>1</v>
      </c>
      <c r="CA65" s="98">
        <f t="shared" si="3"/>
        <v>0.60240963855421692</v>
      </c>
    </row>
    <row r="66" spans="1:79" ht="15" outlineLevel="2">
      <c r="A66" s="473">
        <v>134</v>
      </c>
      <c r="B66" s="16" t="s">
        <v>391</v>
      </c>
      <c r="C66" s="406" t="s">
        <v>342</v>
      </c>
      <c r="D66" s="412">
        <v>83</v>
      </c>
      <c r="E66" s="439">
        <v>83</v>
      </c>
      <c r="F66" s="439">
        <v>83</v>
      </c>
      <c r="G66" s="439">
        <v>83</v>
      </c>
      <c r="H66" s="439">
        <v>83</v>
      </c>
      <c r="I66" s="439">
        <v>83</v>
      </c>
      <c r="J66" s="439">
        <v>83</v>
      </c>
      <c r="K66" s="439">
        <v>83</v>
      </c>
      <c r="L66" s="439">
        <v>83</v>
      </c>
      <c r="M66" s="439">
        <v>83</v>
      </c>
      <c r="N66" s="439">
        <v>83</v>
      </c>
      <c r="O66" s="416">
        <v>106</v>
      </c>
      <c r="P66" s="412">
        <v>105</v>
      </c>
      <c r="Q66" s="439">
        <v>95</v>
      </c>
      <c r="R66" s="439">
        <v>95</v>
      </c>
      <c r="S66" s="439">
        <v>126</v>
      </c>
      <c r="T66" s="439">
        <v>126</v>
      </c>
      <c r="U66" s="439">
        <v>133</v>
      </c>
      <c r="V66" s="439">
        <v>131</v>
      </c>
      <c r="W66" s="439">
        <v>131</v>
      </c>
      <c r="X66" s="439">
        <v>130</v>
      </c>
      <c r="Y66" s="439">
        <v>132</v>
      </c>
      <c r="Z66" s="439">
        <v>131</v>
      </c>
      <c r="AA66" s="416">
        <v>132</v>
      </c>
      <c r="AB66" s="412">
        <v>132</v>
      </c>
      <c r="AC66" s="439">
        <v>132</v>
      </c>
      <c r="AD66" s="439">
        <v>134</v>
      </c>
      <c r="AE66" s="439">
        <v>134</v>
      </c>
      <c r="AF66" s="439">
        <v>136</v>
      </c>
      <c r="AG66" s="439">
        <v>136</v>
      </c>
      <c r="AH66" s="439">
        <v>137</v>
      </c>
      <c r="AI66" s="439">
        <v>137</v>
      </c>
      <c r="AJ66" s="439">
        <v>137</v>
      </c>
      <c r="AK66" s="439">
        <v>137</v>
      </c>
      <c r="AL66" s="439">
        <v>137</v>
      </c>
      <c r="AM66" s="416">
        <v>137</v>
      </c>
      <c r="AN66" s="412">
        <v>135</v>
      </c>
      <c r="AO66" s="439">
        <v>136</v>
      </c>
      <c r="AP66" s="439">
        <v>136</v>
      </c>
      <c r="AQ66" s="439">
        <v>133</v>
      </c>
      <c r="AR66" s="439">
        <v>132</v>
      </c>
      <c r="AS66" s="439">
        <v>132</v>
      </c>
      <c r="AT66" s="439">
        <v>132</v>
      </c>
      <c r="AU66" s="439">
        <v>132</v>
      </c>
      <c r="AV66" s="439">
        <v>132</v>
      </c>
      <c r="AW66" s="439">
        <v>132</v>
      </c>
      <c r="AX66" s="439">
        <v>131</v>
      </c>
      <c r="AY66" s="416">
        <v>131</v>
      </c>
      <c r="AZ66" s="412">
        <v>131</v>
      </c>
      <c r="BA66" s="439">
        <v>131</v>
      </c>
      <c r="BB66" s="439">
        <v>131</v>
      </c>
      <c r="BC66" s="439">
        <v>131</v>
      </c>
      <c r="BD66" s="439">
        <v>130</v>
      </c>
      <c r="BE66" s="439">
        <v>130</v>
      </c>
      <c r="BF66" s="439">
        <v>127</v>
      </c>
      <c r="BG66" s="439">
        <v>126</v>
      </c>
      <c r="BH66" s="439">
        <v>126</v>
      </c>
      <c r="BI66" s="439">
        <v>126</v>
      </c>
      <c r="BJ66" s="439">
        <v>126</v>
      </c>
      <c r="BK66" s="416">
        <v>125</v>
      </c>
      <c r="BL66" s="412">
        <v>124</v>
      </c>
      <c r="BM66" s="439">
        <v>124</v>
      </c>
      <c r="BN66" s="439">
        <v>127</v>
      </c>
      <c r="BO66" s="439">
        <v>129</v>
      </c>
      <c r="BP66" s="411">
        <v>129</v>
      </c>
      <c r="BQ66" s="411">
        <v>130</v>
      </c>
      <c r="BR66" s="411">
        <v>129</v>
      </c>
      <c r="BS66" s="411">
        <v>129</v>
      </c>
      <c r="BT66" s="411">
        <v>129</v>
      </c>
      <c r="BU66" s="411">
        <v>128</v>
      </c>
      <c r="BV66" s="411">
        <v>128</v>
      </c>
      <c r="BW66" s="416">
        <f>'1. Población_Afiliada_Regimen'!H66</f>
        <v>128</v>
      </c>
      <c r="BX66" s="118">
        <f t="shared" si="0"/>
        <v>0</v>
      </c>
      <c r="BY66" s="98">
        <f t="shared" si="1"/>
        <v>0</v>
      </c>
      <c r="BZ66" s="118">
        <f t="shared" si="2"/>
        <v>3</v>
      </c>
      <c r="CA66" s="98">
        <f t="shared" si="3"/>
        <v>2.4</v>
      </c>
    </row>
    <row r="67" spans="1:79" ht="15" outlineLevel="2">
      <c r="A67" s="473">
        <v>150</v>
      </c>
      <c r="B67" s="16" t="s">
        <v>391</v>
      </c>
      <c r="C67" s="406" t="s">
        <v>352</v>
      </c>
      <c r="D67" s="412">
        <v>137</v>
      </c>
      <c r="E67" s="439">
        <v>137</v>
      </c>
      <c r="F67" s="439">
        <v>137</v>
      </c>
      <c r="G67" s="439">
        <v>137</v>
      </c>
      <c r="H67" s="439">
        <v>137</v>
      </c>
      <c r="I67" s="439">
        <v>137</v>
      </c>
      <c r="J67" s="439">
        <v>137</v>
      </c>
      <c r="K67" s="439">
        <v>137</v>
      </c>
      <c r="L67" s="439">
        <v>137</v>
      </c>
      <c r="M67" s="439">
        <v>137</v>
      </c>
      <c r="N67" s="439">
        <v>136</v>
      </c>
      <c r="O67" s="416">
        <v>139</v>
      </c>
      <c r="P67" s="412">
        <v>139</v>
      </c>
      <c r="Q67" s="439">
        <v>116</v>
      </c>
      <c r="R67" s="439">
        <v>116</v>
      </c>
      <c r="S67" s="439">
        <v>158</v>
      </c>
      <c r="T67" s="439">
        <v>154</v>
      </c>
      <c r="U67" s="439">
        <v>155</v>
      </c>
      <c r="V67" s="439">
        <v>153</v>
      </c>
      <c r="W67" s="439">
        <v>152</v>
      </c>
      <c r="X67" s="439">
        <v>152</v>
      </c>
      <c r="Y67" s="439">
        <v>152</v>
      </c>
      <c r="Z67" s="439">
        <v>152</v>
      </c>
      <c r="AA67" s="416">
        <v>152</v>
      </c>
      <c r="AB67" s="412">
        <v>152</v>
      </c>
      <c r="AC67" s="439">
        <v>152</v>
      </c>
      <c r="AD67" s="439">
        <v>151</v>
      </c>
      <c r="AE67" s="439">
        <v>151</v>
      </c>
      <c r="AF67" s="439">
        <v>150</v>
      </c>
      <c r="AG67" s="439">
        <v>149</v>
      </c>
      <c r="AH67" s="439">
        <v>149</v>
      </c>
      <c r="AI67" s="439">
        <v>150</v>
      </c>
      <c r="AJ67" s="439">
        <v>150</v>
      </c>
      <c r="AK67" s="439">
        <v>149</v>
      </c>
      <c r="AL67" s="439">
        <v>148</v>
      </c>
      <c r="AM67" s="416">
        <v>148</v>
      </c>
      <c r="AN67" s="412">
        <v>148</v>
      </c>
      <c r="AO67" s="439">
        <v>147</v>
      </c>
      <c r="AP67" s="439">
        <v>147</v>
      </c>
      <c r="AQ67" s="439">
        <v>147</v>
      </c>
      <c r="AR67" s="439">
        <v>147</v>
      </c>
      <c r="AS67" s="439">
        <v>147</v>
      </c>
      <c r="AT67" s="439">
        <v>147</v>
      </c>
      <c r="AU67" s="439">
        <v>146</v>
      </c>
      <c r="AV67" s="439">
        <v>145</v>
      </c>
      <c r="AW67" s="439">
        <v>145</v>
      </c>
      <c r="AX67" s="439">
        <v>145</v>
      </c>
      <c r="AY67" s="416">
        <v>145</v>
      </c>
      <c r="AZ67" s="412">
        <v>144</v>
      </c>
      <c r="BA67" s="439">
        <v>143</v>
      </c>
      <c r="BB67" s="439">
        <v>142</v>
      </c>
      <c r="BC67" s="439">
        <v>142</v>
      </c>
      <c r="BD67" s="439">
        <v>142</v>
      </c>
      <c r="BE67" s="439">
        <v>141</v>
      </c>
      <c r="BF67" s="439">
        <v>136</v>
      </c>
      <c r="BG67" s="439">
        <v>135</v>
      </c>
      <c r="BH67" s="439">
        <v>135</v>
      </c>
      <c r="BI67" s="439">
        <v>134</v>
      </c>
      <c r="BJ67" s="439">
        <v>133</v>
      </c>
      <c r="BK67" s="416">
        <v>133</v>
      </c>
      <c r="BL67" s="412">
        <v>133</v>
      </c>
      <c r="BM67" s="439">
        <v>132</v>
      </c>
      <c r="BN67" s="439">
        <v>132</v>
      </c>
      <c r="BO67" s="439">
        <v>133</v>
      </c>
      <c r="BP67" s="411">
        <v>133</v>
      </c>
      <c r="BQ67" s="411">
        <v>133</v>
      </c>
      <c r="BR67" s="411">
        <v>133</v>
      </c>
      <c r="BS67" s="411">
        <v>130</v>
      </c>
      <c r="BT67" s="411">
        <v>130</v>
      </c>
      <c r="BU67" s="411">
        <v>129</v>
      </c>
      <c r="BV67" s="411">
        <v>127</v>
      </c>
      <c r="BW67" s="416">
        <f>'1. Población_Afiliada_Regimen'!H67</f>
        <v>127</v>
      </c>
      <c r="BX67" s="118">
        <f t="shared" si="0"/>
        <v>0</v>
      </c>
      <c r="BY67" s="98">
        <f t="shared" si="1"/>
        <v>0</v>
      </c>
      <c r="BZ67" s="118">
        <f t="shared" si="2"/>
        <v>-6</v>
      </c>
      <c r="CA67" s="98">
        <f t="shared" si="3"/>
        <v>-4.5112781954887211</v>
      </c>
    </row>
    <row r="68" spans="1:79" ht="15" outlineLevel="2">
      <c r="A68" s="473">
        <v>237</v>
      </c>
      <c r="B68" s="16" t="s">
        <v>391</v>
      </c>
      <c r="C68" s="406" t="s">
        <v>398</v>
      </c>
      <c r="D68" s="412">
        <v>167</v>
      </c>
      <c r="E68" s="439">
        <v>167</v>
      </c>
      <c r="F68" s="439">
        <v>167</v>
      </c>
      <c r="G68" s="439">
        <v>167</v>
      </c>
      <c r="H68" s="439">
        <v>167</v>
      </c>
      <c r="I68" s="439">
        <v>168</v>
      </c>
      <c r="J68" s="439">
        <v>168</v>
      </c>
      <c r="K68" s="439">
        <v>168</v>
      </c>
      <c r="L68" s="439">
        <v>168</v>
      </c>
      <c r="M68" s="439">
        <v>168</v>
      </c>
      <c r="N68" s="439">
        <v>168</v>
      </c>
      <c r="O68" s="416">
        <v>179</v>
      </c>
      <c r="P68" s="412">
        <v>179</v>
      </c>
      <c r="Q68" s="439">
        <v>164</v>
      </c>
      <c r="R68" s="439">
        <v>162</v>
      </c>
      <c r="S68" s="439">
        <v>233</v>
      </c>
      <c r="T68" s="439">
        <v>230</v>
      </c>
      <c r="U68" s="439">
        <v>238</v>
      </c>
      <c r="V68" s="439">
        <v>236</v>
      </c>
      <c r="W68" s="439">
        <v>235</v>
      </c>
      <c r="X68" s="439">
        <v>235</v>
      </c>
      <c r="Y68" s="439">
        <v>239</v>
      </c>
      <c r="Z68" s="439">
        <v>238</v>
      </c>
      <c r="AA68" s="416">
        <v>238</v>
      </c>
      <c r="AB68" s="412">
        <v>237</v>
      </c>
      <c r="AC68" s="439">
        <v>236</v>
      </c>
      <c r="AD68" s="439">
        <v>235</v>
      </c>
      <c r="AE68" s="439">
        <v>235</v>
      </c>
      <c r="AF68" s="439">
        <v>233</v>
      </c>
      <c r="AG68" s="439">
        <v>232</v>
      </c>
      <c r="AH68" s="439">
        <v>232</v>
      </c>
      <c r="AI68" s="439">
        <v>234</v>
      </c>
      <c r="AJ68" s="439">
        <v>233</v>
      </c>
      <c r="AK68" s="439">
        <v>234</v>
      </c>
      <c r="AL68" s="439">
        <v>234</v>
      </c>
      <c r="AM68" s="416">
        <v>234</v>
      </c>
      <c r="AN68" s="412">
        <v>234</v>
      </c>
      <c r="AO68" s="439">
        <v>233</v>
      </c>
      <c r="AP68" s="439">
        <v>233</v>
      </c>
      <c r="AQ68" s="439">
        <v>232</v>
      </c>
      <c r="AR68" s="439">
        <v>231</v>
      </c>
      <c r="AS68" s="439">
        <v>231</v>
      </c>
      <c r="AT68" s="439">
        <v>230</v>
      </c>
      <c r="AU68" s="439">
        <v>229</v>
      </c>
      <c r="AV68" s="439">
        <v>229</v>
      </c>
      <c r="AW68" s="439">
        <v>227</v>
      </c>
      <c r="AX68" s="439">
        <v>227</v>
      </c>
      <c r="AY68" s="416">
        <v>227</v>
      </c>
      <c r="AZ68" s="412">
        <v>226</v>
      </c>
      <c r="BA68" s="439">
        <v>226</v>
      </c>
      <c r="BB68" s="439">
        <v>225</v>
      </c>
      <c r="BC68" s="439">
        <v>225</v>
      </c>
      <c r="BD68" s="439">
        <v>225</v>
      </c>
      <c r="BE68" s="439">
        <v>225</v>
      </c>
      <c r="BF68" s="439">
        <v>220</v>
      </c>
      <c r="BG68" s="439">
        <v>222</v>
      </c>
      <c r="BH68" s="439">
        <v>222</v>
      </c>
      <c r="BI68" s="439">
        <v>221</v>
      </c>
      <c r="BJ68" s="439">
        <v>218</v>
      </c>
      <c r="BK68" s="416">
        <v>218</v>
      </c>
      <c r="BL68" s="412">
        <v>216</v>
      </c>
      <c r="BM68" s="439">
        <v>216</v>
      </c>
      <c r="BN68" s="439">
        <v>219</v>
      </c>
      <c r="BO68" s="439">
        <v>219</v>
      </c>
      <c r="BP68" s="411">
        <v>219</v>
      </c>
      <c r="BQ68" s="411">
        <v>219</v>
      </c>
      <c r="BR68" s="411">
        <v>215</v>
      </c>
      <c r="BS68" s="411">
        <v>215</v>
      </c>
      <c r="BT68" s="411">
        <v>215</v>
      </c>
      <c r="BU68" s="411">
        <v>215</v>
      </c>
      <c r="BV68" s="411">
        <v>216</v>
      </c>
      <c r="BW68" s="416">
        <f>'1. Población_Afiliada_Regimen'!H68</f>
        <v>216</v>
      </c>
      <c r="BX68" s="118">
        <f t="shared" si="0"/>
        <v>0</v>
      </c>
      <c r="BY68" s="98">
        <f t="shared" si="1"/>
        <v>0</v>
      </c>
      <c r="BZ68" s="118">
        <f t="shared" si="2"/>
        <v>-2</v>
      </c>
      <c r="CA68" s="98">
        <f t="shared" si="3"/>
        <v>-0.91743119266055051</v>
      </c>
    </row>
    <row r="69" spans="1:79" ht="15" outlineLevel="2">
      <c r="A69" s="473">
        <v>264</v>
      </c>
      <c r="B69" s="16" t="s">
        <v>391</v>
      </c>
      <c r="C69" s="406" t="s">
        <v>373</v>
      </c>
      <c r="D69" s="412">
        <v>81</v>
      </c>
      <c r="E69" s="439">
        <v>81</v>
      </c>
      <c r="F69" s="439">
        <v>81</v>
      </c>
      <c r="G69" s="439">
        <v>81</v>
      </c>
      <c r="H69" s="439">
        <v>81</v>
      </c>
      <c r="I69" s="439">
        <v>84</v>
      </c>
      <c r="J69" s="439">
        <v>84</v>
      </c>
      <c r="K69" s="439">
        <v>84</v>
      </c>
      <c r="L69" s="439">
        <v>84</v>
      </c>
      <c r="M69" s="439">
        <v>84</v>
      </c>
      <c r="N69" s="439">
        <v>83</v>
      </c>
      <c r="O69" s="416">
        <v>91</v>
      </c>
      <c r="P69" s="412">
        <v>90</v>
      </c>
      <c r="Q69" s="439">
        <v>81</v>
      </c>
      <c r="R69" s="439">
        <v>80</v>
      </c>
      <c r="S69" s="439">
        <v>116</v>
      </c>
      <c r="T69" s="439">
        <v>114</v>
      </c>
      <c r="U69" s="439">
        <v>119</v>
      </c>
      <c r="V69" s="439">
        <v>118</v>
      </c>
      <c r="W69" s="439">
        <v>118</v>
      </c>
      <c r="X69" s="439">
        <v>118</v>
      </c>
      <c r="Y69" s="439">
        <v>119</v>
      </c>
      <c r="Z69" s="439">
        <v>119</v>
      </c>
      <c r="AA69" s="416">
        <v>121</v>
      </c>
      <c r="AB69" s="412">
        <v>121</v>
      </c>
      <c r="AC69" s="439">
        <v>121</v>
      </c>
      <c r="AD69" s="439">
        <v>121</v>
      </c>
      <c r="AE69" s="439">
        <v>121</v>
      </c>
      <c r="AF69" s="439">
        <v>123</v>
      </c>
      <c r="AG69" s="439">
        <v>121</v>
      </c>
      <c r="AH69" s="439">
        <v>121</v>
      </c>
      <c r="AI69" s="439">
        <v>122</v>
      </c>
      <c r="AJ69" s="439">
        <v>122</v>
      </c>
      <c r="AK69" s="439">
        <v>123</v>
      </c>
      <c r="AL69" s="439">
        <v>123</v>
      </c>
      <c r="AM69" s="416">
        <v>123</v>
      </c>
      <c r="AN69" s="412">
        <v>123</v>
      </c>
      <c r="AO69" s="439">
        <v>124</v>
      </c>
      <c r="AP69" s="439">
        <v>124</v>
      </c>
      <c r="AQ69" s="439">
        <v>124</v>
      </c>
      <c r="AR69" s="439">
        <v>124</v>
      </c>
      <c r="AS69" s="439">
        <v>124</v>
      </c>
      <c r="AT69" s="439">
        <v>124</v>
      </c>
      <c r="AU69" s="439">
        <v>122</v>
      </c>
      <c r="AV69" s="439">
        <v>122</v>
      </c>
      <c r="AW69" s="439">
        <v>122</v>
      </c>
      <c r="AX69" s="439">
        <v>121</v>
      </c>
      <c r="AY69" s="416">
        <v>121</v>
      </c>
      <c r="AZ69" s="412">
        <v>121</v>
      </c>
      <c r="BA69" s="439">
        <v>121</v>
      </c>
      <c r="BB69" s="439">
        <v>120</v>
      </c>
      <c r="BC69" s="439">
        <v>120</v>
      </c>
      <c r="BD69" s="439">
        <v>118</v>
      </c>
      <c r="BE69" s="439">
        <v>118</v>
      </c>
      <c r="BF69" s="439">
        <v>116</v>
      </c>
      <c r="BG69" s="439">
        <v>116</v>
      </c>
      <c r="BH69" s="439">
        <v>116</v>
      </c>
      <c r="BI69" s="439">
        <v>116</v>
      </c>
      <c r="BJ69" s="439">
        <v>116</v>
      </c>
      <c r="BK69" s="416">
        <v>115</v>
      </c>
      <c r="BL69" s="412">
        <v>114</v>
      </c>
      <c r="BM69" s="439">
        <v>114</v>
      </c>
      <c r="BN69" s="439">
        <v>117</v>
      </c>
      <c r="BO69" s="439">
        <v>117</v>
      </c>
      <c r="BP69" s="411">
        <v>117</v>
      </c>
      <c r="BQ69" s="411">
        <v>117</v>
      </c>
      <c r="BR69" s="411">
        <v>114</v>
      </c>
      <c r="BS69" s="411">
        <v>114</v>
      </c>
      <c r="BT69" s="411">
        <v>114</v>
      </c>
      <c r="BU69" s="411">
        <v>114</v>
      </c>
      <c r="BV69" s="411">
        <v>114</v>
      </c>
      <c r="BW69" s="416">
        <f>'1. Población_Afiliada_Regimen'!H69</f>
        <v>114</v>
      </c>
      <c r="BX69" s="118">
        <f t="shared" ref="BX69:BX132" si="4">BW69-BV69</f>
        <v>0</v>
      </c>
      <c r="BY69" s="98">
        <f t="shared" ref="BY69:BY132" si="5">(BX69/BV69)*100</f>
        <v>0</v>
      </c>
      <c r="BZ69" s="118">
        <f t="shared" ref="BZ69:BZ132" si="6">BW69-BK69</f>
        <v>-1</v>
      </c>
      <c r="CA69" s="98">
        <f t="shared" ref="CA69:CA132" si="7">BZ69/BK69*100</f>
        <v>-0.86956521739130432</v>
      </c>
    </row>
    <row r="70" spans="1:79" ht="15" outlineLevel="2">
      <c r="A70" s="473">
        <v>310</v>
      </c>
      <c r="B70" s="16" t="s">
        <v>391</v>
      </c>
      <c r="C70" s="406" t="s">
        <v>401</v>
      </c>
      <c r="D70" s="412">
        <v>100</v>
      </c>
      <c r="E70" s="439">
        <v>100</v>
      </c>
      <c r="F70" s="439">
        <v>100</v>
      </c>
      <c r="G70" s="439">
        <v>100</v>
      </c>
      <c r="H70" s="439">
        <v>100</v>
      </c>
      <c r="I70" s="439">
        <v>101</v>
      </c>
      <c r="J70" s="439">
        <v>101</v>
      </c>
      <c r="K70" s="439">
        <v>101</v>
      </c>
      <c r="L70" s="439">
        <v>101</v>
      </c>
      <c r="M70" s="439">
        <v>101</v>
      </c>
      <c r="N70" s="439">
        <v>100</v>
      </c>
      <c r="O70" s="416">
        <v>105</v>
      </c>
      <c r="P70" s="412">
        <v>105</v>
      </c>
      <c r="Q70" s="439">
        <v>91</v>
      </c>
      <c r="R70" s="439">
        <v>90</v>
      </c>
      <c r="S70" s="439">
        <v>132</v>
      </c>
      <c r="T70" s="439">
        <v>130</v>
      </c>
      <c r="U70" s="439">
        <v>135</v>
      </c>
      <c r="V70" s="439">
        <v>136</v>
      </c>
      <c r="W70" s="439">
        <v>136</v>
      </c>
      <c r="X70" s="439">
        <v>136</v>
      </c>
      <c r="Y70" s="439">
        <v>137</v>
      </c>
      <c r="Z70" s="439">
        <v>137</v>
      </c>
      <c r="AA70" s="416">
        <v>138</v>
      </c>
      <c r="AB70" s="412">
        <v>138</v>
      </c>
      <c r="AC70" s="439">
        <v>135</v>
      </c>
      <c r="AD70" s="439">
        <v>135</v>
      </c>
      <c r="AE70" s="439">
        <v>135</v>
      </c>
      <c r="AF70" s="439">
        <v>135</v>
      </c>
      <c r="AG70" s="439">
        <v>135</v>
      </c>
      <c r="AH70" s="439">
        <v>135</v>
      </c>
      <c r="AI70" s="439">
        <v>136</v>
      </c>
      <c r="AJ70" s="439">
        <v>136</v>
      </c>
      <c r="AK70" s="439">
        <v>136</v>
      </c>
      <c r="AL70" s="439">
        <v>136</v>
      </c>
      <c r="AM70" s="416">
        <v>136</v>
      </c>
      <c r="AN70" s="412">
        <v>136</v>
      </c>
      <c r="AO70" s="439">
        <v>136</v>
      </c>
      <c r="AP70" s="439">
        <v>135</v>
      </c>
      <c r="AQ70" s="439">
        <v>135</v>
      </c>
      <c r="AR70" s="439">
        <v>135</v>
      </c>
      <c r="AS70" s="439">
        <v>134</v>
      </c>
      <c r="AT70" s="439">
        <v>134</v>
      </c>
      <c r="AU70" s="439">
        <v>133</v>
      </c>
      <c r="AV70" s="439">
        <v>133</v>
      </c>
      <c r="AW70" s="439">
        <v>132</v>
      </c>
      <c r="AX70" s="439">
        <v>132</v>
      </c>
      <c r="AY70" s="416">
        <v>132</v>
      </c>
      <c r="AZ70" s="412">
        <v>132</v>
      </c>
      <c r="BA70" s="439">
        <v>132</v>
      </c>
      <c r="BB70" s="439">
        <v>131</v>
      </c>
      <c r="BC70" s="439">
        <v>131</v>
      </c>
      <c r="BD70" s="439">
        <v>130</v>
      </c>
      <c r="BE70" s="439">
        <v>129</v>
      </c>
      <c r="BF70" s="439">
        <v>126</v>
      </c>
      <c r="BG70" s="439">
        <v>124</v>
      </c>
      <c r="BH70" s="439">
        <v>124</v>
      </c>
      <c r="BI70" s="439">
        <v>124</v>
      </c>
      <c r="BJ70" s="439">
        <v>125</v>
      </c>
      <c r="BK70" s="416">
        <v>125</v>
      </c>
      <c r="BL70" s="412">
        <v>125</v>
      </c>
      <c r="BM70" s="439">
        <v>125</v>
      </c>
      <c r="BN70" s="439">
        <v>125</v>
      </c>
      <c r="BO70" s="439">
        <v>125</v>
      </c>
      <c r="BP70" s="411">
        <v>125</v>
      </c>
      <c r="BQ70" s="411">
        <v>127</v>
      </c>
      <c r="BR70" s="411">
        <v>126</v>
      </c>
      <c r="BS70" s="411">
        <v>128</v>
      </c>
      <c r="BT70" s="411">
        <v>128</v>
      </c>
      <c r="BU70" s="411">
        <v>127</v>
      </c>
      <c r="BV70" s="411">
        <v>128</v>
      </c>
      <c r="BW70" s="416">
        <f>'1. Población_Afiliada_Regimen'!H70</f>
        <v>128</v>
      </c>
      <c r="BX70" s="118">
        <f t="shared" si="4"/>
        <v>0</v>
      </c>
      <c r="BY70" s="98">
        <f t="shared" si="5"/>
        <v>0</v>
      </c>
      <c r="BZ70" s="118">
        <f t="shared" si="6"/>
        <v>3</v>
      </c>
      <c r="CA70" s="98">
        <f t="shared" si="7"/>
        <v>2.4</v>
      </c>
    </row>
    <row r="71" spans="1:79" ht="15" outlineLevel="2">
      <c r="A71" s="473">
        <v>315</v>
      </c>
      <c r="B71" s="16" t="s">
        <v>391</v>
      </c>
      <c r="C71" s="406" t="s">
        <v>385</v>
      </c>
      <c r="D71" s="412">
        <v>65</v>
      </c>
      <c r="E71" s="439">
        <v>65</v>
      </c>
      <c r="F71" s="439">
        <v>65</v>
      </c>
      <c r="G71" s="439">
        <v>65</v>
      </c>
      <c r="H71" s="439">
        <v>65</v>
      </c>
      <c r="I71" s="439">
        <v>65</v>
      </c>
      <c r="J71" s="439">
        <v>65</v>
      </c>
      <c r="K71" s="439">
        <v>65</v>
      </c>
      <c r="L71" s="439">
        <v>65</v>
      </c>
      <c r="M71" s="439">
        <v>65</v>
      </c>
      <c r="N71" s="439">
        <v>65</v>
      </c>
      <c r="O71" s="416">
        <v>67</v>
      </c>
      <c r="P71" s="412">
        <v>65</v>
      </c>
      <c r="Q71" s="439">
        <v>56</v>
      </c>
      <c r="R71" s="439">
        <v>55</v>
      </c>
      <c r="S71" s="439">
        <v>78</v>
      </c>
      <c r="T71" s="439">
        <v>78</v>
      </c>
      <c r="U71" s="439">
        <v>81</v>
      </c>
      <c r="V71" s="439">
        <v>81</v>
      </c>
      <c r="W71" s="439">
        <v>82</v>
      </c>
      <c r="X71" s="439">
        <v>82</v>
      </c>
      <c r="Y71" s="439">
        <v>83</v>
      </c>
      <c r="Z71" s="439">
        <v>83</v>
      </c>
      <c r="AA71" s="416">
        <v>85</v>
      </c>
      <c r="AB71" s="412">
        <v>85</v>
      </c>
      <c r="AC71" s="439">
        <v>85</v>
      </c>
      <c r="AD71" s="439">
        <v>86</v>
      </c>
      <c r="AE71" s="439">
        <v>86</v>
      </c>
      <c r="AF71" s="439">
        <v>87</v>
      </c>
      <c r="AG71" s="439">
        <v>87</v>
      </c>
      <c r="AH71" s="439">
        <v>87</v>
      </c>
      <c r="AI71" s="439">
        <v>90</v>
      </c>
      <c r="AJ71" s="439">
        <v>91</v>
      </c>
      <c r="AK71" s="439">
        <v>90</v>
      </c>
      <c r="AL71" s="439">
        <v>90</v>
      </c>
      <c r="AM71" s="416">
        <v>90</v>
      </c>
      <c r="AN71" s="412">
        <v>90</v>
      </c>
      <c r="AO71" s="439">
        <v>90</v>
      </c>
      <c r="AP71" s="439">
        <v>90</v>
      </c>
      <c r="AQ71" s="439">
        <v>90</v>
      </c>
      <c r="AR71" s="439">
        <v>90</v>
      </c>
      <c r="AS71" s="439">
        <v>90</v>
      </c>
      <c r="AT71" s="439">
        <v>90</v>
      </c>
      <c r="AU71" s="439">
        <v>90</v>
      </c>
      <c r="AV71" s="439">
        <v>90</v>
      </c>
      <c r="AW71" s="439">
        <v>90</v>
      </c>
      <c r="AX71" s="439">
        <v>89</v>
      </c>
      <c r="AY71" s="416">
        <v>89</v>
      </c>
      <c r="AZ71" s="412">
        <v>89</v>
      </c>
      <c r="BA71" s="439">
        <v>88</v>
      </c>
      <c r="BB71" s="439">
        <v>87</v>
      </c>
      <c r="BC71" s="439">
        <v>86</v>
      </c>
      <c r="BD71" s="439">
        <v>86</v>
      </c>
      <c r="BE71" s="439">
        <v>86</v>
      </c>
      <c r="BF71" s="439">
        <v>85</v>
      </c>
      <c r="BG71" s="439">
        <v>84</v>
      </c>
      <c r="BH71" s="439">
        <v>84</v>
      </c>
      <c r="BI71" s="439">
        <v>83</v>
      </c>
      <c r="BJ71" s="439">
        <v>84</v>
      </c>
      <c r="BK71" s="416">
        <v>84</v>
      </c>
      <c r="BL71" s="412">
        <v>84</v>
      </c>
      <c r="BM71" s="439">
        <v>84</v>
      </c>
      <c r="BN71" s="439">
        <v>84</v>
      </c>
      <c r="BO71" s="439">
        <v>83</v>
      </c>
      <c r="BP71" s="411">
        <v>83</v>
      </c>
      <c r="BQ71" s="411">
        <v>83</v>
      </c>
      <c r="BR71" s="411">
        <v>83</v>
      </c>
      <c r="BS71" s="411">
        <v>84</v>
      </c>
      <c r="BT71" s="411">
        <v>84</v>
      </c>
      <c r="BU71" s="411">
        <v>83</v>
      </c>
      <c r="BV71" s="411">
        <v>83</v>
      </c>
      <c r="BW71" s="416">
        <f>'1. Población_Afiliada_Regimen'!H71</f>
        <v>82</v>
      </c>
      <c r="BX71" s="118">
        <f t="shared" si="4"/>
        <v>-1</v>
      </c>
      <c r="BY71" s="98">
        <f t="shared" si="5"/>
        <v>-1.2048192771084338</v>
      </c>
      <c r="BZ71" s="118">
        <f t="shared" si="6"/>
        <v>-2</v>
      </c>
      <c r="CA71" s="98">
        <f t="shared" si="7"/>
        <v>-2.3809523809523809</v>
      </c>
    </row>
    <row r="72" spans="1:79" ht="15" outlineLevel="2">
      <c r="A72" s="473">
        <v>361</v>
      </c>
      <c r="B72" s="16" t="s">
        <v>391</v>
      </c>
      <c r="C72" s="406" t="s">
        <v>394</v>
      </c>
      <c r="D72" s="412">
        <v>558</v>
      </c>
      <c r="E72" s="439">
        <v>558</v>
      </c>
      <c r="F72" s="439">
        <v>558</v>
      </c>
      <c r="G72" s="439">
        <v>558</v>
      </c>
      <c r="H72" s="439">
        <v>558</v>
      </c>
      <c r="I72" s="439">
        <v>571</v>
      </c>
      <c r="J72" s="439">
        <v>571</v>
      </c>
      <c r="K72" s="439">
        <v>571</v>
      </c>
      <c r="L72" s="439">
        <v>571</v>
      </c>
      <c r="M72" s="439">
        <v>571</v>
      </c>
      <c r="N72" s="439">
        <v>570</v>
      </c>
      <c r="O72" s="416">
        <v>612</v>
      </c>
      <c r="P72" s="412">
        <v>611</v>
      </c>
      <c r="Q72" s="439">
        <v>518</v>
      </c>
      <c r="R72" s="439">
        <v>514</v>
      </c>
      <c r="S72" s="439">
        <v>612</v>
      </c>
      <c r="T72" s="439">
        <v>601</v>
      </c>
      <c r="U72" s="439">
        <v>612</v>
      </c>
      <c r="V72" s="439">
        <v>605</v>
      </c>
      <c r="W72" s="439">
        <v>606</v>
      </c>
      <c r="X72" s="439">
        <v>606</v>
      </c>
      <c r="Y72" s="439">
        <v>611</v>
      </c>
      <c r="Z72" s="439">
        <v>611</v>
      </c>
      <c r="AA72" s="416">
        <v>612</v>
      </c>
      <c r="AB72" s="412">
        <v>611</v>
      </c>
      <c r="AC72" s="439">
        <v>611</v>
      </c>
      <c r="AD72" s="439">
        <v>614</v>
      </c>
      <c r="AE72" s="439">
        <v>613</v>
      </c>
      <c r="AF72" s="439">
        <v>601</v>
      </c>
      <c r="AG72" s="439">
        <v>599</v>
      </c>
      <c r="AH72" s="439">
        <v>596</v>
      </c>
      <c r="AI72" s="439">
        <v>596</v>
      </c>
      <c r="AJ72" s="439">
        <v>600</v>
      </c>
      <c r="AK72" s="439">
        <v>601</v>
      </c>
      <c r="AL72" s="439">
        <v>604</v>
      </c>
      <c r="AM72" s="416">
        <v>603</v>
      </c>
      <c r="AN72" s="412">
        <v>600</v>
      </c>
      <c r="AO72" s="439">
        <v>601</v>
      </c>
      <c r="AP72" s="439">
        <v>600</v>
      </c>
      <c r="AQ72" s="439">
        <v>599</v>
      </c>
      <c r="AR72" s="439">
        <v>596</v>
      </c>
      <c r="AS72" s="439">
        <v>595</v>
      </c>
      <c r="AT72" s="439">
        <v>595</v>
      </c>
      <c r="AU72" s="439">
        <v>592</v>
      </c>
      <c r="AV72" s="439">
        <v>591</v>
      </c>
      <c r="AW72" s="439">
        <v>590</v>
      </c>
      <c r="AX72" s="439">
        <v>589</v>
      </c>
      <c r="AY72" s="416">
        <v>588</v>
      </c>
      <c r="AZ72" s="412">
        <v>587</v>
      </c>
      <c r="BA72" s="439">
        <v>582</v>
      </c>
      <c r="BB72" s="439">
        <v>580</v>
      </c>
      <c r="BC72" s="439">
        <v>579</v>
      </c>
      <c r="BD72" s="439">
        <v>577</v>
      </c>
      <c r="BE72" s="439">
        <v>573</v>
      </c>
      <c r="BF72" s="439">
        <v>566</v>
      </c>
      <c r="BG72" s="439">
        <v>562</v>
      </c>
      <c r="BH72" s="439">
        <v>559</v>
      </c>
      <c r="BI72" s="439">
        <v>561</v>
      </c>
      <c r="BJ72" s="439">
        <v>557</v>
      </c>
      <c r="BK72" s="416">
        <v>554</v>
      </c>
      <c r="BL72" s="412">
        <v>553</v>
      </c>
      <c r="BM72" s="439">
        <v>553</v>
      </c>
      <c r="BN72" s="439">
        <v>561</v>
      </c>
      <c r="BO72" s="439">
        <v>563</v>
      </c>
      <c r="BP72" s="411">
        <v>563</v>
      </c>
      <c r="BQ72" s="411">
        <v>568</v>
      </c>
      <c r="BR72" s="411">
        <v>558</v>
      </c>
      <c r="BS72" s="411">
        <v>554</v>
      </c>
      <c r="BT72" s="411">
        <v>554</v>
      </c>
      <c r="BU72" s="411">
        <v>552</v>
      </c>
      <c r="BV72" s="411">
        <v>549</v>
      </c>
      <c r="BW72" s="416">
        <f>'1. Población_Afiliada_Regimen'!H72</f>
        <v>548</v>
      </c>
      <c r="BX72" s="118">
        <f t="shared" si="4"/>
        <v>-1</v>
      </c>
      <c r="BY72" s="98">
        <f t="shared" si="5"/>
        <v>-0.18214936247723132</v>
      </c>
      <c r="BZ72" s="118">
        <f t="shared" si="6"/>
        <v>-6</v>
      </c>
      <c r="CA72" s="98">
        <f t="shared" si="7"/>
        <v>-1.0830324909747291</v>
      </c>
    </row>
    <row r="73" spans="1:79" ht="15" outlineLevel="2">
      <c r="A73" s="473">
        <v>647</v>
      </c>
      <c r="B73" s="16" t="s">
        <v>391</v>
      </c>
      <c r="C73" s="406" t="s">
        <v>403</v>
      </c>
      <c r="D73" s="412">
        <v>124</v>
      </c>
      <c r="E73" s="439">
        <v>124</v>
      </c>
      <c r="F73" s="439">
        <v>124</v>
      </c>
      <c r="G73" s="439">
        <v>124</v>
      </c>
      <c r="H73" s="439">
        <v>124</v>
      </c>
      <c r="I73" s="439">
        <v>126</v>
      </c>
      <c r="J73" s="439">
        <v>126</v>
      </c>
      <c r="K73" s="439">
        <v>126</v>
      </c>
      <c r="L73" s="439">
        <v>126</v>
      </c>
      <c r="M73" s="439">
        <v>126</v>
      </c>
      <c r="N73" s="439">
        <v>123</v>
      </c>
      <c r="O73" s="416">
        <v>138</v>
      </c>
      <c r="P73" s="412">
        <v>138</v>
      </c>
      <c r="Q73" s="439">
        <v>104</v>
      </c>
      <c r="R73" s="439">
        <v>104</v>
      </c>
      <c r="S73" s="439">
        <v>133</v>
      </c>
      <c r="T73" s="439">
        <v>132</v>
      </c>
      <c r="U73" s="439">
        <v>133</v>
      </c>
      <c r="V73" s="439">
        <v>133</v>
      </c>
      <c r="W73" s="439">
        <v>132</v>
      </c>
      <c r="X73" s="439">
        <v>132</v>
      </c>
      <c r="Y73" s="439">
        <v>132</v>
      </c>
      <c r="Z73" s="439">
        <v>132</v>
      </c>
      <c r="AA73" s="416">
        <v>131</v>
      </c>
      <c r="AB73" s="412">
        <v>131</v>
      </c>
      <c r="AC73" s="439">
        <v>131</v>
      </c>
      <c r="AD73" s="439">
        <v>130</v>
      </c>
      <c r="AE73" s="439">
        <v>130</v>
      </c>
      <c r="AF73" s="439">
        <v>137</v>
      </c>
      <c r="AG73" s="439">
        <v>137</v>
      </c>
      <c r="AH73" s="439">
        <v>138</v>
      </c>
      <c r="AI73" s="439">
        <v>138</v>
      </c>
      <c r="AJ73" s="439">
        <v>137</v>
      </c>
      <c r="AK73" s="439">
        <v>136</v>
      </c>
      <c r="AL73" s="439">
        <v>135</v>
      </c>
      <c r="AM73" s="416">
        <v>134</v>
      </c>
      <c r="AN73" s="412">
        <v>134</v>
      </c>
      <c r="AO73" s="439">
        <v>134</v>
      </c>
      <c r="AP73" s="439">
        <v>134</v>
      </c>
      <c r="AQ73" s="439">
        <v>133</v>
      </c>
      <c r="AR73" s="439">
        <v>133</v>
      </c>
      <c r="AS73" s="439">
        <v>132</v>
      </c>
      <c r="AT73" s="439">
        <v>132</v>
      </c>
      <c r="AU73" s="439">
        <v>132</v>
      </c>
      <c r="AV73" s="439">
        <v>132</v>
      </c>
      <c r="AW73" s="439">
        <v>132</v>
      </c>
      <c r="AX73" s="439">
        <v>130</v>
      </c>
      <c r="AY73" s="416">
        <v>130</v>
      </c>
      <c r="AZ73" s="412">
        <v>130</v>
      </c>
      <c r="BA73" s="439">
        <v>130</v>
      </c>
      <c r="BB73" s="439">
        <v>128</v>
      </c>
      <c r="BC73" s="439">
        <v>129</v>
      </c>
      <c r="BD73" s="439">
        <v>128</v>
      </c>
      <c r="BE73" s="439">
        <v>128</v>
      </c>
      <c r="BF73" s="439">
        <v>125</v>
      </c>
      <c r="BG73" s="439">
        <v>121</v>
      </c>
      <c r="BH73" s="439">
        <v>121</v>
      </c>
      <c r="BI73" s="439">
        <v>121</v>
      </c>
      <c r="BJ73" s="439">
        <v>122</v>
      </c>
      <c r="BK73" s="416">
        <v>122</v>
      </c>
      <c r="BL73" s="412">
        <v>122</v>
      </c>
      <c r="BM73" s="439">
        <v>122</v>
      </c>
      <c r="BN73" s="439">
        <v>122</v>
      </c>
      <c r="BO73" s="439">
        <v>123</v>
      </c>
      <c r="BP73" s="411">
        <v>123</v>
      </c>
      <c r="BQ73" s="411">
        <v>124</v>
      </c>
      <c r="BR73" s="411">
        <v>124</v>
      </c>
      <c r="BS73" s="411">
        <v>124</v>
      </c>
      <c r="BT73" s="411">
        <v>124</v>
      </c>
      <c r="BU73" s="411">
        <v>124</v>
      </c>
      <c r="BV73" s="411">
        <v>124</v>
      </c>
      <c r="BW73" s="416">
        <f>'1. Población_Afiliada_Regimen'!H73</f>
        <v>124</v>
      </c>
      <c r="BX73" s="118">
        <f t="shared" si="4"/>
        <v>0</v>
      </c>
      <c r="BY73" s="98">
        <f t="shared" si="5"/>
        <v>0</v>
      </c>
      <c r="BZ73" s="118">
        <f t="shared" si="6"/>
        <v>2</v>
      </c>
      <c r="CA73" s="98">
        <f t="shared" si="7"/>
        <v>1.639344262295082</v>
      </c>
    </row>
    <row r="74" spans="1:79" ht="15" outlineLevel="2">
      <c r="A74" s="473">
        <v>658</v>
      </c>
      <c r="B74" s="16" t="s">
        <v>391</v>
      </c>
      <c r="C74" s="406" t="s">
        <v>405</v>
      </c>
      <c r="D74" s="412">
        <v>115</v>
      </c>
      <c r="E74" s="439">
        <v>115</v>
      </c>
      <c r="F74" s="439">
        <v>115</v>
      </c>
      <c r="G74" s="439">
        <v>115</v>
      </c>
      <c r="H74" s="439">
        <v>115</v>
      </c>
      <c r="I74" s="439">
        <v>115</v>
      </c>
      <c r="J74" s="439">
        <v>115</v>
      </c>
      <c r="K74" s="439">
        <v>115</v>
      </c>
      <c r="L74" s="439">
        <v>115</v>
      </c>
      <c r="M74" s="439">
        <v>115</v>
      </c>
      <c r="N74" s="439">
        <v>113</v>
      </c>
      <c r="O74" s="416">
        <v>118</v>
      </c>
      <c r="P74" s="412">
        <v>118</v>
      </c>
      <c r="Q74" s="439">
        <v>97</v>
      </c>
      <c r="R74" s="439">
        <v>96</v>
      </c>
      <c r="S74" s="439">
        <v>113</v>
      </c>
      <c r="T74" s="439">
        <v>111</v>
      </c>
      <c r="U74" s="439">
        <v>112</v>
      </c>
      <c r="V74" s="439">
        <v>110</v>
      </c>
      <c r="W74" s="439">
        <v>110</v>
      </c>
      <c r="X74" s="439">
        <v>108</v>
      </c>
      <c r="Y74" s="439">
        <v>108</v>
      </c>
      <c r="Z74" s="439">
        <v>107</v>
      </c>
      <c r="AA74" s="416">
        <v>107</v>
      </c>
      <c r="AB74" s="412">
        <v>107</v>
      </c>
      <c r="AC74" s="439">
        <v>107</v>
      </c>
      <c r="AD74" s="439">
        <v>107</v>
      </c>
      <c r="AE74" s="439">
        <v>107</v>
      </c>
      <c r="AF74" s="439">
        <v>109</v>
      </c>
      <c r="AG74" s="439">
        <v>109</v>
      </c>
      <c r="AH74" s="439">
        <v>109</v>
      </c>
      <c r="AI74" s="439">
        <v>108</v>
      </c>
      <c r="AJ74" s="439">
        <v>107</v>
      </c>
      <c r="AK74" s="439">
        <v>107</v>
      </c>
      <c r="AL74" s="439">
        <v>107</v>
      </c>
      <c r="AM74" s="416">
        <v>107</v>
      </c>
      <c r="AN74" s="412">
        <v>107</v>
      </c>
      <c r="AO74" s="439">
        <v>107</v>
      </c>
      <c r="AP74" s="439">
        <v>107</v>
      </c>
      <c r="AQ74" s="439">
        <v>107</v>
      </c>
      <c r="AR74" s="439">
        <v>107</v>
      </c>
      <c r="AS74" s="439">
        <v>107</v>
      </c>
      <c r="AT74" s="439">
        <v>107</v>
      </c>
      <c r="AU74" s="439">
        <v>104</v>
      </c>
      <c r="AV74" s="439">
        <v>101</v>
      </c>
      <c r="AW74" s="439">
        <v>101</v>
      </c>
      <c r="AX74" s="439">
        <v>101</v>
      </c>
      <c r="AY74" s="416">
        <v>101</v>
      </c>
      <c r="AZ74" s="412">
        <v>101</v>
      </c>
      <c r="BA74" s="439">
        <v>101</v>
      </c>
      <c r="BB74" s="439">
        <v>101</v>
      </c>
      <c r="BC74" s="439">
        <v>100</v>
      </c>
      <c r="BD74" s="439">
        <v>100</v>
      </c>
      <c r="BE74" s="439">
        <v>100</v>
      </c>
      <c r="BF74" s="439">
        <v>97</v>
      </c>
      <c r="BG74" s="439">
        <v>99</v>
      </c>
      <c r="BH74" s="439">
        <v>99</v>
      </c>
      <c r="BI74" s="439">
        <v>99</v>
      </c>
      <c r="BJ74" s="439">
        <v>97</v>
      </c>
      <c r="BK74" s="416">
        <v>96</v>
      </c>
      <c r="BL74" s="412">
        <v>96</v>
      </c>
      <c r="BM74" s="439">
        <v>96</v>
      </c>
      <c r="BN74" s="439">
        <v>100</v>
      </c>
      <c r="BO74" s="439">
        <v>100</v>
      </c>
      <c r="BP74" s="411">
        <v>100</v>
      </c>
      <c r="BQ74" s="411">
        <v>100</v>
      </c>
      <c r="BR74" s="411">
        <v>99</v>
      </c>
      <c r="BS74" s="411">
        <v>98</v>
      </c>
      <c r="BT74" s="411">
        <v>97</v>
      </c>
      <c r="BU74" s="411">
        <v>96</v>
      </c>
      <c r="BV74" s="411">
        <v>96</v>
      </c>
      <c r="BW74" s="416">
        <f>'1. Población_Afiliada_Regimen'!H74</f>
        <v>95</v>
      </c>
      <c r="BX74" s="118">
        <f t="shared" si="4"/>
        <v>-1</v>
      </c>
      <c r="BY74" s="98">
        <f t="shared" si="5"/>
        <v>-1.0416666666666665</v>
      </c>
      <c r="BZ74" s="118">
        <f t="shared" si="6"/>
        <v>-1</v>
      </c>
      <c r="CA74" s="98">
        <f t="shared" si="7"/>
        <v>-1.0416666666666665</v>
      </c>
    </row>
    <row r="75" spans="1:79" ht="15" outlineLevel="2">
      <c r="A75" s="473">
        <v>664</v>
      </c>
      <c r="B75" s="16" t="s">
        <v>391</v>
      </c>
      <c r="C75" s="406" t="s">
        <v>407</v>
      </c>
      <c r="D75" s="412">
        <v>387</v>
      </c>
      <c r="E75" s="439">
        <v>387</v>
      </c>
      <c r="F75" s="439">
        <v>387</v>
      </c>
      <c r="G75" s="439">
        <v>387</v>
      </c>
      <c r="H75" s="439">
        <v>387</v>
      </c>
      <c r="I75" s="439">
        <v>400</v>
      </c>
      <c r="J75" s="439">
        <v>400</v>
      </c>
      <c r="K75" s="439">
        <v>400</v>
      </c>
      <c r="L75" s="439">
        <v>400</v>
      </c>
      <c r="M75" s="439">
        <v>400</v>
      </c>
      <c r="N75" s="439">
        <v>399</v>
      </c>
      <c r="O75" s="416">
        <v>406</v>
      </c>
      <c r="P75" s="412">
        <v>403</v>
      </c>
      <c r="Q75" s="439">
        <v>327</v>
      </c>
      <c r="R75" s="439">
        <v>322</v>
      </c>
      <c r="S75" s="439">
        <v>443</v>
      </c>
      <c r="T75" s="439">
        <v>431</v>
      </c>
      <c r="U75" s="439">
        <v>432</v>
      </c>
      <c r="V75" s="439">
        <v>423</v>
      </c>
      <c r="W75" s="439">
        <v>423</v>
      </c>
      <c r="X75" s="439">
        <v>422</v>
      </c>
      <c r="Y75" s="439">
        <v>427</v>
      </c>
      <c r="Z75" s="439">
        <v>426</v>
      </c>
      <c r="AA75" s="416">
        <v>424</v>
      </c>
      <c r="AB75" s="412">
        <v>429</v>
      </c>
      <c r="AC75" s="439">
        <v>427</v>
      </c>
      <c r="AD75" s="439">
        <v>427</v>
      </c>
      <c r="AE75" s="439">
        <v>427</v>
      </c>
      <c r="AF75" s="439">
        <v>424</v>
      </c>
      <c r="AG75" s="439">
        <v>421</v>
      </c>
      <c r="AH75" s="439">
        <v>417</v>
      </c>
      <c r="AI75" s="439">
        <v>417</v>
      </c>
      <c r="AJ75" s="439">
        <v>417</v>
      </c>
      <c r="AK75" s="439">
        <v>415</v>
      </c>
      <c r="AL75" s="439">
        <v>412</v>
      </c>
      <c r="AM75" s="416">
        <v>411</v>
      </c>
      <c r="AN75" s="412">
        <v>410</v>
      </c>
      <c r="AO75" s="439">
        <v>409</v>
      </c>
      <c r="AP75" s="439">
        <v>408</v>
      </c>
      <c r="AQ75" s="439">
        <v>408</v>
      </c>
      <c r="AR75" s="439">
        <v>408</v>
      </c>
      <c r="AS75" s="439">
        <v>406</v>
      </c>
      <c r="AT75" s="439">
        <v>406</v>
      </c>
      <c r="AU75" s="439">
        <v>406</v>
      </c>
      <c r="AV75" s="439">
        <v>405</v>
      </c>
      <c r="AW75" s="439">
        <v>402</v>
      </c>
      <c r="AX75" s="439">
        <v>400</v>
      </c>
      <c r="AY75" s="416">
        <v>400</v>
      </c>
      <c r="AZ75" s="412">
        <v>398</v>
      </c>
      <c r="BA75" s="439">
        <v>398</v>
      </c>
      <c r="BB75" s="439">
        <v>398</v>
      </c>
      <c r="BC75" s="439">
        <v>397</v>
      </c>
      <c r="BD75" s="439">
        <v>395</v>
      </c>
      <c r="BE75" s="439">
        <v>391</v>
      </c>
      <c r="BF75" s="439">
        <v>385</v>
      </c>
      <c r="BG75" s="439">
        <v>380</v>
      </c>
      <c r="BH75" s="439">
        <v>380</v>
      </c>
      <c r="BI75" s="439">
        <v>380</v>
      </c>
      <c r="BJ75" s="439">
        <v>379</v>
      </c>
      <c r="BK75" s="416">
        <v>379</v>
      </c>
      <c r="BL75" s="412">
        <v>378</v>
      </c>
      <c r="BM75" s="439">
        <v>378</v>
      </c>
      <c r="BN75" s="439">
        <v>396</v>
      </c>
      <c r="BO75" s="439">
        <v>398</v>
      </c>
      <c r="BP75" s="411">
        <v>398</v>
      </c>
      <c r="BQ75" s="411">
        <v>397</v>
      </c>
      <c r="BR75" s="411">
        <v>391</v>
      </c>
      <c r="BS75" s="411">
        <v>391</v>
      </c>
      <c r="BT75" s="411">
        <v>390</v>
      </c>
      <c r="BU75" s="411">
        <v>389</v>
      </c>
      <c r="BV75" s="411">
        <v>388</v>
      </c>
      <c r="BW75" s="416">
        <f>'1. Población_Afiliada_Regimen'!H75</f>
        <v>387</v>
      </c>
      <c r="BX75" s="118">
        <f t="shared" si="4"/>
        <v>-1</v>
      </c>
      <c r="BY75" s="98">
        <f t="shared" si="5"/>
        <v>-0.25773195876288657</v>
      </c>
      <c r="BZ75" s="118">
        <f t="shared" si="6"/>
        <v>8</v>
      </c>
      <c r="CA75" s="98">
        <f t="shared" si="7"/>
        <v>2.1108179419525066</v>
      </c>
    </row>
    <row r="76" spans="1:79" ht="15" outlineLevel="2">
      <c r="A76" s="473">
        <v>686</v>
      </c>
      <c r="B76" s="16" t="s">
        <v>391</v>
      </c>
      <c r="C76" s="406" t="s">
        <v>408</v>
      </c>
      <c r="D76" s="412">
        <v>454</v>
      </c>
      <c r="E76" s="439">
        <v>454</v>
      </c>
      <c r="F76" s="439">
        <v>454</v>
      </c>
      <c r="G76" s="439">
        <v>454</v>
      </c>
      <c r="H76" s="439">
        <v>454</v>
      </c>
      <c r="I76" s="439">
        <v>467</v>
      </c>
      <c r="J76" s="439">
        <v>466</v>
      </c>
      <c r="K76" s="439">
        <v>467</v>
      </c>
      <c r="L76" s="439">
        <v>467</v>
      </c>
      <c r="M76" s="439">
        <v>467</v>
      </c>
      <c r="N76" s="439">
        <v>467</v>
      </c>
      <c r="O76" s="416">
        <v>507</v>
      </c>
      <c r="P76" s="412">
        <v>507</v>
      </c>
      <c r="Q76" s="439">
        <v>454</v>
      </c>
      <c r="R76" s="439">
        <v>452</v>
      </c>
      <c r="S76" s="439">
        <v>658</v>
      </c>
      <c r="T76" s="439">
        <v>653</v>
      </c>
      <c r="U76" s="439">
        <v>672</v>
      </c>
      <c r="V76" s="439">
        <v>668</v>
      </c>
      <c r="W76" s="439">
        <v>667</v>
      </c>
      <c r="X76" s="439">
        <v>665</v>
      </c>
      <c r="Y76" s="439">
        <v>668</v>
      </c>
      <c r="Z76" s="439">
        <v>668</v>
      </c>
      <c r="AA76" s="416">
        <v>668</v>
      </c>
      <c r="AB76" s="412">
        <v>664</v>
      </c>
      <c r="AC76" s="439">
        <v>662</v>
      </c>
      <c r="AD76" s="439">
        <v>662</v>
      </c>
      <c r="AE76" s="439">
        <v>662</v>
      </c>
      <c r="AF76" s="439">
        <v>666</v>
      </c>
      <c r="AG76" s="439">
        <v>666</v>
      </c>
      <c r="AH76" s="439">
        <v>668</v>
      </c>
      <c r="AI76" s="439">
        <v>671</v>
      </c>
      <c r="AJ76" s="439">
        <v>674</v>
      </c>
      <c r="AK76" s="439">
        <v>676</v>
      </c>
      <c r="AL76" s="439">
        <v>675</v>
      </c>
      <c r="AM76" s="416">
        <v>675</v>
      </c>
      <c r="AN76" s="412">
        <v>675</v>
      </c>
      <c r="AO76" s="439">
        <v>674</v>
      </c>
      <c r="AP76" s="439">
        <v>672</v>
      </c>
      <c r="AQ76" s="439">
        <v>669</v>
      </c>
      <c r="AR76" s="439">
        <v>665</v>
      </c>
      <c r="AS76" s="439">
        <v>661</v>
      </c>
      <c r="AT76" s="439">
        <v>658</v>
      </c>
      <c r="AU76" s="439">
        <v>658</v>
      </c>
      <c r="AV76" s="439">
        <v>656</v>
      </c>
      <c r="AW76" s="439">
        <v>656</v>
      </c>
      <c r="AX76" s="439">
        <v>653</v>
      </c>
      <c r="AY76" s="416">
        <v>653</v>
      </c>
      <c r="AZ76" s="412">
        <v>651</v>
      </c>
      <c r="BA76" s="439">
        <v>651</v>
      </c>
      <c r="BB76" s="439">
        <v>644</v>
      </c>
      <c r="BC76" s="439">
        <v>643</v>
      </c>
      <c r="BD76" s="439">
        <v>641</v>
      </c>
      <c r="BE76" s="439">
        <v>639</v>
      </c>
      <c r="BF76" s="439">
        <v>626</v>
      </c>
      <c r="BG76" s="439">
        <v>618</v>
      </c>
      <c r="BH76" s="439">
        <v>617</v>
      </c>
      <c r="BI76" s="439">
        <v>617</v>
      </c>
      <c r="BJ76" s="439">
        <v>619</v>
      </c>
      <c r="BK76" s="416">
        <v>619</v>
      </c>
      <c r="BL76" s="412">
        <v>612</v>
      </c>
      <c r="BM76" s="439">
        <v>611</v>
      </c>
      <c r="BN76" s="439">
        <v>619</v>
      </c>
      <c r="BO76" s="439">
        <v>619</v>
      </c>
      <c r="BP76" s="411">
        <v>619</v>
      </c>
      <c r="BQ76" s="411">
        <v>622</v>
      </c>
      <c r="BR76" s="411">
        <v>615</v>
      </c>
      <c r="BS76" s="411">
        <v>612</v>
      </c>
      <c r="BT76" s="411">
        <v>610</v>
      </c>
      <c r="BU76" s="411">
        <v>608</v>
      </c>
      <c r="BV76" s="411">
        <v>608</v>
      </c>
      <c r="BW76" s="416">
        <f>'1. Población_Afiliada_Regimen'!H76</f>
        <v>608</v>
      </c>
      <c r="BX76" s="118">
        <f t="shared" si="4"/>
        <v>0</v>
      </c>
      <c r="BY76" s="98">
        <f t="shared" si="5"/>
        <v>0</v>
      </c>
      <c r="BZ76" s="118">
        <f t="shared" si="6"/>
        <v>-11</v>
      </c>
      <c r="CA76" s="98">
        <f t="shared" si="7"/>
        <v>-1.7770597738287561</v>
      </c>
    </row>
    <row r="77" spans="1:79" ht="15" outlineLevel="2">
      <c r="A77" s="473">
        <v>819</v>
      </c>
      <c r="B77" s="16" t="s">
        <v>391</v>
      </c>
      <c r="C77" s="406" t="s">
        <v>410</v>
      </c>
      <c r="D77" s="412">
        <v>90</v>
      </c>
      <c r="E77" s="439">
        <v>90</v>
      </c>
      <c r="F77" s="439">
        <v>90</v>
      </c>
      <c r="G77" s="439">
        <v>90</v>
      </c>
      <c r="H77" s="439">
        <v>90</v>
      </c>
      <c r="I77" s="439">
        <v>90</v>
      </c>
      <c r="J77" s="439">
        <v>90</v>
      </c>
      <c r="K77" s="439">
        <v>90</v>
      </c>
      <c r="L77" s="439">
        <v>90</v>
      </c>
      <c r="M77" s="439">
        <v>90</v>
      </c>
      <c r="N77" s="439">
        <v>89</v>
      </c>
      <c r="O77" s="416">
        <v>107</v>
      </c>
      <c r="P77" s="412">
        <v>107</v>
      </c>
      <c r="Q77" s="439">
        <v>93</v>
      </c>
      <c r="R77" s="439">
        <v>92</v>
      </c>
      <c r="S77" s="439">
        <v>115</v>
      </c>
      <c r="T77" s="439">
        <v>113</v>
      </c>
      <c r="U77" s="439">
        <v>114</v>
      </c>
      <c r="V77" s="439">
        <v>113</v>
      </c>
      <c r="W77" s="439">
        <v>111</v>
      </c>
      <c r="X77" s="439">
        <v>111</v>
      </c>
      <c r="Y77" s="439">
        <v>110</v>
      </c>
      <c r="Z77" s="439">
        <v>110</v>
      </c>
      <c r="AA77" s="416">
        <v>113</v>
      </c>
      <c r="AB77" s="412">
        <v>113</v>
      </c>
      <c r="AC77" s="439">
        <v>114</v>
      </c>
      <c r="AD77" s="439">
        <v>115</v>
      </c>
      <c r="AE77" s="439">
        <v>115</v>
      </c>
      <c r="AF77" s="439">
        <v>115</v>
      </c>
      <c r="AG77" s="439">
        <v>115</v>
      </c>
      <c r="AH77" s="439">
        <v>117</v>
      </c>
      <c r="AI77" s="439">
        <v>117</v>
      </c>
      <c r="AJ77" s="439">
        <v>117</v>
      </c>
      <c r="AK77" s="439">
        <v>117</v>
      </c>
      <c r="AL77" s="439">
        <v>117</v>
      </c>
      <c r="AM77" s="416">
        <v>116</v>
      </c>
      <c r="AN77" s="412">
        <v>116</v>
      </c>
      <c r="AO77" s="439">
        <v>116</v>
      </c>
      <c r="AP77" s="439">
        <v>116</v>
      </c>
      <c r="AQ77" s="439">
        <v>116</v>
      </c>
      <c r="AR77" s="439">
        <v>116</v>
      </c>
      <c r="AS77" s="439">
        <v>116</v>
      </c>
      <c r="AT77" s="439">
        <v>115</v>
      </c>
      <c r="AU77" s="439">
        <v>115</v>
      </c>
      <c r="AV77" s="439">
        <v>115</v>
      </c>
      <c r="AW77" s="439">
        <v>115</v>
      </c>
      <c r="AX77" s="439">
        <v>115</v>
      </c>
      <c r="AY77" s="416">
        <v>115</v>
      </c>
      <c r="AZ77" s="412">
        <v>115</v>
      </c>
      <c r="BA77" s="439">
        <v>114</v>
      </c>
      <c r="BB77" s="439">
        <v>114</v>
      </c>
      <c r="BC77" s="439">
        <v>114</v>
      </c>
      <c r="BD77" s="439">
        <v>114</v>
      </c>
      <c r="BE77" s="439">
        <v>114</v>
      </c>
      <c r="BF77" s="439">
        <v>110</v>
      </c>
      <c r="BG77" s="439">
        <v>111</v>
      </c>
      <c r="BH77" s="439">
        <v>111</v>
      </c>
      <c r="BI77" s="439">
        <v>111</v>
      </c>
      <c r="BJ77" s="439">
        <v>112</v>
      </c>
      <c r="BK77" s="416">
        <v>112</v>
      </c>
      <c r="BL77" s="412">
        <v>111</v>
      </c>
      <c r="BM77" s="439">
        <v>111</v>
      </c>
      <c r="BN77" s="439">
        <v>113</v>
      </c>
      <c r="BO77" s="439">
        <v>113</v>
      </c>
      <c r="BP77" s="411">
        <v>113</v>
      </c>
      <c r="BQ77" s="411">
        <v>113</v>
      </c>
      <c r="BR77" s="411">
        <v>111</v>
      </c>
      <c r="BS77" s="411">
        <v>110</v>
      </c>
      <c r="BT77" s="411">
        <v>110</v>
      </c>
      <c r="BU77" s="411">
        <v>110</v>
      </c>
      <c r="BV77" s="411">
        <v>109</v>
      </c>
      <c r="BW77" s="416">
        <f>'1. Población_Afiliada_Regimen'!H77</f>
        <v>109</v>
      </c>
      <c r="BX77" s="118">
        <f t="shared" si="4"/>
        <v>0</v>
      </c>
      <c r="BY77" s="98">
        <f t="shared" si="5"/>
        <v>0</v>
      </c>
      <c r="BZ77" s="118">
        <f t="shared" si="6"/>
        <v>-3</v>
      </c>
      <c r="CA77" s="98">
        <f t="shared" si="7"/>
        <v>-2.6785714285714284</v>
      </c>
    </row>
    <row r="78" spans="1:79" ht="15" outlineLevel="2">
      <c r="A78" s="473">
        <v>854</v>
      </c>
      <c r="B78" s="16" t="s">
        <v>391</v>
      </c>
      <c r="C78" s="406" t="s">
        <v>411</v>
      </c>
      <c r="D78" s="412">
        <v>172</v>
      </c>
      <c r="E78" s="439">
        <v>172</v>
      </c>
      <c r="F78" s="439">
        <v>172</v>
      </c>
      <c r="G78" s="439">
        <v>172</v>
      </c>
      <c r="H78" s="439">
        <v>172</v>
      </c>
      <c r="I78" s="439">
        <v>176</v>
      </c>
      <c r="J78" s="439">
        <v>175</v>
      </c>
      <c r="K78" s="439">
        <v>176</v>
      </c>
      <c r="L78" s="439">
        <v>176</v>
      </c>
      <c r="M78" s="439">
        <v>176</v>
      </c>
      <c r="N78" s="439">
        <v>175</v>
      </c>
      <c r="O78" s="416">
        <v>198</v>
      </c>
      <c r="P78" s="412">
        <v>198</v>
      </c>
      <c r="Q78" s="439">
        <v>176</v>
      </c>
      <c r="R78" s="439">
        <v>174</v>
      </c>
      <c r="S78" s="439">
        <v>222</v>
      </c>
      <c r="T78" s="439">
        <v>220</v>
      </c>
      <c r="U78" s="439">
        <v>226</v>
      </c>
      <c r="V78" s="439">
        <v>221</v>
      </c>
      <c r="W78" s="439">
        <v>223</v>
      </c>
      <c r="X78" s="439">
        <v>223</v>
      </c>
      <c r="Y78" s="439">
        <v>226</v>
      </c>
      <c r="Z78" s="439">
        <v>225</v>
      </c>
      <c r="AA78" s="416">
        <v>226</v>
      </c>
      <c r="AB78" s="412">
        <v>226</v>
      </c>
      <c r="AC78" s="439">
        <v>226</v>
      </c>
      <c r="AD78" s="439">
        <v>227</v>
      </c>
      <c r="AE78" s="439">
        <v>227</v>
      </c>
      <c r="AF78" s="439">
        <v>223</v>
      </c>
      <c r="AG78" s="439">
        <v>223</v>
      </c>
      <c r="AH78" s="439">
        <v>223</v>
      </c>
      <c r="AI78" s="439">
        <v>225</v>
      </c>
      <c r="AJ78" s="439">
        <v>227</v>
      </c>
      <c r="AK78" s="439">
        <v>227</v>
      </c>
      <c r="AL78" s="439">
        <v>226</v>
      </c>
      <c r="AM78" s="416">
        <v>226</v>
      </c>
      <c r="AN78" s="412">
        <v>225</v>
      </c>
      <c r="AO78" s="439">
        <v>226</v>
      </c>
      <c r="AP78" s="439">
        <v>226</v>
      </c>
      <c r="AQ78" s="439">
        <v>226</v>
      </c>
      <c r="AR78" s="439">
        <v>224</v>
      </c>
      <c r="AS78" s="439">
        <v>223</v>
      </c>
      <c r="AT78" s="439">
        <v>223</v>
      </c>
      <c r="AU78" s="439">
        <v>223</v>
      </c>
      <c r="AV78" s="439">
        <v>223</v>
      </c>
      <c r="AW78" s="439">
        <v>223</v>
      </c>
      <c r="AX78" s="439">
        <v>223</v>
      </c>
      <c r="AY78" s="416">
        <v>223</v>
      </c>
      <c r="AZ78" s="412">
        <v>223</v>
      </c>
      <c r="BA78" s="439">
        <v>223</v>
      </c>
      <c r="BB78" s="439">
        <v>223</v>
      </c>
      <c r="BC78" s="439">
        <v>223</v>
      </c>
      <c r="BD78" s="439">
        <v>223</v>
      </c>
      <c r="BE78" s="439">
        <v>223</v>
      </c>
      <c r="BF78" s="439">
        <v>222</v>
      </c>
      <c r="BG78" s="439">
        <v>225</v>
      </c>
      <c r="BH78" s="439">
        <v>225</v>
      </c>
      <c r="BI78" s="439">
        <v>225</v>
      </c>
      <c r="BJ78" s="439">
        <v>225</v>
      </c>
      <c r="BK78" s="416">
        <v>225</v>
      </c>
      <c r="BL78" s="412">
        <v>224</v>
      </c>
      <c r="BM78" s="439">
        <v>224</v>
      </c>
      <c r="BN78" s="439">
        <v>223</v>
      </c>
      <c r="BO78" s="439">
        <v>224</v>
      </c>
      <c r="BP78" s="411">
        <v>224</v>
      </c>
      <c r="BQ78" s="411">
        <v>228</v>
      </c>
      <c r="BR78" s="411">
        <v>227</v>
      </c>
      <c r="BS78" s="411">
        <v>228</v>
      </c>
      <c r="BT78" s="411">
        <v>227</v>
      </c>
      <c r="BU78" s="411">
        <v>227</v>
      </c>
      <c r="BV78" s="411">
        <v>228</v>
      </c>
      <c r="BW78" s="416">
        <f>'1. Población_Afiliada_Regimen'!H78</f>
        <v>230</v>
      </c>
      <c r="BX78" s="118">
        <f t="shared" si="4"/>
        <v>2</v>
      </c>
      <c r="BY78" s="98">
        <f t="shared" si="5"/>
        <v>0.8771929824561403</v>
      </c>
      <c r="BZ78" s="118">
        <f t="shared" si="6"/>
        <v>5</v>
      </c>
      <c r="CA78" s="98">
        <f t="shared" si="7"/>
        <v>2.2222222222222223</v>
      </c>
    </row>
    <row r="79" spans="1:79" ht="15" outlineLevel="2">
      <c r="A79" s="473">
        <v>887</v>
      </c>
      <c r="B79" s="16" t="s">
        <v>391</v>
      </c>
      <c r="C79" s="406" t="s">
        <v>412</v>
      </c>
      <c r="D79" s="412">
        <v>746</v>
      </c>
      <c r="E79" s="439">
        <v>746</v>
      </c>
      <c r="F79" s="439">
        <v>744</v>
      </c>
      <c r="G79" s="439">
        <v>744</v>
      </c>
      <c r="H79" s="439">
        <v>744</v>
      </c>
      <c r="I79" s="439">
        <v>768</v>
      </c>
      <c r="J79" s="439">
        <v>768</v>
      </c>
      <c r="K79" s="439">
        <v>770</v>
      </c>
      <c r="L79" s="439">
        <v>770</v>
      </c>
      <c r="M79" s="439">
        <v>770</v>
      </c>
      <c r="N79" s="439">
        <v>769</v>
      </c>
      <c r="O79" s="416">
        <v>807</v>
      </c>
      <c r="P79" s="412">
        <v>805</v>
      </c>
      <c r="Q79" s="439">
        <v>669</v>
      </c>
      <c r="R79" s="439">
        <v>665</v>
      </c>
      <c r="S79" s="439">
        <v>897</v>
      </c>
      <c r="T79" s="439">
        <v>888</v>
      </c>
      <c r="U79" s="439">
        <v>898</v>
      </c>
      <c r="V79" s="439">
        <v>885</v>
      </c>
      <c r="W79" s="439">
        <v>885</v>
      </c>
      <c r="X79" s="439">
        <v>885</v>
      </c>
      <c r="Y79" s="439">
        <v>891</v>
      </c>
      <c r="Z79" s="439">
        <v>891</v>
      </c>
      <c r="AA79" s="416">
        <v>896</v>
      </c>
      <c r="AB79" s="412">
        <v>891</v>
      </c>
      <c r="AC79" s="439">
        <v>893</v>
      </c>
      <c r="AD79" s="439">
        <v>893</v>
      </c>
      <c r="AE79" s="439">
        <v>893</v>
      </c>
      <c r="AF79" s="439">
        <v>878</v>
      </c>
      <c r="AG79" s="439">
        <v>878</v>
      </c>
      <c r="AH79" s="439">
        <v>885</v>
      </c>
      <c r="AI79" s="439">
        <v>888</v>
      </c>
      <c r="AJ79" s="439">
        <v>887</v>
      </c>
      <c r="AK79" s="439">
        <v>885</v>
      </c>
      <c r="AL79" s="439">
        <v>883</v>
      </c>
      <c r="AM79" s="416">
        <v>882</v>
      </c>
      <c r="AN79" s="412">
        <v>878</v>
      </c>
      <c r="AO79" s="439">
        <v>879</v>
      </c>
      <c r="AP79" s="439">
        <v>878</v>
      </c>
      <c r="AQ79" s="439">
        <v>876</v>
      </c>
      <c r="AR79" s="439">
        <v>872</v>
      </c>
      <c r="AS79" s="439">
        <v>872</v>
      </c>
      <c r="AT79" s="439">
        <v>870</v>
      </c>
      <c r="AU79" s="439">
        <v>860</v>
      </c>
      <c r="AV79" s="439">
        <v>859</v>
      </c>
      <c r="AW79" s="439">
        <v>858</v>
      </c>
      <c r="AX79" s="439">
        <v>852</v>
      </c>
      <c r="AY79" s="416">
        <v>850</v>
      </c>
      <c r="AZ79" s="412">
        <v>850</v>
      </c>
      <c r="BA79" s="439">
        <v>848</v>
      </c>
      <c r="BB79" s="439">
        <v>843</v>
      </c>
      <c r="BC79" s="439">
        <v>842</v>
      </c>
      <c r="BD79" s="439">
        <v>843</v>
      </c>
      <c r="BE79" s="439">
        <v>841</v>
      </c>
      <c r="BF79" s="439">
        <v>822</v>
      </c>
      <c r="BG79" s="439">
        <v>828</v>
      </c>
      <c r="BH79" s="439">
        <v>829</v>
      </c>
      <c r="BI79" s="439">
        <v>828</v>
      </c>
      <c r="BJ79" s="439">
        <v>831</v>
      </c>
      <c r="BK79" s="416">
        <v>829</v>
      </c>
      <c r="BL79" s="412">
        <v>826</v>
      </c>
      <c r="BM79" s="439">
        <v>824</v>
      </c>
      <c r="BN79" s="439">
        <v>849</v>
      </c>
      <c r="BO79" s="439">
        <v>850</v>
      </c>
      <c r="BP79" s="411">
        <v>850</v>
      </c>
      <c r="BQ79" s="411">
        <v>857</v>
      </c>
      <c r="BR79" s="411">
        <v>840</v>
      </c>
      <c r="BS79" s="411">
        <v>843</v>
      </c>
      <c r="BT79" s="411">
        <v>839</v>
      </c>
      <c r="BU79" s="411">
        <v>837</v>
      </c>
      <c r="BV79" s="411">
        <v>832</v>
      </c>
      <c r="BW79" s="416">
        <f>'1. Población_Afiliada_Regimen'!H79</f>
        <v>832</v>
      </c>
      <c r="BX79" s="118">
        <f t="shared" si="4"/>
        <v>0</v>
      </c>
      <c r="BY79" s="98">
        <f t="shared" si="5"/>
        <v>0</v>
      </c>
      <c r="BZ79" s="118">
        <f t="shared" si="6"/>
        <v>3</v>
      </c>
      <c r="CA79" s="98">
        <f t="shared" si="7"/>
        <v>0.36188178528347409</v>
      </c>
    </row>
    <row r="80" spans="1:79" ht="15" outlineLevel="1">
      <c r="A80" s="143" t="s">
        <v>413</v>
      </c>
      <c r="B80" s="28"/>
      <c r="C80" s="29"/>
      <c r="D80" s="46">
        <v>7672</v>
      </c>
      <c r="E80" s="47">
        <v>7672</v>
      </c>
      <c r="F80" s="47">
        <v>7671</v>
      </c>
      <c r="G80" s="47">
        <v>7671</v>
      </c>
      <c r="H80" s="47">
        <v>7671</v>
      </c>
      <c r="I80" s="47">
        <v>7817</v>
      </c>
      <c r="J80" s="47">
        <v>7806</v>
      </c>
      <c r="K80" s="47">
        <v>7813</v>
      </c>
      <c r="L80" s="47">
        <v>7811</v>
      </c>
      <c r="M80" s="47">
        <v>7809</v>
      </c>
      <c r="N80" s="47">
        <v>7788</v>
      </c>
      <c r="O80" s="270">
        <v>8171</v>
      </c>
      <c r="P80" s="46">
        <v>8125</v>
      </c>
      <c r="Q80" s="47">
        <v>7086</v>
      </c>
      <c r="R80" s="47">
        <v>6974</v>
      </c>
      <c r="S80" s="47">
        <v>9561</v>
      </c>
      <c r="T80" s="47">
        <v>9420</v>
      </c>
      <c r="U80" s="47">
        <v>9577</v>
      </c>
      <c r="V80" s="47">
        <v>9459</v>
      </c>
      <c r="W80" s="47">
        <v>9441</v>
      </c>
      <c r="X80" s="47">
        <v>9424</v>
      </c>
      <c r="Y80" s="47">
        <v>9477</v>
      </c>
      <c r="Z80" s="47">
        <v>9468</v>
      </c>
      <c r="AA80" s="270">
        <v>9479</v>
      </c>
      <c r="AB80" s="46">
        <v>9471</v>
      </c>
      <c r="AC80" s="47">
        <v>9457</v>
      </c>
      <c r="AD80" s="47">
        <v>9476</v>
      </c>
      <c r="AE80" s="47">
        <v>9474</v>
      </c>
      <c r="AF80" s="47">
        <v>9401</v>
      </c>
      <c r="AG80" s="47">
        <v>9363</v>
      </c>
      <c r="AH80" s="47">
        <v>9371</v>
      </c>
      <c r="AI80" s="47">
        <v>9384</v>
      </c>
      <c r="AJ80" s="47">
        <v>9369</v>
      </c>
      <c r="AK80" s="47">
        <v>9373</v>
      </c>
      <c r="AL80" s="47">
        <v>9365</v>
      </c>
      <c r="AM80" s="270">
        <v>9354</v>
      </c>
      <c r="AN80" s="46">
        <v>9332</v>
      </c>
      <c r="AO80" s="47">
        <v>9325</v>
      </c>
      <c r="AP80" s="47">
        <v>9306</v>
      </c>
      <c r="AQ80" s="47">
        <v>9282</v>
      </c>
      <c r="AR80" s="47">
        <v>9261</v>
      </c>
      <c r="AS80" s="47">
        <v>9241</v>
      </c>
      <c r="AT80" s="47">
        <v>9210</v>
      </c>
      <c r="AU80" s="47">
        <v>9152</v>
      </c>
      <c r="AV80" s="47">
        <v>9118</v>
      </c>
      <c r="AW80" s="47">
        <v>9095</v>
      </c>
      <c r="AX80" s="47">
        <v>9066</v>
      </c>
      <c r="AY80" s="270">
        <v>9046</v>
      </c>
      <c r="AZ80" s="46">
        <v>9019</v>
      </c>
      <c r="BA80" s="47">
        <v>8974</v>
      </c>
      <c r="BB80" s="47">
        <v>8922</v>
      </c>
      <c r="BC80" s="47">
        <v>8897</v>
      </c>
      <c r="BD80" s="47">
        <v>8868</v>
      </c>
      <c r="BE80" s="47">
        <v>8851</v>
      </c>
      <c r="BF80" s="47">
        <v>8660</v>
      </c>
      <c r="BG80" s="47">
        <v>8621</v>
      </c>
      <c r="BH80" s="47">
        <v>8611</v>
      </c>
      <c r="BI80" s="47">
        <v>8596</v>
      </c>
      <c r="BJ80" s="47">
        <v>8616</v>
      </c>
      <c r="BK80" s="270">
        <v>8605</v>
      </c>
      <c r="BL80" s="46">
        <v>8607</v>
      </c>
      <c r="BM80" s="47">
        <v>8588</v>
      </c>
      <c r="BN80" s="47">
        <v>8771</v>
      </c>
      <c r="BO80" s="47">
        <v>8781</v>
      </c>
      <c r="BP80" s="59">
        <v>8781</v>
      </c>
      <c r="BQ80" s="59">
        <v>8821</v>
      </c>
      <c r="BR80" s="59">
        <v>8703</v>
      </c>
      <c r="BS80" s="59">
        <v>8715</v>
      </c>
      <c r="BT80" s="59">
        <v>8684</v>
      </c>
      <c r="BU80" s="59">
        <v>8650</v>
      </c>
      <c r="BV80" s="59">
        <v>8631</v>
      </c>
      <c r="BW80" s="270">
        <f>SUM(BW81:BW103)</f>
        <v>8635</v>
      </c>
      <c r="BX80" s="118">
        <f t="shared" si="4"/>
        <v>4</v>
      </c>
      <c r="BY80" s="98">
        <f t="shared" si="5"/>
        <v>4.6344571892017149E-2</v>
      </c>
      <c r="BZ80" s="118">
        <f t="shared" si="6"/>
        <v>30</v>
      </c>
      <c r="CA80" s="98">
        <f t="shared" si="7"/>
        <v>0.34863451481696689</v>
      </c>
    </row>
    <row r="81" spans="1:79" ht="15" outlineLevel="2">
      <c r="A81" s="473">
        <v>2</v>
      </c>
      <c r="B81" s="16" t="s">
        <v>413</v>
      </c>
      <c r="C81" s="406" t="s">
        <v>297</v>
      </c>
      <c r="D81" s="412">
        <v>391</v>
      </c>
      <c r="E81" s="439">
        <v>391</v>
      </c>
      <c r="F81" s="439">
        <v>391</v>
      </c>
      <c r="G81" s="439">
        <v>391</v>
      </c>
      <c r="H81" s="439">
        <v>391</v>
      </c>
      <c r="I81" s="439">
        <v>394</v>
      </c>
      <c r="J81" s="439">
        <v>394</v>
      </c>
      <c r="K81" s="439">
        <v>394</v>
      </c>
      <c r="L81" s="439">
        <v>394</v>
      </c>
      <c r="M81" s="439">
        <v>394</v>
      </c>
      <c r="N81" s="439">
        <v>394</v>
      </c>
      <c r="O81" s="416">
        <v>412</v>
      </c>
      <c r="P81" s="412">
        <v>410</v>
      </c>
      <c r="Q81" s="439">
        <v>368</v>
      </c>
      <c r="R81" s="439">
        <v>367</v>
      </c>
      <c r="S81" s="439">
        <v>494</v>
      </c>
      <c r="T81" s="439">
        <v>487</v>
      </c>
      <c r="U81" s="439">
        <v>490</v>
      </c>
      <c r="V81" s="439">
        <v>486</v>
      </c>
      <c r="W81" s="439">
        <v>488</v>
      </c>
      <c r="X81" s="439">
        <v>488</v>
      </c>
      <c r="Y81" s="439">
        <v>490</v>
      </c>
      <c r="Z81" s="439">
        <v>490</v>
      </c>
      <c r="AA81" s="416">
        <v>491</v>
      </c>
      <c r="AB81" s="412">
        <v>490</v>
      </c>
      <c r="AC81" s="439">
        <v>491</v>
      </c>
      <c r="AD81" s="439">
        <v>492</v>
      </c>
      <c r="AE81" s="439">
        <v>492</v>
      </c>
      <c r="AF81" s="439">
        <v>487</v>
      </c>
      <c r="AG81" s="439">
        <v>484</v>
      </c>
      <c r="AH81" s="439">
        <v>486</v>
      </c>
      <c r="AI81" s="439">
        <v>486</v>
      </c>
      <c r="AJ81" s="439">
        <v>487</v>
      </c>
      <c r="AK81" s="439">
        <v>485</v>
      </c>
      <c r="AL81" s="439">
        <v>485</v>
      </c>
      <c r="AM81" s="416">
        <v>485</v>
      </c>
      <c r="AN81" s="412">
        <v>482</v>
      </c>
      <c r="AO81" s="439">
        <v>482</v>
      </c>
      <c r="AP81" s="439">
        <v>479</v>
      </c>
      <c r="AQ81" s="439">
        <v>478</v>
      </c>
      <c r="AR81" s="439">
        <v>478</v>
      </c>
      <c r="AS81" s="439">
        <v>476</v>
      </c>
      <c r="AT81" s="439">
        <v>474</v>
      </c>
      <c r="AU81" s="439">
        <v>471</v>
      </c>
      <c r="AV81" s="439">
        <v>469</v>
      </c>
      <c r="AW81" s="439">
        <v>467</v>
      </c>
      <c r="AX81" s="439">
        <v>464</v>
      </c>
      <c r="AY81" s="416">
        <v>463</v>
      </c>
      <c r="AZ81" s="412">
        <v>462</v>
      </c>
      <c r="BA81" s="439">
        <v>458</v>
      </c>
      <c r="BB81" s="439">
        <v>454</v>
      </c>
      <c r="BC81" s="439">
        <v>453</v>
      </c>
      <c r="BD81" s="439">
        <v>447</v>
      </c>
      <c r="BE81" s="439">
        <v>446</v>
      </c>
      <c r="BF81" s="439">
        <v>440</v>
      </c>
      <c r="BG81" s="439">
        <v>435</v>
      </c>
      <c r="BH81" s="439">
        <v>435</v>
      </c>
      <c r="BI81" s="439">
        <v>435</v>
      </c>
      <c r="BJ81" s="439">
        <v>439</v>
      </c>
      <c r="BK81" s="416">
        <v>439</v>
      </c>
      <c r="BL81" s="412">
        <v>438</v>
      </c>
      <c r="BM81" s="439">
        <v>438</v>
      </c>
      <c r="BN81" s="439">
        <v>439</v>
      </c>
      <c r="BO81" s="439">
        <v>439</v>
      </c>
      <c r="BP81" s="411">
        <v>439</v>
      </c>
      <c r="BQ81" s="411">
        <v>441</v>
      </c>
      <c r="BR81" s="411">
        <v>435</v>
      </c>
      <c r="BS81" s="411">
        <v>436</v>
      </c>
      <c r="BT81" s="411">
        <v>436</v>
      </c>
      <c r="BU81" s="411">
        <v>435</v>
      </c>
      <c r="BV81" s="411">
        <v>435</v>
      </c>
      <c r="BW81" s="416">
        <f>'1. Población_Afiliada_Regimen'!H81</f>
        <v>436</v>
      </c>
      <c r="BX81" s="118">
        <f t="shared" si="4"/>
        <v>1</v>
      </c>
      <c r="BY81" s="98">
        <f t="shared" si="5"/>
        <v>0.22988505747126436</v>
      </c>
      <c r="BZ81" s="118">
        <f t="shared" si="6"/>
        <v>-3</v>
      </c>
      <c r="CA81" s="98">
        <f t="shared" si="7"/>
        <v>-0.68337129840546695</v>
      </c>
    </row>
    <row r="82" spans="1:79" ht="15" outlineLevel="2">
      <c r="A82" s="473">
        <v>21</v>
      </c>
      <c r="B82" s="16" t="s">
        <v>413</v>
      </c>
      <c r="C82" s="406" t="s">
        <v>301</v>
      </c>
      <c r="D82" s="412">
        <v>34</v>
      </c>
      <c r="E82" s="439">
        <v>34</v>
      </c>
      <c r="F82" s="439">
        <v>34</v>
      </c>
      <c r="G82" s="439">
        <v>34</v>
      </c>
      <c r="H82" s="439">
        <v>34</v>
      </c>
      <c r="I82" s="439">
        <v>34</v>
      </c>
      <c r="J82" s="439">
        <v>34</v>
      </c>
      <c r="K82" s="439">
        <v>34</v>
      </c>
      <c r="L82" s="439">
        <v>34</v>
      </c>
      <c r="M82" s="439">
        <v>34</v>
      </c>
      <c r="N82" s="439">
        <v>34</v>
      </c>
      <c r="O82" s="416">
        <v>41</v>
      </c>
      <c r="P82" s="412">
        <v>41</v>
      </c>
      <c r="Q82" s="439">
        <v>37</v>
      </c>
      <c r="R82" s="439">
        <v>37</v>
      </c>
      <c r="S82" s="439">
        <v>56</v>
      </c>
      <c r="T82" s="439">
        <v>55</v>
      </c>
      <c r="U82" s="439">
        <v>57</v>
      </c>
      <c r="V82" s="439">
        <v>57</v>
      </c>
      <c r="W82" s="439">
        <v>57</v>
      </c>
      <c r="X82" s="439">
        <v>56</v>
      </c>
      <c r="Y82" s="439">
        <v>56</v>
      </c>
      <c r="Z82" s="439">
        <v>56</v>
      </c>
      <c r="AA82" s="416">
        <v>56</v>
      </c>
      <c r="AB82" s="412">
        <v>56</v>
      </c>
      <c r="AC82" s="439">
        <v>58</v>
      </c>
      <c r="AD82" s="439">
        <v>58</v>
      </c>
      <c r="AE82" s="439">
        <v>58</v>
      </c>
      <c r="AF82" s="439">
        <v>56</v>
      </c>
      <c r="AG82" s="439">
        <v>56</v>
      </c>
      <c r="AH82" s="439">
        <v>56</v>
      </c>
      <c r="AI82" s="439">
        <v>56</v>
      </c>
      <c r="AJ82" s="439">
        <v>56</v>
      </c>
      <c r="AK82" s="439">
        <v>56</v>
      </c>
      <c r="AL82" s="439">
        <v>56</v>
      </c>
      <c r="AM82" s="416">
        <v>56</v>
      </c>
      <c r="AN82" s="412">
        <v>56</v>
      </c>
      <c r="AO82" s="439">
        <v>57</v>
      </c>
      <c r="AP82" s="439">
        <v>57</v>
      </c>
      <c r="AQ82" s="439">
        <v>57</v>
      </c>
      <c r="AR82" s="439">
        <v>57</v>
      </c>
      <c r="AS82" s="439">
        <v>57</v>
      </c>
      <c r="AT82" s="439">
        <v>56</v>
      </c>
      <c r="AU82" s="439">
        <v>56</v>
      </c>
      <c r="AV82" s="439">
        <v>56</v>
      </c>
      <c r="AW82" s="439">
        <v>55</v>
      </c>
      <c r="AX82" s="439">
        <v>55</v>
      </c>
      <c r="AY82" s="416">
        <v>55</v>
      </c>
      <c r="AZ82" s="412">
        <v>55</v>
      </c>
      <c r="BA82" s="439">
        <v>55</v>
      </c>
      <c r="BB82" s="439">
        <v>55</v>
      </c>
      <c r="BC82" s="439">
        <v>55</v>
      </c>
      <c r="BD82" s="439">
        <v>55</v>
      </c>
      <c r="BE82" s="439">
        <v>55</v>
      </c>
      <c r="BF82" s="439">
        <v>53</v>
      </c>
      <c r="BG82" s="439">
        <v>54</v>
      </c>
      <c r="BH82" s="439">
        <v>54</v>
      </c>
      <c r="BI82" s="439">
        <v>54</v>
      </c>
      <c r="BJ82" s="439">
        <v>53</v>
      </c>
      <c r="BK82" s="416">
        <v>53</v>
      </c>
      <c r="BL82" s="412">
        <v>53</v>
      </c>
      <c r="BM82" s="439">
        <v>53</v>
      </c>
      <c r="BN82" s="439">
        <v>54</v>
      </c>
      <c r="BO82" s="439">
        <v>54</v>
      </c>
      <c r="BP82" s="411">
        <v>54</v>
      </c>
      <c r="BQ82" s="411">
        <v>54</v>
      </c>
      <c r="BR82" s="411">
        <v>50</v>
      </c>
      <c r="BS82" s="411">
        <v>50</v>
      </c>
      <c r="BT82" s="411">
        <v>50</v>
      </c>
      <c r="BU82" s="411">
        <v>50</v>
      </c>
      <c r="BV82" s="411">
        <v>53</v>
      </c>
      <c r="BW82" s="416">
        <f>'1. Población_Afiliada_Regimen'!H82</f>
        <v>53</v>
      </c>
      <c r="BX82" s="118">
        <f t="shared" si="4"/>
        <v>0</v>
      </c>
      <c r="BY82" s="98">
        <f t="shared" si="5"/>
        <v>0</v>
      </c>
      <c r="BZ82" s="118">
        <f t="shared" si="6"/>
        <v>0</v>
      </c>
      <c r="CA82" s="98">
        <f t="shared" si="7"/>
        <v>0</v>
      </c>
    </row>
    <row r="83" spans="1:79" ht="15" outlineLevel="2">
      <c r="A83" s="473">
        <v>55</v>
      </c>
      <c r="B83" s="16" t="s">
        <v>413</v>
      </c>
      <c r="C83" s="406" t="s">
        <v>321</v>
      </c>
      <c r="D83" s="412">
        <v>155</v>
      </c>
      <c r="E83" s="439">
        <v>155</v>
      </c>
      <c r="F83" s="439">
        <v>155</v>
      </c>
      <c r="G83" s="439">
        <v>155</v>
      </c>
      <c r="H83" s="439">
        <v>155</v>
      </c>
      <c r="I83" s="439">
        <v>157</v>
      </c>
      <c r="J83" s="439">
        <v>157</v>
      </c>
      <c r="K83" s="439">
        <v>157</v>
      </c>
      <c r="L83" s="439">
        <v>157</v>
      </c>
      <c r="M83" s="439">
        <v>157</v>
      </c>
      <c r="N83" s="439">
        <v>157</v>
      </c>
      <c r="O83" s="416">
        <v>185</v>
      </c>
      <c r="P83" s="412">
        <v>184</v>
      </c>
      <c r="Q83" s="439">
        <v>165</v>
      </c>
      <c r="R83" s="439">
        <v>162</v>
      </c>
      <c r="S83" s="439">
        <v>186</v>
      </c>
      <c r="T83" s="439">
        <v>181</v>
      </c>
      <c r="U83" s="439">
        <v>186</v>
      </c>
      <c r="V83" s="439">
        <v>184</v>
      </c>
      <c r="W83" s="439">
        <v>186</v>
      </c>
      <c r="X83" s="439">
        <v>186</v>
      </c>
      <c r="Y83" s="439">
        <v>188</v>
      </c>
      <c r="Z83" s="439">
        <v>188</v>
      </c>
      <c r="AA83" s="416">
        <v>187</v>
      </c>
      <c r="AB83" s="412">
        <v>187</v>
      </c>
      <c r="AC83" s="439">
        <v>187</v>
      </c>
      <c r="AD83" s="439">
        <v>187</v>
      </c>
      <c r="AE83" s="439">
        <v>187</v>
      </c>
      <c r="AF83" s="439">
        <v>189</v>
      </c>
      <c r="AG83" s="439">
        <v>189</v>
      </c>
      <c r="AH83" s="439">
        <v>189</v>
      </c>
      <c r="AI83" s="439">
        <v>189</v>
      </c>
      <c r="AJ83" s="439">
        <v>189</v>
      </c>
      <c r="AK83" s="439">
        <v>194</v>
      </c>
      <c r="AL83" s="439">
        <v>194</v>
      </c>
      <c r="AM83" s="416">
        <v>194</v>
      </c>
      <c r="AN83" s="412">
        <v>194</v>
      </c>
      <c r="AO83" s="439">
        <v>197</v>
      </c>
      <c r="AP83" s="439">
        <v>197</v>
      </c>
      <c r="AQ83" s="439">
        <v>197</v>
      </c>
      <c r="AR83" s="439">
        <v>194</v>
      </c>
      <c r="AS83" s="439">
        <v>194</v>
      </c>
      <c r="AT83" s="439">
        <v>193</v>
      </c>
      <c r="AU83" s="439">
        <v>192</v>
      </c>
      <c r="AV83" s="439">
        <v>192</v>
      </c>
      <c r="AW83" s="439">
        <v>191</v>
      </c>
      <c r="AX83" s="439">
        <v>191</v>
      </c>
      <c r="AY83" s="416">
        <v>191</v>
      </c>
      <c r="AZ83" s="412">
        <v>190</v>
      </c>
      <c r="BA83" s="439">
        <v>189</v>
      </c>
      <c r="BB83" s="439">
        <v>189</v>
      </c>
      <c r="BC83" s="439">
        <v>189</v>
      </c>
      <c r="BD83" s="439">
        <v>188</v>
      </c>
      <c r="BE83" s="439">
        <v>188</v>
      </c>
      <c r="BF83" s="439">
        <v>186</v>
      </c>
      <c r="BG83" s="439">
        <v>187</v>
      </c>
      <c r="BH83" s="439">
        <v>186</v>
      </c>
      <c r="BI83" s="439">
        <v>185</v>
      </c>
      <c r="BJ83" s="439">
        <v>184</v>
      </c>
      <c r="BK83" s="416">
        <v>184</v>
      </c>
      <c r="BL83" s="412">
        <v>184</v>
      </c>
      <c r="BM83" s="439">
        <v>183</v>
      </c>
      <c r="BN83" s="439">
        <v>191</v>
      </c>
      <c r="BO83" s="439">
        <v>192</v>
      </c>
      <c r="BP83" s="411">
        <v>192</v>
      </c>
      <c r="BQ83" s="411">
        <v>190</v>
      </c>
      <c r="BR83" s="411">
        <v>187</v>
      </c>
      <c r="BS83" s="411">
        <v>189</v>
      </c>
      <c r="BT83" s="411">
        <v>189</v>
      </c>
      <c r="BU83" s="411">
        <v>188</v>
      </c>
      <c r="BV83" s="411">
        <v>187</v>
      </c>
      <c r="BW83" s="416">
        <f>'1. Población_Afiliada_Regimen'!H83</f>
        <v>187</v>
      </c>
      <c r="BX83" s="118">
        <f t="shared" si="4"/>
        <v>0</v>
      </c>
      <c r="BY83" s="98">
        <f t="shared" si="5"/>
        <v>0</v>
      </c>
      <c r="BZ83" s="118">
        <f t="shared" si="6"/>
        <v>3</v>
      </c>
      <c r="CA83" s="98">
        <f t="shared" si="7"/>
        <v>1.6304347826086956</v>
      </c>
    </row>
    <row r="84" spans="1:79" ht="15" outlineLevel="2">
      <c r="A84" s="473">
        <v>148</v>
      </c>
      <c r="B84" s="16" t="s">
        <v>413</v>
      </c>
      <c r="C84" s="406" t="s">
        <v>370</v>
      </c>
      <c r="D84" s="412">
        <v>662</v>
      </c>
      <c r="E84" s="439">
        <v>662</v>
      </c>
      <c r="F84" s="439">
        <v>663</v>
      </c>
      <c r="G84" s="439">
        <v>663</v>
      </c>
      <c r="H84" s="439">
        <v>663</v>
      </c>
      <c r="I84" s="439">
        <v>676</v>
      </c>
      <c r="J84" s="439">
        <v>674</v>
      </c>
      <c r="K84" s="439">
        <v>676</v>
      </c>
      <c r="L84" s="439">
        <v>676</v>
      </c>
      <c r="M84" s="439">
        <v>676</v>
      </c>
      <c r="N84" s="439">
        <v>675</v>
      </c>
      <c r="O84" s="416">
        <v>693</v>
      </c>
      <c r="P84" s="412">
        <v>689</v>
      </c>
      <c r="Q84" s="439">
        <v>598</v>
      </c>
      <c r="R84" s="439">
        <v>587</v>
      </c>
      <c r="S84" s="439">
        <v>788</v>
      </c>
      <c r="T84" s="439">
        <v>778</v>
      </c>
      <c r="U84" s="439">
        <v>785</v>
      </c>
      <c r="V84" s="439">
        <v>765</v>
      </c>
      <c r="W84" s="439">
        <v>764</v>
      </c>
      <c r="X84" s="439">
        <v>762</v>
      </c>
      <c r="Y84" s="439">
        <v>768</v>
      </c>
      <c r="Z84" s="439">
        <v>767</v>
      </c>
      <c r="AA84" s="416">
        <v>767</v>
      </c>
      <c r="AB84" s="412">
        <v>766</v>
      </c>
      <c r="AC84" s="439">
        <v>765</v>
      </c>
      <c r="AD84" s="439">
        <v>765</v>
      </c>
      <c r="AE84" s="439">
        <v>764</v>
      </c>
      <c r="AF84" s="439">
        <v>755</v>
      </c>
      <c r="AG84" s="439">
        <v>753</v>
      </c>
      <c r="AH84" s="439">
        <v>750</v>
      </c>
      <c r="AI84" s="439">
        <v>747</v>
      </c>
      <c r="AJ84" s="439">
        <v>746</v>
      </c>
      <c r="AK84" s="439">
        <v>740</v>
      </c>
      <c r="AL84" s="439">
        <v>739</v>
      </c>
      <c r="AM84" s="416">
        <v>737</v>
      </c>
      <c r="AN84" s="412">
        <v>736</v>
      </c>
      <c r="AO84" s="439">
        <v>733</v>
      </c>
      <c r="AP84" s="439">
        <v>731</v>
      </c>
      <c r="AQ84" s="439">
        <v>730</v>
      </c>
      <c r="AR84" s="439">
        <v>728</v>
      </c>
      <c r="AS84" s="439">
        <v>725</v>
      </c>
      <c r="AT84" s="439">
        <v>722</v>
      </c>
      <c r="AU84" s="439">
        <v>719</v>
      </c>
      <c r="AV84" s="439">
        <v>719</v>
      </c>
      <c r="AW84" s="439">
        <v>718</v>
      </c>
      <c r="AX84" s="439">
        <v>715</v>
      </c>
      <c r="AY84" s="416">
        <v>715</v>
      </c>
      <c r="AZ84" s="412">
        <v>715</v>
      </c>
      <c r="BA84" s="439">
        <v>714</v>
      </c>
      <c r="BB84" s="439">
        <v>708</v>
      </c>
      <c r="BC84" s="439">
        <v>706</v>
      </c>
      <c r="BD84" s="439">
        <v>703</v>
      </c>
      <c r="BE84" s="439">
        <v>702</v>
      </c>
      <c r="BF84" s="439">
        <v>689</v>
      </c>
      <c r="BG84" s="439">
        <v>685</v>
      </c>
      <c r="BH84" s="439">
        <v>685</v>
      </c>
      <c r="BI84" s="439">
        <v>684</v>
      </c>
      <c r="BJ84" s="439">
        <v>683</v>
      </c>
      <c r="BK84" s="416">
        <v>683</v>
      </c>
      <c r="BL84" s="412">
        <v>679</v>
      </c>
      <c r="BM84" s="439">
        <v>678</v>
      </c>
      <c r="BN84" s="439">
        <v>691</v>
      </c>
      <c r="BO84" s="439">
        <v>691</v>
      </c>
      <c r="BP84" s="411">
        <v>691</v>
      </c>
      <c r="BQ84" s="411">
        <v>694</v>
      </c>
      <c r="BR84" s="411">
        <v>685</v>
      </c>
      <c r="BS84" s="411">
        <v>682</v>
      </c>
      <c r="BT84" s="411">
        <v>679</v>
      </c>
      <c r="BU84" s="411">
        <v>678</v>
      </c>
      <c r="BV84" s="411">
        <v>674</v>
      </c>
      <c r="BW84" s="416">
        <f>'1. Población_Afiliada_Regimen'!H84</f>
        <v>676</v>
      </c>
      <c r="BX84" s="118">
        <f t="shared" si="4"/>
        <v>2</v>
      </c>
      <c r="BY84" s="98">
        <f t="shared" si="5"/>
        <v>0.29673590504451042</v>
      </c>
      <c r="BZ84" s="118">
        <f t="shared" si="6"/>
        <v>-7</v>
      </c>
      <c r="CA84" s="98">
        <f t="shared" si="7"/>
        <v>-1.0248901903367496</v>
      </c>
    </row>
    <row r="85" spans="1:79" ht="15" outlineLevel="2">
      <c r="A85" s="473">
        <v>197</v>
      </c>
      <c r="B85" s="16" t="s">
        <v>413</v>
      </c>
      <c r="C85" s="406" t="s">
        <v>360</v>
      </c>
      <c r="D85" s="412">
        <v>214</v>
      </c>
      <c r="E85" s="439">
        <v>214</v>
      </c>
      <c r="F85" s="439">
        <v>214</v>
      </c>
      <c r="G85" s="439">
        <v>214</v>
      </c>
      <c r="H85" s="439">
        <v>214</v>
      </c>
      <c r="I85" s="439">
        <v>219</v>
      </c>
      <c r="J85" s="439">
        <v>219</v>
      </c>
      <c r="K85" s="439">
        <v>219</v>
      </c>
      <c r="L85" s="439">
        <v>219</v>
      </c>
      <c r="M85" s="439">
        <v>219</v>
      </c>
      <c r="N85" s="439">
        <v>218</v>
      </c>
      <c r="O85" s="416">
        <v>227</v>
      </c>
      <c r="P85" s="412">
        <v>226</v>
      </c>
      <c r="Q85" s="439">
        <v>200</v>
      </c>
      <c r="R85" s="439">
        <v>198</v>
      </c>
      <c r="S85" s="439">
        <v>289</v>
      </c>
      <c r="T85" s="439">
        <v>285</v>
      </c>
      <c r="U85" s="439">
        <v>289</v>
      </c>
      <c r="V85" s="439">
        <v>289</v>
      </c>
      <c r="W85" s="439">
        <v>287</v>
      </c>
      <c r="X85" s="439">
        <v>287</v>
      </c>
      <c r="Y85" s="439">
        <v>288</v>
      </c>
      <c r="Z85" s="439">
        <v>288</v>
      </c>
      <c r="AA85" s="416">
        <v>290</v>
      </c>
      <c r="AB85" s="412">
        <v>290</v>
      </c>
      <c r="AC85" s="439">
        <v>288</v>
      </c>
      <c r="AD85" s="439">
        <v>288</v>
      </c>
      <c r="AE85" s="439">
        <v>288</v>
      </c>
      <c r="AF85" s="439">
        <v>286</v>
      </c>
      <c r="AG85" s="439">
        <v>285</v>
      </c>
      <c r="AH85" s="439">
        <v>285</v>
      </c>
      <c r="AI85" s="439">
        <v>285</v>
      </c>
      <c r="AJ85" s="439">
        <v>284</v>
      </c>
      <c r="AK85" s="439">
        <v>284</v>
      </c>
      <c r="AL85" s="439">
        <v>286</v>
      </c>
      <c r="AM85" s="416">
        <v>286</v>
      </c>
      <c r="AN85" s="412">
        <v>286</v>
      </c>
      <c r="AO85" s="439">
        <v>286</v>
      </c>
      <c r="AP85" s="439">
        <v>285</v>
      </c>
      <c r="AQ85" s="439">
        <v>284</v>
      </c>
      <c r="AR85" s="439">
        <v>282</v>
      </c>
      <c r="AS85" s="439">
        <v>282</v>
      </c>
      <c r="AT85" s="439">
        <v>282</v>
      </c>
      <c r="AU85" s="439">
        <v>280</v>
      </c>
      <c r="AV85" s="439">
        <v>278</v>
      </c>
      <c r="AW85" s="439">
        <v>277</v>
      </c>
      <c r="AX85" s="439">
        <v>276</v>
      </c>
      <c r="AY85" s="416">
        <v>276</v>
      </c>
      <c r="AZ85" s="412">
        <v>276</v>
      </c>
      <c r="BA85" s="439">
        <v>275</v>
      </c>
      <c r="BB85" s="439">
        <v>275</v>
      </c>
      <c r="BC85" s="439">
        <v>274</v>
      </c>
      <c r="BD85" s="439">
        <v>272</v>
      </c>
      <c r="BE85" s="439">
        <v>271</v>
      </c>
      <c r="BF85" s="439">
        <v>263</v>
      </c>
      <c r="BG85" s="439">
        <v>261</v>
      </c>
      <c r="BH85" s="439">
        <v>261</v>
      </c>
      <c r="BI85" s="439">
        <v>260</v>
      </c>
      <c r="BJ85" s="439">
        <v>262</v>
      </c>
      <c r="BK85" s="416">
        <v>261</v>
      </c>
      <c r="BL85" s="412">
        <v>260</v>
      </c>
      <c r="BM85" s="439">
        <v>260</v>
      </c>
      <c r="BN85" s="439">
        <v>263</v>
      </c>
      <c r="BO85" s="439">
        <v>263</v>
      </c>
      <c r="BP85" s="411">
        <v>263</v>
      </c>
      <c r="BQ85" s="411">
        <v>262</v>
      </c>
      <c r="BR85" s="411">
        <v>260</v>
      </c>
      <c r="BS85" s="411">
        <v>262</v>
      </c>
      <c r="BT85" s="411">
        <v>261</v>
      </c>
      <c r="BU85" s="411">
        <v>259</v>
      </c>
      <c r="BV85" s="411">
        <v>257</v>
      </c>
      <c r="BW85" s="416">
        <f>'1. Población_Afiliada_Regimen'!H85</f>
        <v>258</v>
      </c>
      <c r="BX85" s="118">
        <f t="shared" si="4"/>
        <v>1</v>
      </c>
      <c r="BY85" s="98">
        <f t="shared" si="5"/>
        <v>0.38910505836575876</v>
      </c>
      <c r="BZ85" s="118">
        <f t="shared" si="6"/>
        <v>-3</v>
      </c>
      <c r="CA85" s="98">
        <f t="shared" si="7"/>
        <v>-1.1494252873563218</v>
      </c>
    </row>
    <row r="86" spans="1:79" ht="15" outlineLevel="2">
      <c r="A86" s="473">
        <v>206</v>
      </c>
      <c r="B86" s="16" t="s">
        <v>413</v>
      </c>
      <c r="C86" s="406" t="s">
        <v>362</v>
      </c>
      <c r="D86" s="412">
        <v>52</v>
      </c>
      <c r="E86" s="439">
        <v>52</v>
      </c>
      <c r="F86" s="439">
        <v>52</v>
      </c>
      <c r="G86" s="439">
        <v>52</v>
      </c>
      <c r="H86" s="439">
        <v>52</v>
      </c>
      <c r="I86" s="439">
        <v>53</v>
      </c>
      <c r="J86" s="439">
        <v>53</v>
      </c>
      <c r="K86" s="439">
        <v>53</v>
      </c>
      <c r="L86" s="439">
        <v>53</v>
      </c>
      <c r="M86" s="439">
        <v>53</v>
      </c>
      <c r="N86" s="439">
        <v>52</v>
      </c>
      <c r="O86" s="416">
        <v>57</v>
      </c>
      <c r="P86" s="412">
        <v>57</v>
      </c>
      <c r="Q86" s="439">
        <v>55</v>
      </c>
      <c r="R86" s="439">
        <v>49</v>
      </c>
      <c r="S86" s="439">
        <v>65</v>
      </c>
      <c r="T86" s="439">
        <v>64</v>
      </c>
      <c r="U86" s="439">
        <v>69</v>
      </c>
      <c r="V86" s="439">
        <v>66</v>
      </c>
      <c r="W86" s="439">
        <v>65</v>
      </c>
      <c r="X86" s="439">
        <v>65</v>
      </c>
      <c r="Y86" s="439">
        <v>65</v>
      </c>
      <c r="Z86" s="439">
        <v>65</v>
      </c>
      <c r="AA86" s="416">
        <v>65</v>
      </c>
      <c r="AB86" s="412">
        <v>65</v>
      </c>
      <c r="AC86" s="439">
        <v>65</v>
      </c>
      <c r="AD86" s="439">
        <v>65</v>
      </c>
      <c r="AE86" s="439">
        <v>65</v>
      </c>
      <c r="AF86" s="439">
        <v>64</v>
      </c>
      <c r="AG86" s="439">
        <v>62</v>
      </c>
      <c r="AH86" s="439">
        <v>62</v>
      </c>
      <c r="AI86" s="439">
        <v>63</v>
      </c>
      <c r="AJ86" s="439">
        <v>63</v>
      </c>
      <c r="AK86" s="439">
        <v>63</v>
      </c>
      <c r="AL86" s="439">
        <v>63</v>
      </c>
      <c r="AM86" s="416">
        <v>63</v>
      </c>
      <c r="AN86" s="412">
        <v>63</v>
      </c>
      <c r="AO86" s="439">
        <v>63</v>
      </c>
      <c r="AP86" s="439">
        <v>63</v>
      </c>
      <c r="AQ86" s="439">
        <v>63</v>
      </c>
      <c r="AR86" s="439">
        <v>63</v>
      </c>
      <c r="AS86" s="439">
        <v>63</v>
      </c>
      <c r="AT86" s="439">
        <v>63</v>
      </c>
      <c r="AU86" s="439">
        <v>63</v>
      </c>
      <c r="AV86" s="439">
        <v>62</v>
      </c>
      <c r="AW86" s="439">
        <v>62</v>
      </c>
      <c r="AX86" s="439">
        <v>62</v>
      </c>
      <c r="AY86" s="416">
        <v>61</v>
      </c>
      <c r="AZ86" s="412">
        <v>61</v>
      </c>
      <c r="BA86" s="439">
        <v>60</v>
      </c>
      <c r="BB86" s="439">
        <v>60</v>
      </c>
      <c r="BC86" s="439">
        <v>60</v>
      </c>
      <c r="BD86" s="439">
        <v>60</v>
      </c>
      <c r="BE86" s="439">
        <v>60</v>
      </c>
      <c r="BF86" s="439">
        <v>59</v>
      </c>
      <c r="BG86" s="439">
        <v>59</v>
      </c>
      <c r="BH86" s="439">
        <v>59</v>
      </c>
      <c r="BI86" s="439">
        <v>59</v>
      </c>
      <c r="BJ86" s="439">
        <v>60</v>
      </c>
      <c r="BK86" s="416">
        <v>60</v>
      </c>
      <c r="BL86" s="412">
        <v>59</v>
      </c>
      <c r="BM86" s="439">
        <v>59</v>
      </c>
      <c r="BN86" s="439">
        <v>59</v>
      </c>
      <c r="BO86" s="439">
        <v>59</v>
      </c>
      <c r="BP86" s="411">
        <v>59</v>
      </c>
      <c r="BQ86" s="411">
        <v>59</v>
      </c>
      <c r="BR86" s="411">
        <v>58</v>
      </c>
      <c r="BS86" s="411">
        <v>58</v>
      </c>
      <c r="BT86" s="411">
        <v>58</v>
      </c>
      <c r="BU86" s="411">
        <v>58</v>
      </c>
      <c r="BV86" s="411">
        <v>59</v>
      </c>
      <c r="BW86" s="416">
        <f>'1. Población_Afiliada_Regimen'!H86</f>
        <v>59</v>
      </c>
      <c r="BX86" s="118">
        <f t="shared" si="4"/>
        <v>0</v>
      </c>
      <c r="BY86" s="98">
        <f t="shared" si="5"/>
        <v>0</v>
      </c>
      <c r="BZ86" s="118">
        <f t="shared" si="6"/>
        <v>-1</v>
      </c>
      <c r="CA86" s="98">
        <f t="shared" si="7"/>
        <v>-1.6666666666666667</v>
      </c>
    </row>
    <row r="87" spans="1:79" ht="15" outlineLevel="2">
      <c r="A87" s="473">
        <v>313</v>
      </c>
      <c r="B87" s="16" t="s">
        <v>413</v>
      </c>
      <c r="C87" s="406" t="s">
        <v>383</v>
      </c>
      <c r="D87" s="412">
        <v>173</v>
      </c>
      <c r="E87" s="439">
        <v>173</v>
      </c>
      <c r="F87" s="439">
        <v>173</v>
      </c>
      <c r="G87" s="439">
        <v>173</v>
      </c>
      <c r="H87" s="439">
        <v>173</v>
      </c>
      <c r="I87" s="439">
        <v>178</v>
      </c>
      <c r="J87" s="439">
        <v>178</v>
      </c>
      <c r="K87" s="439">
        <v>178</v>
      </c>
      <c r="L87" s="439">
        <v>178</v>
      </c>
      <c r="M87" s="439">
        <v>178</v>
      </c>
      <c r="N87" s="439">
        <v>177</v>
      </c>
      <c r="O87" s="416">
        <v>181</v>
      </c>
      <c r="P87" s="412">
        <v>181</v>
      </c>
      <c r="Q87" s="439">
        <v>147</v>
      </c>
      <c r="R87" s="439">
        <v>147</v>
      </c>
      <c r="S87" s="439">
        <v>195</v>
      </c>
      <c r="T87" s="439">
        <v>193</v>
      </c>
      <c r="U87" s="439">
        <v>194</v>
      </c>
      <c r="V87" s="439">
        <v>190</v>
      </c>
      <c r="W87" s="439">
        <v>190</v>
      </c>
      <c r="X87" s="439">
        <v>190</v>
      </c>
      <c r="Y87" s="439">
        <v>190</v>
      </c>
      <c r="Z87" s="439">
        <v>190</v>
      </c>
      <c r="AA87" s="416">
        <v>192</v>
      </c>
      <c r="AB87" s="412">
        <v>192</v>
      </c>
      <c r="AC87" s="439">
        <v>193</v>
      </c>
      <c r="AD87" s="439">
        <v>195</v>
      </c>
      <c r="AE87" s="439">
        <v>195</v>
      </c>
      <c r="AF87" s="439">
        <v>195</v>
      </c>
      <c r="AG87" s="439">
        <v>194</v>
      </c>
      <c r="AH87" s="439">
        <v>194</v>
      </c>
      <c r="AI87" s="439">
        <v>192</v>
      </c>
      <c r="AJ87" s="439">
        <v>188</v>
      </c>
      <c r="AK87" s="439">
        <v>188</v>
      </c>
      <c r="AL87" s="439">
        <v>187</v>
      </c>
      <c r="AM87" s="416">
        <v>186</v>
      </c>
      <c r="AN87" s="412">
        <v>186</v>
      </c>
      <c r="AO87" s="439">
        <v>184</v>
      </c>
      <c r="AP87" s="439">
        <v>184</v>
      </c>
      <c r="AQ87" s="439">
        <v>183</v>
      </c>
      <c r="AR87" s="439">
        <v>183</v>
      </c>
      <c r="AS87" s="439">
        <v>183</v>
      </c>
      <c r="AT87" s="439">
        <v>183</v>
      </c>
      <c r="AU87" s="439">
        <v>183</v>
      </c>
      <c r="AV87" s="439">
        <v>182</v>
      </c>
      <c r="AW87" s="439">
        <v>182</v>
      </c>
      <c r="AX87" s="439">
        <v>181</v>
      </c>
      <c r="AY87" s="416">
        <v>181</v>
      </c>
      <c r="AZ87" s="412">
        <v>179</v>
      </c>
      <c r="BA87" s="439">
        <v>178</v>
      </c>
      <c r="BB87" s="439">
        <v>178</v>
      </c>
      <c r="BC87" s="439">
        <v>178</v>
      </c>
      <c r="BD87" s="439">
        <v>178</v>
      </c>
      <c r="BE87" s="439">
        <v>178</v>
      </c>
      <c r="BF87" s="439">
        <v>174</v>
      </c>
      <c r="BG87" s="439">
        <v>175</v>
      </c>
      <c r="BH87" s="439">
        <v>175</v>
      </c>
      <c r="BI87" s="439">
        <v>175</v>
      </c>
      <c r="BJ87" s="439">
        <v>178</v>
      </c>
      <c r="BK87" s="416">
        <v>178</v>
      </c>
      <c r="BL87" s="412">
        <v>176</v>
      </c>
      <c r="BM87" s="439">
        <v>175</v>
      </c>
      <c r="BN87" s="439">
        <v>181</v>
      </c>
      <c r="BO87" s="439">
        <v>181</v>
      </c>
      <c r="BP87" s="411">
        <v>181</v>
      </c>
      <c r="BQ87" s="411">
        <v>181</v>
      </c>
      <c r="BR87" s="411">
        <v>177</v>
      </c>
      <c r="BS87" s="411">
        <v>177</v>
      </c>
      <c r="BT87" s="411">
        <v>177</v>
      </c>
      <c r="BU87" s="411">
        <v>177</v>
      </c>
      <c r="BV87" s="411">
        <v>177</v>
      </c>
      <c r="BW87" s="416">
        <f>'1. Población_Afiliada_Regimen'!H87</f>
        <v>176</v>
      </c>
      <c r="BX87" s="118">
        <f t="shared" si="4"/>
        <v>-1</v>
      </c>
      <c r="BY87" s="98">
        <f t="shared" si="5"/>
        <v>-0.56497175141242939</v>
      </c>
      <c r="BZ87" s="118">
        <f t="shared" si="6"/>
        <v>-2</v>
      </c>
      <c r="CA87" s="98">
        <f t="shared" si="7"/>
        <v>-1.1235955056179776</v>
      </c>
    </row>
    <row r="88" spans="1:79" ht="15" outlineLevel="2">
      <c r="A88" s="473">
        <v>318</v>
      </c>
      <c r="B88" s="16" t="s">
        <v>413</v>
      </c>
      <c r="C88" s="406" t="s">
        <v>387</v>
      </c>
      <c r="D88" s="412">
        <v>336</v>
      </c>
      <c r="E88" s="439">
        <v>336</v>
      </c>
      <c r="F88" s="439">
        <v>336</v>
      </c>
      <c r="G88" s="439">
        <v>336</v>
      </c>
      <c r="H88" s="439">
        <v>336</v>
      </c>
      <c r="I88" s="439">
        <v>343</v>
      </c>
      <c r="J88" s="439">
        <v>342</v>
      </c>
      <c r="K88" s="439">
        <v>342</v>
      </c>
      <c r="L88" s="439">
        <v>341</v>
      </c>
      <c r="M88" s="439">
        <v>341</v>
      </c>
      <c r="N88" s="439">
        <v>341</v>
      </c>
      <c r="O88" s="416">
        <v>347</v>
      </c>
      <c r="P88" s="412">
        <v>346</v>
      </c>
      <c r="Q88" s="439">
        <v>303</v>
      </c>
      <c r="R88" s="439">
        <v>298</v>
      </c>
      <c r="S88" s="439">
        <v>436</v>
      </c>
      <c r="T88" s="439">
        <v>429</v>
      </c>
      <c r="U88" s="439">
        <v>440</v>
      </c>
      <c r="V88" s="439">
        <v>442</v>
      </c>
      <c r="W88" s="439">
        <v>443</v>
      </c>
      <c r="X88" s="439">
        <v>443</v>
      </c>
      <c r="Y88" s="439">
        <v>453</v>
      </c>
      <c r="Z88" s="439">
        <v>453</v>
      </c>
      <c r="AA88" s="416">
        <v>453</v>
      </c>
      <c r="AB88" s="412">
        <v>452</v>
      </c>
      <c r="AC88" s="439">
        <v>452</v>
      </c>
      <c r="AD88" s="439">
        <v>453</v>
      </c>
      <c r="AE88" s="439">
        <v>452</v>
      </c>
      <c r="AF88" s="439">
        <v>451</v>
      </c>
      <c r="AG88" s="439">
        <v>451</v>
      </c>
      <c r="AH88" s="439">
        <v>453</v>
      </c>
      <c r="AI88" s="439">
        <v>454</v>
      </c>
      <c r="AJ88" s="439">
        <v>455</v>
      </c>
      <c r="AK88" s="439">
        <v>456</v>
      </c>
      <c r="AL88" s="439">
        <v>456</v>
      </c>
      <c r="AM88" s="416">
        <v>456</v>
      </c>
      <c r="AN88" s="412">
        <v>454</v>
      </c>
      <c r="AO88" s="439">
        <v>455</v>
      </c>
      <c r="AP88" s="439">
        <v>455</v>
      </c>
      <c r="AQ88" s="439">
        <v>453</v>
      </c>
      <c r="AR88" s="439">
        <v>452</v>
      </c>
      <c r="AS88" s="439">
        <v>452</v>
      </c>
      <c r="AT88" s="439">
        <v>451</v>
      </c>
      <c r="AU88" s="439">
        <v>450</v>
      </c>
      <c r="AV88" s="439">
        <v>448</v>
      </c>
      <c r="AW88" s="439">
        <v>446</v>
      </c>
      <c r="AX88" s="439">
        <v>444</v>
      </c>
      <c r="AY88" s="416">
        <v>445</v>
      </c>
      <c r="AZ88" s="412">
        <v>442</v>
      </c>
      <c r="BA88" s="439">
        <v>438</v>
      </c>
      <c r="BB88" s="439">
        <v>437</v>
      </c>
      <c r="BC88" s="439">
        <v>434</v>
      </c>
      <c r="BD88" s="439">
        <v>431</v>
      </c>
      <c r="BE88" s="439">
        <v>430</v>
      </c>
      <c r="BF88" s="439">
        <v>423</v>
      </c>
      <c r="BG88" s="439">
        <v>422</v>
      </c>
      <c r="BH88" s="439">
        <v>422</v>
      </c>
      <c r="BI88" s="439">
        <v>421</v>
      </c>
      <c r="BJ88" s="439">
        <v>425</v>
      </c>
      <c r="BK88" s="416">
        <v>426</v>
      </c>
      <c r="BL88" s="412">
        <v>425</v>
      </c>
      <c r="BM88" s="439">
        <v>425</v>
      </c>
      <c r="BN88" s="439">
        <v>432</v>
      </c>
      <c r="BO88" s="439">
        <v>433</v>
      </c>
      <c r="BP88" s="411">
        <v>433</v>
      </c>
      <c r="BQ88" s="411">
        <v>436</v>
      </c>
      <c r="BR88" s="411">
        <v>434</v>
      </c>
      <c r="BS88" s="411">
        <v>438</v>
      </c>
      <c r="BT88" s="411">
        <v>434</v>
      </c>
      <c r="BU88" s="411">
        <v>432</v>
      </c>
      <c r="BV88" s="411">
        <v>432</v>
      </c>
      <c r="BW88" s="416">
        <f>'1. Población_Afiliada_Regimen'!H88</f>
        <v>431</v>
      </c>
      <c r="BX88" s="118">
        <f t="shared" si="4"/>
        <v>-1</v>
      </c>
      <c r="BY88" s="98">
        <f t="shared" si="5"/>
        <v>-0.23148148148148145</v>
      </c>
      <c r="BZ88" s="118">
        <f t="shared" si="6"/>
        <v>5</v>
      </c>
      <c r="CA88" s="98">
        <f t="shared" si="7"/>
        <v>1.1737089201877933</v>
      </c>
    </row>
    <row r="89" spans="1:79" ht="15" outlineLevel="2">
      <c r="A89" s="473">
        <v>321</v>
      </c>
      <c r="B89" s="16" t="s">
        <v>413</v>
      </c>
      <c r="C89" s="406" t="s">
        <v>389</v>
      </c>
      <c r="D89" s="412">
        <v>77</v>
      </c>
      <c r="E89" s="439">
        <v>77</v>
      </c>
      <c r="F89" s="439">
        <v>77</v>
      </c>
      <c r="G89" s="439">
        <v>77</v>
      </c>
      <c r="H89" s="439">
        <v>77</v>
      </c>
      <c r="I89" s="439">
        <v>77</v>
      </c>
      <c r="J89" s="439">
        <v>77</v>
      </c>
      <c r="K89" s="439">
        <v>77</v>
      </c>
      <c r="L89" s="439">
        <v>77</v>
      </c>
      <c r="M89" s="439">
        <v>77</v>
      </c>
      <c r="N89" s="439">
        <v>77</v>
      </c>
      <c r="O89" s="416">
        <v>81</v>
      </c>
      <c r="P89" s="412">
        <v>80</v>
      </c>
      <c r="Q89" s="439">
        <v>69</v>
      </c>
      <c r="R89" s="439">
        <v>69</v>
      </c>
      <c r="S89" s="439">
        <v>94</v>
      </c>
      <c r="T89" s="439">
        <v>92</v>
      </c>
      <c r="U89" s="439">
        <v>93</v>
      </c>
      <c r="V89" s="439">
        <v>94</v>
      </c>
      <c r="W89" s="439">
        <v>94</v>
      </c>
      <c r="X89" s="439">
        <v>94</v>
      </c>
      <c r="Y89" s="439">
        <v>94</v>
      </c>
      <c r="Z89" s="439">
        <v>94</v>
      </c>
      <c r="AA89" s="416">
        <v>94</v>
      </c>
      <c r="AB89" s="412">
        <v>94</v>
      </c>
      <c r="AC89" s="439">
        <v>94</v>
      </c>
      <c r="AD89" s="439">
        <v>95</v>
      </c>
      <c r="AE89" s="439">
        <v>95</v>
      </c>
      <c r="AF89" s="439">
        <v>97</v>
      </c>
      <c r="AG89" s="439">
        <v>97</v>
      </c>
      <c r="AH89" s="439">
        <v>97</v>
      </c>
      <c r="AI89" s="439">
        <v>97</v>
      </c>
      <c r="AJ89" s="439">
        <v>97</v>
      </c>
      <c r="AK89" s="439">
        <v>99</v>
      </c>
      <c r="AL89" s="439">
        <v>99</v>
      </c>
      <c r="AM89" s="416">
        <v>99</v>
      </c>
      <c r="AN89" s="412">
        <v>98</v>
      </c>
      <c r="AO89" s="439">
        <v>98</v>
      </c>
      <c r="AP89" s="439">
        <v>98</v>
      </c>
      <c r="AQ89" s="439">
        <v>98</v>
      </c>
      <c r="AR89" s="439">
        <v>97</v>
      </c>
      <c r="AS89" s="439">
        <v>97</v>
      </c>
      <c r="AT89" s="439">
        <v>97</v>
      </c>
      <c r="AU89" s="439">
        <v>96</v>
      </c>
      <c r="AV89" s="439">
        <v>96</v>
      </c>
      <c r="AW89" s="439">
        <v>96</v>
      </c>
      <c r="AX89" s="439">
        <v>96</v>
      </c>
      <c r="AY89" s="416">
        <v>96</v>
      </c>
      <c r="AZ89" s="412">
        <v>96</v>
      </c>
      <c r="BA89" s="439">
        <v>96</v>
      </c>
      <c r="BB89" s="439">
        <v>95</v>
      </c>
      <c r="BC89" s="439">
        <v>95</v>
      </c>
      <c r="BD89" s="439">
        <v>95</v>
      </c>
      <c r="BE89" s="439">
        <v>95</v>
      </c>
      <c r="BF89" s="439">
        <v>92</v>
      </c>
      <c r="BG89" s="439">
        <v>88</v>
      </c>
      <c r="BH89" s="439">
        <v>88</v>
      </c>
      <c r="BI89" s="439">
        <v>88</v>
      </c>
      <c r="BJ89" s="439">
        <v>88</v>
      </c>
      <c r="BK89" s="416">
        <v>88</v>
      </c>
      <c r="BL89" s="412">
        <v>90</v>
      </c>
      <c r="BM89" s="439">
        <v>90</v>
      </c>
      <c r="BN89" s="439">
        <v>97</v>
      </c>
      <c r="BO89" s="439">
        <v>97</v>
      </c>
      <c r="BP89" s="411">
        <v>97</v>
      </c>
      <c r="BQ89" s="411">
        <v>98</v>
      </c>
      <c r="BR89" s="411">
        <v>96</v>
      </c>
      <c r="BS89" s="411">
        <v>96</v>
      </c>
      <c r="BT89" s="411">
        <v>95</v>
      </c>
      <c r="BU89" s="411">
        <v>95</v>
      </c>
      <c r="BV89" s="411">
        <v>96</v>
      </c>
      <c r="BW89" s="416">
        <f>'1. Población_Afiliada_Regimen'!H89</f>
        <v>96</v>
      </c>
      <c r="BX89" s="118">
        <f t="shared" si="4"/>
        <v>0</v>
      </c>
      <c r="BY89" s="98">
        <f t="shared" si="5"/>
        <v>0</v>
      </c>
      <c r="BZ89" s="118">
        <f t="shared" si="6"/>
        <v>8</v>
      </c>
      <c r="CA89" s="98">
        <f t="shared" si="7"/>
        <v>9.0909090909090917</v>
      </c>
    </row>
    <row r="90" spans="1:79" ht="15" outlineLevel="2">
      <c r="A90" s="473">
        <v>376</v>
      </c>
      <c r="B90" s="16" t="s">
        <v>413</v>
      </c>
      <c r="C90" s="406" t="s">
        <v>397</v>
      </c>
      <c r="D90" s="412">
        <v>626</v>
      </c>
      <c r="E90" s="439">
        <v>626</v>
      </c>
      <c r="F90" s="439">
        <v>626</v>
      </c>
      <c r="G90" s="439">
        <v>626</v>
      </c>
      <c r="H90" s="439">
        <v>626</v>
      </c>
      <c r="I90" s="439">
        <v>637</v>
      </c>
      <c r="J90" s="439">
        <v>635</v>
      </c>
      <c r="K90" s="439">
        <v>637</v>
      </c>
      <c r="L90" s="439">
        <v>637</v>
      </c>
      <c r="M90" s="439">
        <v>637</v>
      </c>
      <c r="N90" s="439">
        <v>635</v>
      </c>
      <c r="O90" s="416">
        <v>656</v>
      </c>
      <c r="P90" s="412">
        <v>652</v>
      </c>
      <c r="Q90" s="439">
        <v>576</v>
      </c>
      <c r="R90" s="439">
        <v>570</v>
      </c>
      <c r="S90" s="439">
        <v>765</v>
      </c>
      <c r="T90" s="439">
        <v>754</v>
      </c>
      <c r="U90" s="439">
        <v>775</v>
      </c>
      <c r="V90" s="439">
        <v>756</v>
      </c>
      <c r="W90" s="439">
        <v>755</v>
      </c>
      <c r="X90" s="439">
        <v>754</v>
      </c>
      <c r="Y90" s="439">
        <v>759</v>
      </c>
      <c r="Z90" s="439">
        <v>757</v>
      </c>
      <c r="AA90" s="416">
        <v>761</v>
      </c>
      <c r="AB90" s="412">
        <v>759</v>
      </c>
      <c r="AC90" s="439">
        <v>757</v>
      </c>
      <c r="AD90" s="439">
        <v>756</v>
      </c>
      <c r="AE90" s="439">
        <v>756</v>
      </c>
      <c r="AF90" s="439">
        <v>743</v>
      </c>
      <c r="AG90" s="439">
        <v>738</v>
      </c>
      <c r="AH90" s="439">
        <v>736</v>
      </c>
      <c r="AI90" s="439">
        <v>733</v>
      </c>
      <c r="AJ90" s="439">
        <v>731</v>
      </c>
      <c r="AK90" s="439">
        <v>731</v>
      </c>
      <c r="AL90" s="439">
        <v>731</v>
      </c>
      <c r="AM90" s="416">
        <v>729</v>
      </c>
      <c r="AN90" s="412">
        <v>727</v>
      </c>
      <c r="AO90" s="439">
        <v>727</v>
      </c>
      <c r="AP90" s="439">
        <v>725</v>
      </c>
      <c r="AQ90" s="439">
        <v>725</v>
      </c>
      <c r="AR90" s="439">
        <v>724</v>
      </c>
      <c r="AS90" s="439">
        <v>724</v>
      </c>
      <c r="AT90" s="439">
        <v>723</v>
      </c>
      <c r="AU90" s="439">
        <v>721</v>
      </c>
      <c r="AV90" s="439">
        <v>716</v>
      </c>
      <c r="AW90" s="439">
        <v>713</v>
      </c>
      <c r="AX90" s="439">
        <v>711</v>
      </c>
      <c r="AY90" s="416">
        <v>708</v>
      </c>
      <c r="AZ90" s="412">
        <v>703</v>
      </c>
      <c r="BA90" s="439">
        <v>700</v>
      </c>
      <c r="BB90" s="439">
        <v>694</v>
      </c>
      <c r="BC90" s="439">
        <v>691</v>
      </c>
      <c r="BD90" s="439">
        <v>690</v>
      </c>
      <c r="BE90" s="439">
        <v>689</v>
      </c>
      <c r="BF90" s="439">
        <v>675</v>
      </c>
      <c r="BG90" s="439">
        <v>665</v>
      </c>
      <c r="BH90" s="439">
        <v>665</v>
      </c>
      <c r="BI90" s="439">
        <v>664</v>
      </c>
      <c r="BJ90" s="439">
        <v>665</v>
      </c>
      <c r="BK90" s="416">
        <v>661</v>
      </c>
      <c r="BL90" s="412">
        <v>661</v>
      </c>
      <c r="BM90" s="439">
        <v>660</v>
      </c>
      <c r="BN90" s="439">
        <v>671</v>
      </c>
      <c r="BO90" s="439">
        <v>675</v>
      </c>
      <c r="BP90" s="411">
        <v>675</v>
      </c>
      <c r="BQ90" s="411">
        <v>676</v>
      </c>
      <c r="BR90" s="411">
        <v>669</v>
      </c>
      <c r="BS90" s="411">
        <v>666</v>
      </c>
      <c r="BT90" s="411">
        <v>665</v>
      </c>
      <c r="BU90" s="411">
        <v>664</v>
      </c>
      <c r="BV90" s="411">
        <v>660</v>
      </c>
      <c r="BW90" s="416">
        <f>'1. Población_Afiliada_Regimen'!H90</f>
        <v>662</v>
      </c>
      <c r="BX90" s="118">
        <f t="shared" si="4"/>
        <v>2</v>
      </c>
      <c r="BY90" s="98">
        <f t="shared" si="5"/>
        <v>0.30303030303030304</v>
      </c>
      <c r="BZ90" s="118">
        <f t="shared" si="6"/>
        <v>1</v>
      </c>
      <c r="CA90" s="98">
        <f t="shared" si="7"/>
        <v>0.15128593040847202</v>
      </c>
    </row>
    <row r="91" spans="1:79" ht="15" outlineLevel="2">
      <c r="A91" s="473">
        <v>400</v>
      </c>
      <c r="B91" s="16" t="s">
        <v>413</v>
      </c>
      <c r="C91" s="406" t="s">
        <v>402</v>
      </c>
      <c r="D91" s="412">
        <v>189</v>
      </c>
      <c r="E91" s="439">
        <v>189</v>
      </c>
      <c r="F91" s="439">
        <v>189</v>
      </c>
      <c r="G91" s="439">
        <v>189</v>
      </c>
      <c r="H91" s="439">
        <v>189</v>
      </c>
      <c r="I91" s="439">
        <v>190</v>
      </c>
      <c r="J91" s="439">
        <v>190</v>
      </c>
      <c r="K91" s="439">
        <v>190</v>
      </c>
      <c r="L91" s="439">
        <v>190</v>
      </c>
      <c r="M91" s="439">
        <v>189</v>
      </c>
      <c r="N91" s="439">
        <v>188</v>
      </c>
      <c r="O91" s="416">
        <v>197</v>
      </c>
      <c r="P91" s="412">
        <v>196</v>
      </c>
      <c r="Q91" s="439">
        <v>176</v>
      </c>
      <c r="R91" s="439">
        <v>171</v>
      </c>
      <c r="S91" s="439">
        <v>254</v>
      </c>
      <c r="T91" s="439">
        <v>252</v>
      </c>
      <c r="U91" s="439">
        <v>255</v>
      </c>
      <c r="V91" s="439">
        <v>255</v>
      </c>
      <c r="W91" s="439">
        <v>252</v>
      </c>
      <c r="X91" s="439">
        <v>250</v>
      </c>
      <c r="Y91" s="439">
        <v>251</v>
      </c>
      <c r="Z91" s="439">
        <v>251</v>
      </c>
      <c r="AA91" s="416">
        <v>252</v>
      </c>
      <c r="AB91" s="412">
        <v>252</v>
      </c>
      <c r="AC91" s="439">
        <v>251</v>
      </c>
      <c r="AD91" s="439">
        <v>252</v>
      </c>
      <c r="AE91" s="439">
        <v>252</v>
      </c>
      <c r="AF91" s="439">
        <v>250</v>
      </c>
      <c r="AG91" s="439">
        <v>250</v>
      </c>
      <c r="AH91" s="439">
        <v>248</v>
      </c>
      <c r="AI91" s="439">
        <v>249</v>
      </c>
      <c r="AJ91" s="439">
        <v>247</v>
      </c>
      <c r="AK91" s="439">
        <v>248</v>
      </c>
      <c r="AL91" s="439">
        <v>248</v>
      </c>
      <c r="AM91" s="416">
        <v>248</v>
      </c>
      <c r="AN91" s="412">
        <v>248</v>
      </c>
      <c r="AO91" s="439">
        <v>248</v>
      </c>
      <c r="AP91" s="439">
        <v>248</v>
      </c>
      <c r="AQ91" s="439">
        <v>248</v>
      </c>
      <c r="AR91" s="439">
        <v>247</v>
      </c>
      <c r="AS91" s="439">
        <v>245</v>
      </c>
      <c r="AT91" s="439">
        <v>244</v>
      </c>
      <c r="AU91" s="439">
        <v>242</v>
      </c>
      <c r="AV91" s="439">
        <v>241</v>
      </c>
      <c r="AW91" s="439">
        <v>240</v>
      </c>
      <c r="AX91" s="439">
        <v>240</v>
      </c>
      <c r="AY91" s="416">
        <v>240</v>
      </c>
      <c r="AZ91" s="412">
        <v>239</v>
      </c>
      <c r="BA91" s="439">
        <v>239</v>
      </c>
      <c r="BB91" s="439">
        <v>238</v>
      </c>
      <c r="BC91" s="439">
        <v>238</v>
      </c>
      <c r="BD91" s="439">
        <v>236</v>
      </c>
      <c r="BE91" s="439">
        <v>236</v>
      </c>
      <c r="BF91" s="439">
        <v>227</v>
      </c>
      <c r="BG91" s="439">
        <v>226</v>
      </c>
      <c r="BH91" s="439">
        <v>226</v>
      </c>
      <c r="BI91" s="439">
        <v>226</v>
      </c>
      <c r="BJ91" s="439">
        <v>225</v>
      </c>
      <c r="BK91" s="416">
        <v>224</v>
      </c>
      <c r="BL91" s="412">
        <v>224</v>
      </c>
      <c r="BM91" s="439">
        <v>224</v>
      </c>
      <c r="BN91" s="439">
        <v>226</v>
      </c>
      <c r="BO91" s="439">
        <v>226</v>
      </c>
      <c r="BP91" s="411">
        <v>226</v>
      </c>
      <c r="BQ91" s="411">
        <v>228</v>
      </c>
      <c r="BR91" s="411">
        <v>227</v>
      </c>
      <c r="BS91" s="411">
        <v>228</v>
      </c>
      <c r="BT91" s="411">
        <v>227</v>
      </c>
      <c r="BU91" s="411">
        <v>225</v>
      </c>
      <c r="BV91" s="411">
        <v>226</v>
      </c>
      <c r="BW91" s="416">
        <f>'1. Población_Afiliada_Regimen'!H91</f>
        <v>226</v>
      </c>
      <c r="BX91" s="118">
        <f t="shared" si="4"/>
        <v>0</v>
      </c>
      <c r="BY91" s="98">
        <f t="shared" si="5"/>
        <v>0</v>
      </c>
      <c r="BZ91" s="118">
        <f t="shared" si="6"/>
        <v>2</v>
      </c>
      <c r="CA91" s="98">
        <f t="shared" si="7"/>
        <v>0.89285714285714279</v>
      </c>
    </row>
    <row r="92" spans="1:79" ht="15" outlineLevel="2">
      <c r="A92" s="473">
        <v>440</v>
      </c>
      <c r="B92" s="16" t="s">
        <v>413</v>
      </c>
      <c r="C92" s="406" t="s">
        <v>404</v>
      </c>
      <c r="D92" s="412">
        <v>756</v>
      </c>
      <c r="E92" s="439">
        <v>756</v>
      </c>
      <c r="F92" s="439">
        <v>756</v>
      </c>
      <c r="G92" s="439">
        <v>756</v>
      </c>
      <c r="H92" s="439">
        <v>756</v>
      </c>
      <c r="I92" s="439">
        <v>769</v>
      </c>
      <c r="J92" s="439">
        <v>768</v>
      </c>
      <c r="K92" s="439">
        <v>768</v>
      </c>
      <c r="L92" s="439">
        <v>768</v>
      </c>
      <c r="M92" s="439">
        <v>768</v>
      </c>
      <c r="N92" s="439">
        <v>766</v>
      </c>
      <c r="O92" s="416">
        <v>792</v>
      </c>
      <c r="P92" s="412">
        <v>790</v>
      </c>
      <c r="Q92" s="439">
        <v>690</v>
      </c>
      <c r="R92" s="439">
        <v>677</v>
      </c>
      <c r="S92" s="439">
        <v>968</v>
      </c>
      <c r="T92" s="439">
        <v>954</v>
      </c>
      <c r="U92" s="439">
        <v>970</v>
      </c>
      <c r="V92" s="439">
        <v>957</v>
      </c>
      <c r="W92" s="439">
        <v>953</v>
      </c>
      <c r="X92" s="439">
        <v>952</v>
      </c>
      <c r="Y92" s="439">
        <v>954</v>
      </c>
      <c r="Z92" s="439">
        <v>953</v>
      </c>
      <c r="AA92" s="416">
        <v>952</v>
      </c>
      <c r="AB92" s="412">
        <v>950</v>
      </c>
      <c r="AC92" s="439">
        <v>951</v>
      </c>
      <c r="AD92" s="439">
        <v>950</v>
      </c>
      <c r="AE92" s="439">
        <v>950</v>
      </c>
      <c r="AF92" s="439">
        <v>935</v>
      </c>
      <c r="AG92" s="439">
        <v>931</v>
      </c>
      <c r="AH92" s="439">
        <v>930</v>
      </c>
      <c r="AI92" s="439">
        <v>925</v>
      </c>
      <c r="AJ92" s="439">
        <v>923</v>
      </c>
      <c r="AK92" s="439">
        <v>925</v>
      </c>
      <c r="AL92" s="439">
        <v>923</v>
      </c>
      <c r="AM92" s="416">
        <v>923</v>
      </c>
      <c r="AN92" s="412">
        <v>922</v>
      </c>
      <c r="AO92" s="439">
        <v>919</v>
      </c>
      <c r="AP92" s="439">
        <v>917</v>
      </c>
      <c r="AQ92" s="439">
        <v>916</v>
      </c>
      <c r="AR92" s="439">
        <v>914</v>
      </c>
      <c r="AS92" s="439">
        <v>913</v>
      </c>
      <c r="AT92" s="439">
        <v>911</v>
      </c>
      <c r="AU92" s="439">
        <v>909</v>
      </c>
      <c r="AV92" s="439">
        <v>907</v>
      </c>
      <c r="AW92" s="439">
        <v>905</v>
      </c>
      <c r="AX92" s="439">
        <v>904</v>
      </c>
      <c r="AY92" s="416">
        <v>901</v>
      </c>
      <c r="AZ92" s="412">
        <v>901</v>
      </c>
      <c r="BA92" s="439">
        <v>896</v>
      </c>
      <c r="BB92" s="439">
        <v>893</v>
      </c>
      <c r="BC92" s="439">
        <v>887</v>
      </c>
      <c r="BD92" s="439">
        <v>885</v>
      </c>
      <c r="BE92" s="439">
        <v>884</v>
      </c>
      <c r="BF92" s="439">
        <v>869</v>
      </c>
      <c r="BG92" s="439">
        <v>866</v>
      </c>
      <c r="BH92" s="439">
        <v>864</v>
      </c>
      <c r="BI92" s="439">
        <v>859</v>
      </c>
      <c r="BJ92" s="439">
        <v>854</v>
      </c>
      <c r="BK92" s="416">
        <v>854</v>
      </c>
      <c r="BL92" s="412">
        <v>856</v>
      </c>
      <c r="BM92" s="439">
        <v>851</v>
      </c>
      <c r="BN92" s="439">
        <v>874</v>
      </c>
      <c r="BO92" s="439">
        <v>874</v>
      </c>
      <c r="BP92" s="411">
        <v>874</v>
      </c>
      <c r="BQ92" s="411">
        <v>880</v>
      </c>
      <c r="BR92" s="411">
        <v>865</v>
      </c>
      <c r="BS92" s="411">
        <v>865</v>
      </c>
      <c r="BT92" s="411">
        <v>856</v>
      </c>
      <c r="BU92" s="411">
        <v>852</v>
      </c>
      <c r="BV92" s="411">
        <v>850</v>
      </c>
      <c r="BW92" s="416">
        <f>'1. Población_Afiliada_Regimen'!H92</f>
        <v>850</v>
      </c>
      <c r="BX92" s="118">
        <f t="shared" si="4"/>
        <v>0</v>
      </c>
      <c r="BY92" s="98">
        <f t="shared" si="5"/>
        <v>0</v>
      </c>
      <c r="BZ92" s="118">
        <f t="shared" si="6"/>
        <v>-4</v>
      </c>
      <c r="CA92" s="98">
        <f t="shared" si="7"/>
        <v>-0.46838407494145201</v>
      </c>
    </row>
    <row r="93" spans="1:79" ht="15" outlineLevel="2">
      <c r="A93" s="473">
        <v>483</v>
      </c>
      <c r="B93" s="16" t="s">
        <v>413</v>
      </c>
      <c r="C93" s="406" t="s">
        <v>409</v>
      </c>
      <c r="D93" s="412">
        <v>159</v>
      </c>
      <c r="E93" s="439">
        <v>159</v>
      </c>
      <c r="F93" s="439">
        <v>159</v>
      </c>
      <c r="G93" s="439">
        <v>159</v>
      </c>
      <c r="H93" s="439">
        <v>159</v>
      </c>
      <c r="I93" s="439">
        <v>160</v>
      </c>
      <c r="J93" s="439">
        <v>160</v>
      </c>
      <c r="K93" s="439">
        <v>160</v>
      </c>
      <c r="L93" s="439">
        <v>160</v>
      </c>
      <c r="M93" s="439">
        <v>160</v>
      </c>
      <c r="N93" s="439">
        <v>160</v>
      </c>
      <c r="O93" s="416">
        <v>195</v>
      </c>
      <c r="P93" s="412">
        <v>192</v>
      </c>
      <c r="Q93" s="439">
        <v>166</v>
      </c>
      <c r="R93" s="439">
        <v>166</v>
      </c>
      <c r="S93" s="439">
        <v>196</v>
      </c>
      <c r="T93" s="439">
        <v>192</v>
      </c>
      <c r="U93" s="439">
        <v>188</v>
      </c>
      <c r="V93" s="439">
        <v>191</v>
      </c>
      <c r="W93" s="439">
        <v>193</v>
      </c>
      <c r="X93" s="439">
        <v>193</v>
      </c>
      <c r="Y93" s="439">
        <v>194</v>
      </c>
      <c r="Z93" s="439">
        <v>194</v>
      </c>
      <c r="AA93" s="416">
        <v>195</v>
      </c>
      <c r="AB93" s="412">
        <v>195</v>
      </c>
      <c r="AC93" s="439">
        <v>193</v>
      </c>
      <c r="AD93" s="439">
        <v>193</v>
      </c>
      <c r="AE93" s="439">
        <v>193</v>
      </c>
      <c r="AF93" s="439">
        <v>197</v>
      </c>
      <c r="AG93" s="439">
        <v>197</v>
      </c>
      <c r="AH93" s="439">
        <v>199</v>
      </c>
      <c r="AI93" s="439">
        <v>202</v>
      </c>
      <c r="AJ93" s="439">
        <v>202</v>
      </c>
      <c r="AK93" s="439">
        <v>203</v>
      </c>
      <c r="AL93" s="439">
        <v>203</v>
      </c>
      <c r="AM93" s="416">
        <v>203</v>
      </c>
      <c r="AN93" s="412">
        <v>202</v>
      </c>
      <c r="AO93" s="439">
        <v>203</v>
      </c>
      <c r="AP93" s="439">
        <v>202</v>
      </c>
      <c r="AQ93" s="439">
        <v>202</v>
      </c>
      <c r="AR93" s="439">
        <v>202</v>
      </c>
      <c r="AS93" s="439">
        <v>202</v>
      </c>
      <c r="AT93" s="439">
        <v>202</v>
      </c>
      <c r="AU93" s="439">
        <v>198</v>
      </c>
      <c r="AV93" s="439">
        <v>198</v>
      </c>
      <c r="AW93" s="439">
        <v>198</v>
      </c>
      <c r="AX93" s="439">
        <v>197</v>
      </c>
      <c r="AY93" s="416">
        <v>196</v>
      </c>
      <c r="AZ93" s="412">
        <v>195</v>
      </c>
      <c r="BA93" s="439">
        <v>195</v>
      </c>
      <c r="BB93" s="439">
        <v>195</v>
      </c>
      <c r="BC93" s="439">
        <v>195</v>
      </c>
      <c r="BD93" s="439">
        <v>195</v>
      </c>
      <c r="BE93" s="439">
        <v>194</v>
      </c>
      <c r="BF93" s="439">
        <v>190</v>
      </c>
      <c r="BG93" s="439">
        <v>191</v>
      </c>
      <c r="BH93" s="439">
        <v>191</v>
      </c>
      <c r="BI93" s="439">
        <v>191</v>
      </c>
      <c r="BJ93" s="439">
        <v>193</v>
      </c>
      <c r="BK93" s="416">
        <v>192</v>
      </c>
      <c r="BL93" s="412">
        <v>190</v>
      </c>
      <c r="BM93" s="439">
        <v>189</v>
      </c>
      <c r="BN93" s="439">
        <v>190</v>
      </c>
      <c r="BO93" s="439">
        <v>190</v>
      </c>
      <c r="BP93" s="411">
        <v>190</v>
      </c>
      <c r="BQ93" s="411">
        <v>190</v>
      </c>
      <c r="BR93" s="411">
        <v>188</v>
      </c>
      <c r="BS93" s="411">
        <v>187</v>
      </c>
      <c r="BT93" s="411">
        <v>187</v>
      </c>
      <c r="BU93" s="411">
        <v>187</v>
      </c>
      <c r="BV93" s="411">
        <v>187</v>
      </c>
      <c r="BW93" s="416">
        <f>'1. Población_Afiliada_Regimen'!H93</f>
        <v>187</v>
      </c>
      <c r="BX93" s="118">
        <f t="shared" si="4"/>
        <v>0</v>
      </c>
      <c r="BY93" s="98">
        <f t="shared" si="5"/>
        <v>0</v>
      </c>
      <c r="BZ93" s="118">
        <f t="shared" si="6"/>
        <v>-5</v>
      </c>
      <c r="CA93" s="98">
        <f t="shared" si="7"/>
        <v>-2.604166666666667</v>
      </c>
    </row>
    <row r="94" spans="1:79" ht="15" outlineLevel="2">
      <c r="A94" s="473">
        <v>541</v>
      </c>
      <c r="B94" s="16" t="s">
        <v>413</v>
      </c>
      <c r="C94" s="406" t="s">
        <v>414</v>
      </c>
      <c r="D94" s="412">
        <v>275</v>
      </c>
      <c r="E94" s="439">
        <v>275</v>
      </c>
      <c r="F94" s="439">
        <v>275</v>
      </c>
      <c r="G94" s="439">
        <v>275</v>
      </c>
      <c r="H94" s="439">
        <v>275</v>
      </c>
      <c r="I94" s="439">
        <v>276</v>
      </c>
      <c r="J94" s="439">
        <v>276</v>
      </c>
      <c r="K94" s="439">
        <v>276</v>
      </c>
      <c r="L94" s="439">
        <v>276</v>
      </c>
      <c r="M94" s="439">
        <v>276</v>
      </c>
      <c r="N94" s="439">
        <v>276</v>
      </c>
      <c r="O94" s="416">
        <v>281</v>
      </c>
      <c r="P94" s="412">
        <v>281</v>
      </c>
      <c r="Q94" s="439">
        <v>241</v>
      </c>
      <c r="R94" s="439">
        <v>237</v>
      </c>
      <c r="S94" s="439">
        <v>315</v>
      </c>
      <c r="T94" s="439">
        <v>310</v>
      </c>
      <c r="U94" s="439">
        <v>312</v>
      </c>
      <c r="V94" s="439">
        <v>307</v>
      </c>
      <c r="W94" s="439">
        <v>306</v>
      </c>
      <c r="X94" s="439">
        <v>305</v>
      </c>
      <c r="Y94" s="439">
        <v>304</v>
      </c>
      <c r="Z94" s="439">
        <v>304</v>
      </c>
      <c r="AA94" s="416">
        <v>304</v>
      </c>
      <c r="AB94" s="412">
        <v>304</v>
      </c>
      <c r="AC94" s="439">
        <v>304</v>
      </c>
      <c r="AD94" s="439">
        <v>305</v>
      </c>
      <c r="AE94" s="439">
        <v>305</v>
      </c>
      <c r="AF94" s="439">
        <v>299</v>
      </c>
      <c r="AG94" s="439">
        <v>299</v>
      </c>
      <c r="AH94" s="439">
        <v>298</v>
      </c>
      <c r="AI94" s="439">
        <v>298</v>
      </c>
      <c r="AJ94" s="439">
        <v>298</v>
      </c>
      <c r="AK94" s="439">
        <v>298</v>
      </c>
      <c r="AL94" s="439">
        <v>299</v>
      </c>
      <c r="AM94" s="416">
        <v>299</v>
      </c>
      <c r="AN94" s="412">
        <v>298</v>
      </c>
      <c r="AO94" s="439">
        <v>296</v>
      </c>
      <c r="AP94" s="439">
        <v>294</v>
      </c>
      <c r="AQ94" s="439">
        <v>294</v>
      </c>
      <c r="AR94" s="439">
        <v>294</v>
      </c>
      <c r="AS94" s="439">
        <v>294</v>
      </c>
      <c r="AT94" s="439">
        <v>292</v>
      </c>
      <c r="AU94" s="439">
        <v>291</v>
      </c>
      <c r="AV94" s="439">
        <v>290</v>
      </c>
      <c r="AW94" s="439">
        <v>289</v>
      </c>
      <c r="AX94" s="439">
        <v>289</v>
      </c>
      <c r="AY94" s="416">
        <v>289</v>
      </c>
      <c r="AZ94" s="412">
        <v>288</v>
      </c>
      <c r="BA94" s="439">
        <v>288</v>
      </c>
      <c r="BB94" s="439">
        <v>284</v>
      </c>
      <c r="BC94" s="439">
        <v>284</v>
      </c>
      <c r="BD94" s="439">
        <v>284</v>
      </c>
      <c r="BE94" s="439">
        <v>284</v>
      </c>
      <c r="BF94" s="439">
        <v>279</v>
      </c>
      <c r="BG94" s="439">
        <v>278</v>
      </c>
      <c r="BH94" s="439">
        <v>278</v>
      </c>
      <c r="BI94" s="439">
        <v>278</v>
      </c>
      <c r="BJ94" s="439">
        <v>279</v>
      </c>
      <c r="BK94" s="416">
        <v>278</v>
      </c>
      <c r="BL94" s="412">
        <v>278</v>
      </c>
      <c r="BM94" s="439">
        <v>278</v>
      </c>
      <c r="BN94" s="439">
        <v>287</v>
      </c>
      <c r="BO94" s="439">
        <v>287</v>
      </c>
      <c r="BP94" s="411">
        <v>287</v>
      </c>
      <c r="BQ94" s="411">
        <v>287</v>
      </c>
      <c r="BR94" s="411">
        <v>282</v>
      </c>
      <c r="BS94" s="411">
        <v>282</v>
      </c>
      <c r="BT94" s="411">
        <v>282</v>
      </c>
      <c r="BU94" s="411">
        <v>280</v>
      </c>
      <c r="BV94" s="411">
        <v>277</v>
      </c>
      <c r="BW94" s="416">
        <f>'1. Población_Afiliada_Regimen'!H94</f>
        <v>277</v>
      </c>
      <c r="BX94" s="118">
        <f t="shared" si="4"/>
        <v>0</v>
      </c>
      <c r="BY94" s="98">
        <f t="shared" si="5"/>
        <v>0</v>
      </c>
      <c r="BZ94" s="118">
        <f t="shared" si="6"/>
        <v>-1</v>
      </c>
      <c r="CA94" s="98">
        <f t="shared" si="7"/>
        <v>-0.35971223021582738</v>
      </c>
    </row>
    <row r="95" spans="1:79" ht="15" outlineLevel="2">
      <c r="A95" s="473">
        <v>607</v>
      </c>
      <c r="B95" s="16" t="s">
        <v>413</v>
      </c>
      <c r="C95" s="406" t="s">
        <v>416</v>
      </c>
      <c r="D95" s="412">
        <v>137</v>
      </c>
      <c r="E95" s="439">
        <v>137</v>
      </c>
      <c r="F95" s="439">
        <v>136</v>
      </c>
      <c r="G95" s="439">
        <v>136</v>
      </c>
      <c r="H95" s="439">
        <v>136</v>
      </c>
      <c r="I95" s="439">
        <v>149</v>
      </c>
      <c r="J95" s="439">
        <v>146</v>
      </c>
      <c r="K95" s="439">
        <v>147</v>
      </c>
      <c r="L95" s="439">
        <v>147</v>
      </c>
      <c r="M95" s="439">
        <v>147</v>
      </c>
      <c r="N95" s="439">
        <v>146</v>
      </c>
      <c r="O95" s="416">
        <v>148</v>
      </c>
      <c r="P95" s="412">
        <v>147</v>
      </c>
      <c r="Q95" s="439">
        <v>123</v>
      </c>
      <c r="R95" s="439">
        <v>122</v>
      </c>
      <c r="S95" s="439">
        <v>170</v>
      </c>
      <c r="T95" s="439">
        <v>169</v>
      </c>
      <c r="U95" s="439">
        <v>171</v>
      </c>
      <c r="V95" s="439">
        <v>171</v>
      </c>
      <c r="W95" s="439">
        <v>171</v>
      </c>
      <c r="X95" s="439">
        <v>171</v>
      </c>
      <c r="Y95" s="439">
        <v>170</v>
      </c>
      <c r="Z95" s="439">
        <v>170</v>
      </c>
      <c r="AA95" s="416">
        <v>170</v>
      </c>
      <c r="AB95" s="412">
        <v>170</v>
      </c>
      <c r="AC95" s="439">
        <v>169</v>
      </c>
      <c r="AD95" s="439">
        <v>170</v>
      </c>
      <c r="AE95" s="439">
        <v>170</v>
      </c>
      <c r="AF95" s="439">
        <v>171</v>
      </c>
      <c r="AG95" s="439">
        <v>171</v>
      </c>
      <c r="AH95" s="439">
        <v>173</v>
      </c>
      <c r="AI95" s="439">
        <v>173</v>
      </c>
      <c r="AJ95" s="439">
        <v>174</v>
      </c>
      <c r="AK95" s="439">
        <v>175</v>
      </c>
      <c r="AL95" s="439">
        <v>176</v>
      </c>
      <c r="AM95" s="416">
        <v>175</v>
      </c>
      <c r="AN95" s="412">
        <v>174</v>
      </c>
      <c r="AO95" s="439">
        <v>174</v>
      </c>
      <c r="AP95" s="439">
        <v>174</v>
      </c>
      <c r="AQ95" s="439">
        <v>173</v>
      </c>
      <c r="AR95" s="439">
        <v>172</v>
      </c>
      <c r="AS95" s="439">
        <v>172</v>
      </c>
      <c r="AT95" s="439">
        <v>171</v>
      </c>
      <c r="AU95" s="439">
        <v>171</v>
      </c>
      <c r="AV95" s="439">
        <v>171</v>
      </c>
      <c r="AW95" s="439">
        <v>171</v>
      </c>
      <c r="AX95" s="439">
        <v>171</v>
      </c>
      <c r="AY95" s="416">
        <v>171</v>
      </c>
      <c r="AZ95" s="412">
        <v>171</v>
      </c>
      <c r="BA95" s="439">
        <v>169</v>
      </c>
      <c r="BB95" s="439">
        <v>167</v>
      </c>
      <c r="BC95" s="439">
        <v>165</v>
      </c>
      <c r="BD95" s="439">
        <v>165</v>
      </c>
      <c r="BE95" s="439">
        <v>165</v>
      </c>
      <c r="BF95" s="439">
        <v>160</v>
      </c>
      <c r="BG95" s="439">
        <v>158</v>
      </c>
      <c r="BH95" s="439">
        <v>159</v>
      </c>
      <c r="BI95" s="439">
        <v>161</v>
      </c>
      <c r="BJ95" s="439">
        <v>164</v>
      </c>
      <c r="BK95" s="416">
        <v>164</v>
      </c>
      <c r="BL95" s="412">
        <v>167</v>
      </c>
      <c r="BM95" s="439">
        <v>167</v>
      </c>
      <c r="BN95" s="439">
        <v>168</v>
      </c>
      <c r="BO95" s="439">
        <v>168</v>
      </c>
      <c r="BP95" s="411">
        <v>168</v>
      </c>
      <c r="BQ95" s="411">
        <v>168</v>
      </c>
      <c r="BR95" s="411">
        <v>168</v>
      </c>
      <c r="BS95" s="411">
        <v>169</v>
      </c>
      <c r="BT95" s="411">
        <v>168</v>
      </c>
      <c r="BU95" s="411">
        <v>165</v>
      </c>
      <c r="BV95" s="411">
        <v>163</v>
      </c>
      <c r="BW95" s="416">
        <f>'1. Población_Afiliada_Regimen'!H95</f>
        <v>163</v>
      </c>
      <c r="BX95" s="118">
        <f t="shared" si="4"/>
        <v>0</v>
      </c>
      <c r="BY95" s="98">
        <f t="shared" si="5"/>
        <v>0</v>
      </c>
      <c r="BZ95" s="118">
        <f t="shared" si="6"/>
        <v>-1</v>
      </c>
      <c r="CA95" s="98">
        <f t="shared" si="7"/>
        <v>-0.6097560975609756</v>
      </c>
    </row>
    <row r="96" spans="1:79" ht="15" outlineLevel="2">
      <c r="A96" s="473">
        <v>615</v>
      </c>
      <c r="B96" s="16" t="s">
        <v>413</v>
      </c>
      <c r="C96" s="406" t="s">
        <v>417</v>
      </c>
      <c r="D96" s="412">
        <v>1436</v>
      </c>
      <c r="E96" s="439">
        <v>1436</v>
      </c>
      <c r="F96" s="439">
        <v>1435</v>
      </c>
      <c r="G96" s="439">
        <v>1435</v>
      </c>
      <c r="H96" s="439">
        <v>1435</v>
      </c>
      <c r="I96" s="439">
        <v>1480</v>
      </c>
      <c r="J96" s="439">
        <v>1480</v>
      </c>
      <c r="K96" s="439">
        <v>1481</v>
      </c>
      <c r="L96" s="439">
        <v>1481</v>
      </c>
      <c r="M96" s="439">
        <v>1480</v>
      </c>
      <c r="N96" s="439">
        <v>1474</v>
      </c>
      <c r="O96" s="416">
        <v>1526</v>
      </c>
      <c r="P96" s="412">
        <v>1517</v>
      </c>
      <c r="Q96" s="439">
        <v>1318</v>
      </c>
      <c r="R96" s="439">
        <v>1287</v>
      </c>
      <c r="S96" s="439">
        <v>1880</v>
      </c>
      <c r="T96" s="439">
        <v>1847</v>
      </c>
      <c r="U96" s="439">
        <v>1904</v>
      </c>
      <c r="V96" s="439">
        <v>1875</v>
      </c>
      <c r="W96" s="439">
        <v>1871</v>
      </c>
      <c r="X96" s="439">
        <v>1868</v>
      </c>
      <c r="Y96" s="439">
        <v>1881</v>
      </c>
      <c r="Z96" s="439">
        <v>1879</v>
      </c>
      <c r="AA96" s="416">
        <v>1874</v>
      </c>
      <c r="AB96" s="412">
        <v>1871</v>
      </c>
      <c r="AC96" s="439">
        <v>1866</v>
      </c>
      <c r="AD96" s="439">
        <v>1876</v>
      </c>
      <c r="AE96" s="439">
        <v>1876</v>
      </c>
      <c r="AF96" s="439">
        <v>1868</v>
      </c>
      <c r="AG96" s="439">
        <v>1857</v>
      </c>
      <c r="AH96" s="439">
        <v>1862</v>
      </c>
      <c r="AI96" s="439">
        <v>1873</v>
      </c>
      <c r="AJ96" s="439">
        <v>1872</v>
      </c>
      <c r="AK96" s="439">
        <v>1869</v>
      </c>
      <c r="AL96" s="439">
        <v>1866</v>
      </c>
      <c r="AM96" s="416">
        <v>1863</v>
      </c>
      <c r="AN96" s="412">
        <v>1856</v>
      </c>
      <c r="AO96" s="439">
        <v>1855</v>
      </c>
      <c r="AP96" s="439">
        <v>1852</v>
      </c>
      <c r="AQ96" s="439">
        <v>1844</v>
      </c>
      <c r="AR96" s="439">
        <v>1841</v>
      </c>
      <c r="AS96" s="439">
        <v>1835</v>
      </c>
      <c r="AT96" s="439">
        <v>1827</v>
      </c>
      <c r="AU96" s="439">
        <v>1808</v>
      </c>
      <c r="AV96" s="439">
        <v>1798</v>
      </c>
      <c r="AW96" s="439">
        <v>1792</v>
      </c>
      <c r="AX96" s="439">
        <v>1783</v>
      </c>
      <c r="AY96" s="416">
        <v>1778</v>
      </c>
      <c r="AZ96" s="412">
        <v>1771</v>
      </c>
      <c r="BA96" s="439">
        <v>1763</v>
      </c>
      <c r="BB96" s="439">
        <v>1748</v>
      </c>
      <c r="BC96" s="439">
        <v>1745</v>
      </c>
      <c r="BD96" s="439">
        <v>1739</v>
      </c>
      <c r="BE96" s="439">
        <v>1734</v>
      </c>
      <c r="BF96" s="439">
        <v>1683</v>
      </c>
      <c r="BG96" s="439">
        <v>1686</v>
      </c>
      <c r="BH96" s="439">
        <v>1680</v>
      </c>
      <c r="BI96" s="439">
        <v>1678</v>
      </c>
      <c r="BJ96" s="439">
        <v>1687</v>
      </c>
      <c r="BK96" s="416">
        <v>1684</v>
      </c>
      <c r="BL96" s="412">
        <v>1701</v>
      </c>
      <c r="BM96" s="439">
        <v>1698</v>
      </c>
      <c r="BN96" s="439">
        <v>1760</v>
      </c>
      <c r="BO96" s="439">
        <v>1762</v>
      </c>
      <c r="BP96" s="411">
        <v>1762</v>
      </c>
      <c r="BQ96" s="411">
        <v>1769</v>
      </c>
      <c r="BR96" s="411">
        <v>1739</v>
      </c>
      <c r="BS96" s="411">
        <v>1747</v>
      </c>
      <c r="BT96" s="411">
        <v>1742</v>
      </c>
      <c r="BU96" s="411">
        <v>1734</v>
      </c>
      <c r="BV96" s="411">
        <v>1732</v>
      </c>
      <c r="BW96" s="416">
        <f>'1. Población_Afiliada_Regimen'!H96</f>
        <v>1732</v>
      </c>
      <c r="BX96" s="118">
        <f t="shared" si="4"/>
        <v>0</v>
      </c>
      <c r="BY96" s="98">
        <f t="shared" si="5"/>
        <v>0</v>
      </c>
      <c r="BZ96" s="118">
        <f t="shared" si="6"/>
        <v>48</v>
      </c>
      <c r="CA96" s="98">
        <f t="shared" si="7"/>
        <v>2.8503562945368173</v>
      </c>
    </row>
    <row r="97" spans="1:79" ht="15" outlineLevel="2">
      <c r="A97" s="473">
        <v>649</v>
      </c>
      <c r="B97" s="16" t="s">
        <v>413</v>
      </c>
      <c r="C97" s="406" t="s">
        <v>420</v>
      </c>
      <c r="D97" s="412">
        <v>245</v>
      </c>
      <c r="E97" s="439">
        <v>245</v>
      </c>
      <c r="F97" s="439">
        <v>245</v>
      </c>
      <c r="G97" s="439">
        <v>245</v>
      </c>
      <c r="H97" s="439">
        <v>245</v>
      </c>
      <c r="I97" s="439">
        <v>249</v>
      </c>
      <c r="J97" s="439">
        <v>249</v>
      </c>
      <c r="K97" s="439">
        <v>249</v>
      </c>
      <c r="L97" s="439">
        <v>249</v>
      </c>
      <c r="M97" s="439">
        <v>249</v>
      </c>
      <c r="N97" s="439">
        <v>248</v>
      </c>
      <c r="O97" s="416">
        <v>278</v>
      </c>
      <c r="P97" s="412">
        <v>276</v>
      </c>
      <c r="Q97" s="439">
        <v>221</v>
      </c>
      <c r="R97" s="439">
        <v>221</v>
      </c>
      <c r="S97" s="439">
        <v>269</v>
      </c>
      <c r="T97" s="439">
        <v>266</v>
      </c>
      <c r="U97" s="439">
        <v>271</v>
      </c>
      <c r="V97" s="439">
        <v>262</v>
      </c>
      <c r="W97" s="439">
        <v>263</v>
      </c>
      <c r="X97" s="439">
        <v>263</v>
      </c>
      <c r="Y97" s="439">
        <v>263</v>
      </c>
      <c r="Z97" s="439">
        <v>262</v>
      </c>
      <c r="AA97" s="416">
        <v>262</v>
      </c>
      <c r="AB97" s="412">
        <v>262</v>
      </c>
      <c r="AC97" s="439">
        <v>262</v>
      </c>
      <c r="AD97" s="439">
        <v>263</v>
      </c>
      <c r="AE97" s="439">
        <v>263</v>
      </c>
      <c r="AF97" s="439">
        <v>264</v>
      </c>
      <c r="AG97" s="439">
        <v>264</v>
      </c>
      <c r="AH97" s="439">
        <v>265</v>
      </c>
      <c r="AI97" s="439">
        <v>265</v>
      </c>
      <c r="AJ97" s="439">
        <v>263</v>
      </c>
      <c r="AK97" s="439">
        <v>262</v>
      </c>
      <c r="AL97" s="439">
        <v>261</v>
      </c>
      <c r="AM97" s="416">
        <v>261</v>
      </c>
      <c r="AN97" s="412">
        <v>261</v>
      </c>
      <c r="AO97" s="439">
        <v>263</v>
      </c>
      <c r="AP97" s="439">
        <v>263</v>
      </c>
      <c r="AQ97" s="439">
        <v>262</v>
      </c>
      <c r="AR97" s="439">
        <v>262</v>
      </c>
      <c r="AS97" s="439">
        <v>262</v>
      </c>
      <c r="AT97" s="439">
        <v>261</v>
      </c>
      <c r="AU97" s="439">
        <v>260</v>
      </c>
      <c r="AV97" s="439">
        <v>260</v>
      </c>
      <c r="AW97" s="439">
        <v>259</v>
      </c>
      <c r="AX97" s="439">
        <v>259</v>
      </c>
      <c r="AY97" s="416">
        <v>259</v>
      </c>
      <c r="AZ97" s="412">
        <v>257</v>
      </c>
      <c r="BA97" s="439">
        <v>256</v>
      </c>
      <c r="BB97" s="439">
        <v>255</v>
      </c>
      <c r="BC97" s="439">
        <v>254</v>
      </c>
      <c r="BD97" s="439">
        <v>254</v>
      </c>
      <c r="BE97" s="439">
        <v>254</v>
      </c>
      <c r="BF97" s="439">
        <v>251</v>
      </c>
      <c r="BG97" s="439">
        <v>253</v>
      </c>
      <c r="BH97" s="439">
        <v>253</v>
      </c>
      <c r="BI97" s="439">
        <v>253</v>
      </c>
      <c r="BJ97" s="439">
        <v>252</v>
      </c>
      <c r="BK97" s="416">
        <v>252</v>
      </c>
      <c r="BL97" s="412">
        <v>251</v>
      </c>
      <c r="BM97" s="439">
        <v>251</v>
      </c>
      <c r="BN97" s="439">
        <v>257</v>
      </c>
      <c r="BO97" s="439">
        <v>258</v>
      </c>
      <c r="BP97" s="411">
        <v>258</v>
      </c>
      <c r="BQ97" s="411">
        <v>259</v>
      </c>
      <c r="BR97" s="411">
        <v>256</v>
      </c>
      <c r="BS97" s="411">
        <v>255</v>
      </c>
      <c r="BT97" s="411">
        <v>255</v>
      </c>
      <c r="BU97" s="411">
        <v>253</v>
      </c>
      <c r="BV97" s="411">
        <v>253</v>
      </c>
      <c r="BW97" s="416">
        <f>'1. Población_Afiliada_Regimen'!H97</f>
        <v>254</v>
      </c>
      <c r="BX97" s="118">
        <f t="shared" si="4"/>
        <v>1</v>
      </c>
      <c r="BY97" s="98">
        <f t="shared" si="5"/>
        <v>0.39525691699604742</v>
      </c>
      <c r="BZ97" s="118">
        <f t="shared" si="6"/>
        <v>2</v>
      </c>
      <c r="CA97" s="98">
        <f t="shared" si="7"/>
        <v>0.79365079365079361</v>
      </c>
    </row>
    <row r="98" spans="1:79" ht="15" outlineLevel="2">
      <c r="A98" s="473">
        <v>652</v>
      </c>
      <c r="B98" s="16" t="s">
        <v>413</v>
      </c>
      <c r="C98" s="406" t="s">
        <v>422</v>
      </c>
      <c r="D98" s="412">
        <v>84</v>
      </c>
      <c r="E98" s="439">
        <v>84</v>
      </c>
      <c r="F98" s="439">
        <v>84</v>
      </c>
      <c r="G98" s="439">
        <v>84</v>
      </c>
      <c r="H98" s="439">
        <v>84</v>
      </c>
      <c r="I98" s="439">
        <v>84</v>
      </c>
      <c r="J98" s="439">
        <v>84</v>
      </c>
      <c r="K98" s="439">
        <v>84</v>
      </c>
      <c r="L98" s="439">
        <v>84</v>
      </c>
      <c r="M98" s="439">
        <v>84</v>
      </c>
      <c r="N98" s="439">
        <v>84</v>
      </c>
      <c r="O98" s="416">
        <v>101</v>
      </c>
      <c r="P98" s="412">
        <v>99</v>
      </c>
      <c r="Q98" s="439">
        <v>85</v>
      </c>
      <c r="R98" s="439">
        <v>85</v>
      </c>
      <c r="S98" s="439">
        <v>100</v>
      </c>
      <c r="T98" s="439">
        <v>100</v>
      </c>
      <c r="U98" s="439">
        <v>100</v>
      </c>
      <c r="V98" s="439">
        <v>99</v>
      </c>
      <c r="W98" s="439">
        <v>99</v>
      </c>
      <c r="X98" s="439">
        <v>99</v>
      </c>
      <c r="Y98" s="439">
        <v>100</v>
      </c>
      <c r="Z98" s="439">
        <v>100</v>
      </c>
      <c r="AA98" s="416">
        <v>101</v>
      </c>
      <c r="AB98" s="412">
        <v>101</v>
      </c>
      <c r="AC98" s="439">
        <v>101</v>
      </c>
      <c r="AD98" s="439">
        <v>101</v>
      </c>
      <c r="AE98" s="439">
        <v>101</v>
      </c>
      <c r="AF98" s="439">
        <v>101</v>
      </c>
      <c r="AG98" s="439">
        <v>101</v>
      </c>
      <c r="AH98" s="439">
        <v>101</v>
      </c>
      <c r="AI98" s="439">
        <v>101</v>
      </c>
      <c r="AJ98" s="439">
        <v>101</v>
      </c>
      <c r="AK98" s="439">
        <v>101</v>
      </c>
      <c r="AL98" s="439">
        <v>101</v>
      </c>
      <c r="AM98" s="416">
        <v>101</v>
      </c>
      <c r="AN98" s="412">
        <v>101</v>
      </c>
      <c r="AO98" s="439">
        <v>103</v>
      </c>
      <c r="AP98" s="439">
        <v>103</v>
      </c>
      <c r="AQ98" s="439">
        <v>103</v>
      </c>
      <c r="AR98" s="439">
        <v>103</v>
      </c>
      <c r="AS98" s="439">
        <v>102</v>
      </c>
      <c r="AT98" s="439">
        <v>101</v>
      </c>
      <c r="AU98" s="439">
        <v>100</v>
      </c>
      <c r="AV98" s="439">
        <v>99</v>
      </c>
      <c r="AW98" s="439">
        <v>99</v>
      </c>
      <c r="AX98" s="439">
        <v>99</v>
      </c>
      <c r="AY98" s="416">
        <v>98</v>
      </c>
      <c r="AZ98" s="412">
        <v>98</v>
      </c>
      <c r="BA98" s="439">
        <v>97</v>
      </c>
      <c r="BB98" s="439">
        <v>97</v>
      </c>
      <c r="BC98" s="439">
        <v>97</v>
      </c>
      <c r="BD98" s="439">
        <v>97</v>
      </c>
      <c r="BE98" s="439">
        <v>97</v>
      </c>
      <c r="BF98" s="439">
        <v>94</v>
      </c>
      <c r="BG98" s="439">
        <v>93</v>
      </c>
      <c r="BH98" s="439">
        <v>93</v>
      </c>
      <c r="BI98" s="439">
        <v>93</v>
      </c>
      <c r="BJ98" s="439">
        <v>95</v>
      </c>
      <c r="BK98" s="416">
        <v>95</v>
      </c>
      <c r="BL98" s="412">
        <v>95</v>
      </c>
      <c r="BM98" s="439">
        <v>95</v>
      </c>
      <c r="BN98" s="439">
        <v>96</v>
      </c>
      <c r="BO98" s="439">
        <v>96</v>
      </c>
      <c r="BP98" s="411">
        <v>96</v>
      </c>
      <c r="BQ98" s="411">
        <v>98</v>
      </c>
      <c r="BR98" s="411">
        <v>98</v>
      </c>
      <c r="BS98" s="411">
        <v>99</v>
      </c>
      <c r="BT98" s="411">
        <v>98</v>
      </c>
      <c r="BU98" s="411">
        <v>98</v>
      </c>
      <c r="BV98" s="411">
        <v>99</v>
      </c>
      <c r="BW98" s="416">
        <f>'1. Población_Afiliada_Regimen'!H98</f>
        <v>99</v>
      </c>
      <c r="BX98" s="118">
        <f t="shared" si="4"/>
        <v>0</v>
      </c>
      <c r="BY98" s="98">
        <f t="shared" si="5"/>
        <v>0</v>
      </c>
      <c r="BZ98" s="118">
        <f t="shared" si="6"/>
        <v>4</v>
      </c>
      <c r="CA98" s="98">
        <f t="shared" si="7"/>
        <v>4.2105263157894735</v>
      </c>
    </row>
    <row r="99" spans="1:79" ht="15" outlineLevel="2">
      <c r="A99" s="473">
        <v>660</v>
      </c>
      <c r="B99" s="16" t="s">
        <v>413</v>
      </c>
      <c r="C99" s="406" t="s">
        <v>424</v>
      </c>
      <c r="D99" s="412">
        <v>188</v>
      </c>
      <c r="E99" s="439">
        <v>188</v>
      </c>
      <c r="F99" s="439">
        <v>188</v>
      </c>
      <c r="G99" s="439">
        <v>188</v>
      </c>
      <c r="H99" s="439">
        <v>188</v>
      </c>
      <c r="I99" s="439">
        <v>192</v>
      </c>
      <c r="J99" s="439">
        <v>192</v>
      </c>
      <c r="K99" s="439">
        <v>192</v>
      </c>
      <c r="L99" s="439">
        <v>192</v>
      </c>
      <c r="M99" s="439">
        <v>192</v>
      </c>
      <c r="N99" s="439">
        <v>191</v>
      </c>
      <c r="O99" s="416">
        <v>208</v>
      </c>
      <c r="P99" s="412">
        <v>208</v>
      </c>
      <c r="Q99" s="439">
        <v>187</v>
      </c>
      <c r="R99" s="439">
        <v>185</v>
      </c>
      <c r="S99" s="439">
        <v>243</v>
      </c>
      <c r="T99" s="439">
        <v>238</v>
      </c>
      <c r="U99" s="439">
        <v>243</v>
      </c>
      <c r="V99" s="439">
        <v>244</v>
      </c>
      <c r="W99" s="439">
        <v>244</v>
      </c>
      <c r="X99" s="439">
        <v>244</v>
      </c>
      <c r="Y99" s="439">
        <v>249</v>
      </c>
      <c r="Z99" s="439">
        <v>249</v>
      </c>
      <c r="AA99" s="416">
        <v>251</v>
      </c>
      <c r="AB99" s="412">
        <v>252</v>
      </c>
      <c r="AC99" s="439">
        <v>251</v>
      </c>
      <c r="AD99" s="439">
        <v>252</v>
      </c>
      <c r="AE99" s="439">
        <v>252</v>
      </c>
      <c r="AF99" s="439">
        <v>251</v>
      </c>
      <c r="AG99" s="439">
        <v>250</v>
      </c>
      <c r="AH99" s="439">
        <v>251</v>
      </c>
      <c r="AI99" s="439">
        <v>252</v>
      </c>
      <c r="AJ99" s="439">
        <v>251</v>
      </c>
      <c r="AK99" s="439">
        <v>252</v>
      </c>
      <c r="AL99" s="439">
        <v>251</v>
      </c>
      <c r="AM99" s="416">
        <v>251</v>
      </c>
      <c r="AN99" s="412">
        <v>251</v>
      </c>
      <c r="AO99" s="439">
        <v>251</v>
      </c>
      <c r="AP99" s="439">
        <v>251</v>
      </c>
      <c r="AQ99" s="439">
        <v>251</v>
      </c>
      <c r="AR99" s="439">
        <v>249</v>
      </c>
      <c r="AS99" s="439">
        <v>249</v>
      </c>
      <c r="AT99" s="439">
        <v>247</v>
      </c>
      <c r="AU99" s="439">
        <v>245</v>
      </c>
      <c r="AV99" s="439">
        <v>241</v>
      </c>
      <c r="AW99" s="439">
        <v>241</v>
      </c>
      <c r="AX99" s="439">
        <v>237</v>
      </c>
      <c r="AY99" s="416">
        <v>237</v>
      </c>
      <c r="AZ99" s="412">
        <v>237</v>
      </c>
      <c r="BA99" s="439">
        <v>237</v>
      </c>
      <c r="BB99" s="439">
        <v>236</v>
      </c>
      <c r="BC99" s="439">
        <v>236</v>
      </c>
      <c r="BD99" s="439">
        <v>236</v>
      </c>
      <c r="BE99" s="439">
        <v>236</v>
      </c>
      <c r="BF99" s="439">
        <v>227</v>
      </c>
      <c r="BG99" s="439">
        <v>222</v>
      </c>
      <c r="BH99" s="439">
        <v>222</v>
      </c>
      <c r="BI99" s="439">
        <v>222</v>
      </c>
      <c r="BJ99" s="439">
        <v>222</v>
      </c>
      <c r="BK99" s="416">
        <v>222</v>
      </c>
      <c r="BL99" s="412">
        <v>221</v>
      </c>
      <c r="BM99" s="439">
        <v>221</v>
      </c>
      <c r="BN99" s="439">
        <v>224</v>
      </c>
      <c r="BO99" s="439">
        <v>225</v>
      </c>
      <c r="BP99" s="411">
        <v>225</v>
      </c>
      <c r="BQ99" s="411">
        <v>228</v>
      </c>
      <c r="BR99" s="411">
        <v>222</v>
      </c>
      <c r="BS99" s="411">
        <v>222</v>
      </c>
      <c r="BT99" s="411">
        <v>222</v>
      </c>
      <c r="BU99" s="411">
        <v>221</v>
      </c>
      <c r="BV99" s="411">
        <v>223</v>
      </c>
      <c r="BW99" s="416">
        <f>'1. Población_Afiliada_Regimen'!H99</f>
        <v>221</v>
      </c>
      <c r="BX99" s="118">
        <f t="shared" si="4"/>
        <v>-2</v>
      </c>
      <c r="BY99" s="98">
        <f t="shared" si="5"/>
        <v>-0.89686098654708524</v>
      </c>
      <c r="BZ99" s="118">
        <f t="shared" si="6"/>
        <v>-1</v>
      </c>
      <c r="CA99" s="98">
        <f t="shared" si="7"/>
        <v>-0.45045045045045046</v>
      </c>
    </row>
    <row r="100" spans="1:79" ht="15" outlineLevel="2">
      <c r="A100" s="473">
        <v>667</v>
      </c>
      <c r="B100" s="16" t="s">
        <v>413</v>
      </c>
      <c r="C100" s="406" t="s">
        <v>425</v>
      </c>
      <c r="D100" s="412">
        <v>230</v>
      </c>
      <c r="E100" s="439">
        <v>230</v>
      </c>
      <c r="F100" s="439">
        <v>230</v>
      </c>
      <c r="G100" s="439">
        <v>230</v>
      </c>
      <c r="H100" s="439">
        <v>230</v>
      </c>
      <c r="I100" s="439">
        <v>234</v>
      </c>
      <c r="J100" s="439">
        <v>232</v>
      </c>
      <c r="K100" s="439">
        <v>233</v>
      </c>
      <c r="L100" s="439">
        <v>233</v>
      </c>
      <c r="M100" s="439">
        <v>233</v>
      </c>
      <c r="N100" s="439">
        <v>232</v>
      </c>
      <c r="O100" s="416">
        <v>252</v>
      </c>
      <c r="P100" s="412">
        <v>247</v>
      </c>
      <c r="Q100" s="439">
        <v>201</v>
      </c>
      <c r="R100" s="439">
        <v>197</v>
      </c>
      <c r="S100" s="439">
        <v>247</v>
      </c>
      <c r="T100" s="439">
        <v>246</v>
      </c>
      <c r="U100" s="439">
        <v>248</v>
      </c>
      <c r="V100" s="439">
        <v>246</v>
      </c>
      <c r="W100" s="439">
        <v>242</v>
      </c>
      <c r="X100" s="439">
        <v>241</v>
      </c>
      <c r="Y100" s="439">
        <v>244</v>
      </c>
      <c r="Z100" s="439">
        <v>244</v>
      </c>
      <c r="AA100" s="416">
        <v>244</v>
      </c>
      <c r="AB100" s="412">
        <v>244</v>
      </c>
      <c r="AC100" s="439">
        <v>244</v>
      </c>
      <c r="AD100" s="439">
        <v>243</v>
      </c>
      <c r="AE100" s="439">
        <v>243</v>
      </c>
      <c r="AF100" s="439">
        <v>244</v>
      </c>
      <c r="AG100" s="439">
        <v>241</v>
      </c>
      <c r="AH100" s="439">
        <v>241</v>
      </c>
      <c r="AI100" s="439">
        <v>242</v>
      </c>
      <c r="AJ100" s="439">
        <v>240</v>
      </c>
      <c r="AK100" s="439">
        <v>239</v>
      </c>
      <c r="AL100" s="439">
        <v>239</v>
      </c>
      <c r="AM100" s="416">
        <v>238</v>
      </c>
      <c r="AN100" s="412">
        <v>238</v>
      </c>
      <c r="AO100" s="439">
        <v>238</v>
      </c>
      <c r="AP100" s="439">
        <v>237</v>
      </c>
      <c r="AQ100" s="439">
        <v>233</v>
      </c>
      <c r="AR100" s="439">
        <v>233</v>
      </c>
      <c r="AS100" s="439">
        <v>232</v>
      </c>
      <c r="AT100" s="439">
        <v>231</v>
      </c>
      <c r="AU100" s="439">
        <v>231</v>
      </c>
      <c r="AV100" s="439">
        <v>231</v>
      </c>
      <c r="AW100" s="439">
        <v>231</v>
      </c>
      <c r="AX100" s="439">
        <v>231</v>
      </c>
      <c r="AY100" s="416">
        <v>230</v>
      </c>
      <c r="AZ100" s="412">
        <v>230</v>
      </c>
      <c r="BA100" s="439">
        <v>228</v>
      </c>
      <c r="BB100" s="439">
        <v>229</v>
      </c>
      <c r="BC100" s="439">
        <v>229</v>
      </c>
      <c r="BD100" s="439">
        <v>229</v>
      </c>
      <c r="BE100" s="439">
        <v>227</v>
      </c>
      <c r="BF100" s="439">
        <v>225</v>
      </c>
      <c r="BG100" s="439">
        <v>227</v>
      </c>
      <c r="BH100" s="439">
        <v>226</v>
      </c>
      <c r="BI100" s="439">
        <v>226</v>
      </c>
      <c r="BJ100" s="439">
        <v>224</v>
      </c>
      <c r="BK100" s="416">
        <v>224</v>
      </c>
      <c r="BL100" s="412">
        <v>224</v>
      </c>
      <c r="BM100" s="439">
        <v>223</v>
      </c>
      <c r="BN100" s="439">
        <v>224</v>
      </c>
      <c r="BO100" s="439">
        <v>224</v>
      </c>
      <c r="BP100" s="411">
        <v>224</v>
      </c>
      <c r="BQ100" s="411">
        <v>225</v>
      </c>
      <c r="BR100" s="411">
        <v>224</v>
      </c>
      <c r="BS100" s="411">
        <v>224</v>
      </c>
      <c r="BT100" s="411">
        <v>224</v>
      </c>
      <c r="BU100" s="411">
        <v>224</v>
      </c>
      <c r="BV100" s="411">
        <v>222</v>
      </c>
      <c r="BW100" s="416">
        <f>'1. Población_Afiliada_Regimen'!H100</f>
        <v>222</v>
      </c>
      <c r="BX100" s="118">
        <f t="shared" si="4"/>
        <v>0</v>
      </c>
      <c r="BY100" s="98">
        <f t="shared" si="5"/>
        <v>0</v>
      </c>
      <c r="BZ100" s="118">
        <f t="shared" si="6"/>
        <v>-2</v>
      </c>
      <c r="CA100" s="98">
        <f t="shared" si="7"/>
        <v>-0.89285714285714279</v>
      </c>
    </row>
    <row r="101" spans="1:79" ht="15" outlineLevel="2">
      <c r="A101" s="473">
        <v>674</v>
      </c>
      <c r="B101" s="16" t="s">
        <v>413</v>
      </c>
      <c r="C101" s="406" t="s">
        <v>426</v>
      </c>
      <c r="D101" s="412">
        <v>257</v>
      </c>
      <c r="E101" s="439">
        <v>257</v>
      </c>
      <c r="F101" s="439">
        <v>257</v>
      </c>
      <c r="G101" s="439">
        <v>257</v>
      </c>
      <c r="H101" s="439">
        <v>257</v>
      </c>
      <c r="I101" s="439">
        <v>258</v>
      </c>
      <c r="J101" s="439">
        <v>258</v>
      </c>
      <c r="K101" s="439">
        <v>258</v>
      </c>
      <c r="L101" s="439">
        <v>258</v>
      </c>
      <c r="M101" s="439">
        <v>258</v>
      </c>
      <c r="N101" s="439">
        <v>257</v>
      </c>
      <c r="O101" s="416">
        <v>263</v>
      </c>
      <c r="P101" s="412">
        <v>261</v>
      </c>
      <c r="Q101" s="439">
        <v>238</v>
      </c>
      <c r="R101" s="439">
        <v>234</v>
      </c>
      <c r="S101" s="439">
        <v>310</v>
      </c>
      <c r="T101" s="439">
        <v>304</v>
      </c>
      <c r="U101" s="439">
        <v>303</v>
      </c>
      <c r="V101" s="439">
        <v>300</v>
      </c>
      <c r="W101" s="439">
        <v>297</v>
      </c>
      <c r="X101" s="439">
        <v>294</v>
      </c>
      <c r="Y101" s="439">
        <v>294</v>
      </c>
      <c r="Z101" s="439">
        <v>293</v>
      </c>
      <c r="AA101" s="416">
        <v>296</v>
      </c>
      <c r="AB101" s="412">
        <v>295</v>
      </c>
      <c r="AC101" s="439">
        <v>295</v>
      </c>
      <c r="AD101" s="439">
        <v>296</v>
      </c>
      <c r="AE101" s="439">
        <v>296</v>
      </c>
      <c r="AF101" s="439">
        <v>294</v>
      </c>
      <c r="AG101" s="439">
        <v>292</v>
      </c>
      <c r="AH101" s="439">
        <v>291</v>
      </c>
      <c r="AI101" s="439">
        <v>291</v>
      </c>
      <c r="AJ101" s="439">
        <v>291</v>
      </c>
      <c r="AK101" s="439">
        <v>293</v>
      </c>
      <c r="AL101" s="439">
        <v>292</v>
      </c>
      <c r="AM101" s="416">
        <v>292</v>
      </c>
      <c r="AN101" s="412">
        <v>292</v>
      </c>
      <c r="AO101" s="439">
        <v>288</v>
      </c>
      <c r="AP101" s="439">
        <v>288</v>
      </c>
      <c r="AQ101" s="439">
        <v>287</v>
      </c>
      <c r="AR101" s="439">
        <v>286</v>
      </c>
      <c r="AS101" s="439">
        <v>286</v>
      </c>
      <c r="AT101" s="439">
        <v>286</v>
      </c>
      <c r="AU101" s="439">
        <v>285</v>
      </c>
      <c r="AV101" s="439">
        <v>284</v>
      </c>
      <c r="AW101" s="439">
        <v>284</v>
      </c>
      <c r="AX101" s="439">
        <v>282</v>
      </c>
      <c r="AY101" s="416">
        <v>281</v>
      </c>
      <c r="AZ101" s="412">
        <v>281</v>
      </c>
      <c r="BA101" s="439">
        <v>281</v>
      </c>
      <c r="BB101" s="439">
        <v>278</v>
      </c>
      <c r="BC101" s="439">
        <v>278</v>
      </c>
      <c r="BD101" s="439">
        <v>276</v>
      </c>
      <c r="BE101" s="439">
        <v>274</v>
      </c>
      <c r="BF101" s="439">
        <v>271</v>
      </c>
      <c r="BG101" s="439">
        <v>267</v>
      </c>
      <c r="BH101" s="439">
        <v>267</v>
      </c>
      <c r="BI101" s="439">
        <v>266</v>
      </c>
      <c r="BJ101" s="439">
        <v>269</v>
      </c>
      <c r="BK101" s="416">
        <v>269</v>
      </c>
      <c r="BL101" s="412">
        <v>268</v>
      </c>
      <c r="BM101" s="439">
        <v>265</v>
      </c>
      <c r="BN101" s="439">
        <v>270</v>
      </c>
      <c r="BO101" s="439">
        <v>270</v>
      </c>
      <c r="BP101" s="411">
        <v>270</v>
      </c>
      <c r="BQ101" s="411">
        <v>272</v>
      </c>
      <c r="BR101" s="411">
        <v>272</v>
      </c>
      <c r="BS101" s="411">
        <v>272</v>
      </c>
      <c r="BT101" s="411">
        <v>271</v>
      </c>
      <c r="BU101" s="411">
        <v>271</v>
      </c>
      <c r="BV101" s="411">
        <v>270</v>
      </c>
      <c r="BW101" s="416">
        <f>'1. Población_Afiliada_Regimen'!H101</f>
        <v>269</v>
      </c>
      <c r="BX101" s="118">
        <f t="shared" si="4"/>
        <v>-1</v>
      </c>
      <c r="BY101" s="98">
        <f t="shared" si="5"/>
        <v>-0.37037037037037041</v>
      </c>
      <c r="BZ101" s="118">
        <f t="shared" si="6"/>
        <v>0</v>
      </c>
      <c r="CA101" s="98">
        <f t="shared" si="7"/>
        <v>0</v>
      </c>
    </row>
    <row r="102" spans="1:79" ht="15" outlineLevel="2">
      <c r="A102" s="473">
        <v>697</v>
      </c>
      <c r="B102" s="16" t="s">
        <v>413</v>
      </c>
      <c r="C102" s="406" t="s">
        <v>371</v>
      </c>
      <c r="D102" s="412">
        <v>350</v>
      </c>
      <c r="E102" s="439">
        <v>350</v>
      </c>
      <c r="F102" s="439">
        <v>350</v>
      </c>
      <c r="G102" s="439">
        <v>350</v>
      </c>
      <c r="H102" s="439">
        <v>350</v>
      </c>
      <c r="I102" s="439">
        <v>355</v>
      </c>
      <c r="J102" s="439">
        <v>355</v>
      </c>
      <c r="K102" s="439">
        <v>355</v>
      </c>
      <c r="L102" s="439">
        <v>355</v>
      </c>
      <c r="M102" s="439">
        <v>355</v>
      </c>
      <c r="N102" s="439">
        <v>354</v>
      </c>
      <c r="O102" s="416">
        <v>361</v>
      </c>
      <c r="P102" s="412">
        <v>357</v>
      </c>
      <c r="Q102" s="439">
        <v>315</v>
      </c>
      <c r="R102" s="439">
        <v>311</v>
      </c>
      <c r="S102" s="439">
        <v>444</v>
      </c>
      <c r="T102" s="439">
        <v>439</v>
      </c>
      <c r="U102" s="439">
        <v>444</v>
      </c>
      <c r="V102" s="439">
        <v>441</v>
      </c>
      <c r="W102" s="439">
        <v>439</v>
      </c>
      <c r="X102" s="439">
        <v>438</v>
      </c>
      <c r="Y102" s="439">
        <v>436</v>
      </c>
      <c r="Z102" s="439">
        <v>436</v>
      </c>
      <c r="AA102" s="416">
        <v>435</v>
      </c>
      <c r="AB102" s="412">
        <v>435</v>
      </c>
      <c r="AC102" s="439">
        <v>432</v>
      </c>
      <c r="AD102" s="439">
        <v>432</v>
      </c>
      <c r="AE102" s="439">
        <v>432</v>
      </c>
      <c r="AF102" s="439">
        <v>421</v>
      </c>
      <c r="AG102" s="439">
        <v>421</v>
      </c>
      <c r="AH102" s="439">
        <v>421</v>
      </c>
      <c r="AI102" s="439">
        <v>423</v>
      </c>
      <c r="AJ102" s="439">
        <v>423</v>
      </c>
      <c r="AK102" s="439">
        <v>423</v>
      </c>
      <c r="AL102" s="439">
        <v>421</v>
      </c>
      <c r="AM102" s="416">
        <v>421</v>
      </c>
      <c r="AN102" s="412">
        <v>421</v>
      </c>
      <c r="AO102" s="439">
        <v>420</v>
      </c>
      <c r="AP102" s="439">
        <v>420</v>
      </c>
      <c r="AQ102" s="439">
        <v>420</v>
      </c>
      <c r="AR102" s="439">
        <v>420</v>
      </c>
      <c r="AS102" s="439">
        <v>419</v>
      </c>
      <c r="AT102" s="439">
        <v>419</v>
      </c>
      <c r="AU102" s="439">
        <v>418</v>
      </c>
      <c r="AV102" s="439">
        <v>418</v>
      </c>
      <c r="AW102" s="439">
        <v>417</v>
      </c>
      <c r="AX102" s="439">
        <v>417</v>
      </c>
      <c r="AY102" s="416">
        <v>415</v>
      </c>
      <c r="AZ102" s="412">
        <v>414</v>
      </c>
      <c r="BA102" s="439">
        <v>411</v>
      </c>
      <c r="BB102" s="439">
        <v>409</v>
      </c>
      <c r="BC102" s="439">
        <v>408</v>
      </c>
      <c r="BD102" s="439">
        <v>405</v>
      </c>
      <c r="BE102" s="439">
        <v>405</v>
      </c>
      <c r="BF102" s="439">
        <v>398</v>
      </c>
      <c r="BG102" s="439">
        <v>397</v>
      </c>
      <c r="BH102" s="439">
        <v>396</v>
      </c>
      <c r="BI102" s="439">
        <v>395</v>
      </c>
      <c r="BJ102" s="439">
        <v>395</v>
      </c>
      <c r="BK102" s="416">
        <v>394</v>
      </c>
      <c r="BL102" s="412">
        <v>393</v>
      </c>
      <c r="BM102" s="439">
        <v>393</v>
      </c>
      <c r="BN102" s="439">
        <v>395</v>
      </c>
      <c r="BO102" s="439">
        <v>394</v>
      </c>
      <c r="BP102" s="411">
        <v>394</v>
      </c>
      <c r="BQ102" s="411">
        <v>394</v>
      </c>
      <c r="BR102" s="411">
        <v>386</v>
      </c>
      <c r="BS102" s="411">
        <v>386</v>
      </c>
      <c r="BT102" s="411">
        <v>386</v>
      </c>
      <c r="BU102" s="411">
        <v>385</v>
      </c>
      <c r="BV102" s="411">
        <v>384</v>
      </c>
      <c r="BW102" s="416">
        <f>'1. Población_Afiliada_Regimen'!H102</f>
        <v>384</v>
      </c>
      <c r="BX102" s="118">
        <f t="shared" si="4"/>
        <v>0</v>
      </c>
      <c r="BY102" s="98">
        <f t="shared" si="5"/>
        <v>0</v>
      </c>
      <c r="BZ102" s="118">
        <f t="shared" si="6"/>
        <v>-10</v>
      </c>
      <c r="CA102" s="98">
        <f t="shared" si="7"/>
        <v>-2.5380710659898478</v>
      </c>
    </row>
    <row r="103" spans="1:79" ht="15" outlineLevel="2">
      <c r="A103" s="473">
        <v>756</v>
      </c>
      <c r="B103" s="16" t="s">
        <v>413</v>
      </c>
      <c r="C103" s="406" t="s">
        <v>427</v>
      </c>
      <c r="D103" s="412">
        <v>646</v>
      </c>
      <c r="E103" s="439">
        <v>646</v>
      </c>
      <c r="F103" s="439">
        <v>646</v>
      </c>
      <c r="G103" s="439">
        <v>646</v>
      </c>
      <c r="H103" s="439">
        <v>646</v>
      </c>
      <c r="I103" s="439">
        <v>653</v>
      </c>
      <c r="J103" s="439">
        <v>653</v>
      </c>
      <c r="K103" s="439">
        <v>653</v>
      </c>
      <c r="L103" s="439">
        <v>652</v>
      </c>
      <c r="M103" s="439">
        <v>652</v>
      </c>
      <c r="N103" s="439">
        <v>652</v>
      </c>
      <c r="O103" s="416">
        <v>689</v>
      </c>
      <c r="P103" s="412">
        <v>688</v>
      </c>
      <c r="Q103" s="439">
        <v>607</v>
      </c>
      <c r="R103" s="439">
        <v>597</v>
      </c>
      <c r="S103" s="439">
        <v>797</v>
      </c>
      <c r="T103" s="439">
        <v>785</v>
      </c>
      <c r="U103" s="439">
        <v>790</v>
      </c>
      <c r="V103" s="439">
        <v>782</v>
      </c>
      <c r="W103" s="439">
        <v>782</v>
      </c>
      <c r="X103" s="439">
        <v>781</v>
      </c>
      <c r="Y103" s="439">
        <v>786</v>
      </c>
      <c r="Z103" s="439">
        <v>785</v>
      </c>
      <c r="AA103" s="416">
        <v>787</v>
      </c>
      <c r="AB103" s="412">
        <v>789</v>
      </c>
      <c r="AC103" s="439">
        <v>788</v>
      </c>
      <c r="AD103" s="439">
        <v>789</v>
      </c>
      <c r="AE103" s="439">
        <v>789</v>
      </c>
      <c r="AF103" s="439">
        <v>783</v>
      </c>
      <c r="AG103" s="439">
        <v>780</v>
      </c>
      <c r="AH103" s="439">
        <v>783</v>
      </c>
      <c r="AI103" s="439">
        <v>788</v>
      </c>
      <c r="AJ103" s="439">
        <v>788</v>
      </c>
      <c r="AK103" s="439">
        <v>789</v>
      </c>
      <c r="AL103" s="439">
        <v>789</v>
      </c>
      <c r="AM103" s="416">
        <v>788</v>
      </c>
      <c r="AN103" s="412">
        <v>786</v>
      </c>
      <c r="AO103" s="439">
        <v>785</v>
      </c>
      <c r="AP103" s="439">
        <v>783</v>
      </c>
      <c r="AQ103" s="439">
        <v>781</v>
      </c>
      <c r="AR103" s="439">
        <v>780</v>
      </c>
      <c r="AS103" s="439">
        <v>777</v>
      </c>
      <c r="AT103" s="439">
        <v>774</v>
      </c>
      <c r="AU103" s="439">
        <v>763</v>
      </c>
      <c r="AV103" s="439">
        <v>762</v>
      </c>
      <c r="AW103" s="439">
        <v>762</v>
      </c>
      <c r="AX103" s="439">
        <v>762</v>
      </c>
      <c r="AY103" s="416">
        <v>760</v>
      </c>
      <c r="AZ103" s="412">
        <v>758</v>
      </c>
      <c r="BA103" s="439">
        <v>751</v>
      </c>
      <c r="BB103" s="439">
        <v>748</v>
      </c>
      <c r="BC103" s="439">
        <v>746</v>
      </c>
      <c r="BD103" s="439">
        <v>748</v>
      </c>
      <c r="BE103" s="439">
        <v>747</v>
      </c>
      <c r="BF103" s="439">
        <v>732</v>
      </c>
      <c r="BG103" s="439">
        <v>726</v>
      </c>
      <c r="BH103" s="439">
        <v>726</v>
      </c>
      <c r="BI103" s="439">
        <v>723</v>
      </c>
      <c r="BJ103" s="439">
        <v>720</v>
      </c>
      <c r="BK103" s="416">
        <v>720</v>
      </c>
      <c r="BL103" s="412">
        <v>714</v>
      </c>
      <c r="BM103" s="439">
        <v>712</v>
      </c>
      <c r="BN103" s="439">
        <v>722</v>
      </c>
      <c r="BO103" s="439">
        <v>723</v>
      </c>
      <c r="BP103" s="411">
        <v>723</v>
      </c>
      <c r="BQ103" s="411">
        <v>732</v>
      </c>
      <c r="BR103" s="411">
        <v>725</v>
      </c>
      <c r="BS103" s="411">
        <v>725</v>
      </c>
      <c r="BT103" s="411">
        <v>722</v>
      </c>
      <c r="BU103" s="411">
        <v>719</v>
      </c>
      <c r="BV103" s="411">
        <v>715</v>
      </c>
      <c r="BW103" s="416">
        <f>'1. Población_Afiliada_Regimen'!H103</f>
        <v>717</v>
      </c>
      <c r="BX103" s="118">
        <f t="shared" si="4"/>
        <v>2</v>
      </c>
      <c r="BY103" s="98">
        <f t="shared" si="5"/>
        <v>0.27972027972027974</v>
      </c>
      <c r="BZ103" s="118">
        <f t="shared" si="6"/>
        <v>-3</v>
      </c>
      <c r="CA103" s="98">
        <f t="shared" si="7"/>
        <v>-0.41666666666666669</v>
      </c>
    </row>
    <row r="104" spans="1:79" ht="15" outlineLevel="1">
      <c r="A104" s="143" t="s">
        <v>429</v>
      </c>
      <c r="B104" s="28"/>
      <c r="C104" s="29"/>
      <c r="D104" s="46">
        <v>5135</v>
      </c>
      <c r="E104" s="47">
        <v>5135</v>
      </c>
      <c r="F104" s="47">
        <v>5134</v>
      </c>
      <c r="G104" s="47">
        <v>5134</v>
      </c>
      <c r="H104" s="47">
        <v>5134</v>
      </c>
      <c r="I104" s="47">
        <v>5223</v>
      </c>
      <c r="J104" s="47">
        <v>5221</v>
      </c>
      <c r="K104" s="47">
        <v>5223</v>
      </c>
      <c r="L104" s="47">
        <v>5222</v>
      </c>
      <c r="M104" s="47">
        <v>5220</v>
      </c>
      <c r="N104" s="47">
        <v>5210</v>
      </c>
      <c r="O104" s="270">
        <v>5446</v>
      </c>
      <c r="P104" s="46">
        <v>5421</v>
      </c>
      <c r="Q104" s="47">
        <v>4782</v>
      </c>
      <c r="R104" s="47">
        <v>4735</v>
      </c>
      <c r="S104" s="47">
        <v>6392</v>
      </c>
      <c r="T104" s="47">
        <v>6304</v>
      </c>
      <c r="U104" s="47">
        <v>6406</v>
      </c>
      <c r="V104" s="47">
        <v>6356</v>
      </c>
      <c r="W104" s="47">
        <v>6343</v>
      </c>
      <c r="X104" s="47">
        <v>6333</v>
      </c>
      <c r="Y104" s="47">
        <v>6361</v>
      </c>
      <c r="Z104" s="47">
        <v>6350</v>
      </c>
      <c r="AA104" s="270">
        <v>6369</v>
      </c>
      <c r="AB104" s="46">
        <v>6366</v>
      </c>
      <c r="AC104" s="47">
        <v>6365</v>
      </c>
      <c r="AD104" s="47">
        <v>6373</v>
      </c>
      <c r="AE104" s="47">
        <v>6371</v>
      </c>
      <c r="AF104" s="47">
        <v>6368</v>
      </c>
      <c r="AG104" s="47">
        <v>6345</v>
      </c>
      <c r="AH104" s="47">
        <v>6362</v>
      </c>
      <c r="AI104" s="47">
        <v>6376</v>
      </c>
      <c r="AJ104" s="47">
        <v>6382</v>
      </c>
      <c r="AK104" s="47">
        <v>6393</v>
      </c>
      <c r="AL104" s="47">
        <v>6387</v>
      </c>
      <c r="AM104" s="270">
        <v>6384</v>
      </c>
      <c r="AN104" s="46">
        <v>6369</v>
      </c>
      <c r="AO104" s="47">
        <v>6377</v>
      </c>
      <c r="AP104" s="47">
        <v>6372</v>
      </c>
      <c r="AQ104" s="47">
        <v>6357</v>
      </c>
      <c r="AR104" s="47">
        <v>6340</v>
      </c>
      <c r="AS104" s="47">
        <v>6330</v>
      </c>
      <c r="AT104" s="47">
        <v>6314</v>
      </c>
      <c r="AU104" s="47">
        <v>6278</v>
      </c>
      <c r="AV104" s="47">
        <v>6261</v>
      </c>
      <c r="AW104" s="47">
        <v>6248</v>
      </c>
      <c r="AX104" s="47">
        <v>6219</v>
      </c>
      <c r="AY104" s="270">
        <v>6213</v>
      </c>
      <c r="AZ104" s="46">
        <v>6202</v>
      </c>
      <c r="BA104" s="47">
        <v>6179</v>
      </c>
      <c r="BB104" s="47">
        <v>6157</v>
      </c>
      <c r="BC104" s="47">
        <v>6141</v>
      </c>
      <c r="BD104" s="47">
        <v>6119</v>
      </c>
      <c r="BE104" s="47">
        <v>6102</v>
      </c>
      <c r="BF104" s="47">
        <v>5989</v>
      </c>
      <c r="BG104" s="47">
        <v>5983</v>
      </c>
      <c r="BH104" s="47">
        <v>5976</v>
      </c>
      <c r="BI104" s="47">
        <v>5964</v>
      </c>
      <c r="BJ104" s="47">
        <v>5976</v>
      </c>
      <c r="BK104" s="270">
        <v>5971</v>
      </c>
      <c r="BL104" s="46">
        <v>5944</v>
      </c>
      <c r="BM104" s="47">
        <v>5939</v>
      </c>
      <c r="BN104" s="47">
        <v>6041</v>
      </c>
      <c r="BO104" s="47">
        <v>6045</v>
      </c>
      <c r="BP104" s="59">
        <v>6045</v>
      </c>
      <c r="BQ104" s="59">
        <v>6083</v>
      </c>
      <c r="BR104" s="59">
        <v>6021</v>
      </c>
      <c r="BS104" s="59">
        <v>6029</v>
      </c>
      <c r="BT104" s="59">
        <v>6013</v>
      </c>
      <c r="BU104" s="59">
        <v>5992</v>
      </c>
      <c r="BV104" s="59">
        <v>5985</v>
      </c>
      <c r="BW104" s="270">
        <f>SUM(BW105:BW127)</f>
        <v>5992</v>
      </c>
      <c r="BX104" s="118">
        <f t="shared" si="4"/>
        <v>7</v>
      </c>
      <c r="BY104" s="98">
        <f t="shared" si="5"/>
        <v>0.11695906432748539</v>
      </c>
      <c r="BZ104" s="118">
        <f t="shared" si="6"/>
        <v>21</v>
      </c>
      <c r="CA104" s="98">
        <f t="shared" si="7"/>
        <v>0.35169988276670577</v>
      </c>
    </row>
    <row r="105" spans="1:79" ht="15" outlineLevel="2">
      <c r="A105" s="473">
        <v>30</v>
      </c>
      <c r="B105" s="16" t="s">
        <v>429</v>
      </c>
      <c r="C105" s="406" t="s">
        <v>303</v>
      </c>
      <c r="D105" s="412">
        <v>391</v>
      </c>
      <c r="E105" s="439">
        <v>391</v>
      </c>
      <c r="F105" s="439">
        <v>391</v>
      </c>
      <c r="G105" s="439">
        <v>391</v>
      </c>
      <c r="H105" s="439">
        <v>391</v>
      </c>
      <c r="I105" s="439">
        <v>401</v>
      </c>
      <c r="J105" s="439">
        <v>401</v>
      </c>
      <c r="K105" s="439">
        <v>401</v>
      </c>
      <c r="L105" s="439">
        <v>401</v>
      </c>
      <c r="M105" s="439">
        <v>400</v>
      </c>
      <c r="N105" s="439">
        <v>400</v>
      </c>
      <c r="O105" s="416">
        <v>412</v>
      </c>
      <c r="P105" s="412">
        <v>410</v>
      </c>
      <c r="Q105" s="439">
        <v>355</v>
      </c>
      <c r="R105" s="439">
        <v>352</v>
      </c>
      <c r="S105" s="439">
        <v>508</v>
      </c>
      <c r="T105" s="439">
        <v>504</v>
      </c>
      <c r="U105" s="439">
        <v>504</v>
      </c>
      <c r="V105" s="439">
        <v>497</v>
      </c>
      <c r="W105" s="439">
        <v>495</v>
      </c>
      <c r="X105" s="439">
        <v>495</v>
      </c>
      <c r="Y105" s="439">
        <v>496</v>
      </c>
      <c r="Z105" s="439">
        <v>496</v>
      </c>
      <c r="AA105" s="416">
        <v>498</v>
      </c>
      <c r="AB105" s="412">
        <v>498</v>
      </c>
      <c r="AC105" s="439">
        <v>497</v>
      </c>
      <c r="AD105" s="439">
        <v>495</v>
      </c>
      <c r="AE105" s="439">
        <v>495</v>
      </c>
      <c r="AF105" s="439">
        <v>490</v>
      </c>
      <c r="AG105" s="439">
        <v>490</v>
      </c>
      <c r="AH105" s="439">
        <v>492</v>
      </c>
      <c r="AI105" s="439">
        <v>492</v>
      </c>
      <c r="AJ105" s="439">
        <v>492</v>
      </c>
      <c r="AK105" s="439">
        <v>492</v>
      </c>
      <c r="AL105" s="439">
        <v>490</v>
      </c>
      <c r="AM105" s="416">
        <v>490</v>
      </c>
      <c r="AN105" s="412">
        <v>487</v>
      </c>
      <c r="AO105" s="439">
        <v>486</v>
      </c>
      <c r="AP105" s="439">
        <v>486</v>
      </c>
      <c r="AQ105" s="439">
        <v>484</v>
      </c>
      <c r="AR105" s="439">
        <v>483</v>
      </c>
      <c r="AS105" s="439">
        <v>483</v>
      </c>
      <c r="AT105" s="439">
        <v>483</v>
      </c>
      <c r="AU105" s="439">
        <v>483</v>
      </c>
      <c r="AV105" s="439">
        <v>482</v>
      </c>
      <c r="AW105" s="439">
        <v>482</v>
      </c>
      <c r="AX105" s="439">
        <v>481</v>
      </c>
      <c r="AY105" s="416">
        <v>481</v>
      </c>
      <c r="AZ105" s="412">
        <v>480</v>
      </c>
      <c r="BA105" s="439">
        <v>478</v>
      </c>
      <c r="BB105" s="439">
        <v>475</v>
      </c>
      <c r="BC105" s="439">
        <v>475</v>
      </c>
      <c r="BD105" s="439">
        <v>472</v>
      </c>
      <c r="BE105" s="439">
        <v>472</v>
      </c>
      <c r="BF105" s="439">
        <v>464</v>
      </c>
      <c r="BG105" s="439">
        <v>459</v>
      </c>
      <c r="BH105" s="439">
        <v>456</v>
      </c>
      <c r="BI105" s="439">
        <v>455</v>
      </c>
      <c r="BJ105" s="439">
        <v>455</v>
      </c>
      <c r="BK105" s="416">
        <v>453</v>
      </c>
      <c r="BL105" s="412">
        <v>449</v>
      </c>
      <c r="BM105" s="439">
        <v>448</v>
      </c>
      <c r="BN105" s="439">
        <v>452</v>
      </c>
      <c r="BO105" s="439">
        <v>452</v>
      </c>
      <c r="BP105" s="411">
        <v>452</v>
      </c>
      <c r="BQ105" s="411">
        <v>452</v>
      </c>
      <c r="BR105" s="411">
        <v>448</v>
      </c>
      <c r="BS105" s="411">
        <v>448</v>
      </c>
      <c r="BT105" s="411">
        <v>448</v>
      </c>
      <c r="BU105" s="411">
        <v>447</v>
      </c>
      <c r="BV105" s="411">
        <v>447</v>
      </c>
      <c r="BW105" s="416">
        <f>'1. Población_Afiliada_Regimen'!H105</f>
        <v>448</v>
      </c>
      <c r="BX105" s="118">
        <f t="shared" si="4"/>
        <v>1</v>
      </c>
      <c r="BY105" s="98">
        <f t="shared" si="5"/>
        <v>0.22371364653243847</v>
      </c>
      <c r="BZ105" s="118">
        <f t="shared" si="6"/>
        <v>-5</v>
      </c>
      <c r="CA105" s="98">
        <f t="shared" si="7"/>
        <v>-1.1037527593818985</v>
      </c>
    </row>
    <row r="106" spans="1:79" ht="15" outlineLevel="2">
      <c r="A106" s="473">
        <v>34</v>
      </c>
      <c r="B106" s="16" t="s">
        <v>429</v>
      </c>
      <c r="C106" s="406" t="s">
        <v>307</v>
      </c>
      <c r="D106" s="412">
        <v>627</v>
      </c>
      <c r="E106" s="439">
        <v>627</v>
      </c>
      <c r="F106" s="439">
        <v>627</v>
      </c>
      <c r="G106" s="439">
        <v>627</v>
      </c>
      <c r="H106" s="439">
        <v>627</v>
      </c>
      <c r="I106" s="439">
        <v>636</v>
      </c>
      <c r="J106" s="439">
        <v>636</v>
      </c>
      <c r="K106" s="439">
        <v>636</v>
      </c>
      <c r="L106" s="439">
        <v>635</v>
      </c>
      <c r="M106" s="439">
        <v>635</v>
      </c>
      <c r="N106" s="439">
        <v>634</v>
      </c>
      <c r="O106" s="416">
        <v>658</v>
      </c>
      <c r="P106" s="412">
        <v>656</v>
      </c>
      <c r="Q106" s="439">
        <v>580</v>
      </c>
      <c r="R106" s="439">
        <v>572</v>
      </c>
      <c r="S106" s="439">
        <v>736</v>
      </c>
      <c r="T106" s="439">
        <v>726</v>
      </c>
      <c r="U106" s="439">
        <v>738</v>
      </c>
      <c r="V106" s="439">
        <v>725</v>
      </c>
      <c r="W106" s="439">
        <v>725</v>
      </c>
      <c r="X106" s="439">
        <v>723</v>
      </c>
      <c r="Y106" s="439">
        <v>729</v>
      </c>
      <c r="Z106" s="439">
        <v>728</v>
      </c>
      <c r="AA106" s="416">
        <v>730</v>
      </c>
      <c r="AB106" s="412">
        <v>730</v>
      </c>
      <c r="AC106" s="439">
        <v>730</v>
      </c>
      <c r="AD106" s="439">
        <v>732</v>
      </c>
      <c r="AE106" s="439">
        <v>731</v>
      </c>
      <c r="AF106" s="439">
        <v>729</v>
      </c>
      <c r="AG106" s="439">
        <v>729</v>
      </c>
      <c r="AH106" s="439">
        <v>726</v>
      </c>
      <c r="AI106" s="439">
        <v>724</v>
      </c>
      <c r="AJ106" s="439">
        <v>723</v>
      </c>
      <c r="AK106" s="439">
        <v>724</v>
      </c>
      <c r="AL106" s="439">
        <v>724</v>
      </c>
      <c r="AM106" s="416">
        <v>724</v>
      </c>
      <c r="AN106" s="412">
        <v>723</v>
      </c>
      <c r="AO106" s="439">
        <v>721</v>
      </c>
      <c r="AP106" s="439">
        <v>721</v>
      </c>
      <c r="AQ106" s="439">
        <v>719</v>
      </c>
      <c r="AR106" s="439">
        <v>718</v>
      </c>
      <c r="AS106" s="439">
        <v>718</v>
      </c>
      <c r="AT106" s="439">
        <v>718</v>
      </c>
      <c r="AU106" s="439">
        <v>714</v>
      </c>
      <c r="AV106" s="439">
        <v>712</v>
      </c>
      <c r="AW106" s="439">
        <v>712</v>
      </c>
      <c r="AX106" s="439">
        <v>711</v>
      </c>
      <c r="AY106" s="416">
        <v>711</v>
      </c>
      <c r="AZ106" s="412">
        <v>711</v>
      </c>
      <c r="BA106" s="439">
        <v>709</v>
      </c>
      <c r="BB106" s="439">
        <v>707</v>
      </c>
      <c r="BC106" s="439">
        <v>706</v>
      </c>
      <c r="BD106" s="439">
        <v>702</v>
      </c>
      <c r="BE106" s="439">
        <v>701</v>
      </c>
      <c r="BF106" s="439">
        <v>688</v>
      </c>
      <c r="BG106" s="439">
        <v>684</v>
      </c>
      <c r="BH106" s="439">
        <v>684</v>
      </c>
      <c r="BI106" s="439">
        <v>683</v>
      </c>
      <c r="BJ106" s="439">
        <v>682</v>
      </c>
      <c r="BK106" s="416">
        <v>682</v>
      </c>
      <c r="BL106" s="412">
        <v>676</v>
      </c>
      <c r="BM106" s="439">
        <v>676</v>
      </c>
      <c r="BN106" s="439">
        <v>692</v>
      </c>
      <c r="BO106" s="439">
        <v>692</v>
      </c>
      <c r="BP106" s="411">
        <v>692</v>
      </c>
      <c r="BQ106" s="411">
        <v>692</v>
      </c>
      <c r="BR106" s="411">
        <v>683</v>
      </c>
      <c r="BS106" s="411">
        <v>684</v>
      </c>
      <c r="BT106" s="411">
        <v>683</v>
      </c>
      <c r="BU106" s="411">
        <v>681</v>
      </c>
      <c r="BV106" s="411">
        <v>683</v>
      </c>
      <c r="BW106" s="416">
        <f>'1. Población_Afiliada_Regimen'!H106</f>
        <v>684</v>
      </c>
      <c r="BX106" s="118">
        <f t="shared" si="4"/>
        <v>1</v>
      </c>
      <c r="BY106" s="98">
        <f t="shared" si="5"/>
        <v>0.14641288433382138</v>
      </c>
      <c r="BZ106" s="118">
        <f t="shared" si="6"/>
        <v>2</v>
      </c>
      <c r="CA106" s="98">
        <f t="shared" si="7"/>
        <v>0.2932551319648094</v>
      </c>
    </row>
    <row r="107" spans="1:79" ht="15" outlineLevel="2">
      <c r="A107" s="473">
        <v>36</v>
      </c>
      <c r="B107" s="16" t="s">
        <v>429</v>
      </c>
      <c r="C107" s="406" t="s">
        <v>309</v>
      </c>
      <c r="D107" s="412">
        <v>66</v>
      </c>
      <c r="E107" s="439">
        <v>66</v>
      </c>
      <c r="F107" s="439">
        <v>66</v>
      </c>
      <c r="G107" s="439">
        <v>66</v>
      </c>
      <c r="H107" s="439">
        <v>66</v>
      </c>
      <c r="I107" s="439">
        <v>66</v>
      </c>
      <c r="J107" s="439">
        <v>66</v>
      </c>
      <c r="K107" s="439">
        <v>66</v>
      </c>
      <c r="L107" s="439">
        <v>66</v>
      </c>
      <c r="M107" s="439">
        <v>66</v>
      </c>
      <c r="N107" s="439">
        <v>66</v>
      </c>
      <c r="O107" s="416">
        <v>75</v>
      </c>
      <c r="P107" s="412">
        <v>75</v>
      </c>
      <c r="Q107" s="439">
        <v>67</v>
      </c>
      <c r="R107" s="439">
        <v>66</v>
      </c>
      <c r="S107" s="439">
        <v>99</v>
      </c>
      <c r="T107" s="439">
        <v>99</v>
      </c>
      <c r="U107" s="439">
        <v>102</v>
      </c>
      <c r="V107" s="439">
        <v>101</v>
      </c>
      <c r="W107" s="439">
        <v>101</v>
      </c>
      <c r="X107" s="439">
        <v>101</v>
      </c>
      <c r="Y107" s="439">
        <v>103</v>
      </c>
      <c r="Z107" s="439">
        <v>103</v>
      </c>
      <c r="AA107" s="416">
        <v>103</v>
      </c>
      <c r="AB107" s="412">
        <v>103</v>
      </c>
      <c r="AC107" s="439">
        <v>103</v>
      </c>
      <c r="AD107" s="439">
        <v>103</v>
      </c>
      <c r="AE107" s="439">
        <v>103</v>
      </c>
      <c r="AF107" s="439">
        <v>103</v>
      </c>
      <c r="AG107" s="439">
        <v>103</v>
      </c>
      <c r="AH107" s="439">
        <v>103</v>
      </c>
      <c r="AI107" s="439">
        <v>103</v>
      </c>
      <c r="AJ107" s="439">
        <v>103</v>
      </c>
      <c r="AK107" s="439">
        <v>105</v>
      </c>
      <c r="AL107" s="439">
        <v>105</v>
      </c>
      <c r="AM107" s="416">
        <v>105</v>
      </c>
      <c r="AN107" s="412">
        <v>105</v>
      </c>
      <c r="AO107" s="439">
        <v>105</v>
      </c>
      <c r="AP107" s="439">
        <v>105</v>
      </c>
      <c r="AQ107" s="439">
        <v>105</v>
      </c>
      <c r="AR107" s="439">
        <v>105</v>
      </c>
      <c r="AS107" s="439">
        <v>105</v>
      </c>
      <c r="AT107" s="439">
        <v>104</v>
      </c>
      <c r="AU107" s="439">
        <v>104</v>
      </c>
      <c r="AV107" s="439">
        <v>103</v>
      </c>
      <c r="AW107" s="439">
        <v>103</v>
      </c>
      <c r="AX107" s="439">
        <v>102</v>
      </c>
      <c r="AY107" s="416">
        <v>102</v>
      </c>
      <c r="AZ107" s="412">
        <v>102</v>
      </c>
      <c r="BA107" s="439">
        <v>100</v>
      </c>
      <c r="BB107" s="439">
        <v>100</v>
      </c>
      <c r="BC107" s="439">
        <v>100</v>
      </c>
      <c r="BD107" s="439">
        <v>100</v>
      </c>
      <c r="BE107" s="439">
        <v>100</v>
      </c>
      <c r="BF107" s="439">
        <v>98</v>
      </c>
      <c r="BG107" s="439">
        <v>101</v>
      </c>
      <c r="BH107" s="439">
        <v>101</v>
      </c>
      <c r="BI107" s="439">
        <v>101</v>
      </c>
      <c r="BJ107" s="439">
        <v>101</v>
      </c>
      <c r="BK107" s="416">
        <v>101</v>
      </c>
      <c r="BL107" s="412">
        <v>99</v>
      </c>
      <c r="BM107" s="439">
        <v>99</v>
      </c>
      <c r="BN107" s="439">
        <v>98</v>
      </c>
      <c r="BO107" s="439">
        <v>98</v>
      </c>
      <c r="BP107" s="411">
        <v>98</v>
      </c>
      <c r="BQ107" s="411">
        <v>98</v>
      </c>
      <c r="BR107" s="411">
        <v>97</v>
      </c>
      <c r="BS107" s="411">
        <v>97</v>
      </c>
      <c r="BT107" s="411">
        <v>97</v>
      </c>
      <c r="BU107" s="411">
        <v>97</v>
      </c>
      <c r="BV107" s="411">
        <v>96</v>
      </c>
      <c r="BW107" s="416">
        <f>'1. Población_Afiliada_Regimen'!H107</f>
        <v>96</v>
      </c>
      <c r="BX107" s="118">
        <f t="shared" si="4"/>
        <v>0</v>
      </c>
      <c r="BY107" s="98">
        <f t="shared" si="5"/>
        <v>0</v>
      </c>
      <c r="BZ107" s="118">
        <f t="shared" si="6"/>
        <v>-5</v>
      </c>
      <c r="CA107" s="98">
        <f t="shared" si="7"/>
        <v>-4.9504950495049505</v>
      </c>
    </row>
    <row r="108" spans="1:79" ht="15" outlineLevel="2">
      <c r="A108" s="473">
        <v>91</v>
      </c>
      <c r="B108" s="16" t="s">
        <v>429</v>
      </c>
      <c r="C108" s="406" t="s">
        <v>329</v>
      </c>
      <c r="D108" s="412">
        <v>121</v>
      </c>
      <c r="E108" s="439">
        <v>121</v>
      </c>
      <c r="F108" s="439">
        <v>121</v>
      </c>
      <c r="G108" s="439">
        <v>121</v>
      </c>
      <c r="H108" s="439">
        <v>121</v>
      </c>
      <c r="I108" s="439">
        <v>122</v>
      </c>
      <c r="J108" s="439">
        <v>122</v>
      </c>
      <c r="K108" s="439">
        <v>122</v>
      </c>
      <c r="L108" s="439">
        <v>122</v>
      </c>
      <c r="M108" s="439">
        <v>122</v>
      </c>
      <c r="N108" s="439">
        <v>122</v>
      </c>
      <c r="O108" s="416">
        <v>127</v>
      </c>
      <c r="P108" s="412">
        <v>127</v>
      </c>
      <c r="Q108" s="439">
        <v>117</v>
      </c>
      <c r="R108" s="439">
        <v>117</v>
      </c>
      <c r="S108" s="439">
        <v>144</v>
      </c>
      <c r="T108" s="439">
        <v>142</v>
      </c>
      <c r="U108" s="439">
        <v>146</v>
      </c>
      <c r="V108" s="439">
        <v>144</v>
      </c>
      <c r="W108" s="439">
        <v>144</v>
      </c>
      <c r="X108" s="439">
        <v>144</v>
      </c>
      <c r="Y108" s="439">
        <v>144</v>
      </c>
      <c r="Z108" s="439">
        <v>144</v>
      </c>
      <c r="AA108" s="416">
        <v>144</v>
      </c>
      <c r="AB108" s="412">
        <v>143</v>
      </c>
      <c r="AC108" s="439">
        <v>143</v>
      </c>
      <c r="AD108" s="439">
        <v>144</v>
      </c>
      <c r="AE108" s="439">
        <v>144</v>
      </c>
      <c r="AF108" s="439">
        <v>146</v>
      </c>
      <c r="AG108" s="439">
        <v>146</v>
      </c>
      <c r="AH108" s="439">
        <v>147</v>
      </c>
      <c r="AI108" s="439">
        <v>147</v>
      </c>
      <c r="AJ108" s="439">
        <v>147</v>
      </c>
      <c r="AK108" s="439">
        <v>147</v>
      </c>
      <c r="AL108" s="439">
        <v>147</v>
      </c>
      <c r="AM108" s="416">
        <v>147</v>
      </c>
      <c r="AN108" s="412">
        <v>147</v>
      </c>
      <c r="AO108" s="439">
        <v>150</v>
      </c>
      <c r="AP108" s="439">
        <v>150</v>
      </c>
      <c r="AQ108" s="439">
        <v>150</v>
      </c>
      <c r="AR108" s="439">
        <v>150</v>
      </c>
      <c r="AS108" s="439">
        <v>149</v>
      </c>
      <c r="AT108" s="439">
        <v>147</v>
      </c>
      <c r="AU108" s="439">
        <v>147</v>
      </c>
      <c r="AV108" s="439">
        <v>147</v>
      </c>
      <c r="AW108" s="439">
        <v>147</v>
      </c>
      <c r="AX108" s="439">
        <v>147</v>
      </c>
      <c r="AY108" s="416">
        <v>147</v>
      </c>
      <c r="AZ108" s="412">
        <v>147</v>
      </c>
      <c r="BA108" s="439">
        <v>147</v>
      </c>
      <c r="BB108" s="439">
        <v>147</v>
      </c>
      <c r="BC108" s="439">
        <v>146</v>
      </c>
      <c r="BD108" s="439">
        <v>146</v>
      </c>
      <c r="BE108" s="439">
        <v>145</v>
      </c>
      <c r="BF108" s="439">
        <v>144</v>
      </c>
      <c r="BG108" s="439">
        <v>140</v>
      </c>
      <c r="BH108" s="439">
        <v>140</v>
      </c>
      <c r="BI108" s="439">
        <v>139</v>
      </c>
      <c r="BJ108" s="439">
        <v>141</v>
      </c>
      <c r="BK108" s="416">
        <v>141</v>
      </c>
      <c r="BL108" s="412">
        <v>141</v>
      </c>
      <c r="BM108" s="439">
        <v>141</v>
      </c>
      <c r="BN108" s="439">
        <v>148</v>
      </c>
      <c r="BO108" s="439">
        <v>148</v>
      </c>
      <c r="BP108" s="411">
        <v>148</v>
      </c>
      <c r="BQ108" s="411">
        <v>149</v>
      </c>
      <c r="BR108" s="411">
        <v>148</v>
      </c>
      <c r="BS108" s="411">
        <v>149</v>
      </c>
      <c r="BT108" s="411">
        <v>148</v>
      </c>
      <c r="BU108" s="411">
        <v>148</v>
      </c>
      <c r="BV108" s="411">
        <v>147</v>
      </c>
      <c r="BW108" s="416">
        <f>'1. Población_Afiliada_Regimen'!H108</f>
        <v>147</v>
      </c>
      <c r="BX108" s="118">
        <f t="shared" si="4"/>
        <v>0</v>
      </c>
      <c r="BY108" s="98">
        <f t="shared" si="5"/>
        <v>0</v>
      </c>
      <c r="BZ108" s="118">
        <f t="shared" si="6"/>
        <v>6</v>
      </c>
      <c r="CA108" s="98">
        <f t="shared" si="7"/>
        <v>4.2553191489361701</v>
      </c>
    </row>
    <row r="109" spans="1:79" ht="15" outlineLevel="2">
      <c r="A109" s="473">
        <v>93</v>
      </c>
      <c r="B109" s="16" t="s">
        <v>429</v>
      </c>
      <c r="C109" s="406" t="s">
        <v>331</v>
      </c>
      <c r="D109" s="412">
        <v>214</v>
      </c>
      <c r="E109" s="439">
        <v>214</v>
      </c>
      <c r="F109" s="439">
        <v>214</v>
      </c>
      <c r="G109" s="439">
        <v>214</v>
      </c>
      <c r="H109" s="439">
        <v>214</v>
      </c>
      <c r="I109" s="439">
        <v>216</v>
      </c>
      <c r="J109" s="439">
        <v>216</v>
      </c>
      <c r="K109" s="439">
        <v>216</v>
      </c>
      <c r="L109" s="439">
        <v>216</v>
      </c>
      <c r="M109" s="439">
        <v>216</v>
      </c>
      <c r="N109" s="439">
        <v>216</v>
      </c>
      <c r="O109" s="416">
        <v>226</v>
      </c>
      <c r="P109" s="412">
        <v>226</v>
      </c>
      <c r="Q109" s="439">
        <v>208</v>
      </c>
      <c r="R109" s="439">
        <v>205</v>
      </c>
      <c r="S109" s="439">
        <v>291</v>
      </c>
      <c r="T109" s="439">
        <v>290</v>
      </c>
      <c r="U109" s="439">
        <v>297</v>
      </c>
      <c r="V109" s="439">
        <v>299</v>
      </c>
      <c r="W109" s="439">
        <v>298</v>
      </c>
      <c r="X109" s="439">
        <v>298</v>
      </c>
      <c r="Y109" s="439">
        <v>297</v>
      </c>
      <c r="Z109" s="439">
        <v>296</v>
      </c>
      <c r="AA109" s="416">
        <v>295</v>
      </c>
      <c r="AB109" s="412">
        <v>293</v>
      </c>
      <c r="AC109" s="439">
        <v>292</v>
      </c>
      <c r="AD109" s="439">
        <v>295</v>
      </c>
      <c r="AE109" s="439">
        <v>295</v>
      </c>
      <c r="AF109" s="439">
        <v>294</v>
      </c>
      <c r="AG109" s="439">
        <v>293</v>
      </c>
      <c r="AH109" s="439">
        <v>296</v>
      </c>
      <c r="AI109" s="439">
        <v>296</v>
      </c>
      <c r="AJ109" s="439">
        <v>294</v>
      </c>
      <c r="AK109" s="439">
        <v>295</v>
      </c>
      <c r="AL109" s="439">
        <v>294</v>
      </c>
      <c r="AM109" s="416">
        <v>294</v>
      </c>
      <c r="AN109" s="412">
        <v>294</v>
      </c>
      <c r="AO109" s="439">
        <v>296</v>
      </c>
      <c r="AP109" s="439">
        <v>296</v>
      </c>
      <c r="AQ109" s="439">
        <v>296</v>
      </c>
      <c r="AR109" s="439">
        <v>295</v>
      </c>
      <c r="AS109" s="439">
        <v>295</v>
      </c>
      <c r="AT109" s="439">
        <v>295</v>
      </c>
      <c r="AU109" s="439">
        <v>294</v>
      </c>
      <c r="AV109" s="439">
        <v>294</v>
      </c>
      <c r="AW109" s="439">
        <v>294</v>
      </c>
      <c r="AX109" s="439">
        <v>293</v>
      </c>
      <c r="AY109" s="416">
        <v>293</v>
      </c>
      <c r="AZ109" s="412">
        <v>293</v>
      </c>
      <c r="BA109" s="439">
        <v>291</v>
      </c>
      <c r="BB109" s="439">
        <v>291</v>
      </c>
      <c r="BC109" s="439">
        <v>291</v>
      </c>
      <c r="BD109" s="439">
        <v>291</v>
      </c>
      <c r="BE109" s="439">
        <v>290</v>
      </c>
      <c r="BF109" s="439">
        <v>286</v>
      </c>
      <c r="BG109" s="439">
        <v>289</v>
      </c>
      <c r="BH109" s="439">
        <v>289</v>
      </c>
      <c r="BI109" s="439">
        <v>289</v>
      </c>
      <c r="BJ109" s="439">
        <v>288</v>
      </c>
      <c r="BK109" s="416">
        <v>288</v>
      </c>
      <c r="BL109" s="412">
        <v>286</v>
      </c>
      <c r="BM109" s="439">
        <v>286</v>
      </c>
      <c r="BN109" s="439">
        <v>289</v>
      </c>
      <c r="BO109" s="439">
        <v>291</v>
      </c>
      <c r="BP109" s="411">
        <v>291</v>
      </c>
      <c r="BQ109" s="411">
        <v>292</v>
      </c>
      <c r="BR109" s="411">
        <v>291</v>
      </c>
      <c r="BS109" s="411">
        <v>291</v>
      </c>
      <c r="BT109" s="411">
        <v>291</v>
      </c>
      <c r="BU109" s="411">
        <v>291</v>
      </c>
      <c r="BV109" s="411">
        <v>292</v>
      </c>
      <c r="BW109" s="416">
        <f>'1. Población_Afiliada_Regimen'!H109</f>
        <v>292</v>
      </c>
      <c r="BX109" s="118">
        <f t="shared" si="4"/>
        <v>0</v>
      </c>
      <c r="BY109" s="98">
        <f t="shared" si="5"/>
        <v>0</v>
      </c>
      <c r="BZ109" s="118">
        <f t="shared" si="6"/>
        <v>4</v>
      </c>
      <c r="CA109" s="98">
        <f t="shared" si="7"/>
        <v>1.3888888888888888</v>
      </c>
    </row>
    <row r="110" spans="1:79" ht="15" outlineLevel="2">
      <c r="A110" s="473">
        <v>101</v>
      </c>
      <c r="B110" s="16" t="s">
        <v>429</v>
      </c>
      <c r="C110" s="406" t="s">
        <v>358</v>
      </c>
      <c r="D110" s="412">
        <v>339</v>
      </c>
      <c r="E110" s="439">
        <v>339</v>
      </c>
      <c r="F110" s="439">
        <v>339</v>
      </c>
      <c r="G110" s="439">
        <v>339</v>
      </c>
      <c r="H110" s="439">
        <v>339</v>
      </c>
      <c r="I110" s="439">
        <v>345</v>
      </c>
      <c r="J110" s="439">
        <v>345</v>
      </c>
      <c r="K110" s="439">
        <v>345</v>
      </c>
      <c r="L110" s="439">
        <v>345</v>
      </c>
      <c r="M110" s="439">
        <v>345</v>
      </c>
      <c r="N110" s="439">
        <v>343</v>
      </c>
      <c r="O110" s="416">
        <v>363</v>
      </c>
      <c r="P110" s="412">
        <v>364</v>
      </c>
      <c r="Q110" s="439">
        <v>320</v>
      </c>
      <c r="R110" s="439">
        <v>314</v>
      </c>
      <c r="S110" s="439">
        <v>439</v>
      </c>
      <c r="T110" s="439">
        <v>430</v>
      </c>
      <c r="U110" s="439">
        <v>444</v>
      </c>
      <c r="V110" s="439">
        <v>440</v>
      </c>
      <c r="W110" s="439">
        <v>440</v>
      </c>
      <c r="X110" s="439">
        <v>440</v>
      </c>
      <c r="Y110" s="439">
        <v>442</v>
      </c>
      <c r="Z110" s="439">
        <v>441</v>
      </c>
      <c r="AA110" s="416">
        <v>442</v>
      </c>
      <c r="AB110" s="412">
        <v>442</v>
      </c>
      <c r="AC110" s="439">
        <v>443</v>
      </c>
      <c r="AD110" s="439">
        <v>442</v>
      </c>
      <c r="AE110" s="439">
        <v>442</v>
      </c>
      <c r="AF110" s="439">
        <v>449</v>
      </c>
      <c r="AG110" s="439">
        <v>447</v>
      </c>
      <c r="AH110" s="439">
        <v>454</v>
      </c>
      <c r="AI110" s="439">
        <v>456</v>
      </c>
      <c r="AJ110" s="439">
        <v>459</v>
      </c>
      <c r="AK110" s="439">
        <v>460</v>
      </c>
      <c r="AL110" s="439">
        <v>458</v>
      </c>
      <c r="AM110" s="416">
        <v>458</v>
      </c>
      <c r="AN110" s="412">
        <v>455</v>
      </c>
      <c r="AO110" s="439">
        <v>455</v>
      </c>
      <c r="AP110" s="439">
        <v>453</v>
      </c>
      <c r="AQ110" s="439">
        <v>452</v>
      </c>
      <c r="AR110" s="439">
        <v>450</v>
      </c>
      <c r="AS110" s="439">
        <v>449</v>
      </c>
      <c r="AT110" s="439">
        <v>448</v>
      </c>
      <c r="AU110" s="439">
        <v>447</v>
      </c>
      <c r="AV110" s="439">
        <v>447</v>
      </c>
      <c r="AW110" s="439">
        <v>447</v>
      </c>
      <c r="AX110" s="439">
        <v>444</v>
      </c>
      <c r="AY110" s="416">
        <v>444</v>
      </c>
      <c r="AZ110" s="412">
        <v>443</v>
      </c>
      <c r="BA110" s="439">
        <v>441</v>
      </c>
      <c r="BB110" s="439">
        <v>440</v>
      </c>
      <c r="BC110" s="439">
        <v>440</v>
      </c>
      <c r="BD110" s="439">
        <v>437</v>
      </c>
      <c r="BE110" s="439">
        <v>437</v>
      </c>
      <c r="BF110" s="439">
        <v>431</v>
      </c>
      <c r="BG110" s="439">
        <v>429</v>
      </c>
      <c r="BH110" s="439">
        <v>429</v>
      </c>
      <c r="BI110" s="439">
        <v>428</v>
      </c>
      <c r="BJ110" s="439">
        <v>432</v>
      </c>
      <c r="BK110" s="416">
        <v>432</v>
      </c>
      <c r="BL110" s="412">
        <v>429</v>
      </c>
      <c r="BM110" s="439">
        <v>427</v>
      </c>
      <c r="BN110" s="439">
        <v>435</v>
      </c>
      <c r="BO110" s="439">
        <v>435</v>
      </c>
      <c r="BP110" s="411">
        <v>435</v>
      </c>
      <c r="BQ110" s="411">
        <v>441</v>
      </c>
      <c r="BR110" s="411">
        <v>435</v>
      </c>
      <c r="BS110" s="411">
        <v>434</v>
      </c>
      <c r="BT110" s="411">
        <v>433</v>
      </c>
      <c r="BU110" s="411">
        <v>428</v>
      </c>
      <c r="BV110" s="411">
        <v>431</v>
      </c>
      <c r="BW110" s="416">
        <f>'1. Población_Afiliada_Regimen'!H110</f>
        <v>430</v>
      </c>
      <c r="BX110" s="118">
        <f t="shared" si="4"/>
        <v>-1</v>
      </c>
      <c r="BY110" s="98">
        <f t="shared" si="5"/>
        <v>-0.23201856148491878</v>
      </c>
      <c r="BZ110" s="118">
        <f t="shared" si="6"/>
        <v>-2</v>
      </c>
      <c r="CA110" s="98">
        <f t="shared" si="7"/>
        <v>-0.46296296296296291</v>
      </c>
    </row>
    <row r="111" spans="1:79" ht="15" outlineLevel="2">
      <c r="A111" s="473">
        <v>145</v>
      </c>
      <c r="B111" s="16" t="s">
        <v>429</v>
      </c>
      <c r="C111" s="406" t="s">
        <v>347</v>
      </c>
      <c r="D111" s="412">
        <v>127</v>
      </c>
      <c r="E111" s="439">
        <v>127</v>
      </c>
      <c r="F111" s="439">
        <v>127</v>
      </c>
      <c r="G111" s="439">
        <v>127</v>
      </c>
      <c r="H111" s="439">
        <v>127</v>
      </c>
      <c r="I111" s="439">
        <v>127</v>
      </c>
      <c r="J111" s="439">
        <v>127</v>
      </c>
      <c r="K111" s="439">
        <v>127</v>
      </c>
      <c r="L111" s="439">
        <v>127</v>
      </c>
      <c r="M111" s="439">
        <v>127</v>
      </c>
      <c r="N111" s="439">
        <v>127</v>
      </c>
      <c r="O111" s="416">
        <v>134</v>
      </c>
      <c r="P111" s="412">
        <v>134</v>
      </c>
      <c r="Q111" s="439">
        <v>117</v>
      </c>
      <c r="R111" s="439">
        <v>116</v>
      </c>
      <c r="S111" s="439">
        <v>147</v>
      </c>
      <c r="T111" s="439">
        <v>145</v>
      </c>
      <c r="U111" s="439">
        <v>148</v>
      </c>
      <c r="V111" s="439">
        <v>146</v>
      </c>
      <c r="W111" s="439">
        <v>142</v>
      </c>
      <c r="X111" s="439">
        <v>142</v>
      </c>
      <c r="Y111" s="439">
        <v>142</v>
      </c>
      <c r="Z111" s="439">
        <v>141</v>
      </c>
      <c r="AA111" s="416">
        <v>141</v>
      </c>
      <c r="AB111" s="412">
        <v>141</v>
      </c>
      <c r="AC111" s="439">
        <v>141</v>
      </c>
      <c r="AD111" s="439">
        <v>141</v>
      </c>
      <c r="AE111" s="439">
        <v>141</v>
      </c>
      <c r="AF111" s="439">
        <v>141</v>
      </c>
      <c r="AG111" s="439">
        <v>141</v>
      </c>
      <c r="AH111" s="439">
        <v>141</v>
      </c>
      <c r="AI111" s="439">
        <v>139</v>
      </c>
      <c r="AJ111" s="439">
        <v>139</v>
      </c>
      <c r="AK111" s="439">
        <v>139</v>
      </c>
      <c r="AL111" s="439">
        <v>139</v>
      </c>
      <c r="AM111" s="416">
        <v>139</v>
      </c>
      <c r="AN111" s="412">
        <v>139</v>
      </c>
      <c r="AO111" s="439">
        <v>140</v>
      </c>
      <c r="AP111" s="439">
        <v>140</v>
      </c>
      <c r="AQ111" s="439">
        <v>140</v>
      </c>
      <c r="AR111" s="439">
        <v>140</v>
      </c>
      <c r="AS111" s="439">
        <v>140</v>
      </c>
      <c r="AT111" s="439">
        <v>140</v>
      </c>
      <c r="AU111" s="439">
        <v>140</v>
      </c>
      <c r="AV111" s="439">
        <v>140</v>
      </c>
      <c r="AW111" s="439">
        <v>137</v>
      </c>
      <c r="AX111" s="439">
        <v>136</v>
      </c>
      <c r="AY111" s="416">
        <v>136</v>
      </c>
      <c r="AZ111" s="412">
        <v>136</v>
      </c>
      <c r="BA111" s="439">
        <v>136</v>
      </c>
      <c r="BB111" s="439">
        <v>136</v>
      </c>
      <c r="BC111" s="439">
        <v>136</v>
      </c>
      <c r="BD111" s="439">
        <v>136</v>
      </c>
      <c r="BE111" s="439">
        <v>136</v>
      </c>
      <c r="BF111" s="439">
        <v>131</v>
      </c>
      <c r="BG111" s="439">
        <v>128</v>
      </c>
      <c r="BH111" s="439">
        <v>128</v>
      </c>
      <c r="BI111" s="439">
        <v>128</v>
      </c>
      <c r="BJ111" s="439">
        <v>127</v>
      </c>
      <c r="BK111" s="416">
        <v>127</v>
      </c>
      <c r="BL111" s="412">
        <v>127</v>
      </c>
      <c r="BM111" s="439">
        <v>126</v>
      </c>
      <c r="BN111" s="439">
        <v>128</v>
      </c>
      <c r="BO111" s="439">
        <v>128</v>
      </c>
      <c r="BP111" s="411">
        <v>128</v>
      </c>
      <c r="BQ111" s="411">
        <v>128</v>
      </c>
      <c r="BR111" s="411">
        <v>127</v>
      </c>
      <c r="BS111" s="411">
        <v>127</v>
      </c>
      <c r="BT111" s="411">
        <v>124</v>
      </c>
      <c r="BU111" s="411">
        <v>124</v>
      </c>
      <c r="BV111" s="411">
        <v>124</v>
      </c>
      <c r="BW111" s="416">
        <f>'1. Población_Afiliada_Regimen'!H111</f>
        <v>125</v>
      </c>
      <c r="BX111" s="118">
        <f t="shared" si="4"/>
        <v>1</v>
      </c>
      <c r="BY111" s="98">
        <f t="shared" si="5"/>
        <v>0.80645161290322576</v>
      </c>
      <c r="BZ111" s="118">
        <f t="shared" si="6"/>
        <v>-2</v>
      </c>
      <c r="CA111" s="98">
        <f t="shared" si="7"/>
        <v>-1.5748031496062991</v>
      </c>
    </row>
    <row r="112" spans="1:79" ht="15" outlineLevel="2">
      <c r="A112" s="473">
        <v>209</v>
      </c>
      <c r="B112" s="16" t="s">
        <v>429</v>
      </c>
      <c r="C112" s="406" t="s">
        <v>364</v>
      </c>
      <c r="D112" s="412">
        <v>218</v>
      </c>
      <c r="E112" s="439">
        <v>218</v>
      </c>
      <c r="F112" s="439">
        <v>218</v>
      </c>
      <c r="G112" s="439">
        <v>218</v>
      </c>
      <c r="H112" s="439">
        <v>218</v>
      </c>
      <c r="I112" s="439">
        <v>226</v>
      </c>
      <c r="J112" s="439">
        <v>226</v>
      </c>
      <c r="K112" s="439">
        <v>226</v>
      </c>
      <c r="L112" s="439">
        <v>226</v>
      </c>
      <c r="M112" s="439">
        <v>226</v>
      </c>
      <c r="N112" s="439">
        <v>226</v>
      </c>
      <c r="O112" s="416">
        <v>247</v>
      </c>
      <c r="P112" s="412">
        <v>244</v>
      </c>
      <c r="Q112" s="439">
        <v>217</v>
      </c>
      <c r="R112" s="439">
        <v>215</v>
      </c>
      <c r="S112" s="439">
        <v>284</v>
      </c>
      <c r="T112" s="439">
        <v>280</v>
      </c>
      <c r="U112" s="439">
        <v>283</v>
      </c>
      <c r="V112" s="439">
        <v>284</v>
      </c>
      <c r="W112" s="439">
        <v>280</v>
      </c>
      <c r="X112" s="439">
        <v>279</v>
      </c>
      <c r="Y112" s="439">
        <v>281</v>
      </c>
      <c r="Z112" s="439">
        <v>281</v>
      </c>
      <c r="AA112" s="416">
        <v>284</v>
      </c>
      <c r="AB112" s="412">
        <v>284</v>
      </c>
      <c r="AC112" s="439">
        <v>284</v>
      </c>
      <c r="AD112" s="439">
        <v>283</v>
      </c>
      <c r="AE112" s="439">
        <v>283</v>
      </c>
      <c r="AF112" s="439">
        <v>288</v>
      </c>
      <c r="AG112" s="439">
        <v>287</v>
      </c>
      <c r="AH112" s="439">
        <v>287</v>
      </c>
      <c r="AI112" s="439">
        <v>290</v>
      </c>
      <c r="AJ112" s="439">
        <v>293</v>
      </c>
      <c r="AK112" s="439">
        <v>292</v>
      </c>
      <c r="AL112" s="439">
        <v>291</v>
      </c>
      <c r="AM112" s="416">
        <v>291</v>
      </c>
      <c r="AN112" s="412">
        <v>291</v>
      </c>
      <c r="AO112" s="439">
        <v>289</v>
      </c>
      <c r="AP112" s="439">
        <v>289</v>
      </c>
      <c r="AQ112" s="439">
        <v>289</v>
      </c>
      <c r="AR112" s="439">
        <v>288</v>
      </c>
      <c r="AS112" s="439">
        <v>288</v>
      </c>
      <c r="AT112" s="439">
        <v>288</v>
      </c>
      <c r="AU112" s="439">
        <v>287</v>
      </c>
      <c r="AV112" s="439">
        <v>286</v>
      </c>
      <c r="AW112" s="439">
        <v>286</v>
      </c>
      <c r="AX112" s="439">
        <v>285</v>
      </c>
      <c r="AY112" s="416">
        <v>285</v>
      </c>
      <c r="AZ112" s="412">
        <v>284</v>
      </c>
      <c r="BA112" s="439">
        <v>284</v>
      </c>
      <c r="BB112" s="439">
        <v>284</v>
      </c>
      <c r="BC112" s="439">
        <v>283</v>
      </c>
      <c r="BD112" s="439">
        <v>283</v>
      </c>
      <c r="BE112" s="439">
        <v>283</v>
      </c>
      <c r="BF112" s="439">
        <v>281</v>
      </c>
      <c r="BG112" s="439">
        <v>282</v>
      </c>
      <c r="BH112" s="439">
        <v>281</v>
      </c>
      <c r="BI112" s="439">
        <v>280</v>
      </c>
      <c r="BJ112" s="439">
        <v>282</v>
      </c>
      <c r="BK112" s="416">
        <v>281</v>
      </c>
      <c r="BL112" s="412">
        <v>280</v>
      </c>
      <c r="BM112" s="439">
        <v>280</v>
      </c>
      <c r="BN112" s="439">
        <v>285</v>
      </c>
      <c r="BO112" s="439">
        <v>286</v>
      </c>
      <c r="BP112" s="411">
        <v>286</v>
      </c>
      <c r="BQ112" s="411">
        <v>287</v>
      </c>
      <c r="BR112" s="411">
        <v>284</v>
      </c>
      <c r="BS112" s="411">
        <v>285</v>
      </c>
      <c r="BT112" s="411">
        <v>285</v>
      </c>
      <c r="BU112" s="411">
        <v>285</v>
      </c>
      <c r="BV112" s="411">
        <v>285</v>
      </c>
      <c r="BW112" s="416">
        <f>'1. Población_Afiliada_Regimen'!H112</f>
        <v>285</v>
      </c>
      <c r="BX112" s="118">
        <f t="shared" si="4"/>
        <v>0</v>
      </c>
      <c r="BY112" s="98">
        <f t="shared" si="5"/>
        <v>0</v>
      </c>
      <c r="BZ112" s="118">
        <f t="shared" si="6"/>
        <v>4</v>
      </c>
      <c r="CA112" s="98">
        <f t="shared" si="7"/>
        <v>1.4234875444839856</v>
      </c>
    </row>
    <row r="113" spans="1:79" ht="15" outlineLevel="2">
      <c r="A113" s="473">
        <v>282</v>
      </c>
      <c r="B113" s="16" t="s">
        <v>429</v>
      </c>
      <c r="C113" s="406" t="s">
        <v>375</v>
      </c>
      <c r="D113" s="412">
        <v>451</v>
      </c>
      <c r="E113" s="439">
        <v>451</v>
      </c>
      <c r="F113" s="439">
        <v>451</v>
      </c>
      <c r="G113" s="439">
        <v>451</v>
      </c>
      <c r="H113" s="439">
        <v>451</v>
      </c>
      <c r="I113" s="439">
        <v>462</v>
      </c>
      <c r="J113" s="439">
        <v>462</v>
      </c>
      <c r="K113" s="439">
        <v>462</v>
      </c>
      <c r="L113" s="439">
        <v>462</v>
      </c>
      <c r="M113" s="439">
        <v>462</v>
      </c>
      <c r="N113" s="439">
        <v>460</v>
      </c>
      <c r="O113" s="416">
        <v>471</v>
      </c>
      <c r="P113" s="412">
        <v>463</v>
      </c>
      <c r="Q113" s="439">
        <v>423</v>
      </c>
      <c r="R113" s="439">
        <v>421</v>
      </c>
      <c r="S113" s="439">
        <v>598</v>
      </c>
      <c r="T113" s="439">
        <v>590</v>
      </c>
      <c r="U113" s="439">
        <v>603</v>
      </c>
      <c r="V113" s="439">
        <v>594</v>
      </c>
      <c r="W113" s="439">
        <v>593</v>
      </c>
      <c r="X113" s="439">
        <v>593</v>
      </c>
      <c r="Y113" s="439">
        <v>594</v>
      </c>
      <c r="Z113" s="439">
        <v>592</v>
      </c>
      <c r="AA113" s="416">
        <v>593</v>
      </c>
      <c r="AB113" s="412">
        <v>592</v>
      </c>
      <c r="AC113" s="439">
        <v>591</v>
      </c>
      <c r="AD113" s="439">
        <v>590</v>
      </c>
      <c r="AE113" s="439">
        <v>589</v>
      </c>
      <c r="AF113" s="439">
        <v>587</v>
      </c>
      <c r="AG113" s="439">
        <v>585</v>
      </c>
      <c r="AH113" s="439">
        <v>583</v>
      </c>
      <c r="AI113" s="439">
        <v>587</v>
      </c>
      <c r="AJ113" s="439">
        <v>589</v>
      </c>
      <c r="AK113" s="439">
        <v>587</v>
      </c>
      <c r="AL113" s="439">
        <v>587</v>
      </c>
      <c r="AM113" s="416">
        <v>586</v>
      </c>
      <c r="AN113" s="412">
        <v>583</v>
      </c>
      <c r="AO113" s="439">
        <v>582</v>
      </c>
      <c r="AP113" s="439">
        <v>581</v>
      </c>
      <c r="AQ113" s="439">
        <v>578</v>
      </c>
      <c r="AR113" s="439">
        <v>575</v>
      </c>
      <c r="AS113" s="439">
        <v>575</v>
      </c>
      <c r="AT113" s="439">
        <v>574</v>
      </c>
      <c r="AU113" s="439">
        <v>570</v>
      </c>
      <c r="AV113" s="439">
        <v>568</v>
      </c>
      <c r="AW113" s="439">
        <v>564</v>
      </c>
      <c r="AX113" s="439">
        <v>563</v>
      </c>
      <c r="AY113" s="416">
        <v>563</v>
      </c>
      <c r="AZ113" s="412">
        <v>563</v>
      </c>
      <c r="BA113" s="439">
        <v>560</v>
      </c>
      <c r="BB113" s="439">
        <v>557</v>
      </c>
      <c r="BC113" s="439">
        <v>556</v>
      </c>
      <c r="BD113" s="439">
        <v>553</v>
      </c>
      <c r="BE113" s="439">
        <v>550</v>
      </c>
      <c r="BF113" s="439">
        <v>534</v>
      </c>
      <c r="BG113" s="439">
        <v>539</v>
      </c>
      <c r="BH113" s="439">
        <v>538</v>
      </c>
      <c r="BI113" s="439">
        <v>537</v>
      </c>
      <c r="BJ113" s="439">
        <v>537</v>
      </c>
      <c r="BK113" s="416">
        <v>537</v>
      </c>
      <c r="BL113" s="412">
        <v>537</v>
      </c>
      <c r="BM113" s="439">
        <v>537</v>
      </c>
      <c r="BN113" s="439">
        <v>542</v>
      </c>
      <c r="BO113" s="439">
        <v>542</v>
      </c>
      <c r="BP113" s="411">
        <v>542</v>
      </c>
      <c r="BQ113" s="411">
        <v>550</v>
      </c>
      <c r="BR113" s="411">
        <v>547</v>
      </c>
      <c r="BS113" s="411">
        <v>548</v>
      </c>
      <c r="BT113" s="411">
        <v>546</v>
      </c>
      <c r="BU113" s="411">
        <v>543</v>
      </c>
      <c r="BV113" s="411">
        <v>545</v>
      </c>
      <c r="BW113" s="416">
        <f>'1. Población_Afiliada_Regimen'!H113</f>
        <v>547</v>
      </c>
      <c r="BX113" s="118">
        <f t="shared" si="4"/>
        <v>2</v>
      </c>
      <c r="BY113" s="98">
        <f t="shared" si="5"/>
        <v>0.3669724770642202</v>
      </c>
      <c r="BZ113" s="118">
        <f t="shared" si="6"/>
        <v>10</v>
      </c>
      <c r="CA113" s="98">
        <f t="shared" si="7"/>
        <v>1.8621973929236499</v>
      </c>
    </row>
    <row r="114" spans="1:79" ht="15" outlineLevel="2">
      <c r="A114" s="473">
        <v>353</v>
      </c>
      <c r="B114" s="16" t="s">
        <v>429</v>
      </c>
      <c r="C114" s="406" t="s">
        <v>392</v>
      </c>
      <c r="D114" s="412">
        <v>77</v>
      </c>
      <c r="E114" s="439">
        <v>77</v>
      </c>
      <c r="F114" s="439">
        <v>77</v>
      </c>
      <c r="G114" s="439">
        <v>77</v>
      </c>
      <c r="H114" s="439">
        <v>77</v>
      </c>
      <c r="I114" s="439">
        <v>77</v>
      </c>
      <c r="J114" s="439">
        <v>77</v>
      </c>
      <c r="K114" s="439">
        <v>77</v>
      </c>
      <c r="L114" s="439">
        <v>77</v>
      </c>
      <c r="M114" s="439">
        <v>77</v>
      </c>
      <c r="N114" s="439">
        <v>77</v>
      </c>
      <c r="O114" s="416">
        <v>80</v>
      </c>
      <c r="P114" s="412">
        <v>80</v>
      </c>
      <c r="Q114" s="439">
        <v>70</v>
      </c>
      <c r="R114" s="439">
        <v>70</v>
      </c>
      <c r="S114" s="439">
        <v>86</v>
      </c>
      <c r="T114" s="439">
        <v>84</v>
      </c>
      <c r="U114" s="439">
        <v>85</v>
      </c>
      <c r="V114" s="439">
        <v>84</v>
      </c>
      <c r="W114" s="439">
        <v>84</v>
      </c>
      <c r="X114" s="439">
        <v>83</v>
      </c>
      <c r="Y114" s="439">
        <v>83</v>
      </c>
      <c r="Z114" s="439">
        <v>82</v>
      </c>
      <c r="AA114" s="416">
        <v>85</v>
      </c>
      <c r="AB114" s="412">
        <v>85</v>
      </c>
      <c r="AC114" s="439">
        <v>85</v>
      </c>
      <c r="AD114" s="439">
        <v>87</v>
      </c>
      <c r="AE114" s="439">
        <v>87</v>
      </c>
      <c r="AF114" s="439">
        <v>86</v>
      </c>
      <c r="AG114" s="439">
        <v>86</v>
      </c>
      <c r="AH114" s="439">
        <v>86</v>
      </c>
      <c r="AI114" s="439">
        <v>85</v>
      </c>
      <c r="AJ114" s="439">
        <v>84</v>
      </c>
      <c r="AK114" s="439">
        <v>84</v>
      </c>
      <c r="AL114" s="439">
        <v>84</v>
      </c>
      <c r="AM114" s="416">
        <v>84</v>
      </c>
      <c r="AN114" s="412">
        <v>83</v>
      </c>
      <c r="AO114" s="439">
        <v>84</v>
      </c>
      <c r="AP114" s="439">
        <v>84</v>
      </c>
      <c r="AQ114" s="439">
        <v>84</v>
      </c>
      <c r="AR114" s="439">
        <v>84</v>
      </c>
      <c r="AS114" s="439">
        <v>82</v>
      </c>
      <c r="AT114" s="439">
        <v>81</v>
      </c>
      <c r="AU114" s="439">
        <v>80</v>
      </c>
      <c r="AV114" s="439">
        <v>80</v>
      </c>
      <c r="AW114" s="439">
        <v>80</v>
      </c>
      <c r="AX114" s="439">
        <v>80</v>
      </c>
      <c r="AY114" s="416">
        <v>80</v>
      </c>
      <c r="AZ114" s="412">
        <v>79</v>
      </c>
      <c r="BA114" s="439">
        <v>79</v>
      </c>
      <c r="BB114" s="439">
        <v>79</v>
      </c>
      <c r="BC114" s="439">
        <v>79</v>
      </c>
      <c r="BD114" s="439">
        <v>79</v>
      </c>
      <c r="BE114" s="439">
        <v>79</v>
      </c>
      <c r="BF114" s="439">
        <v>79</v>
      </c>
      <c r="BG114" s="439">
        <v>76</v>
      </c>
      <c r="BH114" s="439">
        <v>76</v>
      </c>
      <c r="BI114" s="439">
        <v>76</v>
      </c>
      <c r="BJ114" s="439">
        <v>76</v>
      </c>
      <c r="BK114" s="416">
        <v>76</v>
      </c>
      <c r="BL114" s="412">
        <v>76</v>
      </c>
      <c r="BM114" s="439">
        <v>76</v>
      </c>
      <c r="BN114" s="439">
        <v>76</v>
      </c>
      <c r="BO114" s="439">
        <v>75</v>
      </c>
      <c r="BP114" s="411">
        <v>75</v>
      </c>
      <c r="BQ114" s="411">
        <v>75</v>
      </c>
      <c r="BR114" s="411">
        <v>72</v>
      </c>
      <c r="BS114" s="411">
        <v>72</v>
      </c>
      <c r="BT114" s="411">
        <v>72</v>
      </c>
      <c r="BU114" s="411">
        <v>72</v>
      </c>
      <c r="BV114" s="411">
        <v>72</v>
      </c>
      <c r="BW114" s="416">
        <f>'1. Población_Afiliada_Regimen'!H114</f>
        <v>72</v>
      </c>
      <c r="BX114" s="118">
        <f t="shared" si="4"/>
        <v>0</v>
      </c>
      <c r="BY114" s="98">
        <f t="shared" si="5"/>
        <v>0</v>
      </c>
      <c r="BZ114" s="118">
        <f t="shared" si="6"/>
        <v>-4</v>
      </c>
      <c r="CA114" s="98">
        <f t="shared" si="7"/>
        <v>-5.2631578947368416</v>
      </c>
    </row>
    <row r="115" spans="1:79" ht="15" outlineLevel="2">
      <c r="A115" s="473">
        <v>364</v>
      </c>
      <c r="B115" s="16" t="s">
        <v>429</v>
      </c>
      <c r="C115" s="406" t="s">
        <v>395</v>
      </c>
      <c r="D115" s="412">
        <v>250</v>
      </c>
      <c r="E115" s="439">
        <v>250</v>
      </c>
      <c r="F115" s="439">
        <v>250</v>
      </c>
      <c r="G115" s="439">
        <v>250</v>
      </c>
      <c r="H115" s="439">
        <v>250</v>
      </c>
      <c r="I115" s="439">
        <v>254</v>
      </c>
      <c r="J115" s="439">
        <v>254</v>
      </c>
      <c r="K115" s="439">
        <v>254</v>
      </c>
      <c r="L115" s="439">
        <v>254</v>
      </c>
      <c r="M115" s="439">
        <v>254</v>
      </c>
      <c r="N115" s="439">
        <v>254</v>
      </c>
      <c r="O115" s="416">
        <v>269</v>
      </c>
      <c r="P115" s="412">
        <v>269</v>
      </c>
      <c r="Q115" s="439">
        <v>243</v>
      </c>
      <c r="R115" s="439">
        <v>242</v>
      </c>
      <c r="S115" s="439">
        <v>328</v>
      </c>
      <c r="T115" s="439">
        <v>323</v>
      </c>
      <c r="U115" s="439">
        <v>325</v>
      </c>
      <c r="V115" s="439">
        <v>324</v>
      </c>
      <c r="W115" s="439">
        <v>322</v>
      </c>
      <c r="X115" s="439">
        <v>322</v>
      </c>
      <c r="Y115" s="439">
        <v>324</v>
      </c>
      <c r="Z115" s="439">
        <v>323</v>
      </c>
      <c r="AA115" s="416">
        <v>321</v>
      </c>
      <c r="AB115" s="412">
        <v>321</v>
      </c>
      <c r="AC115" s="439">
        <v>320</v>
      </c>
      <c r="AD115" s="439">
        <v>321</v>
      </c>
      <c r="AE115" s="439">
        <v>321</v>
      </c>
      <c r="AF115" s="439">
        <v>322</v>
      </c>
      <c r="AG115" s="439">
        <v>321</v>
      </c>
      <c r="AH115" s="439">
        <v>321</v>
      </c>
      <c r="AI115" s="439">
        <v>324</v>
      </c>
      <c r="AJ115" s="439">
        <v>322</v>
      </c>
      <c r="AK115" s="439">
        <v>322</v>
      </c>
      <c r="AL115" s="439">
        <v>322</v>
      </c>
      <c r="AM115" s="416">
        <v>322</v>
      </c>
      <c r="AN115" s="412">
        <v>322</v>
      </c>
      <c r="AO115" s="439">
        <v>322</v>
      </c>
      <c r="AP115" s="439">
        <v>321</v>
      </c>
      <c r="AQ115" s="439">
        <v>320</v>
      </c>
      <c r="AR115" s="439">
        <v>319</v>
      </c>
      <c r="AS115" s="439">
        <v>319</v>
      </c>
      <c r="AT115" s="439">
        <v>318</v>
      </c>
      <c r="AU115" s="439">
        <v>315</v>
      </c>
      <c r="AV115" s="439">
        <v>315</v>
      </c>
      <c r="AW115" s="439">
        <v>315</v>
      </c>
      <c r="AX115" s="439">
        <v>313</v>
      </c>
      <c r="AY115" s="416">
        <v>313</v>
      </c>
      <c r="AZ115" s="412">
        <v>313</v>
      </c>
      <c r="BA115" s="439">
        <v>312</v>
      </c>
      <c r="BB115" s="439">
        <v>312</v>
      </c>
      <c r="BC115" s="439">
        <v>311</v>
      </c>
      <c r="BD115" s="439">
        <v>309</v>
      </c>
      <c r="BE115" s="439">
        <v>309</v>
      </c>
      <c r="BF115" s="439">
        <v>306</v>
      </c>
      <c r="BG115" s="439">
        <v>305</v>
      </c>
      <c r="BH115" s="439">
        <v>304</v>
      </c>
      <c r="BI115" s="439">
        <v>304</v>
      </c>
      <c r="BJ115" s="439">
        <v>304</v>
      </c>
      <c r="BK115" s="416">
        <v>304</v>
      </c>
      <c r="BL115" s="412">
        <v>304</v>
      </c>
      <c r="BM115" s="439">
        <v>304</v>
      </c>
      <c r="BN115" s="439">
        <v>308</v>
      </c>
      <c r="BO115" s="439">
        <v>308</v>
      </c>
      <c r="BP115" s="411">
        <v>308</v>
      </c>
      <c r="BQ115" s="411">
        <v>309</v>
      </c>
      <c r="BR115" s="411">
        <v>306</v>
      </c>
      <c r="BS115" s="411">
        <v>304</v>
      </c>
      <c r="BT115" s="411">
        <v>304</v>
      </c>
      <c r="BU115" s="411">
        <v>302</v>
      </c>
      <c r="BV115" s="411">
        <v>300</v>
      </c>
      <c r="BW115" s="416">
        <f>'1. Población_Afiliada_Regimen'!H115</f>
        <v>300</v>
      </c>
      <c r="BX115" s="118">
        <f t="shared" si="4"/>
        <v>0</v>
      </c>
      <c r="BY115" s="98">
        <f t="shared" si="5"/>
        <v>0</v>
      </c>
      <c r="BZ115" s="118">
        <f t="shared" si="6"/>
        <v>-4</v>
      </c>
      <c r="CA115" s="98">
        <f t="shared" si="7"/>
        <v>-1.3157894736842104</v>
      </c>
    </row>
    <row r="116" spans="1:79" ht="15" outlineLevel="2">
      <c r="A116" s="473">
        <v>368</v>
      </c>
      <c r="B116" s="16" t="s">
        <v>429</v>
      </c>
      <c r="C116" s="406" t="s">
        <v>396</v>
      </c>
      <c r="D116" s="412">
        <v>326</v>
      </c>
      <c r="E116" s="439">
        <v>326</v>
      </c>
      <c r="F116" s="439">
        <v>326</v>
      </c>
      <c r="G116" s="439">
        <v>326</v>
      </c>
      <c r="H116" s="439">
        <v>326</v>
      </c>
      <c r="I116" s="439">
        <v>332</v>
      </c>
      <c r="J116" s="439">
        <v>331</v>
      </c>
      <c r="K116" s="439">
        <v>332</v>
      </c>
      <c r="L116" s="439">
        <v>332</v>
      </c>
      <c r="M116" s="439">
        <v>332</v>
      </c>
      <c r="N116" s="439">
        <v>330</v>
      </c>
      <c r="O116" s="416">
        <v>337</v>
      </c>
      <c r="P116" s="412">
        <v>337</v>
      </c>
      <c r="Q116" s="439">
        <v>293</v>
      </c>
      <c r="R116" s="439">
        <v>290</v>
      </c>
      <c r="S116" s="439">
        <v>383</v>
      </c>
      <c r="T116" s="439">
        <v>372</v>
      </c>
      <c r="U116" s="439">
        <v>375</v>
      </c>
      <c r="V116" s="439">
        <v>371</v>
      </c>
      <c r="W116" s="439">
        <v>373</v>
      </c>
      <c r="X116" s="439">
        <v>373</v>
      </c>
      <c r="Y116" s="439">
        <v>373</v>
      </c>
      <c r="Z116" s="439">
        <v>373</v>
      </c>
      <c r="AA116" s="416">
        <v>373</v>
      </c>
      <c r="AB116" s="412">
        <v>372</v>
      </c>
      <c r="AC116" s="439">
        <v>372</v>
      </c>
      <c r="AD116" s="439">
        <v>373</v>
      </c>
      <c r="AE116" s="439">
        <v>373</v>
      </c>
      <c r="AF116" s="439">
        <v>371</v>
      </c>
      <c r="AG116" s="439">
        <v>370</v>
      </c>
      <c r="AH116" s="439">
        <v>371</v>
      </c>
      <c r="AI116" s="439">
        <v>373</v>
      </c>
      <c r="AJ116" s="439">
        <v>373</v>
      </c>
      <c r="AK116" s="439">
        <v>375</v>
      </c>
      <c r="AL116" s="439">
        <v>374</v>
      </c>
      <c r="AM116" s="416">
        <v>373</v>
      </c>
      <c r="AN116" s="412">
        <v>373</v>
      </c>
      <c r="AO116" s="439">
        <v>374</v>
      </c>
      <c r="AP116" s="439">
        <v>373</v>
      </c>
      <c r="AQ116" s="439">
        <v>373</v>
      </c>
      <c r="AR116" s="439">
        <v>372</v>
      </c>
      <c r="AS116" s="439">
        <v>372</v>
      </c>
      <c r="AT116" s="439">
        <v>372</v>
      </c>
      <c r="AU116" s="439">
        <v>370</v>
      </c>
      <c r="AV116" s="439">
        <v>368</v>
      </c>
      <c r="AW116" s="439">
        <v>367</v>
      </c>
      <c r="AX116" s="439">
        <v>366</v>
      </c>
      <c r="AY116" s="416">
        <v>366</v>
      </c>
      <c r="AZ116" s="412">
        <v>366</v>
      </c>
      <c r="BA116" s="439">
        <v>366</v>
      </c>
      <c r="BB116" s="439">
        <v>365</v>
      </c>
      <c r="BC116" s="439">
        <v>365</v>
      </c>
      <c r="BD116" s="439">
        <v>364</v>
      </c>
      <c r="BE116" s="439">
        <v>364</v>
      </c>
      <c r="BF116" s="439">
        <v>359</v>
      </c>
      <c r="BG116" s="439">
        <v>359</v>
      </c>
      <c r="BH116" s="439">
        <v>359</v>
      </c>
      <c r="BI116" s="439">
        <v>359</v>
      </c>
      <c r="BJ116" s="439">
        <v>357</v>
      </c>
      <c r="BK116" s="416">
        <v>355</v>
      </c>
      <c r="BL116" s="412">
        <v>352</v>
      </c>
      <c r="BM116" s="439">
        <v>352</v>
      </c>
      <c r="BN116" s="439">
        <v>356</v>
      </c>
      <c r="BO116" s="439">
        <v>355</v>
      </c>
      <c r="BP116" s="411">
        <v>355</v>
      </c>
      <c r="BQ116" s="411">
        <v>357</v>
      </c>
      <c r="BR116" s="411">
        <v>355</v>
      </c>
      <c r="BS116" s="411">
        <v>357</v>
      </c>
      <c r="BT116" s="411">
        <v>357</v>
      </c>
      <c r="BU116" s="411">
        <v>353</v>
      </c>
      <c r="BV116" s="411">
        <v>348</v>
      </c>
      <c r="BW116" s="416">
        <f>'1. Población_Afiliada_Regimen'!H116</f>
        <v>349</v>
      </c>
      <c r="BX116" s="118">
        <f t="shared" si="4"/>
        <v>1</v>
      </c>
      <c r="BY116" s="98">
        <f t="shared" si="5"/>
        <v>0.28735632183908044</v>
      </c>
      <c r="BZ116" s="118">
        <f t="shared" si="6"/>
        <v>-6</v>
      </c>
      <c r="CA116" s="98">
        <f t="shared" si="7"/>
        <v>-1.6901408450704223</v>
      </c>
    </row>
    <row r="117" spans="1:79" ht="15" outlineLevel="2">
      <c r="A117" s="473">
        <v>390</v>
      </c>
      <c r="B117" s="16" t="s">
        <v>429</v>
      </c>
      <c r="C117" s="406" t="s">
        <v>400</v>
      </c>
      <c r="D117" s="412">
        <v>72</v>
      </c>
      <c r="E117" s="439">
        <v>72</v>
      </c>
      <c r="F117" s="439">
        <v>72</v>
      </c>
      <c r="G117" s="439">
        <v>72</v>
      </c>
      <c r="H117" s="439">
        <v>72</v>
      </c>
      <c r="I117" s="439">
        <v>74</v>
      </c>
      <c r="J117" s="439">
        <v>74</v>
      </c>
      <c r="K117" s="439">
        <v>74</v>
      </c>
      <c r="L117" s="439">
        <v>74</v>
      </c>
      <c r="M117" s="439">
        <v>74</v>
      </c>
      <c r="N117" s="439">
        <v>73</v>
      </c>
      <c r="O117" s="416">
        <v>78</v>
      </c>
      <c r="P117" s="412">
        <v>78</v>
      </c>
      <c r="Q117" s="439">
        <v>70</v>
      </c>
      <c r="R117" s="439">
        <v>70</v>
      </c>
      <c r="S117" s="439">
        <v>99</v>
      </c>
      <c r="T117" s="439">
        <v>99</v>
      </c>
      <c r="U117" s="439">
        <v>102</v>
      </c>
      <c r="V117" s="439">
        <v>106</v>
      </c>
      <c r="W117" s="439">
        <v>107</v>
      </c>
      <c r="X117" s="439">
        <v>106</v>
      </c>
      <c r="Y117" s="439">
        <v>106</v>
      </c>
      <c r="Z117" s="439">
        <v>106</v>
      </c>
      <c r="AA117" s="416">
        <v>106</v>
      </c>
      <c r="AB117" s="412">
        <v>106</v>
      </c>
      <c r="AC117" s="439">
        <v>107</v>
      </c>
      <c r="AD117" s="439">
        <v>107</v>
      </c>
      <c r="AE117" s="439">
        <v>107</v>
      </c>
      <c r="AF117" s="439">
        <v>109</v>
      </c>
      <c r="AG117" s="439">
        <v>108</v>
      </c>
      <c r="AH117" s="439">
        <v>108</v>
      </c>
      <c r="AI117" s="439">
        <v>108</v>
      </c>
      <c r="AJ117" s="439">
        <v>108</v>
      </c>
      <c r="AK117" s="439">
        <v>110</v>
      </c>
      <c r="AL117" s="439">
        <v>110</v>
      </c>
      <c r="AM117" s="416">
        <v>109</v>
      </c>
      <c r="AN117" s="412">
        <v>109</v>
      </c>
      <c r="AO117" s="439">
        <v>109</v>
      </c>
      <c r="AP117" s="439">
        <v>109</v>
      </c>
      <c r="AQ117" s="439">
        <v>109</v>
      </c>
      <c r="AR117" s="439">
        <v>109</v>
      </c>
      <c r="AS117" s="439">
        <v>109</v>
      </c>
      <c r="AT117" s="439">
        <v>108</v>
      </c>
      <c r="AU117" s="439">
        <v>107</v>
      </c>
      <c r="AV117" s="439">
        <v>107</v>
      </c>
      <c r="AW117" s="439">
        <v>104</v>
      </c>
      <c r="AX117" s="439">
        <v>102</v>
      </c>
      <c r="AY117" s="416">
        <v>102</v>
      </c>
      <c r="AZ117" s="412">
        <v>102</v>
      </c>
      <c r="BA117" s="439">
        <v>102</v>
      </c>
      <c r="BB117" s="439">
        <v>102</v>
      </c>
      <c r="BC117" s="439">
        <v>102</v>
      </c>
      <c r="BD117" s="439">
        <v>102</v>
      </c>
      <c r="BE117" s="439">
        <v>101</v>
      </c>
      <c r="BF117" s="439">
        <v>97</v>
      </c>
      <c r="BG117" s="439">
        <v>96</v>
      </c>
      <c r="BH117" s="439">
        <v>96</v>
      </c>
      <c r="BI117" s="439">
        <v>95</v>
      </c>
      <c r="BJ117" s="439">
        <v>94</v>
      </c>
      <c r="BK117" s="416">
        <v>94</v>
      </c>
      <c r="BL117" s="412">
        <v>93</v>
      </c>
      <c r="BM117" s="439">
        <v>93</v>
      </c>
      <c r="BN117" s="439">
        <v>93</v>
      </c>
      <c r="BO117" s="439">
        <v>94</v>
      </c>
      <c r="BP117" s="411">
        <v>94</v>
      </c>
      <c r="BQ117" s="411">
        <v>96</v>
      </c>
      <c r="BR117" s="411">
        <v>95</v>
      </c>
      <c r="BS117" s="411">
        <v>94</v>
      </c>
      <c r="BT117" s="411">
        <v>93</v>
      </c>
      <c r="BU117" s="411">
        <v>93</v>
      </c>
      <c r="BV117" s="411">
        <v>93</v>
      </c>
      <c r="BW117" s="416">
        <f>'1. Población_Afiliada_Regimen'!H117</f>
        <v>93</v>
      </c>
      <c r="BX117" s="118">
        <f t="shared" si="4"/>
        <v>0</v>
      </c>
      <c r="BY117" s="98">
        <f t="shared" si="5"/>
        <v>0</v>
      </c>
      <c r="BZ117" s="118">
        <f t="shared" si="6"/>
        <v>-1</v>
      </c>
      <c r="CA117" s="98">
        <f t="shared" si="7"/>
        <v>-1.0638297872340425</v>
      </c>
    </row>
    <row r="118" spans="1:79" ht="15" outlineLevel="2">
      <c r="A118" s="473">
        <v>467</v>
      </c>
      <c r="B118" s="16" t="s">
        <v>429</v>
      </c>
      <c r="C118" s="406" t="s">
        <v>406</v>
      </c>
      <c r="D118" s="412">
        <v>85</v>
      </c>
      <c r="E118" s="439">
        <v>85</v>
      </c>
      <c r="F118" s="439">
        <v>85</v>
      </c>
      <c r="G118" s="439">
        <v>85</v>
      </c>
      <c r="H118" s="439">
        <v>85</v>
      </c>
      <c r="I118" s="439">
        <v>85</v>
      </c>
      <c r="J118" s="439">
        <v>85</v>
      </c>
      <c r="K118" s="439">
        <v>85</v>
      </c>
      <c r="L118" s="439">
        <v>85</v>
      </c>
      <c r="M118" s="439">
        <v>85</v>
      </c>
      <c r="N118" s="439">
        <v>85</v>
      </c>
      <c r="O118" s="416">
        <v>84</v>
      </c>
      <c r="P118" s="412">
        <v>83</v>
      </c>
      <c r="Q118" s="439">
        <v>75</v>
      </c>
      <c r="R118" s="439">
        <v>74</v>
      </c>
      <c r="S118" s="439">
        <v>94</v>
      </c>
      <c r="T118" s="439">
        <v>90</v>
      </c>
      <c r="U118" s="439">
        <v>92</v>
      </c>
      <c r="V118" s="439">
        <v>94</v>
      </c>
      <c r="W118" s="439">
        <v>94</v>
      </c>
      <c r="X118" s="439">
        <v>94</v>
      </c>
      <c r="Y118" s="439">
        <v>94</v>
      </c>
      <c r="Z118" s="439">
        <v>94</v>
      </c>
      <c r="AA118" s="416">
        <v>94</v>
      </c>
      <c r="AB118" s="412">
        <v>94</v>
      </c>
      <c r="AC118" s="439">
        <v>94</v>
      </c>
      <c r="AD118" s="439">
        <v>94</v>
      </c>
      <c r="AE118" s="439">
        <v>94</v>
      </c>
      <c r="AF118" s="439">
        <v>95</v>
      </c>
      <c r="AG118" s="439">
        <v>91</v>
      </c>
      <c r="AH118" s="439">
        <v>91</v>
      </c>
      <c r="AI118" s="439">
        <v>91</v>
      </c>
      <c r="AJ118" s="439">
        <v>91</v>
      </c>
      <c r="AK118" s="439">
        <v>91</v>
      </c>
      <c r="AL118" s="439">
        <v>91</v>
      </c>
      <c r="AM118" s="416">
        <v>91</v>
      </c>
      <c r="AN118" s="412">
        <v>91</v>
      </c>
      <c r="AO118" s="439">
        <v>91</v>
      </c>
      <c r="AP118" s="439">
        <v>91</v>
      </c>
      <c r="AQ118" s="439">
        <v>91</v>
      </c>
      <c r="AR118" s="439">
        <v>90</v>
      </c>
      <c r="AS118" s="439">
        <v>90</v>
      </c>
      <c r="AT118" s="439">
        <v>90</v>
      </c>
      <c r="AU118" s="439">
        <v>89</v>
      </c>
      <c r="AV118" s="439">
        <v>88</v>
      </c>
      <c r="AW118" s="439">
        <v>88</v>
      </c>
      <c r="AX118" s="439">
        <v>88</v>
      </c>
      <c r="AY118" s="416">
        <v>88</v>
      </c>
      <c r="AZ118" s="412">
        <v>88</v>
      </c>
      <c r="BA118" s="439">
        <v>88</v>
      </c>
      <c r="BB118" s="439">
        <v>88</v>
      </c>
      <c r="BC118" s="439">
        <v>88</v>
      </c>
      <c r="BD118" s="439">
        <v>88</v>
      </c>
      <c r="BE118" s="439">
        <v>88</v>
      </c>
      <c r="BF118" s="439">
        <v>87</v>
      </c>
      <c r="BG118" s="439">
        <v>87</v>
      </c>
      <c r="BH118" s="439">
        <v>87</v>
      </c>
      <c r="BI118" s="439">
        <v>86</v>
      </c>
      <c r="BJ118" s="439">
        <v>87</v>
      </c>
      <c r="BK118" s="416">
        <v>87</v>
      </c>
      <c r="BL118" s="412">
        <v>87</v>
      </c>
      <c r="BM118" s="439">
        <v>87</v>
      </c>
      <c r="BN118" s="439">
        <v>94</v>
      </c>
      <c r="BO118" s="439">
        <v>94</v>
      </c>
      <c r="BP118" s="411">
        <v>94</v>
      </c>
      <c r="BQ118" s="411">
        <v>95</v>
      </c>
      <c r="BR118" s="411">
        <v>95</v>
      </c>
      <c r="BS118" s="411">
        <v>95</v>
      </c>
      <c r="BT118" s="411">
        <v>95</v>
      </c>
      <c r="BU118" s="411">
        <v>95</v>
      </c>
      <c r="BV118" s="411">
        <v>96</v>
      </c>
      <c r="BW118" s="416">
        <f>'1. Población_Afiliada_Regimen'!H118</f>
        <v>96</v>
      </c>
      <c r="BX118" s="118">
        <f t="shared" si="4"/>
        <v>0</v>
      </c>
      <c r="BY118" s="98">
        <f t="shared" si="5"/>
        <v>0</v>
      </c>
      <c r="BZ118" s="118">
        <f t="shared" si="6"/>
        <v>9</v>
      </c>
      <c r="CA118" s="98">
        <f t="shared" si="7"/>
        <v>10.344827586206897</v>
      </c>
    </row>
    <row r="119" spans="1:79" ht="15" outlineLevel="2">
      <c r="A119" s="473">
        <v>576</v>
      </c>
      <c r="B119" s="16" t="s">
        <v>429</v>
      </c>
      <c r="C119" s="406" t="s">
        <v>415</v>
      </c>
      <c r="D119" s="412">
        <v>94</v>
      </c>
      <c r="E119" s="439">
        <v>94</v>
      </c>
      <c r="F119" s="439">
        <v>94</v>
      </c>
      <c r="G119" s="439">
        <v>94</v>
      </c>
      <c r="H119" s="439">
        <v>94</v>
      </c>
      <c r="I119" s="439">
        <v>95</v>
      </c>
      <c r="J119" s="439">
        <v>95</v>
      </c>
      <c r="K119" s="439">
        <v>95</v>
      </c>
      <c r="L119" s="439">
        <v>95</v>
      </c>
      <c r="M119" s="439">
        <v>95</v>
      </c>
      <c r="N119" s="439">
        <v>95</v>
      </c>
      <c r="O119" s="416">
        <v>98</v>
      </c>
      <c r="P119" s="412">
        <v>98</v>
      </c>
      <c r="Q119" s="439">
        <v>83</v>
      </c>
      <c r="R119" s="439">
        <v>83</v>
      </c>
      <c r="S119" s="439">
        <v>107</v>
      </c>
      <c r="T119" s="439">
        <v>107</v>
      </c>
      <c r="U119" s="439">
        <v>108</v>
      </c>
      <c r="V119" s="439">
        <v>105</v>
      </c>
      <c r="W119" s="439">
        <v>104</v>
      </c>
      <c r="X119" s="439">
        <v>104</v>
      </c>
      <c r="Y119" s="439">
        <v>105</v>
      </c>
      <c r="Z119" s="439">
        <v>105</v>
      </c>
      <c r="AA119" s="416">
        <v>105</v>
      </c>
      <c r="AB119" s="412">
        <v>105</v>
      </c>
      <c r="AC119" s="439">
        <v>105</v>
      </c>
      <c r="AD119" s="439">
        <v>105</v>
      </c>
      <c r="AE119" s="439">
        <v>105</v>
      </c>
      <c r="AF119" s="439">
        <v>102</v>
      </c>
      <c r="AG119" s="439">
        <v>101</v>
      </c>
      <c r="AH119" s="439">
        <v>101</v>
      </c>
      <c r="AI119" s="439">
        <v>101</v>
      </c>
      <c r="AJ119" s="439">
        <v>101</v>
      </c>
      <c r="AK119" s="439">
        <v>101</v>
      </c>
      <c r="AL119" s="439">
        <v>101</v>
      </c>
      <c r="AM119" s="416">
        <v>101</v>
      </c>
      <c r="AN119" s="412">
        <v>101</v>
      </c>
      <c r="AO119" s="439">
        <v>101</v>
      </c>
      <c r="AP119" s="439">
        <v>101</v>
      </c>
      <c r="AQ119" s="439">
        <v>100</v>
      </c>
      <c r="AR119" s="439">
        <v>100</v>
      </c>
      <c r="AS119" s="439">
        <v>99</v>
      </c>
      <c r="AT119" s="439">
        <v>99</v>
      </c>
      <c r="AU119" s="439">
        <v>99</v>
      </c>
      <c r="AV119" s="439">
        <v>99</v>
      </c>
      <c r="AW119" s="439">
        <v>99</v>
      </c>
      <c r="AX119" s="439">
        <v>98</v>
      </c>
      <c r="AY119" s="416">
        <v>97</v>
      </c>
      <c r="AZ119" s="412">
        <v>97</v>
      </c>
      <c r="BA119" s="439">
        <v>97</v>
      </c>
      <c r="BB119" s="439">
        <v>97</v>
      </c>
      <c r="BC119" s="439">
        <v>95</v>
      </c>
      <c r="BD119" s="439">
        <v>95</v>
      </c>
      <c r="BE119" s="439">
        <v>95</v>
      </c>
      <c r="BF119" s="439">
        <v>92</v>
      </c>
      <c r="BG119" s="439">
        <v>91</v>
      </c>
      <c r="BH119" s="439">
        <v>91</v>
      </c>
      <c r="BI119" s="439">
        <v>90</v>
      </c>
      <c r="BJ119" s="439">
        <v>91</v>
      </c>
      <c r="BK119" s="416">
        <v>91</v>
      </c>
      <c r="BL119" s="412">
        <v>91</v>
      </c>
      <c r="BM119" s="439">
        <v>91</v>
      </c>
      <c r="BN119" s="439">
        <v>96</v>
      </c>
      <c r="BO119" s="439">
        <v>96</v>
      </c>
      <c r="BP119" s="411">
        <v>96</v>
      </c>
      <c r="BQ119" s="411">
        <v>96</v>
      </c>
      <c r="BR119" s="411">
        <v>96</v>
      </c>
      <c r="BS119" s="411">
        <v>96</v>
      </c>
      <c r="BT119" s="411">
        <v>96</v>
      </c>
      <c r="BU119" s="411">
        <v>94</v>
      </c>
      <c r="BV119" s="411">
        <v>96</v>
      </c>
      <c r="BW119" s="416">
        <f>'1. Población_Afiliada_Regimen'!H119</f>
        <v>96</v>
      </c>
      <c r="BX119" s="118">
        <f t="shared" si="4"/>
        <v>0</v>
      </c>
      <c r="BY119" s="98">
        <f t="shared" si="5"/>
        <v>0</v>
      </c>
      <c r="BZ119" s="118">
        <f t="shared" si="6"/>
        <v>5</v>
      </c>
      <c r="CA119" s="98">
        <f t="shared" si="7"/>
        <v>5.4945054945054945</v>
      </c>
    </row>
    <row r="120" spans="1:79" ht="15" outlineLevel="2">
      <c r="A120" s="473">
        <v>642</v>
      </c>
      <c r="B120" s="16" t="s">
        <v>429</v>
      </c>
      <c r="C120" s="406" t="s">
        <v>419</v>
      </c>
      <c r="D120" s="412">
        <v>178</v>
      </c>
      <c r="E120" s="439">
        <v>178</v>
      </c>
      <c r="F120" s="439">
        <v>178</v>
      </c>
      <c r="G120" s="439">
        <v>178</v>
      </c>
      <c r="H120" s="439">
        <v>178</v>
      </c>
      <c r="I120" s="439">
        <v>184</v>
      </c>
      <c r="J120" s="439">
        <v>184</v>
      </c>
      <c r="K120" s="439">
        <v>184</v>
      </c>
      <c r="L120" s="439">
        <v>184</v>
      </c>
      <c r="M120" s="439">
        <v>184</v>
      </c>
      <c r="N120" s="439">
        <v>184</v>
      </c>
      <c r="O120" s="416">
        <v>200</v>
      </c>
      <c r="P120" s="412">
        <v>200</v>
      </c>
      <c r="Q120" s="439">
        <v>175</v>
      </c>
      <c r="R120" s="439">
        <v>173</v>
      </c>
      <c r="S120" s="439">
        <v>209</v>
      </c>
      <c r="T120" s="439">
        <v>207</v>
      </c>
      <c r="U120" s="439">
        <v>214</v>
      </c>
      <c r="V120" s="439">
        <v>212</v>
      </c>
      <c r="W120" s="439">
        <v>212</v>
      </c>
      <c r="X120" s="439">
        <v>212</v>
      </c>
      <c r="Y120" s="439">
        <v>212</v>
      </c>
      <c r="Z120" s="439">
        <v>211</v>
      </c>
      <c r="AA120" s="416">
        <v>213</v>
      </c>
      <c r="AB120" s="412">
        <v>214</v>
      </c>
      <c r="AC120" s="439">
        <v>214</v>
      </c>
      <c r="AD120" s="439">
        <v>215</v>
      </c>
      <c r="AE120" s="439">
        <v>215</v>
      </c>
      <c r="AF120" s="439">
        <v>213</v>
      </c>
      <c r="AG120" s="439">
        <v>213</v>
      </c>
      <c r="AH120" s="439">
        <v>211</v>
      </c>
      <c r="AI120" s="439">
        <v>210</v>
      </c>
      <c r="AJ120" s="439">
        <v>211</v>
      </c>
      <c r="AK120" s="439">
        <v>212</v>
      </c>
      <c r="AL120" s="439">
        <v>214</v>
      </c>
      <c r="AM120" s="416">
        <v>214</v>
      </c>
      <c r="AN120" s="412">
        <v>213</v>
      </c>
      <c r="AO120" s="439">
        <v>214</v>
      </c>
      <c r="AP120" s="439">
        <v>213</v>
      </c>
      <c r="AQ120" s="439">
        <v>212</v>
      </c>
      <c r="AR120" s="439">
        <v>212</v>
      </c>
      <c r="AS120" s="439">
        <v>212</v>
      </c>
      <c r="AT120" s="439">
        <v>211</v>
      </c>
      <c r="AU120" s="439">
        <v>209</v>
      </c>
      <c r="AV120" s="439">
        <v>209</v>
      </c>
      <c r="AW120" s="439">
        <v>209</v>
      </c>
      <c r="AX120" s="439">
        <v>207</v>
      </c>
      <c r="AY120" s="416">
        <v>207</v>
      </c>
      <c r="AZ120" s="412">
        <v>206</v>
      </c>
      <c r="BA120" s="439">
        <v>206</v>
      </c>
      <c r="BB120" s="439">
        <v>206</v>
      </c>
      <c r="BC120" s="439">
        <v>206</v>
      </c>
      <c r="BD120" s="439">
        <v>206</v>
      </c>
      <c r="BE120" s="439">
        <v>204</v>
      </c>
      <c r="BF120" s="439">
        <v>199</v>
      </c>
      <c r="BG120" s="439">
        <v>195</v>
      </c>
      <c r="BH120" s="439">
        <v>195</v>
      </c>
      <c r="BI120" s="439">
        <v>195</v>
      </c>
      <c r="BJ120" s="439">
        <v>195</v>
      </c>
      <c r="BK120" s="416">
        <v>195</v>
      </c>
      <c r="BL120" s="412">
        <v>195</v>
      </c>
      <c r="BM120" s="439">
        <v>194</v>
      </c>
      <c r="BN120" s="439">
        <v>200</v>
      </c>
      <c r="BO120" s="439">
        <v>201</v>
      </c>
      <c r="BP120" s="411">
        <v>201</v>
      </c>
      <c r="BQ120" s="411">
        <v>202</v>
      </c>
      <c r="BR120" s="411">
        <v>201</v>
      </c>
      <c r="BS120" s="411">
        <v>202</v>
      </c>
      <c r="BT120" s="411">
        <v>201</v>
      </c>
      <c r="BU120" s="411">
        <v>201</v>
      </c>
      <c r="BV120" s="411">
        <v>201</v>
      </c>
      <c r="BW120" s="416">
        <f>'1. Población_Afiliada_Regimen'!H120</f>
        <v>203</v>
      </c>
      <c r="BX120" s="118">
        <f t="shared" si="4"/>
        <v>2</v>
      </c>
      <c r="BY120" s="98">
        <f t="shared" si="5"/>
        <v>0.99502487562189057</v>
      </c>
      <c r="BZ120" s="118">
        <f t="shared" si="6"/>
        <v>8</v>
      </c>
      <c r="CA120" s="98">
        <f t="shared" si="7"/>
        <v>4.1025641025641022</v>
      </c>
    </row>
    <row r="121" spans="1:79" ht="15" outlineLevel="2">
      <c r="A121" s="473">
        <v>679</v>
      </c>
      <c r="B121" s="16" t="s">
        <v>429</v>
      </c>
      <c r="C121" s="406" t="s">
        <v>430</v>
      </c>
      <c r="D121" s="412">
        <v>241</v>
      </c>
      <c r="E121" s="439">
        <v>241</v>
      </c>
      <c r="F121" s="439">
        <v>241</v>
      </c>
      <c r="G121" s="439">
        <v>241</v>
      </c>
      <c r="H121" s="439">
        <v>241</v>
      </c>
      <c r="I121" s="439">
        <v>245</v>
      </c>
      <c r="J121" s="439">
        <v>244</v>
      </c>
      <c r="K121" s="439">
        <v>245</v>
      </c>
      <c r="L121" s="439">
        <v>245</v>
      </c>
      <c r="M121" s="439">
        <v>245</v>
      </c>
      <c r="N121" s="439">
        <v>245</v>
      </c>
      <c r="O121" s="416">
        <v>250</v>
      </c>
      <c r="P121" s="412">
        <v>248</v>
      </c>
      <c r="Q121" s="439">
        <v>211</v>
      </c>
      <c r="R121" s="439">
        <v>210</v>
      </c>
      <c r="S121" s="439">
        <v>306</v>
      </c>
      <c r="T121" s="439">
        <v>302</v>
      </c>
      <c r="U121" s="439">
        <v>309</v>
      </c>
      <c r="V121" s="439">
        <v>307</v>
      </c>
      <c r="W121" s="439">
        <v>308</v>
      </c>
      <c r="X121" s="439">
        <v>308</v>
      </c>
      <c r="Y121" s="439">
        <v>308</v>
      </c>
      <c r="Z121" s="439">
        <v>308</v>
      </c>
      <c r="AA121" s="416">
        <v>307</v>
      </c>
      <c r="AB121" s="412">
        <v>306</v>
      </c>
      <c r="AC121" s="439">
        <v>306</v>
      </c>
      <c r="AD121" s="439">
        <v>307</v>
      </c>
      <c r="AE121" s="439">
        <v>307</v>
      </c>
      <c r="AF121" s="439">
        <v>304</v>
      </c>
      <c r="AG121" s="439">
        <v>304</v>
      </c>
      <c r="AH121" s="439">
        <v>306</v>
      </c>
      <c r="AI121" s="439">
        <v>307</v>
      </c>
      <c r="AJ121" s="439">
        <v>307</v>
      </c>
      <c r="AK121" s="439">
        <v>307</v>
      </c>
      <c r="AL121" s="439">
        <v>304</v>
      </c>
      <c r="AM121" s="416">
        <v>304</v>
      </c>
      <c r="AN121" s="412">
        <v>303</v>
      </c>
      <c r="AO121" s="439">
        <v>300</v>
      </c>
      <c r="AP121" s="439">
        <v>300</v>
      </c>
      <c r="AQ121" s="439">
        <v>299</v>
      </c>
      <c r="AR121" s="439">
        <v>298</v>
      </c>
      <c r="AS121" s="439">
        <v>297</v>
      </c>
      <c r="AT121" s="439">
        <v>296</v>
      </c>
      <c r="AU121" s="439">
        <v>296</v>
      </c>
      <c r="AV121" s="439">
        <v>295</v>
      </c>
      <c r="AW121" s="439">
        <v>295</v>
      </c>
      <c r="AX121" s="439">
        <v>294</v>
      </c>
      <c r="AY121" s="416">
        <v>293</v>
      </c>
      <c r="AZ121" s="412">
        <v>290</v>
      </c>
      <c r="BA121" s="439">
        <v>288</v>
      </c>
      <c r="BB121" s="439">
        <v>287</v>
      </c>
      <c r="BC121" s="439">
        <v>286</v>
      </c>
      <c r="BD121" s="439">
        <v>286</v>
      </c>
      <c r="BE121" s="439">
        <v>283</v>
      </c>
      <c r="BF121" s="439">
        <v>281</v>
      </c>
      <c r="BG121" s="439">
        <v>285</v>
      </c>
      <c r="BH121" s="439">
        <v>285</v>
      </c>
      <c r="BI121" s="439">
        <v>282</v>
      </c>
      <c r="BJ121" s="439">
        <v>283</v>
      </c>
      <c r="BK121" s="416">
        <v>283</v>
      </c>
      <c r="BL121" s="412">
        <v>282</v>
      </c>
      <c r="BM121" s="439">
        <v>282</v>
      </c>
      <c r="BN121" s="439">
        <v>287</v>
      </c>
      <c r="BO121" s="439">
        <v>287</v>
      </c>
      <c r="BP121" s="411">
        <v>287</v>
      </c>
      <c r="BQ121" s="411">
        <v>290</v>
      </c>
      <c r="BR121" s="411">
        <v>285</v>
      </c>
      <c r="BS121" s="411">
        <v>286</v>
      </c>
      <c r="BT121" s="411">
        <v>286</v>
      </c>
      <c r="BU121" s="411">
        <v>285</v>
      </c>
      <c r="BV121" s="411">
        <v>282</v>
      </c>
      <c r="BW121" s="416">
        <f>'1. Población_Afiliada_Regimen'!H121</f>
        <v>281</v>
      </c>
      <c r="BX121" s="118">
        <f t="shared" si="4"/>
        <v>-1</v>
      </c>
      <c r="BY121" s="98">
        <f t="shared" si="5"/>
        <v>-0.3546099290780142</v>
      </c>
      <c r="BZ121" s="118">
        <f t="shared" si="6"/>
        <v>-2</v>
      </c>
      <c r="CA121" s="98">
        <f t="shared" si="7"/>
        <v>-0.70671378091872794</v>
      </c>
    </row>
    <row r="122" spans="1:79" ht="15" outlineLevel="2">
      <c r="A122" s="473">
        <v>789</v>
      </c>
      <c r="B122" s="16" t="s">
        <v>429</v>
      </c>
      <c r="C122" s="406" t="s">
        <v>432</v>
      </c>
      <c r="D122" s="412">
        <v>238</v>
      </c>
      <c r="E122" s="439">
        <v>238</v>
      </c>
      <c r="F122" s="439">
        <v>237</v>
      </c>
      <c r="G122" s="439">
        <v>237</v>
      </c>
      <c r="H122" s="439">
        <v>237</v>
      </c>
      <c r="I122" s="439">
        <v>239</v>
      </c>
      <c r="J122" s="439">
        <v>239</v>
      </c>
      <c r="K122" s="439">
        <v>239</v>
      </c>
      <c r="L122" s="439">
        <v>239</v>
      </c>
      <c r="M122" s="439">
        <v>238</v>
      </c>
      <c r="N122" s="439">
        <v>237</v>
      </c>
      <c r="O122" s="416">
        <v>251</v>
      </c>
      <c r="P122" s="412">
        <v>248</v>
      </c>
      <c r="Q122" s="439">
        <v>221</v>
      </c>
      <c r="R122" s="439">
        <v>218</v>
      </c>
      <c r="S122" s="439">
        <v>309</v>
      </c>
      <c r="T122" s="439">
        <v>300</v>
      </c>
      <c r="U122" s="439">
        <v>304</v>
      </c>
      <c r="V122" s="439">
        <v>300</v>
      </c>
      <c r="W122" s="439">
        <v>300</v>
      </c>
      <c r="X122" s="439">
        <v>299</v>
      </c>
      <c r="Y122" s="439">
        <v>302</v>
      </c>
      <c r="Z122" s="439">
        <v>301</v>
      </c>
      <c r="AA122" s="416">
        <v>303</v>
      </c>
      <c r="AB122" s="412">
        <v>303</v>
      </c>
      <c r="AC122" s="439">
        <v>303</v>
      </c>
      <c r="AD122" s="439">
        <v>303</v>
      </c>
      <c r="AE122" s="439">
        <v>303</v>
      </c>
      <c r="AF122" s="439">
        <v>304</v>
      </c>
      <c r="AG122" s="439">
        <v>303</v>
      </c>
      <c r="AH122" s="439">
        <v>303</v>
      </c>
      <c r="AI122" s="439">
        <v>305</v>
      </c>
      <c r="AJ122" s="439">
        <v>305</v>
      </c>
      <c r="AK122" s="439">
        <v>306</v>
      </c>
      <c r="AL122" s="439">
        <v>307</v>
      </c>
      <c r="AM122" s="416">
        <v>307</v>
      </c>
      <c r="AN122" s="412">
        <v>307</v>
      </c>
      <c r="AO122" s="439">
        <v>312</v>
      </c>
      <c r="AP122" s="439">
        <v>312</v>
      </c>
      <c r="AQ122" s="439">
        <v>311</v>
      </c>
      <c r="AR122" s="439">
        <v>310</v>
      </c>
      <c r="AS122" s="439">
        <v>309</v>
      </c>
      <c r="AT122" s="439">
        <v>309</v>
      </c>
      <c r="AU122" s="439">
        <v>308</v>
      </c>
      <c r="AV122" s="439">
        <v>307</v>
      </c>
      <c r="AW122" s="439">
        <v>307</v>
      </c>
      <c r="AX122" s="439">
        <v>305</v>
      </c>
      <c r="AY122" s="416">
        <v>304</v>
      </c>
      <c r="AZ122" s="412">
        <v>303</v>
      </c>
      <c r="BA122" s="439">
        <v>302</v>
      </c>
      <c r="BB122" s="439">
        <v>299</v>
      </c>
      <c r="BC122" s="439">
        <v>299</v>
      </c>
      <c r="BD122" s="439">
        <v>299</v>
      </c>
      <c r="BE122" s="439">
        <v>299</v>
      </c>
      <c r="BF122" s="439">
        <v>294</v>
      </c>
      <c r="BG122" s="439">
        <v>293</v>
      </c>
      <c r="BH122" s="439">
        <v>293</v>
      </c>
      <c r="BI122" s="439">
        <v>293</v>
      </c>
      <c r="BJ122" s="439">
        <v>296</v>
      </c>
      <c r="BK122" s="416">
        <v>296</v>
      </c>
      <c r="BL122" s="412">
        <v>297</v>
      </c>
      <c r="BM122" s="439">
        <v>297</v>
      </c>
      <c r="BN122" s="439">
        <v>297</v>
      </c>
      <c r="BO122" s="439">
        <v>296</v>
      </c>
      <c r="BP122" s="411">
        <v>296</v>
      </c>
      <c r="BQ122" s="411">
        <v>298</v>
      </c>
      <c r="BR122" s="411">
        <v>294</v>
      </c>
      <c r="BS122" s="411">
        <v>294</v>
      </c>
      <c r="BT122" s="411">
        <v>294</v>
      </c>
      <c r="BU122" s="411">
        <v>293</v>
      </c>
      <c r="BV122" s="411">
        <v>291</v>
      </c>
      <c r="BW122" s="416">
        <f>'1. Población_Afiliada_Regimen'!H122</f>
        <v>292</v>
      </c>
      <c r="BX122" s="118">
        <f t="shared" si="4"/>
        <v>1</v>
      </c>
      <c r="BY122" s="98">
        <f t="shared" si="5"/>
        <v>0.3436426116838488</v>
      </c>
      <c r="BZ122" s="118">
        <f t="shared" si="6"/>
        <v>-4</v>
      </c>
      <c r="CA122" s="98">
        <f t="shared" si="7"/>
        <v>-1.3513513513513513</v>
      </c>
    </row>
    <row r="123" spans="1:79" ht="15" outlineLevel="2">
      <c r="A123" s="473">
        <v>792</v>
      </c>
      <c r="B123" s="16" t="s">
        <v>429</v>
      </c>
      <c r="C123" s="406" t="s">
        <v>433</v>
      </c>
      <c r="D123" s="412">
        <v>74</v>
      </c>
      <c r="E123" s="439">
        <v>74</v>
      </c>
      <c r="F123" s="439">
        <v>74</v>
      </c>
      <c r="G123" s="439">
        <v>74</v>
      </c>
      <c r="H123" s="439">
        <v>74</v>
      </c>
      <c r="I123" s="439">
        <v>74</v>
      </c>
      <c r="J123" s="439">
        <v>74</v>
      </c>
      <c r="K123" s="439">
        <v>74</v>
      </c>
      <c r="L123" s="439">
        <v>74</v>
      </c>
      <c r="M123" s="439">
        <v>74</v>
      </c>
      <c r="N123" s="439">
        <v>74</v>
      </c>
      <c r="O123" s="416">
        <v>80</v>
      </c>
      <c r="P123" s="412">
        <v>80</v>
      </c>
      <c r="Q123" s="439">
        <v>72</v>
      </c>
      <c r="R123" s="439">
        <v>72</v>
      </c>
      <c r="S123" s="439">
        <v>101</v>
      </c>
      <c r="T123" s="439">
        <v>99</v>
      </c>
      <c r="U123" s="439">
        <v>99</v>
      </c>
      <c r="V123" s="439">
        <v>99</v>
      </c>
      <c r="W123" s="439">
        <v>99</v>
      </c>
      <c r="X123" s="439">
        <v>99</v>
      </c>
      <c r="Y123" s="439">
        <v>99</v>
      </c>
      <c r="Z123" s="439">
        <v>99</v>
      </c>
      <c r="AA123" s="416">
        <v>99</v>
      </c>
      <c r="AB123" s="412">
        <v>99</v>
      </c>
      <c r="AC123" s="439">
        <v>99</v>
      </c>
      <c r="AD123" s="439">
        <v>99</v>
      </c>
      <c r="AE123" s="439">
        <v>99</v>
      </c>
      <c r="AF123" s="439">
        <v>103</v>
      </c>
      <c r="AG123" s="439">
        <v>103</v>
      </c>
      <c r="AH123" s="439">
        <v>103</v>
      </c>
      <c r="AI123" s="439">
        <v>103</v>
      </c>
      <c r="AJ123" s="439">
        <v>103</v>
      </c>
      <c r="AK123" s="439">
        <v>104</v>
      </c>
      <c r="AL123" s="439">
        <v>105</v>
      </c>
      <c r="AM123" s="416">
        <v>105</v>
      </c>
      <c r="AN123" s="412">
        <v>105</v>
      </c>
      <c r="AO123" s="439">
        <v>104</v>
      </c>
      <c r="AP123" s="439">
        <v>104</v>
      </c>
      <c r="AQ123" s="439">
        <v>103</v>
      </c>
      <c r="AR123" s="439">
        <v>102</v>
      </c>
      <c r="AS123" s="439">
        <v>101</v>
      </c>
      <c r="AT123" s="439">
        <v>101</v>
      </c>
      <c r="AU123" s="439">
        <v>98</v>
      </c>
      <c r="AV123" s="439">
        <v>98</v>
      </c>
      <c r="AW123" s="439">
        <v>98</v>
      </c>
      <c r="AX123" s="439">
        <v>98</v>
      </c>
      <c r="AY123" s="416">
        <v>98</v>
      </c>
      <c r="AZ123" s="412">
        <v>97</v>
      </c>
      <c r="BA123" s="439">
        <v>97</v>
      </c>
      <c r="BB123" s="439">
        <v>97</v>
      </c>
      <c r="BC123" s="439">
        <v>97</v>
      </c>
      <c r="BD123" s="439">
        <v>97</v>
      </c>
      <c r="BE123" s="439">
        <v>96</v>
      </c>
      <c r="BF123" s="439">
        <v>93</v>
      </c>
      <c r="BG123" s="439">
        <v>97</v>
      </c>
      <c r="BH123" s="439">
        <v>96</v>
      </c>
      <c r="BI123" s="439">
        <v>96</v>
      </c>
      <c r="BJ123" s="439">
        <v>96</v>
      </c>
      <c r="BK123" s="416">
        <v>96</v>
      </c>
      <c r="BL123" s="412">
        <v>95</v>
      </c>
      <c r="BM123" s="439">
        <v>95</v>
      </c>
      <c r="BN123" s="439">
        <v>98</v>
      </c>
      <c r="BO123" s="439">
        <v>98</v>
      </c>
      <c r="BP123" s="411">
        <v>98</v>
      </c>
      <c r="BQ123" s="411">
        <v>98</v>
      </c>
      <c r="BR123" s="411">
        <v>98</v>
      </c>
      <c r="BS123" s="411">
        <v>99</v>
      </c>
      <c r="BT123" s="411">
        <v>99</v>
      </c>
      <c r="BU123" s="411">
        <v>99</v>
      </c>
      <c r="BV123" s="411">
        <v>98</v>
      </c>
      <c r="BW123" s="416">
        <f>'1. Población_Afiliada_Regimen'!H123</f>
        <v>98</v>
      </c>
      <c r="BX123" s="118">
        <f t="shared" si="4"/>
        <v>0</v>
      </c>
      <c r="BY123" s="98">
        <f t="shared" si="5"/>
        <v>0</v>
      </c>
      <c r="BZ123" s="118">
        <f t="shared" si="6"/>
        <v>2</v>
      </c>
      <c r="CA123" s="98">
        <f t="shared" si="7"/>
        <v>2.083333333333333</v>
      </c>
    </row>
    <row r="124" spans="1:79" ht="15" outlineLevel="2">
      <c r="A124" s="473">
        <v>809</v>
      </c>
      <c r="B124" s="16" t="s">
        <v>429</v>
      </c>
      <c r="C124" s="406" t="s">
        <v>434</v>
      </c>
      <c r="D124" s="412">
        <v>97</v>
      </c>
      <c r="E124" s="439">
        <v>97</v>
      </c>
      <c r="F124" s="439">
        <v>97</v>
      </c>
      <c r="G124" s="439">
        <v>97</v>
      </c>
      <c r="H124" s="439">
        <v>97</v>
      </c>
      <c r="I124" s="439">
        <v>97</v>
      </c>
      <c r="J124" s="439">
        <v>97</v>
      </c>
      <c r="K124" s="439">
        <v>97</v>
      </c>
      <c r="L124" s="439">
        <v>97</v>
      </c>
      <c r="M124" s="439">
        <v>97</v>
      </c>
      <c r="N124" s="439">
        <v>96</v>
      </c>
      <c r="O124" s="416">
        <v>102</v>
      </c>
      <c r="P124" s="412">
        <v>102</v>
      </c>
      <c r="Q124" s="439">
        <v>88</v>
      </c>
      <c r="R124" s="439">
        <v>87</v>
      </c>
      <c r="S124" s="439">
        <v>125</v>
      </c>
      <c r="T124" s="439">
        <v>126</v>
      </c>
      <c r="U124" s="439">
        <v>129</v>
      </c>
      <c r="V124" s="439">
        <v>128</v>
      </c>
      <c r="W124" s="439">
        <v>128</v>
      </c>
      <c r="X124" s="439">
        <v>128</v>
      </c>
      <c r="Y124" s="439">
        <v>128</v>
      </c>
      <c r="Z124" s="439">
        <v>128</v>
      </c>
      <c r="AA124" s="416">
        <v>128</v>
      </c>
      <c r="AB124" s="412">
        <v>127</v>
      </c>
      <c r="AC124" s="439">
        <v>127</v>
      </c>
      <c r="AD124" s="439">
        <v>127</v>
      </c>
      <c r="AE124" s="439">
        <v>127</v>
      </c>
      <c r="AF124" s="439">
        <v>128</v>
      </c>
      <c r="AG124" s="439">
        <v>128</v>
      </c>
      <c r="AH124" s="439">
        <v>129</v>
      </c>
      <c r="AI124" s="439">
        <v>130</v>
      </c>
      <c r="AJ124" s="439">
        <v>130</v>
      </c>
      <c r="AK124" s="439">
        <v>130</v>
      </c>
      <c r="AL124" s="439">
        <v>130</v>
      </c>
      <c r="AM124" s="416">
        <v>130</v>
      </c>
      <c r="AN124" s="412">
        <v>129</v>
      </c>
      <c r="AO124" s="439">
        <v>129</v>
      </c>
      <c r="AP124" s="439">
        <v>130</v>
      </c>
      <c r="AQ124" s="439">
        <v>130</v>
      </c>
      <c r="AR124" s="439">
        <v>130</v>
      </c>
      <c r="AS124" s="439">
        <v>129</v>
      </c>
      <c r="AT124" s="439">
        <v>128</v>
      </c>
      <c r="AU124" s="439">
        <v>128</v>
      </c>
      <c r="AV124" s="439">
        <v>127</v>
      </c>
      <c r="AW124" s="439">
        <v>127</v>
      </c>
      <c r="AX124" s="439">
        <v>124</v>
      </c>
      <c r="AY124" s="416">
        <v>124</v>
      </c>
      <c r="AZ124" s="412">
        <v>124</v>
      </c>
      <c r="BA124" s="439">
        <v>123</v>
      </c>
      <c r="BB124" s="439">
        <v>120</v>
      </c>
      <c r="BC124" s="439">
        <v>119</v>
      </c>
      <c r="BD124" s="439">
        <v>118</v>
      </c>
      <c r="BE124" s="439">
        <v>117</v>
      </c>
      <c r="BF124" s="439">
        <v>112</v>
      </c>
      <c r="BG124" s="439">
        <v>117</v>
      </c>
      <c r="BH124" s="439">
        <v>117</v>
      </c>
      <c r="BI124" s="439">
        <v>117</v>
      </c>
      <c r="BJ124" s="439">
        <v>117</v>
      </c>
      <c r="BK124" s="416">
        <v>117</v>
      </c>
      <c r="BL124" s="412">
        <v>116</v>
      </c>
      <c r="BM124" s="439">
        <v>116</v>
      </c>
      <c r="BN124" s="439">
        <v>118</v>
      </c>
      <c r="BO124" s="439">
        <v>118</v>
      </c>
      <c r="BP124" s="411">
        <v>118</v>
      </c>
      <c r="BQ124" s="411">
        <v>119</v>
      </c>
      <c r="BR124" s="411">
        <v>118</v>
      </c>
      <c r="BS124" s="411">
        <v>118</v>
      </c>
      <c r="BT124" s="411">
        <v>117</v>
      </c>
      <c r="BU124" s="411">
        <v>117</v>
      </c>
      <c r="BV124" s="411">
        <v>116</v>
      </c>
      <c r="BW124" s="416">
        <f>'1. Población_Afiliada_Regimen'!H124</f>
        <v>116</v>
      </c>
      <c r="BX124" s="118">
        <f t="shared" si="4"/>
        <v>0</v>
      </c>
      <c r="BY124" s="98">
        <f t="shared" si="5"/>
        <v>0</v>
      </c>
      <c r="BZ124" s="118">
        <f t="shared" si="6"/>
        <v>-1</v>
      </c>
      <c r="CA124" s="98">
        <f t="shared" si="7"/>
        <v>-0.85470085470085477</v>
      </c>
    </row>
    <row r="125" spans="1:79" ht="15" outlineLevel="2">
      <c r="A125" s="473">
        <v>847</v>
      </c>
      <c r="B125" s="16" t="s">
        <v>429</v>
      </c>
      <c r="C125" s="406" t="s">
        <v>435</v>
      </c>
      <c r="D125" s="412">
        <v>680</v>
      </c>
      <c r="E125" s="439">
        <v>680</v>
      </c>
      <c r="F125" s="439">
        <v>680</v>
      </c>
      <c r="G125" s="439">
        <v>680</v>
      </c>
      <c r="H125" s="439">
        <v>680</v>
      </c>
      <c r="I125" s="439">
        <v>693</v>
      </c>
      <c r="J125" s="439">
        <v>693</v>
      </c>
      <c r="K125" s="439">
        <v>693</v>
      </c>
      <c r="L125" s="439">
        <v>693</v>
      </c>
      <c r="M125" s="439">
        <v>693</v>
      </c>
      <c r="N125" s="439">
        <v>693</v>
      </c>
      <c r="O125" s="416">
        <v>723</v>
      </c>
      <c r="P125" s="412">
        <v>720</v>
      </c>
      <c r="Q125" s="439">
        <v>618</v>
      </c>
      <c r="R125" s="439">
        <v>610</v>
      </c>
      <c r="S125" s="439">
        <v>741</v>
      </c>
      <c r="T125" s="439">
        <v>734</v>
      </c>
      <c r="U125" s="439">
        <v>737</v>
      </c>
      <c r="V125" s="439">
        <v>735</v>
      </c>
      <c r="W125" s="439">
        <v>736</v>
      </c>
      <c r="X125" s="439">
        <v>732</v>
      </c>
      <c r="Y125" s="439">
        <v>737</v>
      </c>
      <c r="Z125" s="439">
        <v>737</v>
      </c>
      <c r="AA125" s="416">
        <v>741</v>
      </c>
      <c r="AB125" s="412">
        <v>744</v>
      </c>
      <c r="AC125" s="439">
        <v>745</v>
      </c>
      <c r="AD125" s="439">
        <v>744</v>
      </c>
      <c r="AE125" s="439">
        <v>744</v>
      </c>
      <c r="AF125" s="439">
        <v>732</v>
      </c>
      <c r="AG125" s="439">
        <v>727</v>
      </c>
      <c r="AH125" s="439">
        <v>733</v>
      </c>
      <c r="AI125" s="439">
        <v>734</v>
      </c>
      <c r="AJ125" s="439">
        <v>735</v>
      </c>
      <c r="AK125" s="439">
        <v>737</v>
      </c>
      <c r="AL125" s="439">
        <v>737</v>
      </c>
      <c r="AM125" s="416">
        <v>737</v>
      </c>
      <c r="AN125" s="412">
        <v>736</v>
      </c>
      <c r="AO125" s="439">
        <v>739</v>
      </c>
      <c r="AP125" s="439">
        <v>739</v>
      </c>
      <c r="AQ125" s="439">
        <v>739</v>
      </c>
      <c r="AR125" s="439">
        <v>738</v>
      </c>
      <c r="AS125" s="439">
        <v>737</v>
      </c>
      <c r="AT125" s="439">
        <v>733</v>
      </c>
      <c r="AU125" s="439">
        <v>730</v>
      </c>
      <c r="AV125" s="439">
        <v>726</v>
      </c>
      <c r="AW125" s="439">
        <v>726</v>
      </c>
      <c r="AX125" s="439">
        <v>723</v>
      </c>
      <c r="AY125" s="416">
        <v>720</v>
      </c>
      <c r="AZ125" s="412">
        <v>719</v>
      </c>
      <c r="BA125" s="439">
        <v>717</v>
      </c>
      <c r="BB125" s="439">
        <v>715</v>
      </c>
      <c r="BC125" s="439">
        <v>710</v>
      </c>
      <c r="BD125" s="439">
        <v>705</v>
      </c>
      <c r="BE125" s="439">
        <v>702</v>
      </c>
      <c r="BF125" s="439">
        <v>688</v>
      </c>
      <c r="BG125" s="439">
        <v>681</v>
      </c>
      <c r="BH125" s="439">
        <v>681</v>
      </c>
      <c r="BI125" s="439">
        <v>681</v>
      </c>
      <c r="BJ125" s="439">
        <v>683</v>
      </c>
      <c r="BK125" s="416">
        <v>683</v>
      </c>
      <c r="BL125" s="412">
        <v>681</v>
      </c>
      <c r="BM125" s="439">
        <v>681</v>
      </c>
      <c r="BN125" s="439">
        <v>690</v>
      </c>
      <c r="BO125" s="439">
        <v>691</v>
      </c>
      <c r="BP125" s="411">
        <v>691</v>
      </c>
      <c r="BQ125" s="411">
        <v>696</v>
      </c>
      <c r="BR125" s="411">
        <v>687</v>
      </c>
      <c r="BS125" s="411">
        <v>688</v>
      </c>
      <c r="BT125" s="411">
        <v>687</v>
      </c>
      <c r="BU125" s="411">
        <v>687</v>
      </c>
      <c r="BV125" s="411">
        <v>684</v>
      </c>
      <c r="BW125" s="416">
        <f>'1. Población_Afiliada_Regimen'!H125</f>
        <v>683</v>
      </c>
      <c r="BX125" s="118">
        <f t="shared" si="4"/>
        <v>-1</v>
      </c>
      <c r="BY125" s="98">
        <f t="shared" si="5"/>
        <v>-0.14619883040935672</v>
      </c>
      <c r="BZ125" s="118">
        <f t="shared" si="6"/>
        <v>0</v>
      </c>
      <c r="CA125" s="98">
        <f t="shared" si="7"/>
        <v>0</v>
      </c>
    </row>
    <row r="126" spans="1:79" ht="15" outlineLevel="2">
      <c r="A126" s="473">
        <v>856</v>
      </c>
      <c r="B126" s="16" t="s">
        <v>429</v>
      </c>
      <c r="C126" s="406" t="s">
        <v>436</v>
      </c>
      <c r="D126" s="412">
        <v>73</v>
      </c>
      <c r="E126" s="439">
        <v>73</v>
      </c>
      <c r="F126" s="439">
        <v>73</v>
      </c>
      <c r="G126" s="439">
        <v>73</v>
      </c>
      <c r="H126" s="439">
        <v>73</v>
      </c>
      <c r="I126" s="439">
        <v>76</v>
      </c>
      <c r="J126" s="439">
        <v>76</v>
      </c>
      <c r="K126" s="439">
        <v>76</v>
      </c>
      <c r="L126" s="439">
        <v>76</v>
      </c>
      <c r="M126" s="439">
        <v>76</v>
      </c>
      <c r="N126" s="439">
        <v>76</v>
      </c>
      <c r="O126" s="416">
        <v>80</v>
      </c>
      <c r="P126" s="412">
        <v>78</v>
      </c>
      <c r="Q126" s="439">
        <v>70</v>
      </c>
      <c r="R126" s="439">
        <v>70</v>
      </c>
      <c r="S126" s="439">
        <v>117</v>
      </c>
      <c r="T126" s="439">
        <v>114</v>
      </c>
      <c r="U126" s="439">
        <v>118</v>
      </c>
      <c r="V126" s="439">
        <v>118</v>
      </c>
      <c r="W126" s="439">
        <v>117</v>
      </c>
      <c r="X126" s="439">
        <v>117</v>
      </c>
      <c r="Y126" s="439">
        <v>120</v>
      </c>
      <c r="Z126" s="439">
        <v>120</v>
      </c>
      <c r="AA126" s="416">
        <v>123</v>
      </c>
      <c r="AB126" s="412">
        <v>123</v>
      </c>
      <c r="AC126" s="439">
        <v>123</v>
      </c>
      <c r="AD126" s="439">
        <v>124</v>
      </c>
      <c r="AE126" s="439">
        <v>124</v>
      </c>
      <c r="AF126" s="439">
        <v>125</v>
      </c>
      <c r="AG126" s="439">
        <v>123</v>
      </c>
      <c r="AH126" s="439">
        <v>124</v>
      </c>
      <c r="AI126" s="439">
        <v>124</v>
      </c>
      <c r="AJ126" s="439">
        <v>124</v>
      </c>
      <c r="AK126" s="439">
        <v>123</v>
      </c>
      <c r="AL126" s="439">
        <v>123</v>
      </c>
      <c r="AM126" s="416">
        <v>123</v>
      </c>
      <c r="AN126" s="412">
        <v>123</v>
      </c>
      <c r="AO126" s="439">
        <v>123</v>
      </c>
      <c r="AP126" s="439">
        <v>123</v>
      </c>
      <c r="AQ126" s="439">
        <v>123</v>
      </c>
      <c r="AR126" s="439">
        <v>122</v>
      </c>
      <c r="AS126" s="439">
        <v>122</v>
      </c>
      <c r="AT126" s="439">
        <v>122</v>
      </c>
      <c r="AU126" s="439">
        <v>117</v>
      </c>
      <c r="AV126" s="439">
        <v>117</v>
      </c>
      <c r="AW126" s="439">
        <v>116</v>
      </c>
      <c r="AX126" s="439">
        <v>116</v>
      </c>
      <c r="AY126" s="416">
        <v>116</v>
      </c>
      <c r="AZ126" s="412">
        <v>116</v>
      </c>
      <c r="BA126" s="439">
        <v>113</v>
      </c>
      <c r="BB126" s="439">
        <v>112</v>
      </c>
      <c r="BC126" s="439">
        <v>110</v>
      </c>
      <c r="BD126" s="439">
        <v>110</v>
      </c>
      <c r="BE126" s="439">
        <v>110</v>
      </c>
      <c r="BF126" s="439">
        <v>107</v>
      </c>
      <c r="BG126" s="439">
        <v>108</v>
      </c>
      <c r="BH126" s="439">
        <v>108</v>
      </c>
      <c r="BI126" s="439">
        <v>108</v>
      </c>
      <c r="BJ126" s="439">
        <v>110</v>
      </c>
      <c r="BK126" s="416">
        <v>110</v>
      </c>
      <c r="BL126" s="412">
        <v>110</v>
      </c>
      <c r="BM126" s="439">
        <v>110</v>
      </c>
      <c r="BN126" s="439">
        <v>114</v>
      </c>
      <c r="BO126" s="439">
        <v>114</v>
      </c>
      <c r="BP126" s="411">
        <v>114</v>
      </c>
      <c r="BQ126" s="411">
        <v>115</v>
      </c>
      <c r="BR126" s="411">
        <v>115</v>
      </c>
      <c r="BS126" s="411">
        <v>116</v>
      </c>
      <c r="BT126" s="411">
        <v>114</v>
      </c>
      <c r="BU126" s="411">
        <v>114</v>
      </c>
      <c r="BV126" s="411">
        <v>114</v>
      </c>
      <c r="BW126" s="416">
        <f>'1. Población_Afiliada_Regimen'!H126</f>
        <v>114</v>
      </c>
      <c r="BX126" s="118">
        <f t="shared" si="4"/>
        <v>0</v>
      </c>
      <c r="BY126" s="98">
        <f t="shared" si="5"/>
        <v>0</v>
      </c>
      <c r="BZ126" s="118">
        <f t="shared" si="6"/>
        <v>4</v>
      </c>
      <c r="CA126" s="98">
        <f t="shared" si="7"/>
        <v>3.6363636363636362</v>
      </c>
    </row>
    <row r="127" spans="1:79" ht="15" outlineLevel="2">
      <c r="A127" s="473">
        <v>861</v>
      </c>
      <c r="B127" s="16" t="s">
        <v>429</v>
      </c>
      <c r="C127" s="406" t="s">
        <v>437</v>
      </c>
      <c r="D127" s="412">
        <v>96</v>
      </c>
      <c r="E127" s="439">
        <v>96</v>
      </c>
      <c r="F127" s="439">
        <v>96</v>
      </c>
      <c r="G127" s="439">
        <v>96</v>
      </c>
      <c r="H127" s="439">
        <v>96</v>
      </c>
      <c r="I127" s="439">
        <v>97</v>
      </c>
      <c r="J127" s="439">
        <v>97</v>
      </c>
      <c r="K127" s="439">
        <v>97</v>
      </c>
      <c r="L127" s="439">
        <v>97</v>
      </c>
      <c r="M127" s="439">
        <v>97</v>
      </c>
      <c r="N127" s="439">
        <v>97</v>
      </c>
      <c r="O127" s="416">
        <v>101</v>
      </c>
      <c r="P127" s="412">
        <v>101</v>
      </c>
      <c r="Q127" s="439">
        <v>89</v>
      </c>
      <c r="R127" s="439">
        <v>88</v>
      </c>
      <c r="S127" s="439">
        <v>141</v>
      </c>
      <c r="T127" s="439">
        <v>141</v>
      </c>
      <c r="U127" s="439">
        <v>144</v>
      </c>
      <c r="V127" s="439">
        <v>143</v>
      </c>
      <c r="W127" s="439">
        <v>141</v>
      </c>
      <c r="X127" s="439">
        <v>141</v>
      </c>
      <c r="Y127" s="439">
        <v>142</v>
      </c>
      <c r="Z127" s="439">
        <v>141</v>
      </c>
      <c r="AA127" s="416">
        <v>141</v>
      </c>
      <c r="AB127" s="412">
        <v>141</v>
      </c>
      <c r="AC127" s="439">
        <v>141</v>
      </c>
      <c r="AD127" s="439">
        <v>142</v>
      </c>
      <c r="AE127" s="439">
        <v>142</v>
      </c>
      <c r="AF127" s="439">
        <v>147</v>
      </c>
      <c r="AG127" s="439">
        <v>146</v>
      </c>
      <c r="AH127" s="439">
        <v>146</v>
      </c>
      <c r="AI127" s="439">
        <v>147</v>
      </c>
      <c r="AJ127" s="439">
        <v>149</v>
      </c>
      <c r="AK127" s="439">
        <v>150</v>
      </c>
      <c r="AL127" s="439">
        <v>150</v>
      </c>
      <c r="AM127" s="416">
        <v>150</v>
      </c>
      <c r="AN127" s="412">
        <v>150</v>
      </c>
      <c r="AO127" s="439">
        <v>151</v>
      </c>
      <c r="AP127" s="439">
        <v>151</v>
      </c>
      <c r="AQ127" s="439">
        <v>150</v>
      </c>
      <c r="AR127" s="439">
        <v>150</v>
      </c>
      <c r="AS127" s="439">
        <v>150</v>
      </c>
      <c r="AT127" s="439">
        <v>149</v>
      </c>
      <c r="AU127" s="439">
        <v>146</v>
      </c>
      <c r="AV127" s="439">
        <v>146</v>
      </c>
      <c r="AW127" s="439">
        <v>145</v>
      </c>
      <c r="AX127" s="439">
        <v>143</v>
      </c>
      <c r="AY127" s="416">
        <v>143</v>
      </c>
      <c r="AZ127" s="412">
        <v>143</v>
      </c>
      <c r="BA127" s="439">
        <v>143</v>
      </c>
      <c r="BB127" s="439">
        <v>141</v>
      </c>
      <c r="BC127" s="439">
        <v>141</v>
      </c>
      <c r="BD127" s="439">
        <v>141</v>
      </c>
      <c r="BE127" s="439">
        <v>141</v>
      </c>
      <c r="BF127" s="439">
        <v>138</v>
      </c>
      <c r="BG127" s="439">
        <v>142</v>
      </c>
      <c r="BH127" s="439">
        <v>142</v>
      </c>
      <c r="BI127" s="439">
        <v>142</v>
      </c>
      <c r="BJ127" s="439">
        <v>142</v>
      </c>
      <c r="BK127" s="416">
        <v>142</v>
      </c>
      <c r="BL127" s="412">
        <v>141</v>
      </c>
      <c r="BM127" s="439">
        <v>141</v>
      </c>
      <c r="BN127" s="439">
        <v>145</v>
      </c>
      <c r="BO127" s="439">
        <v>146</v>
      </c>
      <c r="BP127" s="411">
        <v>146</v>
      </c>
      <c r="BQ127" s="411">
        <v>148</v>
      </c>
      <c r="BR127" s="411">
        <v>144</v>
      </c>
      <c r="BS127" s="411">
        <v>145</v>
      </c>
      <c r="BT127" s="411">
        <v>143</v>
      </c>
      <c r="BU127" s="411">
        <v>143</v>
      </c>
      <c r="BV127" s="411">
        <v>144</v>
      </c>
      <c r="BW127" s="416">
        <f>'1. Población_Afiliada_Regimen'!H127</f>
        <v>145</v>
      </c>
      <c r="BX127" s="118">
        <f t="shared" si="4"/>
        <v>1</v>
      </c>
      <c r="BY127" s="98">
        <f t="shared" si="5"/>
        <v>0.69444444444444442</v>
      </c>
      <c r="BZ127" s="118">
        <f t="shared" si="6"/>
        <v>3</v>
      </c>
      <c r="CA127" s="98">
        <f t="shared" si="7"/>
        <v>2.112676056338028</v>
      </c>
    </row>
    <row r="128" spans="1:79" ht="15" outlineLevel="1">
      <c r="A128" s="143" t="s">
        <v>763</v>
      </c>
      <c r="B128" s="28"/>
      <c r="C128" s="29"/>
      <c r="D128" s="46">
        <v>49896</v>
      </c>
      <c r="E128" s="47">
        <v>50079</v>
      </c>
      <c r="F128" s="47">
        <v>50081</v>
      </c>
      <c r="G128" s="47">
        <v>49987</v>
      </c>
      <c r="H128" s="47">
        <v>49822</v>
      </c>
      <c r="I128" s="47">
        <v>53955</v>
      </c>
      <c r="J128" s="47">
        <v>53968</v>
      </c>
      <c r="K128" s="47">
        <v>54329</v>
      </c>
      <c r="L128" s="47">
        <v>54293</v>
      </c>
      <c r="M128" s="47">
        <v>54305</v>
      </c>
      <c r="N128" s="47">
        <v>54058</v>
      </c>
      <c r="O128" s="270">
        <v>55380</v>
      </c>
      <c r="P128" s="46">
        <v>55111</v>
      </c>
      <c r="Q128" s="47">
        <v>49108</v>
      </c>
      <c r="R128" s="47">
        <v>48434</v>
      </c>
      <c r="S128" s="47">
        <v>62973</v>
      </c>
      <c r="T128" s="47">
        <v>62108</v>
      </c>
      <c r="U128" s="47">
        <v>62966</v>
      </c>
      <c r="V128" s="47">
        <v>62258</v>
      </c>
      <c r="W128" s="47">
        <v>62001</v>
      </c>
      <c r="X128" s="47">
        <v>61857</v>
      </c>
      <c r="Y128" s="47">
        <v>62280</v>
      </c>
      <c r="Z128" s="47">
        <v>62203</v>
      </c>
      <c r="AA128" s="270">
        <v>62281</v>
      </c>
      <c r="AB128" s="46">
        <v>62220</v>
      </c>
      <c r="AC128" s="47">
        <v>62200</v>
      </c>
      <c r="AD128" s="47">
        <v>62357</v>
      </c>
      <c r="AE128" s="47">
        <v>62332</v>
      </c>
      <c r="AF128" s="47">
        <v>62549</v>
      </c>
      <c r="AG128" s="47">
        <v>62433</v>
      </c>
      <c r="AH128" s="47">
        <v>62488</v>
      </c>
      <c r="AI128" s="47">
        <v>62526</v>
      </c>
      <c r="AJ128" s="47">
        <v>62546</v>
      </c>
      <c r="AK128" s="47">
        <v>62512</v>
      </c>
      <c r="AL128" s="47">
        <v>62377</v>
      </c>
      <c r="AM128" s="270">
        <v>62313</v>
      </c>
      <c r="AN128" s="46">
        <v>62201</v>
      </c>
      <c r="AO128" s="47">
        <v>62144</v>
      </c>
      <c r="AP128" s="47">
        <v>62081</v>
      </c>
      <c r="AQ128" s="47">
        <v>61889</v>
      </c>
      <c r="AR128" s="47">
        <v>61812</v>
      </c>
      <c r="AS128" s="47">
        <v>61725</v>
      </c>
      <c r="AT128" s="47">
        <v>61576</v>
      </c>
      <c r="AU128" s="47">
        <v>62291</v>
      </c>
      <c r="AV128" s="47">
        <v>62204</v>
      </c>
      <c r="AW128" s="47">
        <v>62116</v>
      </c>
      <c r="AX128" s="47">
        <v>61955</v>
      </c>
      <c r="AY128" s="270">
        <v>61876</v>
      </c>
      <c r="AZ128" s="46">
        <v>61739</v>
      </c>
      <c r="BA128" s="47">
        <v>62049</v>
      </c>
      <c r="BB128" s="47">
        <v>61738</v>
      </c>
      <c r="BC128" s="47">
        <v>61648</v>
      </c>
      <c r="BD128" s="47">
        <v>64613</v>
      </c>
      <c r="BE128" s="47">
        <v>64453</v>
      </c>
      <c r="BF128" s="47">
        <v>63439</v>
      </c>
      <c r="BG128" s="47">
        <v>63379</v>
      </c>
      <c r="BH128" s="47">
        <v>63292</v>
      </c>
      <c r="BI128" s="47">
        <v>63219</v>
      </c>
      <c r="BJ128" s="47">
        <v>63125</v>
      </c>
      <c r="BK128" s="270">
        <v>63037</v>
      </c>
      <c r="BL128" s="46">
        <v>62508</v>
      </c>
      <c r="BM128" s="47">
        <v>62380</v>
      </c>
      <c r="BN128" s="47">
        <v>63631</v>
      </c>
      <c r="BO128" s="47">
        <v>63681</v>
      </c>
      <c r="BP128" s="59">
        <v>63681</v>
      </c>
      <c r="BQ128" s="59">
        <v>63697</v>
      </c>
      <c r="BR128" s="59">
        <v>62988</v>
      </c>
      <c r="BS128" s="59">
        <v>63005</v>
      </c>
      <c r="BT128" s="59">
        <v>62837</v>
      </c>
      <c r="BU128" s="59">
        <v>62609</v>
      </c>
      <c r="BV128" s="59">
        <v>62559</v>
      </c>
      <c r="BW128" s="270">
        <f>SUM(BW129:BW138)</f>
        <v>62536</v>
      </c>
      <c r="BX128" s="118">
        <f t="shared" si="4"/>
        <v>-23</v>
      </c>
      <c r="BY128" s="98">
        <f t="shared" si="5"/>
        <v>-3.6765293562876646E-2</v>
      </c>
      <c r="BZ128" s="118">
        <f t="shared" si="6"/>
        <v>-501</v>
      </c>
      <c r="CA128" s="98">
        <f t="shared" si="7"/>
        <v>-0.79477132477751167</v>
      </c>
    </row>
    <row r="129" spans="1:79" ht="15" customHeight="1" outlineLevel="2">
      <c r="A129" s="473">
        <v>1</v>
      </c>
      <c r="B129" s="16" t="s">
        <v>763</v>
      </c>
      <c r="C129" s="406" t="s">
        <v>295</v>
      </c>
      <c r="D129" s="412">
        <v>37302</v>
      </c>
      <c r="E129" s="439">
        <v>37501</v>
      </c>
      <c r="F129" s="439">
        <v>37501</v>
      </c>
      <c r="G129" s="439">
        <v>37405</v>
      </c>
      <c r="H129" s="439">
        <v>37283</v>
      </c>
      <c r="I129" s="439">
        <v>40625</v>
      </c>
      <c r="J129" s="439">
        <v>40659</v>
      </c>
      <c r="K129" s="439">
        <v>41019</v>
      </c>
      <c r="L129" s="439">
        <v>40996</v>
      </c>
      <c r="M129" s="439">
        <v>41011</v>
      </c>
      <c r="N129" s="439">
        <v>40812</v>
      </c>
      <c r="O129" s="416">
        <v>41855</v>
      </c>
      <c r="P129" s="412">
        <v>41660</v>
      </c>
      <c r="Q129" s="439">
        <v>37348</v>
      </c>
      <c r="R129" s="439">
        <v>36856</v>
      </c>
      <c r="S129" s="439">
        <v>47843</v>
      </c>
      <c r="T129" s="439">
        <v>47236</v>
      </c>
      <c r="U129" s="439">
        <v>47947</v>
      </c>
      <c r="V129" s="439">
        <v>47423</v>
      </c>
      <c r="W129" s="439">
        <v>47172</v>
      </c>
      <c r="X129" s="439">
        <v>47065</v>
      </c>
      <c r="Y129" s="439">
        <v>47375</v>
      </c>
      <c r="Z129" s="439">
        <v>47341</v>
      </c>
      <c r="AA129" s="416">
        <v>47392</v>
      </c>
      <c r="AB129" s="412">
        <v>47366</v>
      </c>
      <c r="AC129" s="439">
        <v>47335</v>
      </c>
      <c r="AD129" s="439">
        <v>47485</v>
      </c>
      <c r="AE129" s="439">
        <v>47460</v>
      </c>
      <c r="AF129" s="439">
        <v>47657</v>
      </c>
      <c r="AG129" s="439">
        <v>47602</v>
      </c>
      <c r="AH129" s="439">
        <v>47648</v>
      </c>
      <c r="AI129" s="439">
        <v>47714</v>
      </c>
      <c r="AJ129" s="439">
        <v>47738</v>
      </c>
      <c r="AK129" s="439">
        <v>47724</v>
      </c>
      <c r="AL129" s="439">
        <v>47621</v>
      </c>
      <c r="AM129" s="416">
        <v>47573</v>
      </c>
      <c r="AN129" s="412">
        <v>47486</v>
      </c>
      <c r="AO129" s="439">
        <v>47448</v>
      </c>
      <c r="AP129" s="439">
        <v>47412</v>
      </c>
      <c r="AQ129" s="439">
        <v>47266</v>
      </c>
      <c r="AR129" s="439">
        <v>47231</v>
      </c>
      <c r="AS129" s="439">
        <v>47169</v>
      </c>
      <c r="AT129" s="439">
        <v>47070</v>
      </c>
      <c r="AU129" s="439">
        <v>47848</v>
      </c>
      <c r="AV129" s="439">
        <v>47803</v>
      </c>
      <c r="AW129" s="439">
        <v>47739</v>
      </c>
      <c r="AX129" s="439">
        <v>47623</v>
      </c>
      <c r="AY129" s="416">
        <v>47571</v>
      </c>
      <c r="AZ129" s="412">
        <v>47466</v>
      </c>
      <c r="BA129" s="439">
        <v>47826</v>
      </c>
      <c r="BB129" s="439">
        <v>47602</v>
      </c>
      <c r="BC129" s="439">
        <v>47539</v>
      </c>
      <c r="BD129" s="439">
        <v>50551</v>
      </c>
      <c r="BE129" s="439">
        <v>50414</v>
      </c>
      <c r="BF129" s="439">
        <v>49623</v>
      </c>
      <c r="BG129" s="439">
        <v>49523</v>
      </c>
      <c r="BH129" s="439">
        <v>49457</v>
      </c>
      <c r="BI129" s="439">
        <v>49399</v>
      </c>
      <c r="BJ129" s="439">
        <v>49310</v>
      </c>
      <c r="BK129" s="416">
        <v>49238</v>
      </c>
      <c r="BL129" s="412">
        <v>48566</v>
      </c>
      <c r="BM129" s="439">
        <v>48466</v>
      </c>
      <c r="BN129" s="439">
        <v>49364</v>
      </c>
      <c r="BO129" s="439">
        <v>49405</v>
      </c>
      <c r="BP129" s="411">
        <v>49405</v>
      </c>
      <c r="BQ129" s="411">
        <v>49375</v>
      </c>
      <c r="BR129" s="411">
        <v>48843</v>
      </c>
      <c r="BS129" s="411">
        <v>48854</v>
      </c>
      <c r="BT129" s="411">
        <v>48725</v>
      </c>
      <c r="BU129" s="411">
        <v>48551</v>
      </c>
      <c r="BV129" s="411">
        <v>48577</v>
      </c>
      <c r="BW129" s="416">
        <f>'1. Población_Afiliada_Regimen'!H129</f>
        <v>48557</v>
      </c>
      <c r="BX129" s="118">
        <f t="shared" si="4"/>
        <v>-20</v>
      </c>
      <c r="BY129" s="98">
        <f t="shared" si="5"/>
        <v>-4.1171747946559069E-2</v>
      </c>
      <c r="BZ129" s="118">
        <f t="shared" si="6"/>
        <v>-681</v>
      </c>
      <c r="CA129" s="98">
        <f t="shared" si="7"/>
        <v>-1.3830781104025347</v>
      </c>
    </row>
    <row r="130" spans="1:79" ht="15" customHeight="1" outlineLevel="2">
      <c r="A130" s="473">
        <v>79</v>
      </c>
      <c r="B130" s="16" t="s">
        <v>763</v>
      </c>
      <c r="C130" s="406" t="s">
        <v>324</v>
      </c>
      <c r="D130" s="412">
        <v>338</v>
      </c>
      <c r="E130" s="439">
        <v>338</v>
      </c>
      <c r="F130" s="439">
        <v>338</v>
      </c>
      <c r="G130" s="439">
        <v>337</v>
      </c>
      <c r="H130" s="439">
        <v>336</v>
      </c>
      <c r="I130" s="439">
        <v>365</v>
      </c>
      <c r="J130" s="439">
        <v>364</v>
      </c>
      <c r="K130" s="439">
        <v>365</v>
      </c>
      <c r="L130" s="439">
        <v>365</v>
      </c>
      <c r="M130" s="439">
        <v>365</v>
      </c>
      <c r="N130" s="439">
        <v>364</v>
      </c>
      <c r="O130" s="416">
        <v>365</v>
      </c>
      <c r="P130" s="412">
        <v>364</v>
      </c>
      <c r="Q130" s="439">
        <v>326</v>
      </c>
      <c r="R130" s="439">
        <v>321</v>
      </c>
      <c r="S130" s="439">
        <v>479</v>
      </c>
      <c r="T130" s="439">
        <v>468</v>
      </c>
      <c r="U130" s="439">
        <v>477</v>
      </c>
      <c r="V130" s="439">
        <v>473</v>
      </c>
      <c r="W130" s="439">
        <v>474</v>
      </c>
      <c r="X130" s="439">
        <v>474</v>
      </c>
      <c r="Y130" s="439">
        <v>477</v>
      </c>
      <c r="Z130" s="439">
        <v>477</v>
      </c>
      <c r="AA130" s="416">
        <v>477</v>
      </c>
      <c r="AB130" s="412">
        <v>477</v>
      </c>
      <c r="AC130" s="439">
        <v>480</v>
      </c>
      <c r="AD130" s="439">
        <v>480</v>
      </c>
      <c r="AE130" s="439">
        <v>480</v>
      </c>
      <c r="AF130" s="439">
        <v>479</v>
      </c>
      <c r="AG130" s="439">
        <v>477</v>
      </c>
      <c r="AH130" s="439">
        <v>473</v>
      </c>
      <c r="AI130" s="439">
        <v>473</v>
      </c>
      <c r="AJ130" s="439">
        <v>474</v>
      </c>
      <c r="AK130" s="439">
        <v>473</v>
      </c>
      <c r="AL130" s="439">
        <v>472</v>
      </c>
      <c r="AM130" s="416">
        <v>471</v>
      </c>
      <c r="AN130" s="412">
        <v>470</v>
      </c>
      <c r="AO130" s="439">
        <v>471</v>
      </c>
      <c r="AP130" s="439">
        <v>468</v>
      </c>
      <c r="AQ130" s="439">
        <v>466</v>
      </c>
      <c r="AR130" s="439">
        <v>465</v>
      </c>
      <c r="AS130" s="439">
        <v>463</v>
      </c>
      <c r="AT130" s="439">
        <v>463</v>
      </c>
      <c r="AU130" s="439">
        <v>460</v>
      </c>
      <c r="AV130" s="439">
        <v>459</v>
      </c>
      <c r="AW130" s="439">
        <v>458</v>
      </c>
      <c r="AX130" s="439">
        <v>457</v>
      </c>
      <c r="AY130" s="416">
        <v>457</v>
      </c>
      <c r="AZ130" s="412">
        <v>456</v>
      </c>
      <c r="BA130" s="439">
        <v>455</v>
      </c>
      <c r="BB130" s="439">
        <v>455</v>
      </c>
      <c r="BC130" s="439">
        <v>455</v>
      </c>
      <c r="BD130" s="439">
        <v>452</v>
      </c>
      <c r="BE130" s="439">
        <v>452</v>
      </c>
      <c r="BF130" s="439">
        <v>448</v>
      </c>
      <c r="BG130" s="439">
        <v>450</v>
      </c>
      <c r="BH130" s="439">
        <v>449</v>
      </c>
      <c r="BI130" s="439">
        <v>449</v>
      </c>
      <c r="BJ130" s="439">
        <v>451</v>
      </c>
      <c r="BK130" s="416">
        <v>450</v>
      </c>
      <c r="BL130" s="412">
        <v>448</v>
      </c>
      <c r="BM130" s="439">
        <v>447</v>
      </c>
      <c r="BN130" s="439">
        <v>456</v>
      </c>
      <c r="BO130" s="439">
        <v>457</v>
      </c>
      <c r="BP130" s="411">
        <v>457</v>
      </c>
      <c r="BQ130" s="411">
        <v>455</v>
      </c>
      <c r="BR130" s="411">
        <v>452</v>
      </c>
      <c r="BS130" s="411">
        <v>451</v>
      </c>
      <c r="BT130" s="411">
        <v>449</v>
      </c>
      <c r="BU130" s="411">
        <v>447</v>
      </c>
      <c r="BV130" s="411">
        <v>449</v>
      </c>
      <c r="BW130" s="416">
        <f>'1. Población_Afiliada_Regimen'!H130</f>
        <v>449</v>
      </c>
      <c r="BX130" s="118">
        <f t="shared" si="4"/>
        <v>0</v>
      </c>
      <c r="BY130" s="98">
        <f t="shared" si="5"/>
        <v>0</v>
      </c>
      <c r="BZ130" s="118">
        <f t="shared" si="6"/>
        <v>-1</v>
      </c>
      <c r="CA130" s="98">
        <f t="shared" si="7"/>
        <v>-0.22222222222222221</v>
      </c>
    </row>
    <row r="131" spans="1:79" ht="15" customHeight="1" outlineLevel="2">
      <c r="A131" s="473">
        <v>88</v>
      </c>
      <c r="B131" s="16" t="s">
        <v>763</v>
      </c>
      <c r="C131" s="406" t="s">
        <v>325</v>
      </c>
      <c r="D131" s="412">
        <v>4145</v>
      </c>
      <c r="E131" s="439">
        <v>4134</v>
      </c>
      <c r="F131" s="439">
        <v>4132</v>
      </c>
      <c r="G131" s="439">
        <v>4131</v>
      </c>
      <c r="H131" s="439">
        <v>4116</v>
      </c>
      <c r="I131" s="439">
        <v>4348</v>
      </c>
      <c r="J131" s="439">
        <v>4342</v>
      </c>
      <c r="K131" s="439">
        <v>4340</v>
      </c>
      <c r="L131" s="439">
        <v>4335</v>
      </c>
      <c r="M131" s="439">
        <v>4335</v>
      </c>
      <c r="N131" s="439">
        <v>4316</v>
      </c>
      <c r="O131" s="416">
        <v>4473</v>
      </c>
      <c r="P131" s="412">
        <v>4438</v>
      </c>
      <c r="Q131" s="439">
        <v>3815</v>
      </c>
      <c r="R131" s="439">
        <v>3772</v>
      </c>
      <c r="S131" s="439">
        <v>4859</v>
      </c>
      <c r="T131" s="439">
        <v>4774</v>
      </c>
      <c r="U131" s="439">
        <v>4829</v>
      </c>
      <c r="V131" s="439">
        <v>4762</v>
      </c>
      <c r="W131" s="439">
        <v>4757</v>
      </c>
      <c r="X131" s="439">
        <v>4744</v>
      </c>
      <c r="Y131" s="439">
        <v>4783</v>
      </c>
      <c r="Z131" s="439">
        <v>4770</v>
      </c>
      <c r="AA131" s="416">
        <v>4790</v>
      </c>
      <c r="AB131" s="412">
        <v>4777</v>
      </c>
      <c r="AC131" s="439">
        <v>4773</v>
      </c>
      <c r="AD131" s="439">
        <v>4772</v>
      </c>
      <c r="AE131" s="439">
        <v>4772</v>
      </c>
      <c r="AF131" s="439">
        <v>4766</v>
      </c>
      <c r="AG131" s="439">
        <v>4746</v>
      </c>
      <c r="AH131" s="439">
        <v>4757</v>
      </c>
      <c r="AI131" s="439">
        <v>4733</v>
      </c>
      <c r="AJ131" s="439">
        <v>4731</v>
      </c>
      <c r="AK131" s="439">
        <v>4721</v>
      </c>
      <c r="AL131" s="439">
        <v>4717</v>
      </c>
      <c r="AM131" s="416">
        <v>4713</v>
      </c>
      <c r="AN131" s="412">
        <v>4705</v>
      </c>
      <c r="AO131" s="439">
        <v>4698</v>
      </c>
      <c r="AP131" s="439">
        <v>4694</v>
      </c>
      <c r="AQ131" s="439">
        <v>4679</v>
      </c>
      <c r="AR131" s="439">
        <v>4668</v>
      </c>
      <c r="AS131" s="439">
        <v>4664</v>
      </c>
      <c r="AT131" s="439">
        <v>4651</v>
      </c>
      <c r="AU131" s="439">
        <v>4631</v>
      </c>
      <c r="AV131" s="439">
        <v>4612</v>
      </c>
      <c r="AW131" s="439">
        <v>4604</v>
      </c>
      <c r="AX131" s="439">
        <v>4592</v>
      </c>
      <c r="AY131" s="416">
        <v>4585</v>
      </c>
      <c r="AZ131" s="412">
        <v>4578</v>
      </c>
      <c r="BA131" s="439">
        <v>4558</v>
      </c>
      <c r="BB131" s="439">
        <v>4534</v>
      </c>
      <c r="BC131" s="439">
        <v>4520</v>
      </c>
      <c r="BD131" s="439">
        <v>4501</v>
      </c>
      <c r="BE131" s="439">
        <v>4498</v>
      </c>
      <c r="BF131" s="439">
        <v>4411</v>
      </c>
      <c r="BG131" s="439">
        <v>4438</v>
      </c>
      <c r="BH131" s="439">
        <v>4438</v>
      </c>
      <c r="BI131" s="439">
        <v>4433</v>
      </c>
      <c r="BJ131" s="439">
        <v>4422</v>
      </c>
      <c r="BK131" s="416">
        <v>4417</v>
      </c>
      <c r="BL131" s="412">
        <v>4430</v>
      </c>
      <c r="BM131" s="439">
        <v>4417</v>
      </c>
      <c r="BN131" s="439">
        <v>4536</v>
      </c>
      <c r="BO131" s="439">
        <v>4538</v>
      </c>
      <c r="BP131" s="411">
        <v>4538</v>
      </c>
      <c r="BQ131" s="411">
        <v>4553</v>
      </c>
      <c r="BR131" s="411">
        <v>4493</v>
      </c>
      <c r="BS131" s="411">
        <v>4496</v>
      </c>
      <c r="BT131" s="411">
        <v>4487</v>
      </c>
      <c r="BU131" s="411">
        <v>4471</v>
      </c>
      <c r="BV131" s="411">
        <v>4455</v>
      </c>
      <c r="BW131" s="416">
        <f>'1. Población_Afiliada_Regimen'!H131</f>
        <v>4456</v>
      </c>
      <c r="BX131" s="118">
        <f t="shared" si="4"/>
        <v>1</v>
      </c>
      <c r="BY131" s="98">
        <f t="shared" si="5"/>
        <v>2.2446689113355782E-2</v>
      </c>
      <c r="BZ131" s="118">
        <f t="shared" si="6"/>
        <v>39</v>
      </c>
      <c r="CA131" s="98">
        <f t="shared" si="7"/>
        <v>0.88295223002037593</v>
      </c>
    </row>
    <row r="132" spans="1:79" ht="15" customHeight="1" outlineLevel="2">
      <c r="A132" s="473">
        <v>129</v>
      </c>
      <c r="B132" s="16" t="s">
        <v>763</v>
      </c>
      <c r="C132" s="406" t="s">
        <v>340</v>
      </c>
      <c r="D132" s="412">
        <v>493</v>
      </c>
      <c r="E132" s="439">
        <v>493</v>
      </c>
      <c r="F132" s="439">
        <v>493</v>
      </c>
      <c r="G132" s="439">
        <v>496</v>
      </c>
      <c r="H132" s="439">
        <v>495</v>
      </c>
      <c r="I132" s="439">
        <v>509</v>
      </c>
      <c r="J132" s="439">
        <v>508</v>
      </c>
      <c r="K132" s="439">
        <v>508</v>
      </c>
      <c r="L132" s="439">
        <v>508</v>
      </c>
      <c r="M132" s="439">
        <v>507</v>
      </c>
      <c r="N132" s="439">
        <v>504</v>
      </c>
      <c r="O132" s="416">
        <v>516</v>
      </c>
      <c r="P132" s="412">
        <v>514</v>
      </c>
      <c r="Q132" s="439">
        <v>443</v>
      </c>
      <c r="R132" s="439">
        <v>440</v>
      </c>
      <c r="S132" s="439">
        <v>666</v>
      </c>
      <c r="T132" s="439">
        <v>655</v>
      </c>
      <c r="U132" s="439">
        <v>665</v>
      </c>
      <c r="V132" s="439">
        <v>653</v>
      </c>
      <c r="W132" s="439">
        <v>651</v>
      </c>
      <c r="X132" s="439">
        <v>651</v>
      </c>
      <c r="Y132" s="439">
        <v>651</v>
      </c>
      <c r="Z132" s="439">
        <v>650</v>
      </c>
      <c r="AA132" s="416">
        <v>652</v>
      </c>
      <c r="AB132" s="412">
        <v>652</v>
      </c>
      <c r="AC132" s="439">
        <v>654</v>
      </c>
      <c r="AD132" s="439">
        <v>655</v>
      </c>
      <c r="AE132" s="439">
        <v>655</v>
      </c>
      <c r="AF132" s="439">
        <v>655</v>
      </c>
      <c r="AG132" s="439">
        <v>654</v>
      </c>
      <c r="AH132" s="439">
        <v>660</v>
      </c>
      <c r="AI132" s="439">
        <v>658</v>
      </c>
      <c r="AJ132" s="439">
        <v>659</v>
      </c>
      <c r="AK132" s="439">
        <v>661</v>
      </c>
      <c r="AL132" s="439">
        <v>658</v>
      </c>
      <c r="AM132" s="416">
        <v>656</v>
      </c>
      <c r="AN132" s="412">
        <v>655</v>
      </c>
      <c r="AO132" s="439">
        <v>654</v>
      </c>
      <c r="AP132" s="439">
        <v>652</v>
      </c>
      <c r="AQ132" s="439">
        <v>649</v>
      </c>
      <c r="AR132" s="439">
        <v>645</v>
      </c>
      <c r="AS132" s="439">
        <v>645</v>
      </c>
      <c r="AT132" s="439">
        <v>643</v>
      </c>
      <c r="AU132" s="439">
        <v>641</v>
      </c>
      <c r="AV132" s="439">
        <v>641</v>
      </c>
      <c r="AW132" s="439">
        <v>641</v>
      </c>
      <c r="AX132" s="439">
        <v>638</v>
      </c>
      <c r="AY132" s="416">
        <v>637</v>
      </c>
      <c r="AZ132" s="412">
        <v>635</v>
      </c>
      <c r="BA132" s="439">
        <v>635</v>
      </c>
      <c r="BB132" s="439">
        <v>632</v>
      </c>
      <c r="BC132" s="439">
        <v>629</v>
      </c>
      <c r="BD132" s="439">
        <v>628</v>
      </c>
      <c r="BE132" s="439">
        <v>628</v>
      </c>
      <c r="BF132" s="439">
        <v>618</v>
      </c>
      <c r="BG132" s="439">
        <v>621</v>
      </c>
      <c r="BH132" s="439">
        <v>619</v>
      </c>
      <c r="BI132" s="439">
        <v>619</v>
      </c>
      <c r="BJ132" s="439">
        <v>623</v>
      </c>
      <c r="BK132" s="416">
        <v>622</v>
      </c>
      <c r="BL132" s="412">
        <v>624</v>
      </c>
      <c r="BM132" s="439">
        <v>622</v>
      </c>
      <c r="BN132" s="439">
        <v>640</v>
      </c>
      <c r="BO132" s="439">
        <v>641</v>
      </c>
      <c r="BP132" s="411">
        <v>641</v>
      </c>
      <c r="BQ132" s="411">
        <v>647</v>
      </c>
      <c r="BR132" s="411">
        <v>640</v>
      </c>
      <c r="BS132" s="411">
        <v>644</v>
      </c>
      <c r="BT132" s="411">
        <v>644</v>
      </c>
      <c r="BU132" s="411">
        <v>639</v>
      </c>
      <c r="BV132" s="411">
        <v>637</v>
      </c>
      <c r="BW132" s="416">
        <f>'1. Población_Afiliada_Regimen'!H132</f>
        <v>639</v>
      </c>
      <c r="BX132" s="118">
        <f t="shared" si="4"/>
        <v>2</v>
      </c>
      <c r="BY132" s="98">
        <f t="shared" si="5"/>
        <v>0.31397174254317112</v>
      </c>
      <c r="BZ132" s="118">
        <f t="shared" si="6"/>
        <v>17</v>
      </c>
      <c r="CA132" s="98">
        <f t="shared" si="7"/>
        <v>2.7331189710610935</v>
      </c>
    </row>
    <row r="133" spans="1:79" ht="15" customHeight="1" outlineLevel="2">
      <c r="A133" s="473">
        <v>212</v>
      </c>
      <c r="B133" s="16" t="s">
        <v>763</v>
      </c>
      <c r="C133" s="406" t="s">
        <v>365</v>
      </c>
      <c r="D133" s="412">
        <v>990</v>
      </c>
      <c r="E133" s="439">
        <v>990</v>
      </c>
      <c r="F133" s="439">
        <v>990</v>
      </c>
      <c r="G133" s="439">
        <v>989</v>
      </c>
      <c r="H133" s="439">
        <v>987</v>
      </c>
      <c r="I133" s="439">
        <v>1047</v>
      </c>
      <c r="J133" s="439">
        <v>1043</v>
      </c>
      <c r="K133" s="439">
        <v>1043</v>
      </c>
      <c r="L133" s="439">
        <v>1042</v>
      </c>
      <c r="M133" s="439">
        <v>1042</v>
      </c>
      <c r="N133" s="439">
        <v>1041</v>
      </c>
      <c r="O133" s="416">
        <v>1042</v>
      </c>
      <c r="P133" s="412">
        <v>1037</v>
      </c>
      <c r="Q133" s="439">
        <v>903</v>
      </c>
      <c r="R133" s="439">
        <v>888</v>
      </c>
      <c r="S133" s="439">
        <v>1142</v>
      </c>
      <c r="T133" s="439">
        <v>1116</v>
      </c>
      <c r="U133" s="439">
        <v>1119</v>
      </c>
      <c r="V133" s="439">
        <v>1103</v>
      </c>
      <c r="W133" s="439">
        <v>1101</v>
      </c>
      <c r="X133" s="439">
        <v>1099</v>
      </c>
      <c r="Y133" s="439">
        <v>1098</v>
      </c>
      <c r="Z133" s="439">
        <v>1092</v>
      </c>
      <c r="AA133" s="416">
        <v>1090</v>
      </c>
      <c r="AB133" s="412">
        <v>1086</v>
      </c>
      <c r="AC133" s="439">
        <v>1079</v>
      </c>
      <c r="AD133" s="439">
        <v>1077</v>
      </c>
      <c r="AE133" s="439">
        <v>1078</v>
      </c>
      <c r="AF133" s="439">
        <v>1074</v>
      </c>
      <c r="AG133" s="439">
        <v>1069</v>
      </c>
      <c r="AH133" s="439">
        <v>1069</v>
      </c>
      <c r="AI133" s="439">
        <v>1067</v>
      </c>
      <c r="AJ133" s="439">
        <v>1066</v>
      </c>
      <c r="AK133" s="439">
        <v>1065</v>
      </c>
      <c r="AL133" s="439">
        <v>1061</v>
      </c>
      <c r="AM133" s="416">
        <v>1061</v>
      </c>
      <c r="AN133" s="412">
        <v>1060</v>
      </c>
      <c r="AO133" s="439">
        <v>1058</v>
      </c>
      <c r="AP133" s="439">
        <v>1058</v>
      </c>
      <c r="AQ133" s="439">
        <v>1054</v>
      </c>
      <c r="AR133" s="439">
        <v>1050</v>
      </c>
      <c r="AS133" s="439">
        <v>1047</v>
      </c>
      <c r="AT133" s="439">
        <v>1044</v>
      </c>
      <c r="AU133" s="439">
        <v>1041</v>
      </c>
      <c r="AV133" s="439">
        <v>1041</v>
      </c>
      <c r="AW133" s="439">
        <v>1038</v>
      </c>
      <c r="AX133" s="439">
        <v>1033</v>
      </c>
      <c r="AY133" s="416">
        <v>1032</v>
      </c>
      <c r="AZ133" s="412">
        <v>1027</v>
      </c>
      <c r="BA133" s="439">
        <v>1026</v>
      </c>
      <c r="BB133" s="439">
        <v>1020</v>
      </c>
      <c r="BC133" s="439">
        <v>1019</v>
      </c>
      <c r="BD133" s="439">
        <v>1016</v>
      </c>
      <c r="BE133" s="439">
        <v>1014</v>
      </c>
      <c r="BF133" s="439">
        <v>997</v>
      </c>
      <c r="BG133" s="439">
        <v>990</v>
      </c>
      <c r="BH133" s="439">
        <v>988</v>
      </c>
      <c r="BI133" s="439">
        <v>985</v>
      </c>
      <c r="BJ133" s="439">
        <v>977</v>
      </c>
      <c r="BK133" s="416">
        <v>973</v>
      </c>
      <c r="BL133" s="412">
        <v>967</v>
      </c>
      <c r="BM133" s="439">
        <v>966</v>
      </c>
      <c r="BN133" s="439">
        <v>983</v>
      </c>
      <c r="BO133" s="439">
        <v>983</v>
      </c>
      <c r="BP133" s="411">
        <v>983</v>
      </c>
      <c r="BQ133" s="411">
        <v>983</v>
      </c>
      <c r="BR133" s="411">
        <v>971</v>
      </c>
      <c r="BS133" s="411">
        <v>970</v>
      </c>
      <c r="BT133" s="411">
        <v>966</v>
      </c>
      <c r="BU133" s="411">
        <v>962</v>
      </c>
      <c r="BV133" s="411">
        <v>958</v>
      </c>
      <c r="BW133" s="416">
        <f>'1. Población_Afiliada_Regimen'!H133</f>
        <v>959</v>
      </c>
      <c r="BX133" s="118">
        <f t="shared" ref="BX133:BX138" si="8">BW133-BV133</f>
        <v>1</v>
      </c>
      <c r="BY133" s="98">
        <f t="shared" ref="BY133:BY138" si="9">(BX133/BV133)*100</f>
        <v>0.10438413361169101</v>
      </c>
      <c r="BZ133" s="118">
        <f t="shared" ref="BZ133:BZ138" si="10">BW133-BK133</f>
        <v>-14</v>
      </c>
      <c r="CA133" s="98">
        <f t="shared" ref="CA133:CA138" si="11">BZ133/BK133*100</f>
        <v>-1.4388489208633095</v>
      </c>
    </row>
    <row r="134" spans="1:79" ht="15" customHeight="1" outlineLevel="2">
      <c r="A134" s="473">
        <v>266</v>
      </c>
      <c r="B134" s="16" t="s">
        <v>763</v>
      </c>
      <c r="C134" s="406" t="s">
        <v>372</v>
      </c>
      <c r="D134" s="412">
        <v>2840</v>
      </c>
      <c r="E134" s="439">
        <v>2836</v>
      </c>
      <c r="F134" s="439">
        <v>2838</v>
      </c>
      <c r="G134" s="439">
        <v>2836</v>
      </c>
      <c r="H134" s="439">
        <v>2823</v>
      </c>
      <c r="I134" s="439">
        <v>3107</v>
      </c>
      <c r="J134" s="439">
        <v>3104</v>
      </c>
      <c r="K134" s="439">
        <v>3103</v>
      </c>
      <c r="L134" s="439">
        <v>3097</v>
      </c>
      <c r="M134" s="439">
        <v>3096</v>
      </c>
      <c r="N134" s="439">
        <v>3084</v>
      </c>
      <c r="O134" s="416">
        <v>3088</v>
      </c>
      <c r="P134" s="412">
        <v>3074</v>
      </c>
      <c r="Q134" s="439">
        <v>2737</v>
      </c>
      <c r="R134" s="439">
        <v>2681</v>
      </c>
      <c r="S134" s="439">
        <v>3356</v>
      </c>
      <c r="T134" s="439">
        <v>3307</v>
      </c>
      <c r="U134" s="439">
        <v>3324</v>
      </c>
      <c r="V134" s="439">
        <v>3296</v>
      </c>
      <c r="W134" s="439">
        <v>3293</v>
      </c>
      <c r="X134" s="439">
        <v>3285</v>
      </c>
      <c r="Y134" s="439">
        <v>3321</v>
      </c>
      <c r="Z134" s="439">
        <v>3314</v>
      </c>
      <c r="AA134" s="416">
        <v>3311</v>
      </c>
      <c r="AB134" s="412">
        <v>3300</v>
      </c>
      <c r="AC134" s="439">
        <v>3329</v>
      </c>
      <c r="AD134" s="439">
        <v>3338</v>
      </c>
      <c r="AE134" s="439">
        <v>3337</v>
      </c>
      <c r="AF134" s="439">
        <v>3339</v>
      </c>
      <c r="AG134" s="439">
        <v>3322</v>
      </c>
      <c r="AH134" s="439">
        <v>3313</v>
      </c>
      <c r="AI134" s="439">
        <v>3306</v>
      </c>
      <c r="AJ134" s="439">
        <v>3311</v>
      </c>
      <c r="AK134" s="439">
        <v>3302</v>
      </c>
      <c r="AL134" s="439">
        <v>3287</v>
      </c>
      <c r="AM134" s="416">
        <v>3279</v>
      </c>
      <c r="AN134" s="412">
        <v>3272</v>
      </c>
      <c r="AO134" s="439">
        <v>3275</v>
      </c>
      <c r="AP134" s="439">
        <v>3267</v>
      </c>
      <c r="AQ134" s="439">
        <v>3254</v>
      </c>
      <c r="AR134" s="439">
        <v>3248</v>
      </c>
      <c r="AS134" s="439">
        <v>3243</v>
      </c>
      <c r="AT134" s="439">
        <v>3230</v>
      </c>
      <c r="AU134" s="439">
        <v>3216</v>
      </c>
      <c r="AV134" s="439">
        <v>3201</v>
      </c>
      <c r="AW134" s="439">
        <v>3195</v>
      </c>
      <c r="AX134" s="439">
        <v>3188</v>
      </c>
      <c r="AY134" s="416">
        <v>3177</v>
      </c>
      <c r="AZ134" s="412">
        <v>3171</v>
      </c>
      <c r="BA134" s="439">
        <v>3158</v>
      </c>
      <c r="BB134" s="439">
        <v>3134</v>
      </c>
      <c r="BC134" s="439">
        <v>3128</v>
      </c>
      <c r="BD134" s="439">
        <v>3117</v>
      </c>
      <c r="BE134" s="439">
        <v>3110</v>
      </c>
      <c r="BF134" s="439">
        <v>3071</v>
      </c>
      <c r="BG134" s="439">
        <v>3070</v>
      </c>
      <c r="BH134" s="439">
        <v>3061</v>
      </c>
      <c r="BI134" s="439">
        <v>3058</v>
      </c>
      <c r="BJ134" s="439">
        <v>3060</v>
      </c>
      <c r="BK134" s="416">
        <v>3057</v>
      </c>
      <c r="BL134" s="412">
        <v>3153</v>
      </c>
      <c r="BM134" s="439">
        <v>3146</v>
      </c>
      <c r="BN134" s="439">
        <v>3214</v>
      </c>
      <c r="BO134" s="439">
        <v>3219</v>
      </c>
      <c r="BP134" s="411">
        <v>3219</v>
      </c>
      <c r="BQ134" s="411">
        <v>3224</v>
      </c>
      <c r="BR134" s="411">
        <v>3185</v>
      </c>
      <c r="BS134" s="411">
        <v>3186</v>
      </c>
      <c r="BT134" s="411">
        <v>3176</v>
      </c>
      <c r="BU134" s="411">
        <v>3161</v>
      </c>
      <c r="BV134" s="411">
        <v>3141</v>
      </c>
      <c r="BW134" s="416">
        <f>'1. Población_Afiliada_Regimen'!H134</f>
        <v>3139</v>
      </c>
      <c r="BX134" s="118">
        <f t="shared" si="8"/>
        <v>-2</v>
      </c>
      <c r="BY134" s="98">
        <f t="shared" si="9"/>
        <v>-6.3673989175421844E-2</v>
      </c>
      <c r="BZ134" s="118">
        <f t="shared" si="10"/>
        <v>82</v>
      </c>
      <c r="CA134" s="98">
        <f t="shared" si="11"/>
        <v>2.6823683349689236</v>
      </c>
    </row>
    <row r="135" spans="1:79" ht="15" customHeight="1" outlineLevel="2">
      <c r="A135" s="473">
        <v>308</v>
      </c>
      <c r="B135" s="16" t="s">
        <v>763</v>
      </c>
      <c r="C135" s="406" t="s">
        <v>379</v>
      </c>
      <c r="D135" s="412">
        <v>298</v>
      </c>
      <c r="E135" s="439">
        <v>298</v>
      </c>
      <c r="F135" s="439">
        <v>298</v>
      </c>
      <c r="G135" s="439">
        <v>298</v>
      </c>
      <c r="H135" s="439">
        <v>298</v>
      </c>
      <c r="I135" s="439">
        <v>321</v>
      </c>
      <c r="J135" s="439">
        <v>320</v>
      </c>
      <c r="K135" s="439">
        <v>320</v>
      </c>
      <c r="L135" s="439">
        <v>320</v>
      </c>
      <c r="M135" s="439">
        <v>320</v>
      </c>
      <c r="N135" s="439">
        <v>319</v>
      </c>
      <c r="O135" s="416">
        <v>327</v>
      </c>
      <c r="P135" s="412">
        <v>325</v>
      </c>
      <c r="Q135" s="439">
        <v>289</v>
      </c>
      <c r="R135" s="439">
        <v>286</v>
      </c>
      <c r="S135" s="439">
        <v>430</v>
      </c>
      <c r="T135" s="439">
        <v>424</v>
      </c>
      <c r="U135" s="439">
        <v>430</v>
      </c>
      <c r="V135" s="439">
        <v>422</v>
      </c>
      <c r="W135" s="439">
        <v>424</v>
      </c>
      <c r="X135" s="439">
        <v>423</v>
      </c>
      <c r="Y135" s="439">
        <v>424</v>
      </c>
      <c r="Z135" s="439">
        <v>422</v>
      </c>
      <c r="AA135" s="416">
        <v>420</v>
      </c>
      <c r="AB135" s="412">
        <v>419</v>
      </c>
      <c r="AC135" s="439">
        <v>418</v>
      </c>
      <c r="AD135" s="439">
        <v>420</v>
      </c>
      <c r="AE135" s="439">
        <v>422</v>
      </c>
      <c r="AF135" s="439">
        <v>425</v>
      </c>
      <c r="AG135" s="439">
        <v>420</v>
      </c>
      <c r="AH135" s="439">
        <v>420</v>
      </c>
      <c r="AI135" s="439">
        <v>425</v>
      </c>
      <c r="AJ135" s="439">
        <v>425</v>
      </c>
      <c r="AK135" s="439">
        <v>426</v>
      </c>
      <c r="AL135" s="439">
        <v>426</v>
      </c>
      <c r="AM135" s="416">
        <v>426</v>
      </c>
      <c r="AN135" s="412">
        <v>425</v>
      </c>
      <c r="AO135" s="439">
        <v>428</v>
      </c>
      <c r="AP135" s="439">
        <v>428</v>
      </c>
      <c r="AQ135" s="439">
        <v>430</v>
      </c>
      <c r="AR135" s="439">
        <v>428</v>
      </c>
      <c r="AS135" s="439">
        <v>426</v>
      </c>
      <c r="AT135" s="439">
        <v>424</v>
      </c>
      <c r="AU135" s="439">
        <v>422</v>
      </c>
      <c r="AV135" s="439">
        <v>421</v>
      </c>
      <c r="AW135" s="439">
        <v>420</v>
      </c>
      <c r="AX135" s="439">
        <v>419</v>
      </c>
      <c r="AY135" s="416">
        <v>419</v>
      </c>
      <c r="AZ135" s="412">
        <v>419</v>
      </c>
      <c r="BA135" s="439">
        <v>417</v>
      </c>
      <c r="BB135" s="439">
        <v>414</v>
      </c>
      <c r="BC135" s="439">
        <v>412</v>
      </c>
      <c r="BD135" s="439">
        <v>411</v>
      </c>
      <c r="BE135" s="439">
        <v>410</v>
      </c>
      <c r="BF135" s="439">
        <v>405</v>
      </c>
      <c r="BG135" s="439">
        <v>406</v>
      </c>
      <c r="BH135" s="439">
        <v>406</v>
      </c>
      <c r="BI135" s="439">
        <v>404</v>
      </c>
      <c r="BJ135" s="439">
        <v>402</v>
      </c>
      <c r="BK135" s="416">
        <v>402</v>
      </c>
      <c r="BL135" s="412">
        <v>406</v>
      </c>
      <c r="BM135" s="439">
        <v>406</v>
      </c>
      <c r="BN135" s="439">
        <v>411</v>
      </c>
      <c r="BO135" s="439">
        <v>411</v>
      </c>
      <c r="BP135" s="411">
        <v>411</v>
      </c>
      <c r="BQ135" s="411">
        <v>413</v>
      </c>
      <c r="BR135" s="411">
        <v>412</v>
      </c>
      <c r="BS135" s="411">
        <v>412</v>
      </c>
      <c r="BT135" s="411">
        <v>411</v>
      </c>
      <c r="BU135" s="411">
        <v>411</v>
      </c>
      <c r="BV135" s="411">
        <v>408</v>
      </c>
      <c r="BW135" s="416">
        <f>'1. Población_Afiliada_Regimen'!H135</f>
        <v>407</v>
      </c>
      <c r="BX135" s="118">
        <f t="shared" si="8"/>
        <v>-1</v>
      </c>
      <c r="BY135" s="98">
        <f t="shared" si="9"/>
        <v>-0.24509803921568626</v>
      </c>
      <c r="BZ135" s="118">
        <f t="shared" si="10"/>
        <v>5</v>
      </c>
      <c r="CA135" s="98">
        <f t="shared" si="11"/>
        <v>1.2437810945273633</v>
      </c>
    </row>
    <row r="136" spans="1:79" ht="15" customHeight="1" outlineLevel="2">
      <c r="A136" s="473">
        <v>360</v>
      </c>
      <c r="B136" s="16" t="s">
        <v>763</v>
      </c>
      <c r="C136" s="406" t="s">
        <v>439</v>
      </c>
      <c r="D136" s="412">
        <v>2939</v>
      </c>
      <c r="E136" s="439">
        <v>2939</v>
      </c>
      <c r="F136" s="439">
        <v>2939</v>
      </c>
      <c r="G136" s="439">
        <v>2943</v>
      </c>
      <c r="H136" s="439">
        <v>2935</v>
      </c>
      <c r="I136" s="439">
        <v>3032</v>
      </c>
      <c r="J136" s="439">
        <v>3028</v>
      </c>
      <c r="K136" s="439">
        <v>3032</v>
      </c>
      <c r="L136" s="439">
        <v>3031</v>
      </c>
      <c r="M136" s="439">
        <v>3031</v>
      </c>
      <c r="N136" s="439">
        <v>3022</v>
      </c>
      <c r="O136" s="416">
        <v>3106</v>
      </c>
      <c r="P136" s="412">
        <v>3094</v>
      </c>
      <c r="Q136" s="439">
        <v>2692</v>
      </c>
      <c r="R136" s="439">
        <v>2645</v>
      </c>
      <c r="S136" s="439">
        <v>3376</v>
      </c>
      <c r="T136" s="439">
        <v>3309</v>
      </c>
      <c r="U136" s="439">
        <v>3339</v>
      </c>
      <c r="V136" s="439">
        <v>3290</v>
      </c>
      <c r="W136" s="439">
        <v>3297</v>
      </c>
      <c r="X136" s="439">
        <v>3280</v>
      </c>
      <c r="Y136" s="439">
        <v>3310</v>
      </c>
      <c r="Z136" s="439">
        <v>3296</v>
      </c>
      <c r="AA136" s="416">
        <v>3309</v>
      </c>
      <c r="AB136" s="412">
        <v>3304</v>
      </c>
      <c r="AC136" s="439">
        <v>3296</v>
      </c>
      <c r="AD136" s="439">
        <v>3295</v>
      </c>
      <c r="AE136" s="439">
        <v>3293</v>
      </c>
      <c r="AF136" s="439">
        <v>3313</v>
      </c>
      <c r="AG136" s="439">
        <v>3304</v>
      </c>
      <c r="AH136" s="439">
        <v>3310</v>
      </c>
      <c r="AI136" s="439">
        <v>3309</v>
      </c>
      <c r="AJ136" s="439">
        <v>3304</v>
      </c>
      <c r="AK136" s="439">
        <v>3300</v>
      </c>
      <c r="AL136" s="439">
        <v>3297</v>
      </c>
      <c r="AM136" s="416">
        <v>3296</v>
      </c>
      <c r="AN136" s="412">
        <v>3292</v>
      </c>
      <c r="AO136" s="439">
        <v>3279</v>
      </c>
      <c r="AP136" s="439">
        <v>3275</v>
      </c>
      <c r="AQ136" s="439">
        <v>3266</v>
      </c>
      <c r="AR136" s="439">
        <v>3254</v>
      </c>
      <c r="AS136" s="439">
        <v>3247</v>
      </c>
      <c r="AT136" s="439">
        <v>3233</v>
      </c>
      <c r="AU136" s="439">
        <v>3222</v>
      </c>
      <c r="AV136" s="439">
        <v>3217</v>
      </c>
      <c r="AW136" s="439">
        <v>3213</v>
      </c>
      <c r="AX136" s="439">
        <v>3201</v>
      </c>
      <c r="AY136" s="416">
        <v>3195</v>
      </c>
      <c r="AZ136" s="412">
        <v>3183</v>
      </c>
      <c r="BA136" s="439">
        <v>3170</v>
      </c>
      <c r="BB136" s="439">
        <v>3145</v>
      </c>
      <c r="BC136" s="439">
        <v>3140</v>
      </c>
      <c r="BD136" s="439">
        <v>3135</v>
      </c>
      <c r="BE136" s="439">
        <v>3129</v>
      </c>
      <c r="BF136" s="439">
        <v>3072</v>
      </c>
      <c r="BG136" s="439">
        <v>3085</v>
      </c>
      <c r="BH136" s="439">
        <v>3080</v>
      </c>
      <c r="BI136" s="439">
        <v>3078</v>
      </c>
      <c r="BJ136" s="439">
        <v>3082</v>
      </c>
      <c r="BK136" s="416">
        <v>3080</v>
      </c>
      <c r="BL136" s="412">
        <v>3089</v>
      </c>
      <c r="BM136" s="439">
        <v>3085</v>
      </c>
      <c r="BN136" s="439">
        <v>3191</v>
      </c>
      <c r="BO136" s="439">
        <v>3190</v>
      </c>
      <c r="BP136" s="411">
        <v>3190</v>
      </c>
      <c r="BQ136" s="411">
        <v>3207</v>
      </c>
      <c r="BR136" s="411">
        <v>3157</v>
      </c>
      <c r="BS136" s="411">
        <v>3154</v>
      </c>
      <c r="BT136" s="411">
        <v>3144</v>
      </c>
      <c r="BU136" s="411">
        <v>3138</v>
      </c>
      <c r="BV136" s="411">
        <v>3111</v>
      </c>
      <c r="BW136" s="416">
        <f>'1. Población_Afiliada_Regimen'!H136</f>
        <v>3109</v>
      </c>
      <c r="BX136" s="118">
        <f t="shared" si="8"/>
        <v>-2</v>
      </c>
      <c r="BY136" s="98">
        <f t="shared" si="9"/>
        <v>-6.4288010286081637E-2</v>
      </c>
      <c r="BZ136" s="118">
        <f t="shared" si="10"/>
        <v>29</v>
      </c>
      <c r="CA136" s="98">
        <f t="shared" si="11"/>
        <v>0.94155844155844148</v>
      </c>
    </row>
    <row r="137" spans="1:79" ht="15" customHeight="1" outlineLevel="2">
      <c r="A137" s="473">
        <v>380</v>
      </c>
      <c r="B137" s="16" t="s">
        <v>763</v>
      </c>
      <c r="C137" s="406" t="s">
        <v>399</v>
      </c>
      <c r="D137" s="412">
        <v>239</v>
      </c>
      <c r="E137" s="439">
        <v>239</v>
      </c>
      <c r="F137" s="439">
        <v>239</v>
      </c>
      <c r="G137" s="439">
        <v>239</v>
      </c>
      <c r="H137" s="439">
        <v>236</v>
      </c>
      <c r="I137" s="439">
        <v>260</v>
      </c>
      <c r="J137" s="439">
        <v>260</v>
      </c>
      <c r="K137" s="439">
        <v>260</v>
      </c>
      <c r="L137" s="439">
        <v>260</v>
      </c>
      <c r="M137" s="439">
        <v>260</v>
      </c>
      <c r="N137" s="439">
        <v>260</v>
      </c>
      <c r="O137" s="416">
        <v>265</v>
      </c>
      <c r="P137" s="412">
        <v>265</v>
      </c>
      <c r="Q137" s="439">
        <v>245</v>
      </c>
      <c r="R137" s="439">
        <v>239</v>
      </c>
      <c r="S137" s="439">
        <v>343</v>
      </c>
      <c r="T137" s="439">
        <v>343</v>
      </c>
      <c r="U137" s="439">
        <v>352</v>
      </c>
      <c r="V137" s="439">
        <v>352</v>
      </c>
      <c r="W137" s="439">
        <v>352</v>
      </c>
      <c r="X137" s="439">
        <v>356</v>
      </c>
      <c r="Y137" s="439">
        <v>356</v>
      </c>
      <c r="Z137" s="439">
        <v>359</v>
      </c>
      <c r="AA137" s="416">
        <v>359</v>
      </c>
      <c r="AB137" s="412">
        <v>358</v>
      </c>
      <c r="AC137" s="439">
        <v>355</v>
      </c>
      <c r="AD137" s="439">
        <v>354</v>
      </c>
      <c r="AE137" s="439">
        <v>354</v>
      </c>
      <c r="AF137" s="439">
        <v>359</v>
      </c>
      <c r="AG137" s="439">
        <v>357</v>
      </c>
      <c r="AH137" s="439">
        <v>358</v>
      </c>
      <c r="AI137" s="439">
        <v>360</v>
      </c>
      <c r="AJ137" s="439">
        <v>358</v>
      </c>
      <c r="AK137" s="439">
        <v>359</v>
      </c>
      <c r="AL137" s="439">
        <v>359</v>
      </c>
      <c r="AM137" s="416">
        <v>359</v>
      </c>
      <c r="AN137" s="412">
        <v>358</v>
      </c>
      <c r="AO137" s="439">
        <v>357</v>
      </c>
      <c r="AP137" s="439">
        <v>355</v>
      </c>
      <c r="AQ137" s="439">
        <v>353</v>
      </c>
      <c r="AR137" s="439">
        <v>348</v>
      </c>
      <c r="AS137" s="439">
        <v>347</v>
      </c>
      <c r="AT137" s="439">
        <v>346</v>
      </c>
      <c r="AU137" s="439">
        <v>342</v>
      </c>
      <c r="AV137" s="439">
        <v>342</v>
      </c>
      <c r="AW137" s="439">
        <v>341</v>
      </c>
      <c r="AX137" s="439">
        <v>339</v>
      </c>
      <c r="AY137" s="416">
        <v>339</v>
      </c>
      <c r="AZ137" s="412">
        <v>339</v>
      </c>
      <c r="BA137" s="439">
        <v>339</v>
      </c>
      <c r="BB137" s="439">
        <v>338</v>
      </c>
      <c r="BC137" s="439">
        <v>339</v>
      </c>
      <c r="BD137" s="439">
        <v>339</v>
      </c>
      <c r="BE137" s="439">
        <v>339</v>
      </c>
      <c r="BF137" s="439">
        <v>339</v>
      </c>
      <c r="BG137" s="439">
        <v>338</v>
      </c>
      <c r="BH137" s="439">
        <v>337</v>
      </c>
      <c r="BI137" s="439">
        <v>337</v>
      </c>
      <c r="BJ137" s="439">
        <v>339</v>
      </c>
      <c r="BK137" s="416">
        <v>338</v>
      </c>
      <c r="BL137" s="412">
        <v>342</v>
      </c>
      <c r="BM137" s="439">
        <v>342</v>
      </c>
      <c r="BN137" s="439">
        <v>344</v>
      </c>
      <c r="BO137" s="439">
        <v>344</v>
      </c>
      <c r="BP137" s="411">
        <v>344</v>
      </c>
      <c r="BQ137" s="411">
        <v>345</v>
      </c>
      <c r="BR137" s="411">
        <v>341</v>
      </c>
      <c r="BS137" s="411">
        <v>340</v>
      </c>
      <c r="BT137" s="411">
        <v>338</v>
      </c>
      <c r="BU137" s="411">
        <v>338</v>
      </c>
      <c r="BV137" s="411">
        <v>334</v>
      </c>
      <c r="BW137" s="416">
        <f>'1. Población_Afiliada_Regimen'!H137</f>
        <v>333</v>
      </c>
      <c r="BX137" s="118">
        <f t="shared" si="8"/>
        <v>-1</v>
      </c>
      <c r="BY137" s="98">
        <f t="shared" si="9"/>
        <v>-0.29940119760479045</v>
      </c>
      <c r="BZ137" s="118">
        <f t="shared" si="10"/>
        <v>-5</v>
      </c>
      <c r="CA137" s="98">
        <f t="shared" si="11"/>
        <v>-1.4792899408284024</v>
      </c>
    </row>
    <row r="138" spans="1:79" ht="15" customHeight="1" outlineLevel="2" thickBot="1">
      <c r="A138" s="473">
        <v>631</v>
      </c>
      <c r="B138" s="16" t="s">
        <v>763</v>
      </c>
      <c r="C138" s="406" t="s">
        <v>418</v>
      </c>
      <c r="D138" s="413">
        <v>312</v>
      </c>
      <c r="E138" s="442">
        <v>311</v>
      </c>
      <c r="F138" s="442">
        <v>313</v>
      </c>
      <c r="G138" s="442">
        <v>313</v>
      </c>
      <c r="H138" s="442">
        <v>313</v>
      </c>
      <c r="I138" s="442">
        <v>341</v>
      </c>
      <c r="J138" s="442">
        <v>340</v>
      </c>
      <c r="K138" s="442">
        <v>339</v>
      </c>
      <c r="L138" s="442">
        <v>339</v>
      </c>
      <c r="M138" s="442">
        <v>338</v>
      </c>
      <c r="N138" s="442">
        <v>336</v>
      </c>
      <c r="O138" s="417">
        <v>343</v>
      </c>
      <c r="P138" s="413">
        <v>340</v>
      </c>
      <c r="Q138" s="442">
        <v>310</v>
      </c>
      <c r="R138" s="442">
        <v>306</v>
      </c>
      <c r="S138" s="442">
        <v>479</v>
      </c>
      <c r="T138" s="442">
        <v>476</v>
      </c>
      <c r="U138" s="442">
        <v>484</v>
      </c>
      <c r="V138" s="442">
        <v>484</v>
      </c>
      <c r="W138" s="442">
        <v>480</v>
      </c>
      <c r="X138" s="442">
        <v>480</v>
      </c>
      <c r="Y138" s="442">
        <v>485</v>
      </c>
      <c r="Z138" s="442">
        <v>482</v>
      </c>
      <c r="AA138" s="417">
        <v>481</v>
      </c>
      <c r="AB138" s="413">
        <v>481</v>
      </c>
      <c r="AC138" s="442">
        <v>481</v>
      </c>
      <c r="AD138" s="442">
        <v>481</v>
      </c>
      <c r="AE138" s="442">
        <v>481</v>
      </c>
      <c r="AF138" s="442">
        <v>482</v>
      </c>
      <c r="AG138" s="442">
        <v>482</v>
      </c>
      <c r="AH138" s="442">
        <v>480</v>
      </c>
      <c r="AI138" s="442">
        <v>481</v>
      </c>
      <c r="AJ138" s="442">
        <v>480</v>
      </c>
      <c r="AK138" s="442">
        <v>481</v>
      </c>
      <c r="AL138" s="442">
        <v>479</v>
      </c>
      <c r="AM138" s="417">
        <v>479</v>
      </c>
      <c r="AN138" s="413">
        <v>478</v>
      </c>
      <c r="AO138" s="442">
        <v>476</v>
      </c>
      <c r="AP138" s="442">
        <v>472</v>
      </c>
      <c r="AQ138" s="442">
        <v>472</v>
      </c>
      <c r="AR138" s="442">
        <v>475</v>
      </c>
      <c r="AS138" s="442">
        <v>474</v>
      </c>
      <c r="AT138" s="442">
        <v>472</v>
      </c>
      <c r="AU138" s="442">
        <v>468</v>
      </c>
      <c r="AV138" s="442">
        <v>467</v>
      </c>
      <c r="AW138" s="442">
        <v>467</v>
      </c>
      <c r="AX138" s="442">
        <v>465</v>
      </c>
      <c r="AY138" s="417">
        <v>464</v>
      </c>
      <c r="AZ138" s="413">
        <v>465</v>
      </c>
      <c r="BA138" s="442">
        <v>465</v>
      </c>
      <c r="BB138" s="442">
        <v>464</v>
      </c>
      <c r="BC138" s="442">
        <v>467</v>
      </c>
      <c r="BD138" s="442">
        <v>463</v>
      </c>
      <c r="BE138" s="442">
        <v>459</v>
      </c>
      <c r="BF138" s="442">
        <v>455</v>
      </c>
      <c r="BG138" s="442">
        <v>458</v>
      </c>
      <c r="BH138" s="442">
        <v>457</v>
      </c>
      <c r="BI138" s="442">
        <v>457</v>
      </c>
      <c r="BJ138" s="442">
        <v>459</v>
      </c>
      <c r="BK138" s="417">
        <v>460</v>
      </c>
      <c r="BL138" s="413">
        <v>483</v>
      </c>
      <c r="BM138" s="442">
        <v>483</v>
      </c>
      <c r="BN138" s="442">
        <v>492</v>
      </c>
      <c r="BO138" s="442">
        <v>493</v>
      </c>
      <c r="BP138" s="443">
        <v>493</v>
      </c>
      <c r="BQ138" s="443">
        <v>495</v>
      </c>
      <c r="BR138" s="443">
        <v>494</v>
      </c>
      <c r="BS138" s="443">
        <v>498</v>
      </c>
      <c r="BT138" s="443">
        <v>497</v>
      </c>
      <c r="BU138" s="443">
        <v>491</v>
      </c>
      <c r="BV138" s="443">
        <v>489</v>
      </c>
      <c r="BW138" s="417">
        <f>'1. Población_Afiliada_Regimen'!H138</f>
        <v>488</v>
      </c>
      <c r="BX138" s="118">
        <f t="shared" si="8"/>
        <v>-1</v>
      </c>
      <c r="BY138" s="98">
        <f t="shared" si="9"/>
        <v>-0.20449897750511251</v>
      </c>
      <c r="BZ138" s="118">
        <f t="shared" si="10"/>
        <v>28</v>
      </c>
      <c r="CA138" s="98">
        <f t="shared" si="11"/>
        <v>6.0869565217391308</v>
      </c>
    </row>
    <row r="139" spans="1:79">
      <c r="C139" s="7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>
        <v>4998</v>
      </c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243"/>
      <c r="BY139" s="244"/>
    </row>
    <row r="140" spans="1:79">
      <c r="A140" s="250" t="s">
        <v>440</v>
      </c>
      <c r="B140" s="939" t="str">
        <f>'1. Población_Afiliada_Regimen'!B140</f>
        <v>SISPRO-BODEGA DE DATOS DICIEMBRE 2020</v>
      </c>
      <c r="C140" s="939"/>
    </row>
    <row r="141" spans="1:79">
      <c r="A141" s="253" t="s">
        <v>443</v>
      </c>
      <c r="B141" s="940" t="s">
        <v>444</v>
      </c>
      <c r="C141" s="940"/>
    </row>
  </sheetData>
  <sheetProtection autoFilter="0"/>
  <autoFilter ref="BX2:CA141" xr:uid="{00000000-0009-0000-0000-00000C000000}"/>
  <mergeCells count="19">
    <mergeCell ref="BX1:BY1"/>
    <mergeCell ref="BZ1:CA1"/>
    <mergeCell ref="A2:A3"/>
    <mergeCell ref="B2:B3"/>
    <mergeCell ref="C2:C3"/>
    <mergeCell ref="D2:O2"/>
    <mergeCell ref="P2:AA2"/>
    <mergeCell ref="AB2:AM2"/>
    <mergeCell ref="BL2:BW2"/>
    <mergeCell ref="CB7:CC7"/>
    <mergeCell ref="B140:C140"/>
    <mergeCell ref="B141:C141"/>
    <mergeCell ref="BX2:BX3"/>
    <mergeCell ref="BY2:BY3"/>
    <mergeCell ref="BZ2:BZ3"/>
    <mergeCell ref="CA2:CA3"/>
    <mergeCell ref="CB2:CC2"/>
    <mergeCell ref="AN2:AY2"/>
    <mergeCell ref="AZ2:BK2"/>
  </mergeCells>
  <conditionalFormatting sqref="BX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BY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BZ4:BZ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BY4:BY138">
    <cfRule type="iconSet" priority="3">
      <iconSet iconSet="3Symbols2">
        <cfvo type="percent" val="0"/>
        <cfvo type="num" val="0.1"/>
        <cfvo type="num" val="0.5"/>
      </iconSet>
    </cfRule>
  </conditionalFormatting>
  <conditionalFormatting sqref="CA4:CA138">
    <cfRule type="iconSet" priority="2">
      <iconSet iconSet="3Symbols2">
        <cfvo type="percent" val="0"/>
        <cfvo type="num" val="0.1"/>
        <cfvo type="num" val="0.5"/>
      </iconSet>
    </cfRule>
  </conditionalFormatting>
  <conditionalFormatting sqref="BX4:BX138">
    <cfRule type="iconSet" priority="1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7">
    <tabColor rgb="FF009900"/>
  </sheetPr>
  <dimension ref="A1:V37"/>
  <sheetViews>
    <sheetView zoomScale="70" zoomScaleNormal="70" zoomScaleSheetLayoutView="100" workbookViewId="0">
      <selection activeCell="P37" sqref="P37"/>
    </sheetView>
  </sheetViews>
  <sheetFormatPr baseColWidth="10" defaultColWidth="11.42578125" defaultRowHeight="12.75"/>
  <cols>
    <col min="1" max="1" width="9.85546875" customWidth="1"/>
    <col min="2" max="2" width="11" customWidth="1"/>
    <col min="3" max="3" width="13" customWidth="1"/>
    <col min="4" max="4" width="12" customWidth="1"/>
    <col min="5" max="5" width="13.28515625" customWidth="1"/>
    <col min="6" max="6" width="13.42578125" customWidth="1"/>
    <col min="7" max="7" width="11.7109375" bestFit="1" customWidth="1"/>
    <col min="8" max="8" width="13.140625" customWidth="1"/>
    <col min="9" max="9" width="13.85546875" customWidth="1"/>
    <col min="10" max="10" width="13.7109375" customWidth="1"/>
    <col min="11" max="11" width="13" style="9" customWidth="1"/>
    <col min="12" max="12" width="13.42578125" customWidth="1"/>
    <col min="13" max="14" width="11.5703125" customWidth="1"/>
  </cols>
  <sheetData>
    <row r="1" spans="1:16" ht="30.75" customHeight="1">
      <c r="B1" s="17">
        <f t="shared" ref="B1:N1" si="0">B36-(B29+B31)</f>
        <v>1798930</v>
      </c>
      <c r="C1" s="17">
        <f t="shared" si="0"/>
        <v>1631597</v>
      </c>
      <c r="D1" s="17">
        <f t="shared" si="0"/>
        <v>1088391</v>
      </c>
      <c r="E1" s="17">
        <f t="shared" si="0"/>
        <v>1544966</v>
      </c>
      <c r="F1" s="17">
        <f t="shared" si="0"/>
        <v>564771</v>
      </c>
      <c r="G1" s="17">
        <f t="shared" si="0"/>
        <v>-91511</v>
      </c>
      <c r="H1" s="17">
        <f t="shared" si="0"/>
        <v>326421</v>
      </c>
      <c r="I1" s="17">
        <f t="shared" si="0"/>
        <v>207622</v>
      </c>
      <c r="J1" s="17">
        <f t="shared" si="0"/>
        <v>488741</v>
      </c>
      <c r="K1" s="17">
        <f t="shared" si="0"/>
        <v>724764</v>
      </c>
      <c r="L1" s="17">
        <f t="shared" si="0"/>
        <v>616669</v>
      </c>
      <c r="M1" s="17">
        <f t="shared" si="0"/>
        <v>588849</v>
      </c>
      <c r="N1" s="17">
        <f t="shared" si="0"/>
        <v>638984</v>
      </c>
      <c r="O1" s="17">
        <f>O36-(O29+O31)</f>
        <v>506780</v>
      </c>
      <c r="P1" s="17">
        <f>P36-(U29+U31)</f>
        <v>-213822</v>
      </c>
    </row>
    <row r="2" spans="1:16" ht="22.5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6" ht="22.5" customHeight="1">
      <c r="A3" s="997"/>
      <c r="B3" s="8"/>
      <c r="C3" s="8"/>
      <c r="D3" s="8"/>
      <c r="E3" s="8"/>
      <c r="F3" s="8"/>
      <c r="G3" s="8"/>
      <c r="H3" s="8"/>
      <c r="I3" s="8"/>
    </row>
    <row r="4" spans="1:16">
      <c r="A4" s="997"/>
    </row>
    <row r="25" spans="1:22" ht="53.25" customHeight="1">
      <c r="A25" s="144"/>
      <c r="C25" s="5"/>
      <c r="D25" s="5"/>
      <c r="E25" s="5"/>
      <c r="F25" s="5"/>
      <c r="G25" s="5"/>
      <c r="H25" s="5"/>
      <c r="I25" s="5"/>
      <c r="J25" s="5"/>
      <c r="K25" s="144"/>
      <c r="L25" s="144"/>
      <c r="M25" s="144"/>
      <c r="N25" s="144"/>
      <c r="O25" s="144"/>
    </row>
    <row r="26" spans="1:22" s="179" customFormat="1" ht="33.75" customHeight="1">
      <c r="A26" s="532" t="s">
        <v>782</v>
      </c>
      <c r="B26" s="532"/>
      <c r="C26" s="532"/>
      <c r="D26" s="532"/>
      <c r="E26" s="532"/>
      <c r="F26" s="532"/>
      <c r="G26" s="532"/>
      <c r="H26" s="532"/>
      <c r="I26" s="532"/>
      <c r="J26" s="533"/>
      <c r="K26" s="534"/>
      <c r="L26" s="535"/>
      <c r="M26" s="178"/>
      <c r="N26" s="178"/>
    </row>
    <row r="27" spans="1:22" s="127" customFormat="1" ht="21" hidden="1" customHeight="1">
      <c r="A27" s="528" t="s">
        <v>447</v>
      </c>
      <c r="B27" s="529">
        <v>2001</v>
      </c>
      <c r="C27" s="529">
        <v>2002</v>
      </c>
      <c r="D27" s="529">
        <v>2003</v>
      </c>
      <c r="E27" s="530" t="s">
        <v>448</v>
      </c>
      <c r="F27" s="530" t="s">
        <v>449</v>
      </c>
      <c r="G27" s="530" t="s">
        <v>450</v>
      </c>
      <c r="H27" s="530" t="s">
        <v>451</v>
      </c>
      <c r="I27" s="530" t="s">
        <v>452</v>
      </c>
      <c r="J27" s="530">
        <v>2009</v>
      </c>
      <c r="K27" s="531" t="s">
        <v>453</v>
      </c>
      <c r="L27" s="529">
        <v>2011</v>
      </c>
      <c r="M27" s="529">
        <v>2012</v>
      </c>
      <c r="N27" s="507">
        <v>2013</v>
      </c>
      <c r="O27" s="507">
        <v>2014</v>
      </c>
      <c r="P27" s="507">
        <v>2015</v>
      </c>
      <c r="Q27" s="507">
        <v>2016</v>
      </c>
      <c r="R27" s="507">
        <v>2017</v>
      </c>
      <c r="S27" s="507">
        <v>2018</v>
      </c>
      <c r="T27" s="507">
        <v>2019</v>
      </c>
      <c r="U27" s="508">
        <v>2020</v>
      </c>
      <c r="V27" s="147"/>
    </row>
    <row r="28" spans="1:22" s="127" customFormat="1" ht="48" hidden="1" customHeight="1">
      <c r="A28" s="316" t="s">
        <v>454</v>
      </c>
      <c r="B28" s="509">
        <v>0.28161816000075984</v>
      </c>
      <c r="C28" s="509">
        <v>0.28161816000075984</v>
      </c>
      <c r="D28" s="509">
        <v>0.28161816000075984</v>
      </c>
      <c r="E28" s="509">
        <v>0.28161816000075984</v>
      </c>
      <c r="F28" s="509">
        <v>0.46761033990462014</v>
      </c>
      <c r="G28" s="509">
        <v>0.47678034428740662</v>
      </c>
      <c r="H28" s="509">
        <v>0.43396095452871469</v>
      </c>
      <c r="I28" s="509">
        <v>0.45685031642373936</v>
      </c>
      <c r="J28" s="509">
        <v>0.42828549884254158</v>
      </c>
      <c r="K28" s="509">
        <f>+K29/K36</f>
        <v>0.38488078558484062</v>
      </c>
      <c r="L28" s="509">
        <v>0.38032009133096423</v>
      </c>
      <c r="M28" s="509">
        <v>0.37858651258948955</v>
      </c>
      <c r="N28" s="509">
        <v>0.37769440903874452</v>
      </c>
      <c r="O28" s="509">
        <v>0.37800973702018081</v>
      </c>
      <c r="P28" s="509">
        <v>0.37144995917939982</v>
      </c>
      <c r="Q28" s="509">
        <v>0.34306703268334715</v>
      </c>
      <c r="R28" s="509">
        <v>0.35324925398276574</v>
      </c>
      <c r="S28" s="509">
        <f>S29/S36</f>
        <v>0.36496141313186525</v>
      </c>
      <c r="T28" s="509">
        <f>T29/T36</f>
        <v>0.34967175078157847</v>
      </c>
      <c r="U28" s="510">
        <f>U29/U36</f>
        <v>0.36358467369379432</v>
      </c>
    </row>
    <row r="29" spans="1:22" s="17" customFormat="1" ht="31.5" hidden="1" customHeight="1">
      <c r="A29" s="317" t="s">
        <v>455</v>
      </c>
      <c r="B29" s="511">
        <v>1164108</v>
      </c>
      <c r="C29" s="511">
        <v>1197135</v>
      </c>
      <c r="D29" s="511">
        <v>1195424</v>
      </c>
      <c r="E29" s="512">
        <v>1601055</v>
      </c>
      <c r="F29" s="512">
        <v>2693985</v>
      </c>
      <c r="G29" s="512">
        <v>2746815</v>
      </c>
      <c r="H29" s="512">
        <v>2575882</v>
      </c>
      <c r="I29" s="512">
        <v>2700831</v>
      </c>
      <c r="J29" s="512">
        <v>2564995</v>
      </c>
      <c r="K29" s="512">
        <v>2334688</v>
      </c>
      <c r="L29" s="513">
        <v>2336614</v>
      </c>
      <c r="M29" s="513">
        <v>2355496</v>
      </c>
      <c r="N29" s="513">
        <v>2379471</v>
      </c>
      <c r="O29" s="513">
        <v>2410996</v>
      </c>
      <c r="P29" s="513">
        <v>2398192</v>
      </c>
      <c r="Q29" s="513">
        <v>2241894</v>
      </c>
      <c r="R29" s="513">
        <v>2336079</v>
      </c>
      <c r="S29" s="513">
        <v>2338345</v>
      </c>
      <c r="T29" s="513">
        <v>2290422</v>
      </c>
      <c r="U29" s="514">
        <f>'1. Población_Afiliada_Regimen'!D4</f>
        <v>2427993</v>
      </c>
    </row>
    <row r="30" spans="1:22" s="127" customFormat="1" ht="36" hidden="1" customHeight="1">
      <c r="A30" s="316" t="s">
        <v>456</v>
      </c>
      <c r="B30" s="509">
        <v>0.43247236068119349</v>
      </c>
      <c r="C30" s="509">
        <v>0.43247236068119349</v>
      </c>
      <c r="D30" s="509">
        <v>0.43247236068119349</v>
      </c>
      <c r="E30" s="509">
        <v>0.43247236068119349</v>
      </c>
      <c r="F30" s="509">
        <v>0.42067008900094166</v>
      </c>
      <c r="G30" s="509">
        <v>0.538547952457615</v>
      </c>
      <c r="H30" s="509">
        <v>0.49405112685077834</v>
      </c>
      <c r="I30" s="509">
        <v>0.50795360031908787</v>
      </c>
      <c r="J30" s="509">
        <v>0.49003570555539971</v>
      </c>
      <c r="K30" s="509">
        <f>+K31/K36</f>
        <v>0.49563955045851443</v>
      </c>
      <c r="L30" s="509">
        <v>0.51930748498203638</v>
      </c>
      <c r="M30" s="509">
        <v>0.52677087738196093</v>
      </c>
      <c r="N30" s="509">
        <v>0.52087939822126705</v>
      </c>
      <c r="O30" s="509">
        <v>0.54253439721849595</v>
      </c>
      <c r="P30" s="509">
        <v>0.55562869687416894</v>
      </c>
      <c r="Q30" s="509">
        <v>0.58311497864452122</v>
      </c>
      <c r="R30" s="509">
        <v>0.58782604514239722</v>
      </c>
      <c r="S30" s="509">
        <f>S31/S36</f>
        <v>0.62095203104305197</v>
      </c>
      <c r="T30" s="509">
        <f>T31/T36</f>
        <v>0.63337137793834275</v>
      </c>
      <c r="U30" s="510">
        <f>U31/U36</f>
        <v>0.63524595196415656</v>
      </c>
    </row>
    <row r="31" spans="1:22" s="127" customFormat="1" ht="36.75" hidden="1" customHeight="1">
      <c r="A31" s="316" t="s">
        <v>457</v>
      </c>
      <c r="B31" s="515">
        <v>2491833</v>
      </c>
      <c r="C31" s="516">
        <v>2619109</v>
      </c>
      <c r="D31" s="516">
        <v>3242642</v>
      </c>
      <c r="E31" s="515">
        <v>2458691</v>
      </c>
      <c r="F31" s="515">
        <v>2423554</v>
      </c>
      <c r="G31" s="515">
        <v>3102669</v>
      </c>
      <c r="H31" s="517">
        <v>2932562</v>
      </c>
      <c r="I31" s="517">
        <v>3002946</v>
      </c>
      <c r="J31" s="517">
        <v>2934816</v>
      </c>
      <c r="K31" s="512">
        <v>3006551</v>
      </c>
      <c r="L31" s="513">
        <v>3190526</v>
      </c>
      <c r="M31" s="513">
        <v>3277472</v>
      </c>
      <c r="N31" s="513">
        <v>3281535</v>
      </c>
      <c r="O31" s="513">
        <v>3460356</v>
      </c>
      <c r="P31" s="513">
        <v>3587305</v>
      </c>
      <c r="Q31" s="513">
        <v>3810573</v>
      </c>
      <c r="R31" s="513">
        <v>3887363</v>
      </c>
      <c r="S31" s="513">
        <v>3978503</v>
      </c>
      <c r="T31" s="513">
        <v>4148713</v>
      </c>
      <c r="U31" s="514">
        <f>'1. Población_Afiliada_Regimen'!F4+'1. Población_Afiliada_Regimen'!H4+'1. Población_Afiliada_Regimen'!J4</f>
        <v>4242128</v>
      </c>
    </row>
    <row r="32" spans="1:22" s="17" customFormat="1" ht="39.75" hidden="1" customHeight="1">
      <c r="A32" s="318" t="s">
        <v>460</v>
      </c>
      <c r="B32" s="518">
        <f>(B33/B36)</f>
        <v>0.32978415071593808</v>
      </c>
      <c r="C32" s="518">
        <f t="shared" ref="C32:N32" si="1">(C33/C36)</f>
        <v>0.29949424001177716</v>
      </c>
      <c r="D32" s="518">
        <f t="shared" si="1"/>
        <v>0.19694191052241969</v>
      </c>
      <c r="E32" s="518">
        <f t="shared" si="1"/>
        <v>0.27565484185449673</v>
      </c>
      <c r="F32" s="518">
        <f t="shared" si="1"/>
        <v>9.939109270701528E-2</v>
      </c>
      <c r="G32" s="518">
        <f t="shared" si="1"/>
        <v>-1.589291926169157E-2</v>
      </c>
      <c r="H32" s="518">
        <f t="shared" si="1"/>
        <v>5.5943196629227927E-2</v>
      </c>
      <c r="I32" s="518">
        <f t="shared" si="1"/>
        <v>3.512231199416585E-2</v>
      </c>
      <c r="J32" s="518">
        <f t="shared" si="1"/>
        <v>8.161255007888385E-2</v>
      </c>
      <c r="K32" s="518">
        <f t="shared" si="1"/>
        <v>0.11947966395664493</v>
      </c>
      <c r="L32" s="518">
        <v>0.10037242368699939</v>
      </c>
      <c r="M32" s="518">
        <f t="shared" si="1"/>
        <v>9.464261002854954E-2</v>
      </c>
      <c r="N32" s="518">
        <f t="shared" si="1"/>
        <v>0.10142619273998847</v>
      </c>
      <c r="O32" s="518">
        <v>7.9455865761323227E-2</v>
      </c>
      <c r="P32" s="518">
        <v>7.2921343946431225E-2</v>
      </c>
      <c r="Q32" s="518">
        <v>7.3817988672131615E-2</v>
      </c>
      <c r="R32" s="518">
        <v>5.8924700874836949E-2</v>
      </c>
      <c r="S32" s="518">
        <f>S33/S36</f>
        <v>5.8401130495503273E-2</v>
      </c>
      <c r="T32" s="518">
        <f>T33/T36</f>
        <v>1.6956871280078827E-2</v>
      </c>
      <c r="U32" s="519">
        <f>(U33/U36)</f>
        <v>1.1693743420491079E-3</v>
      </c>
    </row>
    <row r="33" spans="1:21" s="127" customFormat="1" ht="30.75" hidden="1" customHeight="1">
      <c r="A33" s="319" t="s">
        <v>461</v>
      </c>
      <c r="B33" s="513">
        <f>B36-(B29+B31)</f>
        <v>1798930</v>
      </c>
      <c r="C33" s="513">
        <f t="shared" ref="C33:N33" si="2">C36-(C29+C31)</f>
        <v>1631597</v>
      </c>
      <c r="D33" s="513">
        <f t="shared" si="2"/>
        <v>1088391</v>
      </c>
      <c r="E33" s="513">
        <f t="shared" si="2"/>
        <v>1544966</v>
      </c>
      <c r="F33" s="513">
        <f t="shared" si="2"/>
        <v>564771</v>
      </c>
      <c r="G33" s="513">
        <f t="shared" si="2"/>
        <v>-91511</v>
      </c>
      <c r="H33" s="513">
        <f t="shared" si="2"/>
        <v>326421</v>
      </c>
      <c r="I33" s="513">
        <f t="shared" si="2"/>
        <v>207622</v>
      </c>
      <c r="J33" s="513">
        <f t="shared" si="2"/>
        <v>488741</v>
      </c>
      <c r="K33" s="513">
        <f t="shared" si="2"/>
        <v>724764</v>
      </c>
      <c r="L33" s="513">
        <v>616669</v>
      </c>
      <c r="M33" s="513">
        <f t="shared" si="2"/>
        <v>588849</v>
      </c>
      <c r="N33" s="513">
        <f t="shared" si="2"/>
        <v>638984</v>
      </c>
      <c r="O33" s="513">
        <v>506780</v>
      </c>
      <c r="P33" s="513">
        <v>470802</v>
      </c>
      <c r="Q33" s="513">
        <v>482390</v>
      </c>
      <c r="R33" s="513">
        <v>389676</v>
      </c>
      <c r="S33" s="513">
        <v>374182</v>
      </c>
      <c r="T33" s="513">
        <v>111071</v>
      </c>
      <c r="U33" s="514">
        <f>U36-(U29+U31)</f>
        <v>7809</v>
      </c>
    </row>
    <row r="34" spans="1:21" s="17" customFormat="1" ht="39.75" hidden="1" customHeight="1">
      <c r="A34" s="318" t="s">
        <v>783</v>
      </c>
      <c r="B34" s="518">
        <f>+B35/B36</f>
        <v>0.67021584928406186</v>
      </c>
      <c r="C34" s="518">
        <f>+C35/C36</f>
        <v>0.70050575998822284</v>
      </c>
      <c r="D34" s="518">
        <f>+D35/D36</f>
        <v>0.80305808947758028</v>
      </c>
      <c r="E34" s="518">
        <v>0.71409052068195333</v>
      </c>
      <c r="F34" s="518">
        <v>0.8882804289055618</v>
      </c>
      <c r="G34" s="518">
        <v>1.0153282967450217</v>
      </c>
      <c r="H34" s="518">
        <v>0.92801208137949298</v>
      </c>
      <c r="I34" s="518">
        <v>0.96480391674282728</v>
      </c>
      <c r="J34" s="518">
        <v>0.91832120439794129</v>
      </c>
      <c r="K34" s="520">
        <f>+K35/K36</f>
        <v>0.88052033604335511</v>
      </c>
      <c r="L34" s="520">
        <v>0.89962757631300061</v>
      </c>
      <c r="M34" s="520">
        <v>0.90535738997145043</v>
      </c>
      <c r="N34" s="520">
        <v>0.89857380726001157</v>
      </c>
      <c r="O34" s="520">
        <v>0.92054413423867676</v>
      </c>
      <c r="P34" s="520">
        <v>0.92707865605356876</v>
      </c>
      <c r="Q34" s="520">
        <v>0.92618201132786837</v>
      </c>
      <c r="R34" s="520">
        <v>0.94107529912516308</v>
      </c>
      <c r="S34" s="520">
        <f>S35/S36</f>
        <v>0.98591344417491711</v>
      </c>
      <c r="T34" s="520">
        <f>T35/T36</f>
        <v>0.98304312871992117</v>
      </c>
      <c r="U34" s="521">
        <f>+U35/U36</f>
        <v>0.99883062565795089</v>
      </c>
    </row>
    <row r="35" spans="1:21" s="127" customFormat="1" ht="30.75" hidden="1" customHeight="1">
      <c r="A35" s="319" t="s">
        <v>463</v>
      </c>
      <c r="B35" s="513">
        <f>+B31+B29</f>
        <v>3655941</v>
      </c>
      <c r="C35" s="513">
        <f>+C31+C29</f>
        <v>3816244</v>
      </c>
      <c r="D35" s="513">
        <f>+D31+D29</f>
        <v>4438066</v>
      </c>
      <c r="E35" s="512">
        <v>4059746</v>
      </c>
      <c r="F35" s="512">
        <v>5117539</v>
      </c>
      <c r="G35" s="512">
        <v>5849484</v>
      </c>
      <c r="H35" s="512">
        <v>5508444</v>
      </c>
      <c r="I35" s="512">
        <v>5703777</v>
      </c>
      <c r="J35" s="512">
        <v>5499811</v>
      </c>
      <c r="K35" s="512">
        <f>+K31+K29</f>
        <v>5341239</v>
      </c>
      <c r="L35" s="512">
        <v>5527140</v>
      </c>
      <c r="M35" s="512">
        <v>5632968</v>
      </c>
      <c r="N35" s="512">
        <v>5661006</v>
      </c>
      <c r="O35" s="512">
        <v>5871352</v>
      </c>
      <c r="P35" s="512">
        <v>5985497</v>
      </c>
      <c r="Q35" s="512">
        <v>6052467</v>
      </c>
      <c r="R35" s="512">
        <v>6223442</v>
      </c>
      <c r="S35" s="512">
        <v>6316848</v>
      </c>
      <c r="T35" s="512">
        <v>6439135</v>
      </c>
      <c r="U35" s="522">
        <f>+U31+U29</f>
        <v>6670121</v>
      </c>
    </row>
    <row r="36" spans="1:21" s="127" customFormat="1" ht="30.75" hidden="1" customHeight="1" thickBot="1">
      <c r="A36" s="320" t="s">
        <v>464</v>
      </c>
      <c r="B36" s="523">
        <v>5454871</v>
      </c>
      <c r="C36" s="523">
        <v>5447841</v>
      </c>
      <c r="D36" s="523">
        <v>5526457</v>
      </c>
      <c r="E36" s="524">
        <v>5604712</v>
      </c>
      <c r="F36" s="524">
        <v>5682310</v>
      </c>
      <c r="G36" s="524">
        <v>5757973</v>
      </c>
      <c r="H36" s="524">
        <v>5834865</v>
      </c>
      <c r="I36" s="524">
        <v>5911399</v>
      </c>
      <c r="J36" s="524">
        <v>5988552</v>
      </c>
      <c r="K36" s="525">
        <v>6066003</v>
      </c>
      <c r="L36" s="523">
        <v>6143809</v>
      </c>
      <c r="M36" s="523">
        <v>6221817</v>
      </c>
      <c r="N36" s="523">
        <v>6299990</v>
      </c>
      <c r="O36" s="523">
        <v>6378132</v>
      </c>
      <c r="P36" s="523">
        <v>6456299</v>
      </c>
      <c r="Q36" s="523">
        <v>6534857</v>
      </c>
      <c r="R36" s="523">
        <v>6613118</v>
      </c>
      <c r="S36" s="523">
        <v>6407102</v>
      </c>
      <c r="T36" s="523">
        <v>6550206</v>
      </c>
      <c r="U36" s="526">
        <v>6677930</v>
      </c>
    </row>
    <row r="37" spans="1:21">
      <c r="A37" s="241"/>
      <c r="B37" s="241"/>
      <c r="C37" s="241"/>
      <c r="D37" s="241"/>
      <c r="E37" s="241"/>
      <c r="F37" s="241"/>
      <c r="G37" s="241"/>
      <c r="H37" s="241"/>
      <c r="I37" s="241"/>
      <c r="J37" s="241"/>
      <c r="K37" s="249"/>
      <c r="L37" s="241"/>
      <c r="M37" s="241"/>
      <c r="N37" s="241"/>
      <c r="O37" s="241"/>
      <c r="P37" s="241"/>
      <c r="Q37" s="241"/>
      <c r="R37" s="241"/>
      <c r="S37" s="241"/>
    </row>
  </sheetData>
  <sheetProtection autoFilter="0"/>
  <mergeCells count="1">
    <mergeCell ref="A3:A4"/>
  </mergeCells>
  <pageMargins left="0.75" right="0.75" top="1" bottom="1" header="0" footer="0"/>
  <pageSetup paperSize="9" scale="55" orientation="portrait" r:id="rId1"/>
  <headerFooter alignWithMargins="0"/>
  <ignoredErrors>
    <ignoredError sqref="E27:K27 J26:K26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CC00"/>
  </sheetPr>
  <dimension ref="A1:CB529"/>
  <sheetViews>
    <sheetView zoomScale="90" zoomScaleNormal="90" workbookViewId="0">
      <pane xSplit="2" ySplit="7" topLeftCell="AG8" activePane="bottomRight" state="frozen"/>
      <selection pane="topRight" activeCell="C1" sqref="C1"/>
      <selection pane="bottomLeft" activeCell="A8" sqref="A8"/>
      <selection pane="bottomRight" activeCell="AS1" sqref="AS1:CB1048576"/>
    </sheetView>
  </sheetViews>
  <sheetFormatPr baseColWidth="10" defaultColWidth="11.42578125" defaultRowHeight="12.75"/>
  <cols>
    <col min="1" max="1" width="9.7109375" customWidth="1"/>
    <col min="2" max="2" width="20.140625" style="61" customWidth="1"/>
    <col min="3" max="3" width="8.28515625" style="61" bestFit="1" customWidth="1"/>
    <col min="4" max="4" width="6.85546875" style="61" customWidth="1"/>
    <col min="5" max="5" width="9.85546875" style="61" bestFit="1" customWidth="1"/>
    <col min="6" max="6" width="6.85546875" style="61" customWidth="1"/>
    <col min="7" max="7" width="8.28515625" style="61" bestFit="1" customWidth="1"/>
    <col min="8" max="8" width="6.85546875" style="61" customWidth="1"/>
    <col min="9" max="9" width="7.5703125" style="61" customWidth="1"/>
    <col min="10" max="10" width="8.85546875" style="61" customWidth="1"/>
    <col min="11" max="11" width="6.5703125" style="61" customWidth="1"/>
    <col min="12" max="12" width="6.85546875" style="61" customWidth="1"/>
    <col min="13" max="13" width="10.85546875" style="61" bestFit="1" customWidth="1"/>
    <col min="14" max="14" width="6.85546875" style="61" bestFit="1" customWidth="1"/>
    <col min="15" max="15" width="10" style="61" bestFit="1" customWidth="1"/>
    <col min="16" max="16" width="6.85546875" style="61" bestFit="1" customWidth="1"/>
    <col min="17" max="17" width="13.28515625" style="61" bestFit="1" customWidth="1"/>
    <col min="18" max="18" width="6.85546875" style="61" bestFit="1" customWidth="1"/>
    <col min="19" max="19" width="13" style="61" bestFit="1" customWidth="1"/>
    <col min="20" max="20" width="6.85546875" style="61" bestFit="1" customWidth="1"/>
    <col min="21" max="21" width="11" style="61" bestFit="1" customWidth="1"/>
    <col min="22" max="22" width="6.85546875" style="61" bestFit="1" customWidth="1"/>
    <col min="23" max="23" width="9.5703125" style="61" bestFit="1" customWidth="1"/>
    <col min="24" max="24" width="6.28515625" style="61" customWidth="1"/>
    <col min="25" max="25" width="11" style="61" bestFit="1" customWidth="1"/>
    <col min="26" max="26" width="6.85546875" style="61" bestFit="1" customWidth="1"/>
    <col min="27" max="27" width="9.5703125" style="61" bestFit="1" customWidth="1"/>
    <col min="28" max="28" width="6.28515625" style="61" customWidth="1"/>
    <col min="29" max="29" width="13.28515625" style="61" customWidth="1"/>
    <col min="30" max="30" width="6.85546875" style="61" customWidth="1"/>
    <col min="31" max="31" width="13.28515625" style="61" customWidth="1"/>
    <col min="32" max="32" width="6.85546875" style="61" customWidth="1"/>
    <col min="33" max="33" width="13" style="61" customWidth="1"/>
    <col min="34" max="34" width="6.85546875" style="61" customWidth="1"/>
    <col min="35" max="35" width="13" style="61" customWidth="1"/>
    <col min="36" max="36" width="6.85546875" style="61" customWidth="1"/>
    <col min="37" max="37" width="13" style="61" customWidth="1"/>
    <col min="38" max="38" width="6.85546875" style="61" customWidth="1"/>
    <col min="39" max="39" width="13" style="61" customWidth="1"/>
    <col min="40" max="40" width="6.85546875" style="61" customWidth="1"/>
    <col min="41" max="42" width="15.85546875" style="61" customWidth="1"/>
    <col min="43" max="43" width="11.42578125" style="61"/>
    <col min="44" max="44" width="11.42578125" style="61" customWidth="1"/>
    <col min="45" max="45" width="4.42578125" style="61" hidden="1" customWidth="1"/>
    <col min="46" max="47" width="7.7109375" style="61" hidden="1" customWidth="1"/>
    <col min="48" max="48" width="6.7109375" style="61" hidden="1" customWidth="1"/>
    <col min="49" max="49" width="5.5703125" style="61" hidden="1" customWidth="1"/>
    <col min="50" max="50" width="8.7109375" style="61" hidden="1" customWidth="1"/>
    <col min="51" max="51" width="4.42578125" style="61" hidden="1" customWidth="1"/>
    <col min="52" max="53" width="7.7109375" style="61" hidden="1" customWidth="1"/>
    <col min="54" max="54" width="4.42578125" style="61" hidden="1" customWidth="1"/>
    <col min="55" max="55" width="7.7109375" style="61" hidden="1" customWidth="1"/>
    <col min="56" max="56" width="6.7109375" style="61" hidden="1" customWidth="1"/>
    <col min="57" max="57" width="11.42578125" style="61" hidden="1" customWidth="1"/>
    <col min="58" max="58" width="4.42578125" style="61" hidden="1" customWidth="1"/>
    <col min="59" max="59" width="9.85546875" style="61" hidden="1" customWidth="1"/>
    <col min="60" max="60" width="7.140625" style="61" hidden="1" customWidth="1"/>
    <col min="61" max="61" width="4.42578125" style="61" hidden="1" customWidth="1"/>
    <col min="62" max="62" width="7.7109375" style="61" hidden="1" customWidth="1"/>
    <col min="63" max="63" width="8.85546875" style="61" hidden="1" customWidth="1"/>
    <col min="64" max="64" width="4.42578125" style="61" hidden="1" customWidth="1"/>
    <col min="65" max="68" width="7.7109375" style="61" hidden="1" customWidth="1"/>
    <col min="69" max="69" width="5.5703125" style="61" hidden="1" customWidth="1"/>
    <col min="70" max="70" width="4.42578125" style="61" hidden="1" customWidth="1"/>
    <col min="71" max="71" width="10.42578125" style="61" hidden="1" customWidth="1"/>
    <col min="72" max="72" width="4.42578125" style="61" hidden="1" customWidth="1"/>
    <col min="73" max="74" width="8.85546875" style="61" hidden="1" customWidth="1"/>
    <col min="75" max="75" width="6.7109375" style="61" hidden="1" customWidth="1"/>
    <col min="76" max="77" width="11.42578125" style="61" hidden="1" customWidth="1"/>
    <col min="78" max="78" width="3.5703125" style="61" hidden="1" customWidth="1"/>
    <col min="79" max="79" width="7" style="61" hidden="1" customWidth="1"/>
    <col min="80" max="80" width="0" style="61" hidden="1" customWidth="1"/>
    <col min="81" max="274" width="11.42578125" style="61"/>
    <col min="275" max="275" width="20.140625" style="61" customWidth="1"/>
    <col min="276" max="276" width="7.5703125" style="61" bestFit="1" customWidth="1"/>
    <col min="277" max="277" width="9.140625" style="61" bestFit="1" customWidth="1"/>
    <col min="278" max="279" width="7.5703125" style="61" bestFit="1" customWidth="1"/>
    <col min="280" max="280" width="12.140625" style="61" bestFit="1" customWidth="1"/>
    <col min="281" max="281" width="10.5703125" style="61" bestFit="1" customWidth="1"/>
    <col min="282" max="282" width="9.140625" style="61" bestFit="1" customWidth="1"/>
    <col min="283" max="283" width="7.5703125" style="61" bestFit="1" customWidth="1"/>
    <col min="284" max="284" width="11.5703125" style="61" customWidth="1"/>
    <col min="285" max="530" width="11.42578125" style="61"/>
    <col min="531" max="531" width="20.140625" style="61" customWidth="1"/>
    <col min="532" max="532" width="7.5703125" style="61" bestFit="1" customWidth="1"/>
    <col min="533" max="533" width="9.140625" style="61" bestFit="1" customWidth="1"/>
    <col min="534" max="535" width="7.5703125" style="61" bestFit="1" customWidth="1"/>
    <col min="536" max="536" width="12.140625" style="61" bestFit="1" customWidth="1"/>
    <col min="537" max="537" width="10.5703125" style="61" bestFit="1" customWidth="1"/>
    <col min="538" max="538" width="9.140625" style="61" bestFit="1" customWidth="1"/>
    <col min="539" max="539" width="7.5703125" style="61" bestFit="1" customWidth="1"/>
    <col min="540" max="540" width="11.5703125" style="61" customWidth="1"/>
    <col min="541" max="786" width="11.42578125" style="61"/>
    <col min="787" max="787" width="20.140625" style="61" customWidth="1"/>
    <col min="788" max="788" width="7.5703125" style="61" bestFit="1" customWidth="1"/>
    <col min="789" max="789" width="9.140625" style="61" bestFit="1" customWidth="1"/>
    <col min="790" max="791" width="7.5703125" style="61" bestFit="1" customWidth="1"/>
    <col min="792" max="792" width="12.140625" style="61" bestFit="1" customWidth="1"/>
    <col min="793" max="793" width="10.5703125" style="61" bestFit="1" customWidth="1"/>
    <col min="794" max="794" width="9.140625" style="61" bestFit="1" customWidth="1"/>
    <col min="795" max="795" width="7.5703125" style="61" bestFit="1" customWidth="1"/>
    <col min="796" max="796" width="11.5703125" style="61" customWidth="1"/>
    <col min="797" max="1042" width="11.42578125" style="61"/>
    <col min="1043" max="1043" width="20.140625" style="61" customWidth="1"/>
    <col min="1044" max="1044" width="7.5703125" style="61" bestFit="1" customWidth="1"/>
    <col min="1045" max="1045" width="9.140625" style="61" bestFit="1" customWidth="1"/>
    <col min="1046" max="1047" width="7.5703125" style="61" bestFit="1" customWidth="1"/>
    <col min="1048" max="1048" width="12.140625" style="61" bestFit="1" customWidth="1"/>
    <col min="1049" max="1049" width="10.5703125" style="61" bestFit="1" customWidth="1"/>
    <col min="1050" max="1050" width="9.140625" style="61" bestFit="1" customWidth="1"/>
    <col min="1051" max="1051" width="7.5703125" style="61" bestFit="1" customWidth="1"/>
    <col min="1052" max="1052" width="11.5703125" style="61" customWidth="1"/>
    <col min="1053" max="1298" width="11.42578125" style="61"/>
    <col min="1299" max="1299" width="20.140625" style="61" customWidth="1"/>
    <col min="1300" max="1300" width="7.5703125" style="61" bestFit="1" customWidth="1"/>
    <col min="1301" max="1301" width="9.140625" style="61" bestFit="1" customWidth="1"/>
    <col min="1302" max="1303" width="7.5703125" style="61" bestFit="1" customWidth="1"/>
    <col min="1304" max="1304" width="12.140625" style="61" bestFit="1" customWidth="1"/>
    <col min="1305" max="1305" width="10.5703125" style="61" bestFit="1" customWidth="1"/>
    <col min="1306" max="1306" width="9.140625" style="61" bestFit="1" customWidth="1"/>
    <col min="1307" max="1307" width="7.5703125" style="61" bestFit="1" customWidth="1"/>
    <col min="1308" max="1308" width="11.5703125" style="61" customWidth="1"/>
    <col min="1309" max="1554" width="11.42578125" style="61"/>
    <col min="1555" max="1555" width="20.140625" style="61" customWidth="1"/>
    <col min="1556" max="1556" width="7.5703125" style="61" bestFit="1" customWidth="1"/>
    <col min="1557" max="1557" width="9.140625" style="61" bestFit="1" customWidth="1"/>
    <col min="1558" max="1559" width="7.5703125" style="61" bestFit="1" customWidth="1"/>
    <col min="1560" max="1560" width="12.140625" style="61" bestFit="1" customWidth="1"/>
    <col min="1561" max="1561" width="10.5703125" style="61" bestFit="1" customWidth="1"/>
    <col min="1562" max="1562" width="9.140625" style="61" bestFit="1" customWidth="1"/>
    <col min="1563" max="1563" width="7.5703125" style="61" bestFit="1" customWidth="1"/>
    <col min="1564" max="1564" width="11.5703125" style="61" customWidth="1"/>
    <col min="1565" max="1810" width="11.42578125" style="61"/>
    <col min="1811" max="1811" width="20.140625" style="61" customWidth="1"/>
    <col min="1812" max="1812" width="7.5703125" style="61" bestFit="1" customWidth="1"/>
    <col min="1813" max="1813" width="9.140625" style="61" bestFit="1" customWidth="1"/>
    <col min="1814" max="1815" width="7.5703125" style="61" bestFit="1" customWidth="1"/>
    <col min="1816" max="1816" width="12.140625" style="61" bestFit="1" customWidth="1"/>
    <col min="1817" max="1817" width="10.5703125" style="61" bestFit="1" customWidth="1"/>
    <col min="1818" max="1818" width="9.140625" style="61" bestFit="1" customWidth="1"/>
    <col min="1819" max="1819" width="7.5703125" style="61" bestFit="1" customWidth="1"/>
    <col min="1820" max="1820" width="11.5703125" style="61" customWidth="1"/>
    <col min="1821" max="2066" width="11.42578125" style="61"/>
    <col min="2067" max="2067" width="20.140625" style="61" customWidth="1"/>
    <col min="2068" max="2068" width="7.5703125" style="61" bestFit="1" customWidth="1"/>
    <col min="2069" max="2069" width="9.140625" style="61" bestFit="1" customWidth="1"/>
    <col min="2070" max="2071" width="7.5703125" style="61" bestFit="1" customWidth="1"/>
    <col min="2072" max="2072" width="12.140625" style="61" bestFit="1" customWidth="1"/>
    <col min="2073" max="2073" width="10.5703125" style="61" bestFit="1" customWidth="1"/>
    <col min="2074" max="2074" width="9.140625" style="61" bestFit="1" customWidth="1"/>
    <col min="2075" max="2075" width="7.5703125" style="61" bestFit="1" customWidth="1"/>
    <col min="2076" max="2076" width="11.5703125" style="61" customWidth="1"/>
    <col min="2077" max="2322" width="11.42578125" style="61"/>
    <col min="2323" max="2323" width="20.140625" style="61" customWidth="1"/>
    <col min="2324" max="2324" width="7.5703125" style="61" bestFit="1" customWidth="1"/>
    <col min="2325" max="2325" width="9.140625" style="61" bestFit="1" customWidth="1"/>
    <col min="2326" max="2327" width="7.5703125" style="61" bestFit="1" customWidth="1"/>
    <col min="2328" max="2328" width="12.140625" style="61" bestFit="1" customWidth="1"/>
    <col min="2329" max="2329" width="10.5703125" style="61" bestFit="1" customWidth="1"/>
    <col min="2330" max="2330" width="9.140625" style="61" bestFit="1" customWidth="1"/>
    <col min="2331" max="2331" width="7.5703125" style="61" bestFit="1" customWidth="1"/>
    <col min="2332" max="2332" width="11.5703125" style="61" customWidth="1"/>
    <col min="2333" max="2578" width="11.42578125" style="61"/>
    <col min="2579" max="2579" width="20.140625" style="61" customWidth="1"/>
    <col min="2580" max="2580" width="7.5703125" style="61" bestFit="1" customWidth="1"/>
    <col min="2581" max="2581" width="9.140625" style="61" bestFit="1" customWidth="1"/>
    <col min="2582" max="2583" width="7.5703125" style="61" bestFit="1" customWidth="1"/>
    <col min="2584" max="2584" width="12.140625" style="61" bestFit="1" customWidth="1"/>
    <col min="2585" max="2585" width="10.5703125" style="61" bestFit="1" customWidth="1"/>
    <col min="2586" max="2586" width="9.140625" style="61" bestFit="1" customWidth="1"/>
    <col min="2587" max="2587" width="7.5703125" style="61" bestFit="1" customWidth="1"/>
    <col min="2588" max="2588" width="11.5703125" style="61" customWidth="1"/>
    <col min="2589" max="2834" width="11.42578125" style="61"/>
    <col min="2835" max="2835" width="20.140625" style="61" customWidth="1"/>
    <col min="2836" max="2836" width="7.5703125" style="61" bestFit="1" customWidth="1"/>
    <col min="2837" max="2837" width="9.140625" style="61" bestFit="1" customWidth="1"/>
    <col min="2838" max="2839" width="7.5703125" style="61" bestFit="1" customWidth="1"/>
    <col min="2840" max="2840" width="12.140625" style="61" bestFit="1" customWidth="1"/>
    <col min="2841" max="2841" width="10.5703125" style="61" bestFit="1" customWidth="1"/>
    <col min="2842" max="2842" width="9.140625" style="61" bestFit="1" customWidth="1"/>
    <col min="2843" max="2843" width="7.5703125" style="61" bestFit="1" customWidth="1"/>
    <col min="2844" max="2844" width="11.5703125" style="61" customWidth="1"/>
    <col min="2845" max="3090" width="11.42578125" style="61"/>
    <col min="3091" max="3091" width="20.140625" style="61" customWidth="1"/>
    <col min="3092" max="3092" width="7.5703125" style="61" bestFit="1" customWidth="1"/>
    <col min="3093" max="3093" width="9.140625" style="61" bestFit="1" customWidth="1"/>
    <col min="3094" max="3095" width="7.5703125" style="61" bestFit="1" customWidth="1"/>
    <col min="3096" max="3096" width="12.140625" style="61" bestFit="1" customWidth="1"/>
    <col min="3097" max="3097" width="10.5703125" style="61" bestFit="1" customWidth="1"/>
    <col min="3098" max="3098" width="9.140625" style="61" bestFit="1" customWidth="1"/>
    <col min="3099" max="3099" width="7.5703125" style="61" bestFit="1" customWidth="1"/>
    <col min="3100" max="3100" width="11.5703125" style="61" customWidth="1"/>
    <col min="3101" max="3346" width="11.42578125" style="61"/>
    <col min="3347" max="3347" width="20.140625" style="61" customWidth="1"/>
    <col min="3348" max="3348" width="7.5703125" style="61" bestFit="1" customWidth="1"/>
    <col min="3349" max="3349" width="9.140625" style="61" bestFit="1" customWidth="1"/>
    <col min="3350" max="3351" width="7.5703125" style="61" bestFit="1" customWidth="1"/>
    <col min="3352" max="3352" width="12.140625" style="61" bestFit="1" customWidth="1"/>
    <col min="3353" max="3353" width="10.5703125" style="61" bestFit="1" customWidth="1"/>
    <col min="3354" max="3354" width="9.140625" style="61" bestFit="1" customWidth="1"/>
    <col min="3355" max="3355" width="7.5703125" style="61" bestFit="1" customWidth="1"/>
    <col min="3356" max="3356" width="11.5703125" style="61" customWidth="1"/>
    <col min="3357" max="3602" width="11.42578125" style="61"/>
    <col min="3603" max="3603" width="20.140625" style="61" customWidth="1"/>
    <col min="3604" max="3604" width="7.5703125" style="61" bestFit="1" customWidth="1"/>
    <col min="3605" max="3605" width="9.140625" style="61" bestFit="1" customWidth="1"/>
    <col min="3606" max="3607" width="7.5703125" style="61" bestFit="1" customWidth="1"/>
    <col min="3608" max="3608" width="12.140625" style="61" bestFit="1" customWidth="1"/>
    <col min="3609" max="3609" width="10.5703125" style="61" bestFit="1" customWidth="1"/>
    <col min="3610" max="3610" width="9.140625" style="61" bestFit="1" customWidth="1"/>
    <col min="3611" max="3611" width="7.5703125" style="61" bestFit="1" customWidth="1"/>
    <col min="3612" max="3612" width="11.5703125" style="61" customWidth="1"/>
    <col min="3613" max="3858" width="11.42578125" style="61"/>
    <col min="3859" max="3859" width="20.140625" style="61" customWidth="1"/>
    <col min="3860" max="3860" width="7.5703125" style="61" bestFit="1" customWidth="1"/>
    <col min="3861" max="3861" width="9.140625" style="61" bestFit="1" customWidth="1"/>
    <col min="3862" max="3863" width="7.5703125" style="61" bestFit="1" customWidth="1"/>
    <col min="3864" max="3864" width="12.140625" style="61" bestFit="1" customWidth="1"/>
    <col min="3865" max="3865" width="10.5703125" style="61" bestFit="1" customWidth="1"/>
    <col min="3866" max="3866" width="9.140625" style="61" bestFit="1" customWidth="1"/>
    <col min="3867" max="3867" width="7.5703125" style="61" bestFit="1" customWidth="1"/>
    <col min="3868" max="3868" width="11.5703125" style="61" customWidth="1"/>
    <col min="3869" max="4114" width="11.42578125" style="61"/>
    <col min="4115" max="4115" width="20.140625" style="61" customWidth="1"/>
    <col min="4116" max="4116" width="7.5703125" style="61" bestFit="1" customWidth="1"/>
    <col min="4117" max="4117" width="9.140625" style="61" bestFit="1" customWidth="1"/>
    <col min="4118" max="4119" width="7.5703125" style="61" bestFit="1" customWidth="1"/>
    <col min="4120" max="4120" width="12.140625" style="61" bestFit="1" customWidth="1"/>
    <col min="4121" max="4121" width="10.5703125" style="61" bestFit="1" customWidth="1"/>
    <col min="4122" max="4122" width="9.140625" style="61" bestFit="1" customWidth="1"/>
    <col min="4123" max="4123" width="7.5703125" style="61" bestFit="1" customWidth="1"/>
    <col min="4124" max="4124" width="11.5703125" style="61" customWidth="1"/>
    <col min="4125" max="4370" width="11.42578125" style="61"/>
    <col min="4371" max="4371" width="20.140625" style="61" customWidth="1"/>
    <col min="4372" max="4372" width="7.5703125" style="61" bestFit="1" customWidth="1"/>
    <col min="4373" max="4373" width="9.140625" style="61" bestFit="1" customWidth="1"/>
    <col min="4374" max="4375" width="7.5703125" style="61" bestFit="1" customWidth="1"/>
    <col min="4376" max="4376" width="12.140625" style="61" bestFit="1" customWidth="1"/>
    <col min="4377" max="4377" width="10.5703125" style="61" bestFit="1" customWidth="1"/>
    <col min="4378" max="4378" width="9.140625" style="61" bestFit="1" customWidth="1"/>
    <col min="4379" max="4379" width="7.5703125" style="61" bestFit="1" customWidth="1"/>
    <col min="4380" max="4380" width="11.5703125" style="61" customWidth="1"/>
    <col min="4381" max="4626" width="11.42578125" style="61"/>
    <col min="4627" max="4627" width="20.140625" style="61" customWidth="1"/>
    <col min="4628" max="4628" width="7.5703125" style="61" bestFit="1" customWidth="1"/>
    <col min="4629" max="4629" width="9.140625" style="61" bestFit="1" customWidth="1"/>
    <col min="4630" max="4631" width="7.5703125" style="61" bestFit="1" customWidth="1"/>
    <col min="4632" max="4632" width="12.140625" style="61" bestFit="1" customWidth="1"/>
    <col min="4633" max="4633" width="10.5703125" style="61" bestFit="1" customWidth="1"/>
    <col min="4634" max="4634" width="9.140625" style="61" bestFit="1" customWidth="1"/>
    <col min="4635" max="4635" width="7.5703125" style="61" bestFit="1" customWidth="1"/>
    <col min="4636" max="4636" width="11.5703125" style="61" customWidth="1"/>
    <col min="4637" max="4882" width="11.42578125" style="61"/>
    <col min="4883" max="4883" width="20.140625" style="61" customWidth="1"/>
    <col min="4884" max="4884" width="7.5703125" style="61" bestFit="1" customWidth="1"/>
    <col min="4885" max="4885" width="9.140625" style="61" bestFit="1" customWidth="1"/>
    <col min="4886" max="4887" width="7.5703125" style="61" bestFit="1" customWidth="1"/>
    <col min="4888" max="4888" width="12.140625" style="61" bestFit="1" customWidth="1"/>
    <col min="4889" max="4889" width="10.5703125" style="61" bestFit="1" customWidth="1"/>
    <col min="4890" max="4890" width="9.140625" style="61" bestFit="1" customWidth="1"/>
    <col min="4891" max="4891" width="7.5703125" style="61" bestFit="1" customWidth="1"/>
    <col min="4892" max="4892" width="11.5703125" style="61" customWidth="1"/>
    <col min="4893" max="5138" width="11.42578125" style="61"/>
    <col min="5139" max="5139" width="20.140625" style="61" customWidth="1"/>
    <col min="5140" max="5140" width="7.5703125" style="61" bestFit="1" customWidth="1"/>
    <col min="5141" max="5141" width="9.140625" style="61" bestFit="1" customWidth="1"/>
    <col min="5142" max="5143" width="7.5703125" style="61" bestFit="1" customWidth="1"/>
    <col min="5144" max="5144" width="12.140625" style="61" bestFit="1" customWidth="1"/>
    <col min="5145" max="5145" width="10.5703125" style="61" bestFit="1" customWidth="1"/>
    <col min="5146" max="5146" width="9.140625" style="61" bestFit="1" customWidth="1"/>
    <col min="5147" max="5147" width="7.5703125" style="61" bestFit="1" customWidth="1"/>
    <col min="5148" max="5148" width="11.5703125" style="61" customWidth="1"/>
    <col min="5149" max="5394" width="11.42578125" style="61"/>
    <col min="5395" max="5395" width="20.140625" style="61" customWidth="1"/>
    <col min="5396" max="5396" width="7.5703125" style="61" bestFit="1" customWidth="1"/>
    <col min="5397" max="5397" width="9.140625" style="61" bestFit="1" customWidth="1"/>
    <col min="5398" max="5399" width="7.5703125" style="61" bestFit="1" customWidth="1"/>
    <col min="5400" max="5400" width="12.140625" style="61" bestFit="1" customWidth="1"/>
    <col min="5401" max="5401" width="10.5703125" style="61" bestFit="1" customWidth="1"/>
    <col min="5402" max="5402" width="9.140625" style="61" bestFit="1" customWidth="1"/>
    <col min="5403" max="5403" width="7.5703125" style="61" bestFit="1" customWidth="1"/>
    <col min="5404" max="5404" width="11.5703125" style="61" customWidth="1"/>
    <col min="5405" max="5650" width="11.42578125" style="61"/>
    <col min="5651" max="5651" width="20.140625" style="61" customWidth="1"/>
    <col min="5652" max="5652" width="7.5703125" style="61" bestFit="1" customWidth="1"/>
    <col min="5653" max="5653" width="9.140625" style="61" bestFit="1" customWidth="1"/>
    <col min="5654" max="5655" width="7.5703125" style="61" bestFit="1" customWidth="1"/>
    <col min="5656" max="5656" width="12.140625" style="61" bestFit="1" customWidth="1"/>
    <col min="5657" max="5657" width="10.5703125" style="61" bestFit="1" customWidth="1"/>
    <col min="5658" max="5658" width="9.140625" style="61" bestFit="1" customWidth="1"/>
    <col min="5659" max="5659" width="7.5703125" style="61" bestFit="1" customWidth="1"/>
    <col min="5660" max="5660" width="11.5703125" style="61" customWidth="1"/>
    <col min="5661" max="5906" width="11.42578125" style="61"/>
    <col min="5907" max="5907" width="20.140625" style="61" customWidth="1"/>
    <col min="5908" max="5908" width="7.5703125" style="61" bestFit="1" customWidth="1"/>
    <col min="5909" max="5909" width="9.140625" style="61" bestFit="1" customWidth="1"/>
    <col min="5910" max="5911" width="7.5703125" style="61" bestFit="1" customWidth="1"/>
    <col min="5912" max="5912" width="12.140625" style="61" bestFit="1" customWidth="1"/>
    <col min="5913" max="5913" width="10.5703125" style="61" bestFit="1" customWidth="1"/>
    <col min="5914" max="5914" width="9.140625" style="61" bestFit="1" customWidth="1"/>
    <col min="5915" max="5915" width="7.5703125" style="61" bestFit="1" customWidth="1"/>
    <col min="5916" max="5916" width="11.5703125" style="61" customWidth="1"/>
    <col min="5917" max="6162" width="11.42578125" style="61"/>
    <col min="6163" max="6163" width="20.140625" style="61" customWidth="1"/>
    <col min="6164" max="6164" width="7.5703125" style="61" bestFit="1" customWidth="1"/>
    <col min="6165" max="6165" width="9.140625" style="61" bestFit="1" customWidth="1"/>
    <col min="6166" max="6167" width="7.5703125" style="61" bestFit="1" customWidth="1"/>
    <col min="6168" max="6168" width="12.140625" style="61" bestFit="1" customWidth="1"/>
    <col min="6169" max="6169" width="10.5703125" style="61" bestFit="1" customWidth="1"/>
    <col min="6170" max="6170" width="9.140625" style="61" bestFit="1" customWidth="1"/>
    <col min="6171" max="6171" width="7.5703125" style="61" bestFit="1" customWidth="1"/>
    <col min="6172" max="6172" width="11.5703125" style="61" customWidth="1"/>
    <col min="6173" max="6418" width="11.42578125" style="61"/>
    <col min="6419" max="6419" width="20.140625" style="61" customWidth="1"/>
    <col min="6420" max="6420" width="7.5703125" style="61" bestFit="1" customWidth="1"/>
    <col min="6421" max="6421" width="9.140625" style="61" bestFit="1" customWidth="1"/>
    <col min="6422" max="6423" width="7.5703125" style="61" bestFit="1" customWidth="1"/>
    <col min="6424" max="6424" width="12.140625" style="61" bestFit="1" customWidth="1"/>
    <col min="6425" max="6425" width="10.5703125" style="61" bestFit="1" customWidth="1"/>
    <col min="6426" max="6426" width="9.140625" style="61" bestFit="1" customWidth="1"/>
    <col min="6427" max="6427" width="7.5703125" style="61" bestFit="1" customWidth="1"/>
    <col min="6428" max="6428" width="11.5703125" style="61" customWidth="1"/>
    <col min="6429" max="6674" width="11.42578125" style="61"/>
    <col min="6675" max="6675" width="20.140625" style="61" customWidth="1"/>
    <col min="6676" max="6676" width="7.5703125" style="61" bestFit="1" customWidth="1"/>
    <col min="6677" max="6677" width="9.140625" style="61" bestFit="1" customWidth="1"/>
    <col min="6678" max="6679" width="7.5703125" style="61" bestFit="1" customWidth="1"/>
    <col min="6680" max="6680" width="12.140625" style="61" bestFit="1" customWidth="1"/>
    <col min="6681" max="6681" width="10.5703125" style="61" bestFit="1" customWidth="1"/>
    <col min="6682" max="6682" width="9.140625" style="61" bestFit="1" customWidth="1"/>
    <col min="6683" max="6683" width="7.5703125" style="61" bestFit="1" customWidth="1"/>
    <col min="6684" max="6684" width="11.5703125" style="61" customWidth="1"/>
    <col min="6685" max="6930" width="11.42578125" style="61"/>
    <col min="6931" max="6931" width="20.140625" style="61" customWidth="1"/>
    <col min="6932" max="6932" width="7.5703125" style="61" bestFit="1" customWidth="1"/>
    <col min="6933" max="6933" width="9.140625" style="61" bestFit="1" customWidth="1"/>
    <col min="6934" max="6935" width="7.5703125" style="61" bestFit="1" customWidth="1"/>
    <col min="6936" max="6936" width="12.140625" style="61" bestFit="1" customWidth="1"/>
    <col min="6937" max="6937" width="10.5703125" style="61" bestFit="1" customWidth="1"/>
    <col min="6938" max="6938" width="9.140625" style="61" bestFit="1" customWidth="1"/>
    <col min="6939" max="6939" width="7.5703125" style="61" bestFit="1" customWidth="1"/>
    <col min="6940" max="6940" width="11.5703125" style="61" customWidth="1"/>
    <col min="6941" max="7186" width="11.42578125" style="61"/>
    <col min="7187" max="7187" width="20.140625" style="61" customWidth="1"/>
    <col min="7188" max="7188" width="7.5703125" style="61" bestFit="1" customWidth="1"/>
    <col min="7189" max="7189" width="9.140625" style="61" bestFit="1" customWidth="1"/>
    <col min="7190" max="7191" width="7.5703125" style="61" bestFit="1" customWidth="1"/>
    <col min="7192" max="7192" width="12.140625" style="61" bestFit="1" customWidth="1"/>
    <col min="7193" max="7193" width="10.5703125" style="61" bestFit="1" customWidth="1"/>
    <col min="7194" max="7194" width="9.140625" style="61" bestFit="1" customWidth="1"/>
    <col min="7195" max="7195" width="7.5703125" style="61" bestFit="1" customWidth="1"/>
    <col min="7196" max="7196" width="11.5703125" style="61" customWidth="1"/>
    <col min="7197" max="7442" width="11.42578125" style="61"/>
    <col min="7443" max="7443" width="20.140625" style="61" customWidth="1"/>
    <col min="7444" max="7444" width="7.5703125" style="61" bestFit="1" customWidth="1"/>
    <col min="7445" max="7445" width="9.140625" style="61" bestFit="1" customWidth="1"/>
    <col min="7446" max="7447" width="7.5703125" style="61" bestFit="1" customWidth="1"/>
    <col min="7448" max="7448" width="12.140625" style="61" bestFit="1" customWidth="1"/>
    <col min="7449" max="7449" width="10.5703125" style="61" bestFit="1" customWidth="1"/>
    <col min="7450" max="7450" width="9.140625" style="61" bestFit="1" customWidth="1"/>
    <col min="7451" max="7451" width="7.5703125" style="61" bestFit="1" customWidth="1"/>
    <col min="7452" max="7452" width="11.5703125" style="61" customWidth="1"/>
    <col min="7453" max="7698" width="11.42578125" style="61"/>
    <col min="7699" max="7699" width="20.140625" style="61" customWidth="1"/>
    <col min="7700" max="7700" width="7.5703125" style="61" bestFit="1" customWidth="1"/>
    <col min="7701" max="7701" width="9.140625" style="61" bestFit="1" customWidth="1"/>
    <col min="7702" max="7703" width="7.5703125" style="61" bestFit="1" customWidth="1"/>
    <col min="7704" max="7704" width="12.140625" style="61" bestFit="1" customWidth="1"/>
    <col min="7705" max="7705" width="10.5703125" style="61" bestFit="1" customWidth="1"/>
    <col min="7706" max="7706" width="9.140625" style="61" bestFit="1" customWidth="1"/>
    <col min="7707" max="7707" width="7.5703125" style="61" bestFit="1" customWidth="1"/>
    <col min="7708" max="7708" width="11.5703125" style="61" customWidth="1"/>
    <col min="7709" max="7954" width="11.42578125" style="61"/>
    <col min="7955" max="7955" width="20.140625" style="61" customWidth="1"/>
    <col min="7956" max="7956" width="7.5703125" style="61" bestFit="1" customWidth="1"/>
    <col min="7957" max="7957" width="9.140625" style="61" bestFit="1" customWidth="1"/>
    <col min="7958" max="7959" width="7.5703125" style="61" bestFit="1" customWidth="1"/>
    <col min="7960" max="7960" width="12.140625" style="61" bestFit="1" customWidth="1"/>
    <col min="7961" max="7961" width="10.5703125" style="61" bestFit="1" customWidth="1"/>
    <col min="7962" max="7962" width="9.140625" style="61" bestFit="1" customWidth="1"/>
    <col min="7963" max="7963" width="7.5703125" style="61" bestFit="1" customWidth="1"/>
    <col min="7964" max="7964" width="11.5703125" style="61" customWidth="1"/>
    <col min="7965" max="8210" width="11.42578125" style="61"/>
    <col min="8211" max="8211" width="20.140625" style="61" customWidth="1"/>
    <col min="8212" max="8212" width="7.5703125" style="61" bestFit="1" customWidth="1"/>
    <col min="8213" max="8213" width="9.140625" style="61" bestFit="1" customWidth="1"/>
    <col min="8214" max="8215" width="7.5703125" style="61" bestFit="1" customWidth="1"/>
    <col min="8216" max="8216" width="12.140625" style="61" bestFit="1" customWidth="1"/>
    <col min="8217" max="8217" width="10.5703125" style="61" bestFit="1" customWidth="1"/>
    <col min="8218" max="8218" width="9.140625" style="61" bestFit="1" customWidth="1"/>
    <col min="8219" max="8219" width="7.5703125" style="61" bestFit="1" customWidth="1"/>
    <col min="8220" max="8220" width="11.5703125" style="61" customWidth="1"/>
    <col min="8221" max="8466" width="11.42578125" style="61"/>
    <col min="8467" max="8467" width="20.140625" style="61" customWidth="1"/>
    <col min="8468" max="8468" width="7.5703125" style="61" bestFit="1" customWidth="1"/>
    <col min="8469" max="8469" width="9.140625" style="61" bestFit="1" customWidth="1"/>
    <col min="8470" max="8471" width="7.5703125" style="61" bestFit="1" customWidth="1"/>
    <col min="8472" max="8472" width="12.140625" style="61" bestFit="1" customWidth="1"/>
    <col min="8473" max="8473" width="10.5703125" style="61" bestFit="1" customWidth="1"/>
    <col min="8474" max="8474" width="9.140625" style="61" bestFit="1" customWidth="1"/>
    <col min="8475" max="8475" width="7.5703125" style="61" bestFit="1" customWidth="1"/>
    <col min="8476" max="8476" width="11.5703125" style="61" customWidth="1"/>
    <col min="8477" max="8722" width="11.42578125" style="61"/>
    <col min="8723" max="8723" width="20.140625" style="61" customWidth="1"/>
    <col min="8724" max="8724" width="7.5703125" style="61" bestFit="1" customWidth="1"/>
    <col min="8725" max="8725" width="9.140625" style="61" bestFit="1" customWidth="1"/>
    <col min="8726" max="8727" width="7.5703125" style="61" bestFit="1" customWidth="1"/>
    <col min="8728" max="8728" width="12.140625" style="61" bestFit="1" customWidth="1"/>
    <col min="8729" max="8729" width="10.5703125" style="61" bestFit="1" customWidth="1"/>
    <col min="8730" max="8730" width="9.140625" style="61" bestFit="1" customWidth="1"/>
    <col min="8731" max="8731" width="7.5703125" style="61" bestFit="1" customWidth="1"/>
    <col min="8732" max="8732" width="11.5703125" style="61" customWidth="1"/>
    <col min="8733" max="8978" width="11.42578125" style="61"/>
    <col min="8979" max="8979" width="20.140625" style="61" customWidth="1"/>
    <col min="8980" max="8980" width="7.5703125" style="61" bestFit="1" customWidth="1"/>
    <col min="8981" max="8981" width="9.140625" style="61" bestFit="1" customWidth="1"/>
    <col min="8982" max="8983" width="7.5703125" style="61" bestFit="1" customWidth="1"/>
    <col min="8984" max="8984" width="12.140625" style="61" bestFit="1" customWidth="1"/>
    <col min="8985" max="8985" width="10.5703125" style="61" bestFit="1" customWidth="1"/>
    <col min="8986" max="8986" width="9.140625" style="61" bestFit="1" customWidth="1"/>
    <col min="8987" max="8987" width="7.5703125" style="61" bestFit="1" customWidth="1"/>
    <col min="8988" max="8988" width="11.5703125" style="61" customWidth="1"/>
    <col min="8989" max="9234" width="11.42578125" style="61"/>
    <col min="9235" max="9235" width="20.140625" style="61" customWidth="1"/>
    <col min="9236" max="9236" width="7.5703125" style="61" bestFit="1" customWidth="1"/>
    <col min="9237" max="9237" width="9.140625" style="61" bestFit="1" customWidth="1"/>
    <col min="9238" max="9239" width="7.5703125" style="61" bestFit="1" customWidth="1"/>
    <col min="9240" max="9240" width="12.140625" style="61" bestFit="1" customWidth="1"/>
    <col min="9241" max="9241" width="10.5703125" style="61" bestFit="1" customWidth="1"/>
    <col min="9242" max="9242" width="9.140625" style="61" bestFit="1" customWidth="1"/>
    <col min="9243" max="9243" width="7.5703125" style="61" bestFit="1" customWidth="1"/>
    <col min="9244" max="9244" width="11.5703125" style="61" customWidth="1"/>
    <col min="9245" max="9490" width="11.42578125" style="61"/>
    <col min="9491" max="9491" width="20.140625" style="61" customWidth="1"/>
    <col min="9492" max="9492" width="7.5703125" style="61" bestFit="1" customWidth="1"/>
    <col min="9493" max="9493" width="9.140625" style="61" bestFit="1" customWidth="1"/>
    <col min="9494" max="9495" width="7.5703125" style="61" bestFit="1" customWidth="1"/>
    <col min="9496" max="9496" width="12.140625" style="61" bestFit="1" customWidth="1"/>
    <col min="9497" max="9497" width="10.5703125" style="61" bestFit="1" customWidth="1"/>
    <col min="9498" max="9498" width="9.140625" style="61" bestFit="1" customWidth="1"/>
    <col min="9499" max="9499" width="7.5703125" style="61" bestFit="1" customWidth="1"/>
    <col min="9500" max="9500" width="11.5703125" style="61" customWidth="1"/>
    <col min="9501" max="9746" width="11.42578125" style="61"/>
    <col min="9747" max="9747" width="20.140625" style="61" customWidth="1"/>
    <col min="9748" max="9748" width="7.5703125" style="61" bestFit="1" customWidth="1"/>
    <col min="9749" max="9749" width="9.140625" style="61" bestFit="1" customWidth="1"/>
    <col min="9750" max="9751" width="7.5703125" style="61" bestFit="1" customWidth="1"/>
    <col min="9752" max="9752" width="12.140625" style="61" bestFit="1" customWidth="1"/>
    <col min="9753" max="9753" width="10.5703125" style="61" bestFit="1" customWidth="1"/>
    <col min="9754" max="9754" width="9.140625" style="61" bestFit="1" customWidth="1"/>
    <col min="9755" max="9755" width="7.5703125" style="61" bestFit="1" customWidth="1"/>
    <col min="9756" max="9756" width="11.5703125" style="61" customWidth="1"/>
    <col min="9757" max="10002" width="11.42578125" style="61"/>
    <col min="10003" max="10003" width="20.140625" style="61" customWidth="1"/>
    <col min="10004" max="10004" width="7.5703125" style="61" bestFit="1" customWidth="1"/>
    <col min="10005" max="10005" width="9.140625" style="61" bestFit="1" customWidth="1"/>
    <col min="10006" max="10007" width="7.5703125" style="61" bestFit="1" customWidth="1"/>
    <col min="10008" max="10008" width="12.140625" style="61" bestFit="1" customWidth="1"/>
    <col min="10009" max="10009" width="10.5703125" style="61" bestFit="1" customWidth="1"/>
    <col min="10010" max="10010" width="9.140625" style="61" bestFit="1" customWidth="1"/>
    <col min="10011" max="10011" width="7.5703125" style="61" bestFit="1" customWidth="1"/>
    <col min="10012" max="10012" width="11.5703125" style="61" customWidth="1"/>
    <col min="10013" max="10258" width="11.42578125" style="61"/>
    <col min="10259" max="10259" width="20.140625" style="61" customWidth="1"/>
    <col min="10260" max="10260" width="7.5703125" style="61" bestFit="1" customWidth="1"/>
    <col min="10261" max="10261" width="9.140625" style="61" bestFit="1" customWidth="1"/>
    <col min="10262" max="10263" width="7.5703125" style="61" bestFit="1" customWidth="1"/>
    <col min="10264" max="10264" width="12.140625" style="61" bestFit="1" customWidth="1"/>
    <col min="10265" max="10265" width="10.5703125" style="61" bestFit="1" customWidth="1"/>
    <col min="10266" max="10266" width="9.140625" style="61" bestFit="1" customWidth="1"/>
    <col min="10267" max="10267" width="7.5703125" style="61" bestFit="1" customWidth="1"/>
    <col min="10268" max="10268" width="11.5703125" style="61" customWidth="1"/>
    <col min="10269" max="10514" width="11.42578125" style="61"/>
    <col min="10515" max="10515" width="20.140625" style="61" customWidth="1"/>
    <col min="10516" max="10516" width="7.5703125" style="61" bestFit="1" customWidth="1"/>
    <col min="10517" max="10517" width="9.140625" style="61" bestFit="1" customWidth="1"/>
    <col min="10518" max="10519" width="7.5703125" style="61" bestFit="1" customWidth="1"/>
    <col min="10520" max="10520" width="12.140625" style="61" bestFit="1" customWidth="1"/>
    <col min="10521" max="10521" width="10.5703125" style="61" bestFit="1" customWidth="1"/>
    <col min="10522" max="10522" width="9.140625" style="61" bestFit="1" customWidth="1"/>
    <col min="10523" max="10523" width="7.5703125" style="61" bestFit="1" customWidth="1"/>
    <col min="10524" max="10524" width="11.5703125" style="61" customWidth="1"/>
    <col min="10525" max="10770" width="11.42578125" style="61"/>
    <col min="10771" max="10771" width="20.140625" style="61" customWidth="1"/>
    <col min="10772" max="10772" width="7.5703125" style="61" bestFit="1" customWidth="1"/>
    <col min="10773" max="10773" width="9.140625" style="61" bestFit="1" customWidth="1"/>
    <col min="10774" max="10775" width="7.5703125" style="61" bestFit="1" customWidth="1"/>
    <col min="10776" max="10776" width="12.140625" style="61" bestFit="1" customWidth="1"/>
    <col min="10777" max="10777" width="10.5703125" style="61" bestFit="1" customWidth="1"/>
    <col min="10778" max="10778" width="9.140625" style="61" bestFit="1" customWidth="1"/>
    <col min="10779" max="10779" width="7.5703125" style="61" bestFit="1" customWidth="1"/>
    <col min="10780" max="10780" width="11.5703125" style="61" customWidth="1"/>
    <col min="10781" max="11026" width="11.42578125" style="61"/>
    <col min="11027" max="11027" width="20.140625" style="61" customWidth="1"/>
    <col min="11028" max="11028" width="7.5703125" style="61" bestFit="1" customWidth="1"/>
    <col min="11029" max="11029" width="9.140625" style="61" bestFit="1" customWidth="1"/>
    <col min="11030" max="11031" width="7.5703125" style="61" bestFit="1" customWidth="1"/>
    <col min="11032" max="11032" width="12.140625" style="61" bestFit="1" customWidth="1"/>
    <col min="11033" max="11033" width="10.5703125" style="61" bestFit="1" customWidth="1"/>
    <col min="11034" max="11034" width="9.140625" style="61" bestFit="1" customWidth="1"/>
    <col min="11035" max="11035" width="7.5703125" style="61" bestFit="1" customWidth="1"/>
    <col min="11036" max="11036" width="11.5703125" style="61" customWidth="1"/>
    <col min="11037" max="11282" width="11.42578125" style="61"/>
    <col min="11283" max="11283" width="20.140625" style="61" customWidth="1"/>
    <col min="11284" max="11284" width="7.5703125" style="61" bestFit="1" customWidth="1"/>
    <col min="11285" max="11285" width="9.140625" style="61" bestFit="1" customWidth="1"/>
    <col min="11286" max="11287" width="7.5703125" style="61" bestFit="1" customWidth="1"/>
    <col min="11288" max="11288" width="12.140625" style="61" bestFit="1" customWidth="1"/>
    <col min="11289" max="11289" width="10.5703125" style="61" bestFit="1" customWidth="1"/>
    <col min="11290" max="11290" width="9.140625" style="61" bestFit="1" customWidth="1"/>
    <col min="11291" max="11291" width="7.5703125" style="61" bestFit="1" customWidth="1"/>
    <col min="11292" max="11292" width="11.5703125" style="61" customWidth="1"/>
    <col min="11293" max="11538" width="11.42578125" style="61"/>
    <col min="11539" max="11539" width="20.140625" style="61" customWidth="1"/>
    <col min="11540" max="11540" width="7.5703125" style="61" bestFit="1" customWidth="1"/>
    <col min="11541" max="11541" width="9.140625" style="61" bestFit="1" customWidth="1"/>
    <col min="11542" max="11543" width="7.5703125" style="61" bestFit="1" customWidth="1"/>
    <col min="11544" max="11544" width="12.140625" style="61" bestFit="1" customWidth="1"/>
    <col min="11545" max="11545" width="10.5703125" style="61" bestFit="1" customWidth="1"/>
    <col min="11546" max="11546" width="9.140625" style="61" bestFit="1" customWidth="1"/>
    <col min="11547" max="11547" width="7.5703125" style="61" bestFit="1" customWidth="1"/>
    <col min="11548" max="11548" width="11.5703125" style="61" customWidth="1"/>
    <col min="11549" max="11794" width="11.42578125" style="61"/>
    <col min="11795" max="11795" width="20.140625" style="61" customWidth="1"/>
    <col min="11796" max="11796" width="7.5703125" style="61" bestFit="1" customWidth="1"/>
    <col min="11797" max="11797" width="9.140625" style="61" bestFit="1" customWidth="1"/>
    <col min="11798" max="11799" width="7.5703125" style="61" bestFit="1" customWidth="1"/>
    <col min="11800" max="11800" width="12.140625" style="61" bestFit="1" customWidth="1"/>
    <col min="11801" max="11801" width="10.5703125" style="61" bestFit="1" customWidth="1"/>
    <col min="11802" max="11802" width="9.140625" style="61" bestFit="1" customWidth="1"/>
    <col min="11803" max="11803" width="7.5703125" style="61" bestFit="1" customWidth="1"/>
    <col min="11804" max="11804" width="11.5703125" style="61" customWidth="1"/>
    <col min="11805" max="12050" width="11.42578125" style="61"/>
    <col min="12051" max="12051" width="20.140625" style="61" customWidth="1"/>
    <col min="12052" max="12052" width="7.5703125" style="61" bestFit="1" customWidth="1"/>
    <col min="12053" max="12053" width="9.140625" style="61" bestFit="1" customWidth="1"/>
    <col min="12054" max="12055" width="7.5703125" style="61" bestFit="1" customWidth="1"/>
    <col min="12056" max="12056" width="12.140625" style="61" bestFit="1" customWidth="1"/>
    <col min="12057" max="12057" width="10.5703125" style="61" bestFit="1" customWidth="1"/>
    <col min="12058" max="12058" width="9.140625" style="61" bestFit="1" customWidth="1"/>
    <col min="12059" max="12059" width="7.5703125" style="61" bestFit="1" customWidth="1"/>
    <col min="12060" max="12060" width="11.5703125" style="61" customWidth="1"/>
    <col min="12061" max="12306" width="11.42578125" style="61"/>
    <col min="12307" max="12307" width="20.140625" style="61" customWidth="1"/>
    <col min="12308" max="12308" width="7.5703125" style="61" bestFit="1" customWidth="1"/>
    <col min="12309" max="12309" width="9.140625" style="61" bestFit="1" customWidth="1"/>
    <col min="12310" max="12311" width="7.5703125" style="61" bestFit="1" customWidth="1"/>
    <col min="12312" max="12312" width="12.140625" style="61" bestFit="1" customWidth="1"/>
    <col min="12313" max="12313" width="10.5703125" style="61" bestFit="1" customWidth="1"/>
    <col min="12314" max="12314" width="9.140625" style="61" bestFit="1" customWidth="1"/>
    <col min="12315" max="12315" width="7.5703125" style="61" bestFit="1" customWidth="1"/>
    <col min="12316" max="12316" width="11.5703125" style="61" customWidth="1"/>
    <col min="12317" max="12562" width="11.42578125" style="61"/>
    <col min="12563" max="12563" width="20.140625" style="61" customWidth="1"/>
    <col min="12564" max="12564" width="7.5703125" style="61" bestFit="1" customWidth="1"/>
    <col min="12565" max="12565" width="9.140625" style="61" bestFit="1" customWidth="1"/>
    <col min="12566" max="12567" width="7.5703125" style="61" bestFit="1" customWidth="1"/>
    <col min="12568" max="12568" width="12.140625" style="61" bestFit="1" customWidth="1"/>
    <col min="12569" max="12569" width="10.5703125" style="61" bestFit="1" customWidth="1"/>
    <col min="12570" max="12570" width="9.140625" style="61" bestFit="1" customWidth="1"/>
    <col min="12571" max="12571" width="7.5703125" style="61" bestFit="1" customWidth="1"/>
    <col min="12572" max="12572" width="11.5703125" style="61" customWidth="1"/>
    <col min="12573" max="12818" width="11.42578125" style="61"/>
    <col min="12819" max="12819" width="20.140625" style="61" customWidth="1"/>
    <col min="12820" max="12820" width="7.5703125" style="61" bestFit="1" customWidth="1"/>
    <col min="12821" max="12821" width="9.140625" style="61" bestFit="1" customWidth="1"/>
    <col min="12822" max="12823" width="7.5703125" style="61" bestFit="1" customWidth="1"/>
    <col min="12824" max="12824" width="12.140625" style="61" bestFit="1" customWidth="1"/>
    <col min="12825" max="12825" width="10.5703125" style="61" bestFit="1" customWidth="1"/>
    <col min="12826" max="12826" width="9.140625" style="61" bestFit="1" customWidth="1"/>
    <col min="12827" max="12827" width="7.5703125" style="61" bestFit="1" customWidth="1"/>
    <col min="12828" max="12828" width="11.5703125" style="61" customWidth="1"/>
    <col min="12829" max="13074" width="11.42578125" style="61"/>
    <col min="13075" max="13075" width="20.140625" style="61" customWidth="1"/>
    <col min="13076" max="13076" width="7.5703125" style="61" bestFit="1" customWidth="1"/>
    <col min="13077" max="13077" width="9.140625" style="61" bestFit="1" customWidth="1"/>
    <col min="13078" max="13079" width="7.5703125" style="61" bestFit="1" customWidth="1"/>
    <col min="13080" max="13080" width="12.140625" style="61" bestFit="1" customWidth="1"/>
    <col min="13081" max="13081" width="10.5703125" style="61" bestFit="1" customWidth="1"/>
    <col min="13082" max="13082" width="9.140625" style="61" bestFit="1" customWidth="1"/>
    <col min="13083" max="13083" width="7.5703125" style="61" bestFit="1" customWidth="1"/>
    <col min="13084" max="13084" width="11.5703125" style="61" customWidth="1"/>
    <col min="13085" max="13330" width="11.42578125" style="61"/>
    <col min="13331" max="13331" width="20.140625" style="61" customWidth="1"/>
    <col min="13332" max="13332" width="7.5703125" style="61" bestFit="1" customWidth="1"/>
    <col min="13333" max="13333" width="9.140625" style="61" bestFit="1" customWidth="1"/>
    <col min="13334" max="13335" width="7.5703125" style="61" bestFit="1" customWidth="1"/>
    <col min="13336" max="13336" width="12.140625" style="61" bestFit="1" customWidth="1"/>
    <col min="13337" max="13337" width="10.5703125" style="61" bestFit="1" customWidth="1"/>
    <col min="13338" max="13338" width="9.140625" style="61" bestFit="1" customWidth="1"/>
    <col min="13339" max="13339" width="7.5703125" style="61" bestFit="1" customWidth="1"/>
    <col min="13340" max="13340" width="11.5703125" style="61" customWidth="1"/>
    <col min="13341" max="13586" width="11.42578125" style="61"/>
    <col min="13587" max="13587" width="20.140625" style="61" customWidth="1"/>
    <col min="13588" max="13588" width="7.5703125" style="61" bestFit="1" customWidth="1"/>
    <col min="13589" max="13589" width="9.140625" style="61" bestFit="1" customWidth="1"/>
    <col min="13590" max="13591" width="7.5703125" style="61" bestFit="1" customWidth="1"/>
    <col min="13592" max="13592" width="12.140625" style="61" bestFit="1" customWidth="1"/>
    <col min="13593" max="13593" width="10.5703125" style="61" bestFit="1" customWidth="1"/>
    <col min="13594" max="13594" width="9.140625" style="61" bestFit="1" customWidth="1"/>
    <col min="13595" max="13595" width="7.5703125" style="61" bestFit="1" customWidth="1"/>
    <col min="13596" max="13596" width="11.5703125" style="61" customWidth="1"/>
    <col min="13597" max="13842" width="11.42578125" style="61"/>
    <col min="13843" max="13843" width="20.140625" style="61" customWidth="1"/>
    <col min="13844" max="13844" width="7.5703125" style="61" bestFit="1" customWidth="1"/>
    <col min="13845" max="13845" width="9.140625" style="61" bestFit="1" customWidth="1"/>
    <col min="13846" max="13847" width="7.5703125" style="61" bestFit="1" customWidth="1"/>
    <col min="13848" max="13848" width="12.140625" style="61" bestFit="1" customWidth="1"/>
    <col min="13849" max="13849" width="10.5703125" style="61" bestFit="1" customWidth="1"/>
    <col min="13850" max="13850" width="9.140625" style="61" bestFit="1" customWidth="1"/>
    <col min="13851" max="13851" width="7.5703125" style="61" bestFit="1" customWidth="1"/>
    <col min="13852" max="13852" width="11.5703125" style="61" customWidth="1"/>
    <col min="13853" max="14098" width="11.42578125" style="61"/>
    <col min="14099" max="14099" width="20.140625" style="61" customWidth="1"/>
    <col min="14100" max="14100" width="7.5703125" style="61" bestFit="1" customWidth="1"/>
    <col min="14101" max="14101" width="9.140625" style="61" bestFit="1" customWidth="1"/>
    <col min="14102" max="14103" width="7.5703125" style="61" bestFit="1" customWidth="1"/>
    <col min="14104" max="14104" width="12.140625" style="61" bestFit="1" customWidth="1"/>
    <col min="14105" max="14105" width="10.5703125" style="61" bestFit="1" customWidth="1"/>
    <col min="14106" max="14106" width="9.140625" style="61" bestFit="1" customWidth="1"/>
    <col min="14107" max="14107" width="7.5703125" style="61" bestFit="1" customWidth="1"/>
    <col min="14108" max="14108" width="11.5703125" style="61" customWidth="1"/>
    <col min="14109" max="14354" width="11.42578125" style="61"/>
    <col min="14355" max="14355" width="20.140625" style="61" customWidth="1"/>
    <col min="14356" max="14356" width="7.5703125" style="61" bestFit="1" customWidth="1"/>
    <col min="14357" max="14357" width="9.140625" style="61" bestFit="1" customWidth="1"/>
    <col min="14358" max="14359" width="7.5703125" style="61" bestFit="1" customWidth="1"/>
    <col min="14360" max="14360" width="12.140625" style="61" bestFit="1" customWidth="1"/>
    <col min="14361" max="14361" width="10.5703125" style="61" bestFit="1" customWidth="1"/>
    <col min="14362" max="14362" width="9.140625" style="61" bestFit="1" customWidth="1"/>
    <col min="14363" max="14363" width="7.5703125" style="61" bestFit="1" customWidth="1"/>
    <col min="14364" max="14364" width="11.5703125" style="61" customWidth="1"/>
    <col min="14365" max="14610" width="11.42578125" style="61"/>
    <col min="14611" max="14611" width="20.140625" style="61" customWidth="1"/>
    <col min="14612" max="14612" width="7.5703125" style="61" bestFit="1" customWidth="1"/>
    <col min="14613" max="14613" width="9.140625" style="61" bestFit="1" customWidth="1"/>
    <col min="14614" max="14615" width="7.5703125" style="61" bestFit="1" customWidth="1"/>
    <col min="14616" max="14616" width="12.140625" style="61" bestFit="1" customWidth="1"/>
    <col min="14617" max="14617" width="10.5703125" style="61" bestFit="1" customWidth="1"/>
    <col min="14618" max="14618" width="9.140625" style="61" bestFit="1" customWidth="1"/>
    <col min="14619" max="14619" width="7.5703125" style="61" bestFit="1" customWidth="1"/>
    <col min="14620" max="14620" width="11.5703125" style="61" customWidth="1"/>
    <col min="14621" max="14866" width="11.42578125" style="61"/>
    <col min="14867" max="14867" width="20.140625" style="61" customWidth="1"/>
    <col min="14868" max="14868" width="7.5703125" style="61" bestFit="1" customWidth="1"/>
    <col min="14869" max="14869" width="9.140625" style="61" bestFit="1" customWidth="1"/>
    <col min="14870" max="14871" width="7.5703125" style="61" bestFit="1" customWidth="1"/>
    <col min="14872" max="14872" width="12.140625" style="61" bestFit="1" customWidth="1"/>
    <col min="14873" max="14873" width="10.5703125" style="61" bestFit="1" customWidth="1"/>
    <col min="14874" max="14874" width="9.140625" style="61" bestFit="1" customWidth="1"/>
    <col min="14875" max="14875" width="7.5703125" style="61" bestFit="1" customWidth="1"/>
    <col min="14876" max="14876" width="11.5703125" style="61" customWidth="1"/>
    <col min="14877" max="15122" width="11.42578125" style="61"/>
    <col min="15123" max="15123" width="20.140625" style="61" customWidth="1"/>
    <col min="15124" max="15124" width="7.5703125" style="61" bestFit="1" customWidth="1"/>
    <col min="15125" max="15125" width="9.140625" style="61" bestFit="1" customWidth="1"/>
    <col min="15126" max="15127" width="7.5703125" style="61" bestFit="1" customWidth="1"/>
    <col min="15128" max="15128" width="12.140625" style="61" bestFit="1" customWidth="1"/>
    <col min="15129" max="15129" width="10.5703125" style="61" bestFit="1" customWidth="1"/>
    <col min="15130" max="15130" width="9.140625" style="61" bestFit="1" customWidth="1"/>
    <col min="15131" max="15131" width="7.5703125" style="61" bestFit="1" customWidth="1"/>
    <col min="15132" max="15132" width="11.5703125" style="61" customWidth="1"/>
    <col min="15133" max="15378" width="11.42578125" style="61"/>
    <col min="15379" max="15379" width="20.140625" style="61" customWidth="1"/>
    <col min="15380" max="15380" width="7.5703125" style="61" bestFit="1" customWidth="1"/>
    <col min="15381" max="15381" width="9.140625" style="61" bestFit="1" customWidth="1"/>
    <col min="15382" max="15383" width="7.5703125" style="61" bestFit="1" customWidth="1"/>
    <col min="15384" max="15384" width="12.140625" style="61" bestFit="1" customWidth="1"/>
    <col min="15385" max="15385" width="10.5703125" style="61" bestFit="1" customWidth="1"/>
    <col min="15386" max="15386" width="9.140625" style="61" bestFit="1" customWidth="1"/>
    <col min="15387" max="15387" width="7.5703125" style="61" bestFit="1" customWidth="1"/>
    <col min="15388" max="15388" width="11.5703125" style="61" customWidth="1"/>
    <col min="15389" max="15634" width="11.42578125" style="61"/>
    <col min="15635" max="15635" width="20.140625" style="61" customWidth="1"/>
    <col min="15636" max="15636" width="7.5703125" style="61" bestFit="1" customWidth="1"/>
    <col min="15637" max="15637" width="9.140625" style="61" bestFit="1" customWidth="1"/>
    <col min="15638" max="15639" width="7.5703125" style="61" bestFit="1" customWidth="1"/>
    <col min="15640" max="15640" width="12.140625" style="61" bestFit="1" customWidth="1"/>
    <col min="15641" max="15641" width="10.5703125" style="61" bestFit="1" customWidth="1"/>
    <col min="15642" max="15642" width="9.140625" style="61" bestFit="1" customWidth="1"/>
    <col min="15643" max="15643" width="7.5703125" style="61" bestFit="1" customWidth="1"/>
    <col min="15644" max="15644" width="11.5703125" style="61" customWidth="1"/>
    <col min="15645" max="15890" width="11.42578125" style="61"/>
    <col min="15891" max="15891" width="20.140625" style="61" customWidth="1"/>
    <col min="15892" max="15892" width="7.5703125" style="61" bestFit="1" customWidth="1"/>
    <col min="15893" max="15893" width="9.140625" style="61" bestFit="1" customWidth="1"/>
    <col min="15894" max="15895" width="7.5703125" style="61" bestFit="1" customWidth="1"/>
    <col min="15896" max="15896" width="12.140625" style="61" bestFit="1" customWidth="1"/>
    <col min="15897" max="15897" width="10.5703125" style="61" bestFit="1" customWidth="1"/>
    <col min="15898" max="15898" width="9.140625" style="61" bestFit="1" customWidth="1"/>
    <col min="15899" max="15899" width="7.5703125" style="61" bestFit="1" customWidth="1"/>
    <col min="15900" max="15900" width="11.5703125" style="61" customWidth="1"/>
    <col min="15901" max="16146" width="11.42578125" style="61"/>
    <col min="16147" max="16147" width="20.140625" style="61" customWidth="1"/>
    <col min="16148" max="16148" width="7.5703125" style="61" bestFit="1" customWidth="1"/>
    <col min="16149" max="16149" width="9.140625" style="61" bestFit="1" customWidth="1"/>
    <col min="16150" max="16151" width="7.5703125" style="61" bestFit="1" customWidth="1"/>
    <col min="16152" max="16152" width="12.140625" style="61" bestFit="1" customWidth="1"/>
    <col min="16153" max="16153" width="10.5703125" style="61" bestFit="1" customWidth="1"/>
    <col min="16154" max="16154" width="9.140625" style="61" bestFit="1" customWidth="1"/>
    <col min="16155" max="16155" width="7.5703125" style="61" bestFit="1" customWidth="1"/>
    <col min="16156" max="16156" width="11.5703125" style="61" customWidth="1"/>
    <col min="16157" max="16384" width="11.42578125" style="61"/>
  </cols>
  <sheetData>
    <row r="1" spans="1:80" ht="17.25" customHeight="1">
      <c r="A1" s="234"/>
      <c r="B1" s="1019"/>
      <c r="C1" s="1020"/>
      <c r="D1" s="1020"/>
      <c r="E1" s="1020"/>
      <c r="F1" s="1020"/>
      <c r="G1" s="1020"/>
      <c r="H1" s="1020"/>
      <c r="I1" s="1020"/>
      <c r="J1" s="1020"/>
      <c r="K1" s="1020"/>
      <c r="L1" s="1020"/>
      <c r="M1" s="1020"/>
      <c r="N1" s="1020"/>
      <c r="O1" s="1020"/>
      <c r="P1" s="1020"/>
      <c r="Q1" s="1020"/>
      <c r="R1" s="1020"/>
      <c r="S1" s="1020"/>
      <c r="T1" s="1020"/>
      <c r="U1" s="1020"/>
      <c r="V1" s="1020"/>
      <c r="W1" s="1020"/>
      <c r="X1" s="1020"/>
      <c r="Y1" s="1020"/>
      <c r="Z1" s="1020"/>
      <c r="AA1" s="1020"/>
      <c r="AB1" s="1020"/>
      <c r="AC1" s="1020"/>
      <c r="AD1" s="1020"/>
      <c r="AE1" s="1020"/>
      <c r="AF1" s="1020"/>
      <c r="AG1" s="1020"/>
      <c r="AH1" s="1020"/>
      <c r="AI1" s="1020"/>
      <c r="AJ1" s="1020"/>
      <c r="AK1" s="1020"/>
      <c r="AL1" s="1020"/>
      <c r="AM1" s="1020"/>
      <c r="AN1" s="1020"/>
      <c r="AO1" s="1020"/>
      <c r="AP1" s="1021"/>
      <c r="AR1" s="77"/>
    </row>
    <row r="2" spans="1:80" ht="16.5" customHeight="1">
      <c r="A2" s="234"/>
      <c r="B2" s="713"/>
      <c r="C2" s="1012" t="s">
        <v>784</v>
      </c>
      <c r="D2" s="1012"/>
      <c r="E2" s="1012"/>
      <c r="F2" s="1012"/>
      <c r="G2" s="1012"/>
      <c r="H2" s="1012"/>
      <c r="I2" s="1012"/>
      <c r="J2" s="1012"/>
      <c r="K2" s="1012"/>
      <c r="L2" s="1012"/>
      <c r="M2" s="1012"/>
      <c r="N2" s="1012"/>
      <c r="O2" s="1012"/>
      <c r="P2" s="1012"/>
      <c r="Q2" s="1012"/>
      <c r="R2" s="1012"/>
      <c r="S2" s="1012"/>
      <c r="T2" s="1012"/>
      <c r="U2" s="1012"/>
      <c r="V2" s="1012"/>
      <c r="W2" s="1012"/>
      <c r="X2" s="1012"/>
      <c r="Y2" s="1012"/>
      <c r="Z2" s="1012"/>
      <c r="AA2" s="1012"/>
      <c r="AB2" s="1012"/>
      <c r="AC2" s="1012"/>
      <c r="AD2" s="1012"/>
      <c r="AE2" s="1012"/>
      <c r="AF2" s="1012"/>
      <c r="AG2" s="1012"/>
      <c r="AH2" s="1012"/>
      <c r="AI2" s="1012"/>
      <c r="AJ2" s="1012"/>
      <c r="AK2" s="1012"/>
      <c r="AL2" s="1012"/>
      <c r="AM2" s="1012"/>
      <c r="AN2" s="1012"/>
      <c r="AO2" s="1012"/>
      <c r="AP2" s="1013"/>
    </row>
    <row r="3" spans="1:80" ht="18">
      <c r="A3" s="234"/>
      <c r="B3" s="713"/>
      <c r="C3" s="1014" t="s">
        <v>785</v>
      </c>
      <c r="D3" s="1014"/>
      <c r="E3" s="1014"/>
      <c r="F3" s="1014"/>
      <c r="G3" s="1014"/>
      <c r="H3" s="1014"/>
      <c r="I3" s="1014"/>
      <c r="J3" s="1014"/>
      <c r="K3" s="1014"/>
      <c r="L3" s="1014"/>
      <c r="M3" s="1014"/>
      <c r="N3" s="1014"/>
      <c r="O3" s="1014"/>
      <c r="P3" s="1014"/>
      <c r="Q3" s="1014"/>
      <c r="R3" s="1014"/>
      <c r="S3" s="1014"/>
      <c r="T3" s="1014"/>
      <c r="U3" s="1014"/>
      <c r="V3" s="1014"/>
      <c r="W3" s="1014"/>
      <c r="X3" s="1014"/>
      <c r="Y3" s="1014"/>
      <c r="Z3" s="1014"/>
      <c r="AA3" s="1014"/>
      <c r="AB3" s="1014"/>
      <c r="AC3" s="1014"/>
      <c r="AD3" s="1014"/>
      <c r="AE3" s="1014"/>
      <c r="AF3" s="1014"/>
      <c r="AG3" s="1014"/>
      <c r="AH3" s="1014"/>
      <c r="AI3" s="1014"/>
      <c r="AJ3" s="1014"/>
      <c r="AK3" s="1014"/>
      <c r="AL3" s="1014"/>
      <c r="AM3" s="1014"/>
      <c r="AN3" s="1014"/>
      <c r="AO3" s="1014"/>
      <c r="AP3" s="1015"/>
    </row>
    <row r="4" spans="1:80" ht="30.75" customHeight="1" thickBot="1">
      <c r="A4" s="235"/>
      <c r="B4" s="714"/>
      <c r="C4" s="1016" t="str">
        <f>UPPER((TEXT('1. Población_Afiliada_Regimen'!C1,"mmmm yyyy")))</f>
        <v>DICIEMBRE 2020</v>
      </c>
      <c r="D4" s="1016"/>
      <c r="E4" s="1016"/>
      <c r="F4" s="1016"/>
      <c r="G4" s="1016"/>
      <c r="H4" s="1016"/>
      <c r="I4" s="1016"/>
      <c r="J4" s="1016"/>
      <c r="K4" s="1016"/>
      <c r="L4" s="1016"/>
      <c r="M4" s="1016"/>
      <c r="N4" s="1016"/>
      <c r="O4" s="1016"/>
      <c r="P4" s="1016"/>
      <c r="Q4" s="1016"/>
      <c r="R4" s="1016"/>
      <c r="S4" s="1016"/>
      <c r="T4" s="1016"/>
      <c r="U4" s="1016"/>
      <c r="V4" s="1016"/>
      <c r="W4" s="1016"/>
      <c r="X4" s="1016"/>
      <c r="Y4" s="1016"/>
      <c r="Z4" s="1016"/>
      <c r="AA4" s="1016"/>
      <c r="AB4" s="1016"/>
      <c r="AC4" s="1016"/>
      <c r="AD4" s="1016"/>
      <c r="AE4" s="1016"/>
      <c r="AF4" s="1016"/>
      <c r="AG4" s="1016"/>
      <c r="AH4" s="1016"/>
      <c r="AI4" s="1016"/>
      <c r="AJ4" s="1016"/>
      <c r="AK4" s="1016"/>
      <c r="AL4" s="1016"/>
      <c r="AM4" s="1016"/>
      <c r="AN4" s="1016"/>
      <c r="AO4" s="1017"/>
      <c r="AP4" s="1018"/>
      <c r="AR4" s="161"/>
    </row>
    <row r="5" spans="1:80" ht="18" customHeight="1">
      <c r="A5" s="1006" t="s">
        <v>786</v>
      </c>
      <c r="B5" s="1001" t="s">
        <v>787</v>
      </c>
      <c r="C5" s="1003" t="s">
        <v>788</v>
      </c>
      <c r="D5" s="1004"/>
      <c r="E5" s="1004"/>
      <c r="F5" s="1004"/>
      <c r="G5" s="1004"/>
      <c r="H5" s="1004"/>
      <c r="I5" s="1004"/>
      <c r="J5" s="1004"/>
      <c r="K5" s="1004"/>
      <c r="L5" s="1005"/>
      <c r="M5" s="1008" t="s">
        <v>789</v>
      </c>
      <c r="N5" s="1009"/>
      <c r="O5" s="1009"/>
      <c r="P5" s="1010"/>
      <c r="Q5" s="1008" t="s">
        <v>790</v>
      </c>
      <c r="R5" s="1009"/>
      <c r="S5" s="1009"/>
      <c r="T5" s="1010"/>
      <c r="U5" s="1008" t="s">
        <v>791</v>
      </c>
      <c r="V5" s="1009"/>
      <c r="W5" s="1009"/>
      <c r="X5" s="1010"/>
      <c r="Y5" s="1008" t="s">
        <v>792</v>
      </c>
      <c r="Z5" s="1009"/>
      <c r="AA5" s="1009"/>
      <c r="AB5" s="1010"/>
      <c r="AC5" s="1008" t="s">
        <v>793</v>
      </c>
      <c r="AD5" s="1009"/>
      <c r="AE5" s="1009"/>
      <c r="AF5" s="1009"/>
      <c r="AG5" s="1009"/>
      <c r="AH5" s="1009"/>
      <c r="AI5" s="1009"/>
      <c r="AJ5" s="1009"/>
      <c r="AK5" s="1009"/>
      <c r="AL5" s="1009"/>
      <c r="AM5" s="1009"/>
      <c r="AN5" s="1010"/>
      <c r="AO5" s="1011" t="s">
        <v>794</v>
      </c>
      <c r="AP5" s="1000" t="s">
        <v>795</v>
      </c>
    </row>
    <row r="6" spans="1:80" ht="25.5" customHeight="1">
      <c r="A6" s="1007"/>
      <c r="B6" s="1002"/>
      <c r="C6" s="727">
        <v>0</v>
      </c>
      <c r="D6" s="728" t="s">
        <v>499</v>
      </c>
      <c r="E6" s="728">
        <v>1</v>
      </c>
      <c r="F6" s="728" t="s">
        <v>499</v>
      </c>
      <c r="G6" s="728">
        <v>2</v>
      </c>
      <c r="H6" s="728" t="s">
        <v>499</v>
      </c>
      <c r="I6" s="728">
        <v>3</v>
      </c>
      <c r="J6" s="728" t="s">
        <v>499</v>
      </c>
      <c r="K6" s="729" t="s">
        <v>796</v>
      </c>
      <c r="L6" s="730" t="s">
        <v>499</v>
      </c>
      <c r="M6" s="733" t="s">
        <v>797</v>
      </c>
      <c r="N6" s="731" t="s">
        <v>499</v>
      </c>
      <c r="O6" s="731" t="s">
        <v>798</v>
      </c>
      <c r="P6" s="732" t="s">
        <v>499</v>
      </c>
      <c r="Q6" s="733" t="s">
        <v>797</v>
      </c>
      <c r="R6" s="731" t="s">
        <v>499</v>
      </c>
      <c r="S6" s="731" t="s">
        <v>798</v>
      </c>
      <c r="T6" s="732" t="s">
        <v>499</v>
      </c>
      <c r="U6" s="733" t="s">
        <v>799</v>
      </c>
      <c r="V6" s="731" t="s">
        <v>499</v>
      </c>
      <c r="W6" s="731" t="s">
        <v>800</v>
      </c>
      <c r="X6" s="732" t="s">
        <v>499</v>
      </c>
      <c r="Y6" s="733" t="s">
        <v>799</v>
      </c>
      <c r="Z6" s="731" t="s">
        <v>499</v>
      </c>
      <c r="AA6" s="731" t="s">
        <v>800</v>
      </c>
      <c r="AB6" s="732" t="s">
        <v>499</v>
      </c>
      <c r="AC6" s="813" t="s">
        <v>801</v>
      </c>
      <c r="AD6" s="728" t="s">
        <v>499</v>
      </c>
      <c r="AE6" s="812" t="s">
        <v>802</v>
      </c>
      <c r="AF6" s="728" t="s">
        <v>499</v>
      </c>
      <c r="AG6" s="812" t="s">
        <v>803</v>
      </c>
      <c r="AH6" s="728" t="s">
        <v>499</v>
      </c>
      <c r="AI6" s="812" t="s">
        <v>804</v>
      </c>
      <c r="AJ6" s="728" t="s">
        <v>499</v>
      </c>
      <c r="AK6" s="812" t="s">
        <v>805</v>
      </c>
      <c r="AL6" s="728" t="s">
        <v>499</v>
      </c>
      <c r="AM6" s="812" t="s">
        <v>806</v>
      </c>
      <c r="AN6" s="730" t="s">
        <v>499</v>
      </c>
      <c r="AO6" s="1011"/>
      <c r="AP6" s="1000"/>
      <c r="BG6" s="285"/>
    </row>
    <row r="7" spans="1:80" ht="27.75" customHeight="1">
      <c r="A7" s="715"/>
      <c r="B7" s="716" t="s">
        <v>807</v>
      </c>
      <c r="C7" s="717">
        <f>SUM(C8+C15+C22+C34+C45+C65+C83+C107+C131)</f>
        <v>732752</v>
      </c>
      <c r="D7" s="718">
        <f>(C7/$AO$7)*100</f>
        <v>30.179329182580016</v>
      </c>
      <c r="E7" s="719">
        <f>SUM(E8+E15+E22+E34+E45+E65+E83+E107+E131)</f>
        <v>1355594</v>
      </c>
      <c r="F7" s="718">
        <f>(E7/$AO$7)*100</f>
        <v>55.831874309357566</v>
      </c>
      <c r="G7" s="719">
        <f>SUM(G8+G15+G22+G34+G45+G65+G83+G107+G131)</f>
        <v>318887</v>
      </c>
      <c r="H7" s="718">
        <f t="shared" ref="H7:H38" si="0">(G7/AO7)*100</f>
        <v>13.133769331295436</v>
      </c>
      <c r="I7" s="720">
        <f>SUM(I8+I15+I22+I34+I45+I65+I83+I107+I131)</f>
        <v>12969</v>
      </c>
      <c r="J7" s="721">
        <f>(I7/AM7)*100</f>
        <v>167.04018547140649</v>
      </c>
      <c r="K7" s="720">
        <f>SUM(K8+K15+K22+K34+K45+K65+K83+K107+K131)</f>
        <v>7791</v>
      </c>
      <c r="L7" s="722">
        <f t="shared" ref="L7:L44" si="1">(K7/AO7)*100</f>
        <v>0.32088230896876557</v>
      </c>
      <c r="M7" s="717">
        <f>SUM(M8+M15+M22+M34+M45+M65+M83+M107+M131)</f>
        <v>1171721</v>
      </c>
      <c r="N7" s="723">
        <f>(M7/(M7+O7))*100</f>
        <v>48.258829411781669</v>
      </c>
      <c r="O7" s="719">
        <f>SUM(O8+O15+O22+O34+O45+O65+O83+O107+O131)</f>
        <v>1256272</v>
      </c>
      <c r="P7" s="724">
        <f>O7/(M7+O7)*100</f>
        <v>51.741170588218331</v>
      </c>
      <c r="Q7" s="717">
        <f>SUM(Q8+Q15+Q22+Q34+Q45+Q65+Q83+Q107+Q131)</f>
        <v>1972273</v>
      </c>
      <c r="R7" s="723">
        <f>Q7/(Q7+S7)*100</f>
        <v>48.861343912216341</v>
      </c>
      <c r="S7" s="719">
        <f>SUM(S8+S15+S22+S34+S45+S65+S83+S107+S131)</f>
        <v>2064196</v>
      </c>
      <c r="T7" s="725">
        <f>S7/(Q7+S7)*100</f>
        <v>51.138656087783652</v>
      </c>
      <c r="U7" s="717">
        <f>SUM(U8+U15+U22+U34+U45+U65+U83+U107+U131)</f>
        <v>1650616</v>
      </c>
      <c r="V7" s="718">
        <f>(U7/AO7)*100</f>
        <v>67.982733063892681</v>
      </c>
      <c r="W7" s="719">
        <f>SUM(W8+W15+W22+W34+W45+W65+W83+W107+W131)</f>
        <v>777377</v>
      </c>
      <c r="X7" s="725">
        <f>(W7/AO7)*100</f>
        <v>32.017266936107312</v>
      </c>
      <c r="Y7" s="717">
        <f>SUM(Y8+Y15+Y22+Y34+Y45+Y65+Y83+Y107+Y131)</f>
        <v>3880996.4091349551</v>
      </c>
      <c r="Z7" s="718">
        <f t="shared" ref="Z7:Z15" si="2">(Y7/AP7)*100</f>
        <v>96.148302120862454</v>
      </c>
      <c r="AA7" s="719">
        <f>SUM(AA8+AA15+AA22+AA34+AA45+AA65+AA83+AA107+AA131)</f>
        <v>155472.59086504375</v>
      </c>
      <c r="AB7" s="725">
        <f t="shared" ref="AB7:AB15" si="3">(AA7/AP7)*100</f>
        <v>3.8516978791375269</v>
      </c>
      <c r="AC7" s="717">
        <f>SUM(AC8+AC15+AC22+AC34+AC45+AC65+AC83+AC107+AC131)</f>
        <v>1297818</v>
      </c>
      <c r="AD7" s="723">
        <f>AC7/AP7*100</f>
        <v>32.152309357510241</v>
      </c>
      <c r="AE7" s="719">
        <f>SUM(AE8+AE15+AE22+AE34+AE45+AE65+AE83+AE107+AE131)</f>
        <v>1037198</v>
      </c>
      <c r="AF7" s="723">
        <f>AE7/AP7*100</f>
        <v>25.695676097103682</v>
      </c>
      <c r="AG7" s="719">
        <f>SUM(AG8+AG15+AG22+AG34+AG45+AG65+AG83+AG107+AG131)</f>
        <v>664842</v>
      </c>
      <c r="AH7" s="723">
        <f>AG7/AP7*100</f>
        <v>16.470880861465801</v>
      </c>
      <c r="AI7" s="719">
        <f>SUM(AI8+AI15+AI22+AI34+AI45+AI65+AI83+AI107+AI131)</f>
        <v>1019234</v>
      </c>
      <c r="AJ7" s="723">
        <f>AI7/AP7*100</f>
        <v>25.250633660260984</v>
      </c>
      <c r="AK7" s="719">
        <f>SUM(AK8+AK15+AK22+AK34+AK45+AK65+AK83+AK107+AK131)</f>
        <v>9613</v>
      </c>
      <c r="AL7" s="718">
        <f>AK7/AP7*100</f>
        <v>0.23815369324030486</v>
      </c>
      <c r="AM7" s="719">
        <f>SUM(AM8+AM15+AM22+AM34+AM45+AM65+AM83+AM107+AM131)</f>
        <v>7764</v>
      </c>
      <c r="AN7" s="725">
        <f>AM7/AP7*100</f>
        <v>0.19234633041898749</v>
      </c>
      <c r="AO7" s="804">
        <f>+AO8+AO15+AO22+AO34+AO45+AO65+AO83+AO107+AO131</f>
        <v>2427993</v>
      </c>
      <c r="AP7" s="726">
        <f>+AP8+AP15+AP22+AP34+AP45+AP65+AP83+AP107+AP131</f>
        <v>4036469</v>
      </c>
      <c r="AS7" s="276"/>
      <c r="AT7" s="276">
        <v>0</v>
      </c>
      <c r="AU7" s="276">
        <v>1</v>
      </c>
      <c r="AV7" s="276">
        <v>2</v>
      </c>
      <c r="AW7" s="276">
        <v>3</v>
      </c>
      <c r="AX7" s="276" t="s">
        <v>808</v>
      </c>
      <c r="AY7" s="558"/>
      <c r="AZ7" s="559" t="s">
        <v>809</v>
      </c>
      <c r="BA7" s="559" t="s">
        <v>810</v>
      </c>
      <c r="BB7" s="560"/>
      <c r="BC7" s="559" t="s">
        <v>811</v>
      </c>
      <c r="BD7" s="559" t="s">
        <v>812</v>
      </c>
      <c r="BE7" s="559"/>
      <c r="BF7" s="559"/>
      <c r="BG7" s="559" t="s">
        <v>811</v>
      </c>
      <c r="BH7" s="559" t="s">
        <v>812</v>
      </c>
      <c r="BI7" s="560"/>
      <c r="BJ7" s="559" t="s">
        <v>809</v>
      </c>
      <c r="BK7" s="559" t="s">
        <v>810</v>
      </c>
      <c r="BL7" s="558"/>
      <c r="BM7" s="998" t="s">
        <v>813</v>
      </c>
      <c r="BN7" s="999"/>
      <c r="BO7" s="998" t="s">
        <v>814</v>
      </c>
      <c r="BP7" s="999"/>
      <c r="BQ7" s="998" t="s">
        <v>815</v>
      </c>
      <c r="BR7" s="999"/>
      <c r="BS7" s="558"/>
      <c r="BT7" s="558"/>
      <c r="BU7" s="558"/>
      <c r="BV7" s="561" t="s">
        <v>811</v>
      </c>
      <c r="BW7" s="561" t="s">
        <v>812</v>
      </c>
    </row>
    <row r="8" spans="1:80" ht="18" customHeight="1" thickBot="1">
      <c r="A8" s="19"/>
      <c r="B8" s="212" t="s">
        <v>290</v>
      </c>
      <c r="C8" s="214">
        <f>SUM(C9:C14)</f>
        <v>10901</v>
      </c>
      <c r="D8" s="199">
        <f t="shared" ref="D8:D39" si="4">(C8/AO8)*100</f>
        <v>17.608386638237384</v>
      </c>
      <c r="E8" s="198">
        <f>SUM(E9:E14)</f>
        <v>45357</v>
      </c>
      <c r="F8" s="199">
        <f t="shared" ref="F8:F39" si="5">(E8/AO8)*100</f>
        <v>73.265167668152742</v>
      </c>
      <c r="G8" s="198">
        <f>SUM(G9:G14)</f>
        <v>5491</v>
      </c>
      <c r="H8" s="199">
        <f t="shared" si="0"/>
        <v>8.869612974090586</v>
      </c>
      <c r="I8" s="198">
        <f>SUM(I9:I14)</f>
        <v>26</v>
      </c>
      <c r="J8" s="274">
        <f>(I8/AO8)*100</f>
        <v>4.1997803191833043E-2</v>
      </c>
      <c r="K8" s="198">
        <f>SUM(K9:K14)</f>
        <v>133</v>
      </c>
      <c r="L8" s="215">
        <f t="shared" si="1"/>
        <v>0.21483491632745366</v>
      </c>
      <c r="M8" s="206">
        <f>SUM(M9:M14)</f>
        <v>30087</v>
      </c>
      <c r="N8" s="209">
        <f>(M8/(M8+O8))*100</f>
        <v>48.599534793564644</v>
      </c>
      <c r="O8" s="208">
        <f>SUM(O9:O14)</f>
        <v>31821</v>
      </c>
      <c r="P8" s="210">
        <f>O8/(M8+O8)*100</f>
        <v>51.400465206435356</v>
      </c>
      <c r="Q8" s="206">
        <f>SUM(Q9:Q14)</f>
        <v>16154</v>
      </c>
      <c r="R8" s="209">
        <f t="shared" ref="R8:R71" si="6">Q8/(Q8+S8)*100</f>
        <v>58.709794657459568</v>
      </c>
      <c r="S8" s="208">
        <f>SUM(S9:S14)</f>
        <v>11361</v>
      </c>
      <c r="T8" s="211">
        <f t="shared" ref="T8:T71" si="7">S8/(Q8+S8)*100</f>
        <v>41.290205342540432</v>
      </c>
      <c r="U8" s="206">
        <f>SUM(U9:U14)</f>
        <v>42501</v>
      </c>
      <c r="V8" s="207">
        <f>(U8/AO8)*100</f>
        <v>68.651870517542164</v>
      </c>
      <c r="W8" s="208">
        <f>SUM(W9:W14)</f>
        <v>19407</v>
      </c>
      <c r="X8" s="211">
        <f t="shared" ref="X8:X71" si="8">(W8/AO8)*100</f>
        <v>31.348129482457843</v>
      </c>
      <c r="Y8" s="206">
        <f>SUM(Y9:Y14)</f>
        <v>23035.834428948823</v>
      </c>
      <c r="Z8" s="207">
        <f t="shared" si="2"/>
        <v>83.721004648187616</v>
      </c>
      <c r="AA8" s="208">
        <f>SUM(AA9:AA14)</f>
        <v>4479.1655710511768</v>
      </c>
      <c r="AB8" s="211">
        <f t="shared" si="3"/>
        <v>16.27899535181238</v>
      </c>
      <c r="AC8" s="214">
        <f>SUM(AC9:AC14)</f>
        <v>12084</v>
      </c>
      <c r="AD8" s="199">
        <f t="shared" ref="AD8:AD71" si="9">AC8/AP8*100</f>
        <v>43.917862983827007</v>
      </c>
      <c r="AE8" s="198">
        <f>SUM(AE9:AE14)</f>
        <v>4439</v>
      </c>
      <c r="AF8" s="199">
        <f>AE8/AP8*100</f>
        <v>16.133018353625296</v>
      </c>
      <c r="AG8" s="198">
        <f>SUM(AG9:AG14)</f>
        <v>4064</v>
      </c>
      <c r="AH8" s="200">
        <f t="shared" ref="AH8:AH71" si="10">AG8/AP8*100</f>
        <v>14.770125386153007</v>
      </c>
      <c r="AI8" s="198">
        <f>SUM(AI9:AI14)</f>
        <v>6911</v>
      </c>
      <c r="AJ8" s="200">
        <f>AI8/AP8*100</f>
        <v>25.117208795202618</v>
      </c>
      <c r="AK8" s="198">
        <f>SUM(AK9:AK14)</f>
        <v>6</v>
      </c>
      <c r="AL8" s="199">
        <f>AK8/AP8*100</f>
        <v>2.1806287479556603E-2</v>
      </c>
      <c r="AM8" s="198">
        <f>SUM(AM9:AM14)</f>
        <v>11</v>
      </c>
      <c r="AN8" s="220">
        <f t="shared" ref="AN8:AN71" si="11">AM8/AP8*100</f>
        <v>3.9978193712520441E-2</v>
      </c>
      <c r="AO8" s="805">
        <f>SUM(AO9:AO14)</f>
        <v>61908</v>
      </c>
      <c r="AP8" s="196">
        <f>Q8+S8</f>
        <v>27515</v>
      </c>
      <c r="AS8" s="13">
        <v>1</v>
      </c>
      <c r="AT8" s="1">
        <v>173909</v>
      </c>
      <c r="AU8" s="1">
        <v>406202</v>
      </c>
      <c r="AV8" s="1">
        <v>80600</v>
      </c>
      <c r="AW8" s="1">
        <v>5621</v>
      </c>
      <c r="AX8" s="1">
        <v>1725</v>
      </c>
      <c r="AY8" s="13">
        <v>1</v>
      </c>
      <c r="AZ8" s="1">
        <v>314785</v>
      </c>
      <c r="BA8" s="1">
        <v>353272</v>
      </c>
      <c r="BB8" s="13">
        <v>1</v>
      </c>
      <c r="BC8" s="1">
        <v>633572</v>
      </c>
      <c r="BD8" s="1">
        <v>34485</v>
      </c>
      <c r="BE8" s="1"/>
      <c r="BF8" s="13">
        <v>1</v>
      </c>
      <c r="BG8" s="562">
        <v>2083491.6390264854</v>
      </c>
      <c r="BH8" s="562">
        <v>12241.360973514616</v>
      </c>
      <c r="BI8" s="13">
        <v>1</v>
      </c>
      <c r="BJ8" s="1">
        <v>1003383</v>
      </c>
      <c r="BK8" s="1">
        <v>1092350</v>
      </c>
      <c r="BL8" s="13">
        <v>1</v>
      </c>
      <c r="BM8" s="1">
        <v>659194</v>
      </c>
      <c r="BN8" s="1">
        <v>587195</v>
      </c>
      <c r="BO8" s="1">
        <v>338303</v>
      </c>
      <c r="BP8" s="1">
        <v>500441</v>
      </c>
      <c r="BQ8" s="1">
        <v>5886</v>
      </c>
      <c r="BR8" s="558">
        <v>4714</v>
      </c>
      <c r="BS8" s="558">
        <v>0.9941589119541876</v>
      </c>
      <c r="BT8" s="877">
        <v>1</v>
      </c>
      <c r="BU8" s="1">
        <v>2095733</v>
      </c>
      <c r="BV8" s="878">
        <f>BU8*BS8</f>
        <v>2083491.6390264854</v>
      </c>
      <c r="BW8" s="878">
        <f>BU8-BV8</f>
        <v>12241.360973514616</v>
      </c>
      <c r="CA8" s="61">
        <v>1</v>
      </c>
      <c r="CB8" s="61">
        <v>2095733</v>
      </c>
    </row>
    <row r="9" spans="1:80" ht="15">
      <c r="A9" s="410">
        <v>142</v>
      </c>
      <c r="B9" s="408" t="s">
        <v>67</v>
      </c>
      <c r="C9" s="369">
        <f t="shared" ref="C9:C14" si="12">VLOOKUP(A9,$AS$8:$AT$132,2,0)</f>
        <v>424</v>
      </c>
      <c r="D9" s="370">
        <f t="shared" si="4"/>
        <v>13.865271419228254</v>
      </c>
      <c r="E9" s="371">
        <f t="shared" ref="E9:E14" si="13">VLOOKUP(A9,$AS$8:$AU$132,3,0)</f>
        <v>2189</v>
      </c>
      <c r="F9" s="370">
        <f t="shared" si="5"/>
        <v>71.582733812949641</v>
      </c>
      <c r="G9" s="371">
        <f t="shared" ref="G9:G14" si="14">VLOOKUP(A9,$AS$8:$AV$132,4,0)</f>
        <v>423</v>
      </c>
      <c r="H9" s="370">
        <f t="shared" si="0"/>
        <v>13.832570307390451</v>
      </c>
      <c r="I9" s="371">
        <f t="shared" ref="I9:I14" si="15">VLOOKUP(A9,$AS$8:$AW$132,5,0)</f>
        <v>0</v>
      </c>
      <c r="J9" s="372">
        <f t="shared" ref="J9:J72" si="16">(I9/AO9)*100</f>
        <v>0</v>
      </c>
      <c r="K9" s="371">
        <f t="shared" ref="K9:K14" si="17">VLOOKUP(A9,$AS$8:$AX$132,6,0)</f>
        <v>22</v>
      </c>
      <c r="L9" s="373">
        <f t="shared" si="1"/>
        <v>0.71942446043165476</v>
      </c>
      <c r="M9" s="377">
        <f t="shared" ref="M9:M14" si="18">VLOOKUP(A9,$AY$8:$BA$132,2,0)</f>
        <v>1510</v>
      </c>
      <c r="N9" s="374">
        <f>(M9/(M9+O9))*100</f>
        <v>49.378678875081754</v>
      </c>
      <c r="O9" s="375">
        <f t="shared" ref="O9:O14" si="19">VLOOKUP(A9,$AY$8:$BA$132,3,0)</f>
        <v>1548</v>
      </c>
      <c r="P9" s="376">
        <f t="shared" ref="P9:P72" si="20">O9/(M9+O9)*100</f>
        <v>50.621321124918254</v>
      </c>
      <c r="Q9" s="377">
        <f t="shared" ref="Q9:Q14" si="21">VLOOKUP(A9,$BI$8:$BK$132,2,0)</f>
        <v>430</v>
      </c>
      <c r="R9" s="374">
        <f t="shared" si="6"/>
        <v>53.349875930521094</v>
      </c>
      <c r="S9" s="375">
        <f t="shared" ref="S9:S14" si="22">VLOOKUP(A9,$BI$8:$BK$132,3,0)</f>
        <v>376</v>
      </c>
      <c r="T9" s="378">
        <f t="shared" si="7"/>
        <v>46.650124069478913</v>
      </c>
      <c r="U9" s="377">
        <f t="shared" ref="U9:U14" si="23">VLOOKUP(A9,$BB$8:$BD$132,2,0)</f>
        <v>1658</v>
      </c>
      <c r="V9" s="370">
        <f t="shared" ref="V9:V71" si="24">(U9/AO9)*100</f>
        <v>54.218443427076522</v>
      </c>
      <c r="W9" s="375">
        <f t="shared" ref="W9:W14" si="25">VLOOKUP(A9,$BB$8:$BD$132,3,0)</f>
        <v>1400</v>
      </c>
      <c r="X9" s="378">
        <f t="shared" si="8"/>
        <v>45.781556572923485</v>
      </c>
      <c r="Y9" s="377">
        <f t="shared" ref="Y9:Y14" si="26">VLOOKUP(A9,$BF$8:$BH$132,2,0)</f>
        <v>676</v>
      </c>
      <c r="Z9" s="370">
        <f t="shared" si="2"/>
        <v>83.870967741935488</v>
      </c>
      <c r="AA9" s="377">
        <f t="shared" ref="AA9:AA14" si="27">VLOOKUP(A9,$BF$8:$BH$132,3,0)</f>
        <v>130</v>
      </c>
      <c r="AB9" s="378">
        <f t="shared" si="3"/>
        <v>16.129032258064516</v>
      </c>
      <c r="AC9" s="377">
        <f t="shared" ref="AC9" si="28">VLOOKUP(A9,$BL$8:$BQ$132,2,0)</f>
        <v>307</v>
      </c>
      <c r="AD9" s="370">
        <f t="shared" si="9"/>
        <v>38.089330024813897</v>
      </c>
      <c r="AE9" s="375">
        <f>VLOOKUP(A9,$BL$8:$BR$132,3,0)</f>
        <v>153</v>
      </c>
      <c r="AF9" s="370">
        <f t="shared" ref="AF9:AF72" si="29">AE9/AP9*100</f>
        <v>18.982630272952854</v>
      </c>
      <c r="AG9" s="375">
        <f>VLOOKUP(A9,$BL$8:$BR$132,4,0)</f>
        <v>123</v>
      </c>
      <c r="AH9" s="374">
        <f t="shared" si="10"/>
        <v>15.260545905707195</v>
      </c>
      <c r="AI9" s="375">
        <f>VLOOKUP(A9,$BL$8:$BR$132,5,0)</f>
        <v>223</v>
      </c>
      <c r="AJ9" s="374">
        <f t="shared" ref="AJ9:AJ72" si="30">AI9/AP9*100</f>
        <v>27.667493796526056</v>
      </c>
      <c r="AK9" s="375">
        <f>VLOOKUP(A9,$BL$8:$BR$132,6,0)</f>
        <v>0</v>
      </c>
      <c r="AL9" s="370">
        <f t="shared" ref="AL9:AL72" si="31">AK9/AP9*100</f>
        <v>0</v>
      </c>
      <c r="AM9" s="375">
        <f>VLOOKUP(A9,$BL$8:$BR$132,7,0)</f>
        <v>0</v>
      </c>
      <c r="AN9" s="378">
        <f t="shared" si="11"/>
        <v>0</v>
      </c>
      <c r="AO9" s="806">
        <f t="shared" ref="AO9:AO14" si="32">(U9+W9)</f>
        <v>3058</v>
      </c>
      <c r="AP9" s="379">
        <f t="shared" ref="AP9:AP72" si="33">Q9+S9</f>
        <v>806</v>
      </c>
      <c r="AS9" s="13">
        <v>2</v>
      </c>
      <c r="AT9" s="1">
        <v>2975</v>
      </c>
      <c r="AU9" s="1">
        <v>7023</v>
      </c>
      <c r="AV9" s="1">
        <v>2438</v>
      </c>
      <c r="AW9" s="1">
        <v>7</v>
      </c>
      <c r="AX9" s="1">
        <v>2</v>
      </c>
      <c r="AY9" s="13">
        <v>2</v>
      </c>
      <c r="AZ9" s="1">
        <v>6301</v>
      </c>
      <c r="BA9" s="1">
        <v>6144</v>
      </c>
      <c r="BB9" s="13">
        <v>2</v>
      </c>
      <c r="BC9" s="1">
        <v>4103</v>
      </c>
      <c r="BD9" s="1">
        <v>8342</v>
      </c>
      <c r="BE9" s="1"/>
      <c r="BF9" s="13">
        <v>2</v>
      </c>
      <c r="BG9" s="562">
        <v>2056.5387495320106</v>
      </c>
      <c r="BH9" s="562">
        <v>616.46125046798943</v>
      </c>
      <c r="BI9" s="13">
        <v>2</v>
      </c>
      <c r="BJ9" s="1">
        <v>1418</v>
      </c>
      <c r="BK9" s="1">
        <v>1255</v>
      </c>
      <c r="BL9" s="13">
        <v>2</v>
      </c>
      <c r="BM9" s="1">
        <v>1013</v>
      </c>
      <c r="BN9" s="1">
        <v>580</v>
      </c>
      <c r="BO9" s="1">
        <v>403</v>
      </c>
      <c r="BP9" s="1">
        <v>674</v>
      </c>
      <c r="BQ9" s="1">
        <v>2</v>
      </c>
      <c r="BR9" s="558">
        <v>1</v>
      </c>
      <c r="BS9" s="558">
        <v>0.76937476600524146</v>
      </c>
      <c r="BT9" s="877">
        <v>2</v>
      </c>
      <c r="BU9" s="1">
        <v>2673</v>
      </c>
      <c r="BV9" s="878">
        <f t="shared" ref="BV9:BV72" si="34">BU9*BS9</f>
        <v>2056.5387495320106</v>
      </c>
      <c r="BW9" s="878">
        <f t="shared" ref="BW9:BW72" si="35">BU9-BV9</f>
        <v>616.46125046798943</v>
      </c>
      <c r="CA9" s="61">
        <v>2</v>
      </c>
      <c r="CB9" s="61">
        <v>2673</v>
      </c>
    </row>
    <row r="10" spans="1:80" ht="15">
      <c r="A10" s="405">
        <v>425</v>
      </c>
      <c r="B10" s="406" t="s">
        <v>147</v>
      </c>
      <c r="C10" s="369">
        <f t="shared" si="12"/>
        <v>582</v>
      </c>
      <c r="D10" s="370">
        <f t="shared" si="4"/>
        <v>9.9470176038284048</v>
      </c>
      <c r="E10" s="371">
        <f t="shared" si="13"/>
        <v>4052</v>
      </c>
      <c r="F10" s="370">
        <f t="shared" si="5"/>
        <v>69.253119124935907</v>
      </c>
      <c r="G10" s="371">
        <f t="shared" si="14"/>
        <v>1209</v>
      </c>
      <c r="H10" s="370">
        <f t="shared" si="0"/>
        <v>20.663134506921892</v>
      </c>
      <c r="I10" s="371">
        <f t="shared" si="15"/>
        <v>5</v>
      </c>
      <c r="J10" s="372">
        <f t="shared" si="16"/>
        <v>8.545547769612033E-2</v>
      </c>
      <c r="K10" s="371">
        <f t="shared" si="17"/>
        <v>3</v>
      </c>
      <c r="L10" s="373">
        <f>(K10/AO10)*100</f>
        <v>5.1273286617672192E-2</v>
      </c>
      <c r="M10" s="377">
        <f t="shared" si="18"/>
        <v>2905</v>
      </c>
      <c r="N10" s="374">
        <f t="shared" ref="N10:N73" si="36">(M10/(M10+O10))*100</f>
        <v>49.649632541445911</v>
      </c>
      <c r="O10" s="375">
        <f t="shared" si="19"/>
        <v>2946</v>
      </c>
      <c r="P10" s="376">
        <f t="shared" si="20"/>
        <v>50.350367458554089</v>
      </c>
      <c r="Q10" s="377">
        <f t="shared" si="21"/>
        <v>1108</v>
      </c>
      <c r="R10" s="374">
        <f t="shared" si="6"/>
        <v>58.62433862433862</v>
      </c>
      <c r="S10" s="375">
        <f t="shared" si="22"/>
        <v>782</v>
      </c>
      <c r="T10" s="378">
        <f t="shared" si="7"/>
        <v>41.37566137566138</v>
      </c>
      <c r="U10" s="377">
        <f t="shared" si="23"/>
        <v>3056</v>
      </c>
      <c r="V10" s="370">
        <f t="shared" si="24"/>
        <v>52.230387967868744</v>
      </c>
      <c r="W10" s="375">
        <f t="shared" si="25"/>
        <v>2795</v>
      </c>
      <c r="X10" s="378">
        <f t="shared" si="8"/>
        <v>47.769612032131256</v>
      </c>
      <c r="Y10" s="377">
        <f t="shared" si="26"/>
        <v>1521</v>
      </c>
      <c r="Z10" s="370">
        <f t="shared" si="2"/>
        <v>80.476190476190482</v>
      </c>
      <c r="AA10" s="377">
        <f t="shared" si="27"/>
        <v>369</v>
      </c>
      <c r="AB10" s="378">
        <f t="shared" si="3"/>
        <v>19.523809523809526</v>
      </c>
      <c r="AC10" s="377">
        <f t="shared" ref="AC10:AC14" si="37">VLOOKUP(A10,$BL$8:$BQ$132,2,0)</f>
        <v>841</v>
      </c>
      <c r="AD10" s="370">
        <f t="shared" si="9"/>
        <v>44.497354497354493</v>
      </c>
      <c r="AE10" s="375">
        <f t="shared" ref="AE10:AE14" si="38">VLOOKUP(A10,$BL$8:$BR$132,3,0)</f>
        <v>292</v>
      </c>
      <c r="AF10" s="370">
        <f t="shared" si="29"/>
        <v>15.449735449735449</v>
      </c>
      <c r="AG10" s="375">
        <f t="shared" ref="AG10:AG14" si="39">VLOOKUP(A10,$BL$8:$BR$132,4,0)</f>
        <v>267</v>
      </c>
      <c r="AH10" s="374">
        <f t="shared" si="10"/>
        <v>14.126984126984127</v>
      </c>
      <c r="AI10" s="375">
        <f t="shared" ref="AI10:AI14" si="40">VLOOKUP(A10,$BL$8:$BR$132,5,0)</f>
        <v>490</v>
      </c>
      <c r="AJ10" s="374">
        <f t="shared" si="30"/>
        <v>25.925925925925924</v>
      </c>
      <c r="AK10" s="375">
        <f t="shared" ref="AK10:AK14" si="41">VLOOKUP(A10,$BL$8:$BR$132,6,0)</f>
        <v>0</v>
      </c>
      <c r="AL10" s="370">
        <f t="shared" si="31"/>
        <v>0</v>
      </c>
      <c r="AM10" s="375">
        <f t="shared" ref="AM10:AM14" si="42">VLOOKUP(A10,$BL$8:$BR$132,7,0)</f>
        <v>0</v>
      </c>
      <c r="AN10" s="378">
        <f t="shared" si="11"/>
        <v>0</v>
      </c>
      <c r="AO10" s="806">
        <f t="shared" si="32"/>
        <v>5851</v>
      </c>
      <c r="AP10" s="379">
        <f t="shared" si="33"/>
        <v>1890</v>
      </c>
      <c r="AS10" s="13">
        <v>4</v>
      </c>
      <c r="AT10" s="1">
        <v>407</v>
      </c>
      <c r="AU10" s="1">
        <v>674</v>
      </c>
      <c r="AV10" s="1">
        <v>313</v>
      </c>
      <c r="AW10" s="1">
        <v>3</v>
      </c>
      <c r="AX10" s="1">
        <v>4</v>
      </c>
      <c r="AY10" s="13">
        <v>4</v>
      </c>
      <c r="AZ10" s="1">
        <v>724</v>
      </c>
      <c r="BA10" s="1">
        <v>677</v>
      </c>
      <c r="BB10" s="13">
        <v>4</v>
      </c>
      <c r="BC10" s="1">
        <v>437</v>
      </c>
      <c r="BD10" s="1">
        <v>964</v>
      </c>
      <c r="BE10" s="1"/>
      <c r="BF10" s="13">
        <v>4</v>
      </c>
      <c r="BG10" s="562">
        <v>207</v>
      </c>
      <c r="BH10" s="562">
        <v>59</v>
      </c>
      <c r="BI10" s="13">
        <v>4</v>
      </c>
      <c r="BJ10" s="1">
        <v>155</v>
      </c>
      <c r="BK10" s="1">
        <v>111</v>
      </c>
      <c r="BL10" s="13">
        <v>4</v>
      </c>
      <c r="BM10" s="1">
        <v>106</v>
      </c>
      <c r="BN10" s="1">
        <v>51</v>
      </c>
      <c r="BO10" s="1">
        <v>49</v>
      </c>
      <c r="BP10" s="1">
        <v>60</v>
      </c>
      <c r="BQ10" s="1"/>
      <c r="BR10" s="558"/>
      <c r="BS10" s="558">
        <v>0.77819548872180455</v>
      </c>
      <c r="BT10" s="877">
        <v>4</v>
      </c>
      <c r="BU10" s="1">
        <v>266</v>
      </c>
      <c r="BV10" s="878">
        <f t="shared" si="34"/>
        <v>207</v>
      </c>
      <c r="BW10" s="878">
        <f t="shared" si="35"/>
        <v>59</v>
      </c>
      <c r="CA10" s="61">
        <v>4</v>
      </c>
      <c r="CB10" s="61">
        <v>266</v>
      </c>
    </row>
    <row r="11" spans="1:80" ht="15">
      <c r="A11" s="405">
        <v>579</v>
      </c>
      <c r="B11" s="406" t="s">
        <v>171</v>
      </c>
      <c r="C11" s="369">
        <f t="shared" si="12"/>
        <v>3122</v>
      </c>
      <c r="D11" s="370">
        <f t="shared" si="4"/>
        <v>11.948867115737906</v>
      </c>
      <c r="E11" s="371">
        <f t="shared" si="13"/>
        <v>21785</v>
      </c>
      <c r="F11" s="370">
        <f t="shared" si="5"/>
        <v>83.377985303123083</v>
      </c>
      <c r="G11" s="371">
        <f t="shared" si="14"/>
        <v>1203</v>
      </c>
      <c r="H11" s="370">
        <f t="shared" si="0"/>
        <v>4.6042559706062463</v>
      </c>
      <c r="I11" s="371">
        <f t="shared" si="15"/>
        <v>9</v>
      </c>
      <c r="J11" s="372">
        <f t="shared" si="16"/>
        <v>3.4445805266380893E-2</v>
      </c>
      <c r="K11" s="371">
        <f t="shared" si="17"/>
        <v>9</v>
      </c>
      <c r="L11" s="373">
        <f>(K11/AO11)*100</f>
        <v>3.4445805266380893E-2</v>
      </c>
      <c r="M11" s="377">
        <f t="shared" si="18"/>
        <v>12614</v>
      </c>
      <c r="N11" s="374">
        <f t="shared" si="36"/>
        <v>48.277709736680954</v>
      </c>
      <c r="O11" s="375">
        <f t="shared" si="19"/>
        <v>13514</v>
      </c>
      <c r="P11" s="376">
        <f t="shared" si="20"/>
        <v>51.722290263319046</v>
      </c>
      <c r="Q11" s="377">
        <f t="shared" si="21"/>
        <v>9384</v>
      </c>
      <c r="R11" s="374">
        <f t="shared" si="6"/>
        <v>57.64835974935496</v>
      </c>
      <c r="S11" s="375">
        <f t="shared" si="22"/>
        <v>6894</v>
      </c>
      <c r="T11" s="378">
        <f t="shared" si="7"/>
        <v>42.351640250645048</v>
      </c>
      <c r="U11" s="377">
        <f t="shared" si="23"/>
        <v>22081</v>
      </c>
      <c r="V11" s="370">
        <f t="shared" si="24"/>
        <v>84.510869565217391</v>
      </c>
      <c r="W11" s="375">
        <f t="shared" si="25"/>
        <v>4047</v>
      </c>
      <c r="X11" s="378">
        <f t="shared" si="8"/>
        <v>15.489130434782608</v>
      </c>
      <c r="Y11" s="377">
        <f t="shared" si="26"/>
        <v>13582.834428948823</v>
      </c>
      <c r="Z11" s="370">
        <f t="shared" si="2"/>
        <v>83.442894882349322</v>
      </c>
      <c r="AA11" s="377">
        <f t="shared" si="27"/>
        <v>2695.1655710511768</v>
      </c>
      <c r="AB11" s="378">
        <f t="shared" si="3"/>
        <v>16.557105117650675</v>
      </c>
      <c r="AC11" s="377">
        <f t="shared" si="37"/>
        <v>6892</v>
      </c>
      <c r="AD11" s="370">
        <f t="shared" si="9"/>
        <v>42.339353728959331</v>
      </c>
      <c r="AE11" s="375">
        <f t="shared" si="38"/>
        <v>2658</v>
      </c>
      <c r="AF11" s="370">
        <f t="shared" si="29"/>
        <v>16.328787320309619</v>
      </c>
      <c r="AG11" s="375">
        <f t="shared" si="39"/>
        <v>2487</v>
      </c>
      <c r="AH11" s="374">
        <f t="shared" si="10"/>
        <v>15.278289716181348</v>
      </c>
      <c r="AI11" s="375">
        <f t="shared" si="40"/>
        <v>4227</v>
      </c>
      <c r="AJ11" s="374">
        <f t="shared" si="30"/>
        <v>25.967563582749726</v>
      </c>
      <c r="AK11" s="375">
        <f t="shared" si="41"/>
        <v>5</v>
      </c>
      <c r="AL11" s="370">
        <f t="shared" si="31"/>
        <v>3.0716304214276936E-2</v>
      </c>
      <c r="AM11" s="375">
        <f t="shared" si="42"/>
        <v>9</v>
      </c>
      <c r="AN11" s="378">
        <f t="shared" si="11"/>
        <v>5.5289347585698492E-2</v>
      </c>
      <c r="AO11" s="806">
        <f t="shared" si="32"/>
        <v>26128</v>
      </c>
      <c r="AP11" s="379">
        <f t="shared" si="33"/>
        <v>16278</v>
      </c>
      <c r="AS11" s="13">
        <v>21</v>
      </c>
      <c r="AT11" s="1">
        <v>2061</v>
      </c>
      <c r="AU11" s="1">
        <v>694</v>
      </c>
      <c r="AV11" s="1">
        <v>184</v>
      </c>
      <c r="AW11" s="1">
        <v>4</v>
      </c>
      <c r="AX11" s="1">
        <v>6</v>
      </c>
      <c r="AY11" s="13">
        <v>21</v>
      </c>
      <c r="AZ11" s="1">
        <v>1472</v>
      </c>
      <c r="BA11" s="1">
        <v>1477</v>
      </c>
      <c r="BB11" s="13">
        <v>21</v>
      </c>
      <c r="BC11" s="1">
        <v>1316</v>
      </c>
      <c r="BD11" s="1">
        <v>1633</v>
      </c>
      <c r="BE11" s="1"/>
      <c r="BF11" s="13">
        <v>21</v>
      </c>
      <c r="BG11" s="562">
        <v>430</v>
      </c>
      <c r="BH11" s="562">
        <v>66</v>
      </c>
      <c r="BI11" s="13">
        <v>21</v>
      </c>
      <c r="BJ11" s="1">
        <v>267</v>
      </c>
      <c r="BK11" s="1">
        <v>229</v>
      </c>
      <c r="BL11" s="13">
        <v>21</v>
      </c>
      <c r="BM11" s="1">
        <v>175</v>
      </c>
      <c r="BN11" s="1">
        <v>127</v>
      </c>
      <c r="BO11" s="1">
        <v>92</v>
      </c>
      <c r="BP11" s="1">
        <v>102</v>
      </c>
      <c r="BQ11" s="1"/>
      <c r="BR11" s="558"/>
      <c r="BS11" s="558">
        <v>0.86693548387096775</v>
      </c>
      <c r="BT11" s="877">
        <v>21</v>
      </c>
      <c r="BU11" s="1">
        <v>496</v>
      </c>
      <c r="BV11" s="878">
        <f t="shared" si="34"/>
        <v>430</v>
      </c>
      <c r="BW11" s="878">
        <f t="shared" si="35"/>
        <v>66</v>
      </c>
      <c r="CA11" s="61">
        <v>21</v>
      </c>
      <c r="CB11" s="61">
        <v>496</v>
      </c>
    </row>
    <row r="12" spans="1:80" ht="15">
      <c r="A12" s="405">
        <v>585</v>
      </c>
      <c r="B12" s="406" t="s">
        <v>173</v>
      </c>
      <c r="C12" s="369">
        <f t="shared" si="12"/>
        <v>546</v>
      </c>
      <c r="D12" s="370">
        <f t="shared" si="4"/>
        <v>7.5801749271137027</v>
      </c>
      <c r="E12" s="371">
        <f t="shared" si="13"/>
        <v>5443</v>
      </c>
      <c r="F12" s="370">
        <f t="shared" si="5"/>
        <v>75.565736498681105</v>
      </c>
      <c r="G12" s="371">
        <f t="shared" si="14"/>
        <v>1194</v>
      </c>
      <c r="H12" s="370">
        <f t="shared" si="0"/>
        <v>16.57642648896293</v>
      </c>
      <c r="I12" s="371">
        <f t="shared" si="15"/>
        <v>10</v>
      </c>
      <c r="J12" s="372">
        <f t="shared" si="16"/>
        <v>0.13883104262113008</v>
      </c>
      <c r="K12" s="371">
        <f t="shared" si="17"/>
        <v>10</v>
      </c>
      <c r="L12" s="373">
        <f>(K12/AO12)*100</f>
        <v>0.13883104262113008</v>
      </c>
      <c r="M12" s="377">
        <f t="shared" si="18"/>
        <v>3471</v>
      </c>
      <c r="N12" s="374">
        <f t="shared" si="36"/>
        <v>48.188254893794252</v>
      </c>
      <c r="O12" s="375">
        <f t="shared" si="19"/>
        <v>3732</v>
      </c>
      <c r="P12" s="376">
        <f t="shared" si="20"/>
        <v>51.811745106205741</v>
      </c>
      <c r="Q12" s="377">
        <f t="shared" si="21"/>
        <v>1873</v>
      </c>
      <c r="R12" s="374">
        <f t="shared" si="6"/>
        <v>59.649681528662427</v>
      </c>
      <c r="S12" s="375">
        <f t="shared" si="22"/>
        <v>1267</v>
      </c>
      <c r="T12" s="378">
        <f t="shared" si="7"/>
        <v>40.35031847133758</v>
      </c>
      <c r="U12" s="377">
        <f t="shared" si="23"/>
        <v>4857</v>
      </c>
      <c r="V12" s="370">
        <f t="shared" si="24"/>
        <v>67.430237401082877</v>
      </c>
      <c r="W12" s="375">
        <f t="shared" si="25"/>
        <v>2346</v>
      </c>
      <c r="X12" s="378">
        <f t="shared" si="8"/>
        <v>32.569762598917116</v>
      </c>
      <c r="Y12" s="377">
        <f t="shared" si="26"/>
        <v>2723</v>
      </c>
      <c r="Z12" s="370">
        <f t="shared" si="2"/>
        <v>86.71974522292993</v>
      </c>
      <c r="AA12" s="377">
        <f t="shared" si="27"/>
        <v>417</v>
      </c>
      <c r="AB12" s="378">
        <f t="shared" si="3"/>
        <v>13.280254777070063</v>
      </c>
      <c r="AC12" s="377">
        <f t="shared" si="37"/>
        <v>1410</v>
      </c>
      <c r="AD12" s="370">
        <f t="shared" si="9"/>
        <v>44.904458598726116</v>
      </c>
      <c r="AE12" s="375">
        <f t="shared" si="38"/>
        <v>478</v>
      </c>
      <c r="AF12" s="370">
        <f t="shared" si="29"/>
        <v>15.222929936305732</v>
      </c>
      <c r="AG12" s="375">
        <f t="shared" si="39"/>
        <v>463</v>
      </c>
      <c r="AH12" s="374">
        <f t="shared" si="10"/>
        <v>14.745222929936306</v>
      </c>
      <c r="AI12" s="375">
        <f t="shared" si="40"/>
        <v>789</v>
      </c>
      <c r="AJ12" s="374">
        <f t="shared" si="30"/>
        <v>25.127388535031848</v>
      </c>
      <c r="AK12" s="375">
        <f t="shared" si="41"/>
        <v>0</v>
      </c>
      <c r="AL12" s="370">
        <f t="shared" si="31"/>
        <v>0</v>
      </c>
      <c r="AM12" s="375">
        <f t="shared" si="42"/>
        <v>0</v>
      </c>
      <c r="AN12" s="378">
        <f t="shared" si="11"/>
        <v>0</v>
      </c>
      <c r="AO12" s="806">
        <f t="shared" si="32"/>
        <v>7203</v>
      </c>
      <c r="AP12" s="379">
        <f t="shared" si="33"/>
        <v>3140</v>
      </c>
      <c r="AS12" s="13">
        <v>30</v>
      </c>
      <c r="AT12" s="1">
        <v>1151</v>
      </c>
      <c r="AU12" s="1">
        <v>7041</v>
      </c>
      <c r="AV12" s="1">
        <v>1567</v>
      </c>
      <c r="AW12" s="1">
        <v>4</v>
      </c>
      <c r="AX12" s="1">
        <v>93</v>
      </c>
      <c r="AY12" s="13">
        <v>30</v>
      </c>
      <c r="AZ12" s="1">
        <v>4546</v>
      </c>
      <c r="BA12" s="1">
        <v>5310</v>
      </c>
      <c r="BB12" s="13">
        <v>30</v>
      </c>
      <c r="BC12" s="1">
        <v>5871</v>
      </c>
      <c r="BD12" s="1">
        <v>3985</v>
      </c>
      <c r="BE12" s="1"/>
      <c r="BF12" s="13">
        <v>30</v>
      </c>
      <c r="BG12" s="562">
        <v>11692.83208158203</v>
      </c>
      <c r="BH12" s="562">
        <v>2826.1679184179702</v>
      </c>
      <c r="BI12" s="13">
        <v>30</v>
      </c>
      <c r="BJ12" s="1">
        <v>8161</v>
      </c>
      <c r="BK12" s="1">
        <v>6358</v>
      </c>
      <c r="BL12" s="13">
        <v>30</v>
      </c>
      <c r="BM12" s="1">
        <v>6174</v>
      </c>
      <c r="BN12" s="1">
        <v>2049</v>
      </c>
      <c r="BO12" s="1">
        <v>1981</v>
      </c>
      <c r="BP12" s="1">
        <v>4305</v>
      </c>
      <c r="BQ12" s="1">
        <v>6</v>
      </c>
      <c r="BR12" s="558">
        <v>4</v>
      </c>
      <c r="BS12" s="558">
        <v>0.80534693033831739</v>
      </c>
      <c r="BT12" s="877">
        <v>30</v>
      </c>
      <c r="BU12" s="1">
        <v>14519</v>
      </c>
      <c r="BV12" s="878">
        <f t="shared" si="34"/>
        <v>11692.83208158203</v>
      </c>
      <c r="BW12" s="878">
        <f t="shared" si="35"/>
        <v>2826.1679184179702</v>
      </c>
      <c r="CA12" s="61">
        <v>30</v>
      </c>
      <c r="CB12" s="61">
        <v>14519</v>
      </c>
    </row>
    <row r="13" spans="1:80" ht="15">
      <c r="A13" s="405">
        <v>591</v>
      </c>
      <c r="B13" s="406" t="s">
        <v>175</v>
      </c>
      <c r="C13" s="369">
        <f t="shared" si="12"/>
        <v>1680</v>
      </c>
      <c r="D13" s="370">
        <f t="shared" si="4"/>
        <v>17.529215358931552</v>
      </c>
      <c r="E13" s="371">
        <f t="shared" si="13"/>
        <v>6694</v>
      </c>
      <c r="F13" s="370">
        <f t="shared" si="5"/>
        <v>69.845575959933228</v>
      </c>
      <c r="G13" s="371">
        <f t="shared" si="14"/>
        <v>1183</v>
      </c>
      <c r="H13" s="370">
        <f t="shared" si="0"/>
        <v>12.34348914858097</v>
      </c>
      <c r="I13" s="371">
        <f t="shared" si="15"/>
        <v>2</v>
      </c>
      <c r="J13" s="372">
        <f t="shared" si="16"/>
        <v>2.0868113522537562E-2</v>
      </c>
      <c r="K13" s="371">
        <f t="shared" si="17"/>
        <v>25</v>
      </c>
      <c r="L13" s="373">
        <f>(K13/AO13)*100</f>
        <v>0.26085141903171954</v>
      </c>
      <c r="M13" s="377">
        <f t="shared" si="18"/>
        <v>4502</v>
      </c>
      <c r="N13" s="374">
        <f t="shared" si="36"/>
        <v>46.974123539232053</v>
      </c>
      <c r="O13" s="375">
        <f t="shared" si="19"/>
        <v>5082</v>
      </c>
      <c r="P13" s="376">
        <f t="shared" si="20"/>
        <v>53.025876460767954</v>
      </c>
      <c r="Q13" s="377">
        <f t="shared" si="21"/>
        <v>2557</v>
      </c>
      <c r="R13" s="374">
        <f t="shared" si="6"/>
        <v>61.466346153846153</v>
      </c>
      <c r="S13" s="375">
        <f t="shared" si="22"/>
        <v>1603</v>
      </c>
      <c r="T13" s="378">
        <f t="shared" si="7"/>
        <v>38.533653846153847</v>
      </c>
      <c r="U13" s="377">
        <f t="shared" si="23"/>
        <v>5518</v>
      </c>
      <c r="V13" s="370">
        <f t="shared" si="24"/>
        <v>57.575125208681129</v>
      </c>
      <c r="W13" s="375">
        <f t="shared" si="25"/>
        <v>4066</v>
      </c>
      <c r="X13" s="378">
        <f t="shared" si="8"/>
        <v>42.424874791318871</v>
      </c>
      <c r="Y13" s="377">
        <f t="shared" si="26"/>
        <v>3489</v>
      </c>
      <c r="Z13" s="370">
        <f t="shared" si="2"/>
        <v>83.870192307692307</v>
      </c>
      <c r="AA13" s="377">
        <f t="shared" si="27"/>
        <v>671</v>
      </c>
      <c r="AB13" s="378">
        <f t="shared" si="3"/>
        <v>16.129807692307693</v>
      </c>
      <c r="AC13" s="377">
        <f t="shared" si="37"/>
        <v>1918</v>
      </c>
      <c r="AD13" s="370">
        <f t="shared" si="9"/>
        <v>46.105769230769234</v>
      </c>
      <c r="AE13" s="375">
        <f t="shared" si="38"/>
        <v>583</v>
      </c>
      <c r="AF13" s="370">
        <f t="shared" si="29"/>
        <v>14.014423076923077</v>
      </c>
      <c r="AG13" s="375">
        <f t="shared" si="39"/>
        <v>638</v>
      </c>
      <c r="AH13" s="374">
        <f t="shared" si="10"/>
        <v>15.336538461538463</v>
      </c>
      <c r="AI13" s="375">
        <f t="shared" si="40"/>
        <v>1019</v>
      </c>
      <c r="AJ13" s="374">
        <f t="shared" si="30"/>
        <v>24.495192307692307</v>
      </c>
      <c r="AK13" s="375">
        <f t="shared" si="41"/>
        <v>1</v>
      </c>
      <c r="AL13" s="370">
        <f t="shared" si="31"/>
        <v>2.403846153846154E-2</v>
      </c>
      <c r="AM13" s="375">
        <f t="shared" si="42"/>
        <v>1</v>
      </c>
      <c r="AN13" s="378">
        <f t="shared" si="11"/>
        <v>2.403846153846154E-2</v>
      </c>
      <c r="AO13" s="806">
        <f t="shared" si="32"/>
        <v>9584</v>
      </c>
      <c r="AP13" s="379">
        <f t="shared" si="33"/>
        <v>4160</v>
      </c>
      <c r="AS13" s="13">
        <v>31</v>
      </c>
      <c r="AT13" s="1">
        <v>4217</v>
      </c>
      <c r="AU13" s="1">
        <v>11134</v>
      </c>
      <c r="AV13" s="1">
        <v>1616</v>
      </c>
      <c r="AW13" s="1">
        <v>12</v>
      </c>
      <c r="AX13" s="1">
        <v>3</v>
      </c>
      <c r="AY13" s="13">
        <v>31</v>
      </c>
      <c r="AZ13" s="1">
        <v>8295</v>
      </c>
      <c r="BA13" s="1">
        <v>8687</v>
      </c>
      <c r="BB13" s="13">
        <v>31</v>
      </c>
      <c r="BC13" s="1">
        <v>7737</v>
      </c>
      <c r="BD13" s="1">
        <v>9245</v>
      </c>
      <c r="BE13" s="1"/>
      <c r="BF13" s="13">
        <v>31</v>
      </c>
      <c r="BG13" s="562">
        <v>3086.3410931174089</v>
      </c>
      <c r="BH13" s="562">
        <v>868.65890688259105</v>
      </c>
      <c r="BI13" s="13">
        <v>31</v>
      </c>
      <c r="BJ13" s="1">
        <v>2333</v>
      </c>
      <c r="BK13" s="1">
        <v>1622</v>
      </c>
      <c r="BL13" s="13">
        <v>31</v>
      </c>
      <c r="BM13" s="1">
        <v>1762</v>
      </c>
      <c r="BN13" s="1">
        <v>739</v>
      </c>
      <c r="BO13" s="1">
        <v>571</v>
      </c>
      <c r="BP13" s="1">
        <v>882</v>
      </c>
      <c r="BQ13" s="1"/>
      <c r="BR13" s="558">
        <v>1</v>
      </c>
      <c r="BS13" s="558">
        <v>0.78036437246963564</v>
      </c>
      <c r="BT13" s="877">
        <v>31</v>
      </c>
      <c r="BU13" s="1">
        <v>3955</v>
      </c>
      <c r="BV13" s="878">
        <f t="shared" si="34"/>
        <v>3086.3410931174089</v>
      </c>
      <c r="BW13" s="878">
        <f t="shared" si="35"/>
        <v>868.65890688259105</v>
      </c>
      <c r="CA13" s="61">
        <v>31</v>
      </c>
      <c r="CB13" s="61">
        <v>3955</v>
      </c>
    </row>
    <row r="14" spans="1:80" ht="15">
      <c r="A14" s="405">
        <v>893</v>
      </c>
      <c r="B14" s="407" t="s">
        <v>265</v>
      </c>
      <c r="C14" s="369">
        <f t="shared" si="12"/>
        <v>4547</v>
      </c>
      <c r="D14" s="370">
        <f t="shared" si="4"/>
        <v>45.091233637445463</v>
      </c>
      <c r="E14" s="371">
        <f t="shared" si="13"/>
        <v>5194</v>
      </c>
      <c r="F14" s="370">
        <f t="shared" si="5"/>
        <v>51.507338357794531</v>
      </c>
      <c r="G14" s="371">
        <f t="shared" si="14"/>
        <v>279</v>
      </c>
      <c r="H14" s="370">
        <f t="shared" si="0"/>
        <v>2.7667592225307418</v>
      </c>
      <c r="I14" s="371">
        <f t="shared" si="15"/>
        <v>0</v>
      </c>
      <c r="J14" s="372">
        <f t="shared" si="16"/>
        <v>0</v>
      </c>
      <c r="K14" s="371">
        <f t="shared" si="17"/>
        <v>64</v>
      </c>
      <c r="L14" s="373">
        <f>(K14/AO14)*100</f>
        <v>0.63466878222927414</v>
      </c>
      <c r="M14" s="383">
        <f t="shared" si="18"/>
        <v>5085</v>
      </c>
      <c r="N14" s="380">
        <f t="shared" si="36"/>
        <v>50.426418088060302</v>
      </c>
      <c r="O14" s="381">
        <f t="shared" si="19"/>
        <v>4999</v>
      </c>
      <c r="P14" s="382">
        <f t="shared" si="20"/>
        <v>49.573581911939705</v>
      </c>
      <c r="Q14" s="383">
        <f t="shared" si="21"/>
        <v>802</v>
      </c>
      <c r="R14" s="380">
        <f t="shared" si="6"/>
        <v>64.625302175664785</v>
      </c>
      <c r="S14" s="381">
        <f t="shared" si="22"/>
        <v>439</v>
      </c>
      <c r="T14" s="384">
        <f t="shared" si="7"/>
        <v>35.374697824335215</v>
      </c>
      <c r="U14" s="383">
        <f t="shared" si="23"/>
        <v>5331</v>
      </c>
      <c r="V14" s="385">
        <f t="shared" si="24"/>
        <v>52.865926219754066</v>
      </c>
      <c r="W14" s="381">
        <f t="shared" si="25"/>
        <v>4753</v>
      </c>
      <c r="X14" s="384">
        <f t="shared" si="8"/>
        <v>47.134073780245934</v>
      </c>
      <c r="Y14" s="377">
        <f t="shared" si="26"/>
        <v>1044</v>
      </c>
      <c r="Z14" s="370">
        <f t="shared" si="2"/>
        <v>84.125705076551171</v>
      </c>
      <c r="AA14" s="377">
        <f t="shared" si="27"/>
        <v>197</v>
      </c>
      <c r="AB14" s="378">
        <f t="shared" si="3"/>
        <v>15.874294923448831</v>
      </c>
      <c r="AC14" s="377">
        <f t="shared" si="37"/>
        <v>716</v>
      </c>
      <c r="AD14" s="370">
        <f t="shared" si="9"/>
        <v>57.695406929895242</v>
      </c>
      <c r="AE14" s="375">
        <f t="shared" si="38"/>
        <v>275</v>
      </c>
      <c r="AF14" s="370">
        <f t="shared" si="29"/>
        <v>22.15954875100725</v>
      </c>
      <c r="AG14" s="375">
        <f t="shared" si="39"/>
        <v>86</v>
      </c>
      <c r="AH14" s="374">
        <f t="shared" si="10"/>
        <v>6.9298952457695409</v>
      </c>
      <c r="AI14" s="375">
        <f t="shared" si="40"/>
        <v>163</v>
      </c>
      <c r="AJ14" s="374">
        <f t="shared" si="30"/>
        <v>13.134568896051571</v>
      </c>
      <c r="AK14" s="375">
        <f t="shared" si="41"/>
        <v>0</v>
      </c>
      <c r="AL14" s="370">
        <f t="shared" si="31"/>
        <v>0</v>
      </c>
      <c r="AM14" s="375">
        <f t="shared" si="42"/>
        <v>1</v>
      </c>
      <c r="AN14" s="378">
        <f t="shared" si="11"/>
        <v>8.0580177276390011E-2</v>
      </c>
      <c r="AO14" s="807">
        <f t="shared" si="32"/>
        <v>10084</v>
      </c>
      <c r="AP14" s="386">
        <f t="shared" si="33"/>
        <v>1241</v>
      </c>
      <c r="AS14" s="13">
        <v>34</v>
      </c>
      <c r="AT14" s="1">
        <v>3213</v>
      </c>
      <c r="AU14" s="1">
        <v>15730</v>
      </c>
      <c r="AV14" s="1">
        <v>9404</v>
      </c>
      <c r="AW14" s="1">
        <v>12</v>
      </c>
      <c r="AX14" s="1">
        <v>120</v>
      </c>
      <c r="AY14" s="13">
        <v>34</v>
      </c>
      <c r="AZ14" s="1">
        <v>14654</v>
      </c>
      <c r="BA14" s="1">
        <v>13825</v>
      </c>
      <c r="BB14" s="13">
        <v>34</v>
      </c>
      <c r="BC14" s="1">
        <v>13942</v>
      </c>
      <c r="BD14" s="1">
        <v>14537</v>
      </c>
      <c r="BE14" s="1"/>
      <c r="BF14" s="13">
        <v>34</v>
      </c>
      <c r="BG14" s="562">
        <v>7425.8951175406874</v>
      </c>
      <c r="BH14" s="562">
        <v>870.10488245931265</v>
      </c>
      <c r="BI14" s="13">
        <v>34</v>
      </c>
      <c r="BJ14" s="1">
        <v>4214</v>
      </c>
      <c r="BK14" s="1">
        <v>4082</v>
      </c>
      <c r="BL14" s="13">
        <v>34</v>
      </c>
      <c r="BM14" s="1">
        <v>2644</v>
      </c>
      <c r="BN14" s="1">
        <v>1798</v>
      </c>
      <c r="BO14" s="1">
        <v>1568</v>
      </c>
      <c r="BP14" s="1">
        <v>2281</v>
      </c>
      <c r="BQ14" s="1">
        <v>2</v>
      </c>
      <c r="BR14" s="558">
        <v>3</v>
      </c>
      <c r="BS14" s="558">
        <v>0.89511754068716098</v>
      </c>
      <c r="BT14" s="877">
        <v>34</v>
      </c>
      <c r="BU14" s="1">
        <v>8296</v>
      </c>
      <c r="BV14" s="878">
        <f t="shared" si="34"/>
        <v>7425.8951175406874</v>
      </c>
      <c r="BW14" s="878">
        <f t="shared" si="35"/>
        <v>870.10488245931265</v>
      </c>
      <c r="CA14" s="61">
        <v>34</v>
      </c>
      <c r="CB14" s="61">
        <v>8296</v>
      </c>
    </row>
    <row r="15" spans="1:80" ht="16.5" customHeight="1">
      <c r="A15" s="197"/>
      <c r="B15" s="212" t="s">
        <v>308</v>
      </c>
      <c r="C15" s="214">
        <f>SUM(C16:C21)</f>
        <v>83531</v>
      </c>
      <c r="D15" s="199">
        <f t="shared" si="4"/>
        <v>38.124252631194608</v>
      </c>
      <c r="E15" s="198">
        <f>SUM(E16:E21)</f>
        <v>129720</v>
      </c>
      <c r="F15" s="199">
        <f t="shared" si="5"/>
        <v>59.205301640331896</v>
      </c>
      <c r="G15" s="198">
        <f>SUM(G16:G21)</f>
        <v>4594</v>
      </c>
      <c r="H15" s="199">
        <f t="shared" si="0"/>
        <v>2.096740330987394</v>
      </c>
      <c r="I15" s="198">
        <f>SUM(I16:I21)</f>
        <v>308</v>
      </c>
      <c r="J15" s="274">
        <f t="shared" si="16"/>
        <v>0.14057379667917227</v>
      </c>
      <c r="K15" s="198">
        <f>SUM(K16:K21)</f>
        <v>949</v>
      </c>
      <c r="L15" s="215">
        <f t="shared" si="1"/>
        <v>0.43313160080693014</v>
      </c>
      <c r="M15" s="214">
        <f>SUM(M16:M21)</f>
        <v>106720</v>
      </c>
      <c r="N15" s="200">
        <f t="shared" si="36"/>
        <v>48.707907732471632</v>
      </c>
      <c r="O15" s="198">
        <f>SUM(O16:O21)</f>
        <v>112382</v>
      </c>
      <c r="P15" s="218">
        <f t="shared" si="20"/>
        <v>51.292092267528368</v>
      </c>
      <c r="Q15" s="214">
        <f>SUM(Q16:Q21)</f>
        <v>21914</v>
      </c>
      <c r="R15" s="205">
        <f t="shared" si="6"/>
        <v>54.48533068125311</v>
      </c>
      <c r="S15" s="198">
        <f>SUM(S16:S21)</f>
        <v>18306</v>
      </c>
      <c r="T15" s="220">
        <f t="shared" si="7"/>
        <v>45.51466931874689</v>
      </c>
      <c r="U15" s="214">
        <f>SUM(U16:U21)</f>
        <v>150915</v>
      </c>
      <c r="V15" s="199">
        <f t="shared" si="24"/>
        <v>68.878878330640532</v>
      </c>
      <c r="W15" s="198">
        <f>SUM(W16:W21)</f>
        <v>68187</v>
      </c>
      <c r="X15" s="220">
        <f t="shared" si="8"/>
        <v>31.121121669359475</v>
      </c>
      <c r="Y15" s="214">
        <f>SUM(Y16:Y21)</f>
        <v>34082.713899509021</v>
      </c>
      <c r="Z15" s="199">
        <f t="shared" si="2"/>
        <v>84.740710839157188</v>
      </c>
      <c r="AA15" s="198">
        <f>SUM(AA16:AA21)</f>
        <v>6137.2861004909755</v>
      </c>
      <c r="AB15" s="220">
        <f t="shared" si="3"/>
        <v>15.259289160842805</v>
      </c>
      <c r="AC15" s="214">
        <f>SUM(AC16:AC21)</f>
        <v>14965</v>
      </c>
      <c r="AD15" s="199">
        <f t="shared" si="9"/>
        <v>37.207856787667822</v>
      </c>
      <c r="AE15" s="198">
        <f>SUM(AE16:AE21)</f>
        <v>8329</v>
      </c>
      <c r="AF15" s="199">
        <f t="shared" si="29"/>
        <v>20.708602685231227</v>
      </c>
      <c r="AG15" s="198">
        <f>SUM(AG16:AG21)</f>
        <v>6940</v>
      </c>
      <c r="AH15" s="200">
        <f t="shared" si="10"/>
        <v>17.255096966683244</v>
      </c>
      <c r="AI15" s="198">
        <f>SUM(AI16:AI21)</f>
        <v>9968</v>
      </c>
      <c r="AJ15" s="200">
        <f t="shared" si="30"/>
        <v>24.783689706613625</v>
      </c>
      <c r="AK15" s="198">
        <f>SUM(AK16:AK21)</f>
        <v>9</v>
      </c>
      <c r="AL15" s="199">
        <f t="shared" si="31"/>
        <v>2.2376926902038786E-2</v>
      </c>
      <c r="AM15" s="198">
        <f>SUM(AM16:AM21)</f>
        <v>9</v>
      </c>
      <c r="AN15" s="220">
        <f t="shared" si="11"/>
        <v>2.2376926902038786E-2</v>
      </c>
      <c r="AO15" s="808">
        <f>SUM(AO16:AO21)</f>
        <v>219102</v>
      </c>
      <c r="AP15" s="222">
        <f t="shared" si="33"/>
        <v>40220</v>
      </c>
      <c r="AS15" s="13">
        <v>36</v>
      </c>
      <c r="AT15" s="1">
        <v>491</v>
      </c>
      <c r="AU15" s="1">
        <v>1584</v>
      </c>
      <c r="AV15" s="1">
        <v>468</v>
      </c>
      <c r="AW15" s="1">
        <v>6</v>
      </c>
      <c r="AX15" s="1">
        <v>129</v>
      </c>
      <c r="AY15" s="13">
        <v>36</v>
      </c>
      <c r="AZ15" s="1">
        <v>1239</v>
      </c>
      <c r="BA15" s="1">
        <v>1439</v>
      </c>
      <c r="BB15" s="13">
        <v>36</v>
      </c>
      <c r="BC15" s="1">
        <v>1514</v>
      </c>
      <c r="BD15" s="1">
        <v>1164</v>
      </c>
      <c r="BE15" s="1"/>
      <c r="BF15" s="13">
        <v>36</v>
      </c>
      <c r="BG15" s="562">
        <v>1082</v>
      </c>
      <c r="BH15" s="562">
        <v>431</v>
      </c>
      <c r="BI15" s="13">
        <v>36</v>
      </c>
      <c r="BJ15" s="1">
        <v>918</v>
      </c>
      <c r="BK15" s="1">
        <v>595</v>
      </c>
      <c r="BL15" s="13">
        <v>36</v>
      </c>
      <c r="BM15" s="1">
        <v>684</v>
      </c>
      <c r="BN15" s="1">
        <v>200</v>
      </c>
      <c r="BO15" s="1">
        <v>234</v>
      </c>
      <c r="BP15" s="1">
        <v>395</v>
      </c>
      <c r="BQ15" s="1"/>
      <c r="BR15" s="558"/>
      <c r="BS15" s="558">
        <v>0.71513549239920693</v>
      </c>
      <c r="BT15" s="877">
        <v>36</v>
      </c>
      <c r="BU15" s="1">
        <v>1513</v>
      </c>
      <c r="BV15" s="878">
        <f t="shared" si="34"/>
        <v>1082</v>
      </c>
      <c r="BW15" s="878">
        <f t="shared" si="35"/>
        <v>431</v>
      </c>
      <c r="CA15" s="61">
        <v>36</v>
      </c>
      <c r="CB15" s="61">
        <v>1513</v>
      </c>
    </row>
    <row r="16" spans="1:80" ht="15">
      <c r="A16" s="405">
        <v>120</v>
      </c>
      <c r="B16" s="408" t="s">
        <v>57</v>
      </c>
      <c r="C16" s="369">
        <f t="shared" ref="C16:C21" si="43">VLOOKUP(A16,$AS$8:$AT$132,2,0)</f>
        <v>10643</v>
      </c>
      <c r="D16" s="370">
        <f t="shared" si="4"/>
        <v>46.007867548523755</v>
      </c>
      <c r="E16" s="371">
        <f t="shared" ref="E16:E21" si="44">VLOOKUP(A16,$AS$8:$AU$132,3,0)</f>
        <v>12047</v>
      </c>
      <c r="F16" s="370">
        <f t="shared" si="5"/>
        <v>52.077119266848229</v>
      </c>
      <c r="G16" s="371">
        <f t="shared" ref="G16:G21" si="45">VLOOKUP(A16,$AS$8:$AV$132,4,0)</f>
        <v>300</v>
      </c>
      <c r="H16" s="370">
        <f t="shared" si="0"/>
        <v>1.2968486577616392</v>
      </c>
      <c r="I16" s="371">
        <f t="shared" ref="I16:I21" si="46">VLOOKUP(A16,$AS$8:$AW$132,5,0)</f>
        <v>139</v>
      </c>
      <c r="J16" s="372">
        <f t="shared" si="16"/>
        <v>0.60087321142955952</v>
      </c>
      <c r="K16" s="371">
        <f t="shared" ref="K16:K21" si="47">VLOOKUP(A16,$AS$8:$AX$132,6,0)</f>
        <v>4</v>
      </c>
      <c r="L16" s="373">
        <f t="shared" si="1"/>
        <v>1.7291315436821855E-2</v>
      </c>
      <c r="M16" s="390">
        <f t="shared" ref="M16:M21" si="48">VLOOKUP(A16,$AY$8:$BA$132,2,0)</f>
        <v>11650</v>
      </c>
      <c r="N16" s="387">
        <f t="shared" si="36"/>
        <v>50.360956209743655</v>
      </c>
      <c r="O16" s="388">
        <f t="shared" ref="O16:O21" si="49">VLOOKUP(A16,$AY$8:$BA$132,3,0)</f>
        <v>11483</v>
      </c>
      <c r="P16" s="389">
        <f t="shared" si="20"/>
        <v>49.639043790256345</v>
      </c>
      <c r="Q16" s="390">
        <f t="shared" ref="Q16:Q21" si="50">VLOOKUP(A16,$BI$8:$BK$132,2,0)</f>
        <v>995</v>
      </c>
      <c r="R16" s="387">
        <f t="shared" si="6"/>
        <v>63.416188655194397</v>
      </c>
      <c r="S16" s="388">
        <f t="shared" ref="S16:S21" si="51">VLOOKUP(A16,$BI$8:$BK$132,3,0)</f>
        <v>574</v>
      </c>
      <c r="T16" s="391">
        <f t="shared" si="7"/>
        <v>36.583811344805611</v>
      </c>
      <c r="U16" s="390">
        <f t="shared" ref="U16:U21" si="52">VLOOKUP(A16,$BB$8:$BD$132,2,0)</f>
        <v>14310</v>
      </c>
      <c r="V16" s="392">
        <f t="shared" si="24"/>
        <v>61.859680975230191</v>
      </c>
      <c r="W16" s="388">
        <f t="shared" ref="W16:W21" si="53">VLOOKUP(A16,$BB$8:$BD$132,3,0)</f>
        <v>8823</v>
      </c>
      <c r="X16" s="391">
        <f t="shared" si="8"/>
        <v>38.140319024769809</v>
      </c>
      <c r="Y16" s="377">
        <f t="shared" ref="Y16:Y21" si="54">VLOOKUP(A16,$BF$8:$BH$132,2,0)</f>
        <v>927</v>
      </c>
      <c r="Z16" s="370">
        <f t="shared" ref="Z16:Z21" si="55">(Y16/AP16)*100</f>
        <v>59.082217973231351</v>
      </c>
      <c r="AA16" s="377">
        <f t="shared" ref="AA16:AA21" si="56">VLOOKUP(A16,$BF$8:$BH$132,3,0)</f>
        <v>642</v>
      </c>
      <c r="AB16" s="378">
        <f t="shared" ref="AB16:AB21" si="57">(AA16/AP16)*100</f>
        <v>40.917782026768641</v>
      </c>
      <c r="AC16" s="377">
        <f t="shared" ref="AC16:AC21" si="58">VLOOKUP(A16,$BL$8:$BQ$132,2,0)</f>
        <v>846</v>
      </c>
      <c r="AD16" s="370">
        <f t="shared" si="9"/>
        <v>53.919694072657741</v>
      </c>
      <c r="AE16" s="375">
        <f t="shared" ref="AE16:AE21" si="59">VLOOKUP(A16,$BL$8:$BR$132,3,0)</f>
        <v>358</v>
      </c>
      <c r="AF16" s="370">
        <f t="shared" si="29"/>
        <v>22.817080943275972</v>
      </c>
      <c r="AG16" s="375">
        <f t="shared" ref="AG16:AG21" si="60">VLOOKUP(A16,$BL$8:$BR$132,4,0)</f>
        <v>149</v>
      </c>
      <c r="AH16" s="374">
        <f t="shared" si="10"/>
        <v>9.4964945825366485</v>
      </c>
      <c r="AI16" s="375">
        <f t="shared" ref="AI16:AI21" si="61">VLOOKUP(A16,$BL$8:$BR$132,5,0)</f>
        <v>216</v>
      </c>
      <c r="AJ16" s="374">
        <f t="shared" si="30"/>
        <v>13.766730401529637</v>
      </c>
      <c r="AK16" s="375">
        <f t="shared" ref="AK16:AK21" si="62">VLOOKUP(A16,$BL$8:$BR$132,6,0)</f>
        <v>0</v>
      </c>
      <c r="AL16" s="370">
        <f t="shared" si="31"/>
        <v>0</v>
      </c>
      <c r="AM16" s="375">
        <f t="shared" ref="AM16:AM21" si="63">VLOOKUP(A16,$BL$8:$BR$132,7,0)</f>
        <v>0</v>
      </c>
      <c r="AN16" s="378">
        <f t="shared" si="11"/>
        <v>0</v>
      </c>
      <c r="AO16" s="809">
        <f t="shared" ref="AO16:AO21" si="64">(U16+W16)</f>
        <v>23133</v>
      </c>
      <c r="AP16" s="393">
        <f t="shared" si="33"/>
        <v>1569</v>
      </c>
      <c r="AS16" s="13">
        <v>38</v>
      </c>
      <c r="AT16" s="1">
        <v>2183</v>
      </c>
      <c r="AU16" s="1">
        <v>5643</v>
      </c>
      <c r="AV16" s="1">
        <v>688</v>
      </c>
      <c r="AW16" s="1">
        <v>19</v>
      </c>
      <c r="AX16" s="1">
        <v>1</v>
      </c>
      <c r="AY16" s="13">
        <v>38</v>
      </c>
      <c r="AZ16" s="1">
        <v>4187</v>
      </c>
      <c r="BA16" s="1">
        <v>4347</v>
      </c>
      <c r="BB16" s="13">
        <v>38</v>
      </c>
      <c r="BC16" s="1">
        <v>1308</v>
      </c>
      <c r="BD16" s="1">
        <v>7226</v>
      </c>
      <c r="BE16" s="1"/>
      <c r="BF16" s="13">
        <v>38</v>
      </c>
      <c r="BG16" s="562">
        <v>651.53890728476824</v>
      </c>
      <c r="BH16" s="562">
        <v>557.46109271523176</v>
      </c>
      <c r="BI16" s="13">
        <v>38</v>
      </c>
      <c r="BJ16" s="1">
        <v>722</v>
      </c>
      <c r="BK16" s="1">
        <v>487</v>
      </c>
      <c r="BL16" s="13">
        <v>38</v>
      </c>
      <c r="BM16" s="1">
        <v>560</v>
      </c>
      <c r="BN16" s="1">
        <v>253</v>
      </c>
      <c r="BO16" s="1">
        <v>162</v>
      </c>
      <c r="BP16" s="1">
        <v>234</v>
      </c>
      <c r="BQ16" s="1"/>
      <c r="BR16" s="558"/>
      <c r="BS16" s="558">
        <v>0.53890728476821192</v>
      </c>
      <c r="BT16" s="877">
        <v>38</v>
      </c>
      <c r="BU16" s="1">
        <v>1209</v>
      </c>
      <c r="BV16" s="878">
        <f t="shared" si="34"/>
        <v>651.53890728476824</v>
      </c>
      <c r="BW16" s="878">
        <f t="shared" si="35"/>
        <v>557.46109271523176</v>
      </c>
      <c r="CA16" s="61">
        <v>38</v>
      </c>
      <c r="CB16" s="61">
        <v>1209</v>
      </c>
    </row>
    <row r="17" spans="1:80" ht="15">
      <c r="A17" s="405">
        <v>154</v>
      </c>
      <c r="B17" s="406" t="s">
        <v>77</v>
      </c>
      <c r="C17" s="369">
        <f t="shared" si="43"/>
        <v>23833</v>
      </c>
      <c r="D17" s="370">
        <f t="shared" si="4"/>
        <v>31.940442526502004</v>
      </c>
      <c r="E17" s="371">
        <f t="shared" si="44"/>
        <v>48438</v>
      </c>
      <c r="F17" s="370">
        <f t="shared" si="5"/>
        <v>64.915501829341835</v>
      </c>
      <c r="G17" s="371">
        <f t="shared" si="45"/>
        <v>1667</v>
      </c>
      <c r="H17" s="370">
        <f t="shared" si="0"/>
        <v>2.2340753447605772</v>
      </c>
      <c r="I17" s="371">
        <f t="shared" si="46"/>
        <v>47</v>
      </c>
      <c r="J17" s="372">
        <f t="shared" si="16"/>
        <v>6.2988327056836921E-2</v>
      </c>
      <c r="K17" s="371">
        <f t="shared" si="47"/>
        <v>632</v>
      </c>
      <c r="L17" s="373">
        <f>(K17/AO17)*100</f>
        <v>0.84699197233874324</v>
      </c>
      <c r="M17" s="377">
        <f t="shared" si="48"/>
        <v>35151</v>
      </c>
      <c r="N17" s="374">
        <f t="shared" si="36"/>
        <v>47.108567752656896</v>
      </c>
      <c r="O17" s="375">
        <f t="shared" si="49"/>
        <v>39466</v>
      </c>
      <c r="P17" s="376">
        <f t="shared" si="20"/>
        <v>52.891432247343097</v>
      </c>
      <c r="Q17" s="377">
        <f t="shared" si="50"/>
        <v>12593</v>
      </c>
      <c r="R17" s="374">
        <f t="shared" si="6"/>
        <v>53.64201737945136</v>
      </c>
      <c r="S17" s="375">
        <f t="shared" si="51"/>
        <v>10883</v>
      </c>
      <c r="T17" s="378">
        <f t="shared" si="7"/>
        <v>46.35798262054864</v>
      </c>
      <c r="U17" s="377">
        <f t="shared" si="52"/>
        <v>61908</v>
      </c>
      <c r="V17" s="370">
        <f t="shared" si="24"/>
        <v>82.967688328397017</v>
      </c>
      <c r="W17" s="375">
        <f t="shared" si="53"/>
        <v>12709</v>
      </c>
      <c r="X17" s="378">
        <f t="shared" si="8"/>
        <v>17.032311671602987</v>
      </c>
      <c r="Y17" s="377">
        <f t="shared" si="54"/>
        <v>21098.291022199497</v>
      </c>
      <c r="Z17" s="370">
        <f t="shared" si="55"/>
        <v>89.871745707102988</v>
      </c>
      <c r="AA17" s="377">
        <f t="shared" si="56"/>
        <v>2377.7089778005029</v>
      </c>
      <c r="AB17" s="378">
        <f t="shared" si="57"/>
        <v>10.128254292897013</v>
      </c>
      <c r="AC17" s="377">
        <f t="shared" si="58"/>
        <v>8137</v>
      </c>
      <c r="AD17" s="370">
        <f t="shared" si="9"/>
        <v>34.660930311807803</v>
      </c>
      <c r="AE17" s="375">
        <f t="shared" si="59"/>
        <v>4844</v>
      </c>
      <c r="AF17" s="370">
        <f t="shared" si="29"/>
        <v>20.633838814108024</v>
      </c>
      <c r="AG17" s="375">
        <f t="shared" si="60"/>
        <v>4449</v>
      </c>
      <c r="AH17" s="374">
        <f t="shared" si="10"/>
        <v>18.951269381495997</v>
      </c>
      <c r="AI17" s="375">
        <f t="shared" si="61"/>
        <v>6035</v>
      </c>
      <c r="AJ17" s="374">
        <f t="shared" si="30"/>
        <v>25.707105128642016</v>
      </c>
      <c r="AK17" s="375">
        <f t="shared" si="62"/>
        <v>7</v>
      </c>
      <c r="AL17" s="370">
        <f t="shared" si="31"/>
        <v>2.981768614755495E-2</v>
      </c>
      <c r="AM17" s="375">
        <f t="shared" si="63"/>
        <v>4</v>
      </c>
      <c r="AN17" s="378">
        <f t="shared" si="11"/>
        <v>1.7038677798602828E-2</v>
      </c>
      <c r="AO17" s="806">
        <f t="shared" si="64"/>
        <v>74617</v>
      </c>
      <c r="AP17" s="379">
        <f t="shared" si="33"/>
        <v>23476</v>
      </c>
      <c r="AS17" s="13">
        <v>40</v>
      </c>
      <c r="AT17" s="1">
        <v>6766</v>
      </c>
      <c r="AU17" s="1">
        <v>7080</v>
      </c>
      <c r="AV17" s="1">
        <v>445</v>
      </c>
      <c r="AW17" s="1">
        <v>2</v>
      </c>
      <c r="AX17" s="1">
        <v>50</v>
      </c>
      <c r="AY17" s="13">
        <v>40</v>
      </c>
      <c r="AZ17" s="1">
        <v>7548</v>
      </c>
      <c r="BA17" s="1">
        <v>6795</v>
      </c>
      <c r="BB17" s="13">
        <v>40</v>
      </c>
      <c r="BC17" s="1">
        <v>5117</v>
      </c>
      <c r="BD17" s="1">
        <v>9226</v>
      </c>
      <c r="BE17" s="1"/>
      <c r="BF17" s="13">
        <v>40</v>
      </c>
      <c r="BG17" s="562">
        <v>1071</v>
      </c>
      <c r="BH17" s="562">
        <v>838</v>
      </c>
      <c r="BI17" s="13">
        <v>40</v>
      </c>
      <c r="BJ17" s="1">
        <v>1101</v>
      </c>
      <c r="BK17" s="1">
        <v>808</v>
      </c>
      <c r="BL17" s="13">
        <v>40</v>
      </c>
      <c r="BM17" s="1">
        <v>863</v>
      </c>
      <c r="BN17" s="1">
        <v>495</v>
      </c>
      <c r="BO17" s="1">
        <v>238</v>
      </c>
      <c r="BP17" s="1">
        <v>312</v>
      </c>
      <c r="BQ17" s="1"/>
      <c r="BR17" s="558">
        <v>1</v>
      </c>
      <c r="BS17" s="558">
        <v>0.56102671555788375</v>
      </c>
      <c r="BT17" s="877">
        <v>40</v>
      </c>
      <c r="BU17" s="1">
        <v>1909</v>
      </c>
      <c r="BV17" s="878">
        <f t="shared" si="34"/>
        <v>1071</v>
      </c>
      <c r="BW17" s="878">
        <f t="shared" si="35"/>
        <v>838</v>
      </c>
      <c r="CA17" s="61">
        <v>40</v>
      </c>
      <c r="CB17" s="61">
        <v>1909</v>
      </c>
    </row>
    <row r="18" spans="1:80" ht="15">
      <c r="A18" s="405">
        <v>250</v>
      </c>
      <c r="B18" s="406" t="s">
        <v>99</v>
      </c>
      <c r="C18" s="369">
        <f t="shared" si="43"/>
        <v>18004</v>
      </c>
      <c r="D18" s="370">
        <f t="shared" si="4"/>
        <v>38.955362745310168</v>
      </c>
      <c r="E18" s="371">
        <f t="shared" si="44"/>
        <v>27172</v>
      </c>
      <c r="F18" s="370">
        <f t="shared" si="5"/>
        <v>58.792219313239713</v>
      </c>
      <c r="G18" s="371">
        <f t="shared" si="45"/>
        <v>991</v>
      </c>
      <c r="H18" s="370">
        <f t="shared" si="0"/>
        <v>2.1442326416686499</v>
      </c>
      <c r="I18" s="371">
        <f t="shared" si="46"/>
        <v>20</v>
      </c>
      <c r="J18" s="372">
        <f t="shared" si="16"/>
        <v>4.3274119912586277E-2</v>
      </c>
      <c r="K18" s="371">
        <f t="shared" si="47"/>
        <v>30</v>
      </c>
      <c r="L18" s="373">
        <f>(K18/AO18)*100</f>
        <v>6.4911179868879426E-2</v>
      </c>
      <c r="M18" s="377">
        <f t="shared" si="48"/>
        <v>22664</v>
      </c>
      <c r="N18" s="374">
        <f t="shared" si="36"/>
        <v>49.03823268494277</v>
      </c>
      <c r="O18" s="375">
        <f t="shared" si="49"/>
        <v>23553</v>
      </c>
      <c r="P18" s="376">
        <f t="shared" si="20"/>
        <v>50.96176731505723</v>
      </c>
      <c r="Q18" s="377">
        <f t="shared" si="50"/>
        <v>5081</v>
      </c>
      <c r="R18" s="374">
        <f t="shared" si="6"/>
        <v>52.718406308362731</v>
      </c>
      <c r="S18" s="375">
        <f t="shared" si="51"/>
        <v>4557</v>
      </c>
      <c r="T18" s="378">
        <f t="shared" si="7"/>
        <v>47.281593691637269</v>
      </c>
      <c r="U18" s="377">
        <f t="shared" si="52"/>
        <v>30954</v>
      </c>
      <c r="V18" s="370">
        <f t="shared" si="24"/>
        <v>66.975355388709772</v>
      </c>
      <c r="W18" s="375">
        <f t="shared" si="53"/>
        <v>15263</v>
      </c>
      <c r="X18" s="378">
        <f t="shared" si="8"/>
        <v>33.024644611290213</v>
      </c>
      <c r="Y18" s="377">
        <f t="shared" si="54"/>
        <v>8247.4228773095274</v>
      </c>
      <c r="Z18" s="370">
        <f t="shared" si="55"/>
        <v>85.571932738218791</v>
      </c>
      <c r="AA18" s="377">
        <f t="shared" si="56"/>
        <v>1390.5771226904726</v>
      </c>
      <c r="AB18" s="378">
        <f t="shared" si="57"/>
        <v>14.428067261781205</v>
      </c>
      <c r="AC18" s="377">
        <f t="shared" si="58"/>
        <v>3288</v>
      </c>
      <c r="AD18" s="370">
        <f t="shared" si="9"/>
        <v>34.114961610292596</v>
      </c>
      <c r="AE18" s="375">
        <f t="shared" si="59"/>
        <v>1608</v>
      </c>
      <c r="AF18" s="370">
        <f t="shared" si="29"/>
        <v>16.683959327661341</v>
      </c>
      <c r="AG18" s="375">
        <f t="shared" si="60"/>
        <v>1792</v>
      </c>
      <c r="AH18" s="374">
        <f t="shared" si="10"/>
        <v>18.593069101473333</v>
      </c>
      <c r="AI18" s="375">
        <f t="shared" si="61"/>
        <v>2945</v>
      </c>
      <c r="AJ18" s="374">
        <f t="shared" si="30"/>
        <v>30.556131977588713</v>
      </c>
      <c r="AK18" s="375">
        <f t="shared" si="62"/>
        <v>1</v>
      </c>
      <c r="AL18" s="370">
        <f t="shared" si="31"/>
        <v>1.0375596596804317E-2</v>
      </c>
      <c r="AM18" s="375">
        <f t="shared" si="63"/>
        <v>4</v>
      </c>
      <c r="AN18" s="378">
        <f t="shared" si="11"/>
        <v>4.1502386387217267E-2</v>
      </c>
      <c r="AO18" s="806">
        <f t="shared" si="64"/>
        <v>46217</v>
      </c>
      <c r="AP18" s="379">
        <f t="shared" si="33"/>
        <v>9638</v>
      </c>
      <c r="AS18" s="13">
        <v>42</v>
      </c>
      <c r="AT18" s="1">
        <v>2157</v>
      </c>
      <c r="AU18" s="1">
        <v>12673</v>
      </c>
      <c r="AV18" s="1">
        <v>2254</v>
      </c>
      <c r="AW18" s="1">
        <v>22</v>
      </c>
      <c r="AX18" s="1">
        <v>9</v>
      </c>
      <c r="AY18" s="13">
        <v>42</v>
      </c>
      <c r="AZ18" s="1">
        <v>8586</v>
      </c>
      <c r="BA18" s="1">
        <v>8529</v>
      </c>
      <c r="BB18" s="13">
        <v>42</v>
      </c>
      <c r="BC18" s="1">
        <v>9497</v>
      </c>
      <c r="BD18" s="1">
        <v>7618</v>
      </c>
      <c r="BE18" s="1"/>
      <c r="BF18" s="13">
        <v>42</v>
      </c>
      <c r="BG18" s="562">
        <v>7647.8651431157377</v>
      </c>
      <c r="BH18" s="562">
        <v>1192.1348568842623</v>
      </c>
      <c r="BI18" s="13">
        <v>42</v>
      </c>
      <c r="BJ18" s="1">
        <v>4549</v>
      </c>
      <c r="BK18" s="1">
        <v>4291</v>
      </c>
      <c r="BL18" s="13">
        <v>42</v>
      </c>
      <c r="BM18" s="1">
        <v>3146</v>
      </c>
      <c r="BN18" s="1">
        <v>2104</v>
      </c>
      <c r="BO18" s="1">
        <v>1394</v>
      </c>
      <c r="BP18" s="1">
        <v>2181</v>
      </c>
      <c r="BQ18" s="1">
        <v>9</v>
      </c>
      <c r="BR18" s="558">
        <v>6</v>
      </c>
      <c r="BS18" s="558">
        <v>0.86514311573707436</v>
      </c>
      <c r="BT18" s="877">
        <v>42</v>
      </c>
      <c r="BU18" s="1">
        <v>8840</v>
      </c>
      <c r="BV18" s="878">
        <f t="shared" si="34"/>
        <v>7647.8651431157377</v>
      </c>
      <c r="BW18" s="878">
        <f t="shared" si="35"/>
        <v>1192.1348568842623</v>
      </c>
      <c r="CA18" s="61">
        <v>42</v>
      </c>
      <c r="CB18" s="61">
        <v>8840</v>
      </c>
    </row>
    <row r="19" spans="1:80" ht="15">
      <c r="A19" s="405">
        <v>495</v>
      </c>
      <c r="B19" s="406" t="s">
        <v>161</v>
      </c>
      <c r="C19" s="369">
        <f t="shared" si="43"/>
        <v>9782</v>
      </c>
      <c r="D19" s="370">
        <f t="shared" si="4"/>
        <v>39.673913043478258</v>
      </c>
      <c r="E19" s="371">
        <f t="shared" si="44"/>
        <v>14679</v>
      </c>
      <c r="F19" s="370">
        <f t="shared" si="5"/>
        <v>59.535204412719011</v>
      </c>
      <c r="G19" s="371">
        <f t="shared" si="45"/>
        <v>163</v>
      </c>
      <c r="H19" s="370">
        <f t="shared" si="0"/>
        <v>0.66109669046073982</v>
      </c>
      <c r="I19" s="371">
        <f t="shared" si="46"/>
        <v>1</v>
      </c>
      <c r="J19" s="372">
        <f t="shared" si="16"/>
        <v>4.0558079169370539E-3</v>
      </c>
      <c r="K19" s="371">
        <f t="shared" si="47"/>
        <v>31</v>
      </c>
      <c r="L19" s="373">
        <f>(K19/AO19)*100</f>
        <v>0.12573004542504868</v>
      </c>
      <c r="M19" s="377">
        <f t="shared" si="48"/>
        <v>12496</v>
      </c>
      <c r="N19" s="374">
        <f t="shared" si="36"/>
        <v>50.681375730045431</v>
      </c>
      <c r="O19" s="375">
        <f t="shared" si="49"/>
        <v>12160</v>
      </c>
      <c r="P19" s="376">
        <f t="shared" si="20"/>
        <v>49.318624269954576</v>
      </c>
      <c r="Q19" s="377">
        <f t="shared" si="50"/>
        <v>741</v>
      </c>
      <c r="R19" s="374">
        <f t="shared" si="6"/>
        <v>53.890909090909091</v>
      </c>
      <c r="S19" s="375">
        <f t="shared" si="51"/>
        <v>634</v>
      </c>
      <c r="T19" s="378">
        <f t="shared" si="7"/>
        <v>46.109090909090909</v>
      </c>
      <c r="U19" s="377">
        <f t="shared" si="52"/>
        <v>14985</v>
      </c>
      <c r="V19" s="370">
        <f t="shared" si="24"/>
        <v>60.776281635301757</v>
      </c>
      <c r="W19" s="375">
        <f t="shared" si="53"/>
        <v>9671</v>
      </c>
      <c r="X19" s="378">
        <f t="shared" si="8"/>
        <v>39.223718364698243</v>
      </c>
      <c r="Y19" s="377">
        <f t="shared" si="54"/>
        <v>930</v>
      </c>
      <c r="Z19" s="370">
        <f t="shared" si="55"/>
        <v>67.63636363636364</v>
      </c>
      <c r="AA19" s="377">
        <f t="shared" si="56"/>
        <v>445</v>
      </c>
      <c r="AB19" s="378">
        <f t="shared" si="57"/>
        <v>32.36363636363636</v>
      </c>
      <c r="AC19" s="377">
        <f t="shared" si="58"/>
        <v>597</v>
      </c>
      <c r="AD19" s="370">
        <f t="shared" si="9"/>
        <v>43.418181818181814</v>
      </c>
      <c r="AE19" s="375">
        <f t="shared" si="59"/>
        <v>433</v>
      </c>
      <c r="AF19" s="370">
        <f t="shared" si="29"/>
        <v>31.490909090909092</v>
      </c>
      <c r="AG19" s="375">
        <f t="shared" si="60"/>
        <v>144</v>
      </c>
      <c r="AH19" s="374">
        <f t="shared" si="10"/>
        <v>10.472727272727273</v>
      </c>
      <c r="AI19" s="375">
        <f t="shared" si="61"/>
        <v>201</v>
      </c>
      <c r="AJ19" s="374">
        <f t="shared" si="30"/>
        <v>14.618181818181819</v>
      </c>
      <c r="AK19" s="375">
        <f t="shared" si="62"/>
        <v>0</v>
      </c>
      <c r="AL19" s="370">
        <f t="shared" si="31"/>
        <v>0</v>
      </c>
      <c r="AM19" s="375">
        <f t="shared" si="63"/>
        <v>0</v>
      </c>
      <c r="AN19" s="378">
        <f t="shared" si="11"/>
        <v>0</v>
      </c>
      <c r="AO19" s="806">
        <f t="shared" si="64"/>
        <v>24656</v>
      </c>
      <c r="AP19" s="379">
        <f t="shared" si="33"/>
        <v>1375</v>
      </c>
      <c r="AS19" s="13">
        <v>44</v>
      </c>
      <c r="AT19" s="1">
        <v>1545</v>
      </c>
      <c r="AU19" s="1">
        <v>3234</v>
      </c>
      <c r="AV19" s="1">
        <v>698</v>
      </c>
      <c r="AW19" s="1">
        <v>0</v>
      </c>
      <c r="AX19" s="1">
        <v>10</v>
      </c>
      <c r="AY19" s="13">
        <v>44</v>
      </c>
      <c r="AZ19" s="1">
        <v>2837</v>
      </c>
      <c r="BA19" s="1">
        <v>2650</v>
      </c>
      <c r="BB19" s="13">
        <v>44</v>
      </c>
      <c r="BC19" s="1">
        <v>1228</v>
      </c>
      <c r="BD19" s="1">
        <v>4259</v>
      </c>
      <c r="BE19" s="1"/>
      <c r="BF19" s="13">
        <v>44</v>
      </c>
      <c r="BG19" s="562">
        <v>836</v>
      </c>
      <c r="BH19" s="562">
        <v>378</v>
      </c>
      <c r="BI19" s="13">
        <v>44</v>
      </c>
      <c r="BJ19" s="1">
        <v>638</v>
      </c>
      <c r="BK19" s="1">
        <v>576</v>
      </c>
      <c r="BL19" s="13">
        <v>44</v>
      </c>
      <c r="BM19" s="1">
        <v>423</v>
      </c>
      <c r="BN19" s="1">
        <v>197</v>
      </c>
      <c r="BO19" s="1">
        <v>215</v>
      </c>
      <c r="BP19" s="1">
        <v>379</v>
      </c>
      <c r="BQ19" s="1"/>
      <c r="BR19" s="558"/>
      <c r="BS19" s="558">
        <v>0.6886326194398682</v>
      </c>
      <c r="BT19" s="877">
        <v>44</v>
      </c>
      <c r="BU19" s="1">
        <v>1214</v>
      </c>
      <c r="BV19" s="878">
        <f t="shared" si="34"/>
        <v>836</v>
      </c>
      <c r="BW19" s="878">
        <f t="shared" si="35"/>
        <v>378</v>
      </c>
      <c r="CA19" s="61">
        <v>44</v>
      </c>
      <c r="CB19" s="61">
        <v>1214</v>
      </c>
    </row>
    <row r="20" spans="1:80" ht="15">
      <c r="A20" s="405">
        <v>790</v>
      </c>
      <c r="B20" s="406" t="s">
        <v>234</v>
      </c>
      <c r="C20" s="369">
        <f t="shared" si="43"/>
        <v>13386</v>
      </c>
      <c r="D20" s="370">
        <f t="shared" si="4"/>
        <v>49.092309384970847</v>
      </c>
      <c r="E20" s="371">
        <f t="shared" si="44"/>
        <v>13034</v>
      </c>
      <c r="F20" s="370">
        <f t="shared" si="5"/>
        <v>47.801371621373825</v>
      </c>
      <c r="G20" s="371">
        <f t="shared" si="45"/>
        <v>599</v>
      </c>
      <c r="H20" s="370">
        <f t="shared" si="0"/>
        <v>2.1967946602119781</v>
      </c>
      <c r="I20" s="371">
        <f t="shared" si="46"/>
        <v>0</v>
      </c>
      <c r="J20" s="372">
        <f t="shared" si="16"/>
        <v>0</v>
      </c>
      <c r="K20" s="371">
        <f t="shared" si="47"/>
        <v>248</v>
      </c>
      <c r="L20" s="373">
        <f>(K20/AO20)*100</f>
        <v>0.90952433344335637</v>
      </c>
      <c r="M20" s="377">
        <f t="shared" si="48"/>
        <v>13409</v>
      </c>
      <c r="N20" s="374">
        <f t="shared" si="36"/>
        <v>49.176660432024057</v>
      </c>
      <c r="O20" s="375">
        <f t="shared" si="49"/>
        <v>13858</v>
      </c>
      <c r="P20" s="376">
        <f t="shared" si="20"/>
        <v>50.823339567975943</v>
      </c>
      <c r="Q20" s="377">
        <f t="shared" si="50"/>
        <v>1305</v>
      </c>
      <c r="R20" s="374">
        <f t="shared" si="6"/>
        <v>61.819043107531982</v>
      </c>
      <c r="S20" s="375">
        <f t="shared" si="51"/>
        <v>806</v>
      </c>
      <c r="T20" s="378">
        <f t="shared" si="7"/>
        <v>38.180956892468025</v>
      </c>
      <c r="U20" s="377">
        <f t="shared" si="52"/>
        <v>16299</v>
      </c>
      <c r="V20" s="370">
        <f t="shared" si="24"/>
        <v>59.775552866101876</v>
      </c>
      <c r="W20" s="375">
        <f t="shared" si="53"/>
        <v>10968</v>
      </c>
      <c r="X20" s="378">
        <f t="shared" si="8"/>
        <v>40.224447133898117</v>
      </c>
      <c r="Y20" s="377">
        <f t="shared" si="54"/>
        <v>1488</v>
      </c>
      <c r="Z20" s="370">
        <f t="shared" si="55"/>
        <v>70.487920416864043</v>
      </c>
      <c r="AA20" s="377">
        <f t="shared" si="56"/>
        <v>623</v>
      </c>
      <c r="AB20" s="378">
        <f t="shared" si="57"/>
        <v>29.512079583135954</v>
      </c>
      <c r="AC20" s="377">
        <f t="shared" si="58"/>
        <v>1135</v>
      </c>
      <c r="AD20" s="370">
        <f t="shared" si="9"/>
        <v>53.765987683562287</v>
      </c>
      <c r="AE20" s="375">
        <f t="shared" si="59"/>
        <v>557</v>
      </c>
      <c r="AF20" s="370">
        <f t="shared" si="29"/>
        <v>26.385599242065371</v>
      </c>
      <c r="AG20" s="375">
        <f t="shared" si="60"/>
        <v>169</v>
      </c>
      <c r="AH20" s="374">
        <f t="shared" si="10"/>
        <v>8.0056845097110383</v>
      </c>
      <c r="AI20" s="375">
        <f t="shared" si="61"/>
        <v>249</v>
      </c>
      <c r="AJ20" s="374">
        <f t="shared" si="30"/>
        <v>11.795357650402654</v>
      </c>
      <c r="AK20" s="375">
        <f t="shared" si="62"/>
        <v>1</v>
      </c>
      <c r="AL20" s="370">
        <f t="shared" si="31"/>
        <v>4.7370914258645196E-2</v>
      </c>
      <c r="AM20" s="375">
        <f t="shared" si="63"/>
        <v>0</v>
      </c>
      <c r="AN20" s="378">
        <f t="shared" si="11"/>
        <v>0</v>
      </c>
      <c r="AO20" s="806">
        <f t="shared" si="64"/>
        <v>27267</v>
      </c>
      <c r="AP20" s="379">
        <f t="shared" si="33"/>
        <v>2111</v>
      </c>
      <c r="AS20" s="13">
        <v>45</v>
      </c>
      <c r="AT20" s="1">
        <v>28602</v>
      </c>
      <c r="AU20" s="1">
        <v>24414</v>
      </c>
      <c r="AV20" s="1">
        <v>3090</v>
      </c>
      <c r="AW20" s="1">
        <v>51</v>
      </c>
      <c r="AX20" s="1">
        <v>76</v>
      </c>
      <c r="AY20" s="13">
        <v>45</v>
      </c>
      <c r="AZ20" s="1">
        <v>26383</v>
      </c>
      <c r="BA20" s="1">
        <v>29850</v>
      </c>
      <c r="BB20" s="13">
        <v>45</v>
      </c>
      <c r="BC20" s="1">
        <v>45224</v>
      </c>
      <c r="BD20" s="1">
        <v>11009</v>
      </c>
      <c r="BE20" s="1"/>
      <c r="BF20" s="13">
        <v>45</v>
      </c>
      <c r="BG20" s="562">
        <v>78012.719232746866</v>
      </c>
      <c r="BH20" s="562">
        <v>11459.280767253134</v>
      </c>
      <c r="BI20" s="13">
        <v>45</v>
      </c>
      <c r="BJ20" s="1">
        <v>46169</v>
      </c>
      <c r="BK20" s="1">
        <v>43303</v>
      </c>
      <c r="BL20" s="13">
        <v>45</v>
      </c>
      <c r="BM20" s="1">
        <v>27827</v>
      </c>
      <c r="BN20" s="1">
        <v>14466</v>
      </c>
      <c r="BO20" s="1">
        <v>18275</v>
      </c>
      <c r="BP20" s="1">
        <v>28756</v>
      </c>
      <c r="BQ20" s="1">
        <v>67</v>
      </c>
      <c r="BR20" s="558">
        <v>81</v>
      </c>
      <c r="BS20" s="558">
        <v>0.87192327468645903</v>
      </c>
      <c r="BT20" s="877">
        <v>45</v>
      </c>
      <c r="BU20" s="1">
        <v>89472</v>
      </c>
      <c r="BV20" s="878">
        <f t="shared" si="34"/>
        <v>78012.719232746866</v>
      </c>
      <c r="BW20" s="878">
        <f t="shared" si="35"/>
        <v>11459.280767253134</v>
      </c>
      <c r="CA20" s="61">
        <v>45</v>
      </c>
      <c r="CB20" s="61">
        <v>89472</v>
      </c>
    </row>
    <row r="21" spans="1:80" ht="15">
      <c r="A21" s="405">
        <v>895</v>
      </c>
      <c r="B21" s="407" t="s">
        <v>267</v>
      </c>
      <c r="C21" s="369">
        <f t="shared" si="43"/>
        <v>7883</v>
      </c>
      <c r="D21" s="370">
        <f t="shared" si="4"/>
        <v>33.960882302257453</v>
      </c>
      <c r="E21" s="371">
        <f t="shared" si="44"/>
        <v>14350</v>
      </c>
      <c r="F21" s="370">
        <f t="shared" si="5"/>
        <v>61.821471652593488</v>
      </c>
      <c r="G21" s="371">
        <f t="shared" si="45"/>
        <v>874</v>
      </c>
      <c r="H21" s="370">
        <f t="shared" si="0"/>
        <v>3.7652938135447185</v>
      </c>
      <c r="I21" s="371">
        <f t="shared" si="46"/>
        <v>101</v>
      </c>
      <c r="J21" s="372">
        <f t="shared" si="16"/>
        <v>0.43511976563846283</v>
      </c>
      <c r="K21" s="371">
        <f t="shared" si="47"/>
        <v>4</v>
      </c>
      <c r="L21" s="373">
        <f>(K21/AO21)*100</f>
        <v>1.7232465965879715E-2</v>
      </c>
      <c r="M21" s="383">
        <f t="shared" si="48"/>
        <v>11350</v>
      </c>
      <c r="N21" s="380">
        <f t="shared" si="36"/>
        <v>48.8971221781837</v>
      </c>
      <c r="O21" s="381">
        <f t="shared" si="49"/>
        <v>11862</v>
      </c>
      <c r="P21" s="382">
        <f t="shared" si="20"/>
        <v>51.102877821816307</v>
      </c>
      <c r="Q21" s="383">
        <f t="shared" si="50"/>
        <v>1199</v>
      </c>
      <c r="R21" s="380">
        <f t="shared" si="6"/>
        <v>58.459288152120912</v>
      </c>
      <c r="S21" s="381">
        <f t="shared" si="51"/>
        <v>852</v>
      </c>
      <c r="T21" s="384">
        <f t="shared" si="7"/>
        <v>41.540711847879088</v>
      </c>
      <c r="U21" s="383">
        <f t="shared" si="52"/>
        <v>12459</v>
      </c>
      <c r="V21" s="385">
        <f t="shared" si="24"/>
        <v>53.674823367223844</v>
      </c>
      <c r="W21" s="381">
        <f t="shared" si="53"/>
        <v>10753</v>
      </c>
      <c r="X21" s="384">
        <f t="shared" si="8"/>
        <v>46.325176632776149</v>
      </c>
      <c r="Y21" s="377">
        <f t="shared" si="54"/>
        <v>1392</v>
      </c>
      <c r="Z21" s="370">
        <f t="shared" si="55"/>
        <v>67.869332033154564</v>
      </c>
      <c r="AA21" s="377">
        <f t="shared" si="56"/>
        <v>659</v>
      </c>
      <c r="AB21" s="378">
        <f t="shared" si="57"/>
        <v>32.130667966845436</v>
      </c>
      <c r="AC21" s="377">
        <f t="shared" si="58"/>
        <v>962</v>
      </c>
      <c r="AD21" s="370">
        <f t="shared" si="9"/>
        <v>46.903949293027793</v>
      </c>
      <c r="AE21" s="375">
        <f t="shared" si="59"/>
        <v>529</v>
      </c>
      <c r="AF21" s="370">
        <f t="shared" si="29"/>
        <v>25.792296440760605</v>
      </c>
      <c r="AG21" s="375">
        <f t="shared" si="60"/>
        <v>237</v>
      </c>
      <c r="AH21" s="374">
        <f t="shared" si="10"/>
        <v>11.555338859093126</v>
      </c>
      <c r="AI21" s="375">
        <f t="shared" si="61"/>
        <v>322</v>
      </c>
      <c r="AJ21" s="374">
        <f t="shared" si="30"/>
        <v>15.699658703071673</v>
      </c>
      <c r="AK21" s="375">
        <f t="shared" si="62"/>
        <v>0</v>
      </c>
      <c r="AL21" s="370">
        <f t="shared" si="31"/>
        <v>0</v>
      </c>
      <c r="AM21" s="375">
        <f t="shared" si="63"/>
        <v>1</v>
      </c>
      <c r="AN21" s="378">
        <f t="shared" si="11"/>
        <v>4.8756704046806432E-2</v>
      </c>
      <c r="AO21" s="807">
        <f t="shared" si="64"/>
        <v>23212</v>
      </c>
      <c r="AP21" s="386">
        <f t="shared" si="33"/>
        <v>2051</v>
      </c>
      <c r="AS21" s="13">
        <v>51</v>
      </c>
      <c r="AT21" s="1">
        <v>5762</v>
      </c>
      <c r="AU21" s="1">
        <v>18950</v>
      </c>
      <c r="AV21" s="1">
        <v>1389</v>
      </c>
      <c r="AW21" s="1">
        <v>68</v>
      </c>
      <c r="AX21" s="1">
        <v>29</v>
      </c>
      <c r="AY21" s="13">
        <v>51</v>
      </c>
      <c r="AZ21" s="1">
        <v>12862</v>
      </c>
      <c r="BA21" s="1">
        <v>13336</v>
      </c>
      <c r="BB21" s="13">
        <v>51</v>
      </c>
      <c r="BC21" s="1">
        <v>12070</v>
      </c>
      <c r="BD21" s="1">
        <v>14128</v>
      </c>
      <c r="BE21" s="1"/>
      <c r="BF21" s="13">
        <v>51</v>
      </c>
      <c r="BG21" s="562">
        <v>2844.8002250984805</v>
      </c>
      <c r="BH21" s="562">
        <v>710.1997749015195</v>
      </c>
      <c r="BI21" s="13">
        <v>51</v>
      </c>
      <c r="BJ21" s="1">
        <v>1916</v>
      </c>
      <c r="BK21" s="1">
        <v>1639</v>
      </c>
      <c r="BL21" s="13">
        <v>51</v>
      </c>
      <c r="BM21" s="1">
        <v>1208</v>
      </c>
      <c r="BN21" s="1">
        <v>724</v>
      </c>
      <c r="BO21" s="1">
        <v>707</v>
      </c>
      <c r="BP21" s="1">
        <v>914</v>
      </c>
      <c r="BQ21" s="1">
        <v>1</v>
      </c>
      <c r="BR21" s="558">
        <v>1</v>
      </c>
      <c r="BS21" s="558">
        <v>0.80022509848058521</v>
      </c>
      <c r="BT21" s="877">
        <v>51</v>
      </c>
      <c r="BU21" s="1">
        <v>3555</v>
      </c>
      <c r="BV21" s="878">
        <f t="shared" si="34"/>
        <v>2844.8002250984805</v>
      </c>
      <c r="BW21" s="878">
        <f t="shared" si="35"/>
        <v>710.1997749015195</v>
      </c>
      <c r="CA21" s="61">
        <v>51</v>
      </c>
      <c r="CB21" s="61">
        <v>3555</v>
      </c>
    </row>
    <row r="22" spans="1:80" ht="17.25" customHeight="1">
      <c r="A22" s="197"/>
      <c r="B22" s="212" t="s">
        <v>762</v>
      </c>
      <c r="C22" s="214">
        <f>SUM(C23:C33)</f>
        <v>164965</v>
      </c>
      <c r="D22" s="199">
        <f t="shared" si="4"/>
        <v>44.406429261700886</v>
      </c>
      <c r="E22" s="198">
        <f>SUM(E23:E33)</f>
        <v>190366</v>
      </c>
      <c r="F22" s="199">
        <f t="shared" si="5"/>
        <v>51.24404760302459</v>
      </c>
      <c r="G22" s="198">
        <f>SUM(G23:G33)</f>
        <v>14737</v>
      </c>
      <c r="H22" s="199">
        <f t="shared" si="0"/>
        <v>3.9670084443953924</v>
      </c>
      <c r="I22" s="198">
        <f>SUM(I23:I33)</f>
        <v>410</v>
      </c>
      <c r="J22" s="274">
        <f t="shared" si="16"/>
        <v>0.11036665957807634</v>
      </c>
      <c r="K22" s="198">
        <f>SUM(K23:K33)</f>
        <v>1011</v>
      </c>
      <c r="L22" s="215">
        <f t="shared" si="1"/>
        <v>0.27214803130106141</v>
      </c>
      <c r="M22" s="214">
        <f>SUM(M23:M33)</f>
        <v>178086</v>
      </c>
      <c r="N22" s="200">
        <f t="shared" si="36"/>
        <v>47.938431555173914</v>
      </c>
      <c r="O22" s="198">
        <f>SUM(O23:O33)</f>
        <v>193403</v>
      </c>
      <c r="P22" s="218">
        <f t="shared" si="20"/>
        <v>52.061568444826086</v>
      </c>
      <c r="Q22" s="214">
        <f>SUM(Q23:Q33)</f>
        <v>107376</v>
      </c>
      <c r="R22" s="200">
        <f t="shared" si="6"/>
        <v>52.438905276318103</v>
      </c>
      <c r="S22" s="198">
        <f>SUM(S23:S33)</f>
        <v>97388</v>
      </c>
      <c r="T22" s="220">
        <f t="shared" si="7"/>
        <v>47.561094723681897</v>
      </c>
      <c r="U22" s="214">
        <f>SUM(U23:U33)</f>
        <v>220173</v>
      </c>
      <c r="V22" s="199">
        <f t="shared" si="24"/>
        <v>59.267703754350734</v>
      </c>
      <c r="W22" s="198">
        <f>SUM(W23:W33)</f>
        <v>151316</v>
      </c>
      <c r="X22" s="220">
        <f t="shared" si="8"/>
        <v>40.732296245649266</v>
      </c>
      <c r="Y22" s="214">
        <f>SUM(Y23:Y33)</f>
        <v>170232.35958507229</v>
      </c>
      <c r="Z22" s="199">
        <f>(Y22/AP22)*100</f>
        <v>83.135883058092389</v>
      </c>
      <c r="AA22" s="198">
        <f>SUM(AA23:AA33)</f>
        <v>34531.6404149277</v>
      </c>
      <c r="AB22" s="220">
        <f>(AA22/AP22)*100</f>
        <v>16.864116941907611</v>
      </c>
      <c r="AC22" s="214">
        <f>SUM(AC23:AC33)</f>
        <v>65446</v>
      </c>
      <c r="AD22" s="199">
        <f t="shared" si="9"/>
        <v>31.961672950323301</v>
      </c>
      <c r="AE22" s="198">
        <f>SUM(AE23:AE33)</f>
        <v>30784</v>
      </c>
      <c r="AF22" s="199">
        <f t="shared" si="29"/>
        <v>15.03389267644703</v>
      </c>
      <c r="AG22" s="198">
        <f>SUM(AG23:AG33)</f>
        <v>41811</v>
      </c>
      <c r="AH22" s="200">
        <f t="shared" si="10"/>
        <v>20.419116641597157</v>
      </c>
      <c r="AI22" s="198">
        <f>SUM(AI23:AI33)</f>
        <v>66476</v>
      </c>
      <c r="AJ22" s="200">
        <f t="shared" si="30"/>
        <v>32.464691058975212</v>
      </c>
      <c r="AK22" s="198">
        <f>SUM(AK23:AK33)</f>
        <v>119</v>
      </c>
      <c r="AL22" s="199">
        <f t="shared" si="31"/>
        <v>5.8115684397648026E-2</v>
      </c>
      <c r="AM22" s="198">
        <f>SUM(AM23:AM33)</f>
        <v>128</v>
      </c>
      <c r="AN22" s="220">
        <f t="shared" si="11"/>
        <v>6.2510988259655023E-2</v>
      </c>
      <c r="AO22" s="808">
        <f>SUM(AO23:AO33)</f>
        <v>371489</v>
      </c>
      <c r="AP22" s="222">
        <f t="shared" si="33"/>
        <v>204764</v>
      </c>
      <c r="AS22" s="13">
        <v>55</v>
      </c>
      <c r="AT22" s="1">
        <v>5310</v>
      </c>
      <c r="AU22" s="1">
        <v>1033</v>
      </c>
      <c r="AV22" s="1">
        <v>115</v>
      </c>
      <c r="AW22" s="1">
        <v>2</v>
      </c>
      <c r="AX22" s="1">
        <v>15</v>
      </c>
      <c r="AY22" s="13">
        <v>55</v>
      </c>
      <c r="AZ22" s="1">
        <v>3383</v>
      </c>
      <c r="BA22" s="1">
        <v>3092</v>
      </c>
      <c r="BB22" s="13">
        <v>55</v>
      </c>
      <c r="BC22" s="1">
        <v>2360</v>
      </c>
      <c r="BD22" s="1">
        <v>4115</v>
      </c>
      <c r="BE22" s="1"/>
      <c r="BF22" s="13">
        <v>55</v>
      </c>
      <c r="BG22" s="562">
        <v>431</v>
      </c>
      <c r="BH22" s="562">
        <v>86</v>
      </c>
      <c r="BI22" s="13">
        <v>55</v>
      </c>
      <c r="BJ22" s="1">
        <v>306</v>
      </c>
      <c r="BK22" s="1">
        <v>211</v>
      </c>
      <c r="BL22" s="13">
        <v>55</v>
      </c>
      <c r="BM22" s="1">
        <v>221</v>
      </c>
      <c r="BN22" s="1">
        <v>114</v>
      </c>
      <c r="BO22" s="1">
        <v>85</v>
      </c>
      <c r="BP22" s="1">
        <v>97</v>
      </c>
      <c r="BQ22" s="1"/>
      <c r="BR22" s="558"/>
      <c r="BS22" s="558">
        <v>0.83365570599613148</v>
      </c>
      <c r="BT22" s="877">
        <v>55</v>
      </c>
      <c r="BU22" s="1">
        <v>517</v>
      </c>
      <c r="BV22" s="878">
        <f t="shared" si="34"/>
        <v>431</v>
      </c>
      <c r="BW22" s="878">
        <f t="shared" si="35"/>
        <v>86</v>
      </c>
      <c r="CA22" s="61">
        <v>55</v>
      </c>
      <c r="CB22" s="61">
        <v>517</v>
      </c>
    </row>
    <row r="23" spans="1:80" ht="15">
      <c r="A23" s="405">
        <v>45</v>
      </c>
      <c r="B23" s="408" t="s">
        <v>32</v>
      </c>
      <c r="C23" s="369">
        <f t="shared" ref="C23:C33" si="65">VLOOKUP(A23,$AS$8:$AT$132,2,0)</f>
        <v>28602</v>
      </c>
      <c r="D23" s="370">
        <f t="shared" si="4"/>
        <v>50.863372041328049</v>
      </c>
      <c r="E23" s="371">
        <f t="shared" ref="E23:E33" si="66">VLOOKUP(A23,$AS$8:$AU$132,3,0)</f>
        <v>24414</v>
      </c>
      <c r="F23" s="370">
        <f t="shared" si="5"/>
        <v>43.415787882560068</v>
      </c>
      <c r="G23" s="371">
        <f t="shared" ref="G23:G33" si="67">VLOOKUP(A23,$AS$8:$AV$132,4,0)</f>
        <v>3090</v>
      </c>
      <c r="H23" s="370">
        <f t="shared" si="0"/>
        <v>5.4949940426439987</v>
      </c>
      <c r="I23" s="371">
        <f t="shared" ref="I23:I33" si="68">VLOOKUP(A23,$AS$8:$AW$132,5,0)</f>
        <v>51</v>
      </c>
      <c r="J23" s="372">
        <f t="shared" si="16"/>
        <v>9.0694076431988332E-2</v>
      </c>
      <c r="K23" s="371">
        <f t="shared" ref="K23:K33" si="69">VLOOKUP(A23,$AS$8:$AX$132,6,0)</f>
        <v>76</v>
      </c>
      <c r="L23" s="373">
        <f t="shared" si="1"/>
        <v>0.13515195703590419</v>
      </c>
      <c r="M23" s="390">
        <f t="shared" ref="M23:M33" si="70">VLOOKUP(A23,$AY$8:$BA$132,2,0)</f>
        <v>26383</v>
      </c>
      <c r="N23" s="387">
        <f t="shared" si="36"/>
        <v>46.917290558924471</v>
      </c>
      <c r="O23" s="388">
        <f t="shared" ref="O23:O33" si="71">VLOOKUP(A23,$AY$8:$BA$132,3,0)</f>
        <v>29850</v>
      </c>
      <c r="P23" s="389">
        <f t="shared" si="20"/>
        <v>53.082709441075529</v>
      </c>
      <c r="Q23" s="390">
        <f t="shared" ref="Q23:Q33" si="72">VLOOKUP(A23,$BI$8:$BK$132,2,0)</f>
        <v>46169</v>
      </c>
      <c r="R23" s="387">
        <f t="shared" si="6"/>
        <v>51.601618383404869</v>
      </c>
      <c r="S23" s="388">
        <f t="shared" ref="S23:S33" si="73">VLOOKUP(A23,$BI$8:$BK$132,3,0)</f>
        <v>43303</v>
      </c>
      <c r="T23" s="391">
        <f t="shared" si="7"/>
        <v>48.398381616595138</v>
      </c>
      <c r="U23" s="390">
        <f t="shared" ref="U23:U33" si="74">VLOOKUP(A23,$BB$8:$BD$132,2,0)</f>
        <v>45224</v>
      </c>
      <c r="V23" s="392">
        <f t="shared" si="24"/>
        <v>80.422527697259611</v>
      </c>
      <c r="W23" s="388">
        <f t="shared" ref="W23:W33" si="75">VLOOKUP(A23,$BB$8:$BD$132,3,0)</f>
        <v>11009</v>
      </c>
      <c r="X23" s="391">
        <f t="shared" si="8"/>
        <v>19.577472302740382</v>
      </c>
      <c r="Y23" s="377">
        <f t="shared" ref="Y23:Y33" si="76">VLOOKUP(A23,$BF$8:$BH$132,2,0)</f>
        <v>78012.719232746866</v>
      </c>
      <c r="Z23" s="370">
        <f t="shared" ref="Z23:Z33" si="77">(Y23/AP23)*100</f>
        <v>87.1923274686459</v>
      </c>
      <c r="AA23" s="377">
        <f t="shared" ref="AA23:AA33" si="78">VLOOKUP(A23,$BF$8:$BH$132,3,0)</f>
        <v>11459.280767253134</v>
      </c>
      <c r="AB23" s="378">
        <f t="shared" ref="AB23:AB33" si="79">(AA23/AP23)*100</f>
        <v>12.807672531354095</v>
      </c>
      <c r="AC23" s="377">
        <f t="shared" ref="AC23:AC33" si="80">VLOOKUP(A23,$BL$8:$BQ$132,2,0)</f>
        <v>27827</v>
      </c>
      <c r="AD23" s="370">
        <f t="shared" si="9"/>
        <v>31.101350143061516</v>
      </c>
      <c r="AE23" s="375">
        <f t="shared" ref="AE23:AE33" si="81">VLOOKUP(A23,$BL$8:$BR$132,3,0)</f>
        <v>14466</v>
      </c>
      <c r="AF23" s="370">
        <f t="shared" si="29"/>
        <v>16.168186695278969</v>
      </c>
      <c r="AG23" s="375">
        <f t="shared" ref="AG23:AG33" si="82">VLOOKUP(A23,$BL$8:$BR$132,4,0)</f>
        <v>18275</v>
      </c>
      <c r="AH23" s="374">
        <f t="shared" si="10"/>
        <v>20.425384477825464</v>
      </c>
      <c r="AI23" s="375">
        <f t="shared" ref="AI23:AI33" si="83">VLOOKUP(A23,$BL$8:$BR$132,5,0)</f>
        <v>28756</v>
      </c>
      <c r="AJ23" s="374">
        <f t="shared" si="30"/>
        <v>32.139663805436335</v>
      </c>
      <c r="AK23" s="375">
        <f t="shared" ref="AK23:AK33" si="84">VLOOKUP(A23,$BL$8:$BR$132,6,0)</f>
        <v>67</v>
      </c>
      <c r="AL23" s="370">
        <f t="shared" si="31"/>
        <v>7.4883762517882688E-2</v>
      </c>
      <c r="AM23" s="375">
        <f t="shared" ref="AM23:AM33" si="85">VLOOKUP(A23,$BL$8:$BR$132,7,0)</f>
        <v>81</v>
      </c>
      <c r="AN23" s="378">
        <f t="shared" si="11"/>
        <v>9.0531115879828317E-2</v>
      </c>
      <c r="AO23" s="809">
        <f t="shared" ref="AO23:AO33" si="86">(U23+W23)</f>
        <v>56233</v>
      </c>
      <c r="AP23" s="393">
        <f t="shared" si="33"/>
        <v>89472</v>
      </c>
      <c r="AS23" s="13">
        <v>59</v>
      </c>
      <c r="AT23" s="1">
        <v>324</v>
      </c>
      <c r="AU23" s="1">
        <v>1903</v>
      </c>
      <c r="AV23" s="1">
        <v>465</v>
      </c>
      <c r="AW23" s="1">
        <v>4</v>
      </c>
      <c r="AX23" s="1">
        <v>58</v>
      </c>
      <c r="AY23" s="13">
        <v>59</v>
      </c>
      <c r="AZ23" s="1">
        <v>1366</v>
      </c>
      <c r="BA23" s="1">
        <v>1388</v>
      </c>
      <c r="BB23" s="13">
        <v>59</v>
      </c>
      <c r="BC23" s="1">
        <v>902</v>
      </c>
      <c r="BD23" s="1">
        <v>1852</v>
      </c>
      <c r="BE23" s="1"/>
      <c r="BF23" s="13">
        <v>59</v>
      </c>
      <c r="BG23" s="562">
        <v>725</v>
      </c>
      <c r="BH23" s="562">
        <v>225</v>
      </c>
      <c r="BI23" s="13">
        <v>59</v>
      </c>
      <c r="BJ23" s="1">
        <v>515</v>
      </c>
      <c r="BK23" s="1">
        <v>435</v>
      </c>
      <c r="BL23" s="13">
        <v>59</v>
      </c>
      <c r="BM23" s="1">
        <v>373</v>
      </c>
      <c r="BN23" s="1">
        <v>209</v>
      </c>
      <c r="BO23" s="1">
        <v>142</v>
      </c>
      <c r="BP23" s="1">
        <v>226</v>
      </c>
      <c r="BQ23" s="1"/>
      <c r="BR23" s="558"/>
      <c r="BS23" s="558">
        <v>0.76315789473684215</v>
      </c>
      <c r="BT23" s="877">
        <v>59</v>
      </c>
      <c r="BU23" s="1">
        <v>950</v>
      </c>
      <c r="BV23" s="878">
        <f t="shared" si="34"/>
        <v>725</v>
      </c>
      <c r="BW23" s="878">
        <f t="shared" si="35"/>
        <v>225</v>
      </c>
      <c r="CA23" s="61">
        <v>59</v>
      </c>
      <c r="CB23" s="61">
        <v>950</v>
      </c>
    </row>
    <row r="24" spans="1:80" ht="15">
      <c r="A24" s="405">
        <v>51</v>
      </c>
      <c r="B24" s="406" t="s">
        <v>35</v>
      </c>
      <c r="C24" s="369">
        <f t="shared" si="65"/>
        <v>5762</v>
      </c>
      <c r="D24" s="370">
        <f t="shared" si="4"/>
        <v>21.994045346973053</v>
      </c>
      <c r="E24" s="371">
        <f t="shared" si="66"/>
        <v>18950</v>
      </c>
      <c r="F24" s="370">
        <f t="shared" si="5"/>
        <v>72.333765936331019</v>
      </c>
      <c r="G24" s="371">
        <f t="shared" si="67"/>
        <v>1389</v>
      </c>
      <c r="H24" s="370">
        <f t="shared" si="0"/>
        <v>5.3019314451484849</v>
      </c>
      <c r="I24" s="371">
        <f t="shared" si="68"/>
        <v>68</v>
      </c>
      <c r="J24" s="372">
        <f t="shared" si="16"/>
        <v>0.25956179861058093</v>
      </c>
      <c r="K24" s="371">
        <f t="shared" si="69"/>
        <v>29</v>
      </c>
      <c r="L24" s="373">
        <f t="shared" si="1"/>
        <v>0.11069547293686541</v>
      </c>
      <c r="M24" s="377">
        <f t="shared" si="70"/>
        <v>12862</v>
      </c>
      <c r="N24" s="374">
        <f t="shared" si="36"/>
        <v>49.095350790136649</v>
      </c>
      <c r="O24" s="375">
        <f t="shared" si="71"/>
        <v>13336</v>
      </c>
      <c r="P24" s="376">
        <f t="shared" si="20"/>
        <v>50.904649209863351</v>
      </c>
      <c r="Q24" s="377">
        <f t="shared" si="72"/>
        <v>1916</v>
      </c>
      <c r="R24" s="374">
        <f t="shared" si="6"/>
        <v>53.895921237693386</v>
      </c>
      <c r="S24" s="375">
        <f t="shared" si="73"/>
        <v>1639</v>
      </c>
      <c r="T24" s="378">
        <f t="shared" si="7"/>
        <v>46.104078762306614</v>
      </c>
      <c r="U24" s="377">
        <f t="shared" si="74"/>
        <v>12070</v>
      </c>
      <c r="V24" s="370">
        <f t="shared" si="24"/>
        <v>46.072219253378123</v>
      </c>
      <c r="W24" s="375">
        <f t="shared" si="75"/>
        <v>14128</v>
      </c>
      <c r="X24" s="378">
        <f t="shared" si="8"/>
        <v>53.927780746621877</v>
      </c>
      <c r="Y24" s="377">
        <f t="shared" si="76"/>
        <v>2844.8002250984805</v>
      </c>
      <c r="Z24" s="370">
        <f t="shared" si="77"/>
        <v>80.022509848058519</v>
      </c>
      <c r="AA24" s="377">
        <f t="shared" si="78"/>
        <v>710.1997749015195</v>
      </c>
      <c r="AB24" s="378">
        <f t="shared" si="79"/>
        <v>19.977490151941478</v>
      </c>
      <c r="AC24" s="377">
        <f t="shared" si="80"/>
        <v>1208</v>
      </c>
      <c r="AD24" s="370">
        <f t="shared" si="9"/>
        <v>33.9803094233474</v>
      </c>
      <c r="AE24" s="375">
        <f t="shared" si="81"/>
        <v>724</v>
      </c>
      <c r="AF24" s="370">
        <f t="shared" si="29"/>
        <v>20.365682137834039</v>
      </c>
      <c r="AG24" s="375">
        <f t="shared" si="82"/>
        <v>707</v>
      </c>
      <c r="AH24" s="374">
        <f t="shared" si="10"/>
        <v>19.887482419127988</v>
      </c>
      <c r="AI24" s="375">
        <f t="shared" si="83"/>
        <v>914</v>
      </c>
      <c r="AJ24" s="374">
        <f t="shared" si="30"/>
        <v>25.710267229254569</v>
      </c>
      <c r="AK24" s="375">
        <f t="shared" si="84"/>
        <v>1</v>
      </c>
      <c r="AL24" s="370">
        <f t="shared" si="31"/>
        <v>2.8129395218002812E-2</v>
      </c>
      <c r="AM24" s="375">
        <f t="shared" si="85"/>
        <v>1</v>
      </c>
      <c r="AN24" s="378">
        <f t="shared" si="11"/>
        <v>2.8129395218002812E-2</v>
      </c>
      <c r="AO24" s="806">
        <f t="shared" si="86"/>
        <v>26198</v>
      </c>
      <c r="AP24" s="379">
        <f t="shared" si="33"/>
        <v>3555</v>
      </c>
      <c r="AS24" s="13">
        <v>79</v>
      </c>
      <c r="AT24" s="1">
        <v>2741</v>
      </c>
      <c r="AU24" s="1">
        <v>9285</v>
      </c>
      <c r="AV24" s="1">
        <v>6256</v>
      </c>
      <c r="AW24" s="1">
        <v>57</v>
      </c>
      <c r="AX24" s="1">
        <v>32</v>
      </c>
      <c r="AY24" s="13">
        <v>79</v>
      </c>
      <c r="AZ24" s="1">
        <v>8569</v>
      </c>
      <c r="BA24" s="1">
        <v>9802</v>
      </c>
      <c r="BB24" s="13">
        <v>79</v>
      </c>
      <c r="BC24" s="1">
        <v>9245</v>
      </c>
      <c r="BD24" s="1">
        <v>9126</v>
      </c>
      <c r="BE24" s="1"/>
      <c r="BF24" s="13">
        <v>79</v>
      </c>
      <c r="BG24" s="562">
        <v>23444.529118522238</v>
      </c>
      <c r="BH24" s="562">
        <v>2437.4708814777623</v>
      </c>
      <c r="BI24" s="13">
        <v>79</v>
      </c>
      <c r="BJ24" s="1">
        <v>13461</v>
      </c>
      <c r="BK24" s="1">
        <v>12421</v>
      </c>
      <c r="BL24" s="13">
        <v>79</v>
      </c>
      <c r="BM24" s="1">
        <v>9274</v>
      </c>
      <c r="BN24" s="1">
        <v>4731</v>
      </c>
      <c r="BO24" s="1">
        <v>4161</v>
      </c>
      <c r="BP24" s="1">
        <v>7663</v>
      </c>
      <c r="BQ24" s="1">
        <v>26</v>
      </c>
      <c r="BR24" s="558">
        <v>27</v>
      </c>
      <c r="BS24" s="558">
        <v>0.90582370444796534</v>
      </c>
      <c r="BT24" s="877">
        <v>79</v>
      </c>
      <c r="BU24" s="1">
        <v>25882</v>
      </c>
      <c r="BV24" s="878">
        <f t="shared" si="34"/>
        <v>23444.529118522238</v>
      </c>
      <c r="BW24" s="878">
        <f t="shared" si="35"/>
        <v>2437.4708814777623</v>
      </c>
      <c r="CA24" s="61">
        <v>79</v>
      </c>
      <c r="CB24" s="61">
        <v>25882</v>
      </c>
    </row>
    <row r="25" spans="1:80" ht="15">
      <c r="A25" s="405">
        <v>147</v>
      </c>
      <c r="B25" s="406" t="s">
        <v>71</v>
      </c>
      <c r="C25" s="369">
        <f t="shared" si="65"/>
        <v>7078</v>
      </c>
      <c r="D25" s="370">
        <f t="shared" si="4"/>
        <v>26.234247590808007</v>
      </c>
      <c r="E25" s="371">
        <f t="shared" si="66"/>
        <v>17995</v>
      </c>
      <c r="F25" s="370">
        <f t="shared" si="5"/>
        <v>66.697553743513708</v>
      </c>
      <c r="G25" s="371">
        <f t="shared" si="67"/>
        <v>1835</v>
      </c>
      <c r="H25" s="370">
        <f t="shared" si="0"/>
        <v>6.8013343217197928</v>
      </c>
      <c r="I25" s="371">
        <f t="shared" si="68"/>
        <v>29</v>
      </c>
      <c r="J25" s="372">
        <f t="shared" si="16"/>
        <v>0.10748702742772423</v>
      </c>
      <c r="K25" s="371">
        <f t="shared" si="69"/>
        <v>43</v>
      </c>
      <c r="L25" s="373">
        <f t="shared" si="1"/>
        <v>0.15937731653076354</v>
      </c>
      <c r="M25" s="377">
        <f t="shared" si="70"/>
        <v>12660</v>
      </c>
      <c r="N25" s="374">
        <f t="shared" si="36"/>
        <v>46.923647146034099</v>
      </c>
      <c r="O25" s="375">
        <f t="shared" si="71"/>
        <v>14320</v>
      </c>
      <c r="P25" s="376">
        <f t="shared" si="20"/>
        <v>53.076352853965901</v>
      </c>
      <c r="Q25" s="377">
        <f t="shared" si="72"/>
        <v>14234</v>
      </c>
      <c r="R25" s="374">
        <f t="shared" si="6"/>
        <v>52.763465174037137</v>
      </c>
      <c r="S25" s="375">
        <f t="shared" si="73"/>
        <v>12743</v>
      </c>
      <c r="T25" s="378">
        <f t="shared" si="7"/>
        <v>47.236534825962856</v>
      </c>
      <c r="U25" s="377">
        <f t="shared" si="74"/>
        <v>19775</v>
      </c>
      <c r="V25" s="370">
        <f t="shared" si="24"/>
        <v>73.295033358043</v>
      </c>
      <c r="W25" s="375">
        <f t="shared" si="75"/>
        <v>7205</v>
      </c>
      <c r="X25" s="378">
        <f t="shared" si="8"/>
        <v>26.704966641957007</v>
      </c>
      <c r="Y25" s="377">
        <f t="shared" si="76"/>
        <v>22478.999592154538</v>
      </c>
      <c r="Z25" s="370">
        <f t="shared" si="77"/>
        <v>83.326535908939235</v>
      </c>
      <c r="AA25" s="377">
        <f t="shared" si="78"/>
        <v>4498.0004078454622</v>
      </c>
      <c r="AB25" s="378">
        <f t="shared" si="79"/>
        <v>16.673464091060765</v>
      </c>
      <c r="AC25" s="377">
        <f t="shared" si="80"/>
        <v>8708</v>
      </c>
      <c r="AD25" s="370">
        <f t="shared" si="9"/>
        <v>32.279349075138079</v>
      </c>
      <c r="AE25" s="375">
        <f t="shared" si="81"/>
        <v>3219</v>
      </c>
      <c r="AF25" s="370">
        <f t="shared" si="29"/>
        <v>11.932386848055751</v>
      </c>
      <c r="AG25" s="375">
        <f t="shared" si="82"/>
        <v>5512</v>
      </c>
      <c r="AH25" s="374">
        <f t="shared" si="10"/>
        <v>20.43222003929273</v>
      </c>
      <c r="AI25" s="375">
        <f t="shared" si="83"/>
        <v>9512</v>
      </c>
      <c r="AJ25" s="374">
        <f t="shared" si="30"/>
        <v>35.259665641101677</v>
      </c>
      <c r="AK25" s="375">
        <f t="shared" si="84"/>
        <v>14</v>
      </c>
      <c r="AL25" s="370">
        <f t="shared" si="31"/>
        <v>5.1896059606331327E-2</v>
      </c>
      <c r="AM25" s="375">
        <f t="shared" si="85"/>
        <v>12</v>
      </c>
      <c r="AN25" s="378">
        <f t="shared" si="11"/>
        <v>4.4482336805426841E-2</v>
      </c>
      <c r="AO25" s="806">
        <f t="shared" si="86"/>
        <v>26980</v>
      </c>
      <c r="AP25" s="379">
        <f t="shared" si="33"/>
        <v>26977</v>
      </c>
      <c r="AS25" s="13">
        <v>86</v>
      </c>
      <c r="AT25" s="1">
        <v>227</v>
      </c>
      <c r="AU25" s="1">
        <v>1386</v>
      </c>
      <c r="AV25" s="1">
        <v>1158</v>
      </c>
      <c r="AW25" s="1">
        <v>1</v>
      </c>
      <c r="AX25" s="1">
        <v>0</v>
      </c>
      <c r="AY25" s="13">
        <v>86</v>
      </c>
      <c r="AZ25" s="1">
        <v>1362</v>
      </c>
      <c r="BA25" s="1">
        <v>1410</v>
      </c>
      <c r="BB25" s="13">
        <v>86</v>
      </c>
      <c r="BC25" s="1">
        <v>843</v>
      </c>
      <c r="BD25" s="1">
        <v>1929</v>
      </c>
      <c r="BE25" s="1"/>
      <c r="BF25" s="13">
        <v>86</v>
      </c>
      <c r="BG25" s="562">
        <v>806</v>
      </c>
      <c r="BH25" s="562">
        <v>317</v>
      </c>
      <c r="BI25" s="13">
        <v>86</v>
      </c>
      <c r="BJ25" s="1">
        <v>602</v>
      </c>
      <c r="BK25" s="1">
        <v>521</v>
      </c>
      <c r="BL25" s="13">
        <v>86</v>
      </c>
      <c r="BM25" s="1">
        <v>382</v>
      </c>
      <c r="BN25" s="1">
        <v>177</v>
      </c>
      <c r="BO25" s="1">
        <v>219</v>
      </c>
      <c r="BP25" s="1">
        <v>344</v>
      </c>
      <c r="BQ25" s="1">
        <v>1</v>
      </c>
      <c r="BR25" s="558"/>
      <c r="BS25" s="558">
        <v>0.71772039180765801</v>
      </c>
      <c r="BT25" s="877">
        <v>86</v>
      </c>
      <c r="BU25" s="1">
        <v>1123</v>
      </c>
      <c r="BV25" s="878">
        <f t="shared" si="34"/>
        <v>806</v>
      </c>
      <c r="BW25" s="878">
        <f t="shared" si="35"/>
        <v>317</v>
      </c>
      <c r="CA25" s="61">
        <v>86</v>
      </c>
      <c r="CB25" s="61">
        <v>1123</v>
      </c>
    </row>
    <row r="26" spans="1:80" ht="15">
      <c r="A26" s="405">
        <v>172</v>
      </c>
      <c r="B26" s="406" t="s">
        <v>79</v>
      </c>
      <c r="C26" s="369">
        <f t="shared" si="65"/>
        <v>12997</v>
      </c>
      <c r="D26" s="370">
        <f t="shared" si="4"/>
        <v>35.043679896462464</v>
      </c>
      <c r="E26" s="371">
        <f t="shared" si="66"/>
        <v>20664</v>
      </c>
      <c r="F26" s="370">
        <f t="shared" si="5"/>
        <v>55.716134598792067</v>
      </c>
      <c r="G26" s="371">
        <f t="shared" si="67"/>
        <v>3310</v>
      </c>
      <c r="H26" s="370">
        <f t="shared" si="0"/>
        <v>8.9247195858498696</v>
      </c>
      <c r="I26" s="371">
        <f t="shared" si="68"/>
        <v>48</v>
      </c>
      <c r="J26" s="372">
        <f t="shared" si="16"/>
        <v>0.12942191544434856</v>
      </c>
      <c r="K26" s="371">
        <f t="shared" si="69"/>
        <v>69</v>
      </c>
      <c r="L26" s="373">
        <f t="shared" si="1"/>
        <v>0.18604400345125108</v>
      </c>
      <c r="M26" s="377">
        <f t="shared" si="70"/>
        <v>17043</v>
      </c>
      <c r="N26" s="374">
        <f t="shared" si="36"/>
        <v>45.952868852459019</v>
      </c>
      <c r="O26" s="375">
        <f t="shared" si="71"/>
        <v>20045</v>
      </c>
      <c r="P26" s="376">
        <f t="shared" si="20"/>
        <v>54.047131147540981</v>
      </c>
      <c r="Q26" s="377">
        <f t="shared" si="72"/>
        <v>17187</v>
      </c>
      <c r="R26" s="374">
        <f t="shared" si="6"/>
        <v>52.956401170851954</v>
      </c>
      <c r="S26" s="375">
        <f t="shared" si="73"/>
        <v>15268</v>
      </c>
      <c r="T26" s="378">
        <f t="shared" si="7"/>
        <v>47.043598829148053</v>
      </c>
      <c r="U26" s="377">
        <f t="shared" si="74"/>
        <v>26950</v>
      </c>
      <c r="V26" s="370">
        <f t="shared" si="24"/>
        <v>72.665012942191538</v>
      </c>
      <c r="W26" s="375">
        <f t="shared" si="75"/>
        <v>10138</v>
      </c>
      <c r="X26" s="378">
        <f t="shared" si="8"/>
        <v>27.334987057808458</v>
      </c>
      <c r="Y26" s="377">
        <f t="shared" si="76"/>
        <v>27497.625285089071</v>
      </c>
      <c r="Z26" s="370">
        <f t="shared" si="77"/>
        <v>84.725389878567469</v>
      </c>
      <c r="AA26" s="377">
        <f t="shared" si="78"/>
        <v>4957.3747149109295</v>
      </c>
      <c r="AB26" s="378">
        <f t="shared" si="79"/>
        <v>15.274610121432536</v>
      </c>
      <c r="AC26" s="377">
        <f t="shared" si="80"/>
        <v>10472</v>
      </c>
      <c r="AD26" s="370">
        <f t="shared" si="9"/>
        <v>32.266214758896936</v>
      </c>
      <c r="AE26" s="375">
        <f t="shared" si="81"/>
        <v>3798</v>
      </c>
      <c r="AF26" s="370">
        <f t="shared" si="29"/>
        <v>11.702357109844399</v>
      </c>
      <c r="AG26" s="375">
        <f t="shared" si="82"/>
        <v>6700</v>
      </c>
      <c r="AH26" s="374">
        <f t="shared" si="10"/>
        <v>20.643968571868744</v>
      </c>
      <c r="AI26" s="375">
        <f t="shared" si="83"/>
        <v>11455</v>
      </c>
      <c r="AJ26" s="374">
        <f t="shared" si="30"/>
        <v>35.295023879217382</v>
      </c>
      <c r="AK26" s="375">
        <f t="shared" si="84"/>
        <v>15</v>
      </c>
      <c r="AL26" s="370">
        <f t="shared" si="31"/>
        <v>4.6217840086273304E-2</v>
      </c>
      <c r="AM26" s="375">
        <f t="shared" si="85"/>
        <v>15</v>
      </c>
      <c r="AN26" s="378">
        <f t="shared" si="11"/>
        <v>4.6217840086273304E-2</v>
      </c>
      <c r="AO26" s="806">
        <f t="shared" si="86"/>
        <v>37088</v>
      </c>
      <c r="AP26" s="379">
        <f t="shared" si="33"/>
        <v>32455</v>
      </c>
      <c r="AS26" s="13">
        <v>88</v>
      </c>
      <c r="AT26" s="1">
        <v>27030</v>
      </c>
      <c r="AU26" s="1">
        <v>46902</v>
      </c>
      <c r="AV26" s="1">
        <v>20375</v>
      </c>
      <c r="AW26" s="1">
        <v>516</v>
      </c>
      <c r="AX26" s="1">
        <v>639</v>
      </c>
      <c r="AY26" s="13">
        <v>88</v>
      </c>
      <c r="AZ26" s="1">
        <v>43139</v>
      </c>
      <c r="BA26" s="1">
        <v>52323</v>
      </c>
      <c r="BB26" s="13">
        <v>88</v>
      </c>
      <c r="BC26" s="1">
        <v>89941</v>
      </c>
      <c r="BD26" s="1">
        <v>5521</v>
      </c>
      <c r="BE26" s="1"/>
      <c r="BF26" s="13">
        <v>88</v>
      </c>
      <c r="BG26" s="562">
        <v>322096.68719263433</v>
      </c>
      <c r="BH26" s="562">
        <v>2476.3128073656699</v>
      </c>
      <c r="BI26" s="13">
        <v>88</v>
      </c>
      <c r="BJ26" s="1">
        <v>154796</v>
      </c>
      <c r="BK26" s="1">
        <v>169777</v>
      </c>
      <c r="BL26" s="13">
        <v>88</v>
      </c>
      <c r="BM26" s="1">
        <v>98889</v>
      </c>
      <c r="BN26" s="1">
        <v>81159</v>
      </c>
      <c r="BO26" s="1">
        <v>55210</v>
      </c>
      <c r="BP26" s="1">
        <v>88014</v>
      </c>
      <c r="BQ26" s="1">
        <v>697</v>
      </c>
      <c r="BR26" s="558">
        <v>604</v>
      </c>
      <c r="BS26" s="558">
        <v>0.99237055205649982</v>
      </c>
      <c r="BT26" s="877">
        <v>88</v>
      </c>
      <c r="BU26" s="1">
        <v>324573</v>
      </c>
      <c r="BV26" s="878">
        <f t="shared" si="34"/>
        <v>322096.68719263433</v>
      </c>
      <c r="BW26" s="878">
        <f t="shared" si="35"/>
        <v>2476.3128073656699</v>
      </c>
      <c r="CA26" s="61">
        <v>88</v>
      </c>
      <c r="CB26" s="61">
        <v>324573</v>
      </c>
    </row>
    <row r="27" spans="1:80" ht="15">
      <c r="A27" s="405">
        <v>475</v>
      </c>
      <c r="B27" s="406" t="s">
        <v>153</v>
      </c>
      <c r="C27" s="369">
        <f t="shared" si="65"/>
        <v>2630</v>
      </c>
      <c r="D27" s="370">
        <f t="shared" si="4"/>
        <v>56.559139784946233</v>
      </c>
      <c r="E27" s="371">
        <f t="shared" si="66"/>
        <v>1994</v>
      </c>
      <c r="F27" s="370">
        <f t="shared" si="5"/>
        <v>42.881720430107528</v>
      </c>
      <c r="G27" s="371">
        <f t="shared" si="67"/>
        <v>14</v>
      </c>
      <c r="H27" s="370">
        <f t="shared" si="0"/>
        <v>0.30107526881720431</v>
      </c>
      <c r="I27" s="371">
        <f t="shared" si="68"/>
        <v>7</v>
      </c>
      <c r="J27" s="372">
        <f t="shared" si="16"/>
        <v>0.15053763440860216</v>
      </c>
      <c r="K27" s="371">
        <f t="shared" si="69"/>
        <v>5</v>
      </c>
      <c r="L27" s="373">
        <f t="shared" si="1"/>
        <v>0.10752688172043011</v>
      </c>
      <c r="M27" s="377">
        <f t="shared" si="70"/>
        <v>2318</v>
      </c>
      <c r="N27" s="374">
        <f t="shared" si="36"/>
        <v>49.849462365591393</v>
      </c>
      <c r="O27" s="375">
        <f t="shared" si="71"/>
        <v>2332</v>
      </c>
      <c r="P27" s="376">
        <f t="shared" si="20"/>
        <v>50.1505376344086</v>
      </c>
      <c r="Q27" s="377">
        <f t="shared" si="72"/>
        <v>155</v>
      </c>
      <c r="R27" s="374">
        <f t="shared" si="6"/>
        <v>56.159420289855078</v>
      </c>
      <c r="S27" s="375">
        <f t="shared" si="73"/>
        <v>121</v>
      </c>
      <c r="T27" s="378">
        <f t="shared" si="7"/>
        <v>43.840579710144929</v>
      </c>
      <c r="U27" s="377">
        <f t="shared" si="74"/>
        <v>1081</v>
      </c>
      <c r="V27" s="370">
        <f t="shared" si="24"/>
        <v>23.247311827956992</v>
      </c>
      <c r="W27" s="375">
        <f t="shared" si="75"/>
        <v>3569</v>
      </c>
      <c r="X27" s="378">
        <f t="shared" si="8"/>
        <v>76.752688172043008</v>
      </c>
      <c r="Y27" s="377">
        <f t="shared" si="76"/>
        <v>169.00000000000003</v>
      </c>
      <c r="Z27" s="370">
        <f t="shared" si="77"/>
        <v>61.231884057971023</v>
      </c>
      <c r="AA27" s="377">
        <f t="shared" si="78"/>
        <v>106.99999999999997</v>
      </c>
      <c r="AB27" s="378">
        <f t="shared" si="79"/>
        <v>38.768115942028977</v>
      </c>
      <c r="AC27" s="377">
        <f t="shared" si="80"/>
        <v>125</v>
      </c>
      <c r="AD27" s="370">
        <f t="shared" si="9"/>
        <v>45.289855072463766</v>
      </c>
      <c r="AE27" s="375">
        <f t="shared" si="81"/>
        <v>84</v>
      </c>
      <c r="AF27" s="370">
        <f t="shared" si="29"/>
        <v>30.434782608695656</v>
      </c>
      <c r="AG27" s="375">
        <f t="shared" si="82"/>
        <v>30</v>
      </c>
      <c r="AH27" s="374">
        <f t="shared" si="10"/>
        <v>10.869565217391305</v>
      </c>
      <c r="AI27" s="375">
        <f t="shared" si="83"/>
        <v>37</v>
      </c>
      <c r="AJ27" s="374">
        <f t="shared" si="30"/>
        <v>13.405797101449277</v>
      </c>
      <c r="AK27" s="375">
        <f t="shared" si="84"/>
        <v>0</v>
      </c>
      <c r="AL27" s="370">
        <f t="shared" si="31"/>
        <v>0</v>
      </c>
      <c r="AM27" s="375">
        <f t="shared" si="85"/>
        <v>0</v>
      </c>
      <c r="AN27" s="378">
        <f t="shared" si="11"/>
        <v>0</v>
      </c>
      <c r="AO27" s="806">
        <f t="shared" si="86"/>
        <v>4650</v>
      </c>
      <c r="AP27" s="379">
        <f t="shared" si="33"/>
        <v>276</v>
      </c>
      <c r="AS27" s="13">
        <v>91</v>
      </c>
      <c r="AT27" s="1">
        <v>1298</v>
      </c>
      <c r="AU27" s="1">
        <v>3122</v>
      </c>
      <c r="AV27" s="1">
        <v>1795</v>
      </c>
      <c r="AW27" s="1">
        <v>20</v>
      </c>
      <c r="AX27" s="1">
        <v>181</v>
      </c>
      <c r="AY27" s="13">
        <v>91</v>
      </c>
      <c r="AZ27" s="1">
        <v>3397</v>
      </c>
      <c r="BA27" s="1">
        <v>3019</v>
      </c>
      <c r="BB27" s="13">
        <v>91</v>
      </c>
      <c r="BC27" s="1">
        <v>2619</v>
      </c>
      <c r="BD27" s="1">
        <v>3797</v>
      </c>
      <c r="BE27" s="1"/>
      <c r="BF27" s="13">
        <v>91</v>
      </c>
      <c r="BG27" s="562">
        <v>751</v>
      </c>
      <c r="BH27" s="562">
        <v>129</v>
      </c>
      <c r="BI27" s="13">
        <v>91</v>
      </c>
      <c r="BJ27" s="1">
        <v>451</v>
      </c>
      <c r="BK27" s="1">
        <v>429</v>
      </c>
      <c r="BL27" s="13">
        <v>91</v>
      </c>
      <c r="BM27" s="1">
        <v>289</v>
      </c>
      <c r="BN27" s="1">
        <v>197</v>
      </c>
      <c r="BO27" s="1">
        <v>162</v>
      </c>
      <c r="BP27" s="1">
        <v>231</v>
      </c>
      <c r="BQ27" s="1"/>
      <c r="BR27" s="558">
        <v>1</v>
      </c>
      <c r="BS27" s="558">
        <v>0.85340909090909089</v>
      </c>
      <c r="BT27" s="877">
        <v>91</v>
      </c>
      <c r="BU27" s="1">
        <v>880</v>
      </c>
      <c r="BV27" s="878">
        <f t="shared" si="34"/>
        <v>751</v>
      </c>
      <c r="BW27" s="878">
        <f t="shared" si="35"/>
        <v>129</v>
      </c>
      <c r="CA27" s="61">
        <v>91</v>
      </c>
      <c r="CB27" s="61">
        <v>880</v>
      </c>
    </row>
    <row r="28" spans="1:80" ht="15">
      <c r="A28" s="405">
        <v>480</v>
      </c>
      <c r="B28" s="406" t="s">
        <v>155</v>
      </c>
      <c r="C28" s="369">
        <f t="shared" si="65"/>
        <v>6931</v>
      </c>
      <c r="D28" s="370">
        <f t="shared" si="4"/>
        <v>35.075910931174086</v>
      </c>
      <c r="E28" s="371">
        <f t="shared" si="66"/>
        <v>12312</v>
      </c>
      <c r="F28" s="370">
        <f t="shared" si="5"/>
        <v>62.307692307692307</v>
      </c>
      <c r="G28" s="371">
        <f t="shared" si="67"/>
        <v>485</v>
      </c>
      <c r="H28" s="370">
        <f t="shared" si="0"/>
        <v>2.4544534412955463</v>
      </c>
      <c r="I28" s="371">
        <f t="shared" si="68"/>
        <v>17</v>
      </c>
      <c r="J28" s="372">
        <f t="shared" si="16"/>
        <v>8.6032388663967618E-2</v>
      </c>
      <c r="K28" s="371">
        <f t="shared" si="69"/>
        <v>15</v>
      </c>
      <c r="L28" s="373">
        <f t="shared" si="1"/>
        <v>7.5910931174089064E-2</v>
      </c>
      <c r="M28" s="377">
        <f t="shared" si="70"/>
        <v>9611</v>
      </c>
      <c r="N28" s="374">
        <f t="shared" si="36"/>
        <v>48.638663967611336</v>
      </c>
      <c r="O28" s="375">
        <f t="shared" si="71"/>
        <v>10149</v>
      </c>
      <c r="P28" s="376">
        <f t="shared" si="20"/>
        <v>51.361336032388664</v>
      </c>
      <c r="Q28" s="377">
        <f t="shared" si="72"/>
        <v>1583</v>
      </c>
      <c r="R28" s="374">
        <f t="shared" si="6"/>
        <v>63.599839292888717</v>
      </c>
      <c r="S28" s="375">
        <f t="shared" si="73"/>
        <v>906</v>
      </c>
      <c r="T28" s="378">
        <f t="shared" si="7"/>
        <v>36.40016070711129</v>
      </c>
      <c r="U28" s="377">
        <f t="shared" si="74"/>
        <v>10377</v>
      </c>
      <c r="V28" s="370">
        <f t="shared" si="24"/>
        <v>52.515182186234824</v>
      </c>
      <c r="W28" s="375">
        <f t="shared" si="75"/>
        <v>9383</v>
      </c>
      <c r="X28" s="378">
        <f t="shared" si="8"/>
        <v>47.484817813765183</v>
      </c>
      <c r="Y28" s="377">
        <f t="shared" si="76"/>
        <v>1408</v>
      </c>
      <c r="Z28" s="370">
        <f t="shared" si="77"/>
        <v>56.568903173965445</v>
      </c>
      <c r="AA28" s="377">
        <f t="shared" si="78"/>
        <v>1081</v>
      </c>
      <c r="AB28" s="378">
        <f t="shared" si="79"/>
        <v>43.431096826034555</v>
      </c>
      <c r="AC28" s="377">
        <f t="shared" si="80"/>
        <v>1174</v>
      </c>
      <c r="AD28" s="370">
        <f t="shared" si="9"/>
        <v>47.167537163519484</v>
      </c>
      <c r="AE28" s="375">
        <f t="shared" si="81"/>
        <v>397</v>
      </c>
      <c r="AF28" s="370">
        <f t="shared" si="29"/>
        <v>15.950180795500202</v>
      </c>
      <c r="AG28" s="375">
        <f t="shared" si="82"/>
        <v>409</v>
      </c>
      <c r="AH28" s="374">
        <f t="shared" si="10"/>
        <v>16.432302129369226</v>
      </c>
      <c r="AI28" s="375">
        <f t="shared" si="83"/>
        <v>508</v>
      </c>
      <c r="AJ28" s="374">
        <f t="shared" si="30"/>
        <v>20.409803133788671</v>
      </c>
      <c r="AK28" s="375">
        <f t="shared" si="84"/>
        <v>0</v>
      </c>
      <c r="AL28" s="370">
        <f t="shared" si="31"/>
        <v>0</v>
      </c>
      <c r="AM28" s="375">
        <f t="shared" si="85"/>
        <v>1</v>
      </c>
      <c r="AN28" s="378">
        <f t="shared" si="11"/>
        <v>4.0176777822418644E-2</v>
      </c>
      <c r="AO28" s="806">
        <f t="shared" si="86"/>
        <v>19760</v>
      </c>
      <c r="AP28" s="379">
        <f t="shared" si="33"/>
        <v>2489</v>
      </c>
      <c r="AS28" s="13">
        <v>93</v>
      </c>
      <c r="AT28" s="1">
        <v>8457</v>
      </c>
      <c r="AU28" s="1">
        <v>4509</v>
      </c>
      <c r="AV28" s="1">
        <v>932</v>
      </c>
      <c r="AW28" s="1">
        <v>1</v>
      </c>
      <c r="AX28" s="1">
        <v>30</v>
      </c>
      <c r="AY28" s="13">
        <v>93</v>
      </c>
      <c r="AZ28" s="1">
        <v>7211</v>
      </c>
      <c r="BA28" s="1">
        <v>6718</v>
      </c>
      <c r="BB28" s="13">
        <v>93</v>
      </c>
      <c r="BC28" s="1">
        <v>4200</v>
      </c>
      <c r="BD28" s="1">
        <v>9729</v>
      </c>
      <c r="BE28" s="1"/>
      <c r="BF28" s="13">
        <v>93</v>
      </c>
      <c r="BG28" s="562">
        <v>996</v>
      </c>
      <c r="BH28" s="562">
        <v>150</v>
      </c>
      <c r="BI28" s="13">
        <v>93</v>
      </c>
      <c r="BJ28" s="1">
        <v>594</v>
      </c>
      <c r="BK28" s="1">
        <v>552</v>
      </c>
      <c r="BL28" s="13">
        <v>93</v>
      </c>
      <c r="BM28" s="1">
        <v>400</v>
      </c>
      <c r="BN28" s="1">
        <v>267</v>
      </c>
      <c r="BO28" s="1">
        <v>193</v>
      </c>
      <c r="BP28" s="1">
        <v>285</v>
      </c>
      <c r="BQ28" s="1">
        <v>1</v>
      </c>
      <c r="BR28" s="558"/>
      <c r="BS28" s="558">
        <v>0.86910994764397909</v>
      </c>
      <c r="BT28" s="877">
        <v>93</v>
      </c>
      <c r="BU28" s="1">
        <v>1146</v>
      </c>
      <c r="BV28" s="878">
        <f t="shared" si="34"/>
        <v>996</v>
      </c>
      <c r="BW28" s="878">
        <f t="shared" si="35"/>
        <v>150</v>
      </c>
      <c r="CA28" s="61">
        <v>93</v>
      </c>
      <c r="CB28" s="61">
        <v>1146</v>
      </c>
    </row>
    <row r="29" spans="1:80" ht="15">
      <c r="A29" s="405">
        <v>490</v>
      </c>
      <c r="B29" s="406" t="s">
        <v>159</v>
      </c>
      <c r="C29" s="369">
        <f t="shared" si="65"/>
        <v>18722</v>
      </c>
      <c r="D29" s="370">
        <f t="shared" si="4"/>
        <v>39.328627846399463</v>
      </c>
      <c r="E29" s="371">
        <f t="shared" si="66"/>
        <v>27761</v>
      </c>
      <c r="F29" s="370">
        <f t="shared" si="5"/>
        <v>58.316528022855216</v>
      </c>
      <c r="G29" s="371">
        <f t="shared" si="67"/>
        <v>1054</v>
      </c>
      <c r="H29" s="370">
        <f t="shared" si="0"/>
        <v>2.2140996554911352</v>
      </c>
      <c r="I29" s="371">
        <f t="shared" si="68"/>
        <v>45</v>
      </c>
      <c r="J29" s="372">
        <f t="shared" si="16"/>
        <v>9.4529871439374843E-2</v>
      </c>
      <c r="K29" s="371">
        <f t="shared" si="69"/>
        <v>22</v>
      </c>
      <c r="L29" s="373">
        <f t="shared" si="1"/>
        <v>4.621460381480548E-2</v>
      </c>
      <c r="M29" s="377">
        <f t="shared" si="70"/>
        <v>23643</v>
      </c>
      <c r="N29" s="374">
        <f t="shared" si="36"/>
        <v>49.665994454247539</v>
      </c>
      <c r="O29" s="375">
        <f t="shared" si="71"/>
        <v>23961</v>
      </c>
      <c r="P29" s="376">
        <f t="shared" si="20"/>
        <v>50.334005545752461</v>
      </c>
      <c r="Q29" s="377">
        <f t="shared" si="72"/>
        <v>2694</v>
      </c>
      <c r="R29" s="374">
        <f t="shared" si="6"/>
        <v>55.730244104261487</v>
      </c>
      <c r="S29" s="375">
        <f t="shared" si="73"/>
        <v>2140</v>
      </c>
      <c r="T29" s="378">
        <f t="shared" si="7"/>
        <v>44.269755895738513</v>
      </c>
      <c r="U29" s="377">
        <f t="shared" si="74"/>
        <v>14906</v>
      </c>
      <c r="V29" s="370">
        <f t="shared" si="24"/>
        <v>31.312494748340473</v>
      </c>
      <c r="W29" s="375">
        <f t="shared" si="75"/>
        <v>32698</v>
      </c>
      <c r="X29" s="378">
        <f t="shared" si="8"/>
        <v>68.687505251659516</v>
      </c>
      <c r="Y29" s="377">
        <f t="shared" si="76"/>
        <v>2527</v>
      </c>
      <c r="Z29" s="370">
        <f t="shared" si="77"/>
        <v>52.275548200248245</v>
      </c>
      <c r="AA29" s="377">
        <f t="shared" si="78"/>
        <v>2307</v>
      </c>
      <c r="AB29" s="378">
        <f t="shared" si="79"/>
        <v>47.724451799751762</v>
      </c>
      <c r="AC29" s="377">
        <f t="shared" si="80"/>
        <v>1840</v>
      </c>
      <c r="AD29" s="370">
        <f t="shared" si="9"/>
        <v>38.063715349606952</v>
      </c>
      <c r="AE29" s="375">
        <f t="shared" si="81"/>
        <v>990</v>
      </c>
      <c r="AF29" s="370">
        <f t="shared" si="29"/>
        <v>20.479933802234175</v>
      </c>
      <c r="AG29" s="375">
        <f t="shared" si="82"/>
        <v>854</v>
      </c>
      <c r="AH29" s="374">
        <f t="shared" si="10"/>
        <v>17.666528754654532</v>
      </c>
      <c r="AI29" s="375">
        <f t="shared" si="83"/>
        <v>1150</v>
      </c>
      <c r="AJ29" s="374">
        <f t="shared" si="30"/>
        <v>23.789822093504345</v>
      </c>
      <c r="AK29" s="375">
        <f t="shared" si="84"/>
        <v>0</v>
      </c>
      <c r="AL29" s="370">
        <f t="shared" si="31"/>
        <v>0</v>
      </c>
      <c r="AM29" s="375">
        <f t="shared" si="85"/>
        <v>0</v>
      </c>
      <c r="AN29" s="378">
        <f t="shared" si="11"/>
        <v>0</v>
      </c>
      <c r="AO29" s="806">
        <f t="shared" si="86"/>
        <v>47604</v>
      </c>
      <c r="AP29" s="379">
        <f t="shared" si="33"/>
        <v>4834</v>
      </c>
      <c r="AS29" s="13">
        <v>101</v>
      </c>
      <c r="AT29" s="1">
        <v>3114</v>
      </c>
      <c r="AU29" s="1">
        <v>11917</v>
      </c>
      <c r="AV29" s="1">
        <v>3437</v>
      </c>
      <c r="AW29" s="1">
        <v>11</v>
      </c>
      <c r="AX29" s="1">
        <v>15</v>
      </c>
      <c r="AY29" s="13">
        <v>101</v>
      </c>
      <c r="AZ29" s="1">
        <v>9350</v>
      </c>
      <c r="BA29" s="1">
        <v>9144</v>
      </c>
      <c r="BB29" s="13">
        <v>101</v>
      </c>
      <c r="BC29" s="1">
        <v>9834</v>
      </c>
      <c r="BD29" s="1">
        <v>8660</v>
      </c>
      <c r="BE29" s="1"/>
      <c r="BF29" s="13">
        <v>101</v>
      </c>
      <c r="BG29" s="562">
        <v>5955</v>
      </c>
      <c r="BH29" s="562">
        <v>1469</v>
      </c>
      <c r="BI29" s="13">
        <v>101</v>
      </c>
      <c r="BJ29" s="1">
        <v>3926</v>
      </c>
      <c r="BK29" s="1">
        <v>3498</v>
      </c>
      <c r="BL29" s="13">
        <v>101</v>
      </c>
      <c r="BM29" s="1">
        <v>2710</v>
      </c>
      <c r="BN29" s="1">
        <v>1487</v>
      </c>
      <c r="BO29" s="1">
        <v>1207</v>
      </c>
      <c r="BP29" s="1">
        <v>2008</v>
      </c>
      <c r="BQ29" s="1">
        <v>9</v>
      </c>
      <c r="BR29" s="558">
        <v>3</v>
      </c>
      <c r="BS29" s="558">
        <v>0.80212823275862066</v>
      </c>
      <c r="BT29" s="877">
        <v>101</v>
      </c>
      <c r="BU29" s="1">
        <v>7424</v>
      </c>
      <c r="BV29" s="878">
        <f t="shared" si="34"/>
        <v>5955</v>
      </c>
      <c r="BW29" s="878">
        <f t="shared" si="35"/>
        <v>1469</v>
      </c>
      <c r="CA29" s="61">
        <v>101</v>
      </c>
      <c r="CB29" s="61">
        <v>7424</v>
      </c>
    </row>
    <row r="30" spans="1:80" ht="15">
      <c r="A30" s="405">
        <v>659</v>
      </c>
      <c r="B30" s="406" t="s">
        <v>199</v>
      </c>
      <c r="C30" s="369">
        <f t="shared" si="65"/>
        <v>3966</v>
      </c>
      <c r="D30" s="370">
        <f t="shared" si="4"/>
        <v>19.437365222505392</v>
      </c>
      <c r="E30" s="371">
        <f t="shared" si="66"/>
        <v>15770</v>
      </c>
      <c r="F30" s="370">
        <f t="shared" si="5"/>
        <v>77.288766908449318</v>
      </c>
      <c r="G30" s="371">
        <f t="shared" si="67"/>
        <v>636</v>
      </c>
      <c r="H30" s="370">
        <f t="shared" si="0"/>
        <v>3.1170358753185652</v>
      </c>
      <c r="I30" s="371">
        <f t="shared" si="68"/>
        <v>29</v>
      </c>
      <c r="J30" s="372">
        <f t="shared" si="16"/>
        <v>0.14212899431484022</v>
      </c>
      <c r="K30" s="371">
        <f t="shared" si="69"/>
        <v>3</v>
      </c>
      <c r="L30" s="373">
        <f t="shared" si="1"/>
        <v>1.4702999411880024E-2</v>
      </c>
      <c r="M30" s="377">
        <f t="shared" si="70"/>
        <v>9926</v>
      </c>
      <c r="N30" s="374">
        <f t="shared" si="36"/>
        <v>48.647324054107038</v>
      </c>
      <c r="O30" s="375">
        <f t="shared" si="71"/>
        <v>10478</v>
      </c>
      <c r="P30" s="376">
        <f t="shared" si="20"/>
        <v>51.352675945892969</v>
      </c>
      <c r="Q30" s="377">
        <f t="shared" si="72"/>
        <v>729</v>
      </c>
      <c r="R30" s="374">
        <f t="shared" si="6"/>
        <v>57.086922474549731</v>
      </c>
      <c r="S30" s="375">
        <f t="shared" si="73"/>
        <v>548</v>
      </c>
      <c r="T30" s="378">
        <f t="shared" si="7"/>
        <v>42.913077525450269</v>
      </c>
      <c r="U30" s="377">
        <f t="shared" si="74"/>
        <v>9992</v>
      </c>
      <c r="V30" s="370">
        <f t="shared" si="24"/>
        <v>48.970790041168399</v>
      </c>
      <c r="W30" s="375">
        <f t="shared" si="75"/>
        <v>10412</v>
      </c>
      <c r="X30" s="378">
        <f t="shared" si="8"/>
        <v>51.029209958831601</v>
      </c>
      <c r="Y30" s="377">
        <f t="shared" si="76"/>
        <v>678</v>
      </c>
      <c r="Z30" s="370">
        <f t="shared" si="77"/>
        <v>53.093187157400159</v>
      </c>
      <c r="AA30" s="377">
        <f t="shared" si="78"/>
        <v>599</v>
      </c>
      <c r="AB30" s="378">
        <f t="shared" si="79"/>
        <v>46.906812842599841</v>
      </c>
      <c r="AC30" s="377">
        <f t="shared" si="80"/>
        <v>532</v>
      </c>
      <c r="AD30" s="370">
        <f t="shared" si="9"/>
        <v>41.660140955364135</v>
      </c>
      <c r="AE30" s="375">
        <f t="shared" si="81"/>
        <v>263</v>
      </c>
      <c r="AF30" s="370">
        <f t="shared" si="29"/>
        <v>20.595144870790914</v>
      </c>
      <c r="AG30" s="375">
        <f t="shared" si="82"/>
        <v>197</v>
      </c>
      <c r="AH30" s="374">
        <f t="shared" si="10"/>
        <v>15.426781519185592</v>
      </c>
      <c r="AI30" s="375">
        <f t="shared" si="83"/>
        <v>285</v>
      </c>
      <c r="AJ30" s="374">
        <f t="shared" si="30"/>
        <v>22.317932654659359</v>
      </c>
      <c r="AK30" s="375">
        <f t="shared" si="84"/>
        <v>0</v>
      </c>
      <c r="AL30" s="370">
        <f t="shared" si="31"/>
        <v>0</v>
      </c>
      <c r="AM30" s="375">
        <f t="shared" si="85"/>
        <v>0</v>
      </c>
      <c r="AN30" s="378">
        <f t="shared" si="11"/>
        <v>0</v>
      </c>
      <c r="AO30" s="806">
        <f t="shared" si="86"/>
        <v>20404</v>
      </c>
      <c r="AP30" s="379">
        <f t="shared" si="33"/>
        <v>1277</v>
      </c>
      <c r="AS30" s="13">
        <v>107</v>
      </c>
      <c r="AT30" s="1">
        <v>2415</v>
      </c>
      <c r="AU30" s="1">
        <v>2964</v>
      </c>
      <c r="AV30" s="1">
        <v>331</v>
      </c>
      <c r="AW30" s="1">
        <v>0</v>
      </c>
      <c r="AX30" s="1">
        <v>5</v>
      </c>
      <c r="AY30" s="13">
        <v>107</v>
      </c>
      <c r="AZ30" s="1">
        <v>2994</v>
      </c>
      <c r="BA30" s="1">
        <v>2721</v>
      </c>
      <c r="BB30" s="13">
        <v>107</v>
      </c>
      <c r="BC30" s="1">
        <v>1775</v>
      </c>
      <c r="BD30" s="1">
        <v>3940</v>
      </c>
      <c r="BE30" s="1"/>
      <c r="BF30" s="13">
        <v>107</v>
      </c>
      <c r="BG30" s="562">
        <v>510</v>
      </c>
      <c r="BH30" s="562">
        <v>337</v>
      </c>
      <c r="BI30" s="13">
        <v>107</v>
      </c>
      <c r="BJ30" s="1">
        <v>523</v>
      </c>
      <c r="BK30" s="1">
        <v>324</v>
      </c>
      <c r="BL30" s="13">
        <v>107</v>
      </c>
      <c r="BM30" s="1">
        <v>424</v>
      </c>
      <c r="BN30" s="1">
        <v>223</v>
      </c>
      <c r="BO30" s="1">
        <v>99</v>
      </c>
      <c r="BP30" s="1">
        <v>101</v>
      </c>
      <c r="BQ30" s="1"/>
      <c r="BR30" s="558"/>
      <c r="BS30" s="558">
        <v>0.60212514757969304</v>
      </c>
      <c r="BT30" s="877">
        <v>107</v>
      </c>
      <c r="BU30" s="1">
        <v>847</v>
      </c>
      <c r="BV30" s="878">
        <f t="shared" si="34"/>
        <v>510</v>
      </c>
      <c r="BW30" s="878">
        <f t="shared" si="35"/>
        <v>337</v>
      </c>
      <c r="CA30" s="61">
        <v>107</v>
      </c>
      <c r="CB30" s="61">
        <v>847</v>
      </c>
    </row>
    <row r="31" spans="1:80" ht="15">
      <c r="A31" s="405">
        <v>665</v>
      </c>
      <c r="B31" s="406" t="s">
        <v>207</v>
      </c>
      <c r="C31" s="369">
        <f t="shared" si="65"/>
        <v>17260</v>
      </c>
      <c r="D31" s="370">
        <f t="shared" si="4"/>
        <v>56.445810713584933</v>
      </c>
      <c r="E31" s="371">
        <f t="shared" si="66"/>
        <v>12142</v>
      </c>
      <c r="F31" s="370">
        <f t="shared" si="5"/>
        <v>39.708287003728174</v>
      </c>
      <c r="G31" s="371">
        <f t="shared" si="67"/>
        <v>612</v>
      </c>
      <c r="H31" s="370">
        <f t="shared" si="0"/>
        <v>2.0014389430309372</v>
      </c>
      <c r="I31" s="371">
        <f t="shared" si="68"/>
        <v>27</v>
      </c>
      <c r="J31" s="372">
        <f t="shared" si="16"/>
        <v>8.8298776898423706E-2</v>
      </c>
      <c r="K31" s="371">
        <f t="shared" si="69"/>
        <v>537</v>
      </c>
      <c r="L31" s="373">
        <f t="shared" si="1"/>
        <v>1.7561645627575382</v>
      </c>
      <c r="M31" s="377">
        <f t="shared" si="70"/>
        <v>15054</v>
      </c>
      <c r="N31" s="374">
        <f t="shared" si="36"/>
        <v>49.231473608476684</v>
      </c>
      <c r="O31" s="375">
        <f t="shared" si="71"/>
        <v>15524</v>
      </c>
      <c r="P31" s="376">
        <f t="shared" si="20"/>
        <v>50.768526391523316</v>
      </c>
      <c r="Q31" s="377">
        <f t="shared" si="72"/>
        <v>1188</v>
      </c>
      <c r="R31" s="374">
        <f t="shared" si="6"/>
        <v>52.589641434262944</v>
      </c>
      <c r="S31" s="375">
        <f t="shared" si="73"/>
        <v>1071</v>
      </c>
      <c r="T31" s="378">
        <f t="shared" si="7"/>
        <v>47.410358565737056</v>
      </c>
      <c r="U31" s="377">
        <f t="shared" si="74"/>
        <v>12560</v>
      </c>
      <c r="V31" s="370">
        <f t="shared" si="24"/>
        <v>41.075282883118582</v>
      </c>
      <c r="W31" s="375">
        <f t="shared" si="75"/>
        <v>18018</v>
      </c>
      <c r="X31" s="378">
        <f t="shared" si="8"/>
        <v>58.924717116881418</v>
      </c>
      <c r="Y31" s="377">
        <f t="shared" si="76"/>
        <v>1691</v>
      </c>
      <c r="Z31" s="370">
        <f t="shared" si="77"/>
        <v>74.85613103142984</v>
      </c>
      <c r="AA31" s="377">
        <f t="shared" si="78"/>
        <v>568</v>
      </c>
      <c r="AB31" s="378">
        <f t="shared" si="79"/>
        <v>25.143868968570164</v>
      </c>
      <c r="AC31" s="377">
        <f t="shared" si="80"/>
        <v>788</v>
      </c>
      <c r="AD31" s="370">
        <f t="shared" si="9"/>
        <v>34.882691456396635</v>
      </c>
      <c r="AE31" s="375">
        <f t="shared" si="81"/>
        <v>533</v>
      </c>
      <c r="AF31" s="370">
        <f t="shared" si="29"/>
        <v>23.594510845506861</v>
      </c>
      <c r="AG31" s="375">
        <f t="shared" si="82"/>
        <v>400</v>
      </c>
      <c r="AH31" s="374">
        <f t="shared" si="10"/>
        <v>17.706949977866312</v>
      </c>
      <c r="AI31" s="375">
        <f t="shared" si="83"/>
        <v>538</v>
      </c>
      <c r="AJ31" s="374">
        <f t="shared" si="30"/>
        <v>23.815847720230192</v>
      </c>
      <c r="AK31" s="375">
        <f t="shared" si="84"/>
        <v>0</v>
      </c>
      <c r="AL31" s="370">
        <f t="shared" si="31"/>
        <v>0</v>
      </c>
      <c r="AM31" s="375">
        <f t="shared" si="85"/>
        <v>0</v>
      </c>
      <c r="AN31" s="378">
        <f t="shared" si="11"/>
        <v>0</v>
      </c>
      <c r="AO31" s="806">
        <f t="shared" si="86"/>
        <v>30578</v>
      </c>
      <c r="AP31" s="379">
        <f t="shared" si="33"/>
        <v>2259</v>
      </c>
      <c r="AS31" s="13">
        <v>113</v>
      </c>
      <c r="AT31" s="1">
        <v>979</v>
      </c>
      <c r="AU31" s="1">
        <v>4568</v>
      </c>
      <c r="AV31" s="1">
        <v>346</v>
      </c>
      <c r="AW31" s="1">
        <v>2</v>
      </c>
      <c r="AX31" s="1">
        <v>13</v>
      </c>
      <c r="AY31" s="13">
        <v>113</v>
      </c>
      <c r="AZ31" s="1">
        <v>3241</v>
      </c>
      <c r="BA31" s="1">
        <v>2667</v>
      </c>
      <c r="BB31" s="13">
        <v>113</v>
      </c>
      <c r="BC31" s="1">
        <v>2045</v>
      </c>
      <c r="BD31" s="1">
        <v>3863</v>
      </c>
      <c r="BE31" s="1"/>
      <c r="BF31" s="13">
        <v>113</v>
      </c>
      <c r="BG31" s="562">
        <v>1303</v>
      </c>
      <c r="BH31" s="562">
        <v>592</v>
      </c>
      <c r="BI31" s="13">
        <v>113</v>
      </c>
      <c r="BJ31" s="1">
        <v>1029</v>
      </c>
      <c r="BK31" s="1">
        <v>866</v>
      </c>
      <c r="BL31" s="13">
        <v>113</v>
      </c>
      <c r="BM31" s="1">
        <v>732</v>
      </c>
      <c r="BN31" s="1">
        <v>383</v>
      </c>
      <c r="BO31" s="1">
        <v>297</v>
      </c>
      <c r="BP31" s="1">
        <v>483</v>
      </c>
      <c r="BQ31" s="1"/>
      <c r="BR31" s="558"/>
      <c r="BS31" s="558">
        <v>0.68759894459102899</v>
      </c>
      <c r="BT31" s="877">
        <v>113</v>
      </c>
      <c r="BU31" s="1">
        <v>1895</v>
      </c>
      <c r="BV31" s="878">
        <f t="shared" si="34"/>
        <v>1303</v>
      </c>
      <c r="BW31" s="878">
        <f t="shared" si="35"/>
        <v>592</v>
      </c>
      <c r="CA31" s="61">
        <v>113</v>
      </c>
      <c r="CB31" s="61">
        <v>1895</v>
      </c>
    </row>
    <row r="32" spans="1:80" ht="15">
      <c r="A32" s="405">
        <v>837</v>
      </c>
      <c r="B32" s="406" t="s">
        <v>242</v>
      </c>
      <c r="C32" s="369">
        <f t="shared" si="65"/>
        <v>56454</v>
      </c>
      <c r="D32" s="370">
        <f t="shared" si="4"/>
        <v>59.521751049069017</v>
      </c>
      <c r="E32" s="371">
        <f t="shared" si="66"/>
        <v>35877</v>
      </c>
      <c r="F32" s="370">
        <f t="shared" si="5"/>
        <v>37.82658203825148</v>
      </c>
      <c r="G32" s="371">
        <f t="shared" si="67"/>
        <v>2287</v>
      </c>
      <c r="H32" s="370">
        <f t="shared" si="0"/>
        <v>2.4112772283491135</v>
      </c>
      <c r="I32" s="371">
        <f t="shared" si="68"/>
        <v>21</v>
      </c>
      <c r="J32" s="372">
        <f t="shared" si="16"/>
        <v>2.214115513569365E-2</v>
      </c>
      <c r="K32" s="371">
        <f t="shared" si="69"/>
        <v>207</v>
      </c>
      <c r="L32" s="373">
        <f t="shared" si="1"/>
        <v>0.21824852919469453</v>
      </c>
      <c r="M32" s="377">
        <f t="shared" si="70"/>
        <v>44998</v>
      </c>
      <c r="N32" s="374">
        <f t="shared" si="36"/>
        <v>47.443223752187755</v>
      </c>
      <c r="O32" s="375">
        <f t="shared" si="71"/>
        <v>49848</v>
      </c>
      <c r="P32" s="376">
        <f t="shared" si="20"/>
        <v>52.556776247812245</v>
      </c>
      <c r="Q32" s="377">
        <f t="shared" si="72"/>
        <v>21399</v>
      </c>
      <c r="R32" s="374">
        <f t="shared" si="6"/>
        <v>52.271727978894909</v>
      </c>
      <c r="S32" s="375">
        <f t="shared" si="73"/>
        <v>19539</v>
      </c>
      <c r="T32" s="378">
        <f t="shared" si="7"/>
        <v>47.728272021105084</v>
      </c>
      <c r="U32" s="377">
        <f t="shared" si="74"/>
        <v>62261</v>
      </c>
      <c r="V32" s="370">
        <f t="shared" si="24"/>
        <v>65.644307614448678</v>
      </c>
      <c r="W32" s="375">
        <f t="shared" si="75"/>
        <v>32585</v>
      </c>
      <c r="X32" s="378">
        <f t="shared" si="8"/>
        <v>34.355692385551315</v>
      </c>
      <c r="Y32" s="377">
        <f t="shared" si="76"/>
        <v>32735.397068165163</v>
      </c>
      <c r="Z32" s="370">
        <f t="shared" si="77"/>
        <v>79.96335206450037</v>
      </c>
      <c r="AA32" s="377">
        <f t="shared" si="78"/>
        <v>8202.6029318348374</v>
      </c>
      <c r="AB32" s="378">
        <f t="shared" si="79"/>
        <v>20.036647935499627</v>
      </c>
      <c r="AC32" s="377">
        <f t="shared" si="80"/>
        <v>12656</v>
      </c>
      <c r="AD32" s="370">
        <f t="shared" si="9"/>
        <v>30.915042259025842</v>
      </c>
      <c r="AE32" s="375">
        <f t="shared" si="81"/>
        <v>6217</v>
      </c>
      <c r="AF32" s="370">
        <f t="shared" si="29"/>
        <v>15.186379402999659</v>
      </c>
      <c r="AG32" s="375">
        <f t="shared" si="82"/>
        <v>8721</v>
      </c>
      <c r="AH32" s="374">
        <f t="shared" si="10"/>
        <v>21.302945918217791</v>
      </c>
      <c r="AI32" s="375">
        <f t="shared" si="83"/>
        <v>13304</v>
      </c>
      <c r="AJ32" s="374">
        <f t="shared" si="30"/>
        <v>32.497923689481652</v>
      </c>
      <c r="AK32" s="375">
        <f t="shared" si="84"/>
        <v>22</v>
      </c>
      <c r="AL32" s="370">
        <f t="shared" si="31"/>
        <v>5.3739801651277543E-2</v>
      </c>
      <c r="AM32" s="375">
        <f t="shared" si="85"/>
        <v>18</v>
      </c>
      <c r="AN32" s="378">
        <f t="shared" si="11"/>
        <v>4.3968928623772538E-2</v>
      </c>
      <c r="AO32" s="806">
        <f t="shared" si="86"/>
        <v>94846</v>
      </c>
      <c r="AP32" s="379">
        <f t="shared" si="33"/>
        <v>40938</v>
      </c>
      <c r="AS32" s="13">
        <v>120</v>
      </c>
      <c r="AT32" s="1">
        <v>10643</v>
      </c>
      <c r="AU32" s="1">
        <v>12047</v>
      </c>
      <c r="AV32" s="1">
        <v>300</v>
      </c>
      <c r="AW32" s="1">
        <v>139</v>
      </c>
      <c r="AX32" s="1">
        <v>4</v>
      </c>
      <c r="AY32" s="13">
        <v>120</v>
      </c>
      <c r="AZ32" s="1">
        <v>11650</v>
      </c>
      <c r="BA32" s="1">
        <v>11483</v>
      </c>
      <c r="BB32" s="13">
        <v>120</v>
      </c>
      <c r="BC32" s="1">
        <v>14310</v>
      </c>
      <c r="BD32" s="1">
        <v>8823</v>
      </c>
      <c r="BE32" s="1"/>
      <c r="BF32" s="13">
        <v>120</v>
      </c>
      <c r="BG32" s="562">
        <v>927</v>
      </c>
      <c r="BH32" s="562">
        <v>642</v>
      </c>
      <c r="BI32" s="13">
        <v>120</v>
      </c>
      <c r="BJ32" s="1">
        <v>995</v>
      </c>
      <c r="BK32" s="1">
        <v>574</v>
      </c>
      <c r="BL32" s="13">
        <v>120</v>
      </c>
      <c r="BM32" s="1">
        <v>846</v>
      </c>
      <c r="BN32" s="1">
        <v>358</v>
      </c>
      <c r="BO32" s="1">
        <v>149</v>
      </c>
      <c r="BP32" s="1">
        <v>216</v>
      </c>
      <c r="BQ32" s="1"/>
      <c r="BR32" s="558"/>
      <c r="BS32" s="558">
        <v>0.59082217973231355</v>
      </c>
      <c r="BT32" s="877">
        <v>120</v>
      </c>
      <c r="BU32" s="1">
        <v>1569</v>
      </c>
      <c r="BV32" s="878">
        <f t="shared" si="34"/>
        <v>927</v>
      </c>
      <c r="BW32" s="878">
        <f t="shared" si="35"/>
        <v>642</v>
      </c>
      <c r="CA32" s="61">
        <v>120</v>
      </c>
      <c r="CB32" s="61">
        <v>1569</v>
      </c>
    </row>
    <row r="33" spans="1:80" ht="15">
      <c r="A33" s="405">
        <v>873</v>
      </c>
      <c r="B33" s="407" t="s">
        <v>816</v>
      </c>
      <c r="C33" s="369">
        <f t="shared" si="65"/>
        <v>4563</v>
      </c>
      <c r="D33" s="370">
        <f t="shared" si="4"/>
        <v>63.836038052602127</v>
      </c>
      <c r="E33" s="371">
        <f t="shared" si="66"/>
        <v>2487</v>
      </c>
      <c r="F33" s="370">
        <f t="shared" si="5"/>
        <v>34.792949076664804</v>
      </c>
      <c r="G33" s="371">
        <f t="shared" si="67"/>
        <v>25</v>
      </c>
      <c r="H33" s="370">
        <f t="shared" si="0"/>
        <v>0.34974818130945717</v>
      </c>
      <c r="I33" s="371">
        <f t="shared" si="68"/>
        <v>68</v>
      </c>
      <c r="J33" s="372">
        <f t="shared" si="16"/>
        <v>0.9513150531617236</v>
      </c>
      <c r="K33" s="371">
        <f t="shared" si="69"/>
        <v>5</v>
      </c>
      <c r="L33" s="373">
        <f t="shared" si="1"/>
        <v>6.9949636261891435E-2</v>
      </c>
      <c r="M33" s="383">
        <f t="shared" si="70"/>
        <v>3588</v>
      </c>
      <c r="N33" s="380">
        <f t="shared" si="36"/>
        <v>50.195858981533291</v>
      </c>
      <c r="O33" s="381">
        <f t="shared" si="71"/>
        <v>3560</v>
      </c>
      <c r="P33" s="382">
        <f t="shared" si="20"/>
        <v>49.804141018466701</v>
      </c>
      <c r="Q33" s="383">
        <f t="shared" si="72"/>
        <v>122</v>
      </c>
      <c r="R33" s="380">
        <f t="shared" si="6"/>
        <v>52.586206896551722</v>
      </c>
      <c r="S33" s="381">
        <f t="shared" si="73"/>
        <v>110</v>
      </c>
      <c r="T33" s="384">
        <f t="shared" si="7"/>
        <v>47.413793103448278</v>
      </c>
      <c r="U33" s="383">
        <f t="shared" si="74"/>
        <v>4977</v>
      </c>
      <c r="V33" s="385">
        <f t="shared" si="24"/>
        <v>69.627867935086741</v>
      </c>
      <c r="W33" s="381">
        <f t="shared" si="75"/>
        <v>2171</v>
      </c>
      <c r="X33" s="384">
        <f t="shared" si="8"/>
        <v>30.372132064913259</v>
      </c>
      <c r="Y33" s="377">
        <f t="shared" si="76"/>
        <v>189.81818181818184</v>
      </c>
      <c r="Z33" s="370">
        <f t="shared" si="77"/>
        <v>81.818181818181827</v>
      </c>
      <c r="AA33" s="377">
        <f t="shared" si="78"/>
        <v>42.181818181818159</v>
      </c>
      <c r="AB33" s="378">
        <f t="shared" si="79"/>
        <v>18.181818181818173</v>
      </c>
      <c r="AC33" s="377">
        <f t="shared" si="80"/>
        <v>116</v>
      </c>
      <c r="AD33" s="370">
        <f t="shared" si="9"/>
        <v>50</v>
      </c>
      <c r="AE33" s="375">
        <f t="shared" si="81"/>
        <v>93</v>
      </c>
      <c r="AF33" s="370">
        <f t="shared" si="29"/>
        <v>40.086206896551722</v>
      </c>
      <c r="AG33" s="375">
        <f t="shared" si="82"/>
        <v>6</v>
      </c>
      <c r="AH33" s="374">
        <f t="shared" si="10"/>
        <v>2.5862068965517242</v>
      </c>
      <c r="AI33" s="375">
        <f t="shared" si="83"/>
        <v>17</v>
      </c>
      <c r="AJ33" s="374">
        <f t="shared" si="30"/>
        <v>7.3275862068965507</v>
      </c>
      <c r="AK33" s="375">
        <f t="shared" si="84"/>
        <v>0</v>
      </c>
      <c r="AL33" s="370">
        <f t="shared" si="31"/>
        <v>0</v>
      </c>
      <c r="AM33" s="375">
        <f t="shared" si="85"/>
        <v>0</v>
      </c>
      <c r="AN33" s="378">
        <f t="shared" si="11"/>
        <v>0</v>
      </c>
      <c r="AO33" s="807">
        <f t="shared" si="86"/>
        <v>7148</v>
      </c>
      <c r="AP33" s="386">
        <f t="shared" si="33"/>
        <v>232</v>
      </c>
      <c r="AS33" s="13">
        <v>125</v>
      </c>
      <c r="AT33" s="1">
        <v>744</v>
      </c>
      <c r="AU33" s="1">
        <v>4603</v>
      </c>
      <c r="AV33" s="1">
        <v>1256</v>
      </c>
      <c r="AW33" s="1">
        <v>1</v>
      </c>
      <c r="AX33" s="1">
        <v>0</v>
      </c>
      <c r="AY33" s="13">
        <v>125</v>
      </c>
      <c r="AZ33" s="1">
        <v>3387</v>
      </c>
      <c r="BA33" s="1">
        <v>3217</v>
      </c>
      <c r="BB33" s="13">
        <v>125</v>
      </c>
      <c r="BC33" s="1">
        <v>1132</v>
      </c>
      <c r="BD33" s="1">
        <v>5472</v>
      </c>
      <c r="BE33" s="1"/>
      <c r="BF33" s="13">
        <v>125</v>
      </c>
      <c r="BG33" s="562">
        <v>542.80059084194977</v>
      </c>
      <c r="BH33" s="562">
        <v>135.19940915805023</v>
      </c>
      <c r="BI33" s="13">
        <v>125</v>
      </c>
      <c r="BJ33" s="1">
        <v>357</v>
      </c>
      <c r="BK33" s="1">
        <v>321</v>
      </c>
      <c r="BL33" s="13">
        <v>125</v>
      </c>
      <c r="BM33" s="1">
        <v>225</v>
      </c>
      <c r="BN33" s="1">
        <v>175</v>
      </c>
      <c r="BO33" s="1">
        <v>132</v>
      </c>
      <c r="BP33" s="1">
        <v>146</v>
      </c>
      <c r="BQ33" s="1"/>
      <c r="BR33" s="558"/>
      <c r="BS33" s="558">
        <v>0.80059084194977848</v>
      </c>
      <c r="BT33" s="877">
        <v>125</v>
      </c>
      <c r="BU33" s="1">
        <v>678</v>
      </c>
      <c r="BV33" s="878">
        <f t="shared" si="34"/>
        <v>542.80059084194977</v>
      </c>
      <c r="BW33" s="878">
        <f t="shared" si="35"/>
        <v>135.19940915805023</v>
      </c>
      <c r="CA33" s="61">
        <v>125</v>
      </c>
      <c r="CB33" s="61">
        <v>678</v>
      </c>
    </row>
    <row r="34" spans="1:80" ht="17.25" customHeight="1">
      <c r="A34" s="197"/>
      <c r="B34" s="212" t="s">
        <v>343</v>
      </c>
      <c r="C34" s="214">
        <f>SUM(C35:C44)</f>
        <v>32205</v>
      </c>
      <c r="D34" s="199">
        <f t="shared" si="4"/>
        <v>24.315937301803025</v>
      </c>
      <c r="E34" s="198">
        <f>SUM(E35:E44)</f>
        <v>86781</v>
      </c>
      <c r="F34" s="199">
        <f t="shared" si="5"/>
        <v>65.522786989218091</v>
      </c>
      <c r="G34" s="198">
        <f>SUM(G35:G44)</f>
        <v>13099</v>
      </c>
      <c r="H34" s="199">
        <f t="shared" si="0"/>
        <v>9.8902177524085655</v>
      </c>
      <c r="I34" s="198">
        <f>SUM(I35:I44)</f>
        <v>79</v>
      </c>
      <c r="J34" s="274">
        <f t="shared" si="16"/>
        <v>5.9647851167285798E-2</v>
      </c>
      <c r="K34" s="198">
        <f>SUM(K35:K44)</f>
        <v>280</v>
      </c>
      <c r="L34" s="215">
        <f t="shared" si="1"/>
        <v>0.21141010540303828</v>
      </c>
      <c r="M34" s="214">
        <f>SUM(M35:M44)</f>
        <v>65049</v>
      </c>
      <c r="N34" s="200">
        <f t="shared" si="36"/>
        <v>49.114342665579414</v>
      </c>
      <c r="O34" s="198">
        <f>SUM(O35:O44)</f>
        <v>67395</v>
      </c>
      <c r="P34" s="218">
        <f t="shared" si="20"/>
        <v>50.885657334420586</v>
      </c>
      <c r="Q34" s="214">
        <f>SUM(Q35:Q44)</f>
        <v>24133</v>
      </c>
      <c r="R34" s="200">
        <f t="shared" si="6"/>
        <v>59.020763530533884</v>
      </c>
      <c r="S34" s="198">
        <f>SUM(S35:S44)</f>
        <v>16756</v>
      </c>
      <c r="T34" s="220">
        <f t="shared" si="7"/>
        <v>40.979236469466116</v>
      </c>
      <c r="U34" s="214">
        <f>SUM(U35:U44)</f>
        <v>71729</v>
      </c>
      <c r="V34" s="199">
        <f t="shared" si="24"/>
        <v>54.157983751623327</v>
      </c>
      <c r="W34" s="198">
        <f>SUM(W35:W44)</f>
        <v>60715</v>
      </c>
      <c r="X34" s="220">
        <f t="shared" si="8"/>
        <v>45.842016248376673</v>
      </c>
      <c r="Y34" s="214">
        <f>SUM(Y35:Y44)</f>
        <v>33864.250532116668</v>
      </c>
      <c r="Z34" s="199">
        <f>(Y34/AP34)*100</f>
        <v>82.819952877587284</v>
      </c>
      <c r="AA34" s="198">
        <f>SUM(AA35:AA44)</f>
        <v>7024.74946788333</v>
      </c>
      <c r="AB34" s="220">
        <f>(AA34/AP34)*100</f>
        <v>17.180047122412702</v>
      </c>
      <c r="AC34" s="214">
        <f>SUM(AC35:AC44)</f>
        <v>18306</v>
      </c>
      <c r="AD34" s="199">
        <f t="shared" si="9"/>
        <v>44.769987038078703</v>
      </c>
      <c r="AE34" s="198">
        <f>SUM(AE35:AE44)</f>
        <v>6924</v>
      </c>
      <c r="AF34" s="199">
        <f t="shared" si="29"/>
        <v>16.933649636821638</v>
      </c>
      <c r="AG34" s="198">
        <f>SUM(AG35:AG44)</f>
        <v>5817</v>
      </c>
      <c r="AH34" s="200">
        <f t="shared" si="10"/>
        <v>14.226320037173812</v>
      </c>
      <c r="AI34" s="198">
        <f>SUM(AI35:AI44)</f>
        <v>9821</v>
      </c>
      <c r="AJ34" s="200">
        <f t="shared" si="30"/>
        <v>24.01868473183497</v>
      </c>
      <c r="AK34" s="198">
        <f>SUM(AK35:AK44)</f>
        <v>10</v>
      </c>
      <c r="AL34" s="199">
        <f t="shared" si="31"/>
        <v>2.4456455281371518E-2</v>
      </c>
      <c r="AM34" s="198">
        <f>SUM(AM35:AM44)</f>
        <v>11</v>
      </c>
      <c r="AN34" s="220">
        <f t="shared" si="11"/>
        <v>2.690210080950867E-2</v>
      </c>
      <c r="AO34" s="808">
        <f>SUM(AO35:AO44)</f>
        <v>132444</v>
      </c>
      <c r="AP34" s="222">
        <f t="shared" si="33"/>
        <v>40889</v>
      </c>
      <c r="AS34" s="13">
        <v>129</v>
      </c>
      <c r="AT34" s="1">
        <v>1702</v>
      </c>
      <c r="AU34" s="1">
        <v>8061</v>
      </c>
      <c r="AV34" s="1">
        <v>5340</v>
      </c>
      <c r="AW34" s="1">
        <v>141</v>
      </c>
      <c r="AX34" s="1">
        <v>93</v>
      </c>
      <c r="AY34" s="13">
        <v>129</v>
      </c>
      <c r="AZ34" s="1">
        <v>7183</v>
      </c>
      <c r="BA34" s="1">
        <v>8154</v>
      </c>
      <c r="BB34" s="13">
        <v>129</v>
      </c>
      <c r="BC34" s="1">
        <v>13519</v>
      </c>
      <c r="BD34" s="1">
        <v>1818</v>
      </c>
      <c r="BE34" s="1"/>
      <c r="BF34" s="13">
        <v>129</v>
      </c>
      <c r="BG34" s="562">
        <v>69212.907575969759</v>
      </c>
      <c r="BH34" s="562">
        <v>2200.0924240302411</v>
      </c>
      <c r="BI34" s="13">
        <v>129</v>
      </c>
      <c r="BJ34" s="1">
        <v>34750</v>
      </c>
      <c r="BK34" s="1">
        <v>36663</v>
      </c>
      <c r="BL34" s="13">
        <v>129</v>
      </c>
      <c r="BM34" s="1">
        <v>23835</v>
      </c>
      <c r="BN34" s="1">
        <v>17163</v>
      </c>
      <c r="BO34" s="1">
        <v>10778</v>
      </c>
      <c r="BP34" s="1">
        <v>19382</v>
      </c>
      <c r="BQ34" s="1">
        <v>137</v>
      </c>
      <c r="BR34" s="558">
        <v>118</v>
      </c>
      <c r="BS34" s="558">
        <v>0.96919198991737854</v>
      </c>
      <c r="BT34" s="877">
        <v>129</v>
      </c>
      <c r="BU34" s="1">
        <v>71413</v>
      </c>
      <c r="BV34" s="878">
        <f t="shared" si="34"/>
        <v>69212.907575969759</v>
      </c>
      <c r="BW34" s="878">
        <f t="shared" si="35"/>
        <v>2200.0924240302411</v>
      </c>
      <c r="CA34" s="61">
        <v>129</v>
      </c>
      <c r="CB34" s="61">
        <v>71413</v>
      </c>
    </row>
    <row r="35" spans="1:80" ht="15">
      <c r="A35" s="405">
        <v>31</v>
      </c>
      <c r="B35" s="408" t="s">
        <v>16</v>
      </c>
      <c r="C35" s="369">
        <f t="shared" ref="C35:C44" si="87">VLOOKUP(A35,$AS$8:$AT$132,2,0)</f>
        <v>4217</v>
      </c>
      <c r="D35" s="370">
        <f t="shared" si="4"/>
        <v>24.832175244376398</v>
      </c>
      <c r="E35" s="371">
        <f t="shared" ref="E35:E44" si="88">VLOOKUP(A35,$AS$8:$AU$132,3,0)</f>
        <v>11134</v>
      </c>
      <c r="F35" s="370">
        <f t="shared" si="5"/>
        <v>65.563537863620297</v>
      </c>
      <c r="G35" s="371">
        <f t="shared" ref="G35:G44" si="89">VLOOKUP(A35,$AS$8:$AV$132,4,0)</f>
        <v>1616</v>
      </c>
      <c r="H35" s="370">
        <f t="shared" si="0"/>
        <v>9.5159580732540334</v>
      </c>
      <c r="I35" s="371">
        <f t="shared" ref="I35:I44" si="90">VLOOKUP(A35,$AS$8:$AW$132,5,0)</f>
        <v>12</v>
      </c>
      <c r="J35" s="372">
        <f t="shared" si="16"/>
        <v>7.066305499941114E-2</v>
      </c>
      <c r="K35" s="371">
        <f t="shared" ref="K35:K44" si="91">VLOOKUP(A35,$AS$8:$AX$132,6,0)</f>
        <v>3</v>
      </c>
      <c r="L35" s="373">
        <f t="shared" si="1"/>
        <v>1.7665763749852785E-2</v>
      </c>
      <c r="M35" s="390">
        <f t="shared" ref="M35:M44" si="92">VLOOKUP(A35,$AY$8:$BA$132,2,0)</f>
        <v>8295</v>
      </c>
      <c r="N35" s="387">
        <f t="shared" si="36"/>
        <v>48.845836768342956</v>
      </c>
      <c r="O35" s="388">
        <f t="shared" ref="O35:O44" si="93">VLOOKUP(A35,$AY$8:$BA$132,3,0)</f>
        <v>8687</v>
      </c>
      <c r="P35" s="389">
        <f t="shared" si="20"/>
        <v>51.154163231657044</v>
      </c>
      <c r="Q35" s="390">
        <f t="shared" ref="Q35:Q44" si="94">VLOOKUP(A35,$BI$8:$BK$132,2,0)</f>
        <v>2333</v>
      </c>
      <c r="R35" s="387">
        <f t="shared" si="6"/>
        <v>58.988621997471554</v>
      </c>
      <c r="S35" s="388">
        <f t="shared" ref="S35:S44" si="95">VLOOKUP(A35,$BI$8:$BK$132,3,0)</f>
        <v>1622</v>
      </c>
      <c r="T35" s="391">
        <f t="shared" si="7"/>
        <v>41.011378002528446</v>
      </c>
      <c r="U35" s="390">
        <f t="shared" ref="U35:U44" si="96">VLOOKUP(A35,$BB$8:$BD$132,2,0)</f>
        <v>7737</v>
      </c>
      <c r="V35" s="392">
        <f t="shared" si="24"/>
        <v>45.560004710870331</v>
      </c>
      <c r="W35" s="388">
        <f t="shared" ref="W35:W44" si="97">VLOOKUP(A35,$BB$8:$BD$132,3,0)</f>
        <v>9245</v>
      </c>
      <c r="X35" s="391">
        <f t="shared" si="8"/>
        <v>54.439995289129662</v>
      </c>
      <c r="Y35" s="377">
        <f t="shared" ref="Y35:Y44" si="98">VLOOKUP(A35,$BF$8:$BH$132,2,0)</f>
        <v>3086.3410931174089</v>
      </c>
      <c r="Z35" s="370">
        <f t="shared" ref="Z35:Z44" si="99">(Y35/AP35)*100</f>
        <v>78.036437246963558</v>
      </c>
      <c r="AA35" s="377">
        <f t="shared" ref="AA35:AA44" si="100">VLOOKUP(A35,$BF$8:$BH$132,3,0)</f>
        <v>868.65890688259105</v>
      </c>
      <c r="AB35" s="378">
        <f t="shared" ref="AB35:AB44" si="101">(AA35/AP35)*100</f>
        <v>21.963562753036435</v>
      </c>
      <c r="AC35" s="377">
        <f t="shared" ref="AC35:AC44" si="102">VLOOKUP(A35,$BL$8:$BQ$132,2,0)</f>
        <v>1762</v>
      </c>
      <c r="AD35" s="370">
        <f t="shared" si="9"/>
        <v>44.551201011377998</v>
      </c>
      <c r="AE35" s="375">
        <f t="shared" ref="AE35:AE44" si="103">VLOOKUP(A35,$BL$8:$BR$132,3,0)</f>
        <v>739</v>
      </c>
      <c r="AF35" s="370">
        <f t="shared" si="29"/>
        <v>18.685208596713021</v>
      </c>
      <c r="AG35" s="375">
        <f t="shared" ref="AG35:AG44" si="104">VLOOKUP(A35,$BL$8:$BR$132,4,0)</f>
        <v>571</v>
      </c>
      <c r="AH35" s="374">
        <f t="shared" si="10"/>
        <v>14.437420986093553</v>
      </c>
      <c r="AI35" s="375">
        <f t="shared" ref="AI35:AI44" si="105">VLOOKUP(A35,$BL$8:$BR$132,5,0)</f>
        <v>882</v>
      </c>
      <c r="AJ35" s="374">
        <f t="shared" si="30"/>
        <v>22.300884955752213</v>
      </c>
      <c r="AK35" s="375">
        <f t="shared" ref="AK35:AK44" si="106">VLOOKUP(A35,$BL$8:$BR$132,6,0)</f>
        <v>0</v>
      </c>
      <c r="AL35" s="370">
        <f t="shared" si="31"/>
        <v>0</v>
      </c>
      <c r="AM35" s="375">
        <f t="shared" ref="AM35:AM44" si="107">VLOOKUP(A35,$BL$8:$BR$132,7,0)</f>
        <v>1</v>
      </c>
      <c r="AN35" s="378">
        <f t="shared" si="11"/>
        <v>2.5284450063211124E-2</v>
      </c>
      <c r="AO35" s="809">
        <f t="shared" ref="AO35:AO44" si="108">(U35+W35)</f>
        <v>16982</v>
      </c>
      <c r="AP35" s="393">
        <f t="shared" si="33"/>
        <v>3955</v>
      </c>
      <c r="AS35" s="13">
        <v>134</v>
      </c>
      <c r="AT35" s="1">
        <v>783</v>
      </c>
      <c r="AU35" s="1">
        <v>4898</v>
      </c>
      <c r="AV35" s="1">
        <v>626</v>
      </c>
      <c r="AW35" s="1">
        <v>0</v>
      </c>
      <c r="AX35" s="1">
        <v>3</v>
      </c>
      <c r="AY35" s="13">
        <v>134</v>
      </c>
      <c r="AZ35" s="1">
        <v>3296</v>
      </c>
      <c r="BA35" s="1">
        <v>3014</v>
      </c>
      <c r="BB35" s="13">
        <v>134</v>
      </c>
      <c r="BC35" s="1">
        <v>1733</v>
      </c>
      <c r="BD35" s="1">
        <v>4577</v>
      </c>
      <c r="BE35" s="1"/>
      <c r="BF35" s="13">
        <v>134</v>
      </c>
      <c r="BG35" s="562">
        <v>419.89148936170216</v>
      </c>
      <c r="BH35" s="562">
        <v>51.108510638297844</v>
      </c>
      <c r="BI35" s="13">
        <v>134</v>
      </c>
      <c r="BJ35" s="1">
        <v>236</v>
      </c>
      <c r="BK35" s="1">
        <v>235</v>
      </c>
      <c r="BL35" s="13">
        <v>134</v>
      </c>
      <c r="BM35" s="1">
        <v>155</v>
      </c>
      <c r="BN35" s="1">
        <v>121</v>
      </c>
      <c r="BO35" s="1">
        <v>81</v>
      </c>
      <c r="BP35" s="1">
        <v>114</v>
      </c>
      <c r="BQ35" s="1"/>
      <c r="BR35" s="558"/>
      <c r="BS35" s="558">
        <v>0.89148936170212767</v>
      </c>
      <c r="BT35" s="877">
        <v>134</v>
      </c>
      <c r="BU35" s="1">
        <v>471</v>
      </c>
      <c r="BV35" s="878">
        <f t="shared" si="34"/>
        <v>419.89148936170216</v>
      </c>
      <c r="BW35" s="878">
        <f t="shared" si="35"/>
        <v>51.108510638297844</v>
      </c>
      <c r="CA35" s="61">
        <v>134</v>
      </c>
      <c r="CB35" s="61">
        <v>471</v>
      </c>
    </row>
    <row r="36" spans="1:80" ht="15">
      <c r="A36" s="405">
        <v>40</v>
      </c>
      <c r="B36" s="406" t="s">
        <v>24</v>
      </c>
      <c r="C36" s="369">
        <f t="shared" si="87"/>
        <v>6766</v>
      </c>
      <c r="D36" s="370">
        <f t="shared" si="4"/>
        <v>47.172836923935016</v>
      </c>
      <c r="E36" s="371">
        <f t="shared" si="88"/>
        <v>7080</v>
      </c>
      <c r="F36" s="370">
        <f t="shared" si="5"/>
        <v>49.362058146831203</v>
      </c>
      <c r="G36" s="371">
        <f t="shared" si="89"/>
        <v>445</v>
      </c>
      <c r="H36" s="370">
        <f t="shared" si="0"/>
        <v>3.1025587394547864</v>
      </c>
      <c r="I36" s="371">
        <f t="shared" si="90"/>
        <v>2</v>
      </c>
      <c r="J36" s="372">
        <f t="shared" si="16"/>
        <v>1.3944084222268702E-2</v>
      </c>
      <c r="K36" s="371">
        <f t="shared" si="91"/>
        <v>50</v>
      </c>
      <c r="L36" s="373">
        <f t="shared" si="1"/>
        <v>0.34860210555671756</v>
      </c>
      <c r="M36" s="377">
        <f t="shared" si="92"/>
        <v>7548</v>
      </c>
      <c r="N36" s="374">
        <f t="shared" si="36"/>
        <v>52.624973854842082</v>
      </c>
      <c r="O36" s="375">
        <f t="shared" si="93"/>
        <v>6795</v>
      </c>
      <c r="P36" s="376">
        <f t="shared" si="20"/>
        <v>47.375026145157918</v>
      </c>
      <c r="Q36" s="377">
        <f t="shared" si="94"/>
        <v>1101</v>
      </c>
      <c r="R36" s="374">
        <f t="shared" si="6"/>
        <v>57.674174960712406</v>
      </c>
      <c r="S36" s="375">
        <f t="shared" si="95"/>
        <v>808</v>
      </c>
      <c r="T36" s="378">
        <f t="shared" si="7"/>
        <v>42.325825039287587</v>
      </c>
      <c r="U36" s="377">
        <f t="shared" si="96"/>
        <v>5117</v>
      </c>
      <c r="V36" s="370">
        <f t="shared" si="24"/>
        <v>35.675939482674472</v>
      </c>
      <c r="W36" s="375">
        <f t="shared" si="97"/>
        <v>9226</v>
      </c>
      <c r="X36" s="378">
        <f t="shared" si="8"/>
        <v>64.32406051732552</v>
      </c>
      <c r="Y36" s="377">
        <f t="shared" si="98"/>
        <v>1071</v>
      </c>
      <c r="Z36" s="370">
        <f t="shared" si="99"/>
        <v>56.102671555788376</v>
      </c>
      <c r="AA36" s="377">
        <f t="shared" si="100"/>
        <v>838</v>
      </c>
      <c r="AB36" s="378">
        <f t="shared" si="101"/>
        <v>43.897328444211631</v>
      </c>
      <c r="AC36" s="377">
        <f t="shared" si="102"/>
        <v>863</v>
      </c>
      <c r="AD36" s="370">
        <f t="shared" si="9"/>
        <v>45.206914614981663</v>
      </c>
      <c r="AE36" s="375">
        <f t="shared" si="103"/>
        <v>495</v>
      </c>
      <c r="AF36" s="370">
        <f t="shared" si="29"/>
        <v>25.929806181246729</v>
      </c>
      <c r="AG36" s="375">
        <f t="shared" si="104"/>
        <v>238</v>
      </c>
      <c r="AH36" s="374">
        <f t="shared" si="10"/>
        <v>12.467260345730748</v>
      </c>
      <c r="AI36" s="375">
        <f t="shared" si="105"/>
        <v>312</v>
      </c>
      <c r="AJ36" s="374">
        <f t="shared" si="30"/>
        <v>16.343635411210059</v>
      </c>
      <c r="AK36" s="375">
        <f t="shared" si="106"/>
        <v>0</v>
      </c>
      <c r="AL36" s="370">
        <f t="shared" si="31"/>
        <v>0</v>
      </c>
      <c r="AM36" s="375">
        <f t="shared" si="107"/>
        <v>1</v>
      </c>
      <c r="AN36" s="378">
        <f t="shared" si="11"/>
        <v>5.2383446830801469E-2</v>
      </c>
      <c r="AO36" s="806">
        <f t="shared" si="108"/>
        <v>14343</v>
      </c>
      <c r="AP36" s="379">
        <f t="shared" si="33"/>
        <v>1909</v>
      </c>
      <c r="AS36" s="13">
        <v>138</v>
      </c>
      <c r="AT36" s="1">
        <v>826</v>
      </c>
      <c r="AU36" s="1">
        <v>9339</v>
      </c>
      <c r="AV36" s="1">
        <v>752</v>
      </c>
      <c r="AW36" s="1">
        <v>1</v>
      </c>
      <c r="AX36" s="1">
        <v>8</v>
      </c>
      <c r="AY36" s="13">
        <v>138</v>
      </c>
      <c r="AZ36" s="1">
        <v>5427</v>
      </c>
      <c r="BA36" s="1">
        <v>5499</v>
      </c>
      <c r="BB36" s="13">
        <v>138</v>
      </c>
      <c r="BC36" s="1">
        <v>3643</v>
      </c>
      <c r="BD36" s="1">
        <v>7283</v>
      </c>
      <c r="BE36" s="1"/>
      <c r="BF36" s="13">
        <v>138</v>
      </c>
      <c r="BG36" s="562">
        <v>1899.7999157540016</v>
      </c>
      <c r="BH36" s="562">
        <v>475.20008424599837</v>
      </c>
      <c r="BI36" s="13">
        <v>138</v>
      </c>
      <c r="BJ36" s="1">
        <v>1417</v>
      </c>
      <c r="BK36" s="1">
        <v>958</v>
      </c>
      <c r="BL36" s="13">
        <v>138</v>
      </c>
      <c r="BM36" s="1">
        <v>1105</v>
      </c>
      <c r="BN36" s="1">
        <v>455</v>
      </c>
      <c r="BO36" s="1">
        <v>312</v>
      </c>
      <c r="BP36" s="1">
        <v>503</v>
      </c>
      <c r="BQ36" s="1"/>
      <c r="BR36" s="558"/>
      <c r="BS36" s="558">
        <v>0.79991575400168491</v>
      </c>
      <c r="BT36" s="877">
        <v>138</v>
      </c>
      <c r="BU36" s="1">
        <v>2375</v>
      </c>
      <c r="BV36" s="878">
        <f t="shared" si="34"/>
        <v>1899.7999157540016</v>
      </c>
      <c r="BW36" s="878">
        <f t="shared" si="35"/>
        <v>475.20008424599837</v>
      </c>
      <c r="CA36" s="61">
        <v>138</v>
      </c>
      <c r="CB36" s="61">
        <v>2375</v>
      </c>
    </row>
    <row r="37" spans="1:80" ht="15">
      <c r="A37" s="405">
        <v>190</v>
      </c>
      <c r="B37" s="406" t="s">
        <v>81</v>
      </c>
      <c r="C37" s="369">
        <f t="shared" si="87"/>
        <v>1132</v>
      </c>
      <c r="D37" s="370">
        <f t="shared" si="4"/>
        <v>18.17306148659496</v>
      </c>
      <c r="E37" s="371">
        <f t="shared" si="88"/>
        <v>3865</v>
      </c>
      <c r="F37" s="370">
        <f t="shared" si="5"/>
        <v>62.048482902552578</v>
      </c>
      <c r="G37" s="371">
        <f t="shared" si="89"/>
        <v>1225</v>
      </c>
      <c r="H37" s="370">
        <f t="shared" si="0"/>
        <v>19.666078022154441</v>
      </c>
      <c r="I37" s="371">
        <f t="shared" si="90"/>
        <v>1</v>
      </c>
      <c r="J37" s="372">
        <f t="shared" si="16"/>
        <v>1.6053941242575052E-2</v>
      </c>
      <c r="K37" s="371">
        <f t="shared" si="91"/>
        <v>6</v>
      </c>
      <c r="L37" s="373">
        <f t="shared" si="1"/>
        <v>9.6323647455450315E-2</v>
      </c>
      <c r="M37" s="377">
        <f t="shared" si="92"/>
        <v>2804</v>
      </c>
      <c r="N37" s="374">
        <f t="shared" si="36"/>
        <v>45.015251244180448</v>
      </c>
      <c r="O37" s="375">
        <f t="shared" si="93"/>
        <v>3425</v>
      </c>
      <c r="P37" s="376">
        <f t="shared" si="20"/>
        <v>54.98474875581956</v>
      </c>
      <c r="Q37" s="377">
        <f t="shared" si="94"/>
        <v>2009</v>
      </c>
      <c r="R37" s="374">
        <f t="shared" si="6"/>
        <v>58.367228355607203</v>
      </c>
      <c r="S37" s="375">
        <f t="shared" si="95"/>
        <v>1433</v>
      </c>
      <c r="T37" s="378">
        <f t="shared" si="7"/>
        <v>41.632771644392797</v>
      </c>
      <c r="U37" s="377">
        <f t="shared" si="96"/>
        <v>4692</v>
      </c>
      <c r="V37" s="370">
        <f t="shared" si="24"/>
        <v>75.325092310162148</v>
      </c>
      <c r="W37" s="375">
        <f t="shared" si="97"/>
        <v>1537</v>
      </c>
      <c r="X37" s="378">
        <f t="shared" si="8"/>
        <v>24.674907689837855</v>
      </c>
      <c r="Y37" s="377">
        <f t="shared" si="98"/>
        <v>3046</v>
      </c>
      <c r="Z37" s="370">
        <f t="shared" si="99"/>
        <v>88.495061011040093</v>
      </c>
      <c r="AA37" s="377">
        <f t="shared" si="100"/>
        <v>396</v>
      </c>
      <c r="AB37" s="378">
        <f t="shared" si="101"/>
        <v>11.504938988959907</v>
      </c>
      <c r="AC37" s="377">
        <f t="shared" si="102"/>
        <v>1556</v>
      </c>
      <c r="AD37" s="370">
        <f t="shared" si="9"/>
        <v>45.206275421266703</v>
      </c>
      <c r="AE37" s="375">
        <f t="shared" si="103"/>
        <v>540</v>
      </c>
      <c r="AF37" s="370">
        <f t="shared" si="29"/>
        <v>15.68855316676351</v>
      </c>
      <c r="AG37" s="375">
        <f t="shared" si="104"/>
        <v>451</v>
      </c>
      <c r="AH37" s="374">
        <f t="shared" si="10"/>
        <v>13.102847181871006</v>
      </c>
      <c r="AI37" s="375">
        <f t="shared" si="105"/>
        <v>892</v>
      </c>
      <c r="AJ37" s="374">
        <f t="shared" si="30"/>
        <v>25.915165601394534</v>
      </c>
      <c r="AK37" s="375">
        <f t="shared" si="106"/>
        <v>2</v>
      </c>
      <c r="AL37" s="370">
        <f t="shared" si="31"/>
        <v>5.8105752469494475E-2</v>
      </c>
      <c r="AM37" s="375">
        <f t="shared" si="107"/>
        <v>1</v>
      </c>
      <c r="AN37" s="378">
        <f t="shared" si="11"/>
        <v>2.9052876234747237E-2</v>
      </c>
      <c r="AO37" s="806">
        <f t="shared" si="108"/>
        <v>6229</v>
      </c>
      <c r="AP37" s="379">
        <f t="shared" si="33"/>
        <v>3442</v>
      </c>
      <c r="AS37" s="13">
        <v>142</v>
      </c>
      <c r="AT37" s="1">
        <v>424</v>
      </c>
      <c r="AU37" s="1">
        <v>2189</v>
      </c>
      <c r="AV37" s="1">
        <v>423</v>
      </c>
      <c r="AW37" s="1">
        <v>0</v>
      </c>
      <c r="AX37" s="1">
        <v>22</v>
      </c>
      <c r="AY37" s="13">
        <v>142</v>
      </c>
      <c r="AZ37" s="1">
        <v>1510</v>
      </c>
      <c r="BA37" s="1">
        <v>1548</v>
      </c>
      <c r="BB37" s="13">
        <v>142</v>
      </c>
      <c r="BC37" s="1">
        <v>1658</v>
      </c>
      <c r="BD37" s="1">
        <v>1400</v>
      </c>
      <c r="BE37" s="1"/>
      <c r="BF37" s="13">
        <v>142</v>
      </c>
      <c r="BG37" s="562">
        <v>676</v>
      </c>
      <c r="BH37" s="562">
        <v>130</v>
      </c>
      <c r="BI37" s="13">
        <v>142</v>
      </c>
      <c r="BJ37" s="1">
        <v>430</v>
      </c>
      <c r="BK37" s="1">
        <v>376</v>
      </c>
      <c r="BL37" s="13">
        <v>142</v>
      </c>
      <c r="BM37" s="1">
        <v>307</v>
      </c>
      <c r="BN37" s="1">
        <v>153</v>
      </c>
      <c r="BO37" s="1">
        <v>123</v>
      </c>
      <c r="BP37" s="1">
        <v>223</v>
      </c>
      <c r="BQ37" s="1"/>
      <c r="BR37" s="558"/>
      <c r="BS37" s="558">
        <v>0.83870967741935487</v>
      </c>
      <c r="BT37" s="877">
        <v>142</v>
      </c>
      <c r="BU37" s="1">
        <v>806</v>
      </c>
      <c r="BV37" s="878">
        <f t="shared" si="34"/>
        <v>676</v>
      </c>
      <c r="BW37" s="878">
        <f t="shared" si="35"/>
        <v>130</v>
      </c>
      <c r="CA37" s="61">
        <v>142</v>
      </c>
      <c r="CB37" s="61">
        <v>806</v>
      </c>
    </row>
    <row r="38" spans="1:80" ht="15">
      <c r="A38" s="405">
        <v>604</v>
      </c>
      <c r="B38" s="406" t="s">
        <v>177</v>
      </c>
      <c r="C38" s="369">
        <f t="shared" si="87"/>
        <v>5810</v>
      </c>
      <c r="D38" s="370">
        <f t="shared" si="4"/>
        <v>28.78375030963587</v>
      </c>
      <c r="E38" s="371">
        <f t="shared" si="88"/>
        <v>13323</v>
      </c>
      <c r="F38" s="370">
        <f t="shared" si="5"/>
        <v>66.004458756502345</v>
      </c>
      <c r="G38" s="371">
        <f t="shared" si="89"/>
        <v>974</v>
      </c>
      <c r="H38" s="370">
        <f t="shared" si="0"/>
        <v>4.8253653703244987</v>
      </c>
      <c r="I38" s="371">
        <f t="shared" si="90"/>
        <v>2</v>
      </c>
      <c r="J38" s="372">
        <f t="shared" si="16"/>
        <v>9.908347783007183E-3</v>
      </c>
      <c r="K38" s="371">
        <f t="shared" si="91"/>
        <v>76</v>
      </c>
      <c r="L38" s="373">
        <f t="shared" si="1"/>
        <v>0.37651721575427299</v>
      </c>
      <c r="M38" s="377">
        <f t="shared" si="92"/>
        <v>9734</v>
      </c>
      <c r="N38" s="374">
        <f t="shared" si="36"/>
        <v>48.223928659895968</v>
      </c>
      <c r="O38" s="375">
        <f t="shared" si="93"/>
        <v>10451</v>
      </c>
      <c r="P38" s="376">
        <f t="shared" si="20"/>
        <v>51.776071340104032</v>
      </c>
      <c r="Q38" s="377">
        <f t="shared" si="94"/>
        <v>3537</v>
      </c>
      <c r="R38" s="374">
        <f t="shared" si="6"/>
        <v>63.014430785676112</v>
      </c>
      <c r="S38" s="375">
        <f t="shared" si="95"/>
        <v>2076</v>
      </c>
      <c r="T38" s="378">
        <f t="shared" si="7"/>
        <v>36.985569214323895</v>
      </c>
      <c r="U38" s="377">
        <f t="shared" si="96"/>
        <v>11963</v>
      </c>
      <c r="V38" s="370">
        <f t="shared" si="24"/>
        <v>59.266782264057468</v>
      </c>
      <c r="W38" s="375">
        <f t="shared" si="97"/>
        <v>8222</v>
      </c>
      <c r="X38" s="378">
        <f t="shared" si="8"/>
        <v>40.733217735942532</v>
      </c>
      <c r="Y38" s="377">
        <f t="shared" si="98"/>
        <v>4259.5177330244169</v>
      </c>
      <c r="Z38" s="370">
        <f t="shared" si="99"/>
        <v>75.886651220816262</v>
      </c>
      <c r="AA38" s="377">
        <f t="shared" si="100"/>
        <v>1353.4822669755831</v>
      </c>
      <c r="AB38" s="378">
        <f t="shared" si="101"/>
        <v>24.113348779183735</v>
      </c>
      <c r="AC38" s="377">
        <f t="shared" si="102"/>
        <v>2875</v>
      </c>
      <c r="AD38" s="370">
        <f t="shared" si="9"/>
        <v>51.220381257794401</v>
      </c>
      <c r="AE38" s="375">
        <f t="shared" si="103"/>
        <v>987</v>
      </c>
      <c r="AF38" s="370">
        <f t="shared" si="29"/>
        <v>17.584179583110636</v>
      </c>
      <c r="AG38" s="375">
        <f t="shared" si="104"/>
        <v>662</v>
      </c>
      <c r="AH38" s="374">
        <f t="shared" si="10"/>
        <v>11.794049527881704</v>
      </c>
      <c r="AI38" s="375">
        <f t="shared" si="105"/>
        <v>1088</v>
      </c>
      <c r="AJ38" s="374">
        <f t="shared" si="30"/>
        <v>19.383573846427936</v>
      </c>
      <c r="AK38" s="375">
        <f t="shared" si="106"/>
        <v>0</v>
      </c>
      <c r="AL38" s="370">
        <f t="shared" si="31"/>
        <v>0</v>
      </c>
      <c r="AM38" s="375">
        <f t="shared" si="107"/>
        <v>1</v>
      </c>
      <c r="AN38" s="378">
        <f t="shared" si="11"/>
        <v>1.7815784785319793E-2</v>
      </c>
      <c r="AO38" s="806">
        <f t="shared" si="108"/>
        <v>20185</v>
      </c>
      <c r="AP38" s="379">
        <f t="shared" si="33"/>
        <v>5613</v>
      </c>
      <c r="AS38" s="13">
        <v>145</v>
      </c>
      <c r="AT38" s="1">
        <v>165</v>
      </c>
      <c r="AU38" s="1">
        <v>2718</v>
      </c>
      <c r="AV38" s="1">
        <v>708</v>
      </c>
      <c r="AW38" s="1">
        <v>14</v>
      </c>
      <c r="AX38" s="1">
        <v>18</v>
      </c>
      <c r="AY38" s="13">
        <v>145</v>
      </c>
      <c r="AZ38" s="1">
        <v>1834</v>
      </c>
      <c r="BA38" s="1">
        <v>1789</v>
      </c>
      <c r="BB38" s="13">
        <v>145</v>
      </c>
      <c r="BC38" s="1">
        <v>2113</v>
      </c>
      <c r="BD38" s="1">
        <v>1510</v>
      </c>
      <c r="BE38" s="1"/>
      <c r="BF38" s="13">
        <v>145</v>
      </c>
      <c r="BG38" s="562">
        <v>591.91486068111453</v>
      </c>
      <c r="BH38" s="562">
        <v>55.085139318885467</v>
      </c>
      <c r="BI38" s="13">
        <v>145</v>
      </c>
      <c r="BJ38" s="1">
        <v>331</v>
      </c>
      <c r="BK38" s="1">
        <v>316</v>
      </c>
      <c r="BL38" s="13">
        <v>145</v>
      </c>
      <c r="BM38" s="1">
        <v>239</v>
      </c>
      <c r="BN38" s="1">
        <v>132</v>
      </c>
      <c r="BO38" s="1">
        <v>92</v>
      </c>
      <c r="BP38" s="1">
        <v>184</v>
      </c>
      <c r="BQ38" s="1"/>
      <c r="BR38" s="558"/>
      <c r="BS38" s="558">
        <v>0.9148606811145511</v>
      </c>
      <c r="BT38" s="877">
        <v>145</v>
      </c>
      <c r="BU38" s="1">
        <v>647</v>
      </c>
      <c r="BV38" s="878">
        <f t="shared" si="34"/>
        <v>591.91486068111453</v>
      </c>
      <c r="BW38" s="878">
        <f t="shared" si="35"/>
        <v>55.085139318885467</v>
      </c>
      <c r="CA38" s="61">
        <v>145</v>
      </c>
      <c r="CB38" s="61">
        <v>647</v>
      </c>
    </row>
    <row r="39" spans="1:80" ht="15">
      <c r="A39" s="405">
        <v>670</v>
      </c>
      <c r="B39" s="406" t="s">
        <v>211</v>
      </c>
      <c r="C39" s="369">
        <f t="shared" si="87"/>
        <v>2700</v>
      </c>
      <c r="D39" s="370">
        <f t="shared" si="4"/>
        <v>19.867549668874172</v>
      </c>
      <c r="E39" s="371">
        <f t="shared" si="88"/>
        <v>9562</v>
      </c>
      <c r="F39" s="370">
        <f t="shared" si="5"/>
        <v>70.360559234731426</v>
      </c>
      <c r="G39" s="371">
        <f t="shared" si="89"/>
        <v>1317</v>
      </c>
      <c r="H39" s="370">
        <f t="shared" ref="H39:H70" si="109">(G39/AO39)*100</f>
        <v>9.6909492273730695</v>
      </c>
      <c r="I39" s="371">
        <f t="shared" si="90"/>
        <v>8</v>
      </c>
      <c r="J39" s="372">
        <f t="shared" si="16"/>
        <v>5.8866813833701251E-2</v>
      </c>
      <c r="K39" s="371">
        <f t="shared" si="91"/>
        <v>3</v>
      </c>
      <c r="L39" s="373">
        <f t="shared" si="1"/>
        <v>2.2075055187637971E-2</v>
      </c>
      <c r="M39" s="377">
        <f t="shared" si="92"/>
        <v>6764</v>
      </c>
      <c r="N39" s="374">
        <f t="shared" si="36"/>
        <v>49.771891096394405</v>
      </c>
      <c r="O39" s="375">
        <f t="shared" si="93"/>
        <v>6826</v>
      </c>
      <c r="P39" s="376">
        <f t="shared" si="20"/>
        <v>50.228108903605595</v>
      </c>
      <c r="Q39" s="377">
        <f t="shared" si="94"/>
        <v>1948</v>
      </c>
      <c r="R39" s="374">
        <f t="shared" si="6"/>
        <v>57.260435038212819</v>
      </c>
      <c r="S39" s="375">
        <f t="shared" si="95"/>
        <v>1454</v>
      </c>
      <c r="T39" s="378">
        <f t="shared" si="7"/>
        <v>42.739564961787188</v>
      </c>
      <c r="U39" s="377">
        <f t="shared" si="96"/>
        <v>5503</v>
      </c>
      <c r="V39" s="370">
        <f t="shared" si="24"/>
        <v>40.49300956585725</v>
      </c>
      <c r="W39" s="375">
        <f t="shared" si="97"/>
        <v>8087</v>
      </c>
      <c r="X39" s="378">
        <f t="shared" si="8"/>
        <v>59.50699043414275</v>
      </c>
      <c r="Y39" s="377">
        <f t="shared" si="98"/>
        <v>2850</v>
      </c>
      <c r="Z39" s="370">
        <f t="shared" si="99"/>
        <v>83.774250440917115</v>
      </c>
      <c r="AA39" s="377">
        <f t="shared" si="100"/>
        <v>552</v>
      </c>
      <c r="AB39" s="378">
        <f t="shared" si="101"/>
        <v>16.225749559082892</v>
      </c>
      <c r="AC39" s="377">
        <f t="shared" si="102"/>
        <v>1419</v>
      </c>
      <c r="AD39" s="370">
        <f t="shared" si="9"/>
        <v>41.710758377425044</v>
      </c>
      <c r="AE39" s="375">
        <f t="shared" si="103"/>
        <v>614</v>
      </c>
      <c r="AF39" s="370">
        <f t="shared" si="29"/>
        <v>18.048206937095827</v>
      </c>
      <c r="AG39" s="375">
        <f t="shared" si="104"/>
        <v>527</v>
      </c>
      <c r="AH39" s="374">
        <f t="shared" si="10"/>
        <v>15.490887713109935</v>
      </c>
      <c r="AI39" s="375">
        <f t="shared" si="105"/>
        <v>838</v>
      </c>
      <c r="AJ39" s="374">
        <f t="shared" si="30"/>
        <v>24.632569077013521</v>
      </c>
      <c r="AK39" s="375">
        <f t="shared" si="106"/>
        <v>2</v>
      </c>
      <c r="AL39" s="370">
        <f t="shared" si="31"/>
        <v>5.8788947677836566E-2</v>
      </c>
      <c r="AM39" s="375">
        <f t="shared" si="107"/>
        <v>2</v>
      </c>
      <c r="AN39" s="378">
        <f t="shared" si="11"/>
        <v>5.8788947677836566E-2</v>
      </c>
      <c r="AO39" s="806">
        <f t="shared" si="108"/>
        <v>13590</v>
      </c>
      <c r="AP39" s="379">
        <f t="shared" si="33"/>
        <v>3402</v>
      </c>
      <c r="AS39" s="13">
        <v>147</v>
      </c>
      <c r="AT39" s="1">
        <v>7078</v>
      </c>
      <c r="AU39" s="1">
        <v>17995</v>
      </c>
      <c r="AV39" s="1">
        <v>1835</v>
      </c>
      <c r="AW39" s="1">
        <v>29</v>
      </c>
      <c r="AX39" s="1">
        <v>43</v>
      </c>
      <c r="AY39" s="13">
        <v>147</v>
      </c>
      <c r="AZ39" s="1">
        <v>12660</v>
      </c>
      <c r="BA39" s="1">
        <v>14320</v>
      </c>
      <c r="BB39" s="13">
        <v>147</v>
      </c>
      <c r="BC39" s="1">
        <v>19775</v>
      </c>
      <c r="BD39" s="1">
        <v>7205</v>
      </c>
      <c r="BE39" s="1"/>
      <c r="BF39" s="13">
        <v>147</v>
      </c>
      <c r="BG39" s="562">
        <v>22478.999592154538</v>
      </c>
      <c r="BH39" s="562">
        <v>4498.0004078454622</v>
      </c>
      <c r="BI39" s="13">
        <v>147</v>
      </c>
      <c r="BJ39" s="1">
        <v>14234</v>
      </c>
      <c r="BK39" s="1">
        <v>12743</v>
      </c>
      <c r="BL39" s="13">
        <v>147</v>
      </c>
      <c r="BM39" s="1">
        <v>8708</v>
      </c>
      <c r="BN39" s="1">
        <v>3219</v>
      </c>
      <c r="BO39" s="1">
        <v>5512</v>
      </c>
      <c r="BP39" s="1">
        <v>9512</v>
      </c>
      <c r="BQ39" s="1">
        <v>14</v>
      </c>
      <c r="BR39" s="558">
        <v>12</v>
      </c>
      <c r="BS39" s="558">
        <v>0.83326535908939237</v>
      </c>
      <c r="BT39" s="877">
        <v>147</v>
      </c>
      <c r="BU39" s="1">
        <v>26977</v>
      </c>
      <c r="BV39" s="878">
        <f t="shared" si="34"/>
        <v>22478.999592154538</v>
      </c>
      <c r="BW39" s="878">
        <f t="shared" si="35"/>
        <v>4498.0004078454622</v>
      </c>
      <c r="CA39" s="61">
        <v>147</v>
      </c>
      <c r="CB39" s="61">
        <v>26977</v>
      </c>
    </row>
    <row r="40" spans="1:80" ht="15">
      <c r="A40" s="405">
        <v>690</v>
      </c>
      <c r="B40" s="406" t="s">
        <v>221</v>
      </c>
      <c r="C40" s="369">
        <f t="shared" si="87"/>
        <v>1036</v>
      </c>
      <c r="D40" s="370">
        <f t="shared" ref="D40:D71" si="110">(C40/AO40)*100</f>
        <v>16.704288939051921</v>
      </c>
      <c r="E40" s="371">
        <f t="shared" si="88"/>
        <v>3655</v>
      </c>
      <c r="F40" s="370">
        <f t="shared" ref="F40:F71" si="111">(E40/AO40)*100</f>
        <v>58.932602386326991</v>
      </c>
      <c r="G40" s="371">
        <f t="shared" si="89"/>
        <v>1500</v>
      </c>
      <c r="H40" s="370">
        <f t="shared" si="109"/>
        <v>24.185746533376328</v>
      </c>
      <c r="I40" s="371">
        <f t="shared" si="90"/>
        <v>1</v>
      </c>
      <c r="J40" s="372">
        <f t="shared" si="16"/>
        <v>1.6123831022250887E-2</v>
      </c>
      <c r="K40" s="371">
        <f t="shared" si="91"/>
        <v>10</v>
      </c>
      <c r="L40" s="373">
        <f t="shared" si="1"/>
        <v>0.16123831022250887</v>
      </c>
      <c r="M40" s="377">
        <f t="shared" si="92"/>
        <v>3171</v>
      </c>
      <c r="N40" s="374">
        <f t="shared" si="36"/>
        <v>51.128668171557564</v>
      </c>
      <c r="O40" s="375">
        <f t="shared" si="93"/>
        <v>3031</v>
      </c>
      <c r="P40" s="376">
        <f t="shared" si="20"/>
        <v>48.871331828442436</v>
      </c>
      <c r="Q40" s="377">
        <f t="shared" si="94"/>
        <v>896</v>
      </c>
      <c r="R40" s="374">
        <f t="shared" si="6"/>
        <v>58.18181818181818</v>
      </c>
      <c r="S40" s="375">
        <f t="shared" si="95"/>
        <v>644</v>
      </c>
      <c r="T40" s="378">
        <f t="shared" si="7"/>
        <v>41.818181818181813</v>
      </c>
      <c r="U40" s="377">
        <f t="shared" si="96"/>
        <v>2796</v>
      </c>
      <c r="V40" s="370">
        <f t="shared" si="24"/>
        <v>45.082231538213478</v>
      </c>
      <c r="W40" s="375">
        <f t="shared" si="97"/>
        <v>3406</v>
      </c>
      <c r="X40" s="378">
        <f t="shared" si="8"/>
        <v>54.917768461786522</v>
      </c>
      <c r="Y40" s="377">
        <f t="shared" si="98"/>
        <v>1214</v>
      </c>
      <c r="Z40" s="370">
        <f t="shared" si="99"/>
        <v>78.831168831168824</v>
      </c>
      <c r="AA40" s="377">
        <f t="shared" si="100"/>
        <v>326</v>
      </c>
      <c r="AB40" s="378">
        <f t="shared" si="101"/>
        <v>21.168831168831169</v>
      </c>
      <c r="AC40" s="377">
        <f t="shared" si="102"/>
        <v>665</v>
      </c>
      <c r="AD40" s="370">
        <f t="shared" si="9"/>
        <v>43.18181818181818</v>
      </c>
      <c r="AE40" s="375">
        <f t="shared" si="103"/>
        <v>249</v>
      </c>
      <c r="AF40" s="370">
        <f t="shared" si="29"/>
        <v>16.168831168831169</v>
      </c>
      <c r="AG40" s="375">
        <f t="shared" si="104"/>
        <v>231</v>
      </c>
      <c r="AH40" s="374">
        <f t="shared" si="10"/>
        <v>15</v>
      </c>
      <c r="AI40" s="375">
        <f t="shared" si="105"/>
        <v>395</v>
      </c>
      <c r="AJ40" s="374">
        <f t="shared" si="30"/>
        <v>25.649350649350648</v>
      </c>
      <c r="AK40" s="375">
        <f t="shared" si="106"/>
        <v>0</v>
      </c>
      <c r="AL40" s="370">
        <f t="shared" si="31"/>
        <v>0</v>
      </c>
      <c r="AM40" s="375">
        <f t="shared" si="107"/>
        <v>0</v>
      </c>
      <c r="AN40" s="378">
        <f t="shared" si="11"/>
        <v>0</v>
      </c>
      <c r="AO40" s="806">
        <f t="shared" si="108"/>
        <v>6202</v>
      </c>
      <c r="AP40" s="379">
        <f t="shared" si="33"/>
        <v>1540</v>
      </c>
      <c r="AS40" s="13">
        <v>148</v>
      </c>
      <c r="AT40" s="1">
        <v>3113</v>
      </c>
      <c r="AU40" s="1">
        <v>7928</v>
      </c>
      <c r="AV40" s="1">
        <v>4458</v>
      </c>
      <c r="AW40" s="1">
        <v>181</v>
      </c>
      <c r="AX40" s="1">
        <v>154</v>
      </c>
      <c r="AY40" s="13">
        <v>148</v>
      </c>
      <c r="AZ40" s="1">
        <v>7795</v>
      </c>
      <c r="BA40" s="1">
        <v>8039</v>
      </c>
      <c r="BB40" s="13">
        <v>148</v>
      </c>
      <c r="BC40" s="1">
        <v>8424</v>
      </c>
      <c r="BD40" s="1">
        <v>7410</v>
      </c>
      <c r="BE40" s="1"/>
      <c r="BF40" s="13">
        <v>148</v>
      </c>
      <c r="BG40" s="562">
        <v>27343.540591606008</v>
      </c>
      <c r="BH40" s="562">
        <v>4944.4594083939919</v>
      </c>
      <c r="BI40" s="13">
        <v>148</v>
      </c>
      <c r="BJ40" s="1">
        <v>16225</v>
      </c>
      <c r="BK40" s="1">
        <v>16063</v>
      </c>
      <c r="BL40" s="13">
        <v>148</v>
      </c>
      <c r="BM40" s="1">
        <v>10465</v>
      </c>
      <c r="BN40" s="1">
        <v>6832</v>
      </c>
      <c r="BO40" s="1">
        <v>5722</v>
      </c>
      <c r="BP40" s="1">
        <v>9209</v>
      </c>
      <c r="BQ40" s="1">
        <v>38</v>
      </c>
      <c r="BR40" s="558">
        <v>22</v>
      </c>
      <c r="BS40" s="558">
        <v>0.84686386866966079</v>
      </c>
      <c r="BT40" s="877">
        <v>148</v>
      </c>
      <c r="BU40" s="1">
        <v>32288</v>
      </c>
      <c r="BV40" s="878">
        <f t="shared" si="34"/>
        <v>27343.540591606008</v>
      </c>
      <c r="BW40" s="878">
        <f t="shared" si="35"/>
        <v>4944.4594083939919</v>
      </c>
      <c r="CA40" s="61">
        <v>148</v>
      </c>
      <c r="CB40" s="61">
        <v>32288</v>
      </c>
    </row>
    <row r="41" spans="1:80" ht="15">
      <c r="A41" s="405">
        <v>736</v>
      </c>
      <c r="B41" s="406" t="s">
        <v>225</v>
      </c>
      <c r="C41" s="369">
        <f t="shared" si="87"/>
        <v>5564</v>
      </c>
      <c r="D41" s="370">
        <f t="shared" si="110"/>
        <v>23.243378728381654</v>
      </c>
      <c r="E41" s="371">
        <f t="shared" si="88"/>
        <v>17188</v>
      </c>
      <c r="F41" s="370">
        <f t="shared" si="111"/>
        <v>71.802155568552095</v>
      </c>
      <c r="G41" s="371">
        <f t="shared" si="89"/>
        <v>1172</v>
      </c>
      <c r="H41" s="370">
        <f t="shared" si="109"/>
        <v>4.8959812849862141</v>
      </c>
      <c r="I41" s="371">
        <f t="shared" si="90"/>
        <v>2</v>
      </c>
      <c r="J41" s="372">
        <f t="shared" si="16"/>
        <v>8.3549168685771585E-3</v>
      </c>
      <c r="K41" s="371">
        <f t="shared" si="91"/>
        <v>12</v>
      </c>
      <c r="L41" s="373">
        <f t="shared" si="1"/>
        <v>5.0129501211462944E-2</v>
      </c>
      <c r="M41" s="377">
        <f t="shared" si="92"/>
        <v>10940</v>
      </c>
      <c r="N41" s="374">
        <f t="shared" si="36"/>
        <v>45.70139527111705</v>
      </c>
      <c r="O41" s="375">
        <f t="shared" si="93"/>
        <v>12998</v>
      </c>
      <c r="P41" s="376">
        <f t="shared" si="20"/>
        <v>54.29860472888295</v>
      </c>
      <c r="Q41" s="377">
        <f t="shared" si="94"/>
        <v>8659</v>
      </c>
      <c r="R41" s="374">
        <f t="shared" si="6"/>
        <v>59.231137560708667</v>
      </c>
      <c r="S41" s="375">
        <f t="shared" si="95"/>
        <v>5960</v>
      </c>
      <c r="T41" s="378">
        <f t="shared" si="7"/>
        <v>40.768862439291333</v>
      </c>
      <c r="U41" s="377">
        <f t="shared" si="96"/>
        <v>19196</v>
      </c>
      <c r="V41" s="370">
        <f t="shared" si="24"/>
        <v>80.190492104603564</v>
      </c>
      <c r="W41" s="375">
        <f t="shared" si="97"/>
        <v>4742</v>
      </c>
      <c r="X41" s="378">
        <f t="shared" si="8"/>
        <v>19.809507895396443</v>
      </c>
      <c r="Y41" s="377">
        <f t="shared" si="98"/>
        <v>13153</v>
      </c>
      <c r="Z41" s="370">
        <f t="shared" si="99"/>
        <v>89.971954306040075</v>
      </c>
      <c r="AA41" s="377">
        <f t="shared" si="100"/>
        <v>1466</v>
      </c>
      <c r="AB41" s="378">
        <f t="shared" si="101"/>
        <v>10.028045693959916</v>
      </c>
      <c r="AC41" s="377">
        <f t="shared" si="102"/>
        <v>6517</v>
      </c>
      <c r="AD41" s="370">
        <f t="shared" si="9"/>
        <v>44.578972569943225</v>
      </c>
      <c r="AE41" s="375">
        <f t="shared" si="103"/>
        <v>2019</v>
      </c>
      <c r="AF41" s="370">
        <f t="shared" si="29"/>
        <v>13.810794171967986</v>
      </c>
      <c r="AG41" s="375">
        <f t="shared" si="104"/>
        <v>2140</v>
      </c>
      <c r="AH41" s="374">
        <f t="shared" si="10"/>
        <v>14.638484164443533</v>
      </c>
      <c r="AI41" s="375">
        <f t="shared" si="105"/>
        <v>3938</v>
      </c>
      <c r="AJ41" s="374">
        <f t="shared" si="30"/>
        <v>26.93754702784048</v>
      </c>
      <c r="AK41" s="375">
        <f t="shared" si="106"/>
        <v>2</v>
      </c>
      <c r="AL41" s="370">
        <f t="shared" si="31"/>
        <v>1.3680826321909844E-2</v>
      </c>
      <c r="AM41" s="375">
        <f t="shared" si="107"/>
        <v>3</v>
      </c>
      <c r="AN41" s="378">
        <f t="shared" si="11"/>
        <v>2.0521239482864766E-2</v>
      </c>
      <c r="AO41" s="806">
        <f t="shared" si="108"/>
        <v>23938</v>
      </c>
      <c r="AP41" s="379">
        <f t="shared" si="33"/>
        <v>14619</v>
      </c>
      <c r="AS41" s="13">
        <v>150</v>
      </c>
      <c r="AT41" s="1">
        <v>162</v>
      </c>
      <c r="AU41" s="1">
        <v>928</v>
      </c>
      <c r="AV41" s="1">
        <v>481</v>
      </c>
      <c r="AW41" s="1">
        <v>1</v>
      </c>
      <c r="AX41" s="1">
        <v>0</v>
      </c>
      <c r="AY41" s="13">
        <v>150</v>
      </c>
      <c r="AZ41" s="1">
        <v>736</v>
      </c>
      <c r="BA41" s="1">
        <v>836</v>
      </c>
      <c r="BB41" s="13">
        <v>150</v>
      </c>
      <c r="BC41" s="1">
        <v>1123</v>
      </c>
      <c r="BD41" s="1">
        <v>449</v>
      </c>
      <c r="BE41" s="1"/>
      <c r="BF41" s="13">
        <v>150</v>
      </c>
      <c r="BG41" s="562">
        <v>1005</v>
      </c>
      <c r="BH41" s="562">
        <v>148</v>
      </c>
      <c r="BI41" s="13">
        <v>150</v>
      </c>
      <c r="BJ41" s="1">
        <v>621</v>
      </c>
      <c r="BK41" s="1">
        <v>532</v>
      </c>
      <c r="BL41" s="13">
        <v>150</v>
      </c>
      <c r="BM41" s="1">
        <v>447</v>
      </c>
      <c r="BN41" s="1">
        <v>223</v>
      </c>
      <c r="BO41" s="1">
        <v>173</v>
      </c>
      <c r="BP41" s="1">
        <v>309</v>
      </c>
      <c r="BQ41" s="1">
        <v>1</v>
      </c>
      <c r="BR41" s="558"/>
      <c r="BS41" s="558">
        <v>0.87163920208152645</v>
      </c>
      <c r="BT41" s="877">
        <v>150</v>
      </c>
      <c r="BU41" s="1">
        <v>1153</v>
      </c>
      <c r="BV41" s="878">
        <f t="shared" si="34"/>
        <v>1005</v>
      </c>
      <c r="BW41" s="878">
        <f t="shared" si="35"/>
        <v>148</v>
      </c>
      <c r="CA41" s="61">
        <v>150</v>
      </c>
      <c r="CB41" s="61">
        <v>1153</v>
      </c>
    </row>
    <row r="42" spans="1:80" ht="15">
      <c r="A42" s="405">
        <v>858</v>
      </c>
      <c r="B42" s="406" t="s">
        <v>253</v>
      </c>
      <c r="C42" s="369">
        <f t="shared" si="87"/>
        <v>1530</v>
      </c>
      <c r="D42" s="370">
        <f t="shared" si="110"/>
        <v>14.212726428239666</v>
      </c>
      <c r="E42" s="371">
        <f t="shared" si="88"/>
        <v>7534</v>
      </c>
      <c r="F42" s="370">
        <f t="shared" si="111"/>
        <v>69.986065954482115</v>
      </c>
      <c r="G42" s="371">
        <f t="shared" si="89"/>
        <v>1673</v>
      </c>
      <c r="H42" s="370">
        <f t="shared" si="109"/>
        <v>15.541105434277751</v>
      </c>
      <c r="I42" s="371">
        <f t="shared" si="90"/>
        <v>25</v>
      </c>
      <c r="J42" s="372">
        <f t="shared" si="16"/>
        <v>0.23223409196470043</v>
      </c>
      <c r="K42" s="371">
        <f t="shared" si="91"/>
        <v>3</v>
      </c>
      <c r="L42" s="373">
        <f t="shared" si="1"/>
        <v>2.7868091035764053E-2</v>
      </c>
      <c r="M42" s="377">
        <f t="shared" si="92"/>
        <v>5364</v>
      </c>
      <c r="N42" s="374">
        <f t="shared" si="36"/>
        <v>49.828146771946116</v>
      </c>
      <c r="O42" s="375">
        <f t="shared" si="93"/>
        <v>5401</v>
      </c>
      <c r="P42" s="376">
        <f t="shared" si="20"/>
        <v>50.171853228053877</v>
      </c>
      <c r="Q42" s="377">
        <f t="shared" si="94"/>
        <v>1271</v>
      </c>
      <c r="R42" s="374">
        <f t="shared" si="6"/>
        <v>58.815363257751038</v>
      </c>
      <c r="S42" s="375">
        <f t="shared" si="95"/>
        <v>890</v>
      </c>
      <c r="T42" s="378">
        <f t="shared" si="7"/>
        <v>41.184636742248962</v>
      </c>
      <c r="U42" s="377">
        <f t="shared" si="96"/>
        <v>6220</v>
      </c>
      <c r="V42" s="370">
        <f t="shared" si="24"/>
        <v>57.779842080817467</v>
      </c>
      <c r="W42" s="375">
        <f t="shared" si="97"/>
        <v>4545</v>
      </c>
      <c r="X42" s="378">
        <f t="shared" si="8"/>
        <v>42.22015791918254</v>
      </c>
      <c r="Y42" s="377">
        <f t="shared" si="98"/>
        <v>1935.8958333333335</v>
      </c>
      <c r="Z42" s="370">
        <f t="shared" si="99"/>
        <v>89.583333333333343</v>
      </c>
      <c r="AA42" s="377">
        <f t="shared" si="100"/>
        <v>225.10416666666652</v>
      </c>
      <c r="AB42" s="378">
        <f t="shared" si="101"/>
        <v>10.416666666666661</v>
      </c>
      <c r="AC42" s="377">
        <f t="shared" si="102"/>
        <v>928</v>
      </c>
      <c r="AD42" s="370">
        <f t="shared" si="9"/>
        <v>42.943081906524753</v>
      </c>
      <c r="AE42" s="375">
        <f t="shared" si="103"/>
        <v>366</v>
      </c>
      <c r="AF42" s="370">
        <f t="shared" si="29"/>
        <v>16.936603424340582</v>
      </c>
      <c r="AG42" s="375">
        <f t="shared" si="104"/>
        <v>342</v>
      </c>
      <c r="AH42" s="374">
        <f t="shared" si="10"/>
        <v>15.826006478482185</v>
      </c>
      <c r="AI42" s="375">
        <f t="shared" si="105"/>
        <v>524</v>
      </c>
      <c r="AJ42" s="374">
        <f t="shared" si="30"/>
        <v>24.248033317908376</v>
      </c>
      <c r="AK42" s="375">
        <f t="shared" si="106"/>
        <v>1</v>
      </c>
      <c r="AL42" s="370">
        <f t="shared" si="31"/>
        <v>4.6274872744099957E-2</v>
      </c>
      <c r="AM42" s="375">
        <f t="shared" si="107"/>
        <v>0</v>
      </c>
      <c r="AN42" s="378">
        <f t="shared" si="11"/>
        <v>0</v>
      </c>
      <c r="AO42" s="806">
        <f t="shared" si="108"/>
        <v>10765</v>
      </c>
      <c r="AP42" s="379">
        <f t="shared" si="33"/>
        <v>2161</v>
      </c>
      <c r="AS42" s="13">
        <v>154</v>
      </c>
      <c r="AT42" s="1">
        <v>23833</v>
      </c>
      <c r="AU42" s="1">
        <v>48438</v>
      </c>
      <c r="AV42" s="1">
        <v>1667</v>
      </c>
      <c r="AW42" s="1">
        <v>47</v>
      </c>
      <c r="AX42" s="1">
        <v>632</v>
      </c>
      <c r="AY42" s="13">
        <v>154</v>
      </c>
      <c r="AZ42" s="1">
        <v>35151</v>
      </c>
      <c r="BA42" s="1">
        <v>39466</v>
      </c>
      <c r="BB42" s="13">
        <v>154</v>
      </c>
      <c r="BC42" s="1">
        <v>61908</v>
      </c>
      <c r="BD42" s="1">
        <v>12709</v>
      </c>
      <c r="BE42" s="1"/>
      <c r="BF42" s="13">
        <v>154</v>
      </c>
      <c r="BG42" s="562">
        <v>21098.291022199497</v>
      </c>
      <c r="BH42" s="562">
        <v>2377.7089778005029</v>
      </c>
      <c r="BI42" s="13">
        <v>154</v>
      </c>
      <c r="BJ42" s="1">
        <v>12593</v>
      </c>
      <c r="BK42" s="1">
        <v>10883</v>
      </c>
      <c r="BL42" s="13">
        <v>154</v>
      </c>
      <c r="BM42" s="1">
        <v>8137</v>
      </c>
      <c r="BN42" s="1">
        <v>4844</v>
      </c>
      <c r="BO42" s="1">
        <v>4449</v>
      </c>
      <c r="BP42" s="1">
        <v>6035</v>
      </c>
      <c r="BQ42" s="1">
        <v>7</v>
      </c>
      <c r="BR42" s="558">
        <v>4</v>
      </c>
      <c r="BS42" s="558">
        <v>0.8987174570710299</v>
      </c>
      <c r="BT42" s="877">
        <v>154</v>
      </c>
      <c r="BU42" s="1">
        <v>23476</v>
      </c>
      <c r="BV42" s="878">
        <f t="shared" si="34"/>
        <v>21098.291022199497</v>
      </c>
      <c r="BW42" s="878">
        <f t="shared" si="35"/>
        <v>2377.7089778005029</v>
      </c>
      <c r="CA42" s="61">
        <v>154</v>
      </c>
      <c r="CB42" s="61">
        <v>23476</v>
      </c>
    </row>
    <row r="43" spans="1:80" ht="15">
      <c r="A43" s="405">
        <v>885</v>
      </c>
      <c r="B43" s="406" t="s">
        <v>259</v>
      </c>
      <c r="C43" s="369">
        <f t="shared" si="87"/>
        <v>676</v>
      </c>
      <c r="D43" s="370">
        <f t="shared" si="110"/>
        <v>12.626073963391857</v>
      </c>
      <c r="E43" s="371">
        <f t="shared" si="88"/>
        <v>3924</v>
      </c>
      <c r="F43" s="370">
        <f t="shared" si="111"/>
        <v>73.290997385132613</v>
      </c>
      <c r="G43" s="371">
        <f t="shared" si="89"/>
        <v>645</v>
      </c>
      <c r="H43" s="370">
        <f t="shared" si="109"/>
        <v>12.047067612999626</v>
      </c>
      <c r="I43" s="371">
        <f t="shared" si="90"/>
        <v>2</v>
      </c>
      <c r="J43" s="372">
        <f t="shared" si="16"/>
        <v>3.7355248412401947E-2</v>
      </c>
      <c r="K43" s="371">
        <f t="shared" si="91"/>
        <v>107</v>
      </c>
      <c r="L43" s="373">
        <f t="shared" si="1"/>
        <v>1.9985057900635039</v>
      </c>
      <c r="M43" s="377">
        <f t="shared" si="92"/>
        <v>2804</v>
      </c>
      <c r="N43" s="374">
        <f t="shared" si="36"/>
        <v>52.37205827418753</v>
      </c>
      <c r="O43" s="375">
        <f t="shared" si="93"/>
        <v>2550</v>
      </c>
      <c r="P43" s="376">
        <f t="shared" si="20"/>
        <v>47.627941725812477</v>
      </c>
      <c r="Q43" s="377">
        <f t="shared" si="94"/>
        <v>452</v>
      </c>
      <c r="R43" s="374">
        <f t="shared" si="6"/>
        <v>52.927400468384079</v>
      </c>
      <c r="S43" s="375">
        <f t="shared" si="95"/>
        <v>402</v>
      </c>
      <c r="T43" s="378">
        <f t="shared" si="7"/>
        <v>47.072599531615928</v>
      </c>
      <c r="U43" s="377">
        <f t="shared" si="96"/>
        <v>2420</v>
      </c>
      <c r="V43" s="370">
        <f t="shared" si="24"/>
        <v>45.199850579006352</v>
      </c>
      <c r="W43" s="375">
        <f t="shared" si="97"/>
        <v>2934</v>
      </c>
      <c r="X43" s="378">
        <f t="shared" si="8"/>
        <v>54.800149420993648</v>
      </c>
      <c r="Y43" s="377">
        <f t="shared" si="98"/>
        <v>710</v>
      </c>
      <c r="Z43" s="370">
        <f t="shared" si="99"/>
        <v>83.138173302107731</v>
      </c>
      <c r="AA43" s="377">
        <f t="shared" si="100"/>
        <v>144</v>
      </c>
      <c r="AB43" s="378">
        <f t="shared" si="101"/>
        <v>16.861826697892273</v>
      </c>
      <c r="AC43" s="377">
        <f t="shared" si="102"/>
        <v>311</v>
      </c>
      <c r="AD43" s="370">
        <f t="shared" si="9"/>
        <v>36.416861826697897</v>
      </c>
      <c r="AE43" s="375">
        <f t="shared" si="103"/>
        <v>187</v>
      </c>
      <c r="AF43" s="370">
        <f t="shared" si="29"/>
        <v>21.896955503512881</v>
      </c>
      <c r="AG43" s="375">
        <f t="shared" si="104"/>
        <v>141</v>
      </c>
      <c r="AH43" s="374">
        <f t="shared" si="10"/>
        <v>16.510538641686182</v>
      </c>
      <c r="AI43" s="375">
        <f t="shared" si="105"/>
        <v>214</v>
      </c>
      <c r="AJ43" s="374">
        <f t="shared" si="30"/>
        <v>25.05854800936768</v>
      </c>
      <c r="AK43" s="375">
        <f t="shared" si="106"/>
        <v>0</v>
      </c>
      <c r="AL43" s="370">
        <f t="shared" si="31"/>
        <v>0</v>
      </c>
      <c r="AM43" s="375">
        <f t="shared" si="107"/>
        <v>1</v>
      </c>
      <c r="AN43" s="378">
        <f t="shared" si="11"/>
        <v>0.117096018735363</v>
      </c>
      <c r="AO43" s="806">
        <f t="shared" si="108"/>
        <v>5354</v>
      </c>
      <c r="AP43" s="379">
        <f t="shared" si="33"/>
        <v>854</v>
      </c>
      <c r="AS43" s="13">
        <v>172</v>
      </c>
      <c r="AT43" s="1">
        <v>12997</v>
      </c>
      <c r="AU43" s="1">
        <v>20664</v>
      </c>
      <c r="AV43" s="1">
        <v>3310</v>
      </c>
      <c r="AW43" s="1">
        <v>48</v>
      </c>
      <c r="AX43" s="1">
        <v>69</v>
      </c>
      <c r="AY43" s="13">
        <v>172</v>
      </c>
      <c r="AZ43" s="1">
        <v>17043</v>
      </c>
      <c r="BA43" s="1">
        <v>20045</v>
      </c>
      <c r="BB43" s="13">
        <v>172</v>
      </c>
      <c r="BC43" s="1">
        <v>26950</v>
      </c>
      <c r="BD43" s="1">
        <v>10138</v>
      </c>
      <c r="BE43" s="1"/>
      <c r="BF43" s="13">
        <v>172</v>
      </c>
      <c r="BG43" s="562">
        <v>27497.625285089071</v>
      </c>
      <c r="BH43" s="562">
        <v>4957.3747149109295</v>
      </c>
      <c r="BI43" s="13">
        <v>172</v>
      </c>
      <c r="BJ43" s="1">
        <v>17187</v>
      </c>
      <c r="BK43" s="1">
        <v>15268</v>
      </c>
      <c r="BL43" s="13">
        <v>172</v>
      </c>
      <c r="BM43" s="1">
        <v>10472</v>
      </c>
      <c r="BN43" s="1">
        <v>3798</v>
      </c>
      <c r="BO43" s="1">
        <v>6700</v>
      </c>
      <c r="BP43" s="1">
        <v>11455</v>
      </c>
      <c r="BQ43" s="1">
        <v>15</v>
      </c>
      <c r="BR43" s="558">
        <v>15</v>
      </c>
      <c r="BS43" s="558">
        <v>0.8472538987856747</v>
      </c>
      <c r="BT43" s="877">
        <v>172</v>
      </c>
      <c r="BU43" s="1">
        <v>32455</v>
      </c>
      <c r="BV43" s="878">
        <f t="shared" si="34"/>
        <v>27497.625285089071</v>
      </c>
      <c r="BW43" s="878">
        <f t="shared" si="35"/>
        <v>4957.3747149109295</v>
      </c>
      <c r="CA43" s="61">
        <v>172</v>
      </c>
      <c r="CB43" s="61">
        <v>32455</v>
      </c>
    </row>
    <row r="44" spans="1:80" ht="15">
      <c r="A44" s="405">
        <v>890</v>
      </c>
      <c r="B44" s="407" t="s">
        <v>263</v>
      </c>
      <c r="C44" s="369">
        <f t="shared" si="87"/>
        <v>2774</v>
      </c>
      <c r="D44" s="370">
        <f t="shared" si="110"/>
        <v>18.672590199246095</v>
      </c>
      <c r="E44" s="371">
        <f t="shared" si="88"/>
        <v>9516</v>
      </c>
      <c r="F44" s="370">
        <f t="shared" si="111"/>
        <v>64.054927302100168</v>
      </c>
      <c r="G44" s="371">
        <f t="shared" si="89"/>
        <v>2532</v>
      </c>
      <c r="H44" s="370">
        <f t="shared" si="109"/>
        <v>17.043618739903067</v>
      </c>
      <c r="I44" s="371">
        <f t="shared" si="90"/>
        <v>24</v>
      </c>
      <c r="J44" s="372">
        <f t="shared" si="16"/>
        <v>0.16155088852988692</v>
      </c>
      <c r="K44" s="371">
        <f t="shared" si="91"/>
        <v>10</v>
      </c>
      <c r="L44" s="373">
        <f t="shared" si="1"/>
        <v>6.7312870220786206E-2</v>
      </c>
      <c r="M44" s="383">
        <f t="shared" si="92"/>
        <v>7625</v>
      </c>
      <c r="N44" s="380">
        <f t="shared" si="36"/>
        <v>51.326063543349484</v>
      </c>
      <c r="O44" s="381">
        <f t="shared" si="93"/>
        <v>7231</v>
      </c>
      <c r="P44" s="382">
        <f t="shared" si="20"/>
        <v>48.673936456650516</v>
      </c>
      <c r="Q44" s="383">
        <f t="shared" si="94"/>
        <v>1927</v>
      </c>
      <c r="R44" s="380">
        <f t="shared" si="6"/>
        <v>56.776664702416028</v>
      </c>
      <c r="S44" s="381">
        <f t="shared" si="95"/>
        <v>1467</v>
      </c>
      <c r="T44" s="384">
        <f t="shared" si="7"/>
        <v>43.223335297583972</v>
      </c>
      <c r="U44" s="383">
        <f t="shared" si="96"/>
        <v>6085</v>
      </c>
      <c r="V44" s="385">
        <f t="shared" si="24"/>
        <v>40.959881529348415</v>
      </c>
      <c r="W44" s="381">
        <f t="shared" si="97"/>
        <v>8771</v>
      </c>
      <c r="X44" s="384">
        <f t="shared" si="8"/>
        <v>59.040118470651592</v>
      </c>
      <c r="Y44" s="377">
        <f t="shared" si="98"/>
        <v>2538.4958726415093</v>
      </c>
      <c r="Z44" s="370">
        <f t="shared" si="99"/>
        <v>74.793632075471692</v>
      </c>
      <c r="AA44" s="377">
        <f t="shared" si="100"/>
        <v>855.50412735849068</v>
      </c>
      <c r="AB44" s="378">
        <f t="shared" si="101"/>
        <v>25.206367924528305</v>
      </c>
      <c r="AC44" s="377">
        <f t="shared" si="102"/>
        <v>1410</v>
      </c>
      <c r="AD44" s="370">
        <f t="shared" si="9"/>
        <v>41.543901001767821</v>
      </c>
      <c r="AE44" s="375">
        <f t="shared" si="103"/>
        <v>728</v>
      </c>
      <c r="AF44" s="370">
        <f t="shared" si="29"/>
        <v>21.449616971125515</v>
      </c>
      <c r="AG44" s="375">
        <f t="shared" si="104"/>
        <v>514</v>
      </c>
      <c r="AH44" s="374">
        <f t="shared" si="10"/>
        <v>15.144372421921037</v>
      </c>
      <c r="AI44" s="375">
        <f t="shared" si="105"/>
        <v>738</v>
      </c>
      <c r="AJ44" s="374">
        <f t="shared" si="30"/>
        <v>21.744254566882734</v>
      </c>
      <c r="AK44" s="375">
        <f t="shared" si="106"/>
        <v>3</v>
      </c>
      <c r="AL44" s="370">
        <f t="shared" si="31"/>
        <v>8.8391278727165595E-2</v>
      </c>
      <c r="AM44" s="375">
        <f t="shared" si="107"/>
        <v>1</v>
      </c>
      <c r="AN44" s="378">
        <f t="shared" si="11"/>
        <v>2.9463759575721862E-2</v>
      </c>
      <c r="AO44" s="807">
        <f t="shared" si="108"/>
        <v>14856</v>
      </c>
      <c r="AP44" s="386">
        <f t="shared" si="33"/>
        <v>3394</v>
      </c>
      <c r="AS44" s="13">
        <v>190</v>
      </c>
      <c r="AT44" s="1">
        <v>1132</v>
      </c>
      <c r="AU44" s="1">
        <v>3865</v>
      </c>
      <c r="AV44" s="1">
        <v>1225</v>
      </c>
      <c r="AW44" s="1">
        <v>1</v>
      </c>
      <c r="AX44" s="1">
        <v>6</v>
      </c>
      <c r="AY44" s="13">
        <v>190</v>
      </c>
      <c r="AZ44" s="1">
        <v>2804</v>
      </c>
      <c r="BA44" s="1">
        <v>3425</v>
      </c>
      <c r="BB44" s="13">
        <v>190</v>
      </c>
      <c r="BC44" s="1">
        <v>4692</v>
      </c>
      <c r="BD44" s="1">
        <v>1537</v>
      </c>
      <c r="BE44" s="1"/>
      <c r="BF44" s="13">
        <v>190</v>
      </c>
      <c r="BG44" s="562">
        <v>3046</v>
      </c>
      <c r="BH44" s="562">
        <v>396</v>
      </c>
      <c r="BI44" s="13">
        <v>190</v>
      </c>
      <c r="BJ44" s="1">
        <v>2009</v>
      </c>
      <c r="BK44" s="1">
        <v>1433</v>
      </c>
      <c r="BL44" s="13">
        <v>190</v>
      </c>
      <c r="BM44" s="1">
        <v>1556</v>
      </c>
      <c r="BN44" s="1">
        <v>540</v>
      </c>
      <c r="BO44" s="1">
        <v>451</v>
      </c>
      <c r="BP44" s="1">
        <v>892</v>
      </c>
      <c r="BQ44" s="1">
        <v>2</v>
      </c>
      <c r="BR44" s="558">
        <v>1</v>
      </c>
      <c r="BS44" s="558">
        <v>0.88495061011040088</v>
      </c>
      <c r="BT44" s="877">
        <v>190</v>
      </c>
      <c r="BU44" s="1">
        <v>3442</v>
      </c>
      <c r="BV44" s="878">
        <f t="shared" si="34"/>
        <v>3046</v>
      </c>
      <c r="BW44" s="878">
        <f t="shared" si="35"/>
        <v>396</v>
      </c>
      <c r="CA44" s="61">
        <v>190</v>
      </c>
      <c r="CB44" s="61">
        <v>3442</v>
      </c>
    </row>
    <row r="45" spans="1:80" ht="17.25" customHeight="1">
      <c r="A45" s="197"/>
      <c r="B45" s="212" t="s">
        <v>363</v>
      </c>
      <c r="C45" s="214">
        <f>SUM(C46:C64)</f>
        <v>50366</v>
      </c>
      <c r="D45" s="199">
        <f t="shared" si="110"/>
        <v>34.720565830926297</v>
      </c>
      <c r="E45" s="198">
        <f>SUM(E46:E64)</f>
        <v>78513</v>
      </c>
      <c r="F45" s="199">
        <f t="shared" si="111"/>
        <v>54.124127091361565</v>
      </c>
      <c r="G45" s="198">
        <f>SUM(G46:G64)</f>
        <v>15909</v>
      </c>
      <c r="H45" s="199">
        <f t="shared" si="109"/>
        <v>10.96711038804365</v>
      </c>
      <c r="I45" s="198">
        <f>SUM(I46:I64)</f>
        <v>90</v>
      </c>
      <c r="J45" s="274">
        <f t="shared" si="16"/>
        <v>6.2042864725873947E-2</v>
      </c>
      <c r="K45" s="198">
        <f>SUM(K46:K64)</f>
        <v>183</v>
      </c>
      <c r="L45" s="215">
        <f t="shared" ref="L45:L82" si="112">(K45/AO45)*100</f>
        <v>0.12615382494261035</v>
      </c>
      <c r="M45" s="214">
        <f>SUM(M46:M64)</f>
        <v>73138</v>
      </c>
      <c r="N45" s="200">
        <f t="shared" si="36"/>
        <v>50.41878933689965</v>
      </c>
      <c r="O45" s="198">
        <f>SUM(O46:O64)</f>
        <v>71923</v>
      </c>
      <c r="P45" s="218">
        <f t="shared" si="20"/>
        <v>49.58121066310035</v>
      </c>
      <c r="Q45" s="214">
        <f>SUM(Q46:Q64)</f>
        <v>21096</v>
      </c>
      <c r="R45" s="200">
        <f t="shared" si="6"/>
        <v>56.301040832666139</v>
      </c>
      <c r="S45" s="198">
        <f>SUM(S46:S64)</f>
        <v>16374</v>
      </c>
      <c r="T45" s="220">
        <f t="shared" si="7"/>
        <v>43.698959167333868</v>
      </c>
      <c r="U45" s="214">
        <f>SUM(U46:U64)</f>
        <v>50085</v>
      </c>
      <c r="V45" s="199">
        <f t="shared" si="24"/>
        <v>34.526854219948852</v>
      </c>
      <c r="W45" s="198">
        <f>SUM(W46:W64)</f>
        <v>94976</v>
      </c>
      <c r="X45" s="220">
        <f t="shared" si="8"/>
        <v>65.473145780051155</v>
      </c>
      <c r="Y45" s="214">
        <f>SUM(Y46:Y64)</f>
        <v>28326.973719180776</v>
      </c>
      <c r="Z45" s="199">
        <f>(Y45/AP45)*100</f>
        <v>75.599075845158197</v>
      </c>
      <c r="AA45" s="198">
        <f>SUM(AA46:AA64)</f>
        <v>9143.0262808192219</v>
      </c>
      <c r="AB45" s="220">
        <f>(AA45/AP45)*100</f>
        <v>24.4009241548418</v>
      </c>
      <c r="AC45" s="214">
        <f>SUM(AC46:AC64)</f>
        <v>15612</v>
      </c>
      <c r="AD45" s="199">
        <f t="shared" si="9"/>
        <v>41.665332265812651</v>
      </c>
      <c r="AE45" s="198">
        <f>SUM(AE46:AE64)</f>
        <v>7739</v>
      </c>
      <c r="AF45" s="199">
        <f t="shared" si="29"/>
        <v>20.653856418468109</v>
      </c>
      <c r="AG45" s="198">
        <f>SUM(AG46:AG64)</f>
        <v>5467</v>
      </c>
      <c r="AH45" s="200">
        <f t="shared" si="10"/>
        <v>14.590338937816922</v>
      </c>
      <c r="AI45" s="198">
        <f>SUM(AI46:AI64)</f>
        <v>8623</v>
      </c>
      <c r="AJ45" s="200">
        <f t="shared" si="30"/>
        <v>23.01307712836936</v>
      </c>
      <c r="AK45" s="198">
        <f>SUM(AK46:AK64)</f>
        <v>17</v>
      </c>
      <c r="AL45" s="199">
        <f t="shared" si="31"/>
        <v>4.5369629036562581E-2</v>
      </c>
      <c r="AM45" s="198">
        <f>SUM(AM46:AM64)</f>
        <v>12</v>
      </c>
      <c r="AN45" s="220">
        <f t="shared" si="11"/>
        <v>3.2025620496397116E-2</v>
      </c>
      <c r="AO45" s="808">
        <f>SUM(AO46:AO64)</f>
        <v>145061</v>
      </c>
      <c r="AP45" s="222">
        <f t="shared" si="33"/>
        <v>37470</v>
      </c>
      <c r="AS45" s="13">
        <v>197</v>
      </c>
      <c r="AT45" s="1">
        <v>6051</v>
      </c>
      <c r="AU45" s="1">
        <v>4482</v>
      </c>
      <c r="AV45" s="1">
        <v>519</v>
      </c>
      <c r="AW45" s="1">
        <v>29</v>
      </c>
      <c r="AX45" s="1">
        <v>17</v>
      </c>
      <c r="AY45" s="13">
        <v>197</v>
      </c>
      <c r="AZ45" s="1">
        <v>5612</v>
      </c>
      <c r="BA45" s="1">
        <v>5486</v>
      </c>
      <c r="BB45" s="13">
        <v>197</v>
      </c>
      <c r="BC45" s="1">
        <v>3792</v>
      </c>
      <c r="BD45" s="1">
        <v>7306</v>
      </c>
      <c r="BE45" s="1"/>
      <c r="BF45" s="13">
        <v>197</v>
      </c>
      <c r="BG45" s="562">
        <v>2101</v>
      </c>
      <c r="BH45" s="562">
        <v>456</v>
      </c>
      <c r="BI45" s="13">
        <v>197</v>
      </c>
      <c r="BJ45" s="1">
        <v>1327</v>
      </c>
      <c r="BK45" s="1">
        <v>1230</v>
      </c>
      <c r="BL45" s="13">
        <v>197</v>
      </c>
      <c r="BM45" s="1">
        <v>829</v>
      </c>
      <c r="BN45" s="1">
        <v>563</v>
      </c>
      <c r="BO45" s="1">
        <v>497</v>
      </c>
      <c r="BP45" s="1">
        <v>665</v>
      </c>
      <c r="BQ45" s="1">
        <v>1</v>
      </c>
      <c r="BR45" s="558">
        <v>2</v>
      </c>
      <c r="BS45" s="558">
        <v>0.82166601486116542</v>
      </c>
      <c r="BT45" s="877">
        <v>197</v>
      </c>
      <c r="BU45" s="1">
        <v>2557</v>
      </c>
      <c r="BV45" s="878">
        <f t="shared" si="34"/>
        <v>2101</v>
      </c>
      <c r="BW45" s="878">
        <f t="shared" si="35"/>
        <v>456</v>
      </c>
      <c r="CA45" s="61">
        <v>197</v>
      </c>
      <c r="CB45" s="61">
        <v>2557</v>
      </c>
    </row>
    <row r="46" spans="1:80" ht="15">
      <c r="A46" s="405">
        <v>4</v>
      </c>
      <c r="B46" s="408" t="s">
        <v>10</v>
      </c>
      <c r="C46" s="369">
        <f t="shared" ref="C46:C64" si="113">VLOOKUP(A46,$AS$8:$AT$132,2,0)</f>
        <v>407</v>
      </c>
      <c r="D46" s="370">
        <f t="shared" si="110"/>
        <v>29.050678087080655</v>
      </c>
      <c r="E46" s="371">
        <f t="shared" ref="E46:E64" si="114">VLOOKUP(A46,$AS$8:$AU$132,3,0)</f>
        <v>674</v>
      </c>
      <c r="F46" s="370">
        <f t="shared" si="111"/>
        <v>48.10849393290507</v>
      </c>
      <c r="G46" s="371">
        <f t="shared" ref="G46:G64" si="115">VLOOKUP(A46,$AS$8:$AV$132,4,0)</f>
        <v>313</v>
      </c>
      <c r="H46" s="370">
        <f t="shared" si="109"/>
        <v>22.341184867951462</v>
      </c>
      <c r="I46" s="371">
        <f t="shared" ref="I46:I64" si="116">VLOOKUP(A46,$AS$8:$AW$132,5,0)</f>
        <v>3</v>
      </c>
      <c r="J46" s="372">
        <f t="shared" si="16"/>
        <v>0.21413276231263384</v>
      </c>
      <c r="K46" s="371">
        <f t="shared" ref="K46:K64" si="117">VLOOKUP(A46,$AS$8:$AX$132,6,0)</f>
        <v>4</v>
      </c>
      <c r="L46" s="373">
        <f t="shared" si="112"/>
        <v>0.28551034975017847</v>
      </c>
      <c r="M46" s="390">
        <f t="shared" ref="M46:M64" si="118">VLOOKUP(A46,$AY$8:$BA$132,2,0)</f>
        <v>724</v>
      </c>
      <c r="N46" s="387">
        <f t="shared" si="36"/>
        <v>51.677373304782307</v>
      </c>
      <c r="O46" s="388">
        <f t="shared" ref="O46:O64" si="119">VLOOKUP(A46,$AY$8:$BA$132,3,0)</f>
        <v>677</v>
      </c>
      <c r="P46" s="389">
        <f t="shared" si="20"/>
        <v>48.3226266952177</v>
      </c>
      <c r="Q46" s="390">
        <f t="shared" ref="Q46:Q64" si="120">VLOOKUP(A46,$BI$8:$BK$132,2,0)</f>
        <v>155</v>
      </c>
      <c r="R46" s="387">
        <f t="shared" si="6"/>
        <v>58.270676691729328</v>
      </c>
      <c r="S46" s="388">
        <f t="shared" ref="S46:S64" si="121">VLOOKUP(A46,$BI$8:$BK$132,3,0)</f>
        <v>111</v>
      </c>
      <c r="T46" s="391">
        <f t="shared" si="7"/>
        <v>41.729323308270679</v>
      </c>
      <c r="U46" s="390">
        <f t="shared" ref="U46:U64" si="122">VLOOKUP(A46,$BB$8:$BD$132,2,0)</f>
        <v>437</v>
      </c>
      <c r="V46" s="392">
        <f t="shared" si="24"/>
        <v>31.192005710206992</v>
      </c>
      <c r="W46" s="388">
        <f t="shared" ref="W46:W64" si="123">VLOOKUP(A46,$BB$8:$BD$132,3,0)</f>
        <v>964</v>
      </c>
      <c r="X46" s="391">
        <f t="shared" si="8"/>
        <v>68.807994289793001</v>
      </c>
      <c r="Y46" s="377">
        <f t="shared" ref="Y46:Y64" si="124">VLOOKUP(A46,$BF$8:$BH$132,2,0)</f>
        <v>207</v>
      </c>
      <c r="Z46" s="370">
        <f t="shared" ref="Z46:Z64" si="125">(Y46/AP46)*100</f>
        <v>77.819548872180462</v>
      </c>
      <c r="AA46" s="377">
        <f t="shared" ref="AA46:AA64" si="126">VLOOKUP(A46,$BF$8:$BH$132,3,0)</f>
        <v>59</v>
      </c>
      <c r="AB46" s="378">
        <f t="shared" ref="AB46:AB64" si="127">(AA46/AP46)*100</f>
        <v>22.180451127819548</v>
      </c>
      <c r="AC46" s="377">
        <f t="shared" ref="AC46:AC64" si="128">VLOOKUP(A46,$BL$8:$BQ$132,2,0)</f>
        <v>106</v>
      </c>
      <c r="AD46" s="370">
        <f t="shared" si="9"/>
        <v>39.849624060150376</v>
      </c>
      <c r="AE46" s="375">
        <f t="shared" ref="AE46:AE64" si="129">VLOOKUP(A46,$BL$8:$BR$132,3,0)</f>
        <v>51</v>
      </c>
      <c r="AF46" s="370">
        <f t="shared" si="29"/>
        <v>19.172932330827066</v>
      </c>
      <c r="AG46" s="375">
        <f t="shared" ref="AG46:AG64" si="130">VLOOKUP(A46,$BL$8:$BR$132,4,0)</f>
        <v>49</v>
      </c>
      <c r="AH46" s="374">
        <f t="shared" si="10"/>
        <v>18.421052631578945</v>
      </c>
      <c r="AI46" s="375">
        <f t="shared" ref="AI46:AI64" si="131">VLOOKUP(A46,$BL$8:$BR$132,5,0)</f>
        <v>60</v>
      </c>
      <c r="AJ46" s="374">
        <f t="shared" si="30"/>
        <v>22.556390977443609</v>
      </c>
      <c r="AK46" s="375">
        <f t="shared" ref="AK46:AK64" si="132">VLOOKUP(A46,$BL$8:$BR$132,6,0)</f>
        <v>0</v>
      </c>
      <c r="AL46" s="370">
        <f t="shared" si="31"/>
        <v>0</v>
      </c>
      <c r="AM46" s="375">
        <f t="shared" ref="AM46:AM64" si="133">VLOOKUP(A46,$BL$8:$BR$132,7,0)</f>
        <v>0</v>
      </c>
      <c r="AN46" s="378">
        <f t="shared" si="11"/>
        <v>0</v>
      </c>
      <c r="AO46" s="809">
        <f t="shared" ref="AO46:AO64" si="134">(U46+W46)</f>
        <v>1401</v>
      </c>
      <c r="AP46" s="393">
        <f t="shared" si="33"/>
        <v>266</v>
      </c>
      <c r="AS46" s="13">
        <v>206</v>
      </c>
      <c r="AT46" s="1">
        <v>752</v>
      </c>
      <c r="AU46" s="1">
        <v>1445</v>
      </c>
      <c r="AV46" s="1">
        <v>583</v>
      </c>
      <c r="AW46" s="1">
        <v>23</v>
      </c>
      <c r="AX46" s="1">
        <v>2</v>
      </c>
      <c r="AY46" s="13">
        <v>206</v>
      </c>
      <c r="AZ46" s="1">
        <v>1421</v>
      </c>
      <c r="BA46" s="1">
        <v>1384</v>
      </c>
      <c r="BB46" s="13">
        <v>206</v>
      </c>
      <c r="BC46" s="1">
        <v>807</v>
      </c>
      <c r="BD46" s="1">
        <v>1998</v>
      </c>
      <c r="BE46" s="1"/>
      <c r="BF46" s="13">
        <v>206</v>
      </c>
      <c r="BG46" s="562">
        <v>493.00000000000006</v>
      </c>
      <c r="BH46" s="562">
        <v>138.99999999999994</v>
      </c>
      <c r="BI46" s="13">
        <v>206</v>
      </c>
      <c r="BJ46" s="1">
        <v>363</v>
      </c>
      <c r="BK46" s="1">
        <v>269</v>
      </c>
      <c r="BL46" s="13">
        <v>206</v>
      </c>
      <c r="BM46" s="1">
        <v>265</v>
      </c>
      <c r="BN46" s="1">
        <v>111</v>
      </c>
      <c r="BO46" s="1">
        <v>98</v>
      </c>
      <c r="BP46" s="1">
        <v>158</v>
      </c>
      <c r="BQ46" s="1"/>
      <c r="BR46" s="558"/>
      <c r="BS46" s="558">
        <v>0.78006329113924056</v>
      </c>
      <c r="BT46" s="877">
        <v>206</v>
      </c>
      <c r="BU46" s="1">
        <v>632</v>
      </c>
      <c r="BV46" s="878">
        <f t="shared" si="34"/>
        <v>493.00000000000006</v>
      </c>
      <c r="BW46" s="878">
        <f t="shared" si="35"/>
        <v>138.99999999999994</v>
      </c>
      <c r="CA46" s="61">
        <v>206</v>
      </c>
      <c r="CB46" s="61">
        <v>632</v>
      </c>
    </row>
    <row r="47" spans="1:80" ht="15">
      <c r="A47" s="405">
        <v>42</v>
      </c>
      <c r="B47" s="406" t="s">
        <v>817</v>
      </c>
      <c r="C47" s="369">
        <f t="shared" si="113"/>
        <v>2157</v>
      </c>
      <c r="D47" s="370">
        <f t="shared" si="110"/>
        <v>12.602979842243645</v>
      </c>
      <c r="E47" s="371">
        <f t="shared" si="114"/>
        <v>12673</v>
      </c>
      <c r="F47" s="370">
        <f t="shared" si="111"/>
        <v>74.046158340636865</v>
      </c>
      <c r="G47" s="371">
        <f t="shared" si="115"/>
        <v>2254</v>
      </c>
      <c r="H47" s="370">
        <f t="shared" si="109"/>
        <v>13.169734151329243</v>
      </c>
      <c r="I47" s="371">
        <f t="shared" si="116"/>
        <v>22</v>
      </c>
      <c r="J47" s="372">
        <f t="shared" si="16"/>
        <v>0.12854221443178498</v>
      </c>
      <c r="K47" s="371">
        <f t="shared" si="117"/>
        <v>9</v>
      </c>
      <c r="L47" s="373">
        <f t="shared" si="112"/>
        <v>5.2585451358457491E-2</v>
      </c>
      <c r="M47" s="377">
        <f t="shared" si="118"/>
        <v>8586</v>
      </c>
      <c r="N47" s="374">
        <f t="shared" si="36"/>
        <v>50.166520595968443</v>
      </c>
      <c r="O47" s="375">
        <f t="shared" si="119"/>
        <v>8529</v>
      </c>
      <c r="P47" s="376">
        <f t="shared" si="20"/>
        <v>49.83347940403155</v>
      </c>
      <c r="Q47" s="377">
        <f t="shared" si="120"/>
        <v>4549</v>
      </c>
      <c r="R47" s="374">
        <f t="shared" si="6"/>
        <v>51.459276018099544</v>
      </c>
      <c r="S47" s="375">
        <f t="shared" si="121"/>
        <v>4291</v>
      </c>
      <c r="T47" s="378">
        <f t="shared" si="7"/>
        <v>48.540723981900449</v>
      </c>
      <c r="U47" s="377">
        <f t="shared" si="122"/>
        <v>9497</v>
      </c>
      <c r="V47" s="370">
        <f t="shared" si="24"/>
        <v>55.489336839030088</v>
      </c>
      <c r="W47" s="375">
        <f t="shared" si="123"/>
        <v>7618</v>
      </c>
      <c r="X47" s="378">
        <f t="shared" si="8"/>
        <v>44.510663160969912</v>
      </c>
      <c r="Y47" s="377">
        <f t="shared" si="124"/>
        <v>7647.8651431157377</v>
      </c>
      <c r="Z47" s="370">
        <f t="shared" si="125"/>
        <v>86.514311573707431</v>
      </c>
      <c r="AA47" s="377">
        <f t="shared" si="126"/>
        <v>1192.1348568842623</v>
      </c>
      <c r="AB47" s="378">
        <f t="shared" si="127"/>
        <v>13.48568842629256</v>
      </c>
      <c r="AC47" s="377">
        <f t="shared" si="128"/>
        <v>3146</v>
      </c>
      <c r="AD47" s="370">
        <f t="shared" si="9"/>
        <v>35.588235294117645</v>
      </c>
      <c r="AE47" s="375">
        <f t="shared" si="129"/>
        <v>2104</v>
      </c>
      <c r="AF47" s="370">
        <f t="shared" si="29"/>
        <v>23.800904977375563</v>
      </c>
      <c r="AG47" s="375">
        <f t="shared" si="130"/>
        <v>1394</v>
      </c>
      <c r="AH47" s="374">
        <f t="shared" si="10"/>
        <v>15.769230769230768</v>
      </c>
      <c r="AI47" s="375">
        <f t="shared" si="131"/>
        <v>2181</v>
      </c>
      <c r="AJ47" s="374">
        <f t="shared" si="30"/>
        <v>24.671945701357465</v>
      </c>
      <c r="AK47" s="375">
        <f t="shared" si="132"/>
        <v>9</v>
      </c>
      <c r="AL47" s="370">
        <f t="shared" si="31"/>
        <v>0.10180995475113123</v>
      </c>
      <c r="AM47" s="375">
        <f t="shared" si="133"/>
        <v>6</v>
      </c>
      <c r="AN47" s="378">
        <f t="shared" si="11"/>
        <v>6.7873303167420809E-2</v>
      </c>
      <c r="AO47" s="806">
        <f t="shared" si="134"/>
        <v>17115</v>
      </c>
      <c r="AP47" s="379">
        <f t="shared" si="33"/>
        <v>8840</v>
      </c>
      <c r="AS47" s="13">
        <v>209</v>
      </c>
      <c r="AT47" s="1">
        <v>1723</v>
      </c>
      <c r="AU47" s="1">
        <v>7370</v>
      </c>
      <c r="AV47" s="1">
        <v>4401</v>
      </c>
      <c r="AW47" s="1">
        <v>23</v>
      </c>
      <c r="AX47" s="1">
        <v>29</v>
      </c>
      <c r="AY47" s="13">
        <v>209</v>
      </c>
      <c r="AZ47" s="1">
        <v>6975</v>
      </c>
      <c r="BA47" s="1">
        <v>6571</v>
      </c>
      <c r="BB47" s="13">
        <v>209</v>
      </c>
      <c r="BC47" s="1">
        <v>5514</v>
      </c>
      <c r="BD47" s="1">
        <v>8032</v>
      </c>
      <c r="BE47" s="1"/>
      <c r="BF47" s="13">
        <v>209</v>
      </c>
      <c r="BG47" s="562">
        <v>2530</v>
      </c>
      <c r="BH47" s="562">
        <v>612</v>
      </c>
      <c r="BI47" s="13">
        <v>209</v>
      </c>
      <c r="BJ47" s="1">
        <v>1674</v>
      </c>
      <c r="BK47" s="1">
        <v>1468</v>
      </c>
      <c r="BL47" s="13">
        <v>209</v>
      </c>
      <c r="BM47" s="1">
        <v>1086</v>
      </c>
      <c r="BN47" s="1">
        <v>493</v>
      </c>
      <c r="BO47" s="1">
        <v>585</v>
      </c>
      <c r="BP47" s="1">
        <v>973</v>
      </c>
      <c r="BQ47" s="1">
        <v>3</v>
      </c>
      <c r="BR47" s="558">
        <v>2</v>
      </c>
      <c r="BS47" s="558">
        <v>0.80521960534691284</v>
      </c>
      <c r="BT47" s="877">
        <v>209</v>
      </c>
      <c r="BU47" s="1">
        <v>3142</v>
      </c>
      <c r="BV47" s="878">
        <f t="shared" si="34"/>
        <v>2530</v>
      </c>
      <c r="BW47" s="878">
        <f t="shared" si="35"/>
        <v>612</v>
      </c>
      <c r="CA47" s="61">
        <v>209</v>
      </c>
      <c r="CB47" s="61">
        <v>3142</v>
      </c>
    </row>
    <row r="48" spans="1:80" ht="15">
      <c r="A48" s="405">
        <v>44</v>
      </c>
      <c r="B48" s="406" t="s">
        <v>30</v>
      </c>
      <c r="C48" s="369">
        <f t="shared" si="113"/>
        <v>1545</v>
      </c>
      <c r="D48" s="370">
        <f t="shared" si="110"/>
        <v>28.157463094587204</v>
      </c>
      <c r="E48" s="371">
        <f t="shared" si="114"/>
        <v>3234</v>
      </c>
      <c r="F48" s="370">
        <f t="shared" si="111"/>
        <v>58.939311098961177</v>
      </c>
      <c r="G48" s="371">
        <f t="shared" si="115"/>
        <v>698</v>
      </c>
      <c r="H48" s="370">
        <f t="shared" si="109"/>
        <v>12.720976854383087</v>
      </c>
      <c r="I48" s="371">
        <f t="shared" si="116"/>
        <v>0</v>
      </c>
      <c r="J48" s="372">
        <f t="shared" si="16"/>
        <v>0</v>
      </c>
      <c r="K48" s="371">
        <f t="shared" si="117"/>
        <v>10</v>
      </c>
      <c r="L48" s="373">
        <f t="shared" si="112"/>
        <v>0.18224895206852559</v>
      </c>
      <c r="M48" s="377">
        <f t="shared" si="118"/>
        <v>2837</v>
      </c>
      <c r="N48" s="374">
        <f t="shared" si="36"/>
        <v>51.704027701840715</v>
      </c>
      <c r="O48" s="375">
        <f t="shared" si="119"/>
        <v>2650</v>
      </c>
      <c r="P48" s="376">
        <f t="shared" si="20"/>
        <v>48.295972298159285</v>
      </c>
      <c r="Q48" s="377">
        <f t="shared" si="120"/>
        <v>638</v>
      </c>
      <c r="R48" s="374">
        <f t="shared" si="6"/>
        <v>52.55354200988468</v>
      </c>
      <c r="S48" s="375">
        <f t="shared" si="121"/>
        <v>576</v>
      </c>
      <c r="T48" s="378">
        <f t="shared" si="7"/>
        <v>47.44645799011532</v>
      </c>
      <c r="U48" s="377">
        <f t="shared" si="122"/>
        <v>1228</v>
      </c>
      <c r="V48" s="370">
        <f t="shared" si="24"/>
        <v>22.380171314014945</v>
      </c>
      <c r="W48" s="375">
        <f t="shared" si="123"/>
        <v>4259</v>
      </c>
      <c r="X48" s="378">
        <f t="shared" si="8"/>
        <v>77.619828685985055</v>
      </c>
      <c r="Y48" s="377">
        <f t="shared" si="124"/>
        <v>836</v>
      </c>
      <c r="Z48" s="370">
        <f t="shared" si="125"/>
        <v>68.863261943986814</v>
      </c>
      <c r="AA48" s="377">
        <f t="shared" si="126"/>
        <v>378</v>
      </c>
      <c r="AB48" s="378">
        <f t="shared" si="127"/>
        <v>31.136738056013179</v>
      </c>
      <c r="AC48" s="377">
        <f t="shared" si="128"/>
        <v>423</v>
      </c>
      <c r="AD48" s="370">
        <f t="shared" si="9"/>
        <v>34.843492586490939</v>
      </c>
      <c r="AE48" s="375">
        <f t="shared" si="129"/>
        <v>197</v>
      </c>
      <c r="AF48" s="370">
        <f t="shared" si="29"/>
        <v>16.227347611202635</v>
      </c>
      <c r="AG48" s="375">
        <f t="shared" si="130"/>
        <v>215</v>
      </c>
      <c r="AH48" s="374">
        <f t="shared" si="10"/>
        <v>17.710049423393741</v>
      </c>
      <c r="AI48" s="375">
        <f t="shared" si="131"/>
        <v>379</v>
      </c>
      <c r="AJ48" s="374">
        <f t="shared" si="30"/>
        <v>31.219110378912685</v>
      </c>
      <c r="AK48" s="375">
        <f t="shared" si="132"/>
        <v>0</v>
      </c>
      <c r="AL48" s="370">
        <f t="shared" si="31"/>
        <v>0</v>
      </c>
      <c r="AM48" s="375">
        <f t="shared" si="133"/>
        <v>0</v>
      </c>
      <c r="AN48" s="378">
        <f t="shared" si="11"/>
        <v>0</v>
      </c>
      <c r="AO48" s="806">
        <f t="shared" si="134"/>
        <v>5487</v>
      </c>
      <c r="AP48" s="379">
        <f t="shared" si="33"/>
        <v>1214</v>
      </c>
      <c r="AS48" s="13">
        <v>212</v>
      </c>
      <c r="AT48" s="1">
        <v>2329</v>
      </c>
      <c r="AU48" s="1">
        <v>10626</v>
      </c>
      <c r="AV48" s="1">
        <v>3770</v>
      </c>
      <c r="AW48" s="1">
        <v>68</v>
      </c>
      <c r="AX48" s="1">
        <v>64</v>
      </c>
      <c r="AY48" s="13">
        <v>212</v>
      </c>
      <c r="AZ48" s="1">
        <v>7913</v>
      </c>
      <c r="BA48" s="1">
        <v>8944</v>
      </c>
      <c r="BB48" s="13">
        <v>212</v>
      </c>
      <c r="BC48" s="1">
        <v>13145</v>
      </c>
      <c r="BD48" s="1">
        <v>3712</v>
      </c>
      <c r="BE48" s="1"/>
      <c r="BF48" s="13">
        <v>212</v>
      </c>
      <c r="BG48" s="562">
        <v>46837.862532965097</v>
      </c>
      <c r="BH48" s="562">
        <v>1324.1374670349032</v>
      </c>
      <c r="BI48" s="13">
        <v>212</v>
      </c>
      <c r="BJ48" s="1">
        <v>23531</v>
      </c>
      <c r="BK48" s="1">
        <v>24631</v>
      </c>
      <c r="BL48" s="13">
        <v>212</v>
      </c>
      <c r="BM48" s="1">
        <v>15967</v>
      </c>
      <c r="BN48" s="1">
        <v>11854</v>
      </c>
      <c r="BO48" s="1">
        <v>7459</v>
      </c>
      <c r="BP48" s="1">
        <v>12683</v>
      </c>
      <c r="BQ48" s="1">
        <v>105</v>
      </c>
      <c r="BR48" s="558">
        <v>94</v>
      </c>
      <c r="BS48" s="558">
        <v>0.97250659301866815</v>
      </c>
      <c r="BT48" s="877">
        <v>212</v>
      </c>
      <c r="BU48" s="1">
        <v>48162</v>
      </c>
      <c r="BV48" s="878">
        <f t="shared" si="34"/>
        <v>46837.862532965097</v>
      </c>
      <c r="BW48" s="878">
        <f t="shared" si="35"/>
        <v>1324.1374670349032</v>
      </c>
      <c r="CA48" s="61">
        <v>212</v>
      </c>
      <c r="CB48" s="61">
        <v>48162</v>
      </c>
    </row>
    <row r="49" spans="1:80" ht="15">
      <c r="A49" s="405">
        <v>59</v>
      </c>
      <c r="B49" s="406" t="s">
        <v>39</v>
      </c>
      <c r="C49" s="369">
        <f t="shared" si="113"/>
        <v>324</v>
      </c>
      <c r="D49" s="370">
        <f t="shared" si="110"/>
        <v>11.76470588235294</v>
      </c>
      <c r="E49" s="371">
        <f t="shared" si="114"/>
        <v>1903</v>
      </c>
      <c r="F49" s="370">
        <f t="shared" si="111"/>
        <v>69.099491648511261</v>
      </c>
      <c r="G49" s="371">
        <f t="shared" si="115"/>
        <v>465</v>
      </c>
      <c r="H49" s="370">
        <f t="shared" si="109"/>
        <v>16.884531590413943</v>
      </c>
      <c r="I49" s="371">
        <f t="shared" si="116"/>
        <v>4</v>
      </c>
      <c r="J49" s="372">
        <f t="shared" si="16"/>
        <v>0.14524328249818447</v>
      </c>
      <c r="K49" s="371">
        <f t="shared" si="117"/>
        <v>58</v>
      </c>
      <c r="L49" s="373">
        <f t="shared" si="112"/>
        <v>2.1060275962236745</v>
      </c>
      <c r="M49" s="377">
        <f t="shared" si="118"/>
        <v>1366</v>
      </c>
      <c r="N49" s="374">
        <f t="shared" si="36"/>
        <v>49.600580973129993</v>
      </c>
      <c r="O49" s="375">
        <f t="shared" si="119"/>
        <v>1388</v>
      </c>
      <c r="P49" s="376">
        <f t="shared" si="20"/>
        <v>50.399419026870007</v>
      </c>
      <c r="Q49" s="377">
        <f t="shared" si="120"/>
        <v>515</v>
      </c>
      <c r="R49" s="374">
        <f t="shared" si="6"/>
        <v>54.210526315789473</v>
      </c>
      <c r="S49" s="375">
        <f t="shared" si="121"/>
        <v>435</v>
      </c>
      <c r="T49" s="378">
        <f t="shared" si="7"/>
        <v>45.789473684210527</v>
      </c>
      <c r="U49" s="377">
        <f t="shared" si="122"/>
        <v>902</v>
      </c>
      <c r="V49" s="370">
        <f t="shared" si="24"/>
        <v>32.752360203340594</v>
      </c>
      <c r="W49" s="375">
        <f t="shared" si="123"/>
        <v>1852</v>
      </c>
      <c r="X49" s="378">
        <f t="shared" si="8"/>
        <v>67.247639796659413</v>
      </c>
      <c r="Y49" s="377">
        <f t="shared" si="124"/>
        <v>725</v>
      </c>
      <c r="Z49" s="370">
        <f t="shared" si="125"/>
        <v>76.31578947368422</v>
      </c>
      <c r="AA49" s="377">
        <f t="shared" si="126"/>
        <v>225</v>
      </c>
      <c r="AB49" s="378">
        <f t="shared" si="127"/>
        <v>23.684210526315788</v>
      </c>
      <c r="AC49" s="377">
        <f t="shared" si="128"/>
        <v>373</v>
      </c>
      <c r="AD49" s="370">
        <f t="shared" si="9"/>
        <v>39.263157894736842</v>
      </c>
      <c r="AE49" s="375">
        <f t="shared" si="129"/>
        <v>209</v>
      </c>
      <c r="AF49" s="370">
        <f t="shared" si="29"/>
        <v>22</v>
      </c>
      <c r="AG49" s="375">
        <f t="shared" si="130"/>
        <v>142</v>
      </c>
      <c r="AH49" s="374">
        <f t="shared" si="10"/>
        <v>14.947368421052632</v>
      </c>
      <c r="AI49" s="375">
        <f t="shared" si="131"/>
        <v>226</v>
      </c>
      <c r="AJ49" s="374">
        <f t="shared" si="30"/>
        <v>23.789473684210527</v>
      </c>
      <c r="AK49" s="375">
        <f t="shared" si="132"/>
        <v>0</v>
      </c>
      <c r="AL49" s="370">
        <f t="shared" si="31"/>
        <v>0</v>
      </c>
      <c r="AM49" s="375">
        <f t="shared" si="133"/>
        <v>0</v>
      </c>
      <c r="AN49" s="378">
        <f t="shared" si="11"/>
        <v>0</v>
      </c>
      <c r="AO49" s="806">
        <f t="shared" si="134"/>
        <v>2754</v>
      </c>
      <c r="AP49" s="379">
        <f t="shared" si="33"/>
        <v>950</v>
      </c>
      <c r="AS49" s="13">
        <v>234</v>
      </c>
      <c r="AT49" s="1">
        <v>15943</v>
      </c>
      <c r="AU49" s="1">
        <v>3495</v>
      </c>
      <c r="AV49" s="1">
        <v>267</v>
      </c>
      <c r="AW49" s="1">
        <v>13</v>
      </c>
      <c r="AX49" s="1">
        <v>14</v>
      </c>
      <c r="AY49" s="13">
        <v>234</v>
      </c>
      <c r="AZ49" s="1">
        <v>9704</v>
      </c>
      <c r="BA49" s="1">
        <v>10028</v>
      </c>
      <c r="BB49" s="13">
        <v>234</v>
      </c>
      <c r="BC49" s="1">
        <v>6015</v>
      </c>
      <c r="BD49" s="1">
        <v>13717</v>
      </c>
      <c r="BE49" s="1"/>
      <c r="BF49" s="13">
        <v>234</v>
      </c>
      <c r="BG49" s="562">
        <v>2305.7805614246909</v>
      </c>
      <c r="BH49" s="562">
        <v>1011.2194385753091</v>
      </c>
      <c r="BI49" s="13">
        <v>234</v>
      </c>
      <c r="BJ49" s="1">
        <v>2266</v>
      </c>
      <c r="BK49" s="1">
        <v>1051</v>
      </c>
      <c r="BL49" s="13">
        <v>234</v>
      </c>
      <c r="BM49" s="1">
        <v>1990</v>
      </c>
      <c r="BN49" s="1">
        <v>711</v>
      </c>
      <c r="BO49" s="1">
        <v>276</v>
      </c>
      <c r="BP49" s="1">
        <v>340</v>
      </c>
      <c r="BQ49" s="1"/>
      <c r="BR49" s="558"/>
      <c r="BS49" s="558">
        <v>0.69514035617265324</v>
      </c>
      <c r="BT49" s="877">
        <v>234</v>
      </c>
      <c r="BU49" s="1">
        <v>3317</v>
      </c>
      <c r="BV49" s="878">
        <f t="shared" si="34"/>
        <v>2305.7805614246909</v>
      </c>
      <c r="BW49" s="878">
        <f t="shared" si="35"/>
        <v>1011.2194385753091</v>
      </c>
      <c r="CA49" s="61">
        <v>234</v>
      </c>
      <c r="CB49" s="61">
        <v>3317</v>
      </c>
    </row>
    <row r="50" spans="1:80" ht="15">
      <c r="A50" s="405">
        <v>113</v>
      </c>
      <c r="B50" s="406" t="s">
        <v>55</v>
      </c>
      <c r="C50" s="369">
        <f t="shared" si="113"/>
        <v>979</v>
      </c>
      <c r="D50" s="370">
        <f t="shared" si="110"/>
        <v>16.570751523358158</v>
      </c>
      <c r="E50" s="371">
        <f t="shared" si="114"/>
        <v>4568</v>
      </c>
      <c r="F50" s="370">
        <f t="shared" si="111"/>
        <v>77.318889641164517</v>
      </c>
      <c r="G50" s="371">
        <f t="shared" si="115"/>
        <v>346</v>
      </c>
      <c r="H50" s="370">
        <f t="shared" si="109"/>
        <v>5.8564658090724437</v>
      </c>
      <c r="I50" s="371">
        <f t="shared" si="116"/>
        <v>2</v>
      </c>
      <c r="J50" s="372">
        <f t="shared" si="16"/>
        <v>3.3852403520649964E-2</v>
      </c>
      <c r="K50" s="371">
        <f t="shared" si="117"/>
        <v>13</v>
      </c>
      <c r="L50" s="373">
        <f t="shared" si="112"/>
        <v>0.2200406228842248</v>
      </c>
      <c r="M50" s="377">
        <f t="shared" si="118"/>
        <v>3241</v>
      </c>
      <c r="N50" s="374">
        <f t="shared" si="36"/>
        <v>54.857819905213269</v>
      </c>
      <c r="O50" s="375">
        <f t="shared" si="119"/>
        <v>2667</v>
      </c>
      <c r="P50" s="376">
        <f t="shared" si="20"/>
        <v>45.142180094786731</v>
      </c>
      <c r="Q50" s="377">
        <f t="shared" si="120"/>
        <v>1029</v>
      </c>
      <c r="R50" s="374">
        <f t="shared" si="6"/>
        <v>54.300791556728235</v>
      </c>
      <c r="S50" s="375">
        <f t="shared" si="121"/>
        <v>866</v>
      </c>
      <c r="T50" s="378">
        <f t="shared" si="7"/>
        <v>45.699208443271765</v>
      </c>
      <c r="U50" s="377">
        <f t="shared" si="122"/>
        <v>2045</v>
      </c>
      <c r="V50" s="370">
        <f t="shared" si="24"/>
        <v>34.614082599864595</v>
      </c>
      <c r="W50" s="375">
        <f t="shared" si="123"/>
        <v>3863</v>
      </c>
      <c r="X50" s="378">
        <f t="shared" si="8"/>
        <v>65.385917400135412</v>
      </c>
      <c r="Y50" s="377">
        <f t="shared" si="124"/>
        <v>1303</v>
      </c>
      <c r="Z50" s="370">
        <f t="shared" si="125"/>
        <v>68.759894459102895</v>
      </c>
      <c r="AA50" s="377">
        <f t="shared" si="126"/>
        <v>592</v>
      </c>
      <c r="AB50" s="378">
        <f t="shared" si="127"/>
        <v>31.240105540897094</v>
      </c>
      <c r="AC50" s="377">
        <f t="shared" si="128"/>
        <v>732</v>
      </c>
      <c r="AD50" s="370">
        <f t="shared" si="9"/>
        <v>38.62796833773087</v>
      </c>
      <c r="AE50" s="375">
        <f t="shared" si="129"/>
        <v>383</v>
      </c>
      <c r="AF50" s="370">
        <f t="shared" si="29"/>
        <v>20.211081794195252</v>
      </c>
      <c r="AG50" s="375">
        <f t="shared" si="130"/>
        <v>297</v>
      </c>
      <c r="AH50" s="374">
        <f t="shared" si="10"/>
        <v>15.672823218997362</v>
      </c>
      <c r="AI50" s="375">
        <f t="shared" si="131"/>
        <v>483</v>
      </c>
      <c r="AJ50" s="374">
        <f t="shared" si="30"/>
        <v>25.488126649076513</v>
      </c>
      <c r="AK50" s="375">
        <f t="shared" si="132"/>
        <v>0</v>
      </c>
      <c r="AL50" s="370">
        <f t="shared" si="31"/>
        <v>0</v>
      </c>
      <c r="AM50" s="375">
        <f t="shared" si="133"/>
        <v>0</v>
      </c>
      <c r="AN50" s="378">
        <f t="shared" si="11"/>
        <v>0</v>
      </c>
      <c r="AO50" s="806">
        <f t="shared" si="134"/>
        <v>5908</v>
      </c>
      <c r="AP50" s="379">
        <f t="shared" si="33"/>
        <v>1895</v>
      </c>
      <c r="AS50" s="13">
        <v>237</v>
      </c>
      <c r="AT50" s="1">
        <v>660</v>
      </c>
      <c r="AU50" s="1">
        <v>2608</v>
      </c>
      <c r="AV50" s="1">
        <v>2915</v>
      </c>
      <c r="AW50" s="1">
        <v>86</v>
      </c>
      <c r="AX50" s="1">
        <v>20</v>
      </c>
      <c r="AY50" s="13">
        <v>237</v>
      </c>
      <c r="AZ50" s="1">
        <v>3043</v>
      </c>
      <c r="BA50" s="1">
        <v>3246</v>
      </c>
      <c r="BB50" s="13">
        <v>237</v>
      </c>
      <c r="BC50" s="1">
        <v>3899</v>
      </c>
      <c r="BD50" s="1">
        <v>2390</v>
      </c>
      <c r="BE50" s="1"/>
      <c r="BF50" s="13">
        <v>237</v>
      </c>
      <c r="BG50" s="562">
        <v>13202</v>
      </c>
      <c r="BH50" s="562">
        <v>951</v>
      </c>
      <c r="BI50" s="13">
        <v>237</v>
      </c>
      <c r="BJ50" s="1">
        <v>6974</v>
      </c>
      <c r="BK50" s="1">
        <v>7179</v>
      </c>
      <c r="BL50" s="13">
        <v>237</v>
      </c>
      <c r="BM50" s="1">
        <v>4033</v>
      </c>
      <c r="BN50" s="1">
        <v>2993</v>
      </c>
      <c r="BO50" s="1">
        <v>2916</v>
      </c>
      <c r="BP50" s="1">
        <v>4172</v>
      </c>
      <c r="BQ50" s="1">
        <v>25</v>
      </c>
      <c r="BR50" s="558">
        <v>14</v>
      </c>
      <c r="BS50" s="558">
        <v>0.93280576556207162</v>
      </c>
      <c r="BT50" s="877">
        <v>237</v>
      </c>
      <c r="BU50" s="1">
        <v>14153</v>
      </c>
      <c r="BV50" s="878">
        <f t="shared" si="34"/>
        <v>13202</v>
      </c>
      <c r="BW50" s="878">
        <f t="shared" si="35"/>
        <v>951</v>
      </c>
      <c r="CA50" s="61">
        <v>237</v>
      </c>
      <c r="CB50" s="61">
        <v>14153</v>
      </c>
    </row>
    <row r="51" spans="1:80" ht="15">
      <c r="A51" s="405">
        <v>125</v>
      </c>
      <c r="B51" s="406" t="s">
        <v>59</v>
      </c>
      <c r="C51" s="369">
        <f t="shared" si="113"/>
        <v>744</v>
      </c>
      <c r="D51" s="370">
        <f t="shared" si="110"/>
        <v>11.265899454875832</v>
      </c>
      <c r="E51" s="371">
        <f t="shared" si="114"/>
        <v>4603</v>
      </c>
      <c r="F51" s="370">
        <f t="shared" si="111"/>
        <v>69.700181708055723</v>
      </c>
      <c r="G51" s="371">
        <f t="shared" si="115"/>
        <v>1256</v>
      </c>
      <c r="H51" s="370">
        <f t="shared" si="109"/>
        <v>19.018776499091462</v>
      </c>
      <c r="I51" s="371">
        <f t="shared" si="116"/>
        <v>1</v>
      </c>
      <c r="J51" s="372">
        <f t="shared" si="16"/>
        <v>1.5142337976983646E-2</v>
      </c>
      <c r="K51" s="371">
        <f t="shared" si="117"/>
        <v>0</v>
      </c>
      <c r="L51" s="373">
        <f t="shared" si="112"/>
        <v>0</v>
      </c>
      <c r="M51" s="377">
        <f t="shared" si="118"/>
        <v>3387</v>
      </c>
      <c r="N51" s="374">
        <f t="shared" si="36"/>
        <v>51.28709872804361</v>
      </c>
      <c r="O51" s="375">
        <f t="shared" si="119"/>
        <v>3217</v>
      </c>
      <c r="P51" s="376">
        <f t="shared" si="20"/>
        <v>48.71290127195639</v>
      </c>
      <c r="Q51" s="377">
        <f t="shared" si="120"/>
        <v>357</v>
      </c>
      <c r="R51" s="374">
        <f t="shared" si="6"/>
        <v>52.654867256637175</v>
      </c>
      <c r="S51" s="375">
        <f t="shared" si="121"/>
        <v>321</v>
      </c>
      <c r="T51" s="378">
        <f t="shared" si="7"/>
        <v>47.345132743362832</v>
      </c>
      <c r="U51" s="377">
        <f t="shared" si="122"/>
        <v>1132</v>
      </c>
      <c r="V51" s="370">
        <f t="shared" si="24"/>
        <v>17.141126589945486</v>
      </c>
      <c r="W51" s="375">
        <f t="shared" si="123"/>
        <v>5472</v>
      </c>
      <c r="X51" s="378">
        <f t="shared" si="8"/>
        <v>82.858873410054514</v>
      </c>
      <c r="Y51" s="377">
        <f t="shared" si="124"/>
        <v>542.80059084194977</v>
      </c>
      <c r="Z51" s="370">
        <f t="shared" si="125"/>
        <v>80.059084194977842</v>
      </c>
      <c r="AA51" s="377">
        <f t="shared" si="126"/>
        <v>135.19940915805023</v>
      </c>
      <c r="AB51" s="378">
        <f t="shared" si="127"/>
        <v>19.940915805022158</v>
      </c>
      <c r="AC51" s="377">
        <f t="shared" si="128"/>
        <v>225</v>
      </c>
      <c r="AD51" s="370">
        <f t="shared" si="9"/>
        <v>33.185840707964601</v>
      </c>
      <c r="AE51" s="375">
        <f t="shared" si="129"/>
        <v>175</v>
      </c>
      <c r="AF51" s="370">
        <f t="shared" si="29"/>
        <v>25.811209439528021</v>
      </c>
      <c r="AG51" s="375">
        <f t="shared" si="130"/>
        <v>132</v>
      </c>
      <c r="AH51" s="374">
        <f t="shared" si="10"/>
        <v>19.469026548672566</v>
      </c>
      <c r="AI51" s="375">
        <f t="shared" si="131"/>
        <v>146</v>
      </c>
      <c r="AJ51" s="374">
        <f t="shared" si="30"/>
        <v>21.533923303834808</v>
      </c>
      <c r="AK51" s="375">
        <f t="shared" si="132"/>
        <v>0</v>
      </c>
      <c r="AL51" s="370">
        <f t="shared" si="31"/>
        <v>0</v>
      </c>
      <c r="AM51" s="375">
        <f t="shared" si="133"/>
        <v>0</v>
      </c>
      <c r="AN51" s="378">
        <f t="shared" si="11"/>
        <v>0</v>
      </c>
      <c r="AO51" s="806">
        <f t="shared" si="134"/>
        <v>6604</v>
      </c>
      <c r="AP51" s="379">
        <f t="shared" si="33"/>
        <v>678</v>
      </c>
      <c r="AS51" s="13">
        <v>240</v>
      </c>
      <c r="AT51" s="1">
        <v>168</v>
      </c>
      <c r="AU51" s="1">
        <v>5118</v>
      </c>
      <c r="AV51" s="1">
        <v>1606</v>
      </c>
      <c r="AW51" s="1">
        <v>5</v>
      </c>
      <c r="AX51" s="1">
        <v>6</v>
      </c>
      <c r="AY51" s="13">
        <v>240</v>
      </c>
      <c r="AZ51" s="1">
        <v>3471</v>
      </c>
      <c r="BA51" s="1">
        <v>3432</v>
      </c>
      <c r="BB51" s="13">
        <v>240</v>
      </c>
      <c r="BC51" s="1">
        <v>1470</v>
      </c>
      <c r="BD51" s="1">
        <v>5433</v>
      </c>
      <c r="BE51" s="1"/>
      <c r="BF51" s="13">
        <v>240</v>
      </c>
      <c r="BG51" s="562">
        <v>1225</v>
      </c>
      <c r="BH51" s="562">
        <v>569</v>
      </c>
      <c r="BI51" s="13">
        <v>240</v>
      </c>
      <c r="BJ51" s="1">
        <v>1021</v>
      </c>
      <c r="BK51" s="1">
        <v>773</v>
      </c>
      <c r="BL51" s="13">
        <v>240</v>
      </c>
      <c r="BM51" s="1">
        <v>722</v>
      </c>
      <c r="BN51" s="1">
        <v>234</v>
      </c>
      <c r="BO51" s="1">
        <v>297</v>
      </c>
      <c r="BP51" s="1">
        <v>539</v>
      </c>
      <c r="BQ51" s="1">
        <v>2</v>
      </c>
      <c r="BR51" s="558"/>
      <c r="BS51" s="558">
        <v>0.68283166109253068</v>
      </c>
      <c r="BT51" s="877">
        <v>240</v>
      </c>
      <c r="BU51" s="1">
        <v>1794</v>
      </c>
      <c r="BV51" s="878">
        <f t="shared" si="34"/>
        <v>1225</v>
      </c>
      <c r="BW51" s="878">
        <f t="shared" si="35"/>
        <v>569</v>
      </c>
      <c r="CA51" s="61">
        <v>240</v>
      </c>
      <c r="CB51" s="61">
        <v>1794</v>
      </c>
    </row>
    <row r="52" spans="1:80" ht="15">
      <c r="A52" s="405">
        <v>138</v>
      </c>
      <c r="B52" s="406" t="s">
        <v>65</v>
      </c>
      <c r="C52" s="369">
        <f t="shared" si="113"/>
        <v>826</v>
      </c>
      <c r="D52" s="370">
        <f t="shared" si="110"/>
        <v>7.5599487461101953</v>
      </c>
      <c r="E52" s="371">
        <f t="shared" si="114"/>
        <v>9339</v>
      </c>
      <c r="F52" s="370">
        <f t="shared" si="111"/>
        <v>85.475013728720484</v>
      </c>
      <c r="G52" s="371">
        <f t="shared" si="115"/>
        <v>752</v>
      </c>
      <c r="H52" s="370">
        <f t="shared" si="109"/>
        <v>6.8826652022698154</v>
      </c>
      <c r="I52" s="371">
        <f t="shared" si="116"/>
        <v>1</v>
      </c>
      <c r="J52" s="372">
        <f t="shared" si="16"/>
        <v>9.1524803221673078E-3</v>
      </c>
      <c r="K52" s="371">
        <f t="shared" si="117"/>
        <v>8</v>
      </c>
      <c r="L52" s="373">
        <f t="shared" si="112"/>
        <v>7.3219842577338462E-2</v>
      </c>
      <c r="M52" s="377">
        <f t="shared" si="118"/>
        <v>5427</v>
      </c>
      <c r="N52" s="374">
        <f t="shared" si="36"/>
        <v>49.670510708401977</v>
      </c>
      <c r="O52" s="375">
        <f t="shared" si="119"/>
        <v>5499</v>
      </c>
      <c r="P52" s="376">
        <f t="shared" si="20"/>
        <v>50.32948929159803</v>
      </c>
      <c r="Q52" s="377">
        <f t="shared" si="120"/>
        <v>1417</v>
      </c>
      <c r="R52" s="374">
        <f t="shared" si="6"/>
        <v>59.663157894736841</v>
      </c>
      <c r="S52" s="375">
        <f t="shared" si="121"/>
        <v>958</v>
      </c>
      <c r="T52" s="378">
        <f t="shared" si="7"/>
        <v>40.336842105263159</v>
      </c>
      <c r="U52" s="377">
        <f t="shared" si="122"/>
        <v>3643</v>
      </c>
      <c r="V52" s="370">
        <f t="shared" si="24"/>
        <v>33.3424858136555</v>
      </c>
      <c r="W52" s="375">
        <f t="shared" si="123"/>
        <v>7283</v>
      </c>
      <c r="X52" s="378">
        <f t="shared" si="8"/>
        <v>66.6575141863445</v>
      </c>
      <c r="Y52" s="377">
        <f t="shared" si="124"/>
        <v>1899.7999157540016</v>
      </c>
      <c r="Z52" s="370">
        <f t="shared" si="125"/>
        <v>79.991575400168486</v>
      </c>
      <c r="AA52" s="377">
        <f t="shared" si="126"/>
        <v>475.20008424599837</v>
      </c>
      <c r="AB52" s="378">
        <f t="shared" si="127"/>
        <v>20.00842459983151</v>
      </c>
      <c r="AC52" s="377">
        <f t="shared" si="128"/>
        <v>1105</v>
      </c>
      <c r="AD52" s="370">
        <f t="shared" si="9"/>
        <v>46.526315789473685</v>
      </c>
      <c r="AE52" s="375">
        <f t="shared" si="129"/>
        <v>455</v>
      </c>
      <c r="AF52" s="370">
        <f t="shared" si="29"/>
        <v>19.157894736842103</v>
      </c>
      <c r="AG52" s="375">
        <f t="shared" si="130"/>
        <v>312</v>
      </c>
      <c r="AH52" s="374">
        <f t="shared" si="10"/>
        <v>13.136842105263158</v>
      </c>
      <c r="AI52" s="375">
        <f t="shared" si="131"/>
        <v>503</v>
      </c>
      <c r="AJ52" s="374">
        <f t="shared" si="30"/>
        <v>21.178947368421053</v>
      </c>
      <c r="AK52" s="375">
        <f t="shared" si="132"/>
        <v>0</v>
      </c>
      <c r="AL52" s="370">
        <f t="shared" si="31"/>
        <v>0</v>
      </c>
      <c r="AM52" s="375">
        <f t="shared" si="133"/>
        <v>0</v>
      </c>
      <c r="AN52" s="378">
        <f t="shared" si="11"/>
        <v>0</v>
      </c>
      <c r="AO52" s="806">
        <f t="shared" si="134"/>
        <v>10926</v>
      </c>
      <c r="AP52" s="379">
        <f t="shared" si="33"/>
        <v>2375</v>
      </c>
      <c r="AS52" s="13">
        <v>250</v>
      </c>
      <c r="AT52" s="1">
        <v>18004</v>
      </c>
      <c r="AU52" s="1">
        <v>27172</v>
      </c>
      <c r="AV52" s="1">
        <v>991</v>
      </c>
      <c r="AW52" s="1">
        <v>20</v>
      </c>
      <c r="AX52" s="1">
        <v>30</v>
      </c>
      <c r="AY52" s="13">
        <v>250</v>
      </c>
      <c r="AZ52" s="1">
        <v>22664</v>
      </c>
      <c r="BA52" s="1">
        <v>23553</v>
      </c>
      <c r="BB52" s="13">
        <v>250</v>
      </c>
      <c r="BC52" s="1">
        <v>30954</v>
      </c>
      <c r="BD52" s="1">
        <v>15263</v>
      </c>
      <c r="BE52" s="1"/>
      <c r="BF52" s="13">
        <v>250</v>
      </c>
      <c r="BG52" s="562">
        <v>8247.4228773095274</v>
      </c>
      <c r="BH52" s="562">
        <v>1390.5771226904726</v>
      </c>
      <c r="BI52" s="13">
        <v>250</v>
      </c>
      <c r="BJ52" s="1">
        <v>5081</v>
      </c>
      <c r="BK52" s="1">
        <v>4557</v>
      </c>
      <c r="BL52" s="13">
        <v>250</v>
      </c>
      <c r="BM52" s="1">
        <v>3288</v>
      </c>
      <c r="BN52" s="1">
        <v>1608</v>
      </c>
      <c r="BO52" s="1">
        <v>1792</v>
      </c>
      <c r="BP52" s="1">
        <v>2945</v>
      </c>
      <c r="BQ52" s="1">
        <v>1</v>
      </c>
      <c r="BR52" s="558">
        <v>4</v>
      </c>
      <c r="BS52" s="558">
        <v>0.85571932738218803</v>
      </c>
      <c r="BT52" s="877">
        <v>250</v>
      </c>
      <c r="BU52" s="1">
        <v>9638</v>
      </c>
      <c r="BV52" s="878">
        <f t="shared" si="34"/>
        <v>8247.4228773095274</v>
      </c>
      <c r="BW52" s="878">
        <f t="shared" si="35"/>
        <v>1390.5771226904726</v>
      </c>
      <c r="CA52" s="61">
        <v>250</v>
      </c>
      <c r="CB52" s="61">
        <v>9638</v>
      </c>
    </row>
    <row r="53" spans="1:80" ht="15">
      <c r="A53" s="405">
        <v>234</v>
      </c>
      <c r="B53" s="406" t="s">
        <v>92</v>
      </c>
      <c r="C53" s="369">
        <f t="shared" si="113"/>
        <v>15943</v>
      </c>
      <c r="D53" s="370">
        <f t="shared" si="110"/>
        <v>80.797689033042772</v>
      </c>
      <c r="E53" s="371">
        <f t="shared" si="114"/>
        <v>3495</v>
      </c>
      <c r="F53" s="370">
        <f t="shared" si="111"/>
        <v>17.712345428745184</v>
      </c>
      <c r="G53" s="371">
        <f t="shared" si="115"/>
        <v>267</v>
      </c>
      <c r="H53" s="370">
        <f t="shared" si="109"/>
        <v>1.3531319683762417</v>
      </c>
      <c r="I53" s="371">
        <f t="shared" si="116"/>
        <v>13</v>
      </c>
      <c r="J53" s="372">
        <f t="shared" si="16"/>
        <v>6.5882829920940605E-2</v>
      </c>
      <c r="K53" s="371">
        <f t="shared" si="117"/>
        <v>14</v>
      </c>
      <c r="L53" s="373">
        <f t="shared" si="112"/>
        <v>7.0950739914859104E-2</v>
      </c>
      <c r="M53" s="377">
        <f t="shared" si="118"/>
        <v>9704</v>
      </c>
      <c r="N53" s="374">
        <f t="shared" si="36"/>
        <v>49.178998580985201</v>
      </c>
      <c r="O53" s="375">
        <f t="shared" si="119"/>
        <v>10028</v>
      </c>
      <c r="P53" s="376">
        <f t="shared" si="20"/>
        <v>50.821001419014799</v>
      </c>
      <c r="Q53" s="377">
        <f t="shared" si="120"/>
        <v>2266</v>
      </c>
      <c r="R53" s="374">
        <f t="shared" si="6"/>
        <v>68.314742236961109</v>
      </c>
      <c r="S53" s="375">
        <f t="shared" si="121"/>
        <v>1051</v>
      </c>
      <c r="T53" s="378">
        <f t="shared" si="7"/>
        <v>31.685257763038894</v>
      </c>
      <c r="U53" s="377">
        <f t="shared" si="122"/>
        <v>6015</v>
      </c>
      <c r="V53" s="370">
        <f t="shared" si="24"/>
        <v>30.483478613419823</v>
      </c>
      <c r="W53" s="375">
        <f t="shared" si="123"/>
        <v>13717</v>
      </c>
      <c r="X53" s="378">
        <f t="shared" si="8"/>
        <v>69.51652138658018</v>
      </c>
      <c r="Y53" s="377">
        <f t="shared" si="124"/>
        <v>2305.7805614246909</v>
      </c>
      <c r="Z53" s="370">
        <f t="shared" si="125"/>
        <v>69.514035617265321</v>
      </c>
      <c r="AA53" s="377">
        <f t="shared" si="126"/>
        <v>1011.2194385753091</v>
      </c>
      <c r="AB53" s="378">
        <f t="shared" si="127"/>
        <v>30.485964382734675</v>
      </c>
      <c r="AC53" s="377">
        <f t="shared" si="128"/>
        <v>1990</v>
      </c>
      <c r="AD53" s="370">
        <f t="shared" si="9"/>
        <v>59.993970455230624</v>
      </c>
      <c r="AE53" s="375">
        <f t="shared" si="129"/>
        <v>711</v>
      </c>
      <c r="AF53" s="370">
        <f t="shared" si="29"/>
        <v>21.435031655110041</v>
      </c>
      <c r="AG53" s="375">
        <f t="shared" si="130"/>
        <v>276</v>
      </c>
      <c r="AH53" s="374">
        <f t="shared" si="10"/>
        <v>8.32077178173048</v>
      </c>
      <c r="AI53" s="375">
        <f t="shared" si="131"/>
        <v>340</v>
      </c>
      <c r="AJ53" s="374">
        <f t="shared" si="30"/>
        <v>10.250226107928851</v>
      </c>
      <c r="AK53" s="375">
        <f t="shared" si="132"/>
        <v>0</v>
      </c>
      <c r="AL53" s="370">
        <f t="shared" si="31"/>
        <v>0</v>
      </c>
      <c r="AM53" s="375">
        <f t="shared" si="133"/>
        <v>0</v>
      </c>
      <c r="AN53" s="378">
        <f t="shared" si="11"/>
        <v>0</v>
      </c>
      <c r="AO53" s="806">
        <f t="shared" si="134"/>
        <v>19732</v>
      </c>
      <c r="AP53" s="379">
        <f t="shared" si="33"/>
        <v>3317</v>
      </c>
      <c r="AS53" s="13">
        <v>264</v>
      </c>
      <c r="AT53" s="1">
        <v>303</v>
      </c>
      <c r="AU53" s="1">
        <v>941</v>
      </c>
      <c r="AV53" s="1">
        <v>1091</v>
      </c>
      <c r="AW53" s="1">
        <v>0</v>
      </c>
      <c r="AX53" s="1">
        <v>7</v>
      </c>
      <c r="AY53" s="13">
        <v>264</v>
      </c>
      <c r="AZ53" s="1">
        <v>1121</v>
      </c>
      <c r="BA53" s="1">
        <v>1221</v>
      </c>
      <c r="BB53" s="13">
        <v>264</v>
      </c>
      <c r="BC53" s="1">
        <v>1059</v>
      </c>
      <c r="BD53" s="1">
        <v>1283</v>
      </c>
      <c r="BE53" s="1"/>
      <c r="BF53" s="13">
        <v>264</v>
      </c>
      <c r="BG53" s="562">
        <v>5508</v>
      </c>
      <c r="BH53" s="562">
        <v>1213</v>
      </c>
      <c r="BI53" s="13">
        <v>264</v>
      </c>
      <c r="BJ53" s="1">
        <v>3553</v>
      </c>
      <c r="BK53" s="1">
        <v>3168</v>
      </c>
      <c r="BL53" s="13">
        <v>264</v>
      </c>
      <c r="BM53" s="1">
        <v>2326</v>
      </c>
      <c r="BN53" s="1">
        <v>888</v>
      </c>
      <c r="BO53" s="1">
        <v>1224</v>
      </c>
      <c r="BP53" s="1">
        <v>2274</v>
      </c>
      <c r="BQ53" s="1">
        <v>3</v>
      </c>
      <c r="BR53" s="558">
        <v>6</v>
      </c>
      <c r="BS53" s="558">
        <v>0.81952090462728766</v>
      </c>
      <c r="BT53" s="877">
        <v>264</v>
      </c>
      <c r="BU53" s="1">
        <v>6721</v>
      </c>
      <c r="BV53" s="878">
        <f t="shared" si="34"/>
        <v>5508</v>
      </c>
      <c r="BW53" s="878">
        <f t="shared" si="35"/>
        <v>1213</v>
      </c>
      <c r="CA53" s="61">
        <v>264</v>
      </c>
      <c r="CB53" s="61">
        <v>6721</v>
      </c>
    </row>
    <row r="54" spans="1:80" ht="15">
      <c r="A54" s="405">
        <v>240</v>
      </c>
      <c r="B54" s="406" t="s">
        <v>97</v>
      </c>
      <c r="C54" s="369">
        <f t="shared" si="113"/>
        <v>168</v>
      </c>
      <c r="D54" s="370">
        <f t="shared" si="110"/>
        <v>2.4337244676227727</v>
      </c>
      <c r="E54" s="371">
        <f t="shared" si="114"/>
        <v>5118</v>
      </c>
      <c r="F54" s="370">
        <f t="shared" si="111"/>
        <v>74.141677531508037</v>
      </c>
      <c r="G54" s="371">
        <f t="shared" si="115"/>
        <v>1606</v>
      </c>
      <c r="H54" s="370">
        <f t="shared" si="109"/>
        <v>23.265246994060554</v>
      </c>
      <c r="I54" s="371">
        <f t="shared" si="116"/>
        <v>5</v>
      </c>
      <c r="J54" s="372">
        <f t="shared" si="16"/>
        <v>7.2432275822106332E-2</v>
      </c>
      <c r="K54" s="371">
        <f t="shared" si="117"/>
        <v>6</v>
      </c>
      <c r="L54" s="373">
        <f t="shared" si="112"/>
        <v>8.6918730986527595E-2</v>
      </c>
      <c r="M54" s="377">
        <f t="shared" si="118"/>
        <v>3471</v>
      </c>
      <c r="N54" s="374">
        <f t="shared" si="36"/>
        <v>50.282485875706215</v>
      </c>
      <c r="O54" s="375">
        <f t="shared" si="119"/>
        <v>3432</v>
      </c>
      <c r="P54" s="376">
        <f t="shared" si="20"/>
        <v>49.717514124293785</v>
      </c>
      <c r="Q54" s="377">
        <f t="shared" si="120"/>
        <v>1021</v>
      </c>
      <c r="R54" s="374">
        <f t="shared" si="6"/>
        <v>56.911928651059085</v>
      </c>
      <c r="S54" s="375">
        <f t="shared" si="121"/>
        <v>773</v>
      </c>
      <c r="T54" s="378">
        <f t="shared" si="7"/>
        <v>43.088071348940915</v>
      </c>
      <c r="U54" s="377">
        <f t="shared" si="122"/>
        <v>1470</v>
      </c>
      <c r="V54" s="370">
        <f t="shared" si="24"/>
        <v>21.295089091699264</v>
      </c>
      <c r="W54" s="375">
        <f t="shared" si="123"/>
        <v>5433</v>
      </c>
      <c r="X54" s="378">
        <f t="shared" si="8"/>
        <v>78.704910908300747</v>
      </c>
      <c r="Y54" s="377">
        <f t="shared" si="124"/>
        <v>1225</v>
      </c>
      <c r="Z54" s="370">
        <f t="shared" si="125"/>
        <v>68.283166109253074</v>
      </c>
      <c r="AA54" s="377">
        <f t="shared" si="126"/>
        <v>569</v>
      </c>
      <c r="AB54" s="378">
        <f t="shared" si="127"/>
        <v>31.716833890746933</v>
      </c>
      <c r="AC54" s="377">
        <f t="shared" si="128"/>
        <v>722</v>
      </c>
      <c r="AD54" s="370">
        <f t="shared" si="9"/>
        <v>40.245261984392414</v>
      </c>
      <c r="AE54" s="375">
        <f t="shared" si="129"/>
        <v>234</v>
      </c>
      <c r="AF54" s="370">
        <f t="shared" si="29"/>
        <v>13.043478260869565</v>
      </c>
      <c r="AG54" s="375">
        <f t="shared" si="130"/>
        <v>297</v>
      </c>
      <c r="AH54" s="374">
        <f t="shared" si="10"/>
        <v>16.555183946488295</v>
      </c>
      <c r="AI54" s="375">
        <f t="shared" si="131"/>
        <v>539</v>
      </c>
      <c r="AJ54" s="374">
        <f t="shared" si="30"/>
        <v>30.044593088071348</v>
      </c>
      <c r="AK54" s="375">
        <f t="shared" si="132"/>
        <v>2</v>
      </c>
      <c r="AL54" s="370">
        <f t="shared" si="31"/>
        <v>0.11148272017837235</v>
      </c>
      <c r="AM54" s="375">
        <f t="shared" si="133"/>
        <v>0</v>
      </c>
      <c r="AN54" s="378">
        <f t="shared" si="11"/>
        <v>0</v>
      </c>
      <c r="AO54" s="806">
        <f t="shared" si="134"/>
        <v>6903</v>
      </c>
      <c r="AP54" s="379">
        <f t="shared" si="33"/>
        <v>1794</v>
      </c>
      <c r="AS54" s="13">
        <v>266</v>
      </c>
      <c r="AT54" s="1">
        <v>2848</v>
      </c>
      <c r="AU54" s="1">
        <v>5396</v>
      </c>
      <c r="AV54" s="1">
        <v>6045</v>
      </c>
      <c r="AW54" s="1">
        <v>814</v>
      </c>
      <c r="AX54" s="1">
        <v>84</v>
      </c>
      <c r="AY54" s="13">
        <v>266</v>
      </c>
      <c r="AZ54" s="1">
        <v>7002</v>
      </c>
      <c r="BA54" s="1">
        <v>8185</v>
      </c>
      <c r="BB54" s="13">
        <v>266</v>
      </c>
      <c r="BC54" s="1">
        <v>14512</v>
      </c>
      <c r="BD54" s="1">
        <v>675</v>
      </c>
      <c r="BE54" s="1"/>
      <c r="BF54" s="13">
        <v>266</v>
      </c>
      <c r="BG54" s="562">
        <v>178583.94050459331</v>
      </c>
      <c r="BH54" s="562">
        <v>821.05949540669098</v>
      </c>
      <c r="BI54" s="13">
        <v>266</v>
      </c>
      <c r="BJ54" s="1">
        <v>82241</v>
      </c>
      <c r="BK54" s="1">
        <v>97164</v>
      </c>
      <c r="BL54" s="13">
        <v>266</v>
      </c>
      <c r="BM54" s="1">
        <v>54400</v>
      </c>
      <c r="BN54" s="1">
        <v>56491</v>
      </c>
      <c r="BO54" s="1">
        <v>27004</v>
      </c>
      <c r="BP54" s="1">
        <v>39984</v>
      </c>
      <c r="BQ54" s="1">
        <v>837</v>
      </c>
      <c r="BR54" s="558">
        <v>689</v>
      </c>
      <c r="BS54" s="558">
        <v>0.99542343025330005</v>
      </c>
      <c r="BT54" s="877">
        <v>266</v>
      </c>
      <c r="BU54" s="1">
        <v>179405</v>
      </c>
      <c r="BV54" s="878">
        <f t="shared" si="34"/>
        <v>178583.94050459331</v>
      </c>
      <c r="BW54" s="878">
        <f t="shared" si="35"/>
        <v>821.05949540669098</v>
      </c>
      <c r="CA54" s="61">
        <v>266</v>
      </c>
      <c r="CB54" s="61">
        <v>179405</v>
      </c>
    </row>
    <row r="55" spans="1:80" ht="15">
      <c r="A55" s="405">
        <v>284</v>
      </c>
      <c r="B55" s="406" t="s">
        <v>108</v>
      </c>
      <c r="C55" s="369">
        <f t="shared" si="113"/>
        <v>11049</v>
      </c>
      <c r="D55" s="370">
        <f t="shared" si="110"/>
        <v>60.63216813916479</v>
      </c>
      <c r="E55" s="371">
        <f t="shared" si="114"/>
        <v>5914</v>
      </c>
      <c r="F55" s="370">
        <f t="shared" si="111"/>
        <v>32.453492838720301</v>
      </c>
      <c r="G55" s="371">
        <f t="shared" si="115"/>
        <v>1220</v>
      </c>
      <c r="H55" s="370">
        <f t="shared" si="109"/>
        <v>6.6948361960160243</v>
      </c>
      <c r="I55" s="371">
        <f t="shared" si="116"/>
        <v>28</v>
      </c>
      <c r="J55" s="372">
        <f t="shared" si="16"/>
        <v>0.15365197826922022</v>
      </c>
      <c r="K55" s="371">
        <f t="shared" si="117"/>
        <v>12</v>
      </c>
      <c r="L55" s="373">
        <f t="shared" si="112"/>
        <v>6.5850847829665812E-2</v>
      </c>
      <c r="M55" s="377">
        <f t="shared" si="118"/>
        <v>9032</v>
      </c>
      <c r="N55" s="374">
        <f t="shared" si="36"/>
        <v>49.563738133128467</v>
      </c>
      <c r="O55" s="375">
        <f t="shared" si="119"/>
        <v>9191</v>
      </c>
      <c r="P55" s="376">
        <f t="shared" si="20"/>
        <v>50.436261866871533</v>
      </c>
      <c r="Q55" s="377">
        <f t="shared" si="120"/>
        <v>1696</v>
      </c>
      <c r="R55" s="374">
        <f t="shared" si="6"/>
        <v>55.78947368421052</v>
      </c>
      <c r="S55" s="375">
        <f t="shared" si="121"/>
        <v>1344</v>
      </c>
      <c r="T55" s="378">
        <f t="shared" si="7"/>
        <v>44.210526315789473</v>
      </c>
      <c r="U55" s="377">
        <f t="shared" si="122"/>
        <v>5589</v>
      </c>
      <c r="V55" s="370">
        <f t="shared" si="24"/>
        <v>30.67003237666685</v>
      </c>
      <c r="W55" s="375">
        <f t="shared" si="123"/>
        <v>12634</v>
      </c>
      <c r="X55" s="378">
        <f t="shared" si="8"/>
        <v>69.329967623333161</v>
      </c>
      <c r="Y55" s="377">
        <f t="shared" si="124"/>
        <v>2148.4134298880845</v>
      </c>
      <c r="Z55" s="370">
        <f t="shared" si="125"/>
        <v>70.671494404213306</v>
      </c>
      <c r="AA55" s="377">
        <f t="shared" si="126"/>
        <v>891.58657011191553</v>
      </c>
      <c r="AB55" s="378">
        <f t="shared" si="127"/>
        <v>29.328505595786698</v>
      </c>
      <c r="AC55" s="377">
        <f t="shared" si="128"/>
        <v>1308</v>
      </c>
      <c r="AD55" s="370">
        <f t="shared" si="9"/>
        <v>43.026315789473685</v>
      </c>
      <c r="AE55" s="375">
        <f t="shared" si="129"/>
        <v>726</v>
      </c>
      <c r="AF55" s="370">
        <f t="shared" si="29"/>
        <v>23.881578947368421</v>
      </c>
      <c r="AG55" s="375">
        <f t="shared" si="130"/>
        <v>387</v>
      </c>
      <c r="AH55" s="374">
        <f t="shared" si="10"/>
        <v>12.730263157894736</v>
      </c>
      <c r="AI55" s="375">
        <f t="shared" si="131"/>
        <v>618</v>
      </c>
      <c r="AJ55" s="374">
        <f t="shared" si="30"/>
        <v>20.328947368421051</v>
      </c>
      <c r="AK55" s="375">
        <f t="shared" si="132"/>
        <v>1</v>
      </c>
      <c r="AL55" s="370">
        <f t="shared" si="31"/>
        <v>3.2894736842105261E-2</v>
      </c>
      <c r="AM55" s="375">
        <f t="shared" si="133"/>
        <v>0</v>
      </c>
      <c r="AN55" s="378">
        <f t="shared" si="11"/>
        <v>0</v>
      </c>
      <c r="AO55" s="806">
        <f t="shared" si="134"/>
        <v>18223</v>
      </c>
      <c r="AP55" s="379">
        <f t="shared" si="33"/>
        <v>3040</v>
      </c>
      <c r="AS55" s="13">
        <v>282</v>
      </c>
      <c r="AT55" s="1">
        <v>491</v>
      </c>
      <c r="AU55" s="1">
        <v>3447</v>
      </c>
      <c r="AV55" s="1">
        <v>3623</v>
      </c>
      <c r="AW55" s="1">
        <v>91</v>
      </c>
      <c r="AX55" s="1">
        <v>33</v>
      </c>
      <c r="AY55" s="13">
        <v>282</v>
      </c>
      <c r="AZ55" s="1">
        <v>3647</v>
      </c>
      <c r="BA55" s="1">
        <v>4038</v>
      </c>
      <c r="BB55" s="13">
        <v>282</v>
      </c>
      <c r="BC55" s="1">
        <v>3660</v>
      </c>
      <c r="BD55" s="1">
        <v>4025</v>
      </c>
      <c r="BE55" s="1"/>
      <c r="BF55" s="13">
        <v>282</v>
      </c>
      <c r="BG55" s="562">
        <v>4836.4491233328336</v>
      </c>
      <c r="BH55" s="562">
        <v>1838.5508766671664</v>
      </c>
      <c r="BI55" s="13">
        <v>282</v>
      </c>
      <c r="BJ55" s="1">
        <v>3655</v>
      </c>
      <c r="BK55" s="1">
        <v>3020</v>
      </c>
      <c r="BL55" s="13">
        <v>282</v>
      </c>
      <c r="BM55" s="1">
        <v>2606</v>
      </c>
      <c r="BN55" s="1">
        <v>955</v>
      </c>
      <c r="BO55" s="1">
        <v>1047</v>
      </c>
      <c r="BP55" s="1">
        <v>2064</v>
      </c>
      <c r="BQ55" s="1">
        <v>2</v>
      </c>
      <c r="BR55" s="558">
        <v>1</v>
      </c>
      <c r="BS55" s="558">
        <v>0.72456166641690389</v>
      </c>
      <c r="BT55" s="877">
        <v>282</v>
      </c>
      <c r="BU55" s="1">
        <v>6675</v>
      </c>
      <c r="BV55" s="878">
        <f t="shared" si="34"/>
        <v>4836.4491233328336</v>
      </c>
      <c r="BW55" s="878">
        <f t="shared" si="35"/>
        <v>1838.5508766671664</v>
      </c>
      <c r="CA55" s="61">
        <v>282</v>
      </c>
      <c r="CB55" s="61">
        <v>6675</v>
      </c>
    </row>
    <row r="56" spans="1:80" ht="15">
      <c r="A56" s="405">
        <v>306</v>
      </c>
      <c r="B56" s="406" t="s">
        <v>110</v>
      </c>
      <c r="C56" s="369">
        <f t="shared" si="113"/>
        <v>296</v>
      </c>
      <c r="D56" s="370">
        <f t="shared" si="110"/>
        <v>8.3006169377453727</v>
      </c>
      <c r="E56" s="371">
        <f t="shared" si="114"/>
        <v>2951</v>
      </c>
      <c r="F56" s="370">
        <f t="shared" si="111"/>
        <v>82.753785754346609</v>
      </c>
      <c r="G56" s="371">
        <f t="shared" si="115"/>
        <v>318</v>
      </c>
      <c r="H56" s="370">
        <f t="shared" si="109"/>
        <v>8.9175546831183397</v>
      </c>
      <c r="I56" s="371">
        <f t="shared" si="116"/>
        <v>0</v>
      </c>
      <c r="J56" s="372">
        <f t="shared" si="16"/>
        <v>0</v>
      </c>
      <c r="K56" s="371">
        <f t="shared" si="117"/>
        <v>1</v>
      </c>
      <c r="L56" s="373">
        <f t="shared" si="112"/>
        <v>2.8042624789680313E-2</v>
      </c>
      <c r="M56" s="377">
        <f t="shared" si="118"/>
        <v>1783</v>
      </c>
      <c r="N56" s="374">
        <f t="shared" si="36"/>
        <v>50</v>
      </c>
      <c r="O56" s="375">
        <f t="shared" si="119"/>
        <v>1783</v>
      </c>
      <c r="P56" s="376">
        <f t="shared" si="20"/>
        <v>50</v>
      </c>
      <c r="Q56" s="377">
        <f t="shared" si="120"/>
        <v>523</v>
      </c>
      <c r="R56" s="374">
        <f t="shared" si="6"/>
        <v>56.663055254604558</v>
      </c>
      <c r="S56" s="375">
        <f t="shared" si="121"/>
        <v>400</v>
      </c>
      <c r="T56" s="378">
        <f t="shared" si="7"/>
        <v>43.336944745395449</v>
      </c>
      <c r="U56" s="377">
        <f t="shared" si="122"/>
        <v>1478</v>
      </c>
      <c r="V56" s="370">
        <f t="shared" si="24"/>
        <v>41.446999439147504</v>
      </c>
      <c r="W56" s="375">
        <f t="shared" si="123"/>
        <v>2088</v>
      </c>
      <c r="X56" s="378">
        <f t="shared" si="8"/>
        <v>58.553000560852496</v>
      </c>
      <c r="Y56" s="377">
        <f t="shared" si="124"/>
        <v>616</v>
      </c>
      <c r="Z56" s="370">
        <f t="shared" si="125"/>
        <v>66.738894907909</v>
      </c>
      <c r="AA56" s="377">
        <f t="shared" si="126"/>
        <v>307</v>
      </c>
      <c r="AB56" s="378">
        <f t="shared" si="127"/>
        <v>33.261105092091007</v>
      </c>
      <c r="AC56" s="377">
        <f t="shared" si="128"/>
        <v>394</v>
      </c>
      <c r="AD56" s="370">
        <f t="shared" si="9"/>
        <v>42.686890574214523</v>
      </c>
      <c r="AE56" s="375">
        <f t="shared" si="129"/>
        <v>180</v>
      </c>
      <c r="AF56" s="370">
        <f t="shared" si="29"/>
        <v>19.501625135427954</v>
      </c>
      <c r="AG56" s="375">
        <f t="shared" si="130"/>
        <v>128</v>
      </c>
      <c r="AH56" s="374">
        <f t="shared" si="10"/>
        <v>13.867822318526542</v>
      </c>
      <c r="AI56" s="375">
        <f t="shared" si="131"/>
        <v>219</v>
      </c>
      <c r="AJ56" s="374">
        <f t="shared" si="30"/>
        <v>23.72697724810401</v>
      </c>
      <c r="AK56" s="375">
        <f t="shared" si="132"/>
        <v>1</v>
      </c>
      <c r="AL56" s="370">
        <f t="shared" si="31"/>
        <v>0.10834236186348861</v>
      </c>
      <c r="AM56" s="375">
        <f t="shared" si="133"/>
        <v>1</v>
      </c>
      <c r="AN56" s="378">
        <f t="shared" si="11"/>
        <v>0.10834236186348861</v>
      </c>
      <c r="AO56" s="806">
        <f t="shared" si="134"/>
        <v>3566</v>
      </c>
      <c r="AP56" s="379">
        <f t="shared" si="33"/>
        <v>923</v>
      </c>
      <c r="AS56" s="13">
        <v>284</v>
      </c>
      <c r="AT56" s="1">
        <v>11049</v>
      </c>
      <c r="AU56" s="1">
        <v>5914</v>
      </c>
      <c r="AV56" s="1">
        <v>1220</v>
      </c>
      <c r="AW56" s="1">
        <v>28</v>
      </c>
      <c r="AX56" s="1">
        <v>12</v>
      </c>
      <c r="AY56" s="13">
        <v>284</v>
      </c>
      <c r="AZ56" s="1">
        <v>9032</v>
      </c>
      <c r="BA56" s="1">
        <v>9191</v>
      </c>
      <c r="BB56" s="13">
        <v>284</v>
      </c>
      <c r="BC56" s="1">
        <v>5589</v>
      </c>
      <c r="BD56" s="1">
        <v>12634</v>
      </c>
      <c r="BE56" s="1"/>
      <c r="BF56" s="13">
        <v>284</v>
      </c>
      <c r="BG56" s="562">
        <v>2148.4134298880845</v>
      </c>
      <c r="BH56" s="562">
        <v>891.58657011191553</v>
      </c>
      <c r="BI56" s="13">
        <v>284</v>
      </c>
      <c r="BJ56" s="1">
        <v>1696</v>
      </c>
      <c r="BK56" s="1">
        <v>1344</v>
      </c>
      <c r="BL56" s="13">
        <v>284</v>
      </c>
      <c r="BM56" s="1">
        <v>1308</v>
      </c>
      <c r="BN56" s="1">
        <v>726</v>
      </c>
      <c r="BO56" s="1">
        <v>387</v>
      </c>
      <c r="BP56" s="1">
        <v>618</v>
      </c>
      <c r="BQ56" s="1">
        <v>1</v>
      </c>
      <c r="BR56" s="558"/>
      <c r="BS56" s="558">
        <v>0.70671494404213298</v>
      </c>
      <c r="BT56" s="877">
        <v>284</v>
      </c>
      <c r="BU56" s="1">
        <v>3040</v>
      </c>
      <c r="BV56" s="878">
        <f t="shared" si="34"/>
        <v>2148.4134298880845</v>
      </c>
      <c r="BW56" s="878">
        <f t="shared" si="35"/>
        <v>891.58657011191553</v>
      </c>
      <c r="CA56" s="61">
        <v>284</v>
      </c>
      <c r="CB56" s="61">
        <v>3040</v>
      </c>
    </row>
    <row r="57" spans="1:80" ht="15">
      <c r="A57" s="405">
        <v>347</v>
      </c>
      <c r="B57" s="406" t="s">
        <v>124</v>
      </c>
      <c r="C57" s="369">
        <f t="shared" si="113"/>
        <v>390</v>
      </c>
      <c r="D57" s="370">
        <f t="shared" si="110"/>
        <v>11.200459506031017</v>
      </c>
      <c r="E57" s="371">
        <f t="shared" si="114"/>
        <v>2366</v>
      </c>
      <c r="F57" s="370">
        <f t="shared" si="111"/>
        <v>67.949454336588161</v>
      </c>
      <c r="G57" s="371">
        <f t="shared" si="115"/>
        <v>718</v>
      </c>
      <c r="H57" s="370">
        <f t="shared" si="109"/>
        <v>20.620333141872489</v>
      </c>
      <c r="I57" s="371">
        <f t="shared" si="116"/>
        <v>3</v>
      </c>
      <c r="J57" s="372">
        <f t="shared" si="16"/>
        <v>8.6157380815623213E-2</v>
      </c>
      <c r="K57" s="371">
        <f t="shared" si="117"/>
        <v>5</v>
      </c>
      <c r="L57" s="373">
        <f t="shared" si="112"/>
        <v>0.14359563469270534</v>
      </c>
      <c r="M57" s="377">
        <f t="shared" si="118"/>
        <v>1803</v>
      </c>
      <c r="N57" s="374">
        <f t="shared" si="36"/>
        <v>51.78058587018954</v>
      </c>
      <c r="O57" s="375">
        <f t="shared" si="119"/>
        <v>1679</v>
      </c>
      <c r="P57" s="376">
        <f t="shared" si="20"/>
        <v>48.21941412981046</v>
      </c>
      <c r="Q57" s="377">
        <f t="shared" si="120"/>
        <v>443</v>
      </c>
      <c r="R57" s="374">
        <f t="shared" si="6"/>
        <v>61.357340720221607</v>
      </c>
      <c r="S57" s="375">
        <f t="shared" si="121"/>
        <v>279</v>
      </c>
      <c r="T57" s="378">
        <f t="shared" si="7"/>
        <v>38.642659279778393</v>
      </c>
      <c r="U57" s="377">
        <f t="shared" si="122"/>
        <v>1738</v>
      </c>
      <c r="V57" s="370">
        <f t="shared" si="24"/>
        <v>49.913842619184379</v>
      </c>
      <c r="W57" s="375">
        <f t="shared" si="123"/>
        <v>1744</v>
      </c>
      <c r="X57" s="378">
        <f t="shared" si="8"/>
        <v>50.086157380815621</v>
      </c>
      <c r="Y57" s="377">
        <f t="shared" si="124"/>
        <v>509.00000000000006</v>
      </c>
      <c r="Z57" s="370">
        <f t="shared" si="125"/>
        <v>70.498614958448755</v>
      </c>
      <c r="AA57" s="377">
        <f t="shared" si="126"/>
        <v>212.99999999999994</v>
      </c>
      <c r="AB57" s="378">
        <f t="shared" si="127"/>
        <v>29.501385041551238</v>
      </c>
      <c r="AC57" s="377">
        <f t="shared" si="128"/>
        <v>320</v>
      </c>
      <c r="AD57" s="370">
        <f t="shared" si="9"/>
        <v>44.321329639889193</v>
      </c>
      <c r="AE57" s="375">
        <f t="shared" si="129"/>
        <v>88</v>
      </c>
      <c r="AF57" s="370">
        <f t="shared" si="29"/>
        <v>12.18836565096953</v>
      </c>
      <c r="AG57" s="375">
        <f t="shared" si="130"/>
        <v>123</v>
      </c>
      <c r="AH57" s="374">
        <f t="shared" si="10"/>
        <v>17.036011080332411</v>
      </c>
      <c r="AI57" s="375">
        <f t="shared" si="131"/>
        <v>190</v>
      </c>
      <c r="AJ57" s="374">
        <f t="shared" si="30"/>
        <v>26.315789473684209</v>
      </c>
      <c r="AK57" s="375">
        <f t="shared" si="132"/>
        <v>0</v>
      </c>
      <c r="AL57" s="370">
        <f t="shared" si="31"/>
        <v>0</v>
      </c>
      <c r="AM57" s="375">
        <f t="shared" si="133"/>
        <v>1</v>
      </c>
      <c r="AN57" s="378">
        <f t="shared" si="11"/>
        <v>0.13850415512465375</v>
      </c>
      <c r="AO57" s="806">
        <f t="shared" si="134"/>
        <v>3482</v>
      </c>
      <c r="AP57" s="379">
        <f t="shared" si="33"/>
        <v>722</v>
      </c>
      <c r="AS57" s="13">
        <v>306</v>
      </c>
      <c r="AT57" s="1">
        <v>296</v>
      </c>
      <c r="AU57" s="1">
        <v>2951</v>
      </c>
      <c r="AV57" s="1">
        <v>318</v>
      </c>
      <c r="AW57" s="1">
        <v>0</v>
      </c>
      <c r="AX57" s="1">
        <v>1</v>
      </c>
      <c r="AY57" s="13">
        <v>306</v>
      </c>
      <c r="AZ57" s="1">
        <v>1783</v>
      </c>
      <c r="BA57" s="1">
        <v>1783</v>
      </c>
      <c r="BB57" s="13">
        <v>306</v>
      </c>
      <c r="BC57" s="1">
        <v>1478</v>
      </c>
      <c r="BD57" s="1">
        <v>2088</v>
      </c>
      <c r="BE57" s="1"/>
      <c r="BF57" s="13">
        <v>306</v>
      </c>
      <c r="BG57" s="562">
        <v>616</v>
      </c>
      <c r="BH57" s="562">
        <v>307</v>
      </c>
      <c r="BI57" s="13">
        <v>306</v>
      </c>
      <c r="BJ57" s="1">
        <v>523</v>
      </c>
      <c r="BK57" s="1">
        <v>400</v>
      </c>
      <c r="BL57" s="13">
        <v>306</v>
      </c>
      <c r="BM57" s="1">
        <v>394</v>
      </c>
      <c r="BN57" s="1">
        <v>180</v>
      </c>
      <c r="BO57" s="1">
        <v>128</v>
      </c>
      <c r="BP57" s="1">
        <v>219</v>
      </c>
      <c r="BQ57" s="1">
        <v>1</v>
      </c>
      <c r="BR57" s="558">
        <v>1</v>
      </c>
      <c r="BS57" s="558">
        <v>0.66738894907908997</v>
      </c>
      <c r="BT57" s="877">
        <v>306</v>
      </c>
      <c r="BU57" s="1">
        <v>923</v>
      </c>
      <c r="BV57" s="878">
        <f t="shared" si="34"/>
        <v>616</v>
      </c>
      <c r="BW57" s="878">
        <f t="shared" si="35"/>
        <v>307</v>
      </c>
      <c r="CA57" s="61">
        <v>306</v>
      </c>
      <c r="CB57" s="61">
        <v>923</v>
      </c>
    </row>
    <row r="58" spans="1:80" ht="15">
      <c r="A58" s="405">
        <v>411</v>
      </c>
      <c r="B58" s="406" t="s">
        <v>145</v>
      </c>
      <c r="C58" s="369">
        <f t="shared" si="113"/>
        <v>2501</v>
      </c>
      <c r="D58" s="370">
        <f t="shared" si="110"/>
        <v>33.556956930095268</v>
      </c>
      <c r="E58" s="371">
        <f t="shared" si="114"/>
        <v>3262</v>
      </c>
      <c r="F58" s="370">
        <f t="shared" si="111"/>
        <v>43.767610358245001</v>
      </c>
      <c r="G58" s="371">
        <f t="shared" si="115"/>
        <v>1689</v>
      </c>
      <c r="H58" s="370">
        <f t="shared" si="109"/>
        <v>22.662015295854019</v>
      </c>
      <c r="I58" s="371">
        <f t="shared" si="116"/>
        <v>0</v>
      </c>
      <c r="J58" s="372">
        <f t="shared" si="16"/>
        <v>0</v>
      </c>
      <c r="K58" s="371">
        <f t="shared" si="117"/>
        <v>1</v>
      </c>
      <c r="L58" s="373">
        <f t="shared" si="112"/>
        <v>1.3417415805715819E-2</v>
      </c>
      <c r="M58" s="377">
        <f t="shared" si="118"/>
        <v>3910</v>
      </c>
      <c r="N58" s="374">
        <f t="shared" si="36"/>
        <v>52.462095800348848</v>
      </c>
      <c r="O58" s="375">
        <f t="shared" si="119"/>
        <v>3543</v>
      </c>
      <c r="P58" s="376">
        <f t="shared" si="20"/>
        <v>47.537904199651152</v>
      </c>
      <c r="Q58" s="377">
        <f t="shared" si="120"/>
        <v>625</v>
      </c>
      <c r="R58" s="374">
        <f t="shared" si="6"/>
        <v>54.489973844812553</v>
      </c>
      <c r="S58" s="375">
        <f t="shared" si="121"/>
        <v>522</v>
      </c>
      <c r="T58" s="378">
        <f t="shared" si="7"/>
        <v>45.510026155187447</v>
      </c>
      <c r="U58" s="377">
        <f t="shared" si="122"/>
        <v>2300</v>
      </c>
      <c r="V58" s="370">
        <f t="shared" si="24"/>
        <v>30.860056353146387</v>
      </c>
      <c r="W58" s="375">
        <f t="shared" si="123"/>
        <v>5153</v>
      </c>
      <c r="X58" s="378">
        <f t="shared" si="8"/>
        <v>69.139943646853624</v>
      </c>
      <c r="Y58" s="377">
        <f t="shared" si="124"/>
        <v>886</v>
      </c>
      <c r="Z58" s="370">
        <f t="shared" si="125"/>
        <v>77.244986922406284</v>
      </c>
      <c r="AA58" s="377">
        <f t="shared" si="126"/>
        <v>261</v>
      </c>
      <c r="AB58" s="378">
        <f t="shared" si="127"/>
        <v>22.755013077593723</v>
      </c>
      <c r="AC58" s="377">
        <f t="shared" si="128"/>
        <v>440</v>
      </c>
      <c r="AD58" s="370">
        <f t="shared" si="9"/>
        <v>38.360941586748041</v>
      </c>
      <c r="AE58" s="375">
        <f t="shared" si="129"/>
        <v>262</v>
      </c>
      <c r="AF58" s="370">
        <f t="shared" si="29"/>
        <v>22.842197035745425</v>
      </c>
      <c r="AG58" s="375">
        <f t="shared" si="130"/>
        <v>184</v>
      </c>
      <c r="AH58" s="374">
        <f t="shared" si="10"/>
        <v>16.041848299912818</v>
      </c>
      <c r="AI58" s="375">
        <f t="shared" si="131"/>
        <v>259</v>
      </c>
      <c r="AJ58" s="374">
        <f t="shared" si="30"/>
        <v>22.58064516129032</v>
      </c>
      <c r="AK58" s="375">
        <f t="shared" si="132"/>
        <v>1</v>
      </c>
      <c r="AL58" s="370">
        <f t="shared" si="31"/>
        <v>8.7183958151700089E-2</v>
      </c>
      <c r="AM58" s="375">
        <f t="shared" si="133"/>
        <v>1</v>
      </c>
      <c r="AN58" s="378">
        <f t="shared" si="11"/>
        <v>8.7183958151700089E-2</v>
      </c>
      <c r="AO58" s="806">
        <f t="shared" si="134"/>
        <v>7453</v>
      </c>
      <c r="AP58" s="379">
        <f t="shared" si="33"/>
        <v>1147</v>
      </c>
      <c r="AS58" s="13">
        <v>308</v>
      </c>
      <c r="AT58" s="1">
        <v>1803</v>
      </c>
      <c r="AU58" s="1">
        <v>8068</v>
      </c>
      <c r="AV58" s="1">
        <v>4051</v>
      </c>
      <c r="AW58" s="1">
        <v>17</v>
      </c>
      <c r="AX58" s="1">
        <v>26</v>
      </c>
      <c r="AY58" s="13">
        <v>308</v>
      </c>
      <c r="AZ58" s="1">
        <v>6546</v>
      </c>
      <c r="BA58" s="1">
        <v>7419</v>
      </c>
      <c r="BB58" s="13">
        <v>308</v>
      </c>
      <c r="BC58" s="1">
        <v>8932</v>
      </c>
      <c r="BD58" s="1">
        <v>5033</v>
      </c>
      <c r="BE58" s="1"/>
      <c r="BF58" s="13">
        <v>308</v>
      </c>
      <c r="BG58" s="562">
        <v>33093.682449834429</v>
      </c>
      <c r="BH58" s="562">
        <v>2244.3175501655714</v>
      </c>
      <c r="BI58" s="13">
        <v>308</v>
      </c>
      <c r="BJ58" s="1">
        <v>17583</v>
      </c>
      <c r="BK58" s="1">
        <v>17755</v>
      </c>
      <c r="BL58" s="13">
        <v>308</v>
      </c>
      <c r="BM58" s="1">
        <v>12091</v>
      </c>
      <c r="BN58" s="1">
        <v>7709</v>
      </c>
      <c r="BO58" s="1">
        <v>5423</v>
      </c>
      <c r="BP58" s="1">
        <v>10001</v>
      </c>
      <c r="BQ58" s="1">
        <v>69</v>
      </c>
      <c r="BR58" s="558">
        <v>45</v>
      </c>
      <c r="BS58" s="558">
        <v>0.93648996688648001</v>
      </c>
      <c r="BT58" s="877">
        <v>308</v>
      </c>
      <c r="BU58" s="1">
        <v>35338</v>
      </c>
      <c r="BV58" s="878">
        <f t="shared" si="34"/>
        <v>33093.682449834429</v>
      </c>
      <c r="BW58" s="878">
        <f t="shared" si="35"/>
        <v>2244.3175501655714</v>
      </c>
      <c r="CA58" s="61">
        <v>308</v>
      </c>
      <c r="CB58" s="61">
        <v>35338</v>
      </c>
    </row>
    <row r="59" spans="1:80" ht="15">
      <c r="A59" s="405">
        <v>501</v>
      </c>
      <c r="B59" s="406" t="s">
        <v>163</v>
      </c>
      <c r="C59" s="369">
        <f t="shared" si="113"/>
        <v>136</v>
      </c>
      <c r="D59" s="370">
        <f t="shared" si="110"/>
        <v>7.8703703703703702</v>
      </c>
      <c r="E59" s="371">
        <f t="shared" si="114"/>
        <v>1039</v>
      </c>
      <c r="F59" s="370">
        <f t="shared" si="111"/>
        <v>60.127314814814817</v>
      </c>
      <c r="G59" s="371">
        <f t="shared" si="115"/>
        <v>544</v>
      </c>
      <c r="H59" s="370">
        <f t="shared" si="109"/>
        <v>31.481481481481481</v>
      </c>
      <c r="I59" s="371">
        <f t="shared" si="116"/>
        <v>5</v>
      </c>
      <c r="J59" s="372">
        <f t="shared" si="16"/>
        <v>0.28935185185185186</v>
      </c>
      <c r="K59" s="371">
        <f t="shared" si="117"/>
        <v>4</v>
      </c>
      <c r="L59" s="373">
        <f t="shared" si="112"/>
        <v>0.23148148148148145</v>
      </c>
      <c r="M59" s="377">
        <f t="shared" si="118"/>
        <v>850</v>
      </c>
      <c r="N59" s="374">
        <f t="shared" si="36"/>
        <v>49.189814814814817</v>
      </c>
      <c r="O59" s="375">
        <f t="shared" si="119"/>
        <v>878</v>
      </c>
      <c r="P59" s="376">
        <f t="shared" si="20"/>
        <v>50.810185185185183</v>
      </c>
      <c r="Q59" s="377">
        <f t="shared" si="120"/>
        <v>128</v>
      </c>
      <c r="R59" s="374">
        <f t="shared" si="6"/>
        <v>53.11203319502075</v>
      </c>
      <c r="S59" s="375">
        <f t="shared" si="121"/>
        <v>113</v>
      </c>
      <c r="T59" s="378">
        <f t="shared" si="7"/>
        <v>46.88796680497925</v>
      </c>
      <c r="U59" s="377">
        <f t="shared" si="122"/>
        <v>622</v>
      </c>
      <c r="V59" s="370">
        <f t="shared" si="24"/>
        <v>35.995370370370374</v>
      </c>
      <c r="W59" s="375">
        <f t="shared" si="123"/>
        <v>1106</v>
      </c>
      <c r="X59" s="378">
        <f t="shared" si="8"/>
        <v>64.004629629629633</v>
      </c>
      <c r="Y59" s="377">
        <f t="shared" si="124"/>
        <v>186.77500000000001</v>
      </c>
      <c r="Z59" s="370">
        <f t="shared" si="125"/>
        <v>77.5</v>
      </c>
      <c r="AA59" s="377">
        <f t="shared" si="126"/>
        <v>54.224999999999994</v>
      </c>
      <c r="AB59" s="378">
        <f t="shared" si="127"/>
        <v>22.499999999999996</v>
      </c>
      <c r="AC59" s="377">
        <f t="shared" si="128"/>
        <v>89</v>
      </c>
      <c r="AD59" s="370">
        <f t="shared" si="9"/>
        <v>36.929460580912867</v>
      </c>
      <c r="AE59" s="375">
        <f t="shared" si="129"/>
        <v>51</v>
      </c>
      <c r="AF59" s="370">
        <f t="shared" si="29"/>
        <v>21.161825726141078</v>
      </c>
      <c r="AG59" s="375">
        <f t="shared" si="130"/>
        <v>39</v>
      </c>
      <c r="AH59" s="374">
        <f t="shared" si="10"/>
        <v>16.182572614107883</v>
      </c>
      <c r="AI59" s="375">
        <f t="shared" si="131"/>
        <v>62</v>
      </c>
      <c r="AJ59" s="374">
        <f t="shared" si="30"/>
        <v>25.726141078838172</v>
      </c>
      <c r="AK59" s="375">
        <f t="shared" si="132"/>
        <v>0</v>
      </c>
      <c r="AL59" s="370">
        <f t="shared" si="31"/>
        <v>0</v>
      </c>
      <c r="AM59" s="375">
        <f t="shared" si="133"/>
        <v>0</v>
      </c>
      <c r="AN59" s="378">
        <f t="shared" si="11"/>
        <v>0</v>
      </c>
      <c r="AO59" s="806">
        <f t="shared" si="134"/>
        <v>1728</v>
      </c>
      <c r="AP59" s="379">
        <f t="shared" si="33"/>
        <v>241</v>
      </c>
      <c r="AS59" s="13">
        <v>310</v>
      </c>
      <c r="AT59" s="1">
        <v>291</v>
      </c>
      <c r="AU59" s="1">
        <v>3681</v>
      </c>
      <c r="AV59" s="1">
        <v>878</v>
      </c>
      <c r="AW59" s="1">
        <v>4</v>
      </c>
      <c r="AX59" s="1">
        <v>1</v>
      </c>
      <c r="AY59" s="13">
        <v>310</v>
      </c>
      <c r="AZ59" s="1">
        <v>2366</v>
      </c>
      <c r="BA59" s="1">
        <v>2489</v>
      </c>
      <c r="BB59" s="13">
        <v>310</v>
      </c>
      <c r="BC59" s="1">
        <v>2428</v>
      </c>
      <c r="BD59" s="1">
        <v>2427</v>
      </c>
      <c r="BE59" s="1"/>
      <c r="BF59" s="13">
        <v>310</v>
      </c>
      <c r="BG59" s="562">
        <v>2143</v>
      </c>
      <c r="BH59" s="562">
        <v>321</v>
      </c>
      <c r="BI59" s="13">
        <v>310</v>
      </c>
      <c r="BJ59" s="1">
        <v>1415</v>
      </c>
      <c r="BK59" s="1">
        <v>1049</v>
      </c>
      <c r="BL59" s="13">
        <v>310</v>
      </c>
      <c r="BM59" s="1">
        <v>1053</v>
      </c>
      <c r="BN59" s="1">
        <v>386</v>
      </c>
      <c r="BO59" s="1">
        <v>361</v>
      </c>
      <c r="BP59" s="1">
        <v>663</v>
      </c>
      <c r="BQ59" s="1">
        <v>1</v>
      </c>
      <c r="BR59" s="558"/>
      <c r="BS59" s="558">
        <v>0.86972402597402598</v>
      </c>
      <c r="BT59" s="877">
        <v>310</v>
      </c>
      <c r="BU59" s="1">
        <v>2464</v>
      </c>
      <c r="BV59" s="878">
        <f t="shared" si="34"/>
        <v>2143</v>
      </c>
      <c r="BW59" s="878">
        <f t="shared" si="35"/>
        <v>321</v>
      </c>
      <c r="CA59" s="61">
        <v>310</v>
      </c>
      <c r="CB59" s="61">
        <v>2464</v>
      </c>
    </row>
    <row r="60" spans="1:80" ht="15">
      <c r="A60" s="405">
        <v>543</v>
      </c>
      <c r="B60" s="406" t="s">
        <v>167</v>
      </c>
      <c r="C60" s="369">
        <f t="shared" si="113"/>
        <v>5139</v>
      </c>
      <c r="D60" s="370">
        <f t="shared" si="110"/>
        <v>78.855301519103875</v>
      </c>
      <c r="E60" s="371">
        <f t="shared" si="114"/>
        <v>1343</v>
      </c>
      <c r="F60" s="370">
        <f t="shared" si="111"/>
        <v>20.607641552861747</v>
      </c>
      <c r="G60" s="371">
        <f t="shared" si="115"/>
        <v>35</v>
      </c>
      <c r="H60" s="370">
        <f t="shared" si="109"/>
        <v>0.53705692803437166</v>
      </c>
      <c r="I60" s="371">
        <f t="shared" si="116"/>
        <v>0</v>
      </c>
      <c r="J60" s="372">
        <f t="shared" si="16"/>
        <v>0</v>
      </c>
      <c r="K60" s="371">
        <f t="shared" si="117"/>
        <v>0</v>
      </c>
      <c r="L60" s="373">
        <f t="shared" si="112"/>
        <v>0</v>
      </c>
      <c r="M60" s="377">
        <f t="shared" si="118"/>
        <v>3386</v>
      </c>
      <c r="N60" s="374">
        <f t="shared" si="36"/>
        <v>51.956421666410925</v>
      </c>
      <c r="O60" s="375">
        <f t="shared" si="119"/>
        <v>3131</v>
      </c>
      <c r="P60" s="376">
        <f t="shared" si="20"/>
        <v>48.043578333589075</v>
      </c>
      <c r="Q60" s="377">
        <f t="shared" si="120"/>
        <v>355</v>
      </c>
      <c r="R60" s="374">
        <f t="shared" si="6"/>
        <v>57.629870129870127</v>
      </c>
      <c r="S60" s="375">
        <f t="shared" si="121"/>
        <v>261</v>
      </c>
      <c r="T60" s="378">
        <f t="shared" si="7"/>
        <v>42.370129870129873</v>
      </c>
      <c r="U60" s="377">
        <f t="shared" si="122"/>
        <v>1386</v>
      </c>
      <c r="V60" s="370">
        <f t="shared" si="24"/>
        <v>21.267454350161117</v>
      </c>
      <c r="W60" s="375">
        <f t="shared" si="123"/>
        <v>5131</v>
      </c>
      <c r="X60" s="378">
        <f t="shared" si="8"/>
        <v>78.732545649838883</v>
      </c>
      <c r="Y60" s="377">
        <f t="shared" si="124"/>
        <v>319.00000000000006</v>
      </c>
      <c r="Z60" s="370">
        <f t="shared" si="125"/>
        <v>51.785714285714292</v>
      </c>
      <c r="AA60" s="377">
        <f t="shared" si="126"/>
        <v>296.99999999999994</v>
      </c>
      <c r="AB60" s="378">
        <f t="shared" si="127"/>
        <v>48.214285714285701</v>
      </c>
      <c r="AC60" s="377">
        <f t="shared" si="128"/>
        <v>291</v>
      </c>
      <c r="AD60" s="370">
        <f t="shared" si="9"/>
        <v>47.240259740259738</v>
      </c>
      <c r="AE60" s="375">
        <f t="shared" si="129"/>
        <v>179</v>
      </c>
      <c r="AF60" s="370">
        <f t="shared" si="29"/>
        <v>29.058441558441562</v>
      </c>
      <c r="AG60" s="375">
        <f t="shared" si="130"/>
        <v>64</v>
      </c>
      <c r="AH60" s="374">
        <f t="shared" si="10"/>
        <v>10.38961038961039</v>
      </c>
      <c r="AI60" s="375">
        <f t="shared" si="131"/>
        <v>82</v>
      </c>
      <c r="AJ60" s="374">
        <f t="shared" si="30"/>
        <v>13.311688311688311</v>
      </c>
      <c r="AK60" s="375">
        <f t="shared" si="132"/>
        <v>0</v>
      </c>
      <c r="AL60" s="370">
        <f t="shared" si="31"/>
        <v>0</v>
      </c>
      <c r="AM60" s="375">
        <f t="shared" si="133"/>
        <v>0</v>
      </c>
      <c r="AN60" s="378">
        <f t="shared" si="11"/>
        <v>0</v>
      </c>
      <c r="AO60" s="806">
        <f t="shared" si="134"/>
        <v>6517</v>
      </c>
      <c r="AP60" s="379">
        <f t="shared" si="33"/>
        <v>616</v>
      </c>
      <c r="AS60" s="13">
        <v>313</v>
      </c>
      <c r="AT60" s="1">
        <v>5566</v>
      </c>
      <c r="AU60" s="1">
        <v>1013</v>
      </c>
      <c r="AV60" s="1">
        <v>197</v>
      </c>
      <c r="AW60" s="1">
        <v>21</v>
      </c>
      <c r="AX60" s="1">
        <v>20</v>
      </c>
      <c r="AY60" s="13">
        <v>313</v>
      </c>
      <c r="AZ60" s="1">
        <v>3456</v>
      </c>
      <c r="BA60" s="1">
        <v>3361</v>
      </c>
      <c r="BB60" s="13">
        <v>313</v>
      </c>
      <c r="BC60" s="1">
        <v>3052</v>
      </c>
      <c r="BD60" s="1">
        <v>3765</v>
      </c>
      <c r="BE60" s="1"/>
      <c r="BF60" s="13">
        <v>313</v>
      </c>
      <c r="BG60" s="562">
        <v>1228</v>
      </c>
      <c r="BH60" s="562">
        <v>192</v>
      </c>
      <c r="BI60" s="13">
        <v>313</v>
      </c>
      <c r="BJ60" s="1">
        <v>737</v>
      </c>
      <c r="BK60" s="1">
        <v>683</v>
      </c>
      <c r="BL60" s="13">
        <v>313</v>
      </c>
      <c r="BM60" s="1">
        <v>470</v>
      </c>
      <c r="BN60" s="1">
        <v>284</v>
      </c>
      <c r="BO60" s="1">
        <v>267</v>
      </c>
      <c r="BP60" s="1">
        <v>399</v>
      </c>
      <c r="BQ60" s="1"/>
      <c r="BR60" s="558"/>
      <c r="BS60" s="558">
        <v>0.86478873239436616</v>
      </c>
      <c r="BT60" s="877">
        <v>313</v>
      </c>
      <c r="BU60" s="1">
        <v>1420</v>
      </c>
      <c r="BV60" s="878">
        <f t="shared" si="34"/>
        <v>1228</v>
      </c>
      <c r="BW60" s="878">
        <f t="shared" si="35"/>
        <v>192</v>
      </c>
      <c r="CA60" s="61">
        <v>313</v>
      </c>
      <c r="CB60" s="61">
        <v>1420</v>
      </c>
    </row>
    <row r="61" spans="1:80" ht="15">
      <c r="A61" s="405">
        <v>628</v>
      </c>
      <c r="B61" s="406" t="s">
        <v>183</v>
      </c>
      <c r="C61" s="369">
        <f t="shared" si="113"/>
        <v>2887</v>
      </c>
      <c r="D61" s="370">
        <f t="shared" si="110"/>
        <v>40.074958356468628</v>
      </c>
      <c r="E61" s="371">
        <f t="shared" si="114"/>
        <v>4007</v>
      </c>
      <c r="F61" s="370">
        <f t="shared" si="111"/>
        <v>55.621876735147133</v>
      </c>
      <c r="G61" s="371">
        <f t="shared" si="115"/>
        <v>294</v>
      </c>
      <c r="H61" s="370">
        <f t="shared" si="109"/>
        <v>4.0810660744031093</v>
      </c>
      <c r="I61" s="371">
        <f t="shared" si="116"/>
        <v>0</v>
      </c>
      <c r="J61" s="372">
        <f t="shared" si="16"/>
        <v>0</v>
      </c>
      <c r="K61" s="371">
        <f t="shared" si="117"/>
        <v>16</v>
      </c>
      <c r="L61" s="373">
        <f t="shared" si="112"/>
        <v>0.22209883398112162</v>
      </c>
      <c r="M61" s="377">
        <f t="shared" si="118"/>
        <v>3773</v>
      </c>
      <c r="N61" s="374">
        <f t="shared" si="36"/>
        <v>52.373681288173238</v>
      </c>
      <c r="O61" s="375">
        <f t="shared" si="119"/>
        <v>3431</v>
      </c>
      <c r="P61" s="376">
        <f t="shared" si="20"/>
        <v>47.626318711826762</v>
      </c>
      <c r="Q61" s="377">
        <f t="shared" si="120"/>
        <v>412</v>
      </c>
      <c r="R61" s="374">
        <f t="shared" si="6"/>
        <v>57.865168539325836</v>
      </c>
      <c r="S61" s="375">
        <f t="shared" si="121"/>
        <v>300</v>
      </c>
      <c r="T61" s="378">
        <f t="shared" si="7"/>
        <v>42.134831460674157</v>
      </c>
      <c r="U61" s="377">
        <f t="shared" si="122"/>
        <v>2589</v>
      </c>
      <c r="V61" s="370">
        <f t="shared" si="24"/>
        <v>35.93836757357024</v>
      </c>
      <c r="W61" s="375">
        <f t="shared" si="123"/>
        <v>4615</v>
      </c>
      <c r="X61" s="378">
        <f t="shared" si="8"/>
        <v>64.061632426429753</v>
      </c>
      <c r="Y61" s="377">
        <f t="shared" si="124"/>
        <v>528</v>
      </c>
      <c r="Z61" s="370">
        <f t="shared" si="125"/>
        <v>74.157303370786522</v>
      </c>
      <c r="AA61" s="377">
        <f t="shared" si="126"/>
        <v>184</v>
      </c>
      <c r="AB61" s="378">
        <f t="shared" si="127"/>
        <v>25.842696629213485</v>
      </c>
      <c r="AC61" s="377">
        <f t="shared" si="128"/>
        <v>291</v>
      </c>
      <c r="AD61" s="370">
        <f t="shared" si="9"/>
        <v>40.870786516853933</v>
      </c>
      <c r="AE61" s="375">
        <f t="shared" si="129"/>
        <v>188</v>
      </c>
      <c r="AF61" s="370">
        <f t="shared" si="29"/>
        <v>26.40449438202247</v>
      </c>
      <c r="AG61" s="375">
        <f t="shared" si="130"/>
        <v>121</v>
      </c>
      <c r="AH61" s="374">
        <f t="shared" si="10"/>
        <v>16.99438202247191</v>
      </c>
      <c r="AI61" s="375">
        <f t="shared" si="131"/>
        <v>112</v>
      </c>
      <c r="AJ61" s="374">
        <f t="shared" si="30"/>
        <v>15.730337078651685</v>
      </c>
      <c r="AK61" s="375">
        <f t="shared" si="132"/>
        <v>0</v>
      </c>
      <c r="AL61" s="370">
        <f t="shared" si="31"/>
        <v>0</v>
      </c>
      <c r="AM61" s="375">
        <f t="shared" si="133"/>
        <v>0</v>
      </c>
      <c r="AN61" s="378">
        <f t="shared" si="11"/>
        <v>0</v>
      </c>
      <c r="AO61" s="806">
        <f t="shared" si="134"/>
        <v>7204</v>
      </c>
      <c r="AP61" s="379">
        <f t="shared" si="33"/>
        <v>712</v>
      </c>
      <c r="AS61" s="13">
        <v>315</v>
      </c>
      <c r="AT61" s="1">
        <v>201</v>
      </c>
      <c r="AU61" s="1">
        <v>2954</v>
      </c>
      <c r="AV61" s="1">
        <v>915</v>
      </c>
      <c r="AW61" s="1">
        <v>0</v>
      </c>
      <c r="AX61" s="1">
        <v>3</v>
      </c>
      <c r="AY61" s="13">
        <v>315</v>
      </c>
      <c r="AZ61" s="1">
        <v>2017</v>
      </c>
      <c r="BA61" s="1">
        <v>2056</v>
      </c>
      <c r="BB61" s="13">
        <v>315</v>
      </c>
      <c r="BC61" s="1">
        <v>1226</v>
      </c>
      <c r="BD61" s="1">
        <v>2847</v>
      </c>
      <c r="BE61" s="1"/>
      <c r="BF61" s="13">
        <v>315</v>
      </c>
      <c r="BG61" s="562">
        <v>932.00000000000011</v>
      </c>
      <c r="BH61" s="562">
        <v>240.99999999999989</v>
      </c>
      <c r="BI61" s="13">
        <v>315</v>
      </c>
      <c r="BJ61" s="1">
        <v>682</v>
      </c>
      <c r="BK61" s="1">
        <v>491</v>
      </c>
      <c r="BL61" s="13">
        <v>315</v>
      </c>
      <c r="BM61" s="1">
        <v>496</v>
      </c>
      <c r="BN61" s="1">
        <v>190</v>
      </c>
      <c r="BO61" s="1">
        <v>185</v>
      </c>
      <c r="BP61" s="1">
        <v>301</v>
      </c>
      <c r="BQ61" s="1">
        <v>1</v>
      </c>
      <c r="BR61" s="558"/>
      <c r="BS61" s="558">
        <v>0.79454390451832912</v>
      </c>
      <c r="BT61" s="877">
        <v>315</v>
      </c>
      <c r="BU61" s="1">
        <v>1173</v>
      </c>
      <c r="BV61" s="878">
        <f t="shared" si="34"/>
        <v>932.00000000000011</v>
      </c>
      <c r="BW61" s="878">
        <f t="shared" si="35"/>
        <v>240.99999999999989</v>
      </c>
      <c r="CA61" s="61">
        <v>315</v>
      </c>
      <c r="CB61" s="61">
        <v>1173</v>
      </c>
    </row>
    <row r="62" spans="1:80" ht="15">
      <c r="A62" s="405">
        <v>656</v>
      </c>
      <c r="B62" s="406" t="s">
        <v>195</v>
      </c>
      <c r="C62" s="369">
        <f t="shared" si="113"/>
        <v>641</v>
      </c>
      <c r="D62" s="370">
        <f t="shared" si="110"/>
        <v>9.3836919923876447</v>
      </c>
      <c r="E62" s="371">
        <f t="shared" si="114"/>
        <v>4591</v>
      </c>
      <c r="F62" s="370">
        <f t="shared" si="111"/>
        <v>67.208315034401991</v>
      </c>
      <c r="G62" s="371">
        <f t="shared" si="115"/>
        <v>1590</v>
      </c>
      <c r="H62" s="370">
        <f t="shared" si="109"/>
        <v>23.276240667545014</v>
      </c>
      <c r="I62" s="371">
        <f t="shared" si="116"/>
        <v>2</v>
      </c>
      <c r="J62" s="372">
        <f t="shared" si="16"/>
        <v>2.9278290147855365E-2</v>
      </c>
      <c r="K62" s="371">
        <f t="shared" si="117"/>
        <v>7</v>
      </c>
      <c r="L62" s="373">
        <f t="shared" si="112"/>
        <v>0.10247401551749377</v>
      </c>
      <c r="M62" s="377">
        <f t="shared" si="118"/>
        <v>3261</v>
      </c>
      <c r="N62" s="374">
        <f t="shared" si="36"/>
        <v>47.738252086078177</v>
      </c>
      <c r="O62" s="375">
        <f t="shared" si="119"/>
        <v>3570</v>
      </c>
      <c r="P62" s="376">
        <f t="shared" si="20"/>
        <v>52.26174791392183</v>
      </c>
      <c r="Q62" s="377">
        <f t="shared" si="120"/>
        <v>2666</v>
      </c>
      <c r="R62" s="374">
        <f t="shared" si="6"/>
        <v>54.90115321252059</v>
      </c>
      <c r="S62" s="375">
        <f t="shared" si="121"/>
        <v>2190</v>
      </c>
      <c r="T62" s="378">
        <f t="shared" si="7"/>
        <v>45.09884678747941</v>
      </c>
      <c r="U62" s="377">
        <f t="shared" si="122"/>
        <v>3000</v>
      </c>
      <c r="V62" s="370">
        <f t="shared" si="24"/>
        <v>43.917435221783045</v>
      </c>
      <c r="W62" s="375">
        <f t="shared" si="123"/>
        <v>3831</v>
      </c>
      <c r="X62" s="378">
        <f t="shared" si="8"/>
        <v>56.082564778216948</v>
      </c>
      <c r="Y62" s="377">
        <f t="shared" si="124"/>
        <v>3698</v>
      </c>
      <c r="Z62" s="370">
        <f t="shared" si="125"/>
        <v>76.153212520593087</v>
      </c>
      <c r="AA62" s="377">
        <f t="shared" si="126"/>
        <v>1158</v>
      </c>
      <c r="AB62" s="378">
        <f t="shared" si="127"/>
        <v>23.84678747940692</v>
      </c>
      <c r="AC62" s="377">
        <f t="shared" si="128"/>
        <v>1904</v>
      </c>
      <c r="AD62" s="370">
        <f t="shared" si="9"/>
        <v>39.209225700164744</v>
      </c>
      <c r="AE62" s="375">
        <f t="shared" si="129"/>
        <v>860</v>
      </c>
      <c r="AF62" s="370">
        <f t="shared" si="29"/>
        <v>17.710049423393741</v>
      </c>
      <c r="AG62" s="375">
        <f t="shared" si="130"/>
        <v>760</v>
      </c>
      <c r="AH62" s="374">
        <f t="shared" si="10"/>
        <v>15.650741350906095</v>
      </c>
      <c r="AI62" s="375">
        <f t="shared" si="131"/>
        <v>1328</v>
      </c>
      <c r="AJ62" s="374">
        <f t="shared" si="30"/>
        <v>27.347611202635914</v>
      </c>
      <c r="AK62" s="375">
        <f t="shared" si="132"/>
        <v>2</v>
      </c>
      <c r="AL62" s="370">
        <f t="shared" si="31"/>
        <v>4.1186161449752887E-2</v>
      </c>
      <c r="AM62" s="375">
        <f t="shared" si="133"/>
        <v>2</v>
      </c>
      <c r="AN62" s="378">
        <f t="shared" si="11"/>
        <v>4.1186161449752887E-2</v>
      </c>
      <c r="AO62" s="806">
        <f t="shared" si="134"/>
        <v>6831</v>
      </c>
      <c r="AP62" s="379">
        <f t="shared" si="33"/>
        <v>4856</v>
      </c>
      <c r="AS62" s="13">
        <v>318</v>
      </c>
      <c r="AT62" s="1">
        <v>1481</v>
      </c>
      <c r="AU62" s="1">
        <v>6074</v>
      </c>
      <c r="AV62" s="1">
        <v>3674</v>
      </c>
      <c r="AW62" s="1">
        <v>616</v>
      </c>
      <c r="AX62" s="1">
        <v>25</v>
      </c>
      <c r="AY62" s="13">
        <v>318</v>
      </c>
      <c r="AZ62" s="1">
        <v>5823</v>
      </c>
      <c r="BA62" s="1">
        <v>6047</v>
      </c>
      <c r="BB62" s="13">
        <v>318</v>
      </c>
      <c r="BC62" s="1">
        <v>4886</v>
      </c>
      <c r="BD62" s="1">
        <v>6984</v>
      </c>
      <c r="BE62" s="1"/>
      <c r="BF62" s="13">
        <v>318</v>
      </c>
      <c r="BG62" s="562">
        <v>25546.319488601774</v>
      </c>
      <c r="BH62" s="562">
        <v>4024.6805113982264</v>
      </c>
      <c r="BI62" s="13">
        <v>318</v>
      </c>
      <c r="BJ62" s="1">
        <v>14926</v>
      </c>
      <c r="BK62" s="1">
        <v>14645</v>
      </c>
      <c r="BL62" s="13">
        <v>318</v>
      </c>
      <c r="BM62" s="1">
        <v>9722</v>
      </c>
      <c r="BN62" s="1">
        <v>6650</v>
      </c>
      <c r="BO62" s="1">
        <v>5154</v>
      </c>
      <c r="BP62" s="1">
        <v>7954</v>
      </c>
      <c r="BQ62" s="1">
        <v>50</v>
      </c>
      <c r="BR62" s="558">
        <v>41</v>
      </c>
      <c r="BS62" s="558">
        <v>0.86389772035446122</v>
      </c>
      <c r="BT62" s="877">
        <v>318</v>
      </c>
      <c r="BU62" s="1">
        <v>29571</v>
      </c>
      <c r="BV62" s="878">
        <f t="shared" si="34"/>
        <v>25546.319488601774</v>
      </c>
      <c r="BW62" s="878">
        <f t="shared" si="35"/>
        <v>4024.6805113982264</v>
      </c>
      <c r="CA62" s="61">
        <v>318</v>
      </c>
      <c r="CB62" s="61">
        <v>29571</v>
      </c>
    </row>
    <row r="63" spans="1:80" ht="15">
      <c r="A63" s="405">
        <v>761</v>
      </c>
      <c r="B63" s="406" t="s">
        <v>230</v>
      </c>
      <c r="C63" s="369">
        <f t="shared" si="113"/>
        <v>655</v>
      </c>
      <c r="D63" s="370">
        <f t="shared" si="110"/>
        <v>8.2974410945021528</v>
      </c>
      <c r="E63" s="371">
        <f t="shared" si="114"/>
        <v>5831</v>
      </c>
      <c r="F63" s="370">
        <f t="shared" si="111"/>
        <v>73.866227514568024</v>
      </c>
      <c r="G63" s="371">
        <f t="shared" si="115"/>
        <v>1392</v>
      </c>
      <c r="H63" s="370">
        <f t="shared" si="109"/>
        <v>17.633645806941981</v>
      </c>
      <c r="I63" s="371">
        <f t="shared" si="116"/>
        <v>1</v>
      </c>
      <c r="J63" s="372">
        <f t="shared" si="16"/>
        <v>1.2667848999239929E-2</v>
      </c>
      <c r="K63" s="371">
        <f t="shared" si="117"/>
        <v>15</v>
      </c>
      <c r="L63" s="373">
        <f t="shared" si="112"/>
        <v>0.19001773498859895</v>
      </c>
      <c r="M63" s="377">
        <f t="shared" si="118"/>
        <v>3951</v>
      </c>
      <c r="N63" s="374">
        <f t="shared" si="36"/>
        <v>50.050671395996957</v>
      </c>
      <c r="O63" s="375">
        <f t="shared" si="119"/>
        <v>3943</v>
      </c>
      <c r="P63" s="376">
        <f t="shared" si="20"/>
        <v>49.949328604003043</v>
      </c>
      <c r="Q63" s="377">
        <f t="shared" si="120"/>
        <v>1627</v>
      </c>
      <c r="R63" s="374">
        <f t="shared" si="6"/>
        <v>56.39514731369151</v>
      </c>
      <c r="S63" s="375">
        <f t="shared" si="121"/>
        <v>1258</v>
      </c>
      <c r="T63" s="378">
        <f t="shared" si="7"/>
        <v>43.60485268630849</v>
      </c>
      <c r="U63" s="377">
        <f t="shared" si="122"/>
        <v>3741</v>
      </c>
      <c r="V63" s="370">
        <f t="shared" si="24"/>
        <v>47.390423106156575</v>
      </c>
      <c r="W63" s="375">
        <f t="shared" si="123"/>
        <v>4153</v>
      </c>
      <c r="X63" s="378">
        <f t="shared" si="8"/>
        <v>52.609576893843425</v>
      </c>
      <c r="Y63" s="377">
        <f t="shared" si="124"/>
        <v>2205</v>
      </c>
      <c r="Z63" s="370">
        <f t="shared" si="125"/>
        <v>76.429809358752166</v>
      </c>
      <c r="AA63" s="377">
        <f t="shared" si="126"/>
        <v>680</v>
      </c>
      <c r="AB63" s="378">
        <f t="shared" si="127"/>
        <v>23.570190641247834</v>
      </c>
      <c r="AC63" s="377">
        <f t="shared" si="128"/>
        <v>1186</v>
      </c>
      <c r="AD63" s="370">
        <f t="shared" si="9"/>
        <v>41.109185441941079</v>
      </c>
      <c r="AE63" s="375">
        <f t="shared" si="129"/>
        <v>530</v>
      </c>
      <c r="AF63" s="370">
        <f t="shared" si="29"/>
        <v>18.370883882149048</v>
      </c>
      <c r="AG63" s="375">
        <f t="shared" si="130"/>
        <v>440</v>
      </c>
      <c r="AH63" s="374">
        <f t="shared" si="10"/>
        <v>15.251299826689774</v>
      </c>
      <c r="AI63" s="375">
        <f t="shared" si="131"/>
        <v>727</v>
      </c>
      <c r="AJ63" s="374">
        <f t="shared" si="30"/>
        <v>25.199306759098789</v>
      </c>
      <c r="AK63" s="375">
        <f t="shared" si="132"/>
        <v>1</v>
      </c>
      <c r="AL63" s="370">
        <f t="shared" si="31"/>
        <v>3.4662045060658578E-2</v>
      </c>
      <c r="AM63" s="375">
        <f t="shared" si="133"/>
        <v>1</v>
      </c>
      <c r="AN63" s="378">
        <f t="shared" si="11"/>
        <v>3.4662045060658578E-2</v>
      </c>
      <c r="AO63" s="806">
        <f t="shared" si="134"/>
        <v>7894</v>
      </c>
      <c r="AP63" s="379">
        <f t="shared" si="33"/>
        <v>2885</v>
      </c>
      <c r="AS63" s="13">
        <v>321</v>
      </c>
      <c r="AT63" s="1">
        <v>1236</v>
      </c>
      <c r="AU63" s="1">
        <v>835</v>
      </c>
      <c r="AV63" s="1">
        <v>1005</v>
      </c>
      <c r="AW63" s="1">
        <v>4</v>
      </c>
      <c r="AX63" s="1">
        <v>24</v>
      </c>
      <c r="AY63" s="13">
        <v>321</v>
      </c>
      <c r="AZ63" s="1">
        <v>1506</v>
      </c>
      <c r="BA63" s="1">
        <v>1598</v>
      </c>
      <c r="BB63" s="13">
        <v>321</v>
      </c>
      <c r="BC63" s="1">
        <v>2189</v>
      </c>
      <c r="BD63" s="1">
        <v>915</v>
      </c>
      <c r="BE63" s="1"/>
      <c r="BF63" s="13">
        <v>321</v>
      </c>
      <c r="BG63" s="562">
        <v>2195</v>
      </c>
      <c r="BH63" s="562">
        <v>349</v>
      </c>
      <c r="BI63" s="13">
        <v>321</v>
      </c>
      <c r="BJ63" s="1">
        <v>1266</v>
      </c>
      <c r="BK63" s="1">
        <v>1278</v>
      </c>
      <c r="BL63" s="13">
        <v>321</v>
      </c>
      <c r="BM63" s="1">
        <v>778</v>
      </c>
      <c r="BN63" s="1">
        <v>578</v>
      </c>
      <c r="BO63" s="1">
        <v>484</v>
      </c>
      <c r="BP63" s="1">
        <v>697</v>
      </c>
      <c r="BQ63" s="1">
        <v>4</v>
      </c>
      <c r="BR63" s="558">
        <v>3</v>
      </c>
      <c r="BS63" s="558">
        <v>0.86281446540880502</v>
      </c>
      <c r="BT63" s="877">
        <v>321</v>
      </c>
      <c r="BU63" s="1">
        <v>2544</v>
      </c>
      <c r="BV63" s="878">
        <f t="shared" si="34"/>
        <v>2195</v>
      </c>
      <c r="BW63" s="878">
        <f t="shared" si="35"/>
        <v>349</v>
      </c>
      <c r="CA63" s="61">
        <v>321</v>
      </c>
      <c r="CB63" s="61">
        <v>2544</v>
      </c>
    </row>
    <row r="64" spans="1:80" ht="15">
      <c r="A64" s="405">
        <v>842</v>
      </c>
      <c r="B64" s="407" t="s">
        <v>244</v>
      </c>
      <c r="C64" s="369">
        <f t="shared" si="113"/>
        <v>3579</v>
      </c>
      <c r="D64" s="370">
        <f t="shared" si="110"/>
        <v>67.110444402775173</v>
      </c>
      <c r="E64" s="371">
        <f t="shared" si="114"/>
        <v>1602</v>
      </c>
      <c r="F64" s="370">
        <f t="shared" si="111"/>
        <v>30.039377461091316</v>
      </c>
      <c r="G64" s="371">
        <f t="shared" si="115"/>
        <v>152</v>
      </c>
      <c r="H64" s="370">
        <f t="shared" si="109"/>
        <v>2.8501781361335086</v>
      </c>
      <c r="I64" s="371">
        <f t="shared" si="116"/>
        <v>0</v>
      </c>
      <c r="J64" s="372">
        <f t="shared" si="16"/>
        <v>0</v>
      </c>
      <c r="K64" s="371">
        <f t="shared" si="117"/>
        <v>0</v>
      </c>
      <c r="L64" s="373">
        <f t="shared" si="112"/>
        <v>0</v>
      </c>
      <c r="M64" s="383">
        <f t="shared" si="118"/>
        <v>2646</v>
      </c>
      <c r="N64" s="380">
        <f t="shared" si="36"/>
        <v>49.615600975060943</v>
      </c>
      <c r="O64" s="381">
        <f t="shared" si="119"/>
        <v>2687</v>
      </c>
      <c r="P64" s="382">
        <f t="shared" si="20"/>
        <v>50.384399024939064</v>
      </c>
      <c r="Q64" s="383">
        <f t="shared" si="120"/>
        <v>674</v>
      </c>
      <c r="R64" s="380">
        <f t="shared" si="6"/>
        <v>67.467467467467472</v>
      </c>
      <c r="S64" s="381">
        <f t="shared" si="121"/>
        <v>325</v>
      </c>
      <c r="T64" s="384">
        <f t="shared" si="7"/>
        <v>32.532532532532535</v>
      </c>
      <c r="U64" s="383">
        <f t="shared" si="122"/>
        <v>1273</v>
      </c>
      <c r="V64" s="385">
        <f t="shared" si="24"/>
        <v>23.870241890118134</v>
      </c>
      <c r="W64" s="381">
        <f t="shared" si="123"/>
        <v>4060</v>
      </c>
      <c r="X64" s="384">
        <f t="shared" si="8"/>
        <v>76.129758109881863</v>
      </c>
      <c r="Y64" s="377">
        <f t="shared" si="124"/>
        <v>538.5390781563126</v>
      </c>
      <c r="Z64" s="370">
        <f t="shared" si="125"/>
        <v>53.907815631262523</v>
      </c>
      <c r="AA64" s="377">
        <f t="shared" si="126"/>
        <v>460.4609218436874</v>
      </c>
      <c r="AB64" s="378">
        <f t="shared" si="127"/>
        <v>46.092184368737477</v>
      </c>
      <c r="AC64" s="377">
        <f t="shared" si="128"/>
        <v>567</v>
      </c>
      <c r="AD64" s="370">
        <f t="shared" si="9"/>
        <v>56.756756756756758</v>
      </c>
      <c r="AE64" s="375">
        <f t="shared" si="129"/>
        <v>156</v>
      </c>
      <c r="AF64" s="370">
        <f t="shared" si="29"/>
        <v>15.615615615615615</v>
      </c>
      <c r="AG64" s="375">
        <f t="shared" si="130"/>
        <v>107</v>
      </c>
      <c r="AH64" s="374">
        <f t="shared" si="10"/>
        <v>10.71071071071071</v>
      </c>
      <c r="AI64" s="375">
        <f t="shared" si="131"/>
        <v>169</v>
      </c>
      <c r="AJ64" s="374">
        <f t="shared" si="30"/>
        <v>16.916916916916914</v>
      </c>
      <c r="AK64" s="375">
        <f t="shared" si="132"/>
        <v>0</v>
      </c>
      <c r="AL64" s="370">
        <f t="shared" si="31"/>
        <v>0</v>
      </c>
      <c r="AM64" s="375">
        <f t="shared" si="133"/>
        <v>0</v>
      </c>
      <c r="AN64" s="378">
        <f t="shared" si="11"/>
        <v>0</v>
      </c>
      <c r="AO64" s="807">
        <f t="shared" si="134"/>
        <v>5333</v>
      </c>
      <c r="AP64" s="386">
        <f t="shared" si="33"/>
        <v>999</v>
      </c>
      <c r="AS64" s="13">
        <v>347</v>
      </c>
      <c r="AT64" s="1">
        <v>390</v>
      </c>
      <c r="AU64" s="1">
        <v>2366</v>
      </c>
      <c r="AV64" s="1">
        <v>718</v>
      </c>
      <c r="AW64" s="1">
        <v>3</v>
      </c>
      <c r="AX64" s="1">
        <v>5</v>
      </c>
      <c r="AY64" s="13">
        <v>347</v>
      </c>
      <c r="AZ64" s="1">
        <v>1803</v>
      </c>
      <c r="BA64" s="1">
        <v>1679</v>
      </c>
      <c r="BB64" s="13">
        <v>347</v>
      </c>
      <c r="BC64" s="1">
        <v>1738</v>
      </c>
      <c r="BD64" s="1">
        <v>1744</v>
      </c>
      <c r="BE64" s="1"/>
      <c r="BF64" s="13">
        <v>347</v>
      </c>
      <c r="BG64" s="562">
        <v>509.00000000000006</v>
      </c>
      <c r="BH64" s="562">
        <v>212.99999999999994</v>
      </c>
      <c r="BI64" s="13">
        <v>347</v>
      </c>
      <c r="BJ64" s="1">
        <v>443</v>
      </c>
      <c r="BK64" s="1">
        <v>279</v>
      </c>
      <c r="BL64" s="13">
        <v>347</v>
      </c>
      <c r="BM64" s="1">
        <v>320</v>
      </c>
      <c r="BN64" s="1">
        <v>88</v>
      </c>
      <c r="BO64" s="1">
        <v>123</v>
      </c>
      <c r="BP64" s="1">
        <v>190</v>
      </c>
      <c r="BQ64" s="1"/>
      <c r="BR64" s="558">
        <v>1</v>
      </c>
      <c r="BS64" s="558">
        <v>0.70498614958448758</v>
      </c>
      <c r="BT64" s="877">
        <v>347</v>
      </c>
      <c r="BU64" s="1">
        <v>722</v>
      </c>
      <c r="BV64" s="878">
        <f t="shared" si="34"/>
        <v>509.00000000000006</v>
      </c>
      <c r="BW64" s="878">
        <f t="shared" si="35"/>
        <v>212.99999999999994</v>
      </c>
      <c r="CA64" s="61">
        <v>347</v>
      </c>
      <c r="CB64" s="61">
        <v>722</v>
      </c>
    </row>
    <row r="65" spans="1:80" ht="16.5" customHeight="1">
      <c r="A65" s="197"/>
      <c r="B65" s="212" t="s">
        <v>391</v>
      </c>
      <c r="C65" s="214">
        <f>SUM(C66:C82)</f>
        <v>27883</v>
      </c>
      <c r="D65" s="199">
        <f t="shared" si="110"/>
        <v>20.445829514207151</v>
      </c>
      <c r="E65" s="198">
        <f>SUM(E66:E82)</f>
        <v>81813</v>
      </c>
      <c r="F65" s="199">
        <f t="shared" si="111"/>
        <v>59.99120073327223</v>
      </c>
      <c r="G65" s="198">
        <f>SUM(G66:G82)</f>
        <v>26306</v>
      </c>
      <c r="H65" s="199">
        <f t="shared" si="109"/>
        <v>19.289459211732353</v>
      </c>
      <c r="I65" s="198">
        <f>SUM(I66:I82)</f>
        <v>233</v>
      </c>
      <c r="J65" s="274">
        <f t="shared" si="16"/>
        <v>0.17085242896425296</v>
      </c>
      <c r="K65" s="198">
        <f>SUM(K66:K82)</f>
        <v>140</v>
      </c>
      <c r="L65" s="215">
        <f t="shared" si="112"/>
        <v>0.10265811182401466</v>
      </c>
      <c r="M65" s="214">
        <f>SUM(M66:M82)</f>
        <v>67867</v>
      </c>
      <c r="N65" s="200">
        <f t="shared" si="36"/>
        <v>49.764986251145736</v>
      </c>
      <c r="O65" s="198">
        <f>SUM(O66:O82)</f>
        <v>68508</v>
      </c>
      <c r="P65" s="218">
        <f t="shared" si="20"/>
        <v>50.235013748854264</v>
      </c>
      <c r="Q65" s="214">
        <f>SUM(Q66:Q82)</f>
        <v>46600</v>
      </c>
      <c r="R65" s="200">
        <f t="shared" si="6"/>
        <v>52.8135093783646</v>
      </c>
      <c r="S65" s="198">
        <f>SUM(S66:S82)</f>
        <v>41635</v>
      </c>
      <c r="T65" s="220">
        <f t="shared" si="7"/>
        <v>47.186490621635407</v>
      </c>
      <c r="U65" s="214">
        <f>SUM(U66:U82)</f>
        <v>57255</v>
      </c>
      <c r="V65" s="199">
        <f t="shared" si="24"/>
        <v>41.983501374885421</v>
      </c>
      <c r="W65" s="198">
        <f>SUM(W66:W82)</f>
        <v>79120</v>
      </c>
      <c r="X65" s="220">
        <f t="shared" si="8"/>
        <v>58.016498625114579</v>
      </c>
      <c r="Y65" s="214">
        <f>SUM(Y66:Y82)</f>
        <v>74635.690291162275</v>
      </c>
      <c r="Z65" s="199">
        <f>(Y65/AP65)*100</f>
        <v>84.587397621309307</v>
      </c>
      <c r="AA65" s="198">
        <f>SUM(AA66:AA82)</f>
        <v>13599.309708837731</v>
      </c>
      <c r="AB65" s="220">
        <f>(AA65/AP65)*100</f>
        <v>15.412602378690691</v>
      </c>
      <c r="AC65" s="214">
        <f>SUM(AC66:AC82)</f>
        <v>30484</v>
      </c>
      <c r="AD65" s="199">
        <f t="shared" si="9"/>
        <v>34.54864849549498</v>
      </c>
      <c r="AE65" s="198">
        <f>SUM(AE66:AE82)</f>
        <v>15496</v>
      </c>
      <c r="AF65" s="199">
        <f t="shared" si="29"/>
        <v>17.562191873972914</v>
      </c>
      <c r="AG65" s="198">
        <f>SUM(AG66:AG82)</f>
        <v>16052</v>
      </c>
      <c r="AH65" s="200">
        <f t="shared" si="10"/>
        <v>18.19232730775769</v>
      </c>
      <c r="AI65" s="198">
        <f>SUM(AI66:AI82)</f>
        <v>26085</v>
      </c>
      <c r="AJ65" s="200">
        <f t="shared" si="30"/>
        <v>29.563098543661816</v>
      </c>
      <c r="AK65" s="198">
        <f>SUM(AK66:AK82)</f>
        <v>64</v>
      </c>
      <c r="AL65" s="199">
        <f t="shared" si="31"/>
        <v>7.2533575111917034E-2</v>
      </c>
      <c r="AM65" s="198">
        <f>SUM(AM66:AM82)</f>
        <v>54</v>
      </c>
      <c r="AN65" s="220">
        <f t="shared" si="11"/>
        <v>6.1200204000679999E-2</v>
      </c>
      <c r="AO65" s="808">
        <f>SUM(AO66:AO82)</f>
        <v>136375</v>
      </c>
      <c r="AP65" s="222">
        <f t="shared" si="33"/>
        <v>88235</v>
      </c>
      <c r="AS65" s="13">
        <v>353</v>
      </c>
      <c r="AT65" s="1">
        <v>430</v>
      </c>
      <c r="AU65" s="1">
        <v>1593</v>
      </c>
      <c r="AV65" s="1">
        <v>671</v>
      </c>
      <c r="AW65" s="1">
        <v>3</v>
      </c>
      <c r="AX65" s="1">
        <v>21</v>
      </c>
      <c r="AY65" s="13">
        <v>353</v>
      </c>
      <c r="AZ65" s="1">
        <v>1294</v>
      </c>
      <c r="BA65" s="1">
        <v>1424</v>
      </c>
      <c r="BB65" s="13">
        <v>353</v>
      </c>
      <c r="BC65" s="1">
        <v>1453</v>
      </c>
      <c r="BD65" s="1">
        <v>1265</v>
      </c>
      <c r="BE65" s="1"/>
      <c r="BF65" s="13">
        <v>353</v>
      </c>
      <c r="BG65" s="562">
        <v>918</v>
      </c>
      <c r="BH65" s="562">
        <v>240</v>
      </c>
      <c r="BI65" s="13">
        <v>353</v>
      </c>
      <c r="BJ65" s="1">
        <v>646</v>
      </c>
      <c r="BK65" s="1">
        <v>512</v>
      </c>
      <c r="BL65" s="13">
        <v>353</v>
      </c>
      <c r="BM65" s="1">
        <v>474</v>
      </c>
      <c r="BN65" s="1">
        <v>191</v>
      </c>
      <c r="BO65" s="1">
        <v>172</v>
      </c>
      <c r="BP65" s="1">
        <v>320</v>
      </c>
      <c r="BQ65" s="1"/>
      <c r="BR65" s="558">
        <v>1</v>
      </c>
      <c r="BS65" s="558">
        <v>0.79274611398963735</v>
      </c>
      <c r="BT65" s="877">
        <v>353</v>
      </c>
      <c r="BU65" s="1">
        <v>1158</v>
      </c>
      <c r="BV65" s="878">
        <f t="shared" si="34"/>
        <v>918</v>
      </c>
      <c r="BW65" s="878">
        <f t="shared" si="35"/>
        <v>240</v>
      </c>
      <c r="CA65" s="61">
        <v>353</v>
      </c>
      <c r="CB65" s="61">
        <v>1158</v>
      </c>
    </row>
    <row r="66" spans="1:80" ht="15">
      <c r="A66" s="405">
        <v>38</v>
      </c>
      <c r="B66" s="408" t="s">
        <v>22</v>
      </c>
      <c r="C66" s="369">
        <f t="shared" ref="C66:C82" si="135">VLOOKUP(A66,$AS$8:$AT$132,2,0)</f>
        <v>2183</v>
      </c>
      <c r="D66" s="370">
        <f t="shared" si="110"/>
        <v>25.580032809936725</v>
      </c>
      <c r="E66" s="371">
        <f t="shared" ref="E66:E82" si="136">VLOOKUP(A66,$AS$8:$AU$132,3,0)</f>
        <v>5643</v>
      </c>
      <c r="F66" s="370">
        <f t="shared" si="111"/>
        <v>66.123740332786497</v>
      </c>
      <c r="G66" s="371">
        <f t="shared" ref="G66:G82" si="137">VLOOKUP(A66,$AS$8:$AV$132,4,0)</f>
        <v>688</v>
      </c>
      <c r="H66" s="370">
        <f t="shared" si="109"/>
        <v>8.0618701663932502</v>
      </c>
      <c r="I66" s="371">
        <f t="shared" ref="I66:I82" si="138">VLOOKUP(A66,$AS$8:$AW$132,5,0)</f>
        <v>19</v>
      </c>
      <c r="J66" s="372">
        <f t="shared" si="16"/>
        <v>0.22263885633934849</v>
      </c>
      <c r="K66" s="371">
        <f t="shared" ref="K66:K82" si="139">VLOOKUP(A66,$AS$8:$AX$132,6,0)</f>
        <v>1</v>
      </c>
      <c r="L66" s="373">
        <f t="shared" si="112"/>
        <v>1.1717834544176237E-2</v>
      </c>
      <c r="M66" s="390">
        <f t="shared" ref="M66:M82" si="140">VLOOKUP(A66,$AY$8:$BA$132,2,0)</f>
        <v>4187</v>
      </c>
      <c r="N66" s="387">
        <f t="shared" si="36"/>
        <v>49.062573236465902</v>
      </c>
      <c r="O66" s="388">
        <f t="shared" ref="O66:O82" si="141">VLOOKUP(A66,$AY$8:$BA$132,3,0)</f>
        <v>4347</v>
      </c>
      <c r="P66" s="389">
        <f t="shared" si="20"/>
        <v>50.937426763534098</v>
      </c>
      <c r="Q66" s="390">
        <f t="shared" ref="Q66:Q82" si="142">VLOOKUP(A66,$BI$8:$BK$132,2,0)</f>
        <v>722</v>
      </c>
      <c r="R66" s="387">
        <f t="shared" si="6"/>
        <v>59.718775847808104</v>
      </c>
      <c r="S66" s="388">
        <f t="shared" ref="S66:S82" si="143">VLOOKUP(A66,$BI$8:$BK$132,3,0)</f>
        <v>487</v>
      </c>
      <c r="T66" s="391">
        <f t="shared" si="7"/>
        <v>40.281224152191896</v>
      </c>
      <c r="U66" s="390">
        <f t="shared" ref="U66:U82" si="144">VLOOKUP(A66,$BB$8:$BD$132,2,0)</f>
        <v>1308</v>
      </c>
      <c r="V66" s="392">
        <f t="shared" si="24"/>
        <v>15.326927583782519</v>
      </c>
      <c r="W66" s="388">
        <f t="shared" ref="W66:W82" si="145">VLOOKUP(A66,$BB$8:$BD$132,3,0)</f>
        <v>7226</v>
      </c>
      <c r="X66" s="391">
        <f t="shared" si="8"/>
        <v>84.673072416217494</v>
      </c>
      <c r="Y66" s="377">
        <f t="shared" ref="Y66:Y82" si="146">VLOOKUP(A66,$BF$8:$BH$132,2,0)</f>
        <v>651.53890728476824</v>
      </c>
      <c r="Z66" s="370">
        <f t="shared" ref="Z66:Z82" si="147">(Y66/AP66)*100</f>
        <v>53.890728476821195</v>
      </c>
      <c r="AA66" s="377">
        <f t="shared" ref="AA66:AA82" si="148">VLOOKUP(A66,$BF$8:$BH$132,3,0)</f>
        <v>557.46109271523176</v>
      </c>
      <c r="AB66" s="378">
        <f t="shared" ref="AB66:AB82" si="149">(AA66/AP66)*100</f>
        <v>46.109271523178805</v>
      </c>
      <c r="AC66" s="377">
        <f t="shared" ref="AC66:AC82" si="150">VLOOKUP(A66,$BL$8:$BQ$132,2,0)</f>
        <v>560</v>
      </c>
      <c r="AD66" s="370">
        <f t="shared" si="9"/>
        <v>46.319272125723735</v>
      </c>
      <c r="AE66" s="375">
        <f t="shared" ref="AE66:AE82" si="151">VLOOKUP(A66,$BL$8:$BR$132,3,0)</f>
        <v>253</v>
      </c>
      <c r="AF66" s="370">
        <f t="shared" si="29"/>
        <v>20.926385442514476</v>
      </c>
      <c r="AG66" s="375">
        <f t="shared" ref="AG66:AG82" si="152">VLOOKUP(A66,$BL$8:$BR$132,4,0)</f>
        <v>162</v>
      </c>
      <c r="AH66" s="374">
        <f t="shared" si="10"/>
        <v>13.399503722084367</v>
      </c>
      <c r="AI66" s="375">
        <f t="shared" ref="AI66:AI82" si="153">VLOOKUP(A66,$BL$8:$BR$132,5,0)</f>
        <v>234</v>
      </c>
      <c r="AJ66" s="374">
        <f t="shared" si="30"/>
        <v>19.35483870967742</v>
      </c>
      <c r="AK66" s="375">
        <f t="shared" ref="AK66:AK82" si="154">VLOOKUP(A66,$BL$8:$BR$132,6,0)</f>
        <v>0</v>
      </c>
      <c r="AL66" s="370">
        <f t="shared" si="31"/>
        <v>0</v>
      </c>
      <c r="AM66" s="375">
        <f t="shared" ref="AM66:AM82" si="155">VLOOKUP(A66,$BL$8:$BR$132,7,0)</f>
        <v>0</v>
      </c>
      <c r="AN66" s="378">
        <f t="shared" si="11"/>
        <v>0</v>
      </c>
      <c r="AO66" s="809">
        <f t="shared" ref="AO66:AO82" si="156">(U66+W66)</f>
        <v>8534</v>
      </c>
      <c r="AP66" s="393">
        <f t="shared" si="33"/>
        <v>1209</v>
      </c>
      <c r="AS66" s="13">
        <v>360</v>
      </c>
      <c r="AT66" s="1">
        <v>7248</v>
      </c>
      <c r="AU66" s="1">
        <v>19530</v>
      </c>
      <c r="AV66" s="1">
        <v>13267</v>
      </c>
      <c r="AW66" s="1">
        <v>1769</v>
      </c>
      <c r="AX66" s="1">
        <v>116</v>
      </c>
      <c r="AY66" s="13">
        <v>360</v>
      </c>
      <c r="AZ66" s="1">
        <v>19636</v>
      </c>
      <c r="BA66" s="1">
        <v>22294</v>
      </c>
      <c r="BB66" s="13">
        <v>360</v>
      </c>
      <c r="BC66" s="1">
        <v>38987</v>
      </c>
      <c r="BD66" s="1">
        <v>2943</v>
      </c>
      <c r="BE66" s="1"/>
      <c r="BF66" s="13">
        <v>360</v>
      </c>
      <c r="BG66" s="562">
        <v>244829.84127279418</v>
      </c>
      <c r="BH66" s="562">
        <v>2453.1587272058241</v>
      </c>
      <c r="BI66" s="13">
        <v>360</v>
      </c>
      <c r="BJ66" s="1">
        <v>118436</v>
      </c>
      <c r="BK66" s="1">
        <v>128847</v>
      </c>
      <c r="BL66" s="13">
        <v>360</v>
      </c>
      <c r="BM66" s="1">
        <v>77307</v>
      </c>
      <c r="BN66" s="1">
        <v>64426</v>
      </c>
      <c r="BO66" s="1">
        <v>40617</v>
      </c>
      <c r="BP66" s="1">
        <v>63957</v>
      </c>
      <c r="BQ66" s="1">
        <v>512</v>
      </c>
      <c r="BR66" s="558">
        <v>464</v>
      </c>
      <c r="BS66" s="558">
        <v>0.99007954963662759</v>
      </c>
      <c r="BT66" s="877">
        <v>360</v>
      </c>
      <c r="BU66" s="1">
        <v>247283</v>
      </c>
      <c r="BV66" s="878">
        <f t="shared" si="34"/>
        <v>244829.84127279418</v>
      </c>
      <c r="BW66" s="878">
        <f t="shared" si="35"/>
        <v>2453.1587272058241</v>
      </c>
      <c r="CA66" s="61">
        <v>360</v>
      </c>
      <c r="CB66" s="61">
        <v>247283</v>
      </c>
    </row>
    <row r="67" spans="1:80" ht="15">
      <c r="A67" s="405">
        <v>86</v>
      </c>
      <c r="B67" s="406" t="s">
        <v>43</v>
      </c>
      <c r="C67" s="369">
        <f t="shared" si="135"/>
        <v>227</v>
      </c>
      <c r="D67" s="370">
        <f t="shared" si="110"/>
        <v>8.1890331890331893</v>
      </c>
      <c r="E67" s="371">
        <f t="shared" si="136"/>
        <v>1386</v>
      </c>
      <c r="F67" s="370">
        <f t="shared" si="111"/>
        <v>50</v>
      </c>
      <c r="G67" s="371">
        <f t="shared" si="137"/>
        <v>1158</v>
      </c>
      <c r="H67" s="370">
        <f t="shared" si="109"/>
        <v>41.774891774891778</v>
      </c>
      <c r="I67" s="371">
        <f t="shared" si="138"/>
        <v>1</v>
      </c>
      <c r="J67" s="372">
        <f t="shared" si="16"/>
        <v>3.6075036075036072E-2</v>
      </c>
      <c r="K67" s="371">
        <f t="shared" si="139"/>
        <v>0</v>
      </c>
      <c r="L67" s="373">
        <f t="shared" si="112"/>
        <v>0</v>
      </c>
      <c r="M67" s="377">
        <f t="shared" si="140"/>
        <v>1362</v>
      </c>
      <c r="N67" s="374">
        <f t="shared" si="36"/>
        <v>49.134199134199136</v>
      </c>
      <c r="O67" s="375">
        <f t="shared" si="141"/>
        <v>1410</v>
      </c>
      <c r="P67" s="376">
        <f t="shared" si="20"/>
        <v>50.865800865800871</v>
      </c>
      <c r="Q67" s="377">
        <f t="shared" si="142"/>
        <v>602</v>
      </c>
      <c r="R67" s="374">
        <f t="shared" si="6"/>
        <v>53.606411398040962</v>
      </c>
      <c r="S67" s="375">
        <f t="shared" si="143"/>
        <v>521</v>
      </c>
      <c r="T67" s="378">
        <f t="shared" si="7"/>
        <v>46.393588601959038</v>
      </c>
      <c r="U67" s="377">
        <f t="shared" si="144"/>
        <v>843</v>
      </c>
      <c r="V67" s="370">
        <f t="shared" si="24"/>
        <v>30.411255411255411</v>
      </c>
      <c r="W67" s="375">
        <f t="shared" si="145"/>
        <v>1929</v>
      </c>
      <c r="X67" s="378">
        <f t="shared" si="8"/>
        <v>69.588744588744589</v>
      </c>
      <c r="Y67" s="377">
        <f t="shared" si="146"/>
        <v>806</v>
      </c>
      <c r="Z67" s="370">
        <f t="shared" si="147"/>
        <v>71.772039180765802</v>
      </c>
      <c r="AA67" s="377">
        <f t="shared" si="148"/>
        <v>317</v>
      </c>
      <c r="AB67" s="378">
        <f t="shared" si="149"/>
        <v>28.227960819234195</v>
      </c>
      <c r="AC67" s="377">
        <f t="shared" si="150"/>
        <v>382</v>
      </c>
      <c r="AD67" s="370">
        <f t="shared" si="9"/>
        <v>34.016028495102404</v>
      </c>
      <c r="AE67" s="375">
        <f t="shared" si="151"/>
        <v>177</v>
      </c>
      <c r="AF67" s="370">
        <f t="shared" si="29"/>
        <v>15.761353517364201</v>
      </c>
      <c r="AG67" s="375">
        <f t="shared" si="152"/>
        <v>219</v>
      </c>
      <c r="AH67" s="374">
        <f t="shared" si="10"/>
        <v>19.5013357079252</v>
      </c>
      <c r="AI67" s="375">
        <f t="shared" si="153"/>
        <v>344</v>
      </c>
      <c r="AJ67" s="374">
        <f t="shared" si="30"/>
        <v>30.632235084594832</v>
      </c>
      <c r="AK67" s="375">
        <f t="shared" si="154"/>
        <v>1</v>
      </c>
      <c r="AL67" s="370">
        <f t="shared" si="31"/>
        <v>8.9047195013357075E-2</v>
      </c>
      <c r="AM67" s="375">
        <f t="shared" si="155"/>
        <v>0</v>
      </c>
      <c r="AN67" s="378">
        <f t="shared" si="11"/>
        <v>0</v>
      </c>
      <c r="AO67" s="806">
        <f t="shared" si="156"/>
        <v>2772</v>
      </c>
      <c r="AP67" s="379">
        <f t="shared" si="33"/>
        <v>1123</v>
      </c>
      <c r="AS67" s="13">
        <v>361</v>
      </c>
      <c r="AT67" s="1">
        <v>5259</v>
      </c>
      <c r="AU67" s="1">
        <v>12156</v>
      </c>
      <c r="AV67" s="1">
        <v>755</v>
      </c>
      <c r="AW67" s="1">
        <v>4</v>
      </c>
      <c r="AX67" s="1">
        <v>65</v>
      </c>
      <c r="AY67" s="13">
        <v>361</v>
      </c>
      <c r="AZ67" s="1">
        <v>9598</v>
      </c>
      <c r="BA67" s="1">
        <v>8641</v>
      </c>
      <c r="BB67" s="13">
        <v>361</v>
      </c>
      <c r="BC67" s="1">
        <v>5073</v>
      </c>
      <c r="BD67" s="1">
        <v>13166</v>
      </c>
      <c r="BE67" s="1"/>
      <c r="BF67" s="13">
        <v>361</v>
      </c>
      <c r="BG67" s="562">
        <v>1954.9999999999998</v>
      </c>
      <c r="BH67" s="562">
        <v>331.00000000000023</v>
      </c>
      <c r="BI67" s="13">
        <v>361</v>
      </c>
      <c r="BJ67" s="1">
        <v>1318</v>
      </c>
      <c r="BK67" s="1">
        <v>968</v>
      </c>
      <c r="BL67" s="13">
        <v>361</v>
      </c>
      <c r="BM67" s="1">
        <v>1026</v>
      </c>
      <c r="BN67" s="1">
        <v>569</v>
      </c>
      <c r="BO67" s="1">
        <v>292</v>
      </c>
      <c r="BP67" s="1">
        <v>398</v>
      </c>
      <c r="BQ67" s="1"/>
      <c r="BR67" s="558">
        <v>1</v>
      </c>
      <c r="BS67" s="558">
        <v>0.85520559930008744</v>
      </c>
      <c r="BT67" s="877">
        <v>361</v>
      </c>
      <c r="BU67" s="1">
        <v>2286</v>
      </c>
      <c r="BV67" s="878">
        <f t="shared" si="34"/>
        <v>1954.9999999999998</v>
      </c>
      <c r="BW67" s="878">
        <f t="shared" si="35"/>
        <v>331.00000000000023</v>
      </c>
      <c r="CA67" s="61">
        <v>361</v>
      </c>
      <c r="CB67" s="61">
        <v>2286</v>
      </c>
    </row>
    <row r="68" spans="1:80" ht="15">
      <c r="A68" s="405">
        <v>107</v>
      </c>
      <c r="B68" s="406" t="s">
        <v>818</v>
      </c>
      <c r="C68" s="369">
        <f t="shared" si="135"/>
        <v>2415</v>
      </c>
      <c r="D68" s="370">
        <f t="shared" si="110"/>
        <v>42.257217847769027</v>
      </c>
      <c r="E68" s="371">
        <f t="shared" si="136"/>
        <v>2964</v>
      </c>
      <c r="F68" s="370">
        <f t="shared" si="111"/>
        <v>51.863517060367457</v>
      </c>
      <c r="G68" s="371">
        <f t="shared" si="137"/>
        <v>331</v>
      </c>
      <c r="H68" s="370">
        <f t="shared" si="109"/>
        <v>5.7917760279964998</v>
      </c>
      <c r="I68" s="371">
        <f t="shared" si="138"/>
        <v>0</v>
      </c>
      <c r="J68" s="372">
        <f t="shared" si="16"/>
        <v>0</v>
      </c>
      <c r="K68" s="371">
        <f t="shared" si="139"/>
        <v>5</v>
      </c>
      <c r="L68" s="373">
        <f t="shared" si="112"/>
        <v>8.7489063867016631E-2</v>
      </c>
      <c r="M68" s="377">
        <f t="shared" si="140"/>
        <v>2994</v>
      </c>
      <c r="N68" s="374">
        <f t="shared" si="36"/>
        <v>52.388451443569551</v>
      </c>
      <c r="O68" s="375">
        <f t="shared" si="141"/>
        <v>2721</v>
      </c>
      <c r="P68" s="376">
        <f t="shared" si="20"/>
        <v>47.611548556430442</v>
      </c>
      <c r="Q68" s="377">
        <f t="shared" si="142"/>
        <v>523</v>
      </c>
      <c r="R68" s="374">
        <f t="shared" si="6"/>
        <v>61.747343565525384</v>
      </c>
      <c r="S68" s="375">
        <f t="shared" si="143"/>
        <v>324</v>
      </c>
      <c r="T68" s="378">
        <f t="shared" si="7"/>
        <v>38.252656434474616</v>
      </c>
      <c r="U68" s="377">
        <f t="shared" si="144"/>
        <v>1775</v>
      </c>
      <c r="V68" s="370">
        <f t="shared" si="24"/>
        <v>31.058617672790902</v>
      </c>
      <c r="W68" s="375">
        <f t="shared" si="145"/>
        <v>3940</v>
      </c>
      <c r="X68" s="378">
        <f t="shared" si="8"/>
        <v>68.941382327209098</v>
      </c>
      <c r="Y68" s="377">
        <f t="shared" si="146"/>
        <v>510</v>
      </c>
      <c r="Z68" s="370">
        <f t="shared" si="147"/>
        <v>60.212514757969302</v>
      </c>
      <c r="AA68" s="377">
        <f t="shared" si="148"/>
        <v>337</v>
      </c>
      <c r="AB68" s="378">
        <f t="shared" si="149"/>
        <v>39.787485242030698</v>
      </c>
      <c r="AC68" s="377">
        <f t="shared" si="150"/>
        <v>424</v>
      </c>
      <c r="AD68" s="370">
        <f t="shared" si="9"/>
        <v>50.059031877213698</v>
      </c>
      <c r="AE68" s="375">
        <f t="shared" si="151"/>
        <v>223</v>
      </c>
      <c r="AF68" s="370">
        <f t="shared" si="29"/>
        <v>26.328217237308149</v>
      </c>
      <c r="AG68" s="375">
        <f t="shared" si="152"/>
        <v>99</v>
      </c>
      <c r="AH68" s="374">
        <f t="shared" si="10"/>
        <v>11.688311688311687</v>
      </c>
      <c r="AI68" s="375">
        <f t="shared" si="153"/>
        <v>101</v>
      </c>
      <c r="AJ68" s="374">
        <f t="shared" si="30"/>
        <v>11.924439197166469</v>
      </c>
      <c r="AK68" s="375">
        <f t="shared" si="154"/>
        <v>0</v>
      </c>
      <c r="AL68" s="370">
        <f t="shared" si="31"/>
        <v>0</v>
      </c>
      <c r="AM68" s="375">
        <f t="shared" si="155"/>
        <v>0</v>
      </c>
      <c r="AN68" s="378">
        <f t="shared" si="11"/>
        <v>0</v>
      </c>
      <c r="AO68" s="806">
        <f t="shared" si="156"/>
        <v>5715</v>
      </c>
      <c r="AP68" s="379">
        <f t="shared" si="33"/>
        <v>847</v>
      </c>
      <c r="AS68" s="13">
        <v>364</v>
      </c>
      <c r="AT68" s="1">
        <v>2375</v>
      </c>
      <c r="AU68" s="1">
        <v>4874</v>
      </c>
      <c r="AV68" s="1">
        <v>2196</v>
      </c>
      <c r="AW68" s="1">
        <v>24</v>
      </c>
      <c r="AX68" s="1">
        <v>147</v>
      </c>
      <c r="AY68" s="13">
        <v>364</v>
      </c>
      <c r="AZ68" s="1">
        <v>4927</v>
      </c>
      <c r="BA68" s="1">
        <v>4689</v>
      </c>
      <c r="BB68" s="13">
        <v>364</v>
      </c>
      <c r="BC68" s="1">
        <v>3920</v>
      </c>
      <c r="BD68" s="1">
        <v>5696</v>
      </c>
      <c r="BE68" s="1"/>
      <c r="BF68" s="13">
        <v>364</v>
      </c>
      <c r="BG68" s="562">
        <v>2967</v>
      </c>
      <c r="BH68" s="562">
        <v>482</v>
      </c>
      <c r="BI68" s="13">
        <v>364</v>
      </c>
      <c r="BJ68" s="1">
        <v>1696</v>
      </c>
      <c r="BK68" s="1">
        <v>1753</v>
      </c>
      <c r="BL68" s="13">
        <v>364</v>
      </c>
      <c r="BM68" s="1">
        <v>1080</v>
      </c>
      <c r="BN68" s="1">
        <v>825</v>
      </c>
      <c r="BO68" s="1">
        <v>614</v>
      </c>
      <c r="BP68" s="1">
        <v>927</v>
      </c>
      <c r="BQ68" s="1">
        <v>2</v>
      </c>
      <c r="BR68" s="558">
        <v>1</v>
      </c>
      <c r="BS68" s="558">
        <v>0.86024934763699623</v>
      </c>
      <c r="BT68" s="877">
        <v>364</v>
      </c>
      <c r="BU68" s="1">
        <v>3449</v>
      </c>
      <c r="BV68" s="878">
        <f t="shared" si="34"/>
        <v>2967</v>
      </c>
      <c r="BW68" s="878">
        <f t="shared" si="35"/>
        <v>482</v>
      </c>
      <c r="CA68" s="61">
        <v>364</v>
      </c>
      <c r="CB68" s="61">
        <v>3449</v>
      </c>
    </row>
    <row r="69" spans="1:80" ht="15">
      <c r="A69" s="405">
        <v>134</v>
      </c>
      <c r="B69" s="406" t="s">
        <v>63</v>
      </c>
      <c r="C69" s="369">
        <f t="shared" si="135"/>
        <v>783</v>
      </c>
      <c r="D69" s="370">
        <f t="shared" si="110"/>
        <v>12.408874801901744</v>
      </c>
      <c r="E69" s="371">
        <f t="shared" si="136"/>
        <v>4898</v>
      </c>
      <c r="F69" s="370">
        <f t="shared" si="111"/>
        <v>77.622820919175922</v>
      </c>
      <c r="G69" s="371">
        <f t="shared" si="137"/>
        <v>626</v>
      </c>
      <c r="H69" s="370">
        <f t="shared" si="109"/>
        <v>9.9207606973058642</v>
      </c>
      <c r="I69" s="371">
        <f t="shared" si="138"/>
        <v>0</v>
      </c>
      <c r="J69" s="372">
        <f t="shared" si="16"/>
        <v>0</v>
      </c>
      <c r="K69" s="371">
        <f t="shared" si="139"/>
        <v>3</v>
      </c>
      <c r="L69" s="373">
        <f t="shared" si="112"/>
        <v>4.7543581616481777E-2</v>
      </c>
      <c r="M69" s="377">
        <f t="shared" si="140"/>
        <v>3296</v>
      </c>
      <c r="N69" s="374">
        <f t="shared" si="36"/>
        <v>52.234548335974637</v>
      </c>
      <c r="O69" s="375">
        <f t="shared" si="141"/>
        <v>3014</v>
      </c>
      <c r="P69" s="376">
        <f t="shared" si="20"/>
        <v>47.765451664025356</v>
      </c>
      <c r="Q69" s="377">
        <f t="shared" si="142"/>
        <v>236</v>
      </c>
      <c r="R69" s="374">
        <f t="shared" si="6"/>
        <v>50.106157112526539</v>
      </c>
      <c r="S69" s="375">
        <f t="shared" si="143"/>
        <v>235</v>
      </c>
      <c r="T69" s="378">
        <f t="shared" si="7"/>
        <v>49.893842887473461</v>
      </c>
      <c r="U69" s="377">
        <f t="shared" si="144"/>
        <v>1733</v>
      </c>
      <c r="V69" s="370">
        <f t="shared" si="24"/>
        <v>27.464342313787636</v>
      </c>
      <c r="W69" s="375">
        <f t="shared" si="145"/>
        <v>4577</v>
      </c>
      <c r="X69" s="378">
        <f t="shared" si="8"/>
        <v>72.53565768621236</v>
      </c>
      <c r="Y69" s="377">
        <f t="shared" si="146"/>
        <v>419.89148936170216</v>
      </c>
      <c r="Z69" s="370">
        <f t="shared" si="147"/>
        <v>89.148936170212764</v>
      </c>
      <c r="AA69" s="377">
        <f t="shared" si="148"/>
        <v>51.108510638297844</v>
      </c>
      <c r="AB69" s="378">
        <f t="shared" si="149"/>
        <v>10.851063829787227</v>
      </c>
      <c r="AC69" s="377">
        <f t="shared" si="150"/>
        <v>155</v>
      </c>
      <c r="AD69" s="370">
        <f t="shared" si="9"/>
        <v>32.908704883227173</v>
      </c>
      <c r="AE69" s="375">
        <f t="shared" si="151"/>
        <v>121</v>
      </c>
      <c r="AF69" s="370">
        <f t="shared" si="29"/>
        <v>25.690021231422506</v>
      </c>
      <c r="AG69" s="375">
        <f t="shared" si="152"/>
        <v>81</v>
      </c>
      <c r="AH69" s="374">
        <f t="shared" si="10"/>
        <v>17.197452229299362</v>
      </c>
      <c r="AI69" s="375">
        <f t="shared" si="153"/>
        <v>114</v>
      </c>
      <c r="AJ69" s="374">
        <f t="shared" si="30"/>
        <v>24.203821656050955</v>
      </c>
      <c r="AK69" s="375">
        <f t="shared" si="154"/>
        <v>0</v>
      </c>
      <c r="AL69" s="370">
        <f t="shared" si="31"/>
        <v>0</v>
      </c>
      <c r="AM69" s="375">
        <f t="shared" si="155"/>
        <v>0</v>
      </c>
      <c r="AN69" s="378">
        <f t="shared" si="11"/>
        <v>0</v>
      </c>
      <c r="AO69" s="806">
        <f t="shared" si="156"/>
        <v>6310</v>
      </c>
      <c r="AP69" s="379">
        <f t="shared" si="33"/>
        <v>471</v>
      </c>
      <c r="AS69" s="13">
        <v>368</v>
      </c>
      <c r="AT69" s="1">
        <v>532</v>
      </c>
      <c r="AU69" s="1">
        <v>4299</v>
      </c>
      <c r="AV69" s="1">
        <v>1567</v>
      </c>
      <c r="AW69" s="1">
        <v>27</v>
      </c>
      <c r="AX69" s="1">
        <v>12</v>
      </c>
      <c r="AY69" s="13">
        <v>368</v>
      </c>
      <c r="AZ69" s="1">
        <v>2961</v>
      </c>
      <c r="BA69" s="1">
        <v>3476</v>
      </c>
      <c r="BB69" s="13">
        <v>368</v>
      </c>
      <c r="BC69" s="1">
        <v>2690</v>
      </c>
      <c r="BD69" s="1">
        <v>3747</v>
      </c>
      <c r="BE69" s="1"/>
      <c r="BF69" s="13">
        <v>368</v>
      </c>
      <c r="BG69" s="562">
        <v>2724</v>
      </c>
      <c r="BH69" s="562">
        <v>1161</v>
      </c>
      <c r="BI69" s="13">
        <v>368</v>
      </c>
      <c r="BJ69" s="1">
        <v>2171</v>
      </c>
      <c r="BK69" s="1">
        <v>1714</v>
      </c>
      <c r="BL69" s="13">
        <v>368</v>
      </c>
      <c r="BM69" s="1">
        <v>1642</v>
      </c>
      <c r="BN69" s="1">
        <v>740</v>
      </c>
      <c r="BO69" s="1">
        <v>527</v>
      </c>
      <c r="BP69" s="1">
        <v>973</v>
      </c>
      <c r="BQ69" s="1">
        <v>2</v>
      </c>
      <c r="BR69" s="558">
        <v>1</v>
      </c>
      <c r="BS69" s="558">
        <v>0.70115830115830113</v>
      </c>
      <c r="BT69" s="877">
        <v>368</v>
      </c>
      <c r="BU69" s="1">
        <v>3885</v>
      </c>
      <c r="BV69" s="878">
        <f t="shared" si="34"/>
        <v>2724</v>
      </c>
      <c r="BW69" s="878">
        <f t="shared" si="35"/>
        <v>1161</v>
      </c>
      <c r="CA69" s="61">
        <v>368</v>
      </c>
      <c r="CB69" s="61">
        <v>3885</v>
      </c>
    </row>
    <row r="70" spans="1:80" ht="15">
      <c r="A70" s="405">
        <v>150</v>
      </c>
      <c r="B70" s="406" t="s">
        <v>819</v>
      </c>
      <c r="C70" s="369">
        <f t="shared" si="135"/>
        <v>162</v>
      </c>
      <c r="D70" s="370">
        <f t="shared" si="110"/>
        <v>10.305343511450381</v>
      </c>
      <c r="E70" s="371">
        <f t="shared" si="136"/>
        <v>928</v>
      </c>
      <c r="F70" s="370">
        <f t="shared" si="111"/>
        <v>59.033078880407118</v>
      </c>
      <c r="G70" s="371">
        <f t="shared" si="137"/>
        <v>481</v>
      </c>
      <c r="H70" s="370">
        <f t="shared" si="109"/>
        <v>30.59796437659033</v>
      </c>
      <c r="I70" s="371">
        <f t="shared" si="138"/>
        <v>1</v>
      </c>
      <c r="J70" s="372">
        <f t="shared" si="16"/>
        <v>6.3613231552162849E-2</v>
      </c>
      <c r="K70" s="371">
        <f t="shared" si="139"/>
        <v>0</v>
      </c>
      <c r="L70" s="373">
        <f t="shared" si="112"/>
        <v>0</v>
      </c>
      <c r="M70" s="377">
        <f t="shared" si="140"/>
        <v>736</v>
      </c>
      <c r="N70" s="374">
        <f t="shared" si="36"/>
        <v>46.819338422391859</v>
      </c>
      <c r="O70" s="375">
        <f t="shared" si="141"/>
        <v>836</v>
      </c>
      <c r="P70" s="376">
        <f t="shared" si="20"/>
        <v>53.180661577608149</v>
      </c>
      <c r="Q70" s="377">
        <f t="shared" si="142"/>
        <v>621</v>
      </c>
      <c r="R70" s="374">
        <f t="shared" si="6"/>
        <v>53.859496964440588</v>
      </c>
      <c r="S70" s="375">
        <f t="shared" si="143"/>
        <v>532</v>
      </c>
      <c r="T70" s="378">
        <f t="shared" si="7"/>
        <v>46.140503035559412</v>
      </c>
      <c r="U70" s="377">
        <f t="shared" si="144"/>
        <v>1123</v>
      </c>
      <c r="V70" s="370">
        <f t="shared" si="24"/>
        <v>71.437659033078887</v>
      </c>
      <c r="W70" s="375">
        <f t="shared" si="145"/>
        <v>449</v>
      </c>
      <c r="X70" s="378">
        <f t="shared" si="8"/>
        <v>28.56234096692112</v>
      </c>
      <c r="Y70" s="377">
        <f t="shared" si="146"/>
        <v>1005</v>
      </c>
      <c r="Z70" s="370">
        <f t="shared" si="147"/>
        <v>87.163920208152646</v>
      </c>
      <c r="AA70" s="377">
        <f t="shared" si="148"/>
        <v>148</v>
      </c>
      <c r="AB70" s="378">
        <f t="shared" si="149"/>
        <v>12.836079791847354</v>
      </c>
      <c r="AC70" s="377">
        <f t="shared" si="150"/>
        <v>447</v>
      </c>
      <c r="AD70" s="370">
        <f t="shared" si="9"/>
        <v>38.768430182133564</v>
      </c>
      <c r="AE70" s="375">
        <f t="shared" si="151"/>
        <v>223</v>
      </c>
      <c r="AF70" s="370">
        <f t="shared" si="29"/>
        <v>19.340849956634866</v>
      </c>
      <c r="AG70" s="375">
        <f t="shared" si="152"/>
        <v>173</v>
      </c>
      <c r="AH70" s="374">
        <f t="shared" si="10"/>
        <v>15.004336513443192</v>
      </c>
      <c r="AI70" s="375">
        <f t="shared" si="153"/>
        <v>309</v>
      </c>
      <c r="AJ70" s="374">
        <f t="shared" si="30"/>
        <v>26.799653078924546</v>
      </c>
      <c r="AK70" s="375">
        <f t="shared" si="154"/>
        <v>1</v>
      </c>
      <c r="AL70" s="370">
        <f t="shared" si="31"/>
        <v>8.6730268863833476E-2</v>
      </c>
      <c r="AM70" s="375">
        <f t="shared" si="155"/>
        <v>0</v>
      </c>
      <c r="AN70" s="378">
        <f t="shared" si="11"/>
        <v>0</v>
      </c>
      <c r="AO70" s="806">
        <f t="shared" si="156"/>
        <v>1572</v>
      </c>
      <c r="AP70" s="379">
        <f t="shared" si="33"/>
        <v>1153</v>
      </c>
      <c r="AS70" s="13">
        <v>376</v>
      </c>
      <c r="AT70" s="1">
        <v>2489</v>
      </c>
      <c r="AU70" s="1">
        <v>5913</v>
      </c>
      <c r="AV70" s="1">
        <v>3217</v>
      </c>
      <c r="AW70" s="1">
        <v>262</v>
      </c>
      <c r="AX70" s="1">
        <v>36</v>
      </c>
      <c r="AY70" s="13">
        <v>376</v>
      </c>
      <c r="AZ70" s="1">
        <v>5866</v>
      </c>
      <c r="BA70" s="1">
        <v>6051</v>
      </c>
      <c r="BB70" s="13">
        <v>376</v>
      </c>
      <c r="BC70" s="1">
        <v>9238</v>
      </c>
      <c r="BD70" s="1">
        <v>2679</v>
      </c>
      <c r="BE70" s="1"/>
      <c r="BF70" s="13">
        <v>376</v>
      </c>
      <c r="BG70" s="562">
        <v>56811.72674776589</v>
      </c>
      <c r="BH70" s="562">
        <v>3284.2732522341103</v>
      </c>
      <c r="BI70" s="13">
        <v>376</v>
      </c>
      <c r="BJ70" s="1">
        <v>29927</v>
      </c>
      <c r="BK70" s="1">
        <v>30169</v>
      </c>
      <c r="BL70" s="13">
        <v>376</v>
      </c>
      <c r="BM70" s="1">
        <v>19938</v>
      </c>
      <c r="BN70" s="1">
        <v>14480</v>
      </c>
      <c r="BO70" s="1">
        <v>9881</v>
      </c>
      <c r="BP70" s="1">
        <v>15598</v>
      </c>
      <c r="BQ70" s="1">
        <v>108</v>
      </c>
      <c r="BR70" s="558">
        <v>91</v>
      </c>
      <c r="BS70" s="558">
        <v>0.94534955317768055</v>
      </c>
      <c r="BT70" s="877">
        <v>376</v>
      </c>
      <c r="BU70" s="1">
        <v>60096</v>
      </c>
      <c r="BV70" s="878">
        <f t="shared" si="34"/>
        <v>56811.72674776589</v>
      </c>
      <c r="BW70" s="878">
        <f t="shared" si="35"/>
        <v>3284.2732522341103</v>
      </c>
      <c r="CA70" s="61">
        <v>376</v>
      </c>
      <c r="CB70" s="61">
        <v>60096</v>
      </c>
    </row>
    <row r="71" spans="1:80" ht="15">
      <c r="A71" s="405">
        <v>237</v>
      </c>
      <c r="B71" s="406" t="s">
        <v>95</v>
      </c>
      <c r="C71" s="369">
        <f t="shared" si="135"/>
        <v>660</v>
      </c>
      <c r="D71" s="370">
        <f t="shared" si="110"/>
        <v>10.494514231197329</v>
      </c>
      <c r="E71" s="371">
        <f t="shared" si="136"/>
        <v>2608</v>
      </c>
      <c r="F71" s="370">
        <f t="shared" si="111"/>
        <v>41.469231992367625</v>
      </c>
      <c r="G71" s="371">
        <f t="shared" si="137"/>
        <v>2915</v>
      </c>
      <c r="H71" s="370">
        <f t="shared" ref="H71:H102" si="157">(G71/AO71)*100</f>
        <v>46.350771187788204</v>
      </c>
      <c r="I71" s="371">
        <f t="shared" si="138"/>
        <v>86</v>
      </c>
      <c r="J71" s="372">
        <f t="shared" si="16"/>
        <v>1.3674670058832883</v>
      </c>
      <c r="K71" s="371">
        <f t="shared" si="139"/>
        <v>20</v>
      </c>
      <c r="L71" s="373">
        <f t="shared" si="112"/>
        <v>0.31801558276355546</v>
      </c>
      <c r="M71" s="377">
        <f t="shared" si="140"/>
        <v>3043</v>
      </c>
      <c r="N71" s="374">
        <f t="shared" si="36"/>
        <v>48.386070917474953</v>
      </c>
      <c r="O71" s="375">
        <f t="shared" si="141"/>
        <v>3246</v>
      </c>
      <c r="P71" s="376">
        <f t="shared" si="20"/>
        <v>51.613929082525047</v>
      </c>
      <c r="Q71" s="377">
        <f t="shared" si="142"/>
        <v>6974</v>
      </c>
      <c r="R71" s="374">
        <f t="shared" si="6"/>
        <v>49.275771921147459</v>
      </c>
      <c r="S71" s="375">
        <f t="shared" si="143"/>
        <v>7179</v>
      </c>
      <c r="T71" s="378">
        <f t="shared" si="7"/>
        <v>50.724228078852541</v>
      </c>
      <c r="U71" s="377">
        <f t="shared" si="144"/>
        <v>3899</v>
      </c>
      <c r="V71" s="370">
        <f t="shared" si="24"/>
        <v>61.997137859755128</v>
      </c>
      <c r="W71" s="375">
        <f t="shared" si="145"/>
        <v>2390</v>
      </c>
      <c r="X71" s="378">
        <f t="shared" si="8"/>
        <v>38.002862140244872</v>
      </c>
      <c r="Y71" s="377">
        <f t="shared" si="146"/>
        <v>13202</v>
      </c>
      <c r="Z71" s="370">
        <f t="shared" si="147"/>
        <v>93.280576556207166</v>
      </c>
      <c r="AA71" s="377">
        <f t="shared" si="148"/>
        <v>951</v>
      </c>
      <c r="AB71" s="378">
        <f t="shared" si="149"/>
        <v>6.7194234437928353</v>
      </c>
      <c r="AC71" s="377">
        <f t="shared" si="150"/>
        <v>4033</v>
      </c>
      <c r="AD71" s="370">
        <f t="shared" si="9"/>
        <v>28.495725287924824</v>
      </c>
      <c r="AE71" s="375">
        <f t="shared" si="151"/>
        <v>2993</v>
      </c>
      <c r="AF71" s="370">
        <f t="shared" si="29"/>
        <v>21.14745990249417</v>
      </c>
      <c r="AG71" s="375">
        <f t="shared" si="152"/>
        <v>2916</v>
      </c>
      <c r="AH71" s="374">
        <f t="shared" si="10"/>
        <v>20.603405638380558</v>
      </c>
      <c r="AI71" s="375">
        <f t="shared" si="153"/>
        <v>4172</v>
      </c>
      <c r="AJ71" s="374">
        <f t="shared" si="30"/>
        <v>29.477849219246803</v>
      </c>
      <c r="AK71" s="375">
        <f t="shared" si="154"/>
        <v>25</v>
      </c>
      <c r="AL71" s="370">
        <f t="shared" si="31"/>
        <v>0.17664099484208295</v>
      </c>
      <c r="AM71" s="375">
        <f t="shared" si="155"/>
        <v>14</v>
      </c>
      <c r="AN71" s="378">
        <f t="shared" si="11"/>
        <v>9.8918957111566438E-2</v>
      </c>
      <c r="AO71" s="806">
        <f t="shared" si="156"/>
        <v>6289</v>
      </c>
      <c r="AP71" s="379">
        <f t="shared" si="33"/>
        <v>14153</v>
      </c>
      <c r="AS71" s="13">
        <v>380</v>
      </c>
      <c r="AT71" s="1">
        <v>1664</v>
      </c>
      <c r="AU71" s="1">
        <v>4135</v>
      </c>
      <c r="AV71" s="1">
        <v>2972</v>
      </c>
      <c r="AW71" s="1">
        <v>192</v>
      </c>
      <c r="AX71" s="1">
        <v>218</v>
      </c>
      <c r="AY71" s="13">
        <v>380</v>
      </c>
      <c r="AZ71" s="1">
        <v>4293</v>
      </c>
      <c r="BA71" s="1">
        <v>4888</v>
      </c>
      <c r="BB71" s="13">
        <v>380</v>
      </c>
      <c r="BC71" s="1">
        <v>8427</v>
      </c>
      <c r="BD71" s="1">
        <v>754</v>
      </c>
      <c r="BE71" s="1"/>
      <c r="BF71" s="13">
        <v>380</v>
      </c>
      <c r="BG71" s="562">
        <v>38288.987949941948</v>
      </c>
      <c r="BH71" s="562">
        <v>467.01205005805241</v>
      </c>
      <c r="BI71" s="13">
        <v>380</v>
      </c>
      <c r="BJ71" s="1">
        <v>18343</v>
      </c>
      <c r="BK71" s="1">
        <v>20413</v>
      </c>
      <c r="BL71" s="13">
        <v>380</v>
      </c>
      <c r="BM71" s="1">
        <v>12174</v>
      </c>
      <c r="BN71" s="1">
        <v>10461</v>
      </c>
      <c r="BO71" s="1">
        <v>6077</v>
      </c>
      <c r="BP71" s="1">
        <v>9866</v>
      </c>
      <c r="BQ71" s="1">
        <v>92</v>
      </c>
      <c r="BR71" s="558">
        <v>86</v>
      </c>
      <c r="BS71" s="558">
        <v>0.98794994194297514</v>
      </c>
      <c r="BT71" s="877">
        <v>380</v>
      </c>
      <c r="BU71" s="1">
        <v>38756</v>
      </c>
      <c r="BV71" s="878">
        <f t="shared" si="34"/>
        <v>38288.987949941948</v>
      </c>
      <c r="BW71" s="878">
        <f t="shared" si="35"/>
        <v>467.01205005805241</v>
      </c>
      <c r="CA71" s="61">
        <v>380</v>
      </c>
      <c r="CB71" s="61">
        <v>38756</v>
      </c>
    </row>
    <row r="72" spans="1:80" ht="15">
      <c r="A72" s="405">
        <v>264</v>
      </c>
      <c r="B72" s="406" t="s">
        <v>102</v>
      </c>
      <c r="C72" s="369">
        <f t="shared" si="135"/>
        <v>303</v>
      </c>
      <c r="D72" s="370">
        <f t="shared" ref="D72:D103" si="158">(C72/AO72)*100</f>
        <v>12.937660119555936</v>
      </c>
      <c r="E72" s="371">
        <f t="shared" si="136"/>
        <v>941</v>
      </c>
      <c r="F72" s="370">
        <f t="shared" ref="F72:F103" si="159">(E72/AO72)*100</f>
        <v>40.179333902647308</v>
      </c>
      <c r="G72" s="371">
        <f t="shared" si="137"/>
        <v>1091</v>
      </c>
      <c r="H72" s="370">
        <f t="shared" si="157"/>
        <v>46.584116140051243</v>
      </c>
      <c r="I72" s="371">
        <f t="shared" si="138"/>
        <v>0</v>
      </c>
      <c r="J72" s="372">
        <f t="shared" si="16"/>
        <v>0</v>
      </c>
      <c r="K72" s="371">
        <f t="shared" si="139"/>
        <v>7</v>
      </c>
      <c r="L72" s="373">
        <f t="shared" si="112"/>
        <v>0.29888983774551664</v>
      </c>
      <c r="M72" s="377">
        <f t="shared" si="140"/>
        <v>1121</v>
      </c>
      <c r="N72" s="374">
        <f t="shared" si="36"/>
        <v>47.865072587532026</v>
      </c>
      <c r="O72" s="375">
        <f t="shared" si="141"/>
        <v>1221</v>
      </c>
      <c r="P72" s="376">
        <f t="shared" si="20"/>
        <v>52.134927412467981</v>
      </c>
      <c r="Q72" s="377">
        <f t="shared" si="142"/>
        <v>3553</v>
      </c>
      <c r="R72" s="374">
        <f t="shared" ref="R72:R135" si="160">Q72/(Q72+S72)*100</f>
        <v>52.864157119476275</v>
      </c>
      <c r="S72" s="375">
        <f t="shared" si="143"/>
        <v>3168</v>
      </c>
      <c r="T72" s="378">
        <f t="shared" ref="T72:T135" si="161">S72/(Q72+S72)*100</f>
        <v>47.135842880523732</v>
      </c>
      <c r="U72" s="377">
        <f t="shared" si="144"/>
        <v>1059</v>
      </c>
      <c r="V72" s="370">
        <f t="shared" ref="V72:V135" si="162">(U72/AO72)*100</f>
        <v>45.217762596071729</v>
      </c>
      <c r="W72" s="375">
        <f t="shared" si="145"/>
        <v>1283</v>
      </c>
      <c r="X72" s="378">
        <f t="shared" ref="X72:X135" si="163">(W72/AO72)*100</f>
        <v>54.782237403928271</v>
      </c>
      <c r="Y72" s="377">
        <f t="shared" si="146"/>
        <v>5508</v>
      </c>
      <c r="Z72" s="370">
        <f t="shared" si="147"/>
        <v>81.952090462728762</v>
      </c>
      <c r="AA72" s="377">
        <f t="shared" si="148"/>
        <v>1213</v>
      </c>
      <c r="AB72" s="378">
        <f t="shared" si="149"/>
        <v>18.047909537271238</v>
      </c>
      <c r="AC72" s="377">
        <f t="shared" si="150"/>
        <v>2326</v>
      </c>
      <c r="AD72" s="370">
        <f t="shared" ref="AD72:AD135" si="164">AC72/AP72*100</f>
        <v>34.607945246243119</v>
      </c>
      <c r="AE72" s="375">
        <f t="shared" si="151"/>
        <v>888</v>
      </c>
      <c r="AF72" s="370">
        <f t="shared" si="29"/>
        <v>13.21231959529832</v>
      </c>
      <c r="AG72" s="375">
        <f t="shared" si="152"/>
        <v>1224</v>
      </c>
      <c r="AH72" s="374">
        <f t="shared" ref="AH72:AH135" si="165">AG72/AP72*100</f>
        <v>18.21157565838417</v>
      </c>
      <c r="AI72" s="375">
        <f t="shared" si="153"/>
        <v>2274</v>
      </c>
      <c r="AJ72" s="374">
        <f t="shared" si="30"/>
        <v>33.834250855527451</v>
      </c>
      <c r="AK72" s="375">
        <f t="shared" si="154"/>
        <v>3</v>
      </c>
      <c r="AL72" s="370">
        <f t="shared" si="31"/>
        <v>4.463621484898081E-2</v>
      </c>
      <c r="AM72" s="375">
        <f t="shared" si="155"/>
        <v>6</v>
      </c>
      <c r="AN72" s="378">
        <f t="shared" ref="AN72:AN135" si="166">AM72/AP72*100</f>
        <v>8.9272429697961619E-2</v>
      </c>
      <c r="AO72" s="806">
        <f t="shared" si="156"/>
        <v>2342</v>
      </c>
      <c r="AP72" s="379">
        <f t="shared" si="33"/>
        <v>6721</v>
      </c>
      <c r="AS72" s="13">
        <v>390</v>
      </c>
      <c r="AT72" s="1">
        <v>537</v>
      </c>
      <c r="AU72" s="1">
        <v>2952</v>
      </c>
      <c r="AV72" s="1">
        <v>799</v>
      </c>
      <c r="AW72" s="1">
        <v>9</v>
      </c>
      <c r="AX72" s="1">
        <v>74</v>
      </c>
      <c r="AY72" s="13">
        <v>390</v>
      </c>
      <c r="AZ72" s="1">
        <v>1996</v>
      </c>
      <c r="BA72" s="1">
        <v>2375</v>
      </c>
      <c r="BB72" s="13">
        <v>390</v>
      </c>
      <c r="BC72" s="1">
        <v>3762</v>
      </c>
      <c r="BD72" s="1">
        <v>609</v>
      </c>
      <c r="BE72" s="1"/>
      <c r="BF72" s="13">
        <v>390</v>
      </c>
      <c r="BG72" s="562">
        <v>3016</v>
      </c>
      <c r="BH72" s="562">
        <v>494</v>
      </c>
      <c r="BI72" s="13">
        <v>390</v>
      </c>
      <c r="BJ72" s="1">
        <v>2056</v>
      </c>
      <c r="BK72" s="1">
        <v>1454</v>
      </c>
      <c r="BL72" s="13">
        <v>390</v>
      </c>
      <c r="BM72" s="1">
        <v>1503</v>
      </c>
      <c r="BN72" s="1">
        <v>493</v>
      </c>
      <c r="BO72" s="1">
        <v>552</v>
      </c>
      <c r="BP72" s="1">
        <v>961</v>
      </c>
      <c r="BQ72" s="1">
        <v>1</v>
      </c>
      <c r="BR72" s="558"/>
      <c r="BS72" s="558">
        <v>0.85925925925925928</v>
      </c>
      <c r="BT72" s="877">
        <v>390</v>
      </c>
      <c r="BU72" s="1">
        <v>3510</v>
      </c>
      <c r="BV72" s="878">
        <f t="shared" si="34"/>
        <v>3016</v>
      </c>
      <c r="BW72" s="878">
        <f t="shared" si="35"/>
        <v>494</v>
      </c>
      <c r="CA72" s="61">
        <v>390</v>
      </c>
      <c r="CB72" s="61">
        <v>3510</v>
      </c>
    </row>
    <row r="73" spans="1:80" ht="15">
      <c r="A73" s="405">
        <v>310</v>
      </c>
      <c r="B73" s="406" t="s">
        <v>114</v>
      </c>
      <c r="C73" s="369">
        <f t="shared" si="135"/>
        <v>291</v>
      </c>
      <c r="D73" s="370">
        <f t="shared" si="158"/>
        <v>5.9938208032955718</v>
      </c>
      <c r="E73" s="371">
        <f t="shared" si="136"/>
        <v>3681</v>
      </c>
      <c r="F73" s="370">
        <f t="shared" si="159"/>
        <v>75.818743563336767</v>
      </c>
      <c r="G73" s="371">
        <f t="shared" si="137"/>
        <v>878</v>
      </c>
      <c r="H73" s="370">
        <f t="shared" si="157"/>
        <v>18.08444902162719</v>
      </c>
      <c r="I73" s="371">
        <f t="shared" si="138"/>
        <v>4</v>
      </c>
      <c r="J73" s="372">
        <f t="shared" ref="J73:J136" si="167">(I73/AO73)*100</f>
        <v>8.2389289392378995E-2</v>
      </c>
      <c r="K73" s="371">
        <f t="shared" si="139"/>
        <v>1</v>
      </c>
      <c r="L73" s="373">
        <f t="shared" si="112"/>
        <v>2.0597322348094749E-2</v>
      </c>
      <c r="M73" s="377">
        <f t="shared" si="140"/>
        <v>2366</v>
      </c>
      <c r="N73" s="374">
        <f t="shared" si="36"/>
        <v>48.733264675592174</v>
      </c>
      <c r="O73" s="375">
        <f t="shared" si="141"/>
        <v>2489</v>
      </c>
      <c r="P73" s="376">
        <f t="shared" ref="P73:P136" si="168">O73/(M73+O73)*100</f>
        <v>51.266735324407833</v>
      </c>
      <c r="Q73" s="377">
        <f t="shared" si="142"/>
        <v>1415</v>
      </c>
      <c r="R73" s="374">
        <f t="shared" si="160"/>
        <v>57.42694805194806</v>
      </c>
      <c r="S73" s="375">
        <f t="shared" si="143"/>
        <v>1049</v>
      </c>
      <c r="T73" s="378">
        <f t="shared" si="161"/>
        <v>42.573051948051948</v>
      </c>
      <c r="U73" s="377">
        <f t="shared" si="144"/>
        <v>2428</v>
      </c>
      <c r="V73" s="370">
        <f t="shared" si="162"/>
        <v>50.010298661174048</v>
      </c>
      <c r="W73" s="375">
        <f t="shared" si="145"/>
        <v>2427</v>
      </c>
      <c r="X73" s="378">
        <f t="shared" si="163"/>
        <v>49.989701338825952</v>
      </c>
      <c r="Y73" s="377">
        <f t="shared" si="146"/>
        <v>2143</v>
      </c>
      <c r="Z73" s="370">
        <f t="shared" si="147"/>
        <v>86.972402597402592</v>
      </c>
      <c r="AA73" s="377">
        <f t="shared" si="148"/>
        <v>321</v>
      </c>
      <c r="AB73" s="378">
        <f t="shared" si="149"/>
        <v>13.027597402597401</v>
      </c>
      <c r="AC73" s="377">
        <f t="shared" si="150"/>
        <v>1053</v>
      </c>
      <c r="AD73" s="370">
        <f t="shared" si="164"/>
        <v>42.73538961038961</v>
      </c>
      <c r="AE73" s="375">
        <f t="shared" si="151"/>
        <v>386</v>
      </c>
      <c r="AF73" s="370">
        <f t="shared" ref="AF73:AF136" si="169">AE73/AP73*100</f>
        <v>15.665584415584416</v>
      </c>
      <c r="AG73" s="375">
        <f t="shared" si="152"/>
        <v>361</v>
      </c>
      <c r="AH73" s="374">
        <f t="shared" si="165"/>
        <v>14.650974025974026</v>
      </c>
      <c r="AI73" s="375">
        <f t="shared" si="153"/>
        <v>663</v>
      </c>
      <c r="AJ73" s="374">
        <f t="shared" ref="AJ73:AJ136" si="170">AI73/AP73*100</f>
        <v>26.907467532467532</v>
      </c>
      <c r="AK73" s="375">
        <f t="shared" si="154"/>
        <v>1</v>
      </c>
      <c r="AL73" s="370">
        <f t="shared" ref="AL73:AL136" si="171">AK73/AP73*100</f>
        <v>4.0584415584415584E-2</v>
      </c>
      <c r="AM73" s="375">
        <f t="shared" si="155"/>
        <v>0</v>
      </c>
      <c r="AN73" s="378">
        <f t="shared" si="166"/>
        <v>0</v>
      </c>
      <c r="AO73" s="806">
        <f t="shared" si="156"/>
        <v>4855</v>
      </c>
      <c r="AP73" s="379">
        <f t="shared" ref="AP73:AP136" si="172">Q73+S73</f>
        <v>2464</v>
      </c>
      <c r="AS73" s="13">
        <v>400</v>
      </c>
      <c r="AT73" s="1">
        <v>3481</v>
      </c>
      <c r="AU73" s="1">
        <v>3478</v>
      </c>
      <c r="AV73" s="1">
        <v>2149</v>
      </c>
      <c r="AW73" s="1">
        <v>49</v>
      </c>
      <c r="AX73" s="1">
        <v>29</v>
      </c>
      <c r="AY73" s="13">
        <v>400</v>
      </c>
      <c r="AZ73" s="1">
        <v>4535</v>
      </c>
      <c r="BA73" s="1">
        <v>4651</v>
      </c>
      <c r="BB73" s="13">
        <v>400</v>
      </c>
      <c r="BC73" s="1">
        <v>4929</v>
      </c>
      <c r="BD73" s="1">
        <v>4257</v>
      </c>
      <c r="BE73" s="1"/>
      <c r="BF73" s="13">
        <v>400</v>
      </c>
      <c r="BG73" s="562">
        <v>8671</v>
      </c>
      <c r="BH73" s="562">
        <v>1938</v>
      </c>
      <c r="BI73" s="13">
        <v>400</v>
      </c>
      <c r="BJ73" s="1">
        <v>5474</v>
      </c>
      <c r="BK73" s="1">
        <v>5135</v>
      </c>
      <c r="BL73" s="13">
        <v>400</v>
      </c>
      <c r="BM73" s="1">
        <v>3358</v>
      </c>
      <c r="BN73" s="1">
        <v>2025</v>
      </c>
      <c r="BO73" s="1">
        <v>2097</v>
      </c>
      <c r="BP73" s="1">
        <v>3102</v>
      </c>
      <c r="BQ73" s="1">
        <v>19</v>
      </c>
      <c r="BR73" s="558">
        <v>8</v>
      </c>
      <c r="BS73" s="558">
        <v>0.8173249128098784</v>
      </c>
      <c r="BT73" s="877">
        <v>400</v>
      </c>
      <c r="BU73" s="1">
        <v>10609</v>
      </c>
      <c r="BV73" s="878">
        <f t="shared" ref="BV73:BV132" si="173">BU73*BS73</f>
        <v>8671</v>
      </c>
      <c r="BW73" s="878">
        <f t="shared" ref="BW73:BW132" si="174">BU73-BV73</f>
        <v>1938</v>
      </c>
      <c r="CA73" s="61">
        <v>400</v>
      </c>
      <c r="CB73" s="61">
        <v>10609</v>
      </c>
    </row>
    <row r="74" spans="1:80" ht="15">
      <c r="A74" s="405">
        <v>315</v>
      </c>
      <c r="B74" s="406" t="s">
        <v>118</v>
      </c>
      <c r="C74" s="369">
        <f t="shared" si="135"/>
        <v>201</v>
      </c>
      <c r="D74" s="370">
        <f t="shared" si="158"/>
        <v>4.9349373925853177</v>
      </c>
      <c r="E74" s="371">
        <f t="shared" si="136"/>
        <v>2954</v>
      </c>
      <c r="F74" s="370">
        <f t="shared" si="159"/>
        <v>72.526393321875773</v>
      </c>
      <c r="G74" s="371">
        <f t="shared" si="137"/>
        <v>915</v>
      </c>
      <c r="H74" s="370">
        <f t="shared" si="157"/>
        <v>22.46501350356003</v>
      </c>
      <c r="I74" s="371">
        <f t="shared" si="138"/>
        <v>0</v>
      </c>
      <c r="J74" s="372">
        <f t="shared" si="167"/>
        <v>0</v>
      </c>
      <c r="K74" s="371">
        <f t="shared" si="139"/>
        <v>3</v>
      </c>
      <c r="L74" s="373">
        <f t="shared" si="112"/>
        <v>7.3655781978885337E-2</v>
      </c>
      <c r="M74" s="377">
        <f t="shared" si="140"/>
        <v>2017</v>
      </c>
      <c r="N74" s="374">
        <f t="shared" ref="N74:N137" si="175">(M74/(M74+O74))*100</f>
        <v>49.521237417137243</v>
      </c>
      <c r="O74" s="375">
        <f t="shared" si="141"/>
        <v>2056</v>
      </c>
      <c r="P74" s="376">
        <f t="shared" si="168"/>
        <v>50.478762582862757</v>
      </c>
      <c r="Q74" s="377">
        <f t="shared" si="142"/>
        <v>682</v>
      </c>
      <c r="R74" s="374">
        <f t="shared" si="160"/>
        <v>58.14151747655584</v>
      </c>
      <c r="S74" s="375">
        <f t="shared" si="143"/>
        <v>491</v>
      </c>
      <c r="T74" s="378">
        <f t="shared" si="161"/>
        <v>41.85848252344416</v>
      </c>
      <c r="U74" s="377">
        <f t="shared" si="144"/>
        <v>1226</v>
      </c>
      <c r="V74" s="370">
        <f t="shared" si="162"/>
        <v>30.100662902037811</v>
      </c>
      <c r="W74" s="375">
        <f t="shared" si="145"/>
        <v>2847</v>
      </c>
      <c r="X74" s="378">
        <f t="shared" si="163"/>
        <v>69.899337097962189</v>
      </c>
      <c r="Y74" s="377">
        <f t="shared" si="146"/>
        <v>932.00000000000011</v>
      </c>
      <c r="Z74" s="370">
        <f t="shared" si="147"/>
        <v>79.454390451832907</v>
      </c>
      <c r="AA74" s="377">
        <f t="shared" si="148"/>
        <v>240.99999999999989</v>
      </c>
      <c r="AB74" s="378">
        <f t="shared" si="149"/>
        <v>20.545609548167082</v>
      </c>
      <c r="AC74" s="377">
        <f t="shared" si="150"/>
        <v>496</v>
      </c>
      <c r="AD74" s="370">
        <f t="shared" si="164"/>
        <v>42.284739982949702</v>
      </c>
      <c r="AE74" s="375">
        <f t="shared" si="151"/>
        <v>190</v>
      </c>
      <c r="AF74" s="370">
        <f t="shared" si="169"/>
        <v>16.197783461210573</v>
      </c>
      <c r="AG74" s="375">
        <f t="shared" si="152"/>
        <v>185</v>
      </c>
      <c r="AH74" s="374">
        <f t="shared" si="165"/>
        <v>15.77152600170503</v>
      </c>
      <c r="AI74" s="375">
        <f t="shared" si="153"/>
        <v>301</v>
      </c>
      <c r="AJ74" s="374">
        <f t="shared" si="170"/>
        <v>25.66069906223359</v>
      </c>
      <c r="AK74" s="375">
        <f t="shared" si="154"/>
        <v>1</v>
      </c>
      <c r="AL74" s="370">
        <f t="shared" si="171"/>
        <v>8.525149190110827E-2</v>
      </c>
      <c r="AM74" s="375">
        <f t="shared" si="155"/>
        <v>0</v>
      </c>
      <c r="AN74" s="378">
        <f t="shared" si="166"/>
        <v>0</v>
      </c>
      <c r="AO74" s="806">
        <f t="shared" si="156"/>
        <v>4073</v>
      </c>
      <c r="AP74" s="379">
        <f t="shared" si="172"/>
        <v>1173</v>
      </c>
      <c r="AS74" s="13">
        <v>411</v>
      </c>
      <c r="AT74" s="1">
        <v>2501</v>
      </c>
      <c r="AU74" s="1">
        <v>3262</v>
      </c>
      <c r="AV74" s="1">
        <v>1689</v>
      </c>
      <c r="AW74" s="1">
        <v>0</v>
      </c>
      <c r="AX74" s="1">
        <v>1</v>
      </c>
      <c r="AY74" s="13">
        <v>411</v>
      </c>
      <c r="AZ74" s="1">
        <v>3910</v>
      </c>
      <c r="BA74" s="1">
        <v>3543</v>
      </c>
      <c r="BB74" s="13">
        <v>411</v>
      </c>
      <c r="BC74" s="1">
        <v>2300</v>
      </c>
      <c r="BD74" s="1">
        <v>5153</v>
      </c>
      <c r="BE74" s="1"/>
      <c r="BF74" s="13">
        <v>411</v>
      </c>
      <c r="BG74" s="562">
        <v>886</v>
      </c>
      <c r="BH74" s="562">
        <v>261</v>
      </c>
      <c r="BI74" s="13">
        <v>411</v>
      </c>
      <c r="BJ74" s="1">
        <v>625</v>
      </c>
      <c r="BK74" s="1">
        <v>522</v>
      </c>
      <c r="BL74" s="13">
        <v>411</v>
      </c>
      <c r="BM74" s="1">
        <v>440</v>
      </c>
      <c r="BN74" s="1">
        <v>262</v>
      </c>
      <c r="BO74" s="1">
        <v>184</v>
      </c>
      <c r="BP74" s="1">
        <v>259</v>
      </c>
      <c r="BQ74" s="1">
        <v>1</v>
      </c>
      <c r="BR74" s="558">
        <v>1</v>
      </c>
      <c r="BS74" s="558">
        <v>0.77244986922406278</v>
      </c>
      <c r="BT74" s="877">
        <v>411</v>
      </c>
      <c r="BU74" s="1">
        <v>1147</v>
      </c>
      <c r="BV74" s="878">
        <f t="shared" si="173"/>
        <v>886</v>
      </c>
      <c r="BW74" s="878">
        <f t="shared" si="174"/>
        <v>261</v>
      </c>
      <c r="CA74" s="61">
        <v>411</v>
      </c>
      <c r="CB74" s="61">
        <v>1147</v>
      </c>
    </row>
    <row r="75" spans="1:80" ht="15">
      <c r="A75" s="405">
        <v>361</v>
      </c>
      <c r="B75" s="406" t="s">
        <v>131</v>
      </c>
      <c r="C75" s="369">
        <f t="shared" si="135"/>
        <v>5259</v>
      </c>
      <c r="D75" s="370">
        <f t="shared" si="158"/>
        <v>28.833817643511157</v>
      </c>
      <c r="E75" s="371">
        <f t="shared" si="136"/>
        <v>12156</v>
      </c>
      <c r="F75" s="370">
        <f t="shared" si="159"/>
        <v>66.648390810899713</v>
      </c>
      <c r="G75" s="371">
        <f t="shared" si="137"/>
        <v>755</v>
      </c>
      <c r="H75" s="370">
        <f t="shared" si="157"/>
        <v>4.1394813312133341</v>
      </c>
      <c r="I75" s="371">
        <f t="shared" si="138"/>
        <v>4</v>
      </c>
      <c r="J75" s="372">
        <f t="shared" si="167"/>
        <v>2.1931026920335543E-2</v>
      </c>
      <c r="K75" s="371">
        <f t="shared" si="139"/>
        <v>65</v>
      </c>
      <c r="L75" s="373">
        <f t="shared" si="112"/>
        <v>0.35637918745545261</v>
      </c>
      <c r="M75" s="377">
        <f t="shared" si="140"/>
        <v>9598</v>
      </c>
      <c r="N75" s="374">
        <f t="shared" si="175"/>
        <v>52.623499095345139</v>
      </c>
      <c r="O75" s="375">
        <f t="shared" si="141"/>
        <v>8641</v>
      </c>
      <c r="P75" s="376">
        <f t="shared" si="168"/>
        <v>47.376500904654861</v>
      </c>
      <c r="Q75" s="377">
        <f t="shared" si="142"/>
        <v>1318</v>
      </c>
      <c r="R75" s="374">
        <f t="shared" si="160"/>
        <v>57.655293088363955</v>
      </c>
      <c r="S75" s="375">
        <f t="shared" si="143"/>
        <v>968</v>
      </c>
      <c r="T75" s="378">
        <f t="shared" si="161"/>
        <v>42.344706911636045</v>
      </c>
      <c r="U75" s="377">
        <f t="shared" si="144"/>
        <v>5073</v>
      </c>
      <c r="V75" s="370">
        <f t="shared" si="162"/>
        <v>27.814024891715555</v>
      </c>
      <c r="W75" s="375">
        <f t="shared" si="145"/>
        <v>13166</v>
      </c>
      <c r="X75" s="378">
        <f t="shared" si="163"/>
        <v>72.185975108284453</v>
      </c>
      <c r="Y75" s="377">
        <f t="shared" si="146"/>
        <v>1954.9999999999998</v>
      </c>
      <c r="Z75" s="370">
        <f t="shared" si="147"/>
        <v>85.520559930008744</v>
      </c>
      <c r="AA75" s="377">
        <f t="shared" si="148"/>
        <v>331.00000000000023</v>
      </c>
      <c r="AB75" s="378">
        <f t="shared" si="149"/>
        <v>14.479440069991261</v>
      </c>
      <c r="AC75" s="377">
        <f t="shared" si="150"/>
        <v>1026</v>
      </c>
      <c r="AD75" s="370">
        <f t="shared" si="164"/>
        <v>44.881889763779526</v>
      </c>
      <c r="AE75" s="375">
        <f t="shared" si="151"/>
        <v>569</v>
      </c>
      <c r="AF75" s="370">
        <f t="shared" si="169"/>
        <v>24.890638670166229</v>
      </c>
      <c r="AG75" s="375">
        <f t="shared" si="152"/>
        <v>292</v>
      </c>
      <c r="AH75" s="374">
        <f t="shared" si="165"/>
        <v>12.773403324584425</v>
      </c>
      <c r="AI75" s="375">
        <f t="shared" si="153"/>
        <v>398</v>
      </c>
      <c r="AJ75" s="374">
        <f t="shared" si="170"/>
        <v>17.410323709536307</v>
      </c>
      <c r="AK75" s="375">
        <f t="shared" si="154"/>
        <v>0</v>
      </c>
      <c r="AL75" s="370">
        <f t="shared" si="171"/>
        <v>0</v>
      </c>
      <c r="AM75" s="375">
        <f t="shared" si="155"/>
        <v>1</v>
      </c>
      <c r="AN75" s="378">
        <f t="shared" si="166"/>
        <v>4.3744531933508315E-2</v>
      </c>
      <c r="AO75" s="806">
        <f t="shared" si="156"/>
        <v>18239</v>
      </c>
      <c r="AP75" s="379">
        <f t="shared" si="172"/>
        <v>2286</v>
      </c>
      <c r="AS75" s="13">
        <v>425</v>
      </c>
      <c r="AT75" s="1">
        <v>582</v>
      </c>
      <c r="AU75" s="1">
        <v>4052</v>
      </c>
      <c r="AV75" s="1">
        <v>1209</v>
      </c>
      <c r="AW75" s="1">
        <v>5</v>
      </c>
      <c r="AX75" s="1">
        <v>3</v>
      </c>
      <c r="AY75" s="13">
        <v>425</v>
      </c>
      <c r="AZ75" s="1">
        <v>2905</v>
      </c>
      <c r="BA75" s="1">
        <v>2946</v>
      </c>
      <c r="BB75" s="13">
        <v>425</v>
      </c>
      <c r="BC75" s="1">
        <v>3056</v>
      </c>
      <c r="BD75" s="1">
        <v>2795</v>
      </c>
      <c r="BE75" s="1"/>
      <c r="BF75" s="13">
        <v>425</v>
      </c>
      <c r="BG75" s="562">
        <v>1521</v>
      </c>
      <c r="BH75" s="562">
        <v>369</v>
      </c>
      <c r="BI75" s="13">
        <v>425</v>
      </c>
      <c r="BJ75" s="1">
        <v>1108</v>
      </c>
      <c r="BK75" s="1">
        <v>782</v>
      </c>
      <c r="BL75" s="13">
        <v>425</v>
      </c>
      <c r="BM75" s="1">
        <v>841</v>
      </c>
      <c r="BN75" s="1">
        <v>292</v>
      </c>
      <c r="BO75" s="1">
        <v>267</v>
      </c>
      <c r="BP75" s="1">
        <v>490</v>
      </c>
      <c r="BQ75" s="1"/>
      <c r="BR75" s="558"/>
      <c r="BS75" s="558">
        <v>0.80476190476190479</v>
      </c>
      <c r="BT75" s="877">
        <v>425</v>
      </c>
      <c r="BU75" s="1">
        <v>1890</v>
      </c>
      <c r="BV75" s="878">
        <f t="shared" si="173"/>
        <v>1521</v>
      </c>
      <c r="BW75" s="878">
        <f t="shared" si="174"/>
        <v>369</v>
      </c>
      <c r="CA75" s="61">
        <v>425</v>
      </c>
      <c r="CB75" s="61">
        <v>1890</v>
      </c>
    </row>
    <row r="76" spans="1:80" ht="15">
      <c r="A76" s="405">
        <v>647</v>
      </c>
      <c r="B76" s="406" t="s">
        <v>820</v>
      </c>
      <c r="C76" s="369">
        <f t="shared" si="135"/>
        <v>654</v>
      </c>
      <c r="D76" s="370">
        <f t="shared" si="158"/>
        <v>14.699932569116655</v>
      </c>
      <c r="E76" s="371">
        <f t="shared" si="136"/>
        <v>3066</v>
      </c>
      <c r="F76" s="370">
        <f t="shared" si="159"/>
        <v>68.914362778152395</v>
      </c>
      <c r="G76" s="371">
        <f t="shared" si="137"/>
        <v>724</v>
      </c>
      <c r="H76" s="370">
        <f t="shared" si="157"/>
        <v>16.273319847156664</v>
      </c>
      <c r="I76" s="371">
        <f t="shared" si="138"/>
        <v>1</v>
      </c>
      <c r="J76" s="372">
        <f t="shared" si="167"/>
        <v>2.247696111485727E-2</v>
      </c>
      <c r="K76" s="371">
        <f t="shared" si="139"/>
        <v>4</v>
      </c>
      <c r="L76" s="373">
        <f t="shared" si="112"/>
        <v>8.9907844459429079E-2</v>
      </c>
      <c r="M76" s="377">
        <f t="shared" si="140"/>
        <v>2250</v>
      </c>
      <c r="N76" s="374">
        <f t="shared" si="175"/>
        <v>50.573162508428858</v>
      </c>
      <c r="O76" s="375">
        <f t="shared" si="141"/>
        <v>2199</v>
      </c>
      <c r="P76" s="376">
        <f t="shared" si="168"/>
        <v>49.426837491571142</v>
      </c>
      <c r="Q76" s="377">
        <f t="shared" si="142"/>
        <v>774</v>
      </c>
      <c r="R76" s="374">
        <f t="shared" si="160"/>
        <v>57.206208425720618</v>
      </c>
      <c r="S76" s="375">
        <f t="shared" si="143"/>
        <v>579</v>
      </c>
      <c r="T76" s="378">
        <f t="shared" si="161"/>
        <v>42.793791574279375</v>
      </c>
      <c r="U76" s="377">
        <f t="shared" si="144"/>
        <v>1535</v>
      </c>
      <c r="V76" s="370">
        <f t="shared" si="162"/>
        <v>34.502135311305906</v>
      </c>
      <c r="W76" s="375">
        <f t="shared" si="145"/>
        <v>2914</v>
      </c>
      <c r="X76" s="378">
        <f t="shared" si="163"/>
        <v>65.497864688694079</v>
      </c>
      <c r="Y76" s="377">
        <f t="shared" si="146"/>
        <v>1085</v>
      </c>
      <c r="Z76" s="370">
        <f t="shared" si="147"/>
        <v>80.192165558019212</v>
      </c>
      <c r="AA76" s="377">
        <f t="shared" si="148"/>
        <v>268</v>
      </c>
      <c r="AB76" s="378">
        <f t="shared" si="149"/>
        <v>19.807834441980784</v>
      </c>
      <c r="AC76" s="377">
        <f t="shared" si="150"/>
        <v>553</v>
      </c>
      <c r="AD76" s="370">
        <f t="shared" si="164"/>
        <v>40.872135994087209</v>
      </c>
      <c r="AE76" s="375">
        <f t="shared" si="151"/>
        <v>260</v>
      </c>
      <c r="AF76" s="370">
        <f t="shared" si="169"/>
        <v>19.216555801921658</v>
      </c>
      <c r="AG76" s="375">
        <f t="shared" si="152"/>
        <v>221</v>
      </c>
      <c r="AH76" s="374">
        <f t="shared" si="165"/>
        <v>16.334072431633405</v>
      </c>
      <c r="AI76" s="375">
        <f t="shared" si="153"/>
        <v>319</v>
      </c>
      <c r="AJ76" s="374">
        <f t="shared" si="170"/>
        <v>23.577235772357724</v>
      </c>
      <c r="AK76" s="375">
        <f t="shared" si="154"/>
        <v>0</v>
      </c>
      <c r="AL76" s="370">
        <f t="shared" si="171"/>
        <v>0</v>
      </c>
      <c r="AM76" s="375">
        <f t="shared" si="155"/>
        <v>0</v>
      </c>
      <c r="AN76" s="378">
        <f t="shared" si="166"/>
        <v>0</v>
      </c>
      <c r="AO76" s="806">
        <f t="shared" si="156"/>
        <v>4449</v>
      </c>
      <c r="AP76" s="379">
        <f t="shared" si="172"/>
        <v>1353</v>
      </c>
      <c r="AS76" s="13">
        <v>440</v>
      </c>
      <c r="AT76" s="1">
        <v>4129</v>
      </c>
      <c r="AU76" s="1">
        <v>7989</v>
      </c>
      <c r="AV76" s="1">
        <v>5340</v>
      </c>
      <c r="AW76" s="1">
        <v>54</v>
      </c>
      <c r="AX76" s="1">
        <v>53</v>
      </c>
      <c r="AY76" s="13">
        <v>440</v>
      </c>
      <c r="AZ76" s="1">
        <v>8660</v>
      </c>
      <c r="BA76" s="1">
        <v>8905</v>
      </c>
      <c r="BB76" s="13">
        <v>440</v>
      </c>
      <c r="BC76" s="1">
        <v>9867</v>
      </c>
      <c r="BD76" s="1">
        <v>7698</v>
      </c>
      <c r="BE76" s="1"/>
      <c r="BF76" s="13">
        <v>440</v>
      </c>
      <c r="BG76" s="562">
        <v>39728.799248385199</v>
      </c>
      <c r="BH76" s="562">
        <v>2849.2007516148005</v>
      </c>
      <c r="BI76" s="13">
        <v>440</v>
      </c>
      <c r="BJ76" s="1">
        <v>21504</v>
      </c>
      <c r="BK76" s="1">
        <v>21074</v>
      </c>
      <c r="BL76" s="13">
        <v>440</v>
      </c>
      <c r="BM76" s="1">
        <v>13119</v>
      </c>
      <c r="BN76" s="1">
        <v>8992</v>
      </c>
      <c r="BO76" s="1">
        <v>8308</v>
      </c>
      <c r="BP76" s="1">
        <v>12043</v>
      </c>
      <c r="BQ76" s="1">
        <v>77</v>
      </c>
      <c r="BR76" s="558">
        <v>39</v>
      </c>
      <c r="BS76" s="558">
        <v>0.93308279506752789</v>
      </c>
      <c r="BT76" s="877">
        <v>440</v>
      </c>
      <c r="BU76" s="1">
        <v>42578</v>
      </c>
      <c r="BV76" s="878">
        <f t="shared" si="173"/>
        <v>39728.799248385199</v>
      </c>
      <c r="BW76" s="878">
        <f t="shared" si="174"/>
        <v>2849.2007516148005</v>
      </c>
      <c r="CA76" s="61">
        <v>440</v>
      </c>
      <c r="CB76" s="61">
        <v>42578</v>
      </c>
    </row>
    <row r="77" spans="1:80" ht="15">
      <c r="A77" s="405">
        <v>658</v>
      </c>
      <c r="B77" s="406" t="s">
        <v>821</v>
      </c>
      <c r="C77" s="369">
        <f t="shared" si="135"/>
        <v>266</v>
      </c>
      <c r="D77" s="370">
        <f t="shared" si="158"/>
        <v>14.148936170212767</v>
      </c>
      <c r="E77" s="371">
        <f t="shared" si="136"/>
        <v>1124</v>
      </c>
      <c r="F77" s="370">
        <f t="shared" si="159"/>
        <v>59.787234042553195</v>
      </c>
      <c r="G77" s="371">
        <f t="shared" si="137"/>
        <v>490</v>
      </c>
      <c r="H77" s="370">
        <f t="shared" si="157"/>
        <v>26.063829787234045</v>
      </c>
      <c r="I77" s="371">
        <f t="shared" si="138"/>
        <v>0</v>
      </c>
      <c r="J77" s="372">
        <f t="shared" si="167"/>
        <v>0</v>
      </c>
      <c r="K77" s="371">
        <f t="shared" si="139"/>
        <v>0</v>
      </c>
      <c r="L77" s="373">
        <f t="shared" si="112"/>
        <v>0</v>
      </c>
      <c r="M77" s="377">
        <f t="shared" si="140"/>
        <v>896</v>
      </c>
      <c r="N77" s="374">
        <f t="shared" si="175"/>
        <v>47.659574468085111</v>
      </c>
      <c r="O77" s="375">
        <f t="shared" si="141"/>
        <v>984</v>
      </c>
      <c r="P77" s="376">
        <f t="shared" si="168"/>
        <v>52.340425531914889</v>
      </c>
      <c r="Q77" s="377">
        <f t="shared" si="142"/>
        <v>648</v>
      </c>
      <c r="R77" s="374">
        <f t="shared" si="160"/>
        <v>54.54545454545454</v>
      </c>
      <c r="S77" s="375">
        <f t="shared" si="143"/>
        <v>540</v>
      </c>
      <c r="T77" s="378">
        <f t="shared" si="161"/>
        <v>45.454545454545453</v>
      </c>
      <c r="U77" s="377">
        <f t="shared" si="144"/>
        <v>1173</v>
      </c>
      <c r="V77" s="370">
        <f t="shared" si="162"/>
        <v>62.39361702127659</v>
      </c>
      <c r="W77" s="375">
        <f t="shared" si="145"/>
        <v>707</v>
      </c>
      <c r="X77" s="378">
        <f t="shared" si="163"/>
        <v>37.606382978723403</v>
      </c>
      <c r="Y77" s="377">
        <f t="shared" si="146"/>
        <v>940.79191238416183</v>
      </c>
      <c r="Z77" s="370">
        <f t="shared" si="147"/>
        <v>79.191238416175239</v>
      </c>
      <c r="AA77" s="377">
        <f t="shared" si="148"/>
        <v>247.20808761583817</v>
      </c>
      <c r="AB77" s="378">
        <f t="shared" si="149"/>
        <v>20.808761583824761</v>
      </c>
      <c r="AC77" s="377">
        <f t="shared" si="150"/>
        <v>440</v>
      </c>
      <c r="AD77" s="370">
        <f t="shared" si="164"/>
        <v>37.037037037037038</v>
      </c>
      <c r="AE77" s="375">
        <f t="shared" si="151"/>
        <v>156</v>
      </c>
      <c r="AF77" s="370">
        <f t="shared" si="169"/>
        <v>13.131313131313133</v>
      </c>
      <c r="AG77" s="375">
        <f t="shared" si="152"/>
        <v>208</v>
      </c>
      <c r="AH77" s="374">
        <f t="shared" si="165"/>
        <v>17.508417508417509</v>
      </c>
      <c r="AI77" s="375">
        <f t="shared" si="153"/>
        <v>383</v>
      </c>
      <c r="AJ77" s="374">
        <f t="shared" si="170"/>
        <v>32.239057239057239</v>
      </c>
      <c r="AK77" s="375">
        <f t="shared" si="154"/>
        <v>0</v>
      </c>
      <c r="AL77" s="370">
        <f t="shared" si="171"/>
        <v>0</v>
      </c>
      <c r="AM77" s="375">
        <f t="shared" si="155"/>
        <v>1</v>
      </c>
      <c r="AN77" s="378">
        <f t="shared" si="166"/>
        <v>8.4175084175084167E-2</v>
      </c>
      <c r="AO77" s="806">
        <f t="shared" si="156"/>
        <v>1880</v>
      </c>
      <c r="AP77" s="379">
        <f t="shared" si="172"/>
        <v>1188</v>
      </c>
      <c r="AS77" s="13">
        <v>467</v>
      </c>
      <c r="AT77" s="1">
        <v>1259</v>
      </c>
      <c r="AU77" s="1">
        <v>1962</v>
      </c>
      <c r="AV77" s="1">
        <v>1238</v>
      </c>
      <c r="AW77" s="1">
        <v>5</v>
      </c>
      <c r="AX77" s="1">
        <v>8</v>
      </c>
      <c r="AY77" s="13">
        <v>467</v>
      </c>
      <c r="AZ77" s="1">
        <v>2290</v>
      </c>
      <c r="BA77" s="1">
        <v>2182</v>
      </c>
      <c r="BB77" s="13">
        <v>467</v>
      </c>
      <c r="BC77" s="1">
        <v>1144</v>
      </c>
      <c r="BD77" s="1">
        <v>3328</v>
      </c>
      <c r="BE77" s="1"/>
      <c r="BF77" s="13">
        <v>467</v>
      </c>
      <c r="BG77" s="562">
        <v>712</v>
      </c>
      <c r="BH77" s="562">
        <v>143</v>
      </c>
      <c r="BI77" s="13">
        <v>467</v>
      </c>
      <c r="BJ77" s="1">
        <v>458</v>
      </c>
      <c r="BK77" s="1">
        <v>397</v>
      </c>
      <c r="BL77" s="13">
        <v>467</v>
      </c>
      <c r="BM77" s="1">
        <v>303</v>
      </c>
      <c r="BN77" s="1">
        <v>154</v>
      </c>
      <c r="BO77" s="1">
        <v>154</v>
      </c>
      <c r="BP77" s="1">
        <v>243</v>
      </c>
      <c r="BQ77" s="1">
        <v>1</v>
      </c>
      <c r="BR77" s="558"/>
      <c r="BS77" s="558">
        <v>0.8327485380116959</v>
      </c>
      <c r="BT77" s="877">
        <v>467</v>
      </c>
      <c r="BU77" s="1">
        <v>855</v>
      </c>
      <c r="BV77" s="878">
        <f t="shared" si="173"/>
        <v>712</v>
      </c>
      <c r="BW77" s="878">
        <f t="shared" si="174"/>
        <v>143</v>
      </c>
      <c r="CA77" s="61">
        <v>467</v>
      </c>
      <c r="CB77" s="61">
        <v>855</v>
      </c>
    </row>
    <row r="78" spans="1:80" ht="15">
      <c r="A78" s="405">
        <v>664</v>
      </c>
      <c r="B78" s="406" t="s">
        <v>822</v>
      </c>
      <c r="C78" s="369">
        <f t="shared" si="135"/>
        <v>816</v>
      </c>
      <c r="D78" s="370">
        <f t="shared" si="158"/>
        <v>8.6615009022396769</v>
      </c>
      <c r="E78" s="371">
        <f t="shared" si="136"/>
        <v>5377</v>
      </c>
      <c r="F78" s="370">
        <f t="shared" si="159"/>
        <v>57.074620528606303</v>
      </c>
      <c r="G78" s="371">
        <f t="shared" si="137"/>
        <v>3191</v>
      </c>
      <c r="H78" s="370">
        <f t="shared" si="157"/>
        <v>33.871138944910307</v>
      </c>
      <c r="I78" s="371">
        <f t="shared" si="138"/>
        <v>33</v>
      </c>
      <c r="J78" s="372">
        <f t="shared" si="167"/>
        <v>0.35028128648763401</v>
      </c>
      <c r="K78" s="371">
        <f t="shared" si="139"/>
        <v>4</v>
      </c>
      <c r="L78" s="373">
        <f t="shared" si="112"/>
        <v>4.2458337756076846E-2</v>
      </c>
      <c r="M78" s="377">
        <f t="shared" si="140"/>
        <v>4381</v>
      </c>
      <c r="N78" s="374">
        <f t="shared" si="175"/>
        <v>46.502494427343173</v>
      </c>
      <c r="O78" s="375">
        <f t="shared" si="141"/>
        <v>5040</v>
      </c>
      <c r="P78" s="376">
        <f t="shared" si="168"/>
        <v>53.497505572656834</v>
      </c>
      <c r="Q78" s="377">
        <f t="shared" si="142"/>
        <v>7795</v>
      </c>
      <c r="R78" s="374">
        <f t="shared" si="160"/>
        <v>52.851040748525321</v>
      </c>
      <c r="S78" s="375">
        <f t="shared" si="143"/>
        <v>6954</v>
      </c>
      <c r="T78" s="378">
        <f t="shared" si="161"/>
        <v>47.148959251474679</v>
      </c>
      <c r="U78" s="377">
        <f t="shared" si="144"/>
        <v>4375</v>
      </c>
      <c r="V78" s="370">
        <f t="shared" si="162"/>
        <v>46.438806920709055</v>
      </c>
      <c r="W78" s="375">
        <f t="shared" si="145"/>
        <v>5046</v>
      </c>
      <c r="X78" s="378">
        <f t="shared" si="163"/>
        <v>53.561193079290945</v>
      </c>
      <c r="Y78" s="377">
        <f t="shared" si="146"/>
        <v>11403.546348409847</v>
      </c>
      <c r="Z78" s="370">
        <f t="shared" si="147"/>
        <v>77.317420492303526</v>
      </c>
      <c r="AA78" s="377">
        <f t="shared" si="148"/>
        <v>3345.4536515901527</v>
      </c>
      <c r="AB78" s="378">
        <f t="shared" si="149"/>
        <v>22.682579507696474</v>
      </c>
      <c r="AC78" s="377">
        <f t="shared" si="150"/>
        <v>5158</v>
      </c>
      <c r="AD78" s="370">
        <f t="shared" si="164"/>
        <v>34.971862499152486</v>
      </c>
      <c r="AE78" s="375">
        <f t="shared" si="151"/>
        <v>2135</v>
      </c>
      <c r="AF78" s="370">
        <f t="shared" si="169"/>
        <v>14.475557664926436</v>
      </c>
      <c r="AG78" s="375">
        <f t="shared" si="152"/>
        <v>2629</v>
      </c>
      <c r="AH78" s="374">
        <f t="shared" si="165"/>
        <v>17.824937283883653</v>
      </c>
      <c r="AI78" s="375">
        <f t="shared" si="153"/>
        <v>4815</v>
      </c>
      <c r="AJ78" s="374">
        <f t="shared" si="170"/>
        <v>32.646281103803645</v>
      </c>
      <c r="AK78" s="375">
        <f t="shared" si="154"/>
        <v>8</v>
      </c>
      <c r="AL78" s="370">
        <f t="shared" si="171"/>
        <v>5.4240965489185708E-2</v>
      </c>
      <c r="AM78" s="375">
        <f t="shared" si="155"/>
        <v>4</v>
      </c>
      <c r="AN78" s="378">
        <f t="shared" si="166"/>
        <v>2.7120482744592854E-2</v>
      </c>
      <c r="AO78" s="806">
        <f t="shared" si="156"/>
        <v>9421</v>
      </c>
      <c r="AP78" s="379">
        <f t="shared" si="172"/>
        <v>14749</v>
      </c>
      <c r="AS78" s="13">
        <v>475</v>
      </c>
      <c r="AT78" s="1">
        <v>2630</v>
      </c>
      <c r="AU78" s="1">
        <v>1994</v>
      </c>
      <c r="AV78" s="1">
        <v>14</v>
      </c>
      <c r="AW78" s="1">
        <v>7</v>
      </c>
      <c r="AX78" s="1">
        <v>5</v>
      </c>
      <c r="AY78" s="13">
        <v>475</v>
      </c>
      <c r="AZ78" s="1">
        <v>2318</v>
      </c>
      <c r="BA78" s="1">
        <v>2332</v>
      </c>
      <c r="BB78" s="13">
        <v>475</v>
      </c>
      <c r="BC78" s="1">
        <v>1081</v>
      </c>
      <c r="BD78" s="1">
        <v>3569</v>
      </c>
      <c r="BE78" s="1"/>
      <c r="BF78" s="13">
        <v>475</v>
      </c>
      <c r="BG78" s="562">
        <v>169.00000000000003</v>
      </c>
      <c r="BH78" s="562">
        <v>106.99999999999997</v>
      </c>
      <c r="BI78" s="13">
        <v>475</v>
      </c>
      <c r="BJ78" s="1">
        <v>155</v>
      </c>
      <c r="BK78" s="1">
        <v>121</v>
      </c>
      <c r="BL78" s="13">
        <v>475</v>
      </c>
      <c r="BM78" s="1">
        <v>125</v>
      </c>
      <c r="BN78" s="1">
        <v>84</v>
      </c>
      <c r="BO78" s="1">
        <v>30</v>
      </c>
      <c r="BP78" s="1">
        <v>37</v>
      </c>
      <c r="BQ78" s="1"/>
      <c r="BR78" s="558"/>
      <c r="BS78" s="558">
        <v>0.6123188405797102</v>
      </c>
      <c r="BT78" s="877">
        <v>475</v>
      </c>
      <c r="BU78" s="1">
        <v>276</v>
      </c>
      <c r="BV78" s="878">
        <f t="shared" si="173"/>
        <v>169.00000000000003</v>
      </c>
      <c r="BW78" s="878">
        <f t="shared" si="174"/>
        <v>106.99999999999997</v>
      </c>
      <c r="CA78" s="61">
        <v>475</v>
      </c>
      <c r="CB78" s="61">
        <v>276</v>
      </c>
    </row>
    <row r="79" spans="1:80" ht="15">
      <c r="A79" s="405">
        <v>686</v>
      </c>
      <c r="B79" s="406" t="s">
        <v>219</v>
      </c>
      <c r="C79" s="369">
        <f t="shared" si="135"/>
        <v>2010</v>
      </c>
      <c r="D79" s="370">
        <f t="shared" si="158"/>
        <v>12.493007644974828</v>
      </c>
      <c r="E79" s="371">
        <f t="shared" si="136"/>
        <v>7700</v>
      </c>
      <c r="F79" s="370">
        <f t="shared" si="159"/>
        <v>47.858785505624965</v>
      </c>
      <c r="G79" s="371">
        <f t="shared" si="137"/>
        <v>6292</v>
      </c>
      <c r="H79" s="370">
        <f t="shared" si="157"/>
        <v>39.107464727453539</v>
      </c>
      <c r="I79" s="371">
        <f t="shared" si="138"/>
        <v>75</v>
      </c>
      <c r="J79" s="372">
        <f t="shared" si="167"/>
        <v>0.46615700167816521</v>
      </c>
      <c r="K79" s="371">
        <f t="shared" si="139"/>
        <v>12</v>
      </c>
      <c r="L79" s="373">
        <f t="shared" si="112"/>
        <v>7.458512026850643E-2</v>
      </c>
      <c r="M79" s="377">
        <f t="shared" si="140"/>
        <v>7958</v>
      </c>
      <c r="N79" s="374">
        <f t="shared" si="175"/>
        <v>49.462365591397848</v>
      </c>
      <c r="O79" s="375">
        <f t="shared" si="141"/>
        <v>8131</v>
      </c>
      <c r="P79" s="376">
        <f t="shared" si="168"/>
        <v>50.537634408602152</v>
      </c>
      <c r="Q79" s="377">
        <f t="shared" si="142"/>
        <v>11216</v>
      </c>
      <c r="R79" s="374">
        <f t="shared" si="160"/>
        <v>53.106060606060602</v>
      </c>
      <c r="S79" s="375">
        <f t="shared" si="143"/>
        <v>9904</v>
      </c>
      <c r="T79" s="378">
        <f t="shared" si="161"/>
        <v>46.893939393939391</v>
      </c>
      <c r="U79" s="377">
        <f t="shared" si="144"/>
        <v>7706</v>
      </c>
      <c r="V79" s="370">
        <f t="shared" si="162"/>
        <v>47.896078065759212</v>
      </c>
      <c r="W79" s="375">
        <f t="shared" si="145"/>
        <v>8383</v>
      </c>
      <c r="X79" s="378">
        <f t="shared" si="163"/>
        <v>52.10392193424078</v>
      </c>
      <c r="Y79" s="377">
        <f t="shared" si="146"/>
        <v>18147.85927363985</v>
      </c>
      <c r="Z79" s="370">
        <f t="shared" si="147"/>
        <v>85.927363985037161</v>
      </c>
      <c r="AA79" s="377">
        <f t="shared" si="148"/>
        <v>2972.1407263601504</v>
      </c>
      <c r="AB79" s="378">
        <f t="shared" si="149"/>
        <v>14.072636014962834</v>
      </c>
      <c r="AC79" s="377">
        <f t="shared" si="150"/>
        <v>7153</v>
      </c>
      <c r="AD79" s="370">
        <f t="shared" si="164"/>
        <v>33.868371212121211</v>
      </c>
      <c r="AE79" s="375">
        <f t="shared" si="151"/>
        <v>3412</v>
      </c>
      <c r="AF79" s="370">
        <f t="shared" si="169"/>
        <v>16.155303030303031</v>
      </c>
      <c r="AG79" s="375">
        <f t="shared" si="152"/>
        <v>4052</v>
      </c>
      <c r="AH79" s="374">
        <f t="shared" si="165"/>
        <v>19.185606060606062</v>
      </c>
      <c r="AI79" s="375">
        <f t="shared" si="153"/>
        <v>6481</v>
      </c>
      <c r="AJ79" s="374">
        <f t="shared" si="170"/>
        <v>30.686553030303031</v>
      </c>
      <c r="AK79" s="375">
        <f t="shared" si="154"/>
        <v>11</v>
      </c>
      <c r="AL79" s="370">
        <f t="shared" si="171"/>
        <v>5.2083333333333336E-2</v>
      </c>
      <c r="AM79" s="375">
        <f t="shared" si="155"/>
        <v>11</v>
      </c>
      <c r="AN79" s="378">
        <f t="shared" si="166"/>
        <v>5.2083333333333336E-2</v>
      </c>
      <c r="AO79" s="806">
        <f t="shared" si="156"/>
        <v>16089</v>
      </c>
      <c r="AP79" s="379">
        <f t="shared" si="172"/>
        <v>21120</v>
      </c>
      <c r="AS79" s="13">
        <v>480</v>
      </c>
      <c r="AT79" s="1">
        <v>6931</v>
      </c>
      <c r="AU79" s="1">
        <v>12312</v>
      </c>
      <c r="AV79" s="1">
        <v>485</v>
      </c>
      <c r="AW79" s="1">
        <v>17</v>
      </c>
      <c r="AX79" s="1">
        <v>15</v>
      </c>
      <c r="AY79" s="13">
        <v>480</v>
      </c>
      <c r="AZ79" s="1">
        <v>9611</v>
      </c>
      <c r="BA79" s="1">
        <v>10149</v>
      </c>
      <c r="BB79" s="13">
        <v>480</v>
      </c>
      <c r="BC79" s="1">
        <v>10377</v>
      </c>
      <c r="BD79" s="1">
        <v>9383</v>
      </c>
      <c r="BE79" s="1"/>
      <c r="BF79" s="13">
        <v>480</v>
      </c>
      <c r="BG79" s="562">
        <v>1408</v>
      </c>
      <c r="BH79" s="562">
        <v>1081</v>
      </c>
      <c r="BI79" s="13">
        <v>480</v>
      </c>
      <c r="BJ79" s="1">
        <v>1583</v>
      </c>
      <c r="BK79" s="1">
        <v>906</v>
      </c>
      <c r="BL79" s="13">
        <v>480</v>
      </c>
      <c r="BM79" s="1">
        <v>1174</v>
      </c>
      <c r="BN79" s="1">
        <v>397</v>
      </c>
      <c r="BO79" s="1">
        <v>409</v>
      </c>
      <c r="BP79" s="1">
        <v>508</v>
      </c>
      <c r="BQ79" s="1"/>
      <c r="BR79" s="558">
        <v>1</v>
      </c>
      <c r="BS79" s="558">
        <v>0.56568903173965446</v>
      </c>
      <c r="BT79" s="877">
        <v>480</v>
      </c>
      <c r="BU79" s="1">
        <v>2489</v>
      </c>
      <c r="BV79" s="878">
        <f t="shared" si="173"/>
        <v>1408</v>
      </c>
      <c r="BW79" s="878">
        <f t="shared" si="174"/>
        <v>1081</v>
      </c>
      <c r="CA79" s="61">
        <v>480</v>
      </c>
      <c r="CB79" s="61">
        <v>2489</v>
      </c>
    </row>
    <row r="80" spans="1:80" ht="15">
      <c r="A80" s="405">
        <v>819</v>
      </c>
      <c r="B80" s="406" t="s">
        <v>240</v>
      </c>
      <c r="C80" s="369">
        <f t="shared" si="135"/>
        <v>1035</v>
      </c>
      <c r="D80" s="370">
        <f t="shared" si="158"/>
        <v>26.430030643513792</v>
      </c>
      <c r="E80" s="371">
        <f t="shared" si="136"/>
        <v>2509</v>
      </c>
      <c r="F80" s="370">
        <f t="shared" si="159"/>
        <v>64.070480081716042</v>
      </c>
      <c r="G80" s="371">
        <f t="shared" si="137"/>
        <v>367</v>
      </c>
      <c r="H80" s="370">
        <f t="shared" si="157"/>
        <v>9.3718079673135843</v>
      </c>
      <c r="I80" s="371">
        <f t="shared" si="138"/>
        <v>0</v>
      </c>
      <c r="J80" s="372">
        <f t="shared" si="167"/>
        <v>0</v>
      </c>
      <c r="K80" s="371">
        <f t="shared" si="139"/>
        <v>5</v>
      </c>
      <c r="L80" s="373">
        <f t="shared" si="112"/>
        <v>0.12768130745658834</v>
      </c>
      <c r="M80" s="377">
        <f t="shared" si="140"/>
        <v>2101</v>
      </c>
      <c r="N80" s="374">
        <f t="shared" si="175"/>
        <v>53.651685393258433</v>
      </c>
      <c r="O80" s="375">
        <f t="shared" si="141"/>
        <v>1815</v>
      </c>
      <c r="P80" s="376">
        <f t="shared" si="168"/>
        <v>46.348314606741575</v>
      </c>
      <c r="Q80" s="377">
        <f t="shared" si="142"/>
        <v>514</v>
      </c>
      <c r="R80" s="374">
        <f t="shared" si="160"/>
        <v>56.236323851203494</v>
      </c>
      <c r="S80" s="375">
        <f t="shared" si="143"/>
        <v>400</v>
      </c>
      <c r="T80" s="378">
        <f t="shared" si="161"/>
        <v>43.763676148796499</v>
      </c>
      <c r="U80" s="377">
        <f t="shared" si="144"/>
        <v>1019</v>
      </c>
      <c r="V80" s="370">
        <f t="shared" si="162"/>
        <v>26.021450459652705</v>
      </c>
      <c r="W80" s="375">
        <f t="shared" si="145"/>
        <v>2897</v>
      </c>
      <c r="X80" s="378">
        <f t="shared" si="163"/>
        <v>73.978549540347288</v>
      </c>
      <c r="Y80" s="377">
        <f t="shared" si="146"/>
        <v>701</v>
      </c>
      <c r="Z80" s="370">
        <f t="shared" si="147"/>
        <v>76.695842450765866</v>
      </c>
      <c r="AA80" s="377">
        <f t="shared" si="148"/>
        <v>213</v>
      </c>
      <c r="AB80" s="378">
        <f t="shared" si="149"/>
        <v>23.304157549234137</v>
      </c>
      <c r="AC80" s="377">
        <f t="shared" si="150"/>
        <v>342</v>
      </c>
      <c r="AD80" s="370">
        <f t="shared" si="164"/>
        <v>37.417943107221006</v>
      </c>
      <c r="AE80" s="375">
        <f t="shared" si="151"/>
        <v>183</v>
      </c>
      <c r="AF80" s="370">
        <f t="shared" si="169"/>
        <v>20.0218818380744</v>
      </c>
      <c r="AG80" s="375">
        <f t="shared" si="152"/>
        <v>172</v>
      </c>
      <c r="AH80" s="374">
        <f t="shared" si="165"/>
        <v>18.818380743982495</v>
      </c>
      <c r="AI80" s="375">
        <f t="shared" si="153"/>
        <v>217</v>
      </c>
      <c r="AJ80" s="374">
        <f t="shared" si="170"/>
        <v>23.741794310722099</v>
      </c>
      <c r="AK80" s="375">
        <f t="shared" si="154"/>
        <v>0</v>
      </c>
      <c r="AL80" s="370">
        <f t="shared" si="171"/>
        <v>0</v>
      </c>
      <c r="AM80" s="375">
        <f t="shared" si="155"/>
        <v>0</v>
      </c>
      <c r="AN80" s="378">
        <f t="shared" si="166"/>
        <v>0</v>
      </c>
      <c r="AO80" s="806">
        <f t="shared" si="156"/>
        <v>3916</v>
      </c>
      <c r="AP80" s="379">
        <f t="shared" si="172"/>
        <v>914</v>
      </c>
      <c r="AS80" s="13">
        <v>483</v>
      </c>
      <c r="AT80" s="1">
        <v>5522</v>
      </c>
      <c r="AU80" s="1">
        <v>2255</v>
      </c>
      <c r="AV80" s="1">
        <v>393</v>
      </c>
      <c r="AW80" s="1">
        <v>0</v>
      </c>
      <c r="AX80" s="1">
        <v>6</v>
      </c>
      <c r="AY80" s="13">
        <v>483</v>
      </c>
      <c r="AZ80" s="1">
        <v>4299</v>
      </c>
      <c r="BA80" s="1">
        <v>3877</v>
      </c>
      <c r="BB80" s="13">
        <v>483</v>
      </c>
      <c r="BC80" s="1">
        <v>2404</v>
      </c>
      <c r="BD80" s="1">
        <v>5772</v>
      </c>
      <c r="BE80" s="1"/>
      <c r="BF80" s="13">
        <v>483</v>
      </c>
      <c r="BG80" s="562">
        <v>571</v>
      </c>
      <c r="BH80" s="562">
        <v>136</v>
      </c>
      <c r="BI80" s="13">
        <v>483</v>
      </c>
      <c r="BJ80" s="1">
        <v>378</v>
      </c>
      <c r="BK80" s="1">
        <v>329</v>
      </c>
      <c r="BL80" s="13">
        <v>483</v>
      </c>
      <c r="BM80" s="1">
        <v>251</v>
      </c>
      <c r="BN80" s="1">
        <v>166</v>
      </c>
      <c r="BO80" s="1">
        <v>127</v>
      </c>
      <c r="BP80" s="1">
        <v>163</v>
      </c>
      <c r="BQ80" s="1"/>
      <c r="BR80" s="558"/>
      <c r="BS80" s="558">
        <v>0.80763790664780766</v>
      </c>
      <c r="BT80" s="877">
        <v>483</v>
      </c>
      <c r="BU80" s="1">
        <v>707</v>
      </c>
      <c r="BV80" s="878">
        <f t="shared" si="173"/>
        <v>571</v>
      </c>
      <c r="BW80" s="878">
        <f t="shared" si="174"/>
        <v>136</v>
      </c>
      <c r="CA80" s="61">
        <v>483</v>
      </c>
      <c r="CB80" s="61">
        <v>707</v>
      </c>
    </row>
    <row r="81" spans="1:80" ht="15">
      <c r="A81" s="405">
        <v>854</v>
      </c>
      <c r="B81" s="406" t="s">
        <v>248</v>
      </c>
      <c r="C81" s="369">
        <f t="shared" si="135"/>
        <v>6237</v>
      </c>
      <c r="D81" s="370">
        <f t="shared" si="158"/>
        <v>48.273993808049539</v>
      </c>
      <c r="E81" s="371">
        <f t="shared" si="136"/>
        <v>6171</v>
      </c>
      <c r="F81" s="370">
        <f t="shared" si="159"/>
        <v>47.763157894736842</v>
      </c>
      <c r="G81" s="371">
        <f t="shared" si="137"/>
        <v>500</v>
      </c>
      <c r="H81" s="370">
        <f t="shared" si="157"/>
        <v>3.8699690402476783</v>
      </c>
      <c r="I81" s="371">
        <f t="shared" si="138"/>
        <v>4</v>
      </c>
      <c r="J81" s="372">
        <f t="shared" si="167"/>
        <v>3.0959752321981428E-2</v>
      </c>
      <c r="K81" s="371">
        <f t="shared" si="139"/>
        <v>8</v>
      </c>
      <c r="L81" s="373">
        <f t="shared" si="112"/>
        <v>6.1919504643962855E-2</v>
      </c>
      <c r="M81" s="377">
        <f t="shared" si="140"/>
        <v>6536</v>
      </c>
      <c r="N81" s="374">
        <f t="shared" si="175"/>
        <v>50.588235294117645</v>
      </c>
      <c r="O81" s="375">
        <f t="shared" si="141"/>
        <v>6384</v>
      </c>
      <c r="P81" s="376">
        <f t="shared" si="168"/>
        <v>49.411764705882355</v>
      </c>
      <c r="Q81" s="377">
        <f t="shared" si="142"/>
        <v>734</v>
      </c>
      <c r="R81" s="374">
        <f t="shared" si="160"/>
        <v>58.161648177496041</v>
      </c>
      <c r="S81" s="375">
        <f t="shared" si="143"/>
        <v>528</v>
      </c>
      <c r="T81" s="378">
        <f t="shared" si="161"/>
        <v>41.838351822503959</v>
      </c>
      <c r="U81" s="377">
        <f t="shared" si="144"/>
        <v>4032</v>
      </c>
      <c r="V81" s="370">
        <f t="shared" si="162"/>
        <v>31.207430340557273</v>
      </c>
      <c r="W81" s="375">
        <f t="shared" si="145"/>
        <v>8888</v>
      </c>
      <c r="X81" s="378">
        <f t="shared" si="163"/>
        <v>68.792569659442719</v>
      </c>
      <c r="Y81" s="377">
        <f t="shared" si="146"/>
        <v>663.52577319587635</v>
      </c>
      <c r="Z81" s="370">
        <f t="shared" si="147"/>
        <v>52.577319587628871</v>
      </c>
      <c r="AA81" s="377">
        <f t="shared" si="148"/>
        <v>598.47422680412365</v>
      </c>
      <c r="AB81" s="378">
        <f t="shared" si="149"/>
        <v>47.422680412371129</v>
      </c>
      <c r="AC81" s="377">
        <f t="shared" si="150"/>
        <v>611</v>
      </c>
      <c r="AD81" s="370">
        <f t="shared" si="164"/>
        <v>48.415213946117277</v>
      </c>
      <c r="AE81" s="375">
        <f t="shared" si="151"/>
        <v>299</v>
      </c>
      <c r="AF81" s="370">
        <f t="shared" si="169"/>
        <v>23.692551505546753</v>
      </c>
      <c r="AG81" s="375">
        <f t="shared" si="152"/>
        <v>123</v>
      </c>
      <c r="AH81" s="374">
        <f t="shared" si="165"/>
        <v>9.746434231378764</v>
      </c>
      <c r="AI81" s="375">
        <f t="shared" si="153"/>
        <v>229</v>
      </c>
      <c r="AJ81" s="374">
        <f t="shared" si="170"/>
        <v>18.14580031695721</v>
      </c>
      <c r="AK81" s="375">
        <f t="shared" si="154"/>
        <v>0</v>
      </c>
      <c r="AL81" s="370">
        <f t="shared" si="171"/>
        <v>0</v>
      </c>
      <c r="AM81" s="375">
        <f t="shared" si="155"/>
        <v>0</v>
      </c>
      <c r="AN81" s="378">
        <f t="shared" si="166"/>
        <v>0</v>
      </c>
      <c r="AO81" s="806">
        <f t="shared" si="156"/>
        <v>12920</v>
      </c>
      <c r="AP81" s="379">
        <f t="shared" si="172"/>
        <v>1262</v>
      </c>
      <c r="AS81" s="13">
        <v>490</v>
      </c>
      <c r="AT81" s="1">
        <v>18722</v>
      </c>
      <c r="AU81" s="1">
        <v>27761</v>
      </c>
      <c r="AV81" s="1">
        <v>1054</v>
      </c>
      <c r="AW81" s="1">
        <v>45</v>
      </c>
      <c r="AX81" s="1">
        <v>22</v>
      </c>
      <c r="AY81" s="13">
        <v>490</v>
      </c>
      <c r="AZ81" s="1">
        <v>23643</v>
      </c>
      <c r="BA81" s="1">
        <v>23961</v>
      </c>
      <c r="BB81" s="13">
        <v>490</v>
      </c>
      <c r="BC81" s="1">
        <v>14906</v>
      </c>
      <c r="BD81" s="1">
        <v>32698</v>
      </c>
      <c r="BE81" s="1"/>
      <c r="BF81" s="13">
        <v>490</v>
      </c>
      <c r="BG81" s="562">
        <v>2527</v>
      </c>
      <c r="BH81" s="562">
        <v>2307</v>
      </c>
      <c r="BI81" s="13">
        <v>490</v>
      </c>
      <c r="BJ81" s="1">
        <v>2694</v>
      </c>
      <c r="BK81" s="1">
        <v>2140</v>
      </c>
      <c r="BL81" s="13">
        <v>490</v>
      </c>
      <c r="BM81" s="1">
        <v>1840</v>
      </c>
      <c r="BN81" s="1">
        <v>990</v>
      </c>
      <c r="BO81" s="1">
        <v>854</v>
      </c>
      <c r="BP81" s="1">
        <v>1150</v>
      </c>
      <c r="BQ81" s="1"/>
      <c r="BR81" s="558"/>
      <c r="BS81" s="558">
        <v>0.52275548200248245</v>
      </c>
      <c r="BT81" s="877">
        <v>490</v>
      </c>
      <c r="BU81" s="1">
        <v>4834</v>
      </c>
      <c r="BV81" s="878">
        <f t="shared" si="173"/>
        <v>2527</v>
      </c>
      <c r="BW81" s="878">
        <f t="shared" si="174"/>
        <v>2307</v>
      </c>
      <c r="CA81" s="61">
        <v>490</v>
      </c>
      <c r="CB81" s="61">
        <v>4834</v>
      </c>
    </row>
    <row r="82" spans="1:80" ht="15">
      <c r="A82" s="405">
        <v>887</v>
      </c>
      <c r="B82" s="407" t="s">
        <v>261</v>
      </c>
      <c r="C82" s="369">
        <f t="shared" si="135"/>
        <v>4381</v>
      </c>
      <c r="D82" s="370">
        <f t="shared" si="158"/>
        <v>16.226526908404015</v>
      </c>
      <c r="E82" s="371">
        <f t="shared" si="136"/>
        <v>17707</v>
      </c>
      <c r="F82" s="370">
        <f t="shared" si="159"/>
        <v>65.583910515204266</v>
      </c>
      <c r="G82" s="371">
        <f t="shared" si="137"/>
        <v>4904</v>
      </c>
      <c r="H82" s="370">
        <f t="shared" si="157"/>
        <v>18.16363569021075</v>
      </c>
      <c r="I82" s="371">
        <f t="shared" si="138"/>
        <v>5</v>
      </c>
      <c r="J82" s="372">
        <f t="shared" si="167"/>
        <v>1.851920441497833E-2</v>
      </c>
      <c r="K82" s="371">
        <f t="shared" si="139"/>
        <v>2</v>
      </c>
      <c r="L82" s="373">
        <f t="shared" si="112"/>
        <v>7.407681765991333E-3</v>
      </c>
      <c r="M82" s="383">
        <f t="shared" si="140"/>
        <v>13025</v>
      </c>
      <c r="N82" s="380">
        <f t="shared" si="175"/>
        <v>48.242527501018557</v>
      </c>
      <c r="O82" s="381">
        <f t="shared" si="141"/>
        <v>13974</v>
      </c>
      <c r="P82" s="382">
        <f t="shared" si="168"/>
        <v>51.757472498981436</v>
      </c>
      <c r="Q82" s="383">
        <f t="shared" si="142"/>
        <v>8273</v>
      </c>
      <c r="R82" s="380">
        <f t="shared" si="160"/>
        <v>51.548383076827221</v>
      </c>
      <c r="S82" s="381">
        <f t="shared" si="143"/>
        <v>7776</v>
      </c>
      <c r="T82" s="384">
        <f t="shared" si="161"/>
        <v>48.451616923172786</v>
      </c>
      <c r="U82" s="383">
        <f t="shared" si="144"/>
        <v>16948</v>
      </c>
      <c r="V82" s="385">
        <f t="shared" si="162"/>
        <v>62.772695285010563</v>
      </c>
      <c r="W82" s="381">
        <f t="shared" si="145"/>
        <v>10051</v>
      </c>
      <c r="X82" s="384">
        <f t="shared" si="163"/>
        <v>37.227304714989444</v>
      </c>
      <c r="Y82" s="377">
        <f t="shared" si="146"/>
        <v>14561.536586886063</v>
      </c>
      <c r="Z82" s="370">
        <f t="shared" si="147"/>
        <v>90.731737721266512</v>
      </c>
      <c r="AA82" s="377">
        <f t="shared" si="148"/>
        <v>1487.4634131139373</v>
      </c>
      <c r="AB82" s="378">
        <f t="shared" si="149"/>
        <v>9.2682622787334878</v>
      </c>
      <c r="AC82" s="377">
        <f t="shared" si="150"/>
        <v>5325</v>
      </c>
      <c r="AD82" s="370">
        <f t="shared" si="164"/>
        <v>33.179637360583214</v>
      </c>
      <c r="AE82" s="375">
        <f t="shared" si="151"/>
        <v>3028</v>
      </c>
      <c r="AF82" s="370">
        <f t="shared" si="169"/>
        <v>18.867219141379525</v>
      </c>
      <c r="AG82" s="375">
        <f t="shared" si="152"/>
        <v>2935</v>
      </c>
      <c r="AH82" s="374">
        <f t="shared" si="165"/>
        <v>18.287743784659479</v>
      </c>
      <c r="AI82" s="375">
        <f t="shared" si="153"/>
        <v>4731</v>
      </c>
      <c r="AJ82" s="374">
        <f t="shared" si="170"/>
        <v>29.478472178951957</v>
      </c>
      <c r="AK82" s="375">
        <f t="shared" si="154"/>
        <v>13</v>
      </c>
      <c r="AL82" s="370">
        <f t="shared" si="171"/>
        <v>8.1001931584522402E-2</v>
      </c>
      <c r="AM82" s="375">
        <f t="shared" si="155"/>
        <v>17</v>
      </c>
      <c r="AN82" s="378">
        <f t="shared" si="166"/>
        <v>0.10592560284129852</v>
      </c>
      <c r="AO82" s="807">
        <f t="shared" si="156"/>
        <v>26999</v>
      </c>
      <c r="AP82" s="386">
        <f t="shared" si="172"/>
        <v>16049</v>
      </c>
      <c r="AS82" s="13">
        <v>495</v>
      </c>
      <c r="AT82" s="1">
        <v>9782</v>
      </c>
      <c r="AU82" s="1">
        <v>14679</v>
      </c>
      <c r="AV82" s="1">
        <v>163</v>
      </c>
      <c r="AW82" s="1">
        <v>1</v>
      </c>
      <c r="AX82" s="1">
        <v>31</v>
      </c>
      <c r="AY82" s="13">
        <v>495</v>
      </c>
      <c r="AZ82" s="1">
        <v>12496</v>
      </c>
      <c r="BA82" s="1">
        <v>12160</v>
      </c>
      <c r="BB82" s="13">
        <v>495</v>
      </c>
      <c r="BC82" s="1">
        <v>14985</v>
      </c>
      <c r="BD82" s="1">
        <v>9671</v>
      </c>
      <c r="BE82" s="1"/>
      <c r="BF82" s="13">
        <v>495</v>
      </c>
      <c r="BG82" s="562">
        <v>930</v>
      </c>
      <c r="BH82" s="562">
        <v>445</v>
      </c>
      <c r="BI82" s="13">
        <v>495</v>
      </c>
      <c r="BJ82" s="1">
        <v>741</v>
      </c>
      <c r="BK82" s="1">
        <v>634</v>
      </c>
      <c r="BL82" s="13">
        <v>495</v>
      </c>
      <c r="BM82" s="1">
        <v>597</v>
      </c>
      <c r="BN82" s="1">
        <v>433</v>
      </c>
      <c r="BO82" s="1">
        <v>144</v>
      </c>
      <c r="BP82" s="1">
        <v>201</v>
      </c>
      <c r="BQ82" s="1"/>
      <c r="BR82" s="558"/>
      <c r="BS82" s="558">
        <v>0.67636363636363639</v>
      </c>
      <c r="BT82" s="877">
        <v>495</v>
      </c>
      <c r="BU82" s="1">
        <v>1375</v>
      </c>
      <c r="BV82" s="878">
        <f t="shared" si="173"/>
        <v>930</v>
      </c>
      <c r="BW82" s="878">
        <f t="shared" si="174"/>
        <v>445</v>
      </c>
      <c r="CA82" s="61">
        <v>495</v>
      </c>
      <c r="CB82" s="61">
        <v>1375</v>
      </c>
    </row>
    <row r="83" spans="1:80" ht="18.75" customHeight="1">
      <c r="A83" s="197"/>
      <c r="B83" s="212" t="s">
        <v>413</v>
      </c>
      <c r="C83" s="214">
        <f>SUM(C84:C106)</f>
        <v>93967</v>
      </c>
      <c r="D83" s="199">
        <f t="shared" si="158"/>
        <v>38.038391787298814</v>
      </c>
      <c r="E83" s="198">
        <f>SUM(E84:E106)</f>
        <v>106737</v>
      </c>
      <c r="F83" s="199">
        <f t="shared" si="159"/>
        <v>43.207762557077629</v>
      </c>
      <c r="G83" s="198">
        <f>SUM(G84:G106)</f>
        <v>43483</v>
      </c>
      <c r="H83" s="199">
        <f t="shared" si="157"/>
        <v>17.602172997830241</v>
      </c>
      <c r="I83" s="198">
        <f>SUM(I84:I106)</f>
        <v>2055</v>
      </c>
      <c r="J83" s="274">
        <f t="shared" si="167"/>
        <v>0.83187603225493045</v>
      </c>
      <c r="K83" s="198">
        <f>SUM(K84:K106)</f>
        <v>790</v>
      </c>
      <c r="L83" s="215">
        <f t="shared" ref="L83:L106" si="176">(K83/AO83)*100</f>
        <v>0.31979662553839178</v>
      </c>
      <c r="M83" s="214">
        <f>SUM(M84:M106)</f>
        <v>122816</v>
      </c>
      <c r="N83" s="200">
        <f t="shared" si="175"/>
        <v>49.716635901421682</v>
      </c>
      <c r="O83" s="198">
        <f>SUM(O84:O106)</f>
        <v>124216</v>
      </c>
      <c r="P83" s="218">
        <f t="shared" si="168"/>
        <v>50.283364098578318</v>
      </c>
      <c r="Q83" s="214">
        <f>SUM(Q84:Q106)</f>
        <v>191815</v>
      </c>
      <c r="R83" s="200">
        <f t="shared" si="160"/>
        <v>50.374761014349644</v>
      </c>
      <c r="S83" s="198">
        <f>SUM(S84:S106)</f>
        <v>188961</v>
      </c>
      <c r="T83" s="220">
        <f t="shared" si="161"/>
        <v>49.625238985650356</v>
      </c>
      <c r="U83" s="214">
        <f>SUM(U84:U106)</f>
        <v>123865</v>
      </c>
      <c r="V83" s="199">
        <f t="shared" si="162"/>
        <v>50.141277243434047</v>
      </c>
      <c r="W83" s="198">
        <f>SUM(W84:W106)</f>
        <v>123167</v>
      </c>
      <c r="X83" s="220">
        <f t="shared" si="163"/>
        <v>49.858722756565946</v>
      </c>
      <c r="Y83" s="214">
        <f>SUM(Y84:Y106)</f>
        <v>344436.64993237052</v>
      </c>
      <c r="Z83" s="199">
        <f>(Y83/AP83)*100</f>
        <v>90.456501967658284</v>
      </c>
      <c r="AA83" s="198">
        <f>SUM(AA84:AA106)</f>
        <v>36339.350067629435</v>
      </c>
      <c r="AB83" s="220">
        <f>(AA83/AP83)*100</f>
        <v>9.5434980323417005</v>
      </c>
      <c r="AC83" s="214">
        <f>SUM(AC84:AC106)</f>
        <v>124668</v>
      </c>
      <c r="AD83" s="199">
        <f t="shared" si="164"/>
        <v>32.74050885560014</v>
      </c>
      <c r="AE83" s="198">
        <f>SUM(AE84:AE106)</f>
        <v>87869</v>
      </c>
      <c r="AF83" s="199">
        <f t="shared" si="169"/>
        <v>23.076296825430173</v>
      </c>
      <c r="AG83" s="198">
        <f>SUM(AG84:AG106)</f>
        <v>66432</v>
      </c>
      <c r="AH83" s="200">
        <f t="shared" si="165"/>
        <v>17.446477719183981</v>
      </c>
      <c r="AI83" s="198">
        <f>SUM(AI84:AI106)</f>
        <v>100628</v>
      </c>
      <c r="AJ83" s="200">
        <f t="shared" si="170"/>
        <v>26.42708574069794</v>
      </c>
      <c r="AK83" s="198">
        <f>SUM(AK84:AK106)</f>
        <v>715</v>
      </c>
      <c r="AL83" s="199">
        <f t="shared" si="171"/>
        <v>0.18777443956551884</v>
      </c>
      <c r="AM83" s="198">
        <f>SUM(AM84:AM106)</f>
        <v>464</v>
      </c>
      <c r="AN83" s="220">
        <f t="shared" si="166"/>
        <v>0.1218564195222388</v>
      </c>
      <c r="AO83" s="808">
        <f>SUM(AO84:AO106)</f>
        <v>247032</v>
      </c>
      <c r="AP83" s="222">
        <f t="shared" si="172"/>
        <v>380776</v>
      </c>
      <c r="AS83" s="13">
        <v>501</v>
      </c>
      <c r="AT83" s="1">
        <v>136</v>
      </c>
      <c r="AU83" s="1">
        <v>1039</v>
      </c>
      <c r="AV83" s="1">
        <v>544</v>
      </c>
      <c r="AW83" s="1">
        <v>5</v>
      </c>
      <c r="AX83" s="1">
        <v>4</v>
      </c>
      <c r="AY83" s="13">
        <v>501</v>
      </c>
      <c r="AZ83" s="1">
        <v>850</v>
      </c>
      <c r="BA83" s="1">
        <v>878</v>
      </c>
      <c r="BB83" s="13">
        <v>501</v>
      </c>
      <c r="BC83" s="1">
        <v>622</v>
      </c>
      <c r="BD83" s="1">
        <v>1106</v>
      </c>
      <c r="BE83" s="1"/>
      <c r="BF83" s="13">
        <v>501</v>
      </c>
      <c r="BG83" s="562">
        <v>186.77500000000001</v>
      </c>
      <c r="BH83" s="562">
        <v>54.224999999999994</v>
      </c>
      <c r="BI83" s="13">
        <v>501</v>
      </c>
      <c r="BJ83" s="1">
        <v>128</v>
      </c>
      <c r="BK83" s="1">
        <v>113</v>
      </c>
      <c r="BL83" s="13">
        <v>501</v>
      </c>
      <c r="BM83" s="1">
        <v>89</v>
      </c>
      <c r="BN83" s="1">
        <v>51</v>
      </c>
      <c r="BO83" s="1">
        <v>39</v>
      </c>
      <c r="BP83" s="1">
        <v>62</v>
      </c>
      <c r="BQ83" s="1"/>
      <c r="BR83" s="558"/>
      <c r="BS83" s="558">
        <v>0.77500000000000002</v>
      </c>
      <c r="BT83" s="877">
        <v>501</v>
      </c>
      <c r="BU83" s="1">
        <v>241</v>
      </c>
      <c r="BV83" s="878">
        <f t="shared" si="173"/>
        <v>186.77500000000001</v>
      </c>
      <c r="BW83" s="878">
        <f t="shared" si="174"/>
        <v>54.224999999999994</v>
      </c>
      <c r="CA83" s="61">
        <v>501</v>
      </c>
      <c r="CB83" s="61">
        <v>241</v>
      </c>
    </row>
    <row r="84" spans="1:80" ht="15">
      <c r="A84" s="405">
        <v>2</v>
      </c>
      <c r="B84" s="408" t="s">
        <v>8</v>
      </c>
      <c r="C84" s="369">
        <f t="shared" ref="C84:C106" si="177">VLOOKUP(A84,$AS$8:$AT$132,2,0)</f>
        <v>2975</v>
      </c>
      <c r="D84" s="370">
        <f t="shared" si="158"/>
        <v>23.905182804339091</v>
      </c>
      <c r="E84" s="371">
        <f t="shared" ref="E84:E106" si="178">VLOOKUP(A84,$AS$8:$AU$132,3,0)</f>
        <v>7023</v>
      </c>
      <c r="F84" s="370">
        <f t="shared" si="159"/>
        <v>56.432302129369226</v>
      </c>
      <c r="G84" s="371">
        <f t="shared" ref="G84:G106" si="179">VLOOKUP(A84,$AS$8:$AV$132,4,0)</f>
        <v>2438</v>
      </c>
      <c r="H84" s="370">
        <f t="shared" si="157"/>
        <v>19.590196866211329</v>
      </c>
      <c r="I84" s="371">
        <f t="shared" ref="I84:I106" si="180">VLOOKUP(A84,$AS$8:$AW$132,5,0)</f>
        <v>7</v>
      </c>
      <c r="J84" s="372">
        <f t="shared" si="167"/>
        <v>5.62474889513861E-2</v>
      </c>
      <c r="K84" s="371">
        <f t="shared" ref="K84:K106" si="181">VLOOKUP(A84,$AS$8:$AX$132,6,0)</f>
        <v>2</v>
      </c>
      <c r="L84" s="373">
        <f t="shared" si="176"/>
        <v>1.6070711128967456E-2</v>
      </c>
      <c r="M84" s="390">
        <f t="shared" ref="M84:M106" si="182">VLOOKUP(A84,$AY$8:$BA$132,2,0)</f>
        <v>6301</v>
      </c>
      <c r="N84" s="387">
        <f t="shared" si="175"/>
        <v>50.630775411811968</v>
      </c>
      <c r="O84" s="388">
        <f t="shared" ref="O84:O106" si="183">VLOOKUP(A84,$AY$8:$BA$132,3,0)</f>
        <v>6144</v>
      </c>
      <c r="P84" s="389">
        <f t="shared" si="168"/>
        <v>49.369224588188025</v>
      </c>
      <c r="Q84" s="390">
        <f t="shared" ref="Q84:Q106" si="184">VLOOKUP(A84,$BI$8:$BK$132,2,0)</f>
        <v>1418</v>
      </c>
      <c r="R84" s="387">
        <f t="shared" si="160"/>
        <v>53.049008604564165</v>
      </c>
      <c r="S84" s="388">
        <f t="shared" ref="S84:S106" si="185">VLOOKUP(A84,$BI$8:$BK$132,3,0)</f>
        <v>1255</v>
      </c>
      <c r="T84" s="391">
        <f t="shared" si="161"/>
        <v>46.950991395435835</v>
      </c>
      <c r="U84" s="390">
        <f t="shared" ref="U84:U106" si="186">VLOOKUP(A84,$BB$8:$BD$132,2,0)</f>
        <v>4103</v>
      </c>
      <c r="V84" s="392">
        <f t="shared" si="162"/>
        <v>32.969063881076735</v>
      </c>
      <c r="W84" s="388">
        <f t="shared" ref="W84:W106" si="187">VLOOKUP(A84,$BB$8:$BD$132,3,0)</f>
        <v>8342</v>
      </c>
      <c r="X84" s="391">
        <f t="shared" si="163"/>
        <v>67.030936118923265</v>
      </c>
      <c r="Y84" s="377">
        <f t="shared" ref="Y84:Y106" si="188">VLOOKUP(A84,$BF$8:$BH$132,2,0)</f>
        <v>2056.5387495320106</v>
      </c>
      <c r="Z84" s="370">
        <f t="shared" ref="Z84:Z106" si="189">(Y84/AP84)*100</f>
        <v>76.93747660052415</v>
      </c>
      <c r="AA84" s="377">
        <f t="shared" ref="AA84:AA106" si="190">VLOOKUP(A84,$BF$8:$BH$132,3,0)</f>
        <v>616.46125046798943</v>
      </c>
      <c r="AB84" s="378">
        <f t="shared" ref="AB84:AB106" si="191">(AA84/AP84)*100</f>
        <v>23.062523399475847</v>
      </c>
      <c r="AC84" s="377">
        <f t="shared" ref="AC84:AC106" si="192">VLOOKUP(A84,$BL$8:$BQ$132,2,0)</f>
        <v>1013</v>
      </c>
      <c r="AD84" s="370">
        <f t="shared" si="164"/>
        <v>37.897493453049009</v>
      </c>
      <c r="AE84" s="375">
        <f t="shared" ref="AE84:AE106" si="193">VLOOKUP(A84,$BL$8:$BR$132,3,0)</f>
        <v>580</v>
      </c>
      <c r="AF84" s="370">
        <f t="shared" si="169"/>
        <v>21.69846614291059</v>
      </c>
      <c r="AG84" s="375">
        <f t="shared" ref="AG84:AG106" si="194">VLOOKUP(A84,$BL$8:$BR$132,4,0)</f>
        <v>403</v>
      </c>
      <c r="AH84" s="374">
        <f t="shared" si="165"/>
        <v>15.076692854470632</v>
      </c>
      <c r="AI84" s="375">
        <f t="shared" ref="AI84:AI106" si="195">VLOOKUP(A84,$BL$8:$BR$132,5,0)</f>
        <v>674</v>
      </c>
      <c r="AJ84" s="374">
        <f t="shared" si="170"/>
        <v>25.215114104002996</v>
      </c>
      <c r="AK84" s="375">
        <f t="shared" ref="AK84:AK106" si="196">VLOOKUP(A84,$BL$8:$BR$132,6,0)</f>
        <v>2</v>
      </c>
      <c r="AL84" s="370">
        <f t="shared" si="171"/>
        <v>7.4822297044519259E-2</v>
      </c>
      <c r="AM84" s="375">
        <f t="shared" ref="AM84:AM106" si="197">VLOOKUP(A84,$BL$8:$BR$132,7,0)</f>
        <v>1</v>
      </c>
      <c r="AN84" s="378">
        <f t="shared" si="166"/>
        <v>3.741114852225963E-2</v>
      </c>
      <c r="AO84" s="809">
        <f t="shared" ref="AO84:AO106" si="198">(U84+W84)</f>
        <v>12445</v>
      </c>
      <c r="AP84" s="393">
        <f t="shared" si="172"/>
        <v>2673</v>
      </c>
      <c r="AS84" s="13">
        <v>541</v>
      </c>
      <c r="AT84" s="1">
        <v>2559</v>
      </c>
      <c r="AU84" s="1">
        <v>5802</v>
      </c>
      <c r="AV84" s="1">
        <v>3261</v>
      </c>
      <c r="AW84" s="1">
        <v>39</v>
      </c>
      <c r="AX84" s="1">
        <v>7</v>
      </c>
      <c r="AY84" s="13">
        <v>541</v>
      </c>
      <c r="AZ84" s="1">
        <v>5647</v>
      </c>
      <c r="BA84" s="1">
        <v>6021</v>
      </c>
      <c r="BB84" s="13">
        <v>541</v>
      </c>
      <c r="BC84" s="1">
        <v>5639</v>
      </c>
      <c r="BD84" s="1">
        <v>6029</v>
      </c>
      <c r="BE84" s="1"/>
      <c r="BF84" s="13">
        <v>541</v>
      </c>
      <c r="BG84" s="562">
        <v>4334</v>
      </c>
      <c r="BH84" s="562">
        <v>814</v>
      </c>
      <c r="BI84" s="13">
        <v>541</v>
      </c>
      <c r="BJ84" s="1">
        <v>2624</v>
      </c>
      <c r="BK84" s="1">
        <v>2524</v>
      </c>
      <c r="BL84" s="13">
        <v>541</v>
      </c>
      <c r="BM84" s="1">
        <v>1658</v>
      </c>
      <c r="BN84" s="1">
        <v>1105</v>
      </c>
      <c r="BO84" s="1">
        <v>958</v>
      </c>
      <c r="BP84" s="1">
        <v>1412</v>
      </c>
      <c r="BQ84" s="1">
        <v>8</v>
      </c>
      <c r="BR84" s="558">
        <v>7</v>
      </c>
      <c r="BS84" s="558">
        <v>0.84188034188034189</v>
      </c>
      <c r="BT84" s="877">
        <v>541</v>
      </c>
      <c r="BU84" s="1">
        <v>5148</v>
      </c>
      <c r="BV84" s="878">
        <f t="shared" si="173"/>
        <v>4334</v>
      </c>
      <c r="BW84" s="878">
        <f t="shared" si="174"/>
        <v>814</v>
      </c>
      <c r="CA84" s="61">
        <v>541</v>
      </c>
      <c r="CB84" s="61">
        <v>5148</v>
      </c>
    </row>
    <row r="85" spans="1:80" ht="15">
      <c r="A85" s="405">
        <v>21</v>
      </c>
      <c r="B85" s="406" t="s">
        <v>12</v>
      </c>
      <c r="C85" s="369">
        <f t="shared" si="177"/>
        <v>2061</v>
      </c>
      <c r="D85" s="370">
        <f t="shared" si="158"/>
        <v>69.888097660223806</v>
      </c>
      <c r="E85" s="371">
        <f t="shared" si="178"/>
        <v>694</v>
      </c>
      <c r="F85" s="370">
        <f t="shared" si="159"/>
        <v>23.533401152933198</v>
      </c>
      <c r="G85" s="371">
        <f t="shared" si="179"/>
        <v>184</v>
      </c>
      <c r="H85" s="370">
        <f t="shared" si="157"/>
        <v>6.2394031875211935</v>
      </c>
      <c r="I85" s="371">
        <f t="shared" si="180"/>
        <v>4</v>
      </c>
      <c r="J85" s="372">
        <f t="shared" si="167"/>
        <v>0.1356391997287216</v>
      </c>
      <c r="K85" s="371">
        <f t="shared" si="181"/>
        <v>6</v>
      </c>
      <c r="L85" s="373">
        <f t="shared" si="176"/>
        <v>0.20345879959308238</v>
      </c>
      <c r="M85" s="377">
        <f t="shared" si="182"/>
        <v>1472</v>
      </c>
      <c r="N85" s="374">
        <f t="shared" si="175"/>
        <v>49.915225500169548</v>
      </c>
      <c r="O85" s="375">
        <f t="shared" si="183"/>
        <v>1477</v>
      </c>
      <c r="P85" s="376">
        <f t="shared" si="168"/>
        <v>50.084774499830452</v>
      </c>
      <c r="Q85" s="377">
        <f t="shared" si="184"/>
        <v>267</v>
      </c>
      <c r="R85" s="374">
        <f t="shared" si="160"/>
        <v>53.830645161290327</v>
      </c>
      <c r="S85" s="375">
        <f t="shared" si="185"/>
        <v>229</v>
      </c>
      <c r="T85" s="378">
        <f t="shared" si="161"/>
        <v>46.169354838709673</v>
      </c>
      <c r="U85" s="377">
        <f t="shared" si="186"/>
        <v>1316</v>
      </c>
      <c r="V85" s="370">
        <f t="shared" si="162"/>
        <v>44.62529671074941</v>
      </c>
      <c r="W85" s="375">
        <f t="shared" si="187"/>
        <v>1633</v>
      </c>
      <c r="X85" s="378">
        <f t="shared" si="163"/>
        <v>55.37470328925059</v>
      </c>
      <c r="Y85" s="377">
        <f t="shared" si="188"/>
        <v>430</v>
      </c>
      <c r="Z85" s="370">
        <f t="shared" si="189"/>
        <v>86.693548387096769</v>
      </c>
      <c r="AA85" s="377">
        <f t="shared" si="190"/>
        <v>66</v>
      </c>
      <c r="AB85" s="378">
        <f t="shared" si="191"/>
        <v>13.306451612903224</v>
      </c>
      <c r="AC85" s="377">
        <f t="shared" si="192"/>
        <v>175</v>
      </c>
      <c r="AD85" s="370">
        <f t="shared" si="164"/>
        <v>35.282258064516128</v>
      </c>
      <c r="AE85" s="375">
        <f t="shared" si="193"/>
        <v>127</v>
      </c>
      <c r="AF85" s="370">
        <f t="shared" si="169"/>
        <v>25.60483870967742</v>
      </c>
      <c r="AG85" s="375">
        <f t="shared" si="194"/>
        <v>92</v>
      </c>
      <c r="AH85" s="374">
        <f t="shared" si="165"/>
        <v>18.548387096774192</v>
      </c>
      <c r="AI85" s="375">
        <f t="shared" si="195"/>
        <v>102</v>
      </c>
      <c r="AJ85" s="374">
        <f t="shared" si="170"/>
        <v>20.56451612903226</v>
      </c>
      <c r="AK85" s="375">
        <f t="shared" si="196"/>
        <v>0</v>
      </c>
      <c r="AL85" s="370">
        <f t="shared" si="171"/>
        <v>0</v>
      </c>
      <c r="AM85" s="375">
        <f t="shared" si="197"/>
        <v>0</v>
      </c>
      <c r="AN85" s="378">
        <f t="shared" si="166"/>
        <v>0</v>
      </c>
      <c r="AO85" s="806">
        <f t="shared" si="198"/>
        <v>2949</v>
      </c>
      <c r="AP85" s="379">
        <f t="shared" si="172"/>
        <v>496</v>
      </c>
      <c r="AS85" s="13">
        <v>543</v>
      </c>
      <c r="AT85" s="1">
        <v>5139</v>
      </c>
      <c r="AU85" s="1">
        <v>1343</v>
      </c>
      <c r="AV85" s="1">
        <v>35</v>
      </c>
      <c r="AW85" s="1">
        <v>0</v>
      </c>
      <c r="AX85" s="1">
        <v>0</v>
      </c>
      <c r="AY85" s="13">
        <v>543</v>
      </c>
      <c r="AZ85" s="1">
        <v>3386</v>
      </c>
      <c r="BA85" s="1">
        <v>3131</v>
      </c>
      <c r="BB85" s="13">
        <v>543</v>
      </c>
      <c r="BC85" s="1">
        <v>1386</v>
      </c>
      <c r="BD85" s="1">
        <v>5131</v>
      </c>
      <c r="BE85" s="1"/>
      <c r="BF85" s="13">
        <v>543</v>
      </c>
      <c r="BG85" s="562">
        <v>319.00000000000006</v>
      </c>
      <c r="BH85" s="562">
        <v>296.99999999999994</v>
      </c>
      <c r="BI85" s="13">
        <v>543</v>
      </c>
      <c r="BJ85" s="1">
        <v>355</v>
      </c>
      <c r="BK85" s="1">
        <v>261</v>
      </c>
      <c r="BL85" s="13">
        <v>543</v>
      </c>
      <c r="BM85" s="1">
        <v>291</v>
      </c>
      <c r="BN85" s="1">
        <v>179</v>
      </c>
      <c r="BO85" s="1">
        <v>64</v>
      </c>
      <c r="BP85" s="1">
        <v>82</v>
      </c>
      <c r="BQ85" s="1"/>
      <c r="BR85" s="558"/>
      <c r="BS85" s="558">
        <v>0.5178571428571429</v>
      </c>
      <c r="BT85" s="877">
        <v>543</v>
      </c>
      <c r="BU85" s="1">
        <v>616</v>
      </c>
      <c r="BV85" s="878">
        <f t="shared" si="173"/>
        <v>319.00000000000006</v>
      </c>
      <c r="BW85" s="878">
        <f t="shared" si="174"/>
        <v>296.99999999999994</v>
      </c>
      <c r="CA85" s="61">
        <v>543</v>
      </c>
      <c r="CB85" s="61">
        <v>616</v>
      </c>
    </row>
    <row r="86" spans="1:80" ht="15">
      <c r="A86" s="405">
        <v>55</v>
      </c>
      <c r="B86" s="406" t="s">
        <v>823</v>
      </c>
      <c r="C86" s="369">
        <f t="shared" si="177"/>
        <v>5310</v>
      </c>
      <c r="D86" s="370">
        <f t="shared" si="158"/>
        <v>82.007722007722009</v>
      </c>
      <c r="E86" s="371">
        <f t="shared" si="178"/>
        <v>1033</v>
      </c>
      <c r="F86" s="370">
        <f t="shared" si="159"/>
        <v>15.953667953667955</v>
      </c>
      <c r="G86" s="371">
        <f t="shared" si="179"/>
        <v>115</v>
      </c>
      <c r="H86" s="370">
        <f t="shared" si="157"/>
        <v>1.7760617760617758</v>
      </c>
      <c r="I86" s="371">
        <f t="shared" si="180"/>
        <v>2</v>
      </c>
      <c r="J86" s="372">
        <f t="shared" si="167"/>
        <v>3.0888030888030889E-2</v>
      </c>
      <c r="K86" s="371">
        <f t="shared" si="181"/>
        <v>15</v>
      </c>
      <c r="L86" s="373">
        <f t="shared" si="176"/>
        <v>0.23166023166023164</v>
      </c>
      <c r="M86" s="377">
        <f t="shared" si="182"/>
        <v>3383</v>
      </c>
      <c r="N86" s="374">
        <f t="shared" si="175"/>
        <v>52.247104247104247</v>
      </c>
      <c r="O86" s="375">
        <f t="shared" si="183"/>
        <v>3092</v>
      </c>
      <c r="P86" s="376">
        <f t="shared" si="168"/>
        <v>47.752895752895753</v>
      </c>
      <c r="Q86" s="377">
        <f t="shared" si="184"/>
        <v>306</v>
      </c>
      <c r="R86" s="374">
        <f t="shared" si="160"/>
        <v>59.187620889748551</v>
      </c>
      <c r="S86" s="375">
        <f t="shared" si="185"/>
        <v>211</v>
      </c>
      <c r="T86" s="378">
        <f t="shared" si="161"/>
        <v>40.812379110251449</v>
      </c>
      <c r="U86" s="377">
        <f t="shared" si="186"/>
        <v>2360</v>
      </c>
      <c r="V86" s="370">
        <f t="shared" si="162"/>
        <v>36.447876447876446</v>
      </c>
      <c r="W86" s="375">
        <f t="shared" si="187"/>
        <v>4115</v>
      </c>
      <c r="X86" s="378">
        <f t="shared" si="163"/>
        <v>63.552123552123554</v>
      </c>
      <c r="Y86" s="377">
        <f t="shared" si="188"/>
        <v>431</v>
      </c>
      <c r="Z86" s="370">
        <f t="shared" si="189"/>
        <v>83.36557059961315</v>
      </c>
      <c r="AA86" s="377">
        <f t="shared" si="190"/>
        <v>86</v>
      </c>
      <c r="AB86" s="378">
        <f t="shared" si="191"/>
        <v>16.634429400386846</v>
      </c>
      <c r="AC86" s="377">
        <f t="shared" si="192"/>
        <v>221</v>
      </c>
      <c r="AD86" s="370">
        <f t="shared" si="164"/>
        <v>42.746615087040617</v>
      </c>
      <c r="AE86" s="375">
        <f t="shared" si="193"/>
        <v>114</v>
      </c>
      <c r="AF86" s="370">
        <f t="shared" si="169"/>
        <v>22.050290135396519</v>
      </c>
      <c r="AG86" s="375">
        <f t="shared" si="194"/>
        <v>85</v>
      </c>
      <c r="AH86" s="374">
        <f t="shared" si="165"/>
        <v>16.441005802707931</v>
      </c>
      <c r="AI86" s="375">
        <f t="shared" si="195"/>
        <v>97</v>
      </c>
      <c r="AJ86" s="374">
        <f t="shared" si="170"/>
        <v>18.762088974854933</v>
      </c>
      <c r="AK86" s="375">
        <f t="shared" si="196"/>
        <v>0</v>
      </c>
      <c r="AL86" s="370">
        <f t="shared" si="171"/>
        <v>0</v>
      </c>
      <c r="AM86" s="375">
        <f t="shared" si="197"/>
        <v>0</v>
      </c>
      <c r="AN86" s="378">
        <f t="shared" si="166"/>
        <v>0</v>
      </c>
      <c r="AO86" s="806">
        <f t="shared" si="198"/>
        <v>6475</v>
      </c>
      <c r="AP86" s="379">
        <f t="shared" si="172"/>
        <v>517</v>
      </c>
      <c r="AS86" s="13">
        <v>576</v>
      </c>
      <c r="AT86" s="1">
        <v>777</v>
      </c>
      <c r="AU86" s="1">
        <v>3605</v>
      </c>
      <c r="AV86" s="1">
        <v>1409</v>
      </c>
      <c r="AW86" s="1">
        <v>2</v>
      </c>
      <c r="AX86" s="1">
        <v>5</v>
      </c>
      <c r="AY86" s="13">
        <v>576</v>
      </c>
      <c r="AZ86" s="1">
        <v>2879</v>
      </c>
      <c r="BA86" s="1">
        <v>2919</v>
      </c>
      <c r="BB86" s="13">
        <v>576</v>
      </c>
      <c r="BC86" s="1">
        <v>2149</v>
      </c>
      <c r="BD86" s="1">
        <v>3649</v>
      </c>
      <c r="BE86" s="1"/>
      <c r="BF86" s="13">
        <v>576</v>
      </c>
      <c r="BG86" s="562">
        <v>905</v>
      </c>
      <c r="BH86" s="562">
        <v>227</v>
      </c>
      <c r="BI86" s="13">
        <v>576</v>
      </c>
      <c r="BJ86" s="1">
        <v>577</v>
      </c>
      <c r="BK86" s="1">
        <v>555</v>
      </c>
      <c r="BL86" s="13">
        <v>576</v>
      </c>
      <c r="BM86" s="1">
        <v>374</v>
      </c>
      <c r="BN86" s="1">
        <v>248</v>
      </c>
      <c r="BO86" s="1">
        <v>203</v>
      </c>
      <c r="BP86" s="1">
        <v>306</v>
      </c>
      <c r="BQ86" s="1"/>
      <c r="BR86" s="558">
        <v>1</v>
      </c>
      <c r="BS86" s="558">
        <v>0.79946996466431097</v>
      </c>
      <c r="BT86" s="877">
        <v>576</v>
      </c>
      <c r="BU86" s="1">
        <v>1132</v>
      </c>
      <c r="BV86" s="878">
        <f t="shared" si="173"/>
        <v>905</v>
      </c>
      <c r="BW86" s="878">
        <f t="shared" si="174"/>
        <v>227</v>
      </c>
      <c r="CA86" s="61">
        <v>576</v>
      </c>
      <c r="CB86" s="61">
        <v>1132</v>
      </c>
    </row>
    <row r="87" spans="1:80" ht="15">
      <c r="A87" s="405">
        <v>148</v>
      </c>
      <c r="B87" s="406" t="s">
        <v>73</v>
      </c>
      <c r="C87" s="369">
        <f t="shared" si="177"/>
        <v>3113</v>
      </c>
      <c r="D87" s="370">
        <f t="shared" si="158"/>
        <v>19.660224832638626</v>
      </c>
      <c r="E87" s="371">
        <f t="shared" si="178"/>
        <v>7928</v>
      </c>
      <c r="F87" s="370">
        <f t="shared" si="159"/>
        <v>50.069470759125934</v>
      </c>
      <c r="G87" s="371">
        <f t="shared" si="179"/>
        <v>4458</v>
      </c>
      <c r="H87" s="370">
        <f t="shared" si="157"/>
        <v>28.154604016672984</v>
      </c>
      <c r="I87" s="371">
        <f t="shared" si="180"/>
        <v>181</v>
      </c>
      <c r="J87" s="372">
        <f t="shared" si="167"/>
        <v>1.143109763799419</v>
      </c>
      <c r="K87" s="371">
        <f t="shared" si="181"/>
        <v>154</v>
      </c>
      <c r="L87" s="373">
        <f t="shared" si="176"/>
        <v>0.97259062776304162</v>
      </c>
      <c r="M87" s="377">
        <f t="shared" si="182"/>
        <v>7795</v>
      </c>
      <c r="N87" s="374">
        <f t="shared" si="175"/>
        <v>49.229506126057849</v>
      </c>
      <c r="O87" s="375">
        <f t="shared" si="183"/>
        <v>8039</v>
      </c>
      <c r="P87" s="376">
        <f t="shared" si="168"/>
        <v>50.770493873942144</v>
      </c>
      <c r="Q87" s="377">
        <f t="shared" si="184"/>
        <v>16225</v>
      </c>
      <c r="R87" s="374">
        <f t="shared" si="160"/>
        <v>50.250867195242812</v>
      </c>
      <c r="S87" s="375">
        <f t="shared" si="185"/>
        <v>16063</v>
      </c>
      <c r="T87" s="378">
        <f t="shared" si="161"/>
        <v>49.749132804757181</v>
      </c>
      <c r="U87" s="377">
        <f t="shared" si="186"/>
        <v>8424</v>
      </c>
      <c r="V87" s="370">
        <f t="shared" si="162"/>
        <v>53.201970443349758</v>
      </c>
      <c r="W87" s="375">
        <f t="shared" si="187"/>
        <v>7410</v>
      </c>
      <c r="X87" s="378">
        <f t="shared" si="163"/>
        <v>46.798029556650242</v>
      </c>
      <c r="Y87" s="377">
        <f t="shared" si="188"/>
        <v>27343.540591606008</v>
      </c>
      <c r="Z87" s="370">
        <f t="shared" si="189"/>
        <v>84.686386866966075</v>
      </c>
      <c r="AA87" s="377">
        <f t="shared" si="190"/>
        <v>4944.4594083939919</v>
      </c>
      <c r="AB87" s="378">
        <f t="shared" si="191"/>
        <v>15.313613133033918</v>
      </c>
      <c r="AC87" s="377">
        <f t="shared" si="192"/>
        <v>10465</v>
      </c>
      <c r="AD87" s="370">
        <f t="shared" si="164"/>
        <v>32.411422200198217</v>
      </c>
      <c r="AE87" s="375">
        <f t="shared" si="193"/>
        <v>6832</v>
      </c>
      <c r="AF87" s="370">
        <f t="shared" si="169"/>
        <v>21.159563924677897</v>
      </c>
      <c r="AG87" s="375">
        <f t="shared" si="194"/>
        <v>5722</v>
      </c>
      <c r="AH87" s="374">
        <f t="shared" si="165"/>
        <v>17.721754212091177</v>
      </c>
      <c r="AI87" s="375">
        <f t="shared" si="195"/>
        <v>9209</v>
      </c>
      <c r="AJ87" s="374">
        <f t="shared" si="170"/>
        <v>28.521432111000994</v>
      </c>
      <c r="AK87" s="375">
        <f t="shared" si="196"/>
        <v>38</v>
      </c>
      <c r="AL87" s="370">
        <f t="shared" si="171"/>
        <v>0.11769078295341923</v>
      </c>
      <c r="AM87" s="375">
        <f t="shared" si="197"/>
        <v>22</v>
      </c>
      <c r="AN87" s="378">
        <f t="shared" si="166"/>
        <v>6.8136769078295342E-2</v>
      </c>
      <c r="AO87" s="806">
        <f t="shared" si="198"/>
        <v>15834</v>
      </c>
      <c r="AP87" s="379">
        <f t="shared" si="172"/>
        <v>32288</v>
      </c>
      <c r="AS87" s="13">
        <v>579</v>
      </c>
      <c r="AT87" s="1">
        <v>3122</v>
      </c>
      <c r="AU87" s="1">
        <v>21785</v>
      </c>
      <c r="AV87" s="1">
        <v>1203</v>
      </c>
      <c r="AW87" s="1">
        <v>9</v>
      </c>
      <c r="AX87" s="1">
        <v>9</v>
      </c>
      <c r="AY87" s="13">
        <v>579</v>
      </c>
      <c r="AZ87" s="1">
        <v>12614</v>
      </c>
      <c r="BA87" s="1">
        <v>13514</v>
      </c>
      <c r="BB87" s="13">
        <v>579</v>
      </c>
      <c r="BC87" s="1">
        <v>22081</v>
      </c>
      <c r="BD87" s="1">
        <v>4047</v>
      </c>
      <c r="BE87" s="1"/>
      <c r="BF87" s="13">
        <v>579</v>
      </c>
      <c r="BG87" s="562">
        <v>13582.834428948823</v>
      </c>
      <c r="BH87" s="562">
        <v>2695.1655710511768</v>
      </c>
      <c r="BI87" s="13">
        <v>579</v>
      </c>
      <c r="BJ87" s="1">
        <v>9384</v>
      </c>
      <c r="BK87" s="1">
        <v>6894</v>
      </c>
      <c r="BL87" s="13">
        <v>579</v>
      </c>
      <c r="BM87" s="1">
        <v>6892</v>
      </c>
      <c r="BN87" s="1">
        <v>2658</v>
      </c>
      <c r="BO87" s="1">
        <v>2487</v>
      </c>
      <c r="BP87" s="1">
        <v>4227</v>
      </c>
      <c r="BQ87" s="1">
        <v>5</v>
      </c>
      <c r="BR87" s="558">
        <v>9</v>
      </c>
      <c r="BS87" s="558">
        <v>0.83442894882349328</v>
      </c>
      <c r="BT87" s="877">
        <v>579</v>
      </c>
      <c r="BU87" s="1">
        <v>16278</v>
      </c>
      <c r="BV87" s="878">
        <f t="shared" si="173"/>
        <v>13582.834428948823</v>
      </c>
      <c r="BW87" s="878">
        <f t="shared" si="174"/>
        <v>2695.1655710511768</v>
      </c>
      <c r="CA87" s="61">
        <v>579</v>
      </c>
      <c r="CB87" s="61">
        <v>16278</v>
      </c>
    </row>
    <row r="88" spans="1:80" ht="15">
      <c r="A88" s="405">
        <v>197</v>
      </c>
      <c r="B88" s="406" t="s">
        <v>84</v>
      </c>
      <c r="C88" s="369">
        <f t="shared" si="177"/>
        <v>6051</v>
      </c>
      <c r="D88" s="370">
        <f t="shared" si="158"/>
        <v>54.523337538295195</v>
      </c>
      <c r="E88" s="371">
        <f t="shared" si="178"/>
        <v>4482</v>
      </c>
      <c r="F88" s="370">
        <f t="shared" si="159"/>
        <v>40.385655072986125</v>
      </c>
      <c r="G88" s="371">
        <f t="shared" si="179"/>
        <v>519</v>
      </c>
      <c r="H88" s="370">
        <f t="shared" si="157"/>
        <v>4.6765182915840686</v>
      </c>
      <c r="I88" s="371">
        <f t="shared" si="180"/>
        <v>29</v>
      </c>
      <c r="J88" s="372">
        <f t="shared" si="167"/>
        <v>0.26130834384573798</v>
      </c>
      <c r="K88" s="371">
        <f t="shared" si="181"/>
        <v>17</v>
      </c>
      <c r="L88" s="373">
        <f t="shared" si="176"/>
        <v>0.15318075328888089</v>
      </c>
      <c r="M88" s="377">
        <f t="shared" si="182"/>
        <v>5612</v>
      </c>
      <c r="N88" s="374">
        <f t="shared" si="175"/>
        <v>50.567669850423499</v>
      </c>
      <c r="O88" s="375">
        <f t="shared" si="183"/>
        <v>5486</v>
      </c>
      <c r="P88" s="376">
        <f t="shared" si="168"/>
        <v>49.432330149576501</v>
      </c>
      <c r="Q88" s="377">
        <f t="shared" si="184"/>
        <v>1327</v>
      </c>
      <c r="R88" s="374">
        <f t="shared" si="160"/>
        <v>51.896754008603828</v>
      </c>
      <c r="S88" s="375">
        <f t="shared" si="185"/>
        <v>1230</v>
      </c>
      <c r="T88" s="378">
        <f t="shared" si="161"/>
        <v>48.103245991396165</v>
      </c>
      <c r="U88" s="377">
        <f t="shared" si="186"/>
        <v>3792</v>
      </c>
      <c r="V88" s="370">
        <f t="shared" si="162"/>
        <v>34.16831861596684</v>
      </c>
      <c r="W88" s="375">
        <f t="shared" si="187"/>
        <v>7306</v>
      </c>
      <c r="X88" s="378">
        <f t="shared" si="163"/>
        <v>65.83168138403316</v>
      </c>
      <c r="Y88" s="377">
        <f t="shared" si="188"/>
        <v>2101</v>
      </c>
      <c r="Z88" s="370">
        <f t="shared" si="189"/>
        <v>82.166601486116548</v>
      </c>
      <c r="AA88" s="377">
        <f t="shared" si="190"/>
        <v>456</v>
      </c>
      <c r="AB88" s="378">
        <f t="shared" si="191"/>
        <v>17.833398513883459</v>
      </c>
      <c r="AC88" s="377">
        <f t="shared" si="192"/>
        <v>829</v>
      </c>
      <c r="AD88" s="370">
        <f t="shared" si="164"/>
        <v>32.420805631599528</v>
      </c>
      <c r="AE88" s="375">
        <f t="shared" si="193"/>
        <v>563</v>
      </c>
      <c r="AF88" s="370">
        <f t="shared" si="169"/>
        <v>22.017989831834182</v>
      </c>
      <c r="AG88" s="375">
        <f t="shared" si="194"/>
        <v>497</v>
      </c>
      <c r="AH88" s="374">
        <f t="shared" si="165"/>
        <v>19.436840046929994</v>
      </c>
      <c r="AI88" s="375">
        <f t="shared" si="195"/>
        <v>665</v>
      </c>
      <c r="AJ88" s="374">
        <f t="shared" si="170"/>
        <v>26.007039499413377</v>
      </c>
      <c r="AK88" s="375">
        <f t="shared" si="196"/>
        <v>1</v>
      </c>
      <c r="AL88" s="370">
        <f t="shared" si="171"/>
        <v>3.9108330074305822E-2</v>
      </c>
      <c r="AM88" s="375">
        <f t="shared" si="197"/>
        <v>2</v>
      </c>
      <c r="AN88" s="378">
        <f t="shared" si="166"/>
        <v>7.8216660148611644E-2</v>
      </c>
      <c r="AO88" s="806">
        <f t="shared" si="198"/>
        <v>11098</v>
      </c>
      <c r="AP88" s="379">
        <f t="shared" si="172"/>
        <v>2557</v>
      </c>
      <c r="AS88" s="13">
        <v>585</v>
      </c>
      <c r="AT88" s="1">
        <v>546</v>
      </c>
      <c r="AU88" s="1">
        <v>5443</v>
      </c>
      <c r="AV88" s="1">
        <v>1194</v>
      </c>
      <c r="AW88" s="1">
        <v>10</v>
      </c>
      <c r="AX88" s="1">
        <v>10</v>
      </c>
      <c r="AY88" s="13">
        <v>585</v>
      </c>
      <c r="AZ88" s="1">
        <v>3471</v>
      </c>
      <c r="BA88" s="1">
        <v>3732</v>
      </c>
      <c r="BB88" s="13">
        <v>585</v>
      </c>
      <c r="BC88" s="1">
        <v>4857</v>
      </c>
      <c r="BD88" s="1">
        <v>2346</v>
      </c>
      <c r="BE88" s="1"/>
      <c r="BF88" s="13">
        <v>585</v>
      </c>
      <c r="BG88" s="562">
        <v>2723</v>
      </c>
      <c r="BH88" s="562">
        <v>417</v>
      </c>
      <c r="BI88" s="13">
        <v>585</v>
      </c>
      <c r="BJ88" s="1">
        <v>1873</v>
      </c>
      <c r="BK88" s="1">
        <v>1267</v>
      </c>
      <c r="BL88" s="13">
        <v>585</v>
      </c>
      <c r="BM88" s="1">
        <v>1410</v>
      </c>
      <c r="BN88" s="1">
        <v>478</v>
      </c>
      <c r="BO88" s="1">
        <v>463</v>
      </c>
      <c r="BP88" s="1">
        <v>789</v>
      </c>
      <c r="BQ88" s="1"/>
      <c r="BR88" s="558"/>
      <c r="BS88" s="558">
        <v>0.86719745222929934</v>
      </c>
      <c r="BT88" s="877">
        <v>585</v>
      </c>
      <c r="BU88" s="1">
        <v>3140</v>
      </c>
      <c r="BV88" s="878">
        <f t="shared" si="173"/>
        <v>2723</v>
      </c>
      <c r="BW88" s="878">
        <f t="shared" si="174"/>
        <v>417</v>
      </c>
      <c r="CA88" s="61">
        <v>585</v>
      </c>
      <c r="CB88" s="61">
        <v>3140</v>
      </c>
    </row>
    <row r="89" spans="1:80" ht="15">
      <c r="A89" s="405">
        <v>206</v>
      </c>
      <c r="B89" s="406" t="s">
        <v>86</v>
      </c>
      <c r="C89" s="369">
        <f t="shared" si="177"/>
        <v>752</v>
      </c>
      <c r="D89" s="370">
        <f t="shared" si="158"/>
        <v>26.809269162210335</v>
      </c>
      <c r="E89" s="371">
        <f t="shared" si="178"/>
        <v>1445</v>
      </c>
      <c r="F89" s="370">
        <f t="shared" si="159"/>
        <v>51.515151515151516</v>
      </c>
      <c r="G89" s="371">
        <f t="shared" si="179"/>
        <v>583</v>
      </c>
      <c r="H89" s="370">
        <f t="shared" si="157"/>
        <v>20.784313725490197</v>
      </c>
      <c r="I89" s="371">
        <f t="shared" si="180"/>
        <v>23</v>
      </c>
      <c r="J89" s="372">
        <f t="shared" si="167"/>
        <v>0.81996434937611407</v>
      </c>
      <c r="K89" s="371">
        <f t="shared" si="181"/>
        <v>2</v>
      </c>
      <c r="L89" s="373">
        <f t="shared" si="176"/>
        <v>7.130124777183601E-2</v>
      </c>
      <c r="M89" s="377">
        <f t="shared" si="182"/>
        <v>1421</v>
      </c>
      <c r="N89" s="374">
        <f t="shared" si="175"/>
        <v>50.65953654188948</v>
      </c>
      <c r="O89" s="375">
        <f t="shared" si="183"/>
        <v>1384</v>
      </c>
      <c r="P89" s="376">
        <f t="shared" si="168"/>
        <v>49.34046345811052</v>
      </c>
      <c r="Q89" s="377">
        <f t="shared" si="184"/>
        <v>363</v>
      </c>
      <c r="R89" s="374">
        <f t="shared" si="160"/>
        <v>57.436708860759488</v>
      </c>
      <c r="S89" s="375">
        <f t="shared" si="185"/>
        <v>269</v>
      </c>
      <c r="T89" s="378">
        <f t="shared" si="161"/>
        <v>42.563291139240505</v>
      </c>
      <c r="U89" s="377">
        <f t="shared" si="186"/>
        <v>807</v>
      </c>
      <c r="V89" s="370">
        <f t="shared" si="162"/>
        <v>28.770053475935832</v>
      </c>
      <c r="W89" s="375">
        <f t="shared" si="187"/>
        <v>1998</v>
      </c>
      <c r="X89" s="378">
        <f t="shared" si="163"/>
        <v>71.229946524064175</v>
      </c>
      <c r="Y89" s="377">
        <f t="shared" si="188"/>
        <v>493.00000000000006</v>
      </c>
      <c r="Z89" s="370">
        <f t="shared" si="189"/>
        <v>78.006329113924053</v>
      </c>
      <c r="AA89" s="377">
        <f t="shared" si="190"/>
        <v>138.99999999999994</v>
      </c>
      <c r="AB89" s="378">
        <f t="shared" si="191"/>
        <v>21.993670886075943</v>
      </c>
      <c r="AC89" s="377">
        <f t="shared" si="192"/>
        <v>265</v>
      </c>
      <c r="AD89" s="370">
        <f t="shared" si="164"/>
        <v>41.930379746835442</v>
      </c>
      <c r="AE89" s="375">
        <f t="shared" si="193"/>
        <v>111</v>
      </c>
      <c r="AF89" s="370">
        <f t="shared" si="169"/>
        <v>17.563291139240505</v>
      </c>
      <c r="AG89" s="375">
        <f t="shared" si="194"/>
        <v>98</v>
      </c>
      <c r="AH89" s="374">
        <f t="shared" si="165"/>
        <v>15.50632911392405</v>
      </c>
      <c r="AI89" s="375">
        <f t="shared" si="195"/>
        <v>158</v>
      </c>
      <c r="AJ89" s="374">
        <f t="shared" si="170"/>
        <v>25</v>
      </c>
      <c r="AK89" s="375">
        <f t="shared" si="196"/>
        <v>0</v>
      </c>
      <c r="AL89" s="370">
        <f t="shared" si="171"/>
        <v>0</v>
      </c>
      <c r="AM89" s="375">
        <f t="shared" si="197"/>
        <v>0</v>
      </c>
      <c r="AN89" s="378">
        <f t="shared" si="166"/>
        <v>0</v>
      </c>
      <c r="AO89" s="806">
        <f t="shared" si="198"/>
        <v>2805</v>
      </c>
      <c r="AP89" s="379">
        <f t="shared" si="172"/>
        <v>632</v>
      </c>
      <c r="AS89" s="13">
        <v>591</v>
      </c>
      <c r="AT89" s="1">
        <v>1680</v>
      </c>
      <c r="AU89" s="1">
        <v>6694</v>
      </c>
      <c r="AV89" s="1">
        <v>1183</v>
      </c>
      <c r="AW89" s="1">
        <v>2</v>
      </c>
      <c r="AX89" s="1">
        <v>25</v>
      </c>
      <c r="AY89" s="13">
        <v>591</v>
      </c>
      <c r="AZ89" s="1">
        <v>4502</v>
      </c>
      <c r="BA89" s="1">
        <v>5082</v>
      </c>
      <c r="BB89" s="13">
        <v>591</v>
      </c>
      <c r="BC89" s="1">
        <v>5518</v>
      </c>
      <c r="BD89" s="1">
        <v>4066</v>
      </c>
      <c r="BE89" s="1"/>
      <c r="BF89" s="13">
        <v>591</v>
      </c>
      <c r="BG89" s="562">
        <v>3489</v>
      </c>
      <c r="BH89" s="562">
        <v>671</v>
      </c>
      <c r="BI89" s="13">
        <v>591</v>
      </c>
      <c r="BJ89" s="1">
        <v>2557</v>
      </c>
      <c r="BK89" s="1">
        <v>1603</v>
      </c>
      <c r="BL89" s="13">
        <v>591</v>
      </c>
      <c r="BM89" s="1">
        <v>1918</v>
      </c>
      <c r="BN89" s="1">
        <v>583</v>
      </c>
      <c r="BO89" s="1">
        <v>638</v>
      </c>
      <c r="BP89" s="1">
        <v>1019</v>
      </c>
      <c r="BQ89" s="1">
        <v>1</v>
      </c>
      <c r="BR89" s="558">
        <v>1</v>
      </c>
      <c r="BS89" s="558">
        <v>0.83870192307692304</v>
      </c>
      <c r="BT89" s="877">
        <v>591</v>
      </c>
      <c r="BU89" s="1">
        <v>4160</v>
      </c>
      <c r="BV89" s="878">
        <f t="shared" si="173"/>
        <v>3489</v>
      </c>
      <c r="BW89" s="878">
        <f t="shared" si="174"/>
        <v>671</v>
      </c>
      <c r="CA89" s="61">
        <v>591</v>
      </c>
      <c r="CB89" s="61">
        <v>4160</v>
      </c>
    </row>
    <row r="90" spans="1:80" ht="15">
      <c r="A90" s="405">
        <v>313</v>
      </c>
      <c r="B90" s="406" t="s">
        <v>824</v>
      </c>
      <c r="C90" s="369">
        <f t="shared" si="177"/>
        <v>5566</v>
      </c>
      <c r="D90" s="370">
        <f t="shared" si="158"/>
        <v>81.648819128648967</v>
      </c>
      <c r="E90" s="371">
        <f t="shared" si="178"/>
        <v>1013</v>
      </c>
      <c r="F90" s="370">
        <f t="shared" si="159"/>
        <v>14.859909050902157</v>
      </c>
      <c r="G90" s="371">
        <f t="shared" si="179"/>
        <v>197</v>
      </c>
      <c r="H90" s="370">
        <f t="shared" si="157"/>
        <v>2.8898342379345752</v>
      </c>
      <c r="I90" s="371">
        <f t="shared" si="180"/>
        <v>21</v>
      </c>
      <c r="J90" s="372">
        <f t="shared" si="167"/>
        <v>0.30805339592195979</v>
      </c>
      <c r="K90" s="371">
        <f t="shared" si="181"/>
        <v>20</v>
      </c>
      <c r="L90" s="373">
        <f t="shared" si="176"/>
        <v>0.29338418659234267</v>
      </c>
      <c r="M90" s="377">
        <f t="shared" si="182"/>
        <v>3456</v>
      </c>
      <c r="N90" s="374">
        <f t="shared" si="175"/>
        <v>50.696787443156808</v>
      </c>
      <c r="O90" s="375">
        <f t="shared" si="183"/>
        <v>3361</v>
      </c>
      <c r="P90" s="376">
        <f t="shared" si="168"/>
        <v>49.303212556843185</v>
      </c>
      <c r="Q90" s="377">
        <f t="shared" si="184"/>
        <v>737</v>
      </c>
      <c r="R90" s="374">
        <f t="shared" si="160"/>
        <v>51.901408450704224</v>
      </c>
      <c r="S90" s="375">
        <f t="shared" si="185"/>
        <v>683</v>
      </c>
      <c r="T90" s="378">
        <f t="shared" si="161"/>
        <v>48.098591549295776</v>
      </c>
      <c r="U90" s="377">
        <f t="shared" si="186"/>
        <v>3052</v>
      </c>
      <c r="V90" s="370">
        <f t="shared" si="162"/>
        <v>44.770426873991489</v>
      </c>
      <c r="W90" s="375">
        <f t="shared" si="187"/>
        <v>3765</v>
      </c>
      <c r="X90" s="378">
        <f t="shared" si="163"/>
        <v>55.229573126008511</v>
      </c>
      <c r="Y90" s="377">
        <f t="shared" si="188"/>
        <v>1228</v>
      </c>
      <c r="Z90" s="370">
        <f t="shared" si="189"/>
        <v>86.478873239436609</v>
      </c>
      <c r="AA90" s="377">
        <f t="shared" si="190"/>
        <v>192</v>
      </c>
      <c r="AB90" s="378">
        <f t="shared" si="191"/>
        <v>13.521126760563378</v>
      </c>
      <c r="AC90" s="377">
        <f t="shared" si="192"/>
        <v>470</v>
      </c>
      <c r="AD90" s="370">
        <f t="shared" si="164"/>
        <v>33.098591549295776</v>
      </c>
      <c r="AE90" s="375">
        <f t="shared" si="193"/>
        <v>284</v>
      </c>
      <c r="AF90" s="370">
        <f t="shared" si="169"/>
        <v>20</v>
      </c>
      <c r="AG90" s="375">
        <f t="shared" si="194"/>
        <v>267</v>
      </c>
      <c r="AH90" s="374">
        <f t="shared" si="165"/>
        <v>18.802816901408452</v>
      </c>
      <c r="AI90" s="375">
        <f t="shared" si="195"/>
        <v>399</v>
      </c>
      <c r="AJ90" s="374">
        <f t="shared" si="170"/>
        <v>28.098591549295776</v>
      </c>
      <c r="AK90" s="375">
        <f t="shared" si="196"/>
        <v>0</v>
      </c>
      <c r="AL90" s="370">
        <f t="shared" si="171"/>
        <v>0</v>
      </c>
      <c r="AM90" s="375">
        <f t="shared" si="197"/>
        <v>0</v>
      </c>
      <c r="AN90" s="378">
        <f t="shared" si="166"/>
        <v>0</v>
      </c>
      <c r="AO90" s="806">
        <f t="shared" si="198"/>
        <v>6817</v>
      </c>
      <c r="AP90" s="379">
        <f t="shared" si="172"/>
        <v>1420</v>
      </c>
      <c r="AS90" s="13">
        <v>604</v>
      </c>
      <c r="AT90" s="1">
        <v>5810</v>
      </c>
      <c r="AU90" s="1">
        <v>13323</v>
      </c>
      <c r="AV90" s="1">
        <v>974</v>
      </c>
      <c r="AW90" s="1">
        <v>2</v>
      </c>
      <c r="AX90" s="1">
        <v>76</v>
      </c>
      <c r="AY90" s="13">
        <v>604</v>
      </c>
      <c r="AZ90" s="1">
        <v>9734</v>
      </c>
      <c r="BA90" s="1">
        <v>10451</v>
      </c>
      <c r="BB90" s="13">
        <v>604</v>
      </c>
      <c r="BC90" s="1">
        <v>11963</v>
      </c>
      <c r="BD90" s="1">
        <v>8222</v>
      </c>
      <c r="BE90" s="1"/>
      <c r="BF90" s="13">
        <v>604</v>
      </c>
      <c r="BG90" s="562">
        <v>4259.5177330244169</v>
      </c>
      <c r="BH90" s="562">
        <v>1353.4822669755831</v>
      </c>
      <c r="BI90" s="13">
        <v>604</v>
      </c>
      <c r="BJ90" s="1">
        <v>3537</v>
      </c>
      <c r="BK90" s="1">
        <v>2076</v>
      </c>
      <c r="BL90" s="13">
        <v>604</v>
      </c>
      <c r="BM90" s="1">
        <v>2875</v>
      </c>
      <c r="BN90" s="1">
        <v>987</v>
      </c>
      <c r="BO90" s="1">
        <v>662</v>
      </c>
      <c r="BP90" s="1">
        <v>1088</v>
      </c>
      <c r="BQ90" s="1"/>
      <c r="BR90" s="558">
        <v>1</v>
      </c>
      <c r="BS90" s="558">
        <v>0.75886651220816259</v>
      </c>
      <c r="BT90" s="877">
        <v>604</v>
      </c>
      <c r="BU90" s="1">
        <v>5613</v>
      </c>
      <c r="BV90" s="878">
        <f t="shared" si="173"/>
        <v>4259.5177330244169</v>
      </c>
      <c r="BW90" s="878">
        <f t="shared" si="174"/>
        <v>1353.4822669755831</v>
      </c>
      <c r="CA90" s="61">
        <v>604</v>
      </c>
      <c r="CB90" s="61">
        <v>5613</v>
      </c>
    </row>
    <row r="91" spans="1:80" ht="15">
      <c r="A91" s="405">
        <v>318</v>
      </c>
      <c r="B91" s="406" t="s">
        <v>120</v>
      </c>
      <c r="C91" s="369">
        <f t="shared" si="177"/>
        <v>1481</v>
      </c>
      <c r="D91" s="370">
        <f t="shared" si="158"/>
        <v>12.476832350463352</v>
      </c>
      <c r="E91" s="371">
        <f t="shared" si="178"/>
        <v>6074</v>
      </c>
      <c r="F91" s="370">
        <f t="shared" si="159"/>
        <v>51.171019376579608</v>
      </c>
      <c r="G91" s="371">
        <f t="shared" si="179"/>
        <v>3674</v>
      </c>
      <c r="H91" s="370">
        <f t="shared" si="157"/>
        <v>30.951979780960404</v>
      </c>
      <c r="I91" s="371">
        <f t="shared" si="180"/>
        <v>616</v>
      </c>
      <c r="J91" s="372">
        <f t="shared" si="167"/>
        <v>5.18955349620893</v>
      </c>
      <c r="K91" s="371">
        <f t="shared" si="181"/>
        <v>25</v>
      </c>
      <c r="L91" s="373">
        <f t="shared" si="176"/>
        <v>0.21061499578770007</v>
      </c>
      <c r="M91" s="377">
        <f t="shared" si="182"/>
        <v>5823</v>
      </c>
      <c r="N91" s="374">
        <f t="shared" si="175"/>
        <v>49.0564448188711</v>
      </c>
      <c r="O91" s="375">
        <f t="shared" si="183"/>
        <v>6047</v>
      </c>
      <c r="P91" s="376">
        <f t="shared" si="168"/>
        <v>50.9435551811289</v>
      </c>
      <c r="Q91" s="377">
        <f t="shared" si="184"/>
        <v>14926</v>
      </c>
      <c r="R91" s="374">
        <f t="shared" si="160"/>
        <v>50.475127658854959</v>
      </c>
      <c r="S91" s="375">
        <f t="shared" si="185"/>
        <v>14645</v>
      </c>
      <c r="T91" s="378">
        <f t="shared" si="161"/>
        <v>49.524872341145041</v>
      </c>
      <c r="U91" s="377">
        <f t="shared" si="186"/>
        <v>4886</v>
      </c>
      <c r="V91" s="370">
        <f t="shared" si="162"/>
        <v>41.162594776748108</v>
      </c>
      <c r="W91" s="375">
        <f t="shared" si="187"/>
        <v>6984</v>
      </c>
      <c r="X91" s="378">
        <f t="shared" si="163"/>
        <v>58.837405223251892</v>
      </c>
      <c r="Y91" s="377">
        <f t="shared" si="188"/>
        <v>25546.319488601774</v>
      </c>
      <c r="Z91" s="370">
        <f t="shared" si="189"/>
        <v>86.389772035446128</v>
      </c>
      <c r="AA91" s="377">
        <f t="shared" si="190"/>
        <v>4024.6805113982264</v>
      </c>
      <c r="AB91" s="378">
        <f t="shared" si="191"/>
        <v>13.610227964553875</v>
      </c>
      <c r="AC91" s="377">
        <f t="shared" si="192"/>
        <v>9722</v>
      </c>
      <c r="AD91" s="370">
        <f t="shared" si="164"/>
        <v>32.876804977849922</v>
      </c>
      <c r="AE91" s="375">
        <f t="shared" si="193"/>
        <v>6650</v>
      </c>
      <c r="AF91" s="370">
        <f t="shared" si="169"/>
        <v>22.488248621960704</v>
      </c>
      <c r="AG91" s="375">
        <f t="shared" si="194"/>
        <v>5154</v>
      </c>
      <c r="AH91" s="374">
        <f t="shared" si="165"/>
        <v>17.429238104900072</v>
      </c>
      <c r="AI91" s="375">
        <f t="shared" si="195"/>
        <v>7954</v>
      </c>
      <c r="AJ91" s="374">
        <f t="shared" si="170"/>
        <v>26.897974366778261</v>
      </c>
      <c r="AK91" s="375">
        <f t="shared" si="196"/>
        <v>50</v>
      </c>
      <c r="AL91" s="370">
        <f t="shared" si="171"/>
        <v>0.16908457610496772</v>
      </c>
      <c r="AM91" s="375">
        <f t="shared" si="197"/>
        <v>41</v>
      </c>
      <c r="AN91" s="378">
        <f t="shared" si="166"/>
        <v>0.13864935240607354</v>
      </c>
      <c r="AO91" s="806">
        <f t="shared" si="198"/>
        <v>11870</v>
      </c>
      <c r="AP91" s="379">
        <f t="shared" si="172"/>
        <v>29571</v>
      </c>
      <c r="AS91" s="13">
        <v>607</v>
      </c>
      <c r="AT91" s="1">
        <v>608</v>
      </c>
      <c r="AU91" s="1">
        <v>1627</v>
      </c>
      <c r="AV91" s="1">
        <v>1312</v>
      </c>
      <c r="AW91" s="1">
        <v>114</v>
      </c>
      <c r="AX91" s="1">
        <v>77</v>
      </c>
      <c r="AY91" s="13">
        <v>607</v>
      </c>
      <c r="AZ91" s="1">
        <v>1860</v>
      </c>
      <c r="BA91" s="1">
        <v>1878</v>
      </c>
      <c r="BB91" s="13">
        <v>607</v>
      </c>
      <c r="BC91" s="1">
        <v>1931</v>
      </c>
      <c r="BD91" s="1">
        <v>1807</v>
      </c>
      <c r="BE91" s="1"/>
      <c r="BF91" s="13">
        <v>607</v>
      </c>
      <c r="BG91" s="562">
        <v>8454.873256894949</v>
      </c>
      <c r="BH91" s="562">
        <v>1227.126743105051</v>
      </c>
      <c r="BI91" s="13">
        <v>607</v>
      </c>
      <c r="BJ91" s="1">
        <v>4866</v>
      </c>
      <c r="BK91" s="1">
        <v>4816</v>
      </c>
      <c r="BL91" s="13">
        <v>607</v>
      </c>
      <c r="BM91" s="1">
        <v>3476</v>
      </c>
      <c r="BN91" s="1">
        <v>2380</v>
      </c>
      <c r="BO91" s="1">
        <v>1379</v>
      </c>
      <c r="BP91" s="1">
        <v>2425</v>
      </c>
      <c r="BQ91" s="1">
        <v>11</v>
      </c>
      <c r="BR91" s="558">
        <v>11</v>
      </c>
      <c r="BS91" s="558">
        <v>0.87325689494886893</v>
      </c>
      <c r="BT91" s="877">
        <v>607</v>
      </c>
      <c r="BU91" s="1">
        <v>9682</v>
      </c>
      <c r="BV91" s="878">
        <f t="shared" si="173"/>
        <v>8454.873256894949</v>
      </c>
      <c r="BW91" s="878">
        <f t="shared" si="174"/>
        <v>1227.126743105051</v>
      </c>
      <c r="CA91" s="61">
        <v>607</v>
      </c>
      <c r="CB91" s="61">
        <v>9682</v>
      </c>
    </row>
    <row r="92" spans="1:80" ht="15">
      <c r="A92" s="405">
        <v>321</v>
      </c>
      <c r="B92" s="406" t="s">
        <v>122</v>
      </c>
      <c r="C92" s="369">
        <f t="shared" si="177"/>
        <v>1236</v>
      </c>
      <c r="D92" s="370">
        <f t="shared" si="158"/>
        <v>39.819587628865975</v>
      </c>
      <c r="E92" s="371">
        <f t="shared" si="178"/>
        <v>835</v>
      </c>
      <c r="F92" s="370">
        <f t="shared" si="159"/>
        <v>26.900773195876287</v>
      </c>
      <c r="G92" s="371">
        <f t="shared" si="179"/>
        <v>1005</v>
      </c>
      <c r="H92" s="370">
        <f t="shared" si="157"/>
        <v>32.37757731958763</v>
      </c>
      <c r="I92" s="371">
        <f t="shared" si="180"/>
        <v>4</v>
      </c>
      <c r="J92" s="372">
        <f t="shared" si="167"/>
        <v>0.12886597938144329</v>
      </c>
      <c r="K92" s="371">
        <f t="shared" si="181"/>
        <v>24</v>
      </c>
      <c r="L92" s="373">
        <f t="shared" si="176"/>
        <v>0.77319587628865982</v>
      </c>
      <c r="M92" s="377">
        <f t="shared" si="182"/>
        <v>1506</v>
      </c>
      <c r="N92" s="374">
        <f t="shared" si="175"/>
        <v>48.518041237113401</v>
      </c>
      <c r="O92" s="375">
        <f t="shared" si="183"/>
        <v>1598</v>
      </c>
      <c r="P92" s="376">
        <f t="shared" si="168"/>
        <v>51.481958762886592</v>
      </c>
      <c r="Q92" s="377">
        <f t="shared" si="184"/>
        <v>1266</v>
      </c>
      <c r="R92" s="374">
        <f t="shared" si="160"/>
        <v>49.764150943396224</v>
      </c>
      <c r="S92" s="375">
        <f t="shared" si="185"/>
        <v>1278</v>
      </c>
      <c r="T92" s="378">
        <f t="shared" si="161"/>
        <v>50.235849056603776</v>
      </c>
      <c r="U92" s="377">
        <f t="shared" si="186"/>
        <v>2189</v>
      </c>
      <c r="V92" s="370">
        <f t="shared" si="162"/>
        <v>70.521907216494853</v>
      </c>
      <c r="W92" s="375">
        <f t="shared" si="187"/>
        <v>915</v>
      </c>
      <c r="X92" s="378">
        <f t="shared" si="163"/>
        <v>29.478092783505154</v>
      </c>
      <c r="Y92" s="377">
        <f t="shared" si="188"/>
        <v>2195</v>
      </c>
      <c r="Z92" s="370">
        <f t="shared" si="189"/>
        <v>86.281446540880495</v>
      </c>
      <c r="AA92" s="377">
        <f t="shared" si="190"/>
        <v>349</v>
      </c>
      <c r="AB92" s="378">
        <f t="shared" si="191"/>
        <v>13.718553459119498</v>
      </c>
      <c r="AC92" s="377">
        <f t="shared" si="192"/>
        <v>778</v>
      </c>
      <c r="AD92" s="370">
        <f t="shared" si="164"/>
        <v>30.581761006289309</v>
      </c>
      <c r="AE92" s="375">
        <f t="shared" si="193"/>
        <v>578</v>
      </c>
      <c r="AF92" s="370">
        <f t="shared" si="169"/>
        <v>22.720125786163521</v>
      </c>
      <c r="AG92" s="375">
        <f t="shared" si="194"/>
        <v>484</v>
      </c>
      <c r="AH92" s="374">
        <f t="shared" si="165"/>
        <v>19.025157232704405</v>
      </c>
      <c r="AI92" s="375">
        <f t="shared" si="195"/>
        <v>697</v>
      </c>
      <c r="AJ92" s="374">
        <f t="shared" si="170"/>
        <v>27.397798742138363</v>
      </c>
      <c r="AK92" s="375">
        <f t="shared" si="196"/>
        <v>4</v>
      </c>
      <c r="AL92" s="370">
        <f t="shared" si="171"/>
        <v>0.15723270440251574</v>
      </c>
      <c r="AM92" s="375">
        <f t="shared" si="197"/>
        <v>3</v>
      </c>
      <c r="AN92" s="378">
        <f t="shared" si="166"/>
        <v>0.11792452830188679</v>
      </c>
      <c r="AO92" s="806">
        <f t="shared" si="198"/>
        <v>3104</v>
      </c>
      <c r="AP92" s="379">
        <f t="shared" si="172"/>
        <v>2544</v>
      </c>
      <c r="AS92" s="13">
        <v>615</v>
      </c>
      <c r="AT92" s="1">
        <v>6429</v>
      </c>
      <c r="AU92" s="1">
        <v>14813</v>
      </c>
      <c r="AV92" s="1">
        <v>3772</v>
      </c>
      <c r="AW92" s="1">
        <v>564</v>
      </c>
      <c r="AX92" s="1">
        <v>137</v>
      </c>
      <c r="AY92" s="13">
        <v>615</v>
      </c>
      <c r="AZ92" s="1">
        <v>12377</v>
      </c>
      <c r="BA92" s="1">
        <v>13338</v>
      </c>
      <c r="BB92" s="13">
        <v>615</v>
      </c>
      <c r="BC92" s="1">
        <v>18787</v>
      </c>
      <c r="BD92" s="1">
        <v>6928</v>
      </c>
      <c r="BE92" s="1"/>
      <c r="BF92" s="13">
        <v>615</v>
      </c>
      <c r="BG92" s="562">
        <v>137689.02774753707</v>
      </c>
      <c r="BH92" s="562">
        <v>11129.972252462932</v>
      </c>
      <c r="BI92" s="13">
        <v>615</v>
      </c>
      <c r="BJ92" s="1">
        <v>74431</v>
      </c>
      <c r="BK92" s="1">
        <v>74388</v>
      </c>
      <c r="BL92" s="13">
        <v>615</v>
      </c>
      <c r="BM92" s="1">
        <v>48950</v>
      </c>
      <c r="BN92" s="1">
        <v>36576</v>
      </c>
      <c r="BO92" s="1">
        <v>25097</v>
      </c>
      <c r="BP92" s="1">
        <v>37587</v>
      </c>
      <c r="BQ92" s="1">
        <v>384</v>
      </c>
      <c r="BR92" s="558">
        <v>225</v>
      </c>
      <c r="BS92" s="558">
        <v>0.92521134900474444</v>
      </c>
      <c r="BT92" s="877">
        <v>615</v>
      </c>
      <c r="BU92" s="1">
        <v>148819</v>
      </c>
      <c r="BV92" s="878">
        <f t="shared" si="173"/>
        <v>137689.02774753707</v>
      </c>
      <c r="BW92" s="878">
        <f t="shared" si="174"/>
        <v>11129.972252462932</v>
      </c>
      <c r="CA92" s="61">
        <v>615</v>
      </c>
      <c r="CB92" s="61">
        <v>148819</v>
      </c>
    </row>
    <row r="93" spans="1:80" ht="15">
      <c r="A93" s="405">
        <v>376</v>
      </c>
      <c r="B93" s="406" t="s">
        <v>825</v>
      </c>
      <c r="C93" s="369">
        <f t="shared" si="177"/>
        <v>2489</v>
      </c>
      <c r="D93" s="370">
        <f t="shared" si="158"/>
        <v>20.886129059327011</v>
      </c>
      <c r="E93" s="371">
        <f t="shared" si="178"/>
        <v>5913</v>
      </c>
      <c r="F93" s="370">
        <f t="shared" si="159"/>
        <v>49.618192498111938</v>
      </c>
      <c r="G93" s="371">
        <f t="shared" si="179"/>
        <v>3217</v>
      </c>
      <c r="H93" s="370">
        <f t="shared" si="157"/>
        <v>26.995049089535954</v>
      </c>
      <c r="I93" s="371">
        <f t="shared" si="180"/>
        <v>262</v>
      </c>
      <c r="J93" s="372">
        <f t="shared" si="167"/>
        <v>2.1985399009817908</v>
      </c>
      <c r="K93" s="371">
        <f t="shared" si="181"/>
        <v>36</v>
      </c>
      <c r="L93" s="373">
        <f t="shared" si="176"/>
        <v>0.30208945204329951</v>
      </c>
      <c r="M93" s="377">
        <f t="shared" si="182"/>
        <v>5866</v>
      </c>
      <c r="N93" s="374">
        <f t="shared" si="175"/>
        <v>49.223797935722082</v>
      </c>
      <c r="O93" s="375">
        <f t="shared" si="183"/>
        <v>6051</v>
      </c>
      <c r="P93" s="376">
        <f t="shared" si="168"/>
        <v>50.776202064277918</v>
      </c>
      <c r="Q93" s="377">
        <f t="shared" si="184"/>
        <v>29927</v>
      </c>
      <c r="R93" s="374">
        <f t="shared" si="160"/>
        <v>49.79865548455804</v>
      </c>
      <c r="S93" s="375">
        <f t="shared" si="185"/>
        <v>30169</v>
      </c>
      <c r="T93" s="378">
        <f t="shared" si="161"/>
        <v>50.20134451544196</v>
      </c>
      <c r="U93" s="377">
        <f t="shared" si="186"/>
        <v>9238</v>
      </c>
      <c r="V93" s="370">
        <f t="shared" si="162"/>
        <v>77.519509943777791</v>
      </c>
      <c r="W93" s="375">
        <f t="shared" si="187"/>
        <v>2679</v>
      </c>
      <c r="X93" s="378">
        <f t="shared" si="163"/>
        <v>22.480490056222205</v>
      </c>
      <c r="Y93" s="377">
        <f t="shared" si="188"/>
        <v>56811.72674776589</v>
      </c>
      <c r="Z93" s="370">
        <f t="shared" si="189"/>
        <v>94.534955317768052</v>
      </c>
      <c r="AA93" s="377">
        <f t="shared" si="190"/>
        <v>3284.2732522341103</v>
      </c>
      <c r="AB93" s="378">
        <f t="shared" si="191"/>
        <v>5.4650446822319463</v>
      </c>
      <c r="AC93" s="377">
        <f t="shared" si="192"/>
        <v>19938</v>
      </c>
      <c r="AD93" s="370">
        <f t="shared" si="164"/>
        <v>33.176916932907346</v>
      </c>
      <c r="AE93" s="375">
        <f t="shared" si="193"/>
        <v>14480</v>
      </c>
      <c r="AF93" s="370">
        <f t="shared" si="169"/>
        <v>24.094781682641109</v>
      </c>
      <c r="AG93" s="375">
        <f t="shared" si="194"/>
        <v>9881</v>
      </c>
      <c r="AH93" s="374">
        <f t="shared" si="165"/>
        <v>16.442026091586794</v>
      </c>
      <c r="AI93" s="375">
        <f t="shared" si="195"/>
        <v>15598</v>
      </c>
      <c r="AJ93" s="374">
        <f t="shared" si="170"/>
        <v>25.955138445154418</v>
      </c>
      <c r="AK93" s="375">
        <f t="shared" si="196"/>
        <v>108</v>
      </c>
      <c r="AL93" s="370">
        <f t="shared" si="171"/>
        <v>0.17971246006389777</v>
      </c>
      <c r="AM93" s="375">
        <f t="shared" si="197"/>
        <v>91</v>
      </c>
      <c r="AN93" s="378">
        <f t="shared" si="166"/>
        <v>0.15142438764643237</v>
      </c>
      <c r="AO93" s="806">
        <f t="shared" si="198"/>
        <v>11917</v>
      </c>
      <c r="AP93" s="379">
        <f t="shared" si="172"/>
        <v>60096</v>
      </c>
      <c r="AS93" s="13">
        <v>628</v>
      </c>
      <c r="AT93" s="1">
        <v>2887</v>
      </c>
      <c r="AU93" s="1">
        <v>4007</v>
      </c>
      <c r="AV93" s="1">
        <v>294</v>
      </c>
      <c r="AW93" s="1">
        <v>0</v>
      </c>
      <c r="AX93" s="1">
        <v>16</v>
      </c>
      <c r="AY93" s="13">
        <v>628</v>
      </c>
      <c r="AZ93" s="1">
        <v>3773</v>
      </c>
      <c r="BA93" s="1">
        <v>3431</v>
      </c>
      <c r="BB93" s="13">
        <v>628</v>
      </c>
      <c r="BC93" s="1">
        <v>2589</v>
      </c>
      <c r="BD93" s="1">
        <v>4615</v>
      </c>
      <c r="BE93" s="1"/>
      <c r="BF93" s="13">
        <v>628</v>
      </c>
      <c r="BG93" s="562">
        <v>528</v>
      </c>
      <c r="BH93" s="562">
        <v>184</v>
      </c>
      <c r="BI93" s="13">
        <v>628</v>
      </c>
      <c r="BJ93" s="1">
        <v>412</v>
      </c>
      <c r="BK93" s="1">
        <v>300</v>
      </c>
      <c r="BL93" s="13">
        <v>628</v>
      </c>
      <c r="BM93" s="1">
        <v>291</v>
      </c>
      <c r="BN93" s="1">
        <v>188</v>
      </c>
      <c r="BO93" s="1">
        <v>121</v>
      </c>
      <c r="BP93" s="1">
        <v>112</v>
      </c>
      <c r="BQ93" s="1"/>
      <c r="BR93" s="558"/>
      <c r="BS93" s="558">
        <v>0.7415730337078652</v>
      </c>
      <c r="BT93" s="877">
        <v>628</v>
      </c>
      <c r="BU93" s="1">
        <v>712</v>
      </c>
      <c r="BV93" s="878">
        <f t="shared" si="173"/>
        <v>528</v>
      </c>
      <c r="BW93" s="878">
        <f t="shared" si="174"/>
        <v>184</v>
      </c>
      <c r="CA93" s="61">
        <v>628</v>
      </c>
      <c r="CB93" s="61">
        <v>712</v>
      </c>
    </row>
    <row r="94" spans="1:80" ht="15">
      <c r="A94" s="405">
        <v>400</v>
      </c>
      <c r="B94" s="406" t="s">
        <v>826</v>
      </c>
      <c r="C94" s="369">
        <f t="shared" si="177"/>
        <v>3481</v>
      </c>
      <c r="D94" s="370">
        <f t="shared" si="158"/>
        <v>37.894622251251903</v>
      </c>
      <c r="E94" s="371">
        <f t="shared" si="178"/>
        <v>3478</v>
      </c>
      <c r="F94" s="370">
        <f t="shared" si="159"/>
        <v>37.861963858044852</v>
      </c>
      <c r="G94" s="371">
        <f t="shared" si="179"/>
        <v>2149</v>
      </c>
      <c r="H94" s="370">
        <f t="shared" si="157"/>
        <v>23.394295667319835</v>
      </c>
      <c r="I94" s="371">
        <f t="shared" si="180"/>
        <v>49</v>
      </c>
      <c r="J94" s="372">
        <f t="shared" si="167"/>
        <v>0.53342042238188547</v>
      </c>
      <c r="K94" s="371">
        <f t="shared" si="181"/>
        <v>29</v>
      </c>
      <c r="L94" s="373">
        <f t="shared" si="176"/>
        <v>0.31569780100152406</v>
      </c>
      <c r="M94" s="377">
        <f t="shared" si="182"/>
        <v>4535</v>
      </c>
      <c r="N94" s="374">
        <f t="shared" si="175"/>
        <v>49.368604397996954</v>
      </c>
      <c r="O94" s="375">
        <f t="shared" si="183"/>
        <v>4651</v>
      </c>
      <c r="P94" s="376">
        <f t="shared" si="168"/>
        <v>50.631395602003046</v>
      </c>
      <c r="Q94" s="377">
        <f t="shared" si="184"/>
        <v>5474</v>
      </c>
      <c r="R94" s="374">
        <f t="shared" si="160"/>
        <v>51.597700065981712</v>
      </c>
      <c r="S94" s="375">
        <f t="shared" si="185"/>
        <v>5135</v>
      </c>
      <c r="T94" s="378">
        <f t="shared" si="161"/>
        <v>48.402299934018288</v>
      </c>
      <c r="U94" s="377">
        <f t="shared" si="186"/>
        <v>4929</v>
      </c>
      <c r="V94" s="370">
        <f t="shared" si="162"/>
        <v>53.657740039190074</v>
      </c>
      <c r="W94" s="375">
        <f t="shared" si="187"/>
        <v>4257</v>
      </c>
      <c r="X94" s="378">
        <f t="shared" si="163"/>
        <v>46.342259960809926</v>
      </c>
      <c r="Y94" s="377">
        <f t="shared" si="188"/>
        <v>8671</v>
      </c>
      <c r="Z94" s="370">
        <f t="shared" si="189"/>
        <v>81.732491280987844</v>
      </c>
      <c r="AA94" s="377">
        <f t="shared" si="190"/>
        <v>1938</v>
      </c>
      <c r="AB94" s="378">
        <f t="shared" si="191"/>
        <v>18.267508719012159</v>
      </c>
      <c r="AC94" s="377">
        <f t="shared" si="192"/>
        <v>3358</v>
      </c>
      <c r="AD94" s="370">
        <f t="shared" si="164"/>
        <v>31.652370628711473</v>
      </c>
      <c r="AE94" s="375">
        <f t="shared" si="193"/>
        <v>2025</v>
      </c>
      <c r="AF94" s="370">
        <f t="shared" si="169"/>
        <v>19.087567159958528</v>
      </c>
      <c r="AG94" s="375">
        <f t="shared" si="194"/>
        <v>2097</v>
      </c>
      <c r="AH94" s="374">
        <f t="shared" si="165"/>
        <v>19.766236214534828</v>
      </c>
      <c r="AI94" s="375">
        <f t="shared" si="195"/>
        <v>3102</v>
      </c>
      <c r="AJ94" s="374">
        <f t="shared" si="170"/>
        <v>29.239325101329062</v>
      </c>
      <c r="AK94" s="375">
        <f t="shared" si="196"/>
        <v>19</v>
      </c>
      <c r="AL94" s="370">
        <f t="shared" si="171"/>
        <v>0.17909322273541331</v>
      </c>
      <c r="AM94" s="375">
        <f t="shared" si="197"/>
        <v>8</v>
      </c>
      <c r="AN94" s="378">
        <f t="shared" si="166"/>
        <v>7.5407672730700342E-2</v>
      </c>
      <c r="AO94" s="806">
        <f t="shared" si="198"/>
        <v>9186</v>
      </c>
      <c r="AP94" s="379">
        <f t="shared" si="172"/>
        <v>10609</v>
      </c>
      <c r="AS94" s="13">
        <v>631</v>
      </c>
      <c r="AT94" s="1">
        <v>1326</v>
      </c>
      <c r="AU94" s="1">
        <v>2959</v>
      </c>
      <c r="AV94" s="1">
        <v>2630</v>
      </c>
      <c r="AW94" s="1">
        <v>93</v>
      </c>
      <c r="AX94" s="1">
        <v>70</v>
      </c>
      <c r="AY94" s="13">
        <v>631</v>
      </c>
      <c r="AZ94" s="1">
        <v>3228</v>
      </c>
      <c r="BA94" s="1">
        <v>3850</v>
      </c>
      <c r="BB94" s="13">
        <v>631</v>
      </c>
      <c r="BC94" s="1">
        <v>6612</v>
      </c>
      <c r="BD94" s="1">
        <v>466</v>
      </c>
      <c r="BE94" s="1"/>
      <c r="BF94" s="13">
        <v>631</v>
      </c>
      <c r="BG94" s="562">
        <v>62943.982043588127</v>
      </c>
      <c r="BH94" s="562">
        <v>379.01795641187346</v>
      </c>
      <c r="BI94" s="13">
        <v>631</v>
      </c>
      <c r="BJ94" s="1">
        <v>29392</v>
      </c>
      <c r="BK94" s="1">
        <v>33931</v>
      </c>
      <c r="BL94" s="13">
        <v>631</v>
      </c>
      <c r="BM94" s="1">
        <v>19569</v>
      </c>
      <c r="BN94" s="1">
        <v>19410</v>
      </c>
      <c r="BO94" s="1">
        <v>9552</v>
      </c>
      <c r="BP94" s="1">
        <v>14317</v>
      </c>
      <c r="BQ94" s="1">
        <v>271</v>
      </c>
      <c r="BR94" s="558">
        <v>204</v>
      </c>
      <c r="BS94" s="558">
        <v>0.99401452937460522</v>
      </c>
      <c r="BT94" s="877">
        <v>631</v>
      </c>
      <c r="BU94" s="1">
        <v>63323</v>
      </c>
      <c r="BV94" s="878">
        <f t="shared" si="173"/>
        <v>62943.982043588127</v>
      </c>
      <c r="BW94" s="878">
        <f t="shared" si="174"/>
        <v>379.01795641187346</v>
      </c>
      <c r="CA94" s="61">
        <v>631</v>
      </c>
      <c r="CB94" s="61">
        <v>63323</v>
      </c>
    </row>
    <row r="95" spans="1:80" ht="15">
      <c r="A95" s="405">
        <v>440</v>
      </c>
      <c r="B95" s="406" t="s">
        <v>149</v>
      </c>
      <c r="C95" s="369">
        <f t="shared" si="177"/>
        <v>4129</v>
      </c>
      <c r="D95" s="370">
        <f t="shared" si="158"/>
        <v>23.506974096214062</v>
      </c>
      <c r="E95" s="371">
        <f t="shared" si="178"/>
        <v>7989</v>
      </c>
      <c r="F95" s="370">
        <f t="shared" si="159"/>
        <v>45.482493595217761</v>
      </c>
      <c r="G95" s="371">
        <f t="shared" si="179"/>
        <v>5340</v>
      </c>
      <c r="H95" s="370">
        <f t="shared" si="157"/>
        <v>30.401366353543978</v>
      </c>
      <c r="I95" s="371">
        <f t="shared" si="180"/>
        <v>54</v>
      </c>
      <c r="J95" s="372">
        <f t="shared" si="167"/>
        <v>0.30742954739538858</v>
      </c>
      <c r="K95" s="371">
        <f t="shared" si="181"/>
        <v>53</v>
      </c>
      <c r="L95" s="373">
        <f t="shared" si="176"/>
        <v>0.30173640762880727</v>
      </c>
      <c r="M95" s="377">
        <f t="shared" si="182"/>
        <v>8660</v>
      </c>
      <c r="N95" s="374">
        <f t="shared" si="175"/>
        <v>49.302590378593798</v>
      </c>
      <c r="O95" s="375">
        <f t="shared" si="183"/>
        <v>8905</v>
      </c>
      <c r="P95" s="376">
        <f t="shared" si="168"/>
        <v>50.697409621406209</v>
      </c>
      <c r="Q95" s="377">
        <f t="shared" si="184"/>
        <v>21504</v>
      </c>
      <c r="R95" s="374">
        <f t="shared" si="160"/>
        <v>50.504955610878852</v>
      </c>
      <c r="S95" s="375">
        <f t="shared" si="185"/>
        <v>21074</v>
      </c>
      <c r="T95" s="378">
        <f t="shared" si="161"/>
        <v>49.495044389121141</v>
      </c>
      <c r="U95" s="377">
        <f t="shared" si="186"/>
        <v>9867</v>
      </c>
      <c r="V95" s="370">
        <f t="shared" si="162"/>
        <v>56.174210076857392</v>
      </c>
      <c r="W95" s="375">
        <f t="shared" si="187"/>
        <v>7698</v>
      </c>
      <c r="X95" s="378">
        <f t="shared" si="163"/>
        <v>43.825789923142608</v>
      </c>
      <c r="Y95" s="377">
        <f t="shared" si="188"/>
        <v>39728.799248385199</v>
      </c>
      <c r="Z95" s="370">
        <f t="shared" si="189"/>
        <v>93.308279506752783</v>
      </c>
      <c r="AA95" s="377">
        <f t="shared" si="190"/>
        <v>2849.2007516148005</v>
      </c>
      <c r="AB95" s="378">
        <f t="shared" si="191"/>
        <v>6.6917204932472174</v>
      </c>
      <c r="AC95" s="377">
        <f t="shared" si="192"/>
        <v>13119</v>
      </c>
      <c r="AD95" s="370">
        <f t="shared" si="164"/>
        <v>30.81168678660341</v>
      </c>
      <c r="AE95" s="375">
        <f t="shared" si="193"/>
        <v>8992</v>
      </c>
      <c r="AF95" s="370">
        <f t="shared" si="169"/>
        <v>21.118887688477617</v>
      </c>
      <c r="AG95" s="375">
        <f t="shared" si="194"/>
        <v>8308</v>
      </c>
      <c r="AH95" s="374">
        <f t="shared" si="165"/>
        <v>19.512424256658367</v>
      </c>
      <c r="AI95" s="375">
        <f t="shared" si="195"/>
        <v>12043</v>
      </c>
      <c r="AJ95" s="374">
        <f t="shared" si="170"/>
        <v>28.284560101460848</v>
      </c>
      <c r="AK95" s="375">
        <f t="shared" si="196"/>
        <v>77</v>
      </c>
      <c r="AL95" s="370">
        <f t="shared" si="171"/>
        <v>0.18084456761707923</v>
      </c>
      <c r="AM95" s="375">
        <f t="shared" si="197"/>
        <v>39</v>
      </c>
      <c r="AN95" s="378">
        <f t="shared" si="166"/>
        <v>9.15965991826765E-2</v>
      </c>
      <c r="AO95" s="806">
        <f t="shared" si="198"/>
        <v>17565</v>
      </c>
      <c r="AP95" s="379">
        <f t="shared" si="172"/>
        <v>42578</v>
      </c>
      <c r="AS95" s="13">
        <v>642</v>
      </c>
      <c r="AT95" s="1">
        <v>2636</v>
      </c>
      <c r="AU95" s="1">
        <v>7768</v>
      </c>
      <c r="AV95" s="1">
        <v>2382</v>
      </c>
      <c r="AW95" s="1">
        <v>11</v>
      </c>
      <c r="AX95" s="1">
        <v>159</v>
      </c>
      <c r="AY95" s="13">
        <v>642</v>
      </c>
      <c r="AZ95" s="1">
        <v>6632</v>
      </c>
      <c r="BA95" s="1">
        <v>6324</v>
      </c>
      <c r="BB95" s="13">
        <v>642</v>
      </c>
      <c r="BC95" s="1">
        <v>5378</v>
      </c>
      <c r="BD95" s="1">
        <v>7578</v>
      </c>
      <c r="BE95" s="1"/>
      <c r="BF95" s="13">
        <v>642</v>
      </c>
      <c r="BG95" s="562">
        <v>1776</v>
      </c>
      <c r="BH95" s="562">
        <v>408</v>
      </c>
      <c r="BI95" s="13">
        <v>642</v>
      </c>
      <c r="BJ95" s="1">
        <v>1175</v>
      </c>
      <c r="BK95" s="1">
        <v>1009</v>
      </c>
      <c r="BL95" s="13">
        <v>642</v>
      </c>
      <c r="BM95" s="1">
        <v>855</v>
      </c>
      <c r="BN95" s="1">
        <v>418</v>
      </c>
      <c r="BO95" s="1">
        <v>319</v>
      </c>
      <c r="BP95" s="1">
        <v>591</v>
      </c>
      <c r="BQ95" s="1">
        <v>1</v>
      </c>
      <c r="BR95" s="558"/>
      <c r="BS95" s="558">
        <v>0.81318681318681318</v>
      </c>
      <c r="BT95" s="877">
        <v>642</v>
      </c>
      <c r="BU95" s="1">
        <v>2184</v>
      </c>
      <c r="BV95" s="878">
        <f t="shared" si="173"/>
        <v>1776</v>
      </c>
      <c r="BW95" s="878">
        <f t="shared" si="174"/>
        <v>408</v>
      </c>
      <c r="CA95" s="61">
        <v>642</v>
      </c>
      <c r="CB95" s="61">
        <v>2184</v>
      </c>
    </row>
    <row r="96" spans="1:80" ht="15">
      <c r="A96" s="405">
        <v>483</v>
      </c>
      <c r="B96" s="406" t="s">
        <v>157</v>
      </c>
      <c r="C96" s="369">
        <f t="shared" si="177"/>
        <v>5522</v>
      </c>
      <c r="D96" s="370">
        <f t="shared" si="158"/>
        <v>67.539138943248531</v>
      </c>
      <c r="E96" s="371">
        <f t="shared" si="178"/>
        <v>2255</v>
      </c>
      <c r="F96" s="370">
        <f t="shared" si="159"/>
        <v>27.580724070450096</v>
      </c>
      <c r="G96" s="371">
        <f t="shared" si="179"/>
        <v>393</v>
      </c>
      <c r="H96" s="370">
        <f t="shared" si="157"/>
        <v>4.806751467710372</v>
      </c>
      <c r="I96" s="371">
        <f t="shared" si="180"/>
        <v>0</v>
      </c>
      <c r="J96" s="372">
        <f t="shared" si="167"/>
        <v>0</v>
      </c>
      <c r="K96" s="371">
        <f t="shared" si="181"/>
        <v>6</v>
      </c>
      <c r="L96" s="373">
        <f t="shared" si="176"/>
        <v>7.3385518590998039E-2</v>
      </c>
      <c r="M96" s="377">
        <f t="shared" si="182"/>
        <v>4299</v>
      </c>
      <c r="N96" s="374">
        <f t="shared" si="175"/>
        <v>52.580724070450103</v>
      </c>
      <c r="O96" s="375">
        <f t="shared" si="183"/>
        <v>3877</v>
      </c>
      <c r="P96" s="376">
        <f t="shared" si="168"/>
        <v>47.419275929549904</v>
      </c>
      <c r="Q96" s="377">
        <f t="shared" si="184"/>
        <v>378</v>
      </c>
      <c r="R96" s="374">
        <f t="shared" si="160"/>
        <v>53.46534653465347</v>
      </c>
      <c r="S96" s="375">
        <f t="shared" si="185"/>
        <v>329</v>
      </c>
      <c r="T96" s="378">
        <f t="shared" si="161"/>
        <v>46.534653465346537</v>
      </c>
      <c r="U96" s="377">
        <f t="shared" si="186"/>
        <v>2404</v>
      </c>
      <c r="V96" s="370">
        <f t="shared" si="162"/>
        <v>29.403131115459885</v>
      </c>
      <c r="W96" s="375">
        <f t="shared" si="187"/>
        <v>5772</v>
      </c>
      <c r="X96" s="378">
        <f t="shared" si="163"/>
        <v>70.596868884540115</v>
      </c>
      <c r="Y96" s="377">
        <f t="shared" si="188"/>
        <v>571</v>
      </c>
      <c r="Z96" s="370">
        <f t="shared" si="189"/>
        <v>80.763790664780771</v>
      </c>
      <c r="AA96" s="377">
        <f t="shared" si="190"/>
        <v>136</v>
      </c>
      <c r="AB96" s="378">
        <f t="shared" si="191"/>
        <v>19.236209335219236</v>
      </c>
      <c r="AC96" s="377">
        <f t="shared" si="192"/>
        <v>251</v>
      </c>
      <c r="AD96" s="370">
        <f t="shared" si="164"/>
        <v>35.502121640735503</v>
      </c>
      <c r="AE96" s="375">
        <f t="shared" si="193"/>
        <v>166</v>
      </c>
      <c r="AF96" s="370">
        <f t="shared" si="169"/>
        <v>23.479490806223481</v>
      </c>
      <c r="AG96" s="375">
        <f t="shared" si="194"/>
        <v>127</v>
      </c>
      <c r="AH96" s="374">
        <f t="shared" si="165"/>
        <v>17.963224893917964</v>
      </c>
      <c r="AI96" s="375">
        <f t="shared" si="195"/>
        <v>163</v>
      </c>
      <c r="AJ96" s="374">
        <f t="shared" si="170"/>
        <v>23.055162659123056</v>
      </c>
      <c r="AK96" s="375">
        <f t="shared" si="196"/>
        <v>0</v>
      </c>
      <c r="AL96" s="370">
        <f t="shared" si="171"/>
        <v>0</v>
      </c>
      <c r="AM96" s="375">
        <f t="shared" si="197"/>
        <v>0</v>
      </c>
      <c r="AN96" s="378">
        <f t="shared" si="166"/>
        <v>0</v>
      </c>
      <c r="AO96" s="806">
        <f t="shared" si="198"/>
        <v>8176</v>
      </c>
      <c r="AP96" s="379">
        <f t="shared" si="172"/>
        <v>707</v>
      </c>
      <c r="AS96" s="13">
        <v>647</v>
      </c>
      <c r="AT96" s="1">
        <v>654</v>
      </c>
      <c r="AU96" s="1">
        <v>3066</v>
      </c>
      <c r="AV96" s="1">
        <v>724</v>
      </c>
      <c r="AW96" s="1">
        <v>1</v>
      </c>
      <c r="AX96" s="1">
        <v>4</v>
      </c>
      <c r="AY96" s="13">
        <v>647</v>
      </c>
      <c r="AZ96" s="1">
        <v>2250</v>
      </c>
      <c r="BA96" s="1">
        <v>2199</v>
      </c>
      <c r="BB96" s="13">
        <v>647</v>
      </c>
      <c r="BC96" s="1">
        <v>1535</v>
      </c>
      <c r="BD96" s="1">
        <v>2914</v>
      </c>
      <c r="BE96" s="1"/>
      <c r="BF96" s="13">
        <v>647</v>
      </c>
      <c r="BG96" s="562">
        <v>1085</v>
      </c>
      <c r="BH96" s="562">
        <v>268</v>
      </c>
      <c r="BI96" s="13">
        <v>647</v>
      </c>
      <c r="BJ96" s="1">
        <v>774</v>
      </c>
      <c r="BK96" s="1">
        <v>579</v>
      </c>
      <c r="BL96" s="13">
        <v>647</v>
      </c>
      <c r="BM96" s="1">
        <v>553</v>
      </c>
      <c r="BN96" s="1">
        <v>260</v>
      </c>
      <c r="BO96" s="1">
        <v>221</v>
      </c>
      <c r="BP96" s="1">
        <v>319</v>
      </c>
      <c r="BQ96" s="1"/>
      <c r="BR96" s="558"/>
      <c r="BS96" s="558">
        <v>0.80192165558019213</v>
      </c>
      <c r="BT96" s="877">
        <v>647</v>
      </c>
      <c r="BU96" s="1">
        <v>1353</v>
      </c>
      <c r="BV96" s="878">
        <f t="shared" si="173"/>
        <v>1085</v>
      </c>
      <c r="BW96" s="878">
        <f t="shared" si="174"/>
        <v>268</v>
      </c>
      <c r="CA96" s="61">
        <v>647</v>
      </c>
      <c r="CB96" s="61">
        <v>1353</v>
      </c>
    </row>
    <row r="97" spans="1:80" ht="15">
      <c r="A97" s="405">
        <v>541</v>
      </c>
      <c r="B97" s="406" t="s">
        <v>827</v>
      </c>
      <c r="C97" s="369">
        <f t="shared" si="177"/>
        <v>2559</v>
      </c>
      <c r="D97" s="370">
        <f t="shared" si="158"/>
        <v>21.931779225231402</v>
      </c>
      <c r="E97" s="371">
        <f t="shared" si="178"/>
        <v>5802</v>
      </c>
      <c r="F97" s="370">
        <f t="shared" si="159"/>
        <v>49.725745629070964</v>
      </c>
      <c r="G97" s="371">
        <f t="shared" si="179"/>
        <v>3261</v>
      </c>
      <c r="H97" s="370">
        <f t="shared" si="157"/>
        <v>27.948234487487145</v>
      </c>
      <c r="I97" s="371">
        <f t="shared" si="180"/>
        <v>39</v>
      </c>
      <c r="J97" s="372">
        <f t="shared" si="167"/>
        <v>0.33424751456976348</v>
      </c>
      <c r="K97" s="371">
        <f t="shared" si="181"/>
        <v>7</v>
      </c>
      <c r="L97" s="373">
        <f t="shared" si="176"/>
        <v>5.9993143640726769E-2</v>
      </c>
      <c r="M97" s="377">
        <f t="shared" si="182"/>
        <v>5647</v>
      </c>
      <c r="N97" s="374">
        <f t="shared" si="175"/>
        <v>48.397326019883444</v>
      </c>
      <c r="O97" s="375">
        <f t="shared" si="183"/>
        <v>6021</v>
      </c>
      <c r="P97" s="376">
        <f t="shared" si="168"/>
        <v>51.602673980116556</v>
      </c>
      <c r="Q97" s="377">
        <f t="shared" si="184"/>
        <v>2624</v>
      </c>
      <c r="R97" s="374">
        <f t="shared" si="160"/>
        <v>50.971250971250967</v>
      </c>
      <c r="S97" s="375">
        <f t="shared" si="185"/>
        <v>2524</v>
      </c>
      <c r="T97" s="378">
        <f t="shared" si="161"/>
        <v>49.028749028749033</v>
      </c>
      <c r="U97" s="377">
        <f t="shared" si="186"/>
        <v>5639</v>
      </c>
      <c r="V97" s="370">
        <f t="shared" si="162"/>
        <v>48.328762427151183</v>
      </c>
      <c r="W97" s="375">
        <f t="shared" si="187"/>
        <v>6029</v>
      </c>
      <c r="X97" s="378">
        <f t="shared" si="163"/>
        <v>51.671237572848817</v>
      </c>
      <c r="Y97" s="377">
        <f t="shared" si="188"/>
        <v>4334</v>
      </c>
      <c r="Z97" s="370">
        <f t="shared" si="189"/>
        <v>84.188034188034194</v>
      </c>
      <c r="AA97" s="377">
        <f t="shared" si="190"/>
        <v>814</v>
      </c>
      <c r="AB97" s="378">
        <f t="shared" si="191"/>
        <v>15.811965811965811</v>
      </c>
      <c r="AC97" s="377">
        <f t="shared" si="192"/>
        <v>1658</v>
      </c>
      <c r="AD97" s="370">
        <f t="shared" si="164"/>
        <v>32.20668220668221</v>
      </c>
      <c r="AE97" s="375">
        <f t="shared" si="193"/>
        <v>1105</v>
      </c>
      <c r="AF97" s="370">
        <f t="shared" si="169"/>
        <v>21.464646464646464</v>
      </c>
      <c r="AG97" s="375">
        <f t="shared" si="194"/>
        <v>958</v>
      </c>
      <c r="AH97" s="374">
        <f t="shared" si="165"/>
        <v>18.609168609168609</v>
      </c>
      <c r="AI97" s="375">
        <f t="shared" si="195"/>
        <v>1412</v>
      </c>
      <c r="AJ97" s="374">
        <f t="shared" si="170"/>
        <v>27.428127428127429</v>
      </c>
      <c r="AK97" s="375">
        <f t="shared" si="196"/>
        <v>8</v>
      </c>
      <c r="AL97" s="370">
        <f t="shared" si="171"/>
        <v>0.15540015540015539</v>
      </c>
      <c r="AM97" s="375">
        <f t="shared" si="197"/>
        <v>7</v>
      </c>
      <c r="AN97" s="378">
        <f t="shared" si="166"/>
        <v>0.13597513597513597</v>
      </c>
      <c r="AO97" s="806">
        <f t="shared" si="198"/>
        <v>11668</v>
      </c>
      <c r="AP97" s="379">
        <f t="shared" si="172"/>
        <v>5148</v>
      </c>
      <c r="AS97" s="13">
        <v>649</v>
      </c>
      <c r="AT97" s="1">
        <v>7794</v>
      </c>
      <c r="AU97" s="1">
        <v>2228</v>
      </c>
      <c r="AV97" s="1">
        <v>396</v>
      </c>
      <c r="AW97" s="1">
        <v>13</v>
      </c>
      <c r="AX97" s="1">
        <v>7</v>
      </c>
      <c r="AY97" s="13">
        <v>649</v>
      </c>
      <c r="AZ97" s="1">
        <v>5320</v>
      </c>
      <c r="BA97" s="1">
        <v>5118</v>
      </c>
      <c r="BB97" s="13">
        <v>649</v>
      </c>
      <c r="BC97" s="1">
        <v>5952</v>
      </c>
      <c r="BD97" s="1">
        <v>4486</v>
      </c>
      <c r="BE97" s="1"/>
      <c r="BF97" s="13">
        <v>649</v>
      </c>
      <c r="BG97" s="562">
        <v>1865.9999999999998</v>
      </c>
      <c r="BH97" s="562">
        <v>495.00000000000023</v>
      </c>
      <c r="BI97" s="13">
        <v>649</v>
      </c>
      <c r="BJ97" s="1">
        <v>1291</v>
      </c>
      <c r="BK97" s="1">
        <v>1070</v>
      </c>
      <c r="BL97" s="13">
        <v>649</v>
      </c>
      <c r="BM97" s="1">
        <v>886</v>
      </c>
      <c r="BN97" s="1">
        <v>396</v>
      </c>
      <c r="BO97" s="1">
        <v>405</v>
      </c>
      <c r="BP97" s="1">
        <v>674</v>
      </c>
      <c r="BQ97" s="1"/>
      <c r="BR97" s="558"/>
      <c r="BS97" s="558">
        <v>0.79034307496823375</v>
      </c>
      <c r="BT97" s="877">
        <v>649</v>
      </c>
      <c r="BU97" s="1">
        <v>2361</v>
      </c>
      <c r="BV97" s="878">
        <f t="shared" si="173"/>
        <v>1865.9999999999998</v>
      </c>
      <c r="BW97" s="878">
        <f t="shared" si="174"/>
        <v>495.00000000000023</v>
      </c>
      <c r="CA97" s="61">
        <v>649</v>
      </c>
      <c r="CB97" s="61">
        <v>2361</v>
      </c>
    </row>
    <row r="98" spans="1:80" ht="15">
      <c r="A98" s="405">
        <v>607</v>
      </c>
      <c r="B98" s="406" t="s">
        <v>828</v>
      </c>
      <c r="C98" s="369">
        <f t="shared" si="177"/>
        <v>608</v>
      </c>
      <c r="D98" s="370">
        <f t="shared" si="158"/>
        <v>16.265382557517388</v>
      </c>
      <c r="E98" s="371">
        <f t="shared" si="178"/>
        <v>1627</v>
      </c>
      <c r="F98" s="370">
        <f t="shared" si="159"/>
        <v>43.525949705724983</v>
      </c>
      <c r="G98" s="371">
        <f t="shared" si="179"/>
        <v>1312</v>
      </c>
      <c r="H98" s="370">
        <f t="shared" si="157"/>
        <v>35.098983413590155</v>
      </c>
      <c r="I98" s="371">
        <f t="shared" si="180"/>
        <v>114</v>
      </c>
      <c r="J98" s="372">
        <f t="shared" si="167"/>
        <v>3.0497592295345104</v>
      </c>
      <c r="K98" s="371">
        <f t="shared" si="181"/>
        <v>77</v>
      </c>
      <c r="L98" s="373">
        <f t="shared" si="176"/>
        <v>2.0599250936329585</v>
      </c>
      <c r="M98" s="377">
        <f t="shared" si="182"/>
        <v>1860</v>
      </c>
      <c r="N98" s="374">
        <f t="shared" si="175"/>
        <v>49.759229534510432</v>
      </c>
      <c r="O98" s="375">
        <f t="shared" si="183"/>
        <v>1878</v>
      </c>
      <c r="P98" s="376">
        <f t="shared" si="168"/>
        <v>50.240770465489568</v>
      </c>
      <c r="Q98" s="377">
        <f t="shared" si="184"/>
        <v>4866</v>
      </c>
      <c r="R98" s="374">
        <f t="shared" si="160"/>
        <v>50.258211113406325</v>
      </c>
      <c r="S98" s="375">
        <f t="shared" si="185"/>
        <v>4816</v>
      </c>
      <c r="T98" s="378">
        <f t="shared" si="161"/>
        <v>49.741788886593682</v>
      </c>
      <c r="U98" s="377">
        <f t="shared" si="186"/>
        <v>1931</v>
      </c>
      <c r="V98" s="370">
        <f t="shared" si="162"/>
        <v>51.658640984483682</v>
      </c>
      <c r="W98" s="375">
        <f t="shared" si="187"/>
        <v>1807</v>
      </c>
      <c r="X98" s="378">
        <f t="shared" si="163"/>
        <v>48.341359015516318</v>
      </c>
      <c r="Y98" s="377">
        <f t="shared" si="188"/>
        <v>8454.873256894949</v>
      </c>
      <c r="Z98" s="370">
        <f t="shared" si="189"/>
        <v>87.325689494886888</v>
      </c>
      <c r="AA98" s="377">
        <f t="shared" si="190"/>
        <v>1227.126743105051</v>
      </c>
      <c r="AB98" s="378">
        <f t="shared" si="191"/>
        <v>12.674310505113107</v>
      </c>
      <c r="AC98" s="377">
        <f t="shared" si="192"/>
        <v>3476</v>
      </c>
      <c r="AD98" s="370">
        <f t="shared" si="164"/>
        <v>35.90167320801487</v>
      </c>
      <c r="AE98" s="375">
        <f t="shared" si="193"/>
        <v>2380</v>
      </c>
      <c r="AF98" s="370">
        <f t="shared" si="169"/>
        <v>24.581697996281761</v>
      </c>
      <c r="AG98" s="375">
        <f t="shared" si="194"/>
        <v>1379</v>
      </c>
      <c r="AH98" s="374">
        <f t="shared" si="165"/>
        <v>14.242925015492666</v>
      </c>
      <c r="AI98" s="375">
        <f t="shared" si="195"/>
        <v>2425</v>
      </c>
      <c r="AJ98" s="374">
        <f t="shared" si="170"/>
        <v>25.046478000413135</v>
      </c>
      <c r="AK98" s="375">
        <f t="shared" si="196"/>
        <v>11</v>
      </c>
      <c r="AL98" s="370">
        <f t="shared" si="171"/>
        <v>0.11361288989878125</v>
      </c>
      <c r="AM98" s="375">
        <f t="shared" si="197"/>
        <v>11</v>
      </c>
      <c r="AN98" s="378">
        <f t="shared" si="166"/>
        <v>0.11361288989878125</v>
      </c>
      <c r="AO98" s="806">
        <f t="shared" si="198"/>
        <v>3738</v>
      </c>
      <c r="AP98" s="379">
        <f t="shared" si="172"/>
        <v>9682</v>
      </c>
      <c r="AS98" s="13">
        <v>652</v>
      </c>
      <c r="AT98" s="1">
        <v>3595</v>
      </c>
      <c r="AU98" s="1">
        <v>1282</v>
      </c>
      <c r="AV98" s="1">
        <v>149</v>
      </c>
      <c r="AW98" s="1">
        <v>2</v>
      </c>
      <c r="AX98" s="1">
        <v>1</v>
      </c>
      <c r="AY98" s="13">
        <v>652</v>
      </c>
      <c r="AZ98" s="1">
        <v>2595</v>
      </c>
      <c r="BA98" s="1">
        <v>2434</v>
      </c>
      <c r="BB98" s="13">
        <v>652</v>
      </c>
      <c r="BC98" s="1">
        <v>2564</v>
      </c>
      <c r="BD98" s="1">
        <v>2465</v>
      </c>
      <c r="BE98" s="1"/>
      <c r="BF98" s="13">
        <v>652</v>
      </c>
      <c r="BG98" s="562">
        <v>292</v>
      </c>
      <c r="BH98" s="562">
        <v>76</v>
      </c>
      <c r="BI98" s="13">
        <v>652</v>
      </c>
      <c r="BJ98" s="1">
        <v>182</v>
      </c>
      <c r="BK98" s="1">
        <v>186</v>
      </c>
      <c r="BL98" s="13">
        <v>652</v>
      </c>
      <c r="BM98" s="1">
        <v>115</v>
      </c>
      <c r="BN98" s="1">
        <v>102</v>
      </c>
      <c r="BO98" s="1">
        <v>67</v>
      </c>
      <c r="BP98" s="1">
        <v>84</v>
      </c>
      <c r="BQ98" s="1"/>
      <c r="BR98" s="558"/>
      <c r="BS98" s="558">
        <v>0.79347826086956519</v>
      </c>
      <c r="BT98" s="877">
        <v>652</v>
      </c>
      <c r="BU98" s="1">
        <v>368</v>
      </c>
      <c r="BV98" s="878">
        <f t="shared" si="173"/>
        <v>292</v>
      </c>
      <c r="BW98" s="878">
        <f t="shared" si="174"/>
        <v>76</v>
      </c>
      <c r="CA98" s="61">
        <v>652</v>
      </c>
      <c r="CB98" s="61">
        <v>368</v>
      </c>
    </row>
    <row r="99" spans="1:80" ht="15">
      <c r="A99" s="405">
        <v>615</v>
      </c>
      <c r="B99" s="406" t="s">
        <v>829</v>
      </c>
      <c r="C99" s="369">
        <f t="shared" si="177"/>
        <v>6429</v>
      </c>
      <c r="D99" s="370">
        <f t="shared" si="158"/>
        <v>25.000972195216796</v>
      </c>
      <c r="E99" s="371">
        <f t="shared" si="178"/>
        <v>14813</v>
      </c>
      <c r="F99" s="370">
        <f t="shared" si="159"/>
        <v>57.604510985805945</v>
      </c>
      <c r="G99" s="371">
        <f t="shared" si="179"/>
        <v>3772</v>
      </c>
      <c r="H99" s="370">
        <f t="shared" si="157"/>
        <v>14.66848143107136</v>
      </c>
      <c r="I99" s="371">
        <f t="shared" si="180"/>
        <v>564</v>
      </c>
      <c r="J99" s="372">
        <f t="shared" si="167"/>
        <v>2.1932724090997469</v>
      </c>
      <c r="K99" s="371">
        <f t="shared" si="181"/>
        <v>137</v>
      </c>
      <c r="L99" s="373">
        <f t="shared" si="176"/>
        <v>0.53276297880614432</v>
      </c>
      <c r="M99" s="377">
        <f t="shared" si="182"/>
        <v>12377</v>
      </c>
      <c r="N99" s="374">
        <f t="shared" si="175"/>
        <v>48.131440793311299</v>
      </c>
      <c r="O99" s="375">
        <f t="shared" si="183"/>
        <v>13338</v>
      </c>
      <c r="P99" s="376">
        <f t="shared" si="168"/>
        <v>51.868559206688701</v>
      </c>
      <c r="Q99" s="377">
        <f t="shared" si="184"/>
        <v>74431</v>
      </c>
      <c r="R99" s="374">
        <f t="shared" si="160"/>
        <v>50.014447080009951</v>
      </c>
      <c r="S99" s="375">
        <f t="shared" si="185"/>
        <v>74388</v>
      </c>
      <c r="T99" s="378">
        <f t="shared" si="161"/>
        <v>49.985552919990056</v>
      </c>
      <c r="U99" s="377">
        <f t="shared" si="186"/>
        <v>18787</v>
      </c>
      <c r="V99" s="370">
        <f t="shared" si="162"/>
        <v>73.058526152051328</v>
      </c>
      <c r="W99" s="375">
        <f t="shared" si="187"/>
        <v>6928</v>
      </c>
      <c r="X99" s="378">
        <f t="shared" si="163"/>
        <v>26.941473847948664</v>
      </c>
      <c r="Y99" s="377">
        <f t="shared" si="188"/>
        <v>137689.02774753707</v>
      </c>
      <c r="Z99" s="370">
        <f t="shared" si="189"/>
        <v>92.521134900474451</v>
      </c>
      <c r="AA99" s="377">
        <f t="shared" si="190"/>
        <v>11129.972252462932</v>
      </c>
      <c r="AB99" s="378">
        <f t="shared" si="191"/>
        <v>7.478865099525553</v>
      </c>
      <c r="AC99" s="377">
        <f t="shared" si="192"/>
        <v>48950</v>
      </c>
      <c r="AD99" s="370">
        <f t="shared" si="164"/>
        <v>32.892305417990983</v>
      </c>
      <c r="AE99" s="375">
        <f t="shared" si="193"/>
        <v>36576</v>
      </c>
      <c r="AF99" s="370">
        <f t="shared" si="169"/>
        <v>24.57750690436033</v>
      </c>
      <c r="AG99" s="375">
        <f t="shared" si="194"/>
        <v>25097</v>
      </c>
      <c r="AH99" s="374">
        <f t="shared" si="165"/>
        <v>16.864110093469247</v>
      </c>
      <c r="AI99" s="375">
        <f t="shared" si="195"/>
        <v>37587</v>
      </c>
      <c r="AJ99" s="374">
        <f t="shared" si="170"/>
        <v>25.256855643432623</v>
      </c>
      <c r="AK99" s="375">
        <f t="shared" si="196"/>
        <v>384</v>
      </c>
      <c r="AL99" s="370">
        <f t="shared" si="171"/>
        <v>0.25803156854971476</v>
      </c>
      <c r="AM99" s="375">
        <f t="shared" si="197"/>
        <v>225</v>
      </c>
      <c r="AN99" s="378">
        <f t="shared" si="166"/>
        <v>0.15119037219709849</v>
      </c>
      <c r="AO99" s="806">
        <f t="shared" si="198"/>
        <v>25715</v>
      </c>
      <c r="AP99" s="379">
        <f t="shared" si="172"/>
        <v>148819</v>
      </c>
      <c r="AS99" s="13">
        <v>656</v>
      </c>
      <c r="AT99" s="1">
        <v>641</v>
      </c>
      <c r="AU99" s="1">
        <v>4591</v>
      </c>
      <c r="AV99" s="1">
        <v>1590</v>
      </c>
      <c r="AW99" s="1">
        <v>2</v>
      </c>
      <c r="AX99" s="1">
        <v>7</v>
      </c>
      <c r="AY99" s="13">
        <v>656</v>
      </c>
      <c r="AZ99" s="1">
        <v>3261</v>
      </c>
      <c r="BA99" s="1">
        <v>3570</v>
      </c>
      <c r="BB99" s="13">
        <v>656</v>
      </c>
      <c r="BC99" s="1">
        <v>3000</v>
      </c>
      <c r="BD99" s="1">
        <v>3831</v>
      </c>
      <c r="BE99" s="1"/>
      <c r="BF99" s="13">
        <v>656</v>
      </c>
      <c r="BG99" s="562">
        <v>3698</v>
      </c>
      <c r="BH99" s="562">
        <v>1158</v>
      </c>
      <c r="BI99" s="13">
        <v>656</v>
      </c>
      <c r="BJ99" s="1">
        <v>2666</v>
      </c>
      <c r="BK99" s="1">
        <v>2190</v>
      </c>
      <c r="BL99" s="13">
        <v>656</v>
      </c>
      <c r="BM99" s="1">
        <v>1904</v>
      </c>
      <c r="BN99" s="1">
        <v>860</v>
      </c>
      <c r="BO99" s="1">
        <v>760</v>
      </c>
      <c r="BP99" s="1">
        <v>1328</v>
      </c>
      <c r="BQ99" s="1">
        <v>2</v>
      </c>
      <c r="BR99" s="558">
        <v>2</v>
      </c>
      <c r="BS99" s="558">
        <v>0.76153212520593083</v>
      </c>
      <c r="BT99" s="877">
        <v>656</v>
      </c>
      <c r="BU99" s="1">
        <v>4856</v>
      </c>
      <c r="BV99" s="878">
        <f t="shared" si="173"/>
        <v>3698</v>
      </c>
      <c r="BW99" s="878">
        <f t="shared" si="174"/>
        <v>1158</v>
      </c>
      <c r="CA99" s="61">
        <v>656</v>
      </c>
      <c r="CB99" s="61">
        <v>4856</v>
      </c>
    </row>
    <row r="100" spans="1:80" ht="15">
      <c r="A100" s="405">
        <v>649</v>
      </c>
      <c r="B100" s="406" t="s">
        <v>830</v>
      </c>
      <c r="C100" s="369">
        <f t="shared" si="177"/>
        <v>7794</v>
      </c>
      <c r="D100" s="370">
        <f t="shared" si="158"/>
        <v>74.669476911285685</v>
      </c>
      <c r="E100" s="371">
        <f t="shared" si="178"/>
        <v>2228</v>
      </c>
      <c r="F100" s="370">
        <f t="shared" si="159"/>
        <v>21.345085265376511</v>
      </c>
      <c r="G100" s="371">
        <f t="shared" si="179"/>
        <v>396</v>
      </c>
      <c r="H100" s="370">
        <f t="shared" si="157"/>
        <v>3.7938302356773326</v>
      </c>
      <c r="I100" s="371">
        <f t="shared" si="180"/>
        <v>13</v>
      </c>
      <c r="J100" s="372">
        <f t="shared" si="167"/>
        <v>0.12454493197930638</v>
      </c>
      <c r="K100" s="371">
        <f t="shared" si="181"/>
        <v>7</v>
      </c>
      <c r="L100" s="373">
        <f t="shared" si="176"/>
        <v>6.706265568116497E-2</v>
      </c>
      <c r="M100" s="377">
        <f t="shared" si="182"/>
        <v>5320</v>
      </c>
      <c r="N100" s="374">
        <f t="shared" si="175"/>
        <v>50.967618317685378</v>
      </c>
      <c r="O100" s="375">
        <f t="shared" si="183"/>
        <v>5118</v>
      </c>
      <c r="P100" s="376">
        <f t="shared" si="168"/>
        <v>49.032381682314622</v>
      </c>
      <c r="Q100" s="377">
        <f t="shared" si="184"/>
        <v>1291</v>
      </c>
      <c r="R100" s="374">
        <f t="shared" si="160"/>
        <v>54.680220245658617</v>
      </c>
      <c r="S100" s="375">
        <f t="shared" si="185"/>
        <v>1070</v>
      </c>
      <c r="T100" s="378">
        <f t="shared" si="161"/>
        <v>45.319779754341383</v>
      </c>
      <c r="U100" s="377">
        <f t="shared" si="186"/>
        <v>5952</v>
      </c>
      <c r="V100" s="370">
        <f t="shared" si="162"/>
        <v>57.022418087756279</v>
      </c>
      <c r="W100" s="375">
        <f t="shared" si="187"/>
        <v>4486</v>
      </c>
      <c r="X100" s="378">
        <f t="shared" si="163"/>
        <v>42.977581912243721</v>
      </c>
      <c r="Y100" s="377">
        <f t="shared" si="188"/>
        <v>1865.9999999999998</v>
      </c>
      <c r="Z100" s="370">
        <f t="shared" si="189"/>
        <v>79.034307496823374</v>
      </c>
      <c r="AA100" s="377">
        <f t="shared" si="190"/>
        <v>495.00000000000023</v>
      </c>
      <c r="AB100" s="378">
        <f t="shared" si="191"/>
        <v>20.96569250317663</v>
      </c>
      <c r="AC100" s="377">
        <f t="shared" si="192"/>
        <v>886</v>
      </c>
      <c r="AD100" s="370">
        <f t="shared" si="164"/>
        <v>37.526471833968657</v>
      </c>
      <c r="AE100" s="375">
        <f t="shared" si="193"/>
        <v>396</v>
      </c>
      <c r="AF100" s="370">
        <f t="shared" si="169"/>
        <v>16.772554002541295</v>
      </c>
      <c r="AG100" s="375">
        <f t="shared" si="194"/>
        <v>405</v>
      </c>
      <c r="AH100" s="374">
        <f t="shared" si="165"/>
        <v>17.153748411689961</v>
      </c>
      <c r="AI100" s="375">
        <f t="shared" si="195"/>
        <v>674</v>
      </c>
      <c r="AJ100" s="374">
        <f t="shared" si="170"/>
        <v>28.547225751800088</v>
      </c>
      <c r="AK100" s="375">
        <f t="shared" si="196"/>
        <v>0</v>
      </c>
      <c r="AL100" s="370">
        <f t="shared" si="171"/>
        <v>0</v>
      </c>
      <c r="AM100" s="375">
        <f t="shared" si="197"/>
        <v>0</v>
      </c>
      <c r="AN100" s="378">
        <f t="shared" si="166"/>
        <v>0</v>
      </c>
      <c r="AO100" s="806">
        <f t="shared" si="198"/>
        <v>10438</v>
      </c>
      <c r="AP100" s="379">
        <f t="shared" si="172"/>
        <v>2361</v>
      </c>
      <c r="AS100" s="13">
        <v>658</v>
      </c>
      <c r="AT100" s="1">
        <v>266</v>
      </c>
      <c r="AU100" s="1">
        <v>1124</v>
      </c>
      <c r="AV100" s="1">
        <v>490</v>
      </c>
      <c r="AW100" s="1">
        <v>0</v>
      </c>
      <c r="AX100" s="1">
        <v>0</v>
      </c>
      <c r="AY100" s="13">
        <v>658</v>
      </c>
      <c r="AZ100" s="1">
        <v>896</v>
      </c>
      <c r="BA100" s="1">
        <v>984</v>
      </c>
      <c r="BB100" s="13">
        <v>658</v>
      </c>
      <c r="BC100" s="1">
        <v>1173</v>
      </c>
      <c r="BD100" s="1">
        <v>707</v>
      </c>
      <c r="BE100" s="1"/>
      <c r="BF100" s="13">
        <v>658</v>
      </c>
      <c r="BG100" s="562">
        <v>940.79191238416183</v>
      </c>
      <c r="BH100" s="562">
        <v>247.20808761583817</v>
      </c>
      <c r="BI100" s="13">
        <v>658</v>
      </c>
      <c r="BJ100" s="1">
        <v>648</v>
      </c>
      <c r="BK100" s="1">
        <v>540</v>
      </c>
      <c r="BL100" s="13">
        <v>658</v>
      </c>
      <c r="BM100" s="1">
        <v>440</v>
      </c>
      <c r="BN100" s="1">
        <v>156</v>
      </c>
      <c r="BO100" s="1">
        <v>208</v>
      </c>
      <c r="BP100" s="1">
        <v>383</v>
      </c>
      <c r="BQ100" s="1"/>
      <c r="BR100" s="558">
        <v>1</v>
      </c>
      <c r="BS100" s="558">
        <v>0.79191238416175236</v>
      </c>
      <c r="BT100" s="877">
        <v>658</v>
      </c>
      <c r="BU100" s="1">
        <v>1188</v>
      </c>
      <c r="BV100" s="878">
        <f t="shared" si="173"/>
        <v>940.79191238416183</v>
      </c>
      <c r="BW100" s="878">
        <f t="shared" si="174"/>
        <v>247.20808761583817</v>
      </c>
      <c r="CA100" s="61">
        <v>658</v>
      </c>
      <c r="CB100" s="61">
        <v>1188</v>
      </c>
    </row>
    <row r="101" spans="1:80" ht="15">
      <c r="A101" s="405">
        <v>652</v>
      </c>
      <c r="B101" s="406" t="s">
        <v>193</v>
      </c>
      <c r="C101" s="369">
        <f t="shared" si="177"/>
        <v>3595</v>
      </c>
      <c r="D101" s="370">
        <f t="shared" si="158"/>
        <v>71.485384768343607</v>
      </c>
      <c r="E101" s="371">
        <f t="shared" si="178"/>
        <v>1282</v>
      </c>
      <c r="F101" s="370">
        <f t="shared" si="159"/>
        <v>25.492145555776496</v>
      </c>
      <c r="G101" s="371">
        <f t="shared" si="179"/>
        <v>149</v>
      </c>
      <c r="H101" s="370">
        <f t="shared" si="157"/>
        <v>2.9628156691191094</v>
      </c>
      <c r="I101" s="371">
        <f t="shared" si="180"/>
        <v>2</v>
      </c>
      <c r="J101" s="372">
        <f t="shared" si="167"/>
        <v>3.976933784052495E-2</v>
      </c>
      <c r="K101" s="371">
        <f t="shared" si="181"/>
        <v>1</v>
      </c>
      <c r="L101" s="373">
        <f t="shared" si="176"/>
        <v>1.9884668920262475E-2</v>
      </c>
      <c r="M101" s="377">
        <f t="shared" si="182"/>
        <v>2595</v>
      </c>
      <c r="N101" s="374">
        <f t="shared" si="175"/>
        <v>51.600715848081123</v>
      </c>
      <c r="O101" s="375">
        <f t="shared" si="183"/>
        <v>2434</v>
      </c>
      <c r="P101" s="376">
        <f t="shared" si="168"/>
        <v>48.39928415191887</v>
      </c>
      <c r="Q101" s="377">
        <f t="shared" si="184"/>
        <v>182</v>
      </c>
      <c r="R101" s="374">
        <f t="shared" si="160"/>
        <v>49.45652173913043</v>
      </c>
      <c r="S101" s="375">
        <f t="shared" si="185"/>
        <v>186</v>
      </c>
      <c r="T101" s="378">
        <f t="shared" si="161"/>
        <v>50.54347826086957</v>
      </c>
      <c r="U101" s="377">
        <f t="shared" si="186"/>
        <v>2564</v>
      </c>
      <c r="V101" s="370">
        <f t="shared" si="162"/>
        <v>50.984291111552992</v>
      </c>
      <c r="W101" s="375">
        <f t="shared" si="187"/>
        <v>2465</v>
      </c>
      <c r="X101" s="378">
        <f t="shared" si="163"/>
        <v>49.015708888447008</v>
      </c>
      <c r="Y101" s="377">
        <f t="shared" si="188"/>
        <v>292</v>
      </c>
      <c r="Z101" s="370">
        <f t="shared" si="189"/>
        <v>79.347826086956516</v>
      </c>
      <c r="AA101" s="377">
        <f t="shared" si="190"/>
        <v>76</v>
      </c>
      <c r="AB101" s="378">
        <f t="shared" si="191"/>
        <v>20.652173913043477</v>
      </c>
      <c r="AC101" s="377">
        <f t="shared" si="192"/>
        <v>115</v>
      </c>
      <c r="AD101" s="370">
        <f t="shared" si="164"/>
        <v>31.25</v>
      </c>
      <c r="AE101" s="375">
        <f t="shared" si="193"/>
        <v>102</v>
      </c>
      <c r="AF101" s="370">
        <f t="shared" si="169"/>
        <v>27.717391304347828</v>
      </c>
      <c r="AG101" s="375">
        <f t="shared" si="194"/>
        <v>67</v>
      </c>
      <c r="AH101" s="374">
        <f t="shared" si="165"/>
        <v>18.206521739130434</v>
      </c>
      <c r="AI101" s="375">
        <f t="shared" si="195"/>
        <v>84</v>
      </c>
      <c r="AJ101" s="374">
        <f t="shared" si="170"/>
        <v>22.826086956521738</v>
      </c>
      <c r="AK101" s="375">
        <f t="shared" si="196"/>
        <v>0</v>
      </c>
      <c r="AL101" s="370">
        <f t="shared" si="171"/>
        <v>0</v>
      </c>
      <c r="AM101" s="375">
        <f t="shared" si="197"/>
        <v>0</v>
      </c>
      <c r="AN101" s="378">
        <f t="shared" si="166"/>
        <v>0</v>
      </c>
      <c r="AO101" s="806">
        <f t="shared" si="198"/>
        <v>5029</v>
      </c>
      <c r="AP101" s="379">
        <f t="shared" si="172"/>
        <v>368</v>
      </c>
      <c r="AS101" s="13">
        <v>659</v>
      </c>
      <c r="AT101" s="1">
        <v>3966</v>
      </c>
      <c r="AU101" s="1">
        <v>15770</v>
      </c>
      <c r="AV101" s="1">
        <v>636</v>
      </c>
      <c r="AW101" s="1">
        <v>29</v>
      </c>
      <c r="AX101" s="1">
        <v>3</v>
      </c>
      <c r="AY101" s="13">
        <v>659</v>
      </c>
      <c r="AZ101" s="1">
        <v>9926</v>
      </c>
      <c r="BA101" s="1">
        <v>10478</v>
      </c>
      <c r="BB101" s="13">
        <v>659</v>
      </c>
      <c r="BC101" s="1">
        <v>9992</v>
      </c>
      <c r="BD101" s="1">
        <v>10412</v>
      </c>
      <c r="BE101" s="1"/>
      <c r="BF101" s="13">
        <v>659</v>
      </c>
      <c r="BG101" s="562">
        <v>678</v>
      </c>
      <c r="BH101" s="562">
        <v>599</v>
      </c>
      <c r="BI101" s="13">
        <v>659</v>
      </c>
      <c r="BJ101" s="1">
        <v>729</v>
      </c>
      <c r="BK101" s="1">
        <v>548</v>
      </c>
      <c r="BL101" s="13">
        <v>659</v>
      </c>
      <c r="BM101" s="1">
        <v>532</v>
      </c>
      <c r="BN101" s="1">
        <v>263</v>
      </c>
      <c r="BO101" s="1">
        <v>197</v>
      </c>
      <c r="BP101" s="1">
        <v>285</v>
      </c>
      <c r="BQ101" s="1"/>
      <c r="BR101" s="558"/>
      <c r="BS101" s="558">
        <v>0.53093187157400157</v>
      </c>
      <c r="BT101" s="877">
        <v>659</v>
      </c>
      <c r="BU101" s="1">
        <v>1277</v>
      </c>
      <c r="BV101" s="878">
        <f t="shared" si="173"/>
        <v>678</v>
      </c>
      <c r="BW101" s="878">
        <f t="shared" si="174"/>
        <v>599</v>
      </c>
      <c r="CA101" s="61">
        <v>659</v>
      </c>
      <c r="CB101" s="61">
        <v>1277</v>
      </c>
    </row>
    <row r="102" spans="1:80" ht="15">
      <c r="A102" s="405">
        <v>660</v>
      </c>
      <c r="B102" s="406" t="s">
        <v>831</v>
      </c>
      <c r="C102" s="369">
        <f t="shared" si="177"/>
        <v>5409</v>
      </c>
      <c r="D102" s="370">
        <f t="shared" si="158"/>
        <v>51.701395526667937</v>
      </c>
      <c r="E102" s="371">
        <f t="shared" si="178"/>
        <v>4565</v>
      </c>
      <c r="F102" s="370">
        <f t="shared" si="159"/>
        <v>43.634104377748038</v>
      </c>
      <c r="G102" s="371">
        <f t="shared" si="179"/>
        <v>428</v>
      </c>
      <c r="H102" s="370">
        <f t="shared" si="157"/>
        <v>4.0909959854712286</v>
      </c>
      <c r="I102" s="371">
        <f t="shared" si="180"/>
        <v>18</v>
      </c>
      <c r="J102" s="372">
        <f t="shared" si="167"/>
        <v>0.17205123303383674</v>
      </c>
      <c r="K102" s="371">
        <f t="shared" si="181"/>
        <v>42</v>
      </c>
      <c r="L102" s="373">
        <f t="shared" si="176"/>
        <v>0.40145287707895239</v>
      </c>
      <c r="M102" s="377">
        <f t="shared" si="182"/>
        <v>5186</v>
      </c>
      <c r="N102" s="374">
        <f t="shared" si="175"/>
        <v>49.569871917415412</v>
      </c>
      <c r="O102" s="375">
        <f t="shared" si="183"/>
        <v>5276</v>
      </c>
      <c r="P102" s="376">
        <f t="shared" si="168"/>
        <v>50.430128082584588</v>
      </c>
      <c r="Q102" s="377">
        <f t="shared" si="184"/>
        <v>2050</v>
      </c>
      <c r="R102" s="374">
        <f t="shared" si="160"/>
        <v>57.76275007044238</v>
      </c>
      <c r="S102" s="375">
        <f t="shared" si="185"/>
        <v>1499</v>
      </c>
      <c r="T102" s="378">
        <f t="shared" si="161"/>
        <v>42.237249929557628</v>
      </c>
      <c r="U102" s="377">
        <f t="shared" si="186"/>
        <v>5233</v>
      </c>
      <c r="V102" s="370">
        <f t="shared" si="162"/>
        <v>50.019116803670428</v>
      </c>
      <c r="W102" s="375">
        <f t="shared" si="187"/>
        <v>5229</v>
      </c>
      <c r="X102" s="378">
        <f t="shared" si="163"/>
        <v>49.980883196329572</v>
      </c>
      <c r="Y102" s="377">
        <f t="shared" si="188"/>
        <v>2916</v>
      </c>
      <c r="Z102" s="370">
        <f t="shared" si="189"/>
        <v>82.163989856297547</v>
      </c>
      <c r="AA102" s="377">
        <f t="shared" si="190"/>
        <v>633</v>
      </c>
      <c r="AB102" s="378">
        <f t="shared" si="191"/>
        <v>17.836010143702453</v>
      </c>
      <c r="AC102" s="377">
        <f t="shared" si="192"/>
        <v>1384</v>
      </c>
      <c r="AD102" s="370">
        <f t="shared" si="164"/>
        <v>38.996900535362073</v>
      </c>
      <c r="AE102" s="375">
        <f t="shared" si="193"/>
        <v>436</v>
      </c>
      <c r="AF102" s="370">
        <f t="shared" si="169"/>
        <v>12.285150746689208</v>
      </c>
      <c r="AG102" s="375">
        <f t="shared" si="194"/>
        <v>666</v>
      </c>
      <c r="AH102" s="374">
        <f t="shared" si="165"/>
        <v>18.765849535080303</v>
      </c>
      <c r="AI102" s="375">
        <f t="shared" si="195"/>
        <v>1063</v>
      </c>
      <c r="AJ102" s="374">
        <f t="shared" si="170"/>
        <v>29.952099182868412</v>
      </c>
      <c r="AK102" s="375">
        <f t="shared" si="196"/>
        <v>0</v>
      </c>
      <c r="AL102" s="370">
        <f t="shared" si="171"/>
        <v>0</v>
      </c>
      <c r="AM102" s="375">
        <f t="shared" si="197"/>
        <v>0</v>
      </c>
      <c r="AN102" s="378">
        <f t="shared" si="166"/>
        <v>0</v>
      </c>
      <c r="AO102" s="806">
        <f t="shared" si="198"/>
        <v>10462</v>
      </c>
      <c r="AP102" s="379">
        <f t="shared" si="172"/>
        <v>3549</v>
      </c>
      <c r="AS102" s="13">
        <v>660</v>
      </c>
      <c r="AT102" s="1">
        <v>5409</v>
      </c>
      <c r="AU102" s="1">
        <v>4565</v>
      </c>
      <c r="AV102" s="1">
        <v>428</v>
      </c>
      <c r="AW102" s="1">
        <v>18</v>
      </c>
      <c r="AX102" s="1">
        <v>42</v>
      </c>
      <c r="AY102" s="13">
        <v>660</v>
      </c>
      <c r="AZ102" s="1">
        <v>5186</v>
      </c>
      <c r="BA102" s="1">
        <v>5276</v>
      </c>
      <c r="BB102" s="13">
        <v>660</v>
      </c>
      <c r="BC102" s="1">
        <v>5233</v>
      </c>
      <c r="BD102" s="1">
        <v>5229</v>
      </c>
      <c r="BE102" s="1"/>
      <c r="BF102" s="13">
        <v>660</v>
      </c>
      <c r="BG102" s="562">
        <v>2916</v>
      </c>
      <c r="BH102" s="562">
        <v>633</v>
      </c>
      <c r="BI102" s="13">
        <v>660</v>
      </c>
      <c r="BJ102" s="1">
        <v>2050</v>
      </c>
      <c r="BK102" s="1">
        <v>1499</v>
      </c>
      <c r="BL102" s="13">
        <v>660</v>
      </c>
      <c r="BM102" s="1">
        <v>1384</v>
      </c>
      <c r="BN102" s="1">
        <v>436</v>
      </c>
      <c r="BO102" s="1">
        <v>666</v>
      </c>
      <c r="BP102" s="1">
        <v>1063</v>
      </c>
      <c r="BQ102" s="1"/>
      <c r="BR102" s="558"/>
      <c r="BS102" s="558">
        <v>0.82163989856297548</v>
      </c>
      <c r="BT102" s="877">
        <v>660</v>
      </c>
      <c r="BU102" s="1">
        <v>3549</v>
      </c>
      <c r="BV102" s="878">
        <f t="shared" si="173"/>
        <v>2916</v>
      </c>
      <c r="BW102" s="878">
        <f t="shared" si="174"/>
        <v>633</v>
      </c>
      <c r="CA102" s="61">
        <v>660</v>
      </c>
      <c r="CB102" s="61">
        <v>3549</v>
      </c>
    </row>
    <row r="103" spans="1:80" ht="15">
      <c r="A103" s="405">
        <v>667</v>
      </c>
      <c r="B103" s="406" t="s">
        <v>209</v>
      </c>
      <c r="C103" s="369">
        <f t="shared" si="177"/>
        <v>7125</v>
      </c>
      <c r="D103" s="370">
        <f t="shared" si="158"/>
        <v>74.482542337445125</v>
      </c>
      <c r="E103" s="371">
        <f t="shared" si="178"/>
        <v>1694</v>
      </c>
      <c r="F103" s="370">
        <f t="shared" si="159"/>
        <v>17.708551118544847</v>
      </c>
      <c r="G103" s="371">
        <f t="shared" si="179"/>
        <v>735</v>
      </c>
      <c r="H103" s="370">
        <f t="shared" ref="H103:H134" si="199">(G103/AO103)*100</f>
        <v>7.6834622621785487</v>
      </c>
      <c r="I103" s="371">
        <f t="shared" si="180"/>
        <v>2</v>
      </c>
      <c r="J103" s="372">
        <f t="shared" si="167"/>
        <v>2.090738030524775E-2</v>
      </c>
      <c r="K103" s="371">
        <f t="shared" si="181"/>
        <v>10</v>
      </c>
      <c r="L103" s="373">
        <f t="shared" si="176"/>
        <v>0.10453690152623876</v>
      </c>
      <c r="M103" s="377">
        <f t="shared" si="182"/>
        <v>4699</v>
      </c>
      <c r="N103" s="374">
        <f t="shared" si="175"/>
        <v>49.121890027179596</v>
      </c>
      <c r="O103" s="375">
        <f t="shared" si="183"/>
        <v>4867</v>
      </c>
      <c r="P103" s="376">
        <f t="shared" si="168"/>
        <v>50.878109972820404</v>
      </c>
      <c r="Q103" s="377">
        <f t="shared" si="184"/>
        <v>1718</v>
      </c>
      <c r="R103" s="374">
        <f t="shared" si="160"/>
        <v>54.093198992443327</v>
      </c>
      <c r="S103" s="375">
        <f t="shared" si="185"/>
        <v>1458</v>
      </c>
      <c r="T103" s="378">
        <f t="shared" si="161"/>
        <v>45.906801007556673</v>
      </c>
      <c r="U103" s="377">
        <f t="shared" si="186"/>
        <v>4496</v>
      </c>
      <c r="V103" s="370">
        <f t="shared" si="162"/>
        <v>46.999790926196951</v>
      </c>
      <c r="W103" s="375">
        <f t="shared" si="187"/>
        <v>5070</v>
      </c>
      <c r="X103" s="378">
        <f t="shared" si="163"/>
        <v>53.000209073803049</v>
      </c>
      <c r="Y103" s="377">
        <f t="shared" si="188"/>
        <v>2684</v>
      </c>
      <c r="Z103" s="370">
        <f t="shared" si="189"/>
        <v>84.508816120906801</v>
      </c>
      <c r="AA103" s="377">
        <f t="shared" si="190"/>
        <v>492</v>
      </c>
      <c r="AB103" s="378">
        <f t="shared" si="191"/>
        <v>15.491183879093198</v>
      </c>
      <c r="AC103" s="377">
        <f t="shared" si="192"/>
        <v>1129</v>
      </c>
      <c r="AD103" s="370">
        <f t="shared" si="164"/>
        <v>35.547858942065488</v>
      </c>
      <c r="AE103" s="375">
        <f t="shared" si="193"/>
        <v>560</v>
      </c>
      <c r="AF103" s="370">
        <f t="shared" si="169"/>
        <v>17.632241813602015</v>
      </c>
      <c r="AG103" s="375">
        <f t="shared" si="194"/>
        <v>588</v>
      </c>
      <c r="AH103" s="374">
        <f t="shared" si="165"/>
        <v>18.513853904282115</v>
      </c>
      <c r="AI103" s="375">
        <f t="shared" si="195"/>
        <v>898</v>
      </c>
      <c r="AJ103" s="374">
        <f t="shared" si="170"/>
        <v>28.274559193954662</v>
      </c>
      <c r="AK103" s="375">
        <f t="shared" si="196"/>
        <v>1</v>
      </c>
      <c r="AL103" s="370">
        <f t="shared" si="171"/>
        <v>3.1486146095717885E-2</v>
      </c>
      <c r="AM103" s="375">
        <f t="shared" si="197"/>
        <v>0</v>
      </c>
      <c r="AN103" s="378">
        <f t="shared" si="166"/>
        <v>0</v>
      </c>
      <c r="AO103" s="806">
        <f t="shared" si="198"/>
        <v>9566</v>
      </c>
      <c r="AP103" s="379">
        <f t="shared" si="172"/>
        <v>3176</v>
      </c>
      <c r="AS103" s="13">
        <v>664</v>
      </c>
      <c r="AT103" s="1">
        <v>816</v>
      </c>
      <c r="AU103" s="1">
        <v>5377</v>
      </c>
      <c r="AV103" s="1">
        <v>3191</v>
      </c>
      <c r="AW103" s="1">
        <v>33</v>
      </c>
      <c r="AX103" s="1">
        <v>4</v>
      </c>
      <c r="AY103" s="13">
        <v>664</v>
      </c>
      <c r="AZ103" s="1">
        <v>4381</v>
      </c>
      <c r="BA103" s="1">
        <v>5040</v>
      </c>
      <c r="BB103" s="13">
        <v>664</v>
      </c>
      <c r="BC103" s="1">
        <v>4375</v>
      </c>
      <c r="BD103" s="1">
        <v>5046</v>
      </c>
      <c r="BE103" s="1"/>
      <c r="BF103" s="13">
        <v>664</v>
      </c>
      <c r="BG103" s="562">
        <v>11403.546348409847</v>
      </c>
      <c r="BH103" s="562">
        <v>3345.4536515901527</v>
      </c>
      <c r="BI103" s="13">
        <v>664</v>
      </c>
      <c r="BJ103" s="1">
        <v>7795</v>
      </c>
      <c r="BK103" s="1">
        <v>6954</v>
      </c>
      <c r="BL103" s="13">
        <v>664</v>
      </c>
      <c r="BM103" s="1">
        <v>5158</v>
      </c>
      <c r="BN103" s="1">
        <v>2135</v>
      </c>
      <c r="BO103" s="1">
        <v>2629</v>
      </c>
      <c r="BP103" s="1">
        <v>4815</v>
      </c>
      <c r="BQ103" s="1">
        <v>8</v>
      </c>
      <c r="BR103" s="558">
        <v>4</v>
      </c>
      <c r="BS103" s="558">
        <v>0.77317420492303524</v>
      </c>
      <c r="BT103" s="877">
        <v>664</v>
      </c>
      <c r="BU103" s="1">
        <v>14749</v>
      </c>
      <c r="BV103" s="878">
        <f t="shared" si="173"/>
        <v>11403.546348409847</v>
      </c>
      <c r="BW103" s="878">
        <f t="shared" si="174"/>
        <v>3345.4536515901527</v>
      </c>
      <c r="CA103" s="61">
        <v>664</v>
      </c>
      <c r="CB103" s="61">
        <v>14749</v>
      </c>
    </row>
    <row r="104" spans="1:80" ht="15">
      <c r="A104" s="405">
        <v>674</v>
      </c>
      <c r="B104" s="406" t="s">
        <v>213</v>
      </c>
      <c r="C104" s="369">
        <f t="shared" si="177"/>
        <v>3121</v>
      </c>
      <c r="D104" s="370">
        <f t="shared" ref="D104:D135" si="200">(C104/AO104)*100</f>
        <v>26.455878613206746</v>
      </c>
      <c r="E104" s="371">
        <f t="shared" si="178"/>
        <v>5321</v>
      </c>
      <c r="F104" s="370">
        <f t="shared" ref="F104:F135" si="201">(E104/AO104)*100</f>
        <v>45.104687632448929</v>
      </c>
      <c r="G104" s="371">
        <f t="shared" si="179"/>
        <v>3243</v>
      </c>
      <c r="H104" s="370">
        <f t="shared" si="199"/>
        <v>27.490039840637447</v>
      </c>
      <c r="I104" s="371">
        <f t="shared" si="180"/>
        <v>16</v>
      </c>
      <c r="J104" s="372">
        <f t="shared" si="167"/>
        <v>0.13562770195812496</v>
      </c>
      <c r="K104" s="371">
        <f t="shared" si="181"/>
        <v>96</v>
      </c>
      <c r="L104" s="373">
        <f t="shared" si="176"/>
        <v>0.81376621174874975</v>
      </c>
      <c r="M104" s="377">
        <f t="shared" si="182"/>
        <v>6165</v>
      </c>
      <c r="N104" s="374">
        <f t="shared" si="175"/>
        <v>52.259048910740013</v>
      </c>
      <c r="O104" s="375">
        <f t="shared" si="183"/>
        <v>5632</v>
      </c>
      <c r="P104" s="376">
        <f t="shared" si="168"/>
        <v>47.74095108925998</v>
      </c>
      <c r="Q104" s="377">
        <f t="shared" si="184"/>
        <v>1272</v>
      </c>
      <c r="R104" s="374">
        <f t="shared" si="160"/>
        <v>54.173764906303234</v>
      </c>
      <c r="S104" s="375">
        <f t="shared" si="185"/>
        <v>1076</v>
      </c>
      <c r="T104" s="378">
        <f t="shared" si="161"/>
        <v>45.826235093696766</v>
      </c>
      <c r="U104" s="377">
        <f t="shared" si="186"/>
        <v>2637</v>
      </c>
      <c r="V104" s="370">
        <f t="shared" si="162"/>
        <v>22.353140628973467</v>
      </c>
      <c r="W104" s="375">
        <f t="shared" si="187"/>
        <v>9160</v>
      </c>
      <c r="X104" s="378">
        <f t="shared" si="163"/>
        <v>77.646859371026537</v>
      </c>
      <c r="Y104" s="377">
        <f t="shared" si="188"/>
        <v>1843</v>
      </c>
      <c r="Z104" s="370">
        <f t="shared" si="189"/>
        <v>78.492333901192495</v>
      </c>
      <c r="AA104" s="377">
        <f t="shared" si="190"/>
        <v>505</v>
      </c>
      <c r="AB104" s="378">
        <f t="shared" si="191"/>
        <v>21.507666098807494</v>
      </c>
      <c r="AC104" s="377">
        <f t="shared" si="192"/>
        <v>860</v>
      </c>
      <c r="AD104" s="370">
        <f t="shared" si="164"/>
        <v>36.626916524701876</v>
      </c>
      <c r="AE104" s="375">
        <f t="shared" si="193"/>
        <v>478</v>
      </c>
      <c r="AF104" s="370">
        <f t="shared" si="169"/>
        <v>20.357751277683136</v>
      </c>
      <c r="AG104" s="375">
        <f t="shared" si="194"/>
        <v>411</v>
      </c>
      <c r="AH104" s="374">
        <f t="shared" si="165"/>
        <v>17.504258943781942</v>
      </c>
      <c r="AI104" s="375">
        <f t="shared" si="195"/>
        <v>596</v>
      </c>
      <c r="AJ104" s="374">
        <f t="shared" si="170"/>
        <v>25.383304940374785</v>
      </c>
      <c r="AK104" s="375">
        <f t="shared" si="196"/>
        <v>1</v>
      </c>
      <c r="AL104" s="370">
        <f t="shared" si="171"/>
        <v>4.2589437819420782E-2</v>
      </c>
      <c r="AM104" s="375">
        <f t="shared" si="197"/>
        <v>2</v>
      </c>
      <c r="AN104" s="378">
        <f t="shared" si="166"/>
        <v>8.5178875638841564E-2</v>
      </c>
      <c r="AO104" s="806">
        <f t="shared" si="198"/>
        <v>11797</v>
      </c>
      <c r="AP104" s="379">
        <f t="shared" si="172"/>
        <v>2348</v>
      </c>
      <c r="AS104" s="13">
        <v>665</v>
      </c>
      <c r="AT104" s="1">
        <v>17260</v>
      </c>
      <c r="AU104" s="1">
        <v>12142</v>
      </c>
      <c r="AV104" s="1">
        <v>612</v>
      </c>
      <c r="AW104" s="1">
        <v>27</v>
      </c>
      <c r="AX104" s="1">
        <v>537</v>
      </c>
      <c r="AY104" s="13">
        <v>665</v>
      </c>
      <c r="AZ104" s="1">
        <v>15054</v>
      </c>
      <c r="BA104" s="1">
        <v>15524</v>
      </c>
      <c r="BB104" s="13">
        <v>665</v>
      </c>
      <c r="BC104" s="1">
        <v>12560</v>
      </c>
      <c r="BD104" s="1">
        <v>18018</v>
      </c>
      <c r="BE104" s="1"/>
      <c r="BF104" s="13">
        <v>665</v>
      </c>
      <c r="BG104" s="562">
        <v>1691</v>
      </c>
      <c r="BH104" s="562">
        <v>568</v>
      </c>
      <c r="BI104" s="13">
        <v>665</v>
      </c>
      <c r="BJ104" s="1">
        <v>1188</v>
      </c>
      <c r="BK104" s="1">
        <v>1071</v>
      </c>
      <c r="BL104" s="13">
        <v>665</v>
      </c>
      <c r="BM104" s="1">
        <v>788</v>
      </c>
      <c r="BN104" s="1">
        <v>533</v>
      </c>
      <c r="BO104" s="1">
        <v>400</v>
      </c>
      <c r="BP104" s="1">
        <v>538</v>
      </c>
      <c r="BQ104" s="1"/>
      <c r="BR104" s="558"/>
      <c r="BS104" s="558">
        <v>0.7485613103142984</v>
      </c>
      <c r="BT104" s="877">
        <v>665</v>
      </c>
      <c r="BU104" s="1">
        <v>2259</v>
      </c>
      <c r="BV104" s="878">
        <f t="shared" si="173"/>
        <v>1691</v>
      </c>
      <c r="BW104" s="878">
        <f t="shared" si="174"/>
        <v>568</v>
      </c>
      <c r="CA104" s="61">
        <v>665</v>
      </c>
      <c r="CB104" s="61">
        <v>2259</v>
      </c>
    </row>
    <row r="105" spans="1:80" ht="15">
      <c r="A105" s="405">
        <v>697</v>
      </c>
      <c r="B105" s="406" t="s">
        <v>223</v>
      </c>
      <c r="C105" s="369">
        <f t="shared" si="177"/>
        <v>5500</v>
      </c>
      <c r="D105" s="370">
        <f t="shared" si="200"/>
        <v>36.588610963278342</v>
      </c>
      <c r="E105" s="371">
        <f t="shared" si="178"/>
        <v>6664</v>
      </c>
      <c r="F105" s="370">
        <f t="shared" si="201"/>
        <v>44.332091538052154</v>
      </c>
      <c r="G105" s="371">
        <f t="shared" si="179"/>
        <v>2829</v>
      </c>
      <c r="H105" s="370">
        <f t="shared" si="199"/>
        <v>18.819850984566258</v>
      </c>
      <c r="I105" s="371">
        <f t="shared" si="180"/>
        <v>21</v>
      </c>
      <c r="J105" s="372">
        <f t="shared" si="167"/>
        <v>0.13970196913251728</v>
      </c>
      <c r="K105" s="371">
        <f t="shared" si="181"/>
        <v>18</v>
      </c>
      <c r="L105" s="373">
        <f t="shared" si="176"/>
        <v>0.1197445449707291</v>
      </c>
      <c r="M105" s="377">
        <f t="shared" si="182"/>
        <v>7366</v>
      </c>
      <c r="N105" s="374">
        <f t="shared" si="175"/>
        <v>49.002128791910593</v>
      </c>
      <c r="O105" s="375">
        <f t="shared" si="183"/>
        <v>7666</v>
      </c>
      <c r="P105" s="376">
        <f t="shared" si="168"/>
        <v>50.997871208089407</v>
      </c>
      <c r="Q105" s="377">
        <f t="shared" si="184"/>
        <v>5586</v>
      </c>
      <c r="R105" s="374">
        <f t="shared" si="160"/>
        <v>46.870280248363819</v>
      </c>
      <c r="S105" s="375">
        <f t="shared" si="185"/>
        <v>6332</v>
      </c>
      <c r="T105" s="378">
        <f t="shared" si="161"/>
        <v>53.129719751636188</v>
      </c>
      <c r="U105" s="377">
        <f t="shared" si="186"/>
        <v>9027</v>
      </c>
      <c r="V105" s="370">
        <f t="shared" si="162"/>
        <v>60.051889302820648</v>
      </c>
      <c r="W105" s="375">
        <f t="shared" si="187"/>
        <v>6005</v>
      </c>
      <c r="X105" s="378">
        <f t="shared" si="163"/>
        <v>39.948110697179352</v>
      </c>
      <c r="Y105" s="377">
        <f t="shared" si="188"/>
        <v>10869.824102047667</v>
      </c>
      <c r="Z105" s="370">
        <f t="shared" si="189"/>
        <v>91.205102383350123</v>
      </c>
      <c r="AA105" s="377">
        <f t="shared" si="190"/>
        <v>1048.1758979523329</v>
      </c>
      <c r="AB105" s="378">
        <f t="shared" si="191"/>
        <v>8.794897616649882</v>
      </c>
      <c r="AC105" s="377">
        <f t="shared" si="192"/>
        <v>3005</v>
      </c>
      <c r="AD105" s="370">
        <f t="shared" si="164"/>
        <v>25.213962074173519</v>
      </c>
      <c r="AE105" s="375">
        <f t="shared" si="193"/>
        <v>2999</v>
      </c>
      <c r="AF105" s="370">
        <f t="shared" si="169"/>
        <v>25.163618056720928</v>
      </c>
      <c r="AG105" s="375">
        <f t="shared" si="194"/>
        <v>2572</v>
      </c>
      <c r="AH105" s="374">
        <f t="shared" si="165"/>
        <v>21.580802148011411</v>
      </c>
      <c r="AI105" s="375">
        <f t="shared" si="195"/>
        <v>3323</v>
      </c>
      <c r="AJ105" s="374">
        <f t="shared" si="170"/>
        <v>27.88219499916093</v>
      </c>
      <c r="AK105" s="375">
        <f t="shared" si="196"/>
        <v>9</v>
      </c>
      <c r="AL105" s="370">
        <f t="shared" si="171"/>
        <v>7.551602617888907E-2</v>
      </c>
      <c r="AM105" s="375">
        <f t="shared" si="197"/>
        <v>10</v>
      </c>
      <c r="AN105" s="378">
        <f t="shared" si="166"/>
        <v>8.3906695754321192E-2</v>
      </c>
      <c r="AO105" s="806">
        <f t="shared" si="198"/>
        <v>15032</v>
      </c>
      <c r="AP105" s="379">
        <f t="shared" si="172"/>
        <v>11918</v>
      </c>
      <c r="AS105" s="13">
        <v>667</v>
      </c>
      <c r="AT105" s="1">
        <v>7125</v>
      </c>
      <c r="AU105" s="1">
        <v>1694</v>
      </c>
      <c r="AV105" s="1">
        <v>735</v>
      </c>
      <c r="AW105" s="1">
        <v>2</v>
      </c>
      <c r="AX105" s="1">
        <v>10</v>
      </c>
      <c r="AY105" s="13">
        <v>667</v>
      </c>
      <c r="AZ105" s="1">
        <v>4699</v>
      </c>
      <c r="BA105" s="1">
        <v>4867</v>
      </c>
      <c r="BB105" s="13">
        <v>667</v>
      </c>
      <c r="BC105" s="1">
        <v>4496</v>
      </c>
      <c r="BD105" s="1">
        <v>5070</v>
      </c>
      <c r="BE105" s="1"/>
      <c r="BF105" s="13">
        <v>667</v>
      </c>
      <c r="BG105" s="562">
        <v>2684</v>
      </c>
      <c r="BH105" s="562">
        <v>492</v>
      </c>
      <c r="BI105" s="13">
        <v>667</v>
      </c>
      <c r="BJ105" s="1">
        <v>1718</v>
      </c>
      <c r="BK105" s="1">
        <v>1458</v>
      </c>
      <c r="BL105" s="13">
        <v>667</v>
      </c>
      <c r="BM105" s="1">
        <v>1129</v>
      </c>
      <c r="BN105" s="1">
        <v>560</v>
      </c>
      <c r="BO105" s="1">
        <v>588</v>
      </c>
      <c r="BP105" s="1">
        <v>898</v>
      </c>
      <c r="BQ105" s="1">
        <v>1</v>
      </c>
      <c r="BR105" s="558"/>
      <c r="BS105" s="558">
        <v>0.84508816120906805</v>
      </c>
      <c r="BT105" s="877">
        <v>667</v>
      </c>
      <c r="BU105" s="1">
        <v>3176</v>
      </c>
      <c r="BV105" s="878">
        <f t="shared" si="173"/>
        <v>2684</v>
      </c>
      <c r="BW105" s="878">
        <f t="shared" si="174"/>
        <v>492</v>
      </c>
      <c r="CA105" s="61">
        <v>667</v>
      </c>
      <c r="CB105" s="61">
        <v>3176</v>
      </c>
    </row>
    <row r="106" spans="1:80" ht="15">
      <c r="A106" s="405">
        <v>756</v>
      </c>
      <c r="B106" s="407" t="s">
        <v>228</v>
      </c>
      <c r="C106" s="369">
        <f t="shared" si="177"/>
        <v>7661</v>
      </c>
      <c r="D106" s="370">
        <f t="shared" si="200"/>
        <v>32.815043262229075</v>
      </c>
      <c r="E106" s="371">
        <f t="shared" si="178"/>
        <v>12579</v>
      </c>
      <c r="F106" s="370">
        <f t="shared" si="201"/>
        <v>53.880750449755844</v>
      </c>
      <c r="G106" s="371">
        <f t="shared" si="179"/>
        <v>3086</v>
      </c>
      <c r="H106" s="370">
        <f t="shared" si="199"/>
        <v>13.218538507667265</v>
      </c>
      <c r="I106" s="371">
        <f t="shared" si="180"/>
        <v>14</v>
      </c>
      <c r="J106" s="372">
        <f t="shared" si="167"/>
        <v>5.9967446243467837E-2</v>
      </c>
      <c r="K106" s="371">
        <f t="shared" si="181"/>
        <v>6</v>
      </c>
      <c r="L106" s="373">
        <f t="shared" si="176"/>
        <v>2.5700334104343359E-2</v>
      </c>
      <c r="M106" s="383">
        <f t="shared" si="182"/>
        <v>11472</v>
      </c>
      <c r="N106" s="380">
        <f t="shared" si="175"/>
        <v>49.139038807504498</v>
      </c>
      <c r="O106" s="381">
        <f t="shared" si="183"/>
        <v>11874</v>
      </c>
      <c r="P106" s="382">
        <f t="shared" si="168"/>
        <v>50.860961192495502</v>
      </c>
      <c r="Q106" s="383">
        <f t="shared" si="184"/>
        <v>3677</v>
      </c>
      <c r="R106" s="380">
        <f t="shared" si="160"/>
        <v>54.725405566304509</v>
      </c>
      <c r="S106" s="381">
        <f t="shared" si="185"/>
        <v>3042</v>
      </c>
      <c r="T106" s="384">
        <f t="shared" si="161"/>
        <v>45.274594433695491</v>
      </c>
      <c r="U106" s="383">
        <f t="shared" si="186"/>
        <v>10232</v>
      </c>
      <c r="V106" s="385">
        <f t="shared" si="162"/>
        <v>43.827636425940206</v>
      </c>
      <c r="W106" s="381">
        <f t="shared" si="187"/>
        <v>13114</v>
      </c>
      <c r="X106" s="384">
        <f t="shared" si="163"/>
        <v>56.172363574059794</v>
      </c>
      <c r="Y106" s="377">
        <f t="shared" si="188"/>
        <v>5881</v>
      </c>
      <c r="Z106" s="370">
        <f t="shared" si="189"/>
        <v>87.527905938383682</v>
      </c>
      <c r="AA106" s="377">
        <f t="shared" si="190"/>
        <v>838</v>
      </c>
      <c r="AB106" s="378">
        <f t="shared" si="191"/>
        <v>12.472094061616312</v>
      </c>
      <c r="AC106" s="377">
        <f t="shared" si="192"/>
        <v>2601</v>
      </c>
      <c r="AD106" s="370">
        <f t="shared" si="164"/>
        <v>38.711117725852063</v>
      </c>
      <c r="AE106" s="375">
        <f t="shared" si="193"/>
        <v>1335</v>
      </c>
      <c r="AF106" s="370">
        <f t="shared" si="169"/>
        <v>19.869028129185889</v>
      </c>
      <c r="AG106" s="375">
        <f t="shared" si="194"/>
        <v>1074</v>
      </c>
      <c r="AH106" s="374">
        <f t="shared" si="165"/>
        <v>15.984521506176513</v>
      </c>
      <c r="AI106" s="375">
        <f t="shared" si="195"/>
        <v>1705</v>
      </c>
      <c r="AJ106" s="374">
        <f t="shared" si="170"/>
        <v>25.375799970233665</v>
      </c>
      <c r="AK106" s="375">
        <f t="shared" si="196"/>
        <v>2</v>
      </c>
      <c r="AL106" s="370">
        <f t="shared" si="171"/>
        <v>2.9766334275933917E-2</v>
      </c>
      <c r="AM106" s="375">
        <f t="shared" si="197"/>
        <v>2</v>
      </c>
      <c r="AN106" s="378">
        <f t="shared" si="166"/>
        <v>2.9766334275933917E-2</v>
      </c>
      <c r="AO106" s="807">
        <f t="shared" si="198"/>
        <v>23346</v>
      </c>
      <c r="AP106" s="386">
        <f t="shared" si="172"/>
        <v>6719</v>
      </c>
      <c r="AS106" s="13">
        <v>670</v>
      </c>
      <c r="AT106" s="1">
        <v>2700</v>
      </c>
      <c r="AU106" s="1">
        <v>9562</v>
      </c>
      <c r="AV106" s="1">
        <v>1317</v>
      </c>
      <c r="AW106" s="1">
        <v>8</v>
      </c>
      <c r="AX106" s="1">
        <v>3</v>
      </c>
      <c r="AY106" s="13">
        <v>670</v>
      </c>
      <c r="AZ106" s="1">
        <v>6764</v>
      </c>
      <c r="BA106" s="1">
        <v>6826</v>
      </c>
      <c r="BB106" s="13">
        <v>670</v>
      </c>
      <c r="BC106" s="1">
        <v>5503</v>
      </c>
      <c r="BD106" s="1">
        <v>8087</v>
      </c>
      <c r="BE106" s="1"/>
      <c r="BF106" s="13">
        <v>670</v>
      </c>
      <c r="BG106" s="562">
        <v>2850</v>
      </c>
      <c r="BH106" s="562">
        <v>552</v>
      </c>
      <c r="BI106" s="13">
        <v>670</v>
      </c>
      <c r="BJ106" s="1">
        <v>1948</v>
      </c>
      <c r="BK106" s="1">
        <v>1454</v>
      </c>
      <c r="BL106" s="13">
        <v>670</v>
      </c>
      <c r="BM106" s="1">
        <v>1419</v>
      </c>
      <c r="BN106" s="1">
        <v>614</v>
      </c>
      <c r="BO106" s="1">
        <v>527</v>
      </c>
      <c r="BP106" s="1">
        <v>838</v>
      </c>
      <c r="BQ106" s="1">
        <v>2</v>
      </c>
      <c r="BR106" s="558">
        <v>2</v>
      </c>
      <c r="BS106" s="558">
        <v>0.83774250440917108</v>
      </c>
      <c r="BT106" s="877">
        <v>670</v>
      </c>
      <c r="BU106" s="1">
        <v>3402</v>
      </c>
      <c r="BV106" s="878">
        <f t="shared" si="173"/>
        <v>2850</v>
      </c>
      <c r="BW106" s="878">
        <f t="shared" si="174"/>
        <v>552</v>
      </c>
      <c r="CA106" s="61">
        <v>670</v>
      </c>
      <c r="CB106" s="61">
        <v>3402</v>
      </c>
    </row>
    <row r="107" spans="1:80" ht="18.75" customHeight="1">
      <c r="A107" s="197"/>
      <c r="B107" s="213" t="s">
        <v>429</v>
      </c>
      <c r="C107" s="216">
        <f>SUM(C108:C130)</f>
        <v>46334</v>
      </c>
      <c r="D107" s="203">
        <f t="shared" si="200"/>
        <v>21.737029513457216</v>
      </c>
      <c r="E107" s="202">
        <f>SUM(E108:E130)</f>
        <v>115143</v>
      </c>
      <c r="F107" s="203">
        <f t="shared" si="201"/>
        <v>54.017930445633965</v>
      </c>
      <c r="G107" s="202">
        <f>SUM(G108:G130)</f>
        <v>49962</v>
      </c>
      <c r="H107" s="203">
        <f t="shared" si="199"/>
        <v>23.439061349146403</v>
      </c>
      <c r="I107" s="202">
        <f>SUM(I108:I130)</f>
        <v>480</v>
      </c>
      <c r="J107" s="203">
        <f t="shared" si="167"/>
        <v>0.22518613041091778</v>
      </c>
      <c r="K107" s="202">
        <f>SUM(K108:K130)</f>
        <v>1238</v>
      </c>
      <c r="L107" s="217">
        <f t="shared" ref="L107:L141" si="202">(K107/AO107)*100</f>
        <v>0.58079256135149204</v>
      </c>
      <c r="M107" s="216">
        <f>SUM(M108:M130)</f>
        <v>105664</v>
      </c>
      <c r="N107" s="204">
        <f t="shared" si="175"/>
        <v>49.570973507790036</v>
      </c>
      <c r="O107" s="202">
        <f>SUM(O108:O130)</f>
        <v>107493</v>
      </c>
      <c r="P107" s="219">
        <f t="shared" si="168"/>
        <v>50.429026492209971</v>
      </c>
      <c r="Q107" s="216">
        <f>SUM(Q108:Q130)</f>
        <v>47269</v>
      </c>
      <c r="R107" s="204">
        <f t="shared" si="160"/>
        <v>54.500069178619192</v>
      </c>
      <c r="S107" s="202">
        <f>SUM(S108:S130)</f>
        <v>39463</v>
      </c>
      <c r="T107" s="221">
        <f t="shared" si="161"/>
        <v>45.499930821380808</v>
      </c>
      <c r="U107" s="216">
        <f>SUM(U108:U130)</f>
        <v>97201</v>
      </c>
      <c r="V107" s="203">
        <f t="shared" si="162"/>
        <v>45.600660545982542</v>
      </c>
      <c r="W107" s="202">
        <f>SUM(W108:W130)</f>
        <v>115956</v>
      </c>
      <c r="X107" s="221">
        <f t="shared" si="163"/>
        <v>54.399339454017458</v>
      </c>
      <c r="Y107" s="216">
        <f>SUM(Y108:Y130)</f>
        <v>69557.877079267011</v>
      </c>
      <c r="Z107" s="203">
        <f>(Y107/AP107)*100</f>
        <v>80.198631507709976</v>
      </c>
      <c r="AA107" s="202">
        <f>SUM(AA108:AA130)</f>
        <v>17174.122920732989</v>
      </c>
      <c r="AB107" s="221">
        <f>(AA107/AP107)*100</f>
        <v>19.801368492290031</v>
      </c>
      <c r="AC107" s="216">
        <f>SUM(AC108:AC130)</f>
        <v>33553</v>
      </c>
      <c r="AD107" s="203">
        <f t="shared" si="164"/>
        <v>38.685836830696857</v>
      </c>
      <c r="AE107" s="202">
        <f>SUM(AE108:AE130)</f>
        <v>15019</v>
      </c>
      <c r="AF107" s="203">
        <f t="shared" si="169"/>
        <v>17.316561361435227</v>
      </c>
      <c r="AG107" s="202">
        <f>SUM(AG108:AG130)</f>
        <v>13675</v>
      </c>
      <c r="AH107" s="204">
        <f t="shared" si="165"/>
        <v>15.766960291472582</v>
      </c>
      <c r="AI107" s="202">
        <f>SUM(AI108:AI130)</f>
        <v>24414</v>
      </c>
      <c r="AJ107" s="204">
        <f t="shared" si="170"/>
        <v>28.148780150348202</v>
      </c>
      <c r="AK107" s="202">
        <f>SUM(AK108:AK130)</f>
        <v>41</v>
      </c>
      <c r="AL107" s="203">
        <f t="shared" si="171"/>
        <v>4.7272056449753262E-2</v>
      </c>
      <c r="AM107" s="202">
        <f>SUM(AM108:AM130)</f>
        <v>30</v>
      </c>
      <c r="AN107" s="221">
        <f t="shared" si="166"/>
        <v>3.4589309597380435E-2</v>
      </c>
      <c r="AO107" s="810">
        <f>SUM(AO108:AO130)</f>
        <v>213157</v>
      </c>
      <c r="AP107" s="223">
        <f t="shared" si="172"/>
        <v>86732</v>
      </c>
      <c r="AS107" s="13">
        <v>674</v>
      </c>
      <c r="AT107" s="1">
        <v>3121</v>
      </c>
      <c r="AU107" s="1">
        <v>5321</v>
      </c>
      <c r="AV107" s="1">
        <v>3243</v>
      </c>
      <c r="AW107" s="1">
        <v>16</v>
      </c>
      <c r="AX107" s="1">
        <v>96</v>
      </c>
      <c r="AY107" s="13">
        <v>674</v>
      </c>
      <c r="AZ107" s="1">
        <v>6165</v>
      </c>
      <c r="BA107" s="1">
        <v>5632</v>
      </c>
      <c r="BB107" s="13">
        <v>674</v>
      </c>
      <c r="BC107" s="1">
        <v>2637</v>
      </c>
      <c r="BD107" s="1">
        <v>9160</v>
      </c>
      <c r="BE107" s="1"/>
      <c r="BF107" s="13">
        <v>674</v>
      </c>
      <c r="BG107" s="562">
        <v>1843</v>
      </c>
      <c r="BH107" s="562">
        <v>505</v>
      </c>
      <c r="BI107" s="13">
        <v>674</v>
      </c>
      <c r="BJ107" s="1">
        <v>1272</v>
      </c>
      <c r="BK107" s="1">
        <v>1076</v>
      </c>
      <c r="BL107" s="13">
        <v>674</v>
      </c>
      <c r="BM107" s="1">
        <v>860</v>
      </c>
      <c r="BN107" s="1">
        <v>478</v>
      </c>
      <c r="BO107" s="1">
        <v>411</v>
      </c>
      <c r="BP107" s="1">
        <v>596</v>
      </c>
      <c r="BQ107" s="1">
        <v>1</v>
      </c>
      <c r="BR107" s="558">
        <v>2</v>
      </c>
      <c r="BS107" s="558">
        <v>0.78492333901192501</v>
      </c>
      <c r="BT107" s="877">
        <v>674</v>
      </c>
      <c r="BU107" s="1">
        <v>2348</v>
      </c>
      <c r="BV107" s="878">
        <f t="shared" si="173"/>
        <v>1843</v>
      </c>
      <c r="BW107" s="878">
        <f t="shared" si="174"/>
        <v>505</v>
      </c>
      <c r="CA107" s="61">
        <v>674</v>
      </c>
      <c r="CB107" s="61">
        <v>2348</v>
      </c>
    </row>
    <row r="108" spans="1:80" ht="15">
      <c r="A108" s="405">
        <v>30</v>
      </c>
      <c r="B108" s="408" t="s">
        <v>14</v>
      </c>
      <c r="C108" s="369">
        <f t="shared" ref="C108:C119" si="203">VLOOKUP(A108,$AS$8:$AT$132,2,0)</f>
        <v>1151</v>
      </c>
      <c r="D108" s="370">
        <f t="shared" si="200"/>
        <v>11.678165584415584</v>
      </c>
      <c r="E108" s="371">
        <f t="shared" ref="E108:E119" si="204">VLOOKUP(A108,$AS$8:$AU$132,3,0)</f>
        <v>7041</v>
      </c>
      <c r="F108" s="370">
        <f t="shared" si="201"/>
        <v>71.438717532467535</v>
      </c>
      <c r="G108" s="371">
        <f t="shared" ref="G108:G119" si="205">VLOOKUP(A108,$AS$8:$AV$132,4,0)</f>
        <v>1567</v>
      </c>
      <c r="H108" s="370">
        <f t="shared" si="199"/>
        <v>15.898944805194807</v>
      </c>
      <c r="I108" s="371">
        <f t="shared" ref="I108:I130" si="206">VLOOKUP(A108,$AS$8:$AW$132,5,0)</f>
        <v>4</v>
      </c>
      <c r="J108" s="372">
        <f t="shared" si="167"/>
        <v>4.0584415584415584E-2</v>
      </c>
      <c r="K108" s="371">
        <f t="shared" ref="K108:K130" si="207">VLOOKUP(A108,$AS$8:$AX$132,6,0)</f>
        <v>93</v>
      </c>
      <c r="L108" s="373">
        <f t="shared" si="202"/>
        <v>0.94358766233766245</v>
      </c>
      <c r="M108" s="390">
        <f t="shared" ref="M108:M119" si="208">VLOOKUP(A108,$AY$8:$BA$132,2,0)</f>
        <v>4546</v>
      </c>
      <c r="N108" s="387">
        <f t="shared" si="175"/>
        <v>46.124188311688314</v>
      </c>
      <c r="O108" s="388">
        <f t="shared" ref="O108:O119" si="209">VLOOKUP(A108,$AY$8:$BA$132,3,0)</f>
        <v>5310</v>
      </c>
      <c r="P108" s="389">
        <f t="shared" si="168"/>
        <v>53.875811688311693</v>
      </c>
      <c r="Q108" s="390">
        <f t="shared" ref="Q108:Q130" si="210">VLOOKUP(A108,$BI$8:$BK$132,2,0)</f>
        <v>8161</v>
      </c>
      <c r="R108" s="387">
        <f t="shared" si="160"/>
        <v>56.209105310283078</v>
      </c>
      <c r="S108" s="388">
        <f t="shared" ref="S108:S130" si="211">VLOOKUP(A108,$BI$8:$BK$132,3,0)</f>
        <v>6358</v>
      </c>
      <c r="T108" s="391">
        <f t="shared" si="161"/>
        <v>43.790894689716922</v>
      </c>
      <c r="U108" s="390">
        <f t="shared" ref="U108:U119" si="212">VLOOKUP(A108,$BB$8:$BD$132,2,0)</f>
        <v>5871</v>
      </c>
      <c r="V108" s="392">
        <f t="shared" si="162"/>
        <v>59.56777597402597</v>
      </c>
      <c r="W108" s="388">
        <f t="shared" ref="W108:W119" si="213">VLOOKUP(A108,$BB$8:$BD$132,3,0)</f>
        <v>3985</v>
      </c>
      <c r="X108" s="391">
        <f t="shared" si="163"/>
        <v>40.43222402597403</v>
      </c>
      <c r="Y108" s="377">
        <f t="shared" ref="Y108:Y130" si="214">VLOOKUP(A108,$BF$8:$BH$132,2,0)</f>
        <v>11692.83208158203</v>
      </c>
      <c r="Z108" s="370">
        <f t="shared" ref="Z108:Z130" si="215">(Y108/AP108)*100</f>
        <v>80.534693033831743</v>
      </c>
      <c r="AA108" s="377">
        <f t="shared" ref="AA108:AA130" si="216">VLOOKUP(A108,$BF$8:$BH$132,3,0)</f>
        <v>2826.1679184179702</v>
      </c>
      <c r="AB108" s="378">
        <f t="shared" ref="AB108:AB130" si="217">(AA108/AP108)*100</f>
        <v>19.465306966168264</v>
      </c>
      <c r="AC108" s="377">
        <f t="shared" ref="AC108:AC130" si="218">VLOOKUP(A108,$BL$8:$BQ$132,2,0)</f>
        <v>6174</v>
      </c>
      <c r="AD108" s="370">
        <f t="shared" si="164"/>
        <v>42.523589778910392</v>
      </c>
      <c r="AE108" s="375">
        <f t="shared" ref="AE108:AE130" si="219">VLOOKUP(A108,$BL$8:$BR$132,3,0)</f>
        <v>2049</v>
      </c>
      <c r="AF108" s="370">
        <f t="shared" si="169"/>
        <v>14.112542186100971</v>
      </c>
      <c r="AG108" s="375">
        <f t="shared" ref="AG108:AG130" si="220">VLOOKUP(A108,$BL$8:$BR$132,4,0)</f>
        <v>1981</v>
      </c>
      <c r="AH108" s="374">
        <f t="shared" si="165"/>
        <v>13.644190371237688</v>
      </c>
      <c r="AI108" s="375">
        <f t="shared" ref="AI108:AI130" si="221">VLOOKUP(A108,$BL$8:$BR$132,5,0)</f>
        <v>4305</v>
      </c>
      <c r="AJ108" s="374">
        <f t="shared" si="170"/>
        <v>29.650802396859287</v>
      </c>
      <c r="AK108" s="375">
        <f t="shared" ref="AK108:AK130" si="222">VLOOKUP(A108,$BL$8:$BR$132,6,0)</f>
        <v>6</v>
      </c>
      <c r="AL108" s="370">
        <f t="shared" si="171"/>
        <v>4.1325160134995521E-2</v>
      </c>
      <c r="AM108" s="375">
        <f t="shared" ref="AM108:AM130" si="223">VLOOKUP(A108,$BL$8:$BR$132,7,0)</f>
        <v>4</v>
      </c>
      <c r="AN108" s="378">
        <f t="shared" si="166"/>
        <v>2.7550106756663684E-2</v>
      </c>
      <c r="AO108" s="809">
        <f t="shared" ref="AO108:AO130" si="224">(U108+W108)</f>
        <v>9856</v>
      </c>
      <c r="AP108" s="393">
        <f t="shared" si="172"/>
        <v>14519</v>
      </c>
      <c r="AS108" s="13">
        <v>679</v>
      </c>
      <c r="AT108" s="1">
        <v>1855</v>
      </c>
      <c r="AU108" s="1">
        <v>7419</v>
      </c>
      <c r="AV108" s="1">
        <v>3589</v>
      </c>
      <c r="AW108" s="1">
        <v>23</v>
      </c>
      <c r="AX108" s="1">
        <v>38</v>
      </c>
      <c r="AY108" s="13">
        <v>679</v>
      </c>
      <c r="AZ108" s="1">
        <v>6151</v>
      </c>
      <c r="BA108" s="1">
        <v>6773</v>
      </c>
      <c r="BB108" s="13">
        <v>679</v>
      </c>
      <c r="BC108" s="1">
        <v>5483</v>
      </c>
      <c r="BD108" s="1">
        <v>7441</v>
      </c>
      <c r="BE108" s="1"/>
      <c r="BF108" s="13">
        <v>679</v>
      </c>
      <c r="BG108" s="562">
        <v>4508</v>
      </c>
      <c r="BH108" s="562">
        <v>1291</v>
      </c>
      <c r="BI108" s="13">
        <v>679</v>
      </c>
      <c r="BJ108" s="1">
        <v>3067</v>
      </c>
      <c r="BK108" s="1">
        <v>2732</v>
      </c>
      <c r="BL108" s="13">
        <v>679</v>
      </c>
      <c r="BM108" s="1">
        <v>2156</v>
      </c>
      <c r="BN108" s="1">
        <v>1047</v>
      </c>
      <c r="BO108" s="1">
        <v>907</v>
      </c>
      <c r="BP108" s="1">
        <v>1682</v>
      </c>
      <c r="BQ108" s="1">
        <v>4</v>
      </c>
      <c r="BR108" s="558">
        <v>3</v>
      </c>
      <c r="BS108" s="558">
        <v>0.77737540955337125</v>
      </c>
      <c r="BT108" s="877">
        <v>679</v>
      </c>
      <c r="BU108" s="1">
        <v>5799</v>
      </c>
      <c r="BV108" s="878">
        <f t="shared" si="173"/>
        <v>4508</v>
      </c>
      <c r="BW108" s="878">
        <f t="shared" si="174"/>
        <v>1291</v>
      </c>
      <c r="CA108" s="61">
        <v>679</v>
      </c>
      <c r="CB108" s="61">
        <v>5799</v>
      </c>
    </row>
    <row r="109" spans="1:80" ht="15">
      <c r="A109" s="405">
        <v>34</v>
      </c>
      <c r="B109" s="406" t="s">
        <v>18</v>
      </c>
      <c r="C109" s="369">
        <f t="shared" si="203"/>
        <v>3213</v>
      </c>
      <c r="D109" s="370">
        <f t="shared" si="200"/>
        <v>11.281997261139786</v>
      </c>
      <c r="E109" s="371">
        <f t="shared" si="204"/>
        <v>15730</v>
      </c>
      <c r="F109" s="370">
        <f t="shared" si="201"/>
        <v>55.233680957898798</v>
      </c>
      <c r="G109" s="371">
        <f t="shared" si="205"/>
        <v>9404</v>
      </c>
      <c r="H109" s="370">
        <f t="shared" si="199"/>
        <v>33.020822360335686</v>
      </c>
      <c r="I109" s="371">
        <f t="shared" si="206"/>
        <v>12</v>
      </c>
      <c r="J109" s="372">
        <f t="shared" si="167"/>
        <v>4.2136310965974928E-2</v>
      </c>
      <c r="K109" s="371">
        <f t="shared" si="207"/>
        <v>120</v>
      </c>
      <c r="L109" s="373">
        <f t="shared" si="202"/>
        <v>0.42136310965974927</v>
      </c>
      <c r="M109" s="377">
        <f t="shared" si="208"/>
        <v>14654</v>
      </c>
      <c r="N109" s="374">
        <f t="shared" si="175"/>
        <v>51.45545840794972</v>
      </c>
      <c r="O109" s="375">
        <f t="shared" si="209"/>
        <v>13825</v>
      </c>
      <c r="P109" s="376">
        <f t="shared" si="168"/>
        <v>48.54454159205028</v>
      </c>
      <c r="Q109" s="377">
        <f t="shared" si="210"/>
        <v>4214</v>
      </c>
      <c r="R109" s="374">
        <f t="shared" si="160"/>
        <v>50.795564127290262</v>
      </c>
      <c r="S109" s="375">
        <f t="shared" si="211"/>
        <v>4082</v>
      </c>
      <c r="T109" s="378">
        <f t="shared" si="161"/>
        <v>49.204435872709738</v>
      </c>
      <c r="U109" s="377">
        <f t="shared" si="212"/>
        <v>13942</v>
      </c>
      <c r="V109" s="370">
        <f t="shared" si="162"/>
        <v>48.955370623968534</v>
      </c>
      <c r="W109" s="375">
        <f t="shared" si="213"/>
        <v>14537</v>
      </c>
      <c r="X109" s="378">
        <f t="shared" si="163"/>
        <v>51.044629376031459</v>
      </c>
      <c r="Y109" s="377">
        <f t="shared" si="214"/>
        <v>7425.8951175406874</v>
      </c>
      <c r="Z109" s="370">
        <f t="shared" si="215"/>
        <v>89.511754068716101</v>
      </c>
      <c r="AA109" s="377">
        <f t="shared" si="216"/>
        <v>870.10488245931265</v>
      </c>
      <c r="AB109" s="378">
        <f t="shared" si="217"/>
        <v>10.488245931283902</v>
      </c>
      <c r="AC109" s="377">
        <f t="shared" si="218"/>
        <v>2644</v>
      </c>
      <c r="AD109" s="370">
        <f t="shared" si="164"/>
        <v>31.870781099324972</v>
      </c>
      <c r="AE109" s="375">
        <f t="shared" si="219"/>
        <v>1798</v>
      </c>
      <c r="AF109" s="370">
        <f t="shared" si="169"/>
        <v>21.673095467695276</v>
      </c>
      <c r="AG109" s="375">
        <f t="shared" si="220"/>
        <v>1568</v>
      </c>
      <c r="AH109" s="374">
        <f t="shared" si="165"/>
        <v>18.900675024108004</v>
      </c>
      <c r="AI109" s="375">
        <f t="shared" si="221"/>
        <v>2281</v>
      </c>
      <c r="AJ109" s="374">
        <f t="shared" si="170"/>
        <v>27.495178399228543</v>
      </c>
      <c r="AK109" s="375">
        <f t="shared" si="222"/>
        <v>2</v>
      </c>
      <c r="AL109" s="370">
        <f t="shared" si="171"/>
        <v>2.4108003857280617E-2</v>
      </c>
      <c r="AM109" s="375">
        <f t="shared" si="223"/>
        <v>3</v>
      </c>
      <c r="AN109" s="378">
        <f t="shared" si="166"/>
        <v>3.616200578592093E-2</v>
      </c>
      <c r="AO109" s="806">
        <f t="shared" si="224"/>
        <v>28479</v>
      </c>
      <c r="AP109" s="379">
        <f t="shared" si="172"/>
        <v>8296</v>
      </c>
      <c r="AS109" s="13">
        <v>686</v>
      </c>
      <c r="AT109" s="1">
        <v>2010</v>
      </c>
      <c r="AU109" s="1">
        <v>7700</v>
      </c>
      <c r="AV109" s="1">
        <v>6292</v>
      </c>
      <c r="AW109" s="1">
        <v>75</v>
      </c>
      <c r="AX109" s="1">
        <v>12</v>
      </c>
      <c r="AY109" s="13">
        <v>686</v>
      </c>
      <c r="AZ109" s="1">
        <v>7958</v>
      </c>
      <c r="BA109" s="1">
        <v>8131</v>
      </c>
      <c r="BB109" s="13">
        <v>686</v>
      </c>
      <c r="BC109" s="1">
        <v>7706</v>
      </c>
      <c r="BD109" s="1">
        <v>8383</v>
      </c>
      <c r="BE109" s="1"/>
      <c r="BF109" s="13">
        <v>686</v>
      </c>
      <c r="BG109" s="562">
        <v>18147.85927363985</v>
      </c>
      <c r="BH109" s="562">
        <v>2972.1407263601504</v>
      </c>
      <c r="BI109" s="13">
        <v>686</v>
      </c>
      <c r="BJ109" s="1">
        <v>11216</v>
      </c>
      <c r="BK109" s="1">
        <v>9904</v>
      </c>
      <c r="BL109" s="13">
        <v>686</v>
      </c>
      <c r="BM109" s="1">
        <v>7153</v>
      </c>
      <c r="BN109" s="1">
        <v>3412</v>
      </c>
      <c r="BO109" s="1">
        <v>4052</v>
      </c>
      <c r="BP109" s="1">
        <v>6481</v>
      </c>
      <c r="BQ109" s="1">
        <v>11</v>
      </c>
      <c r="BR109" s="558">
        <v>11</v>
      </c>
      <c r="BS109" s="558">
        <v>0.85927363985037175</v>
      </c>
      <c r="BT109" s="877">
        <v>686</v>
      </c>
      <c r="BU109" s="1">
        <v>21120</v>
      </c>
      <c r="BV109" s="878">
        <f t="shared" si="173"/>
        <v>18147.85927363985</v>
      </c>
      <c r="BW109" s="878">
        <f t="shared" si="174"/>
        <v>2972.1407263601504</v>
      </c>
      <c r="CA109" s="61">
        <v>686</v>
      </c>
      <c r="CB109" s="61">
        <v>21120</v>
      </c>
    </row>
    <row r="110" spans="1:80" ht="15">
      <c r="A110" s="405">
        <v>36</v>
      </c>
      <c r="B110" s="406" t="s">
        <v>20</v>
      </c>
      <c r="C110" s="369">
        <f t="shared" si="203"/>
        <v>491</v>
      </c>
      <c r="D110" s="370">
        <f t="shared" si="200"/>
        <v>18.334578043315908</v>
      </c>
      <c r="E110" s="371">
        <f t="shared" si="204"/>
        <v>1584</v>
      </c>
      <c r="F110" s="370">
        <f t="shared" si="201"/>
        <v>59.148618371919348</v>
      </c>
      <c r="G110" s="371">
        <f t="shared" si="205"/>
        <v>468</v>
      </c>
      <c r="H110" s="370">
        <f t="shared" si="199"/>
        <v>17.475728155339805</v>
      </c>
      <c r="I110" s="371">
        <f t="shared" si="206"/>
        <v>6</v>
      </c>
      <c r="J110" s="372">
        <f t="shared" si="167"/>
        <v>0.22404779686333084</v>
      </c>
      <c r="K110" s="371">
        <f t="shared" si="207"/>
        <v>129</v>
      </c>
      <c r="L110" s="373">
        <f t="shared" si="202"/>
        <v>4.8170276325616133</v>
      </c>
      <c r="M110" s="377">
        <f t="shared" si="208"/>
        <v>1239</v>
      </c>
      <c r="N110" s="374">
        <f t="shared" si="175"/>
        <v>46.265870052277819</v>
      </c>
      <c r="O110" s="375">
        <f t="shared" si="209"/>
        <v>1439</v>
      </c>
      <c r="P110" s="376">
        <f t="shared" si="168"/>
        <v>53.734129947722174</v>
      </c>
      <c r="Q110" s="377">
        <f t="shared" si="210"/>
        <v>918</v>
      </c>
      <c r="R110" s="374">
        <f t="shared" si="160"/>
        <v>60.674157303370791</v>
      </c>
      <c r="S110" s="375">
        <f t="shared" si="211"/>
        <v>595</v>
      </c>
      <c r="T110" s="378">
        <f t="shared" si="161"/>
        <v>39.325842696629216</v>
      </c>
      <c r="U110" s="377">
        <f t="shared" si="212"/>
        <v>1514</v>
      </c>
      <c r="V110" s="370">
        <f t="shared" si="162"/>
        <v>56.534727408513817</v>
      </c>
      <c r="W110" s="375">
        <f t="shared" si="213"/>
        <v>1164</v>
      </c>
      <c r="X110" s="378">
        <f t="shared" si="163"/>
        <v>43.465272591486183</v>
      </c>
      <c r="Y110" s="377">
        <f t="shared" si="214"/>
        <v>1082</v>
      </c>
      <c r="Z110" s="370">
        <f t="shared" si="215"/>
        <v>71.513549239920692</v>
      </c>
      <c r="AA110" s="377">
        <f t="shared" si="216"/>
        <v>431</v>
      </c>
      <c r="AB110" s="378">
        <f t="shared" si="217"/>
        <v>28.486450760079311</v>
      </c>
      <c r="AC110" s="377">
        <f t="shared" si="218"/>
        <v>684</v>
      </c>
      <c r="AD110" s="370">
        <f t="shared" si="164"/>
        <v>45.20819563780568</v>
      </c>
      <c r="AE110" s="375">
        <f t="shared" si="219"/>
        <v>200</v>
      </c>
      <c r="AF110" s="370">
        <f t="shared" si="169"/>
        <v>13.218770654329148</v>
      </c>
      <c r="AG110" s="375">
        <f t="shared" si="220"/>
        <v>234</v>
      </c>
      <c r="AH110" s="374">
        <f t="shared" si="165"/>
        <v>15.465961665565104</v>
      </c>
      <c r="AI110" s="375">
        <f t="shared" si="221"/>
        <v>395</v>
      </c>
      <c r="AJ110" s="374">
        <f t="shared" si="170"/>
        <v>26.107072042300068</v>
      </c>
      <c r="AK110" s="375">
        <f t="shared" si="222"/>
        <v>0</v>
      </c>
      <c r="AL110" s="370">
        <f t="shared" si="171"/>
        <v>0</v>
      </c>
      <c r="AM110" s="375">
        <f t="shared" si="223"/>
        <v>0</v>
      </c>
      <c r="AN110" s="378">
        <f t="shared" si="166"/>
        <v>0</v>
      </c>
      <c r="AO110" s="806">
        <f t="shared" si="224"/>
        <v>2678</v>
      </c>
      <c r="AP110" s="379">
        <f t="shared" si="172"/>
        <v>1513</v>
      </c>
      <c r="AS110" s="13">
        <v>690</v>
      </c>
      <c r="AT110" s="1">
        <v>1036</v>
      </c>
      <c r="AU110" s="1">
        <v>3655</v>
      </c>
      <c r="AV110" s="1">
        <v>1500</v>
      </c>
      <c r="AW110" s="1">
        <v>1</v>
      </c>
      <c r="AX110" s="1">
        <v>10</v>
      </c>
      <c r="AY110" s="13">
        <v>690</v>
      </c>
      <c r="AZ110" s="1">
        <v>3171</v>
      </c>
      <c r="BA110" s="1">
        <v>3031</v>
      </c>
      <c r="BB110" s="13">
        <v>690</v>
      </c>
      <c r="BC110" s="1">
        <v>2796</v>
      </c>
      <c r="BD110" s="1">
        <v>3406</v>
      </c>
      <c r="BE110" s="1"/>
      <c r="BF110" s="13">
        <v>690</v>
      </c>
      <c r="BG110" s="562">
        <v>1214</v>
      </c>
      <c r="BH110" s="562">
        <v>326</v>
      </c>
      <c r="BI110" s="13">
        <v>690</v>
      </c>
      <c r="BJ110" s="1">
        <v>896</v>
      </c>
      <c r="BK110" s="1">
        <v>644</v>
      </c>
      <c r="BL110" s="13">
        <v>690</v>
      </c>
      <c r="BM110" s="1">
        <v>665</v>
      </c>
      <c r="BN110" s="1">
        <v>249</v>
      </c>
      <c r="BO110" s="1">
        <v>231</v>
      </c>
      <c r="BP110" s="1">
        <v>395</v>
      </c>
      <c r="BQ110" s="1"/>
      <c r="BR110" s="558"/>
      <c r="BS110" s="558">
        <v>0.7883116883116883</v>
      </c>
      <c r="BT110" s="877">
        <v>690</v>
      </c>
      <c r="BU110" s="1">
        <v>1540</v>
      </c>
      <c r="BV110" s="878">
        <f t="shared" si="173"/>
        <v>1214</v>
      </c>
      <c r="BW110" s="878">
        <f t="shared" si="174"/>
        <v>326</v>
      </c>
      <c r="CA110" s="61">
        <v>690</v>
      </c>
      <c r="CB110" s="61">
        <v>1540</v>
      </c>
    </row>
    <row r="111" spans="1:80" ht="15">
      <c r="A111" s="405">
        <v>91</v>
      </c>
      <c r="B111" s="406" t="s">
        <v>47</v>
      </c>
      <c r="C111" s="369">
        <f t="shared" si="203"/>
        <v>1298</v>
      </c>
      <c r="D111" s="370">
        <f t="shared" si="200"/>
        <v>20.230673316708227</v>
      </c>
      <c r="E111" s="371">
        <f t="shared" si="204"/>
        <v>3122</v>
      </c>
      <c r="F111" s="370">
        <f t="shared" si="201"/>
        <v>48.659600997506239</v>
      </c>
      <c r="G111" s="371">
        <f t="shared" si="205"/>
        <v>1795</v>
      </c>
      <c r="H111" s="370">
        <f t="shared" si="199"/>
        <v>27.97693266832918</v>
      </c>
      <c r="I111" s="371">
        <f t="shared" si="206"/>
        <v>20</v>
      </c>
      <c r="J111" s="372">
        <f t="shared" si="167"/>
        <v>0.3117206982543641</v>
      </c>
      <c r="K111" s="371">
        <f t="shared" si="207"/>
        <v>181</v>
      </c>
      <c r="L111" s="373">
        <f t="shared" si="202"/>
        <v>2.8210723192019946</v>
      </c>
      <c r="M111" s="377">
        <f t="shared" si="208"/>
        <v>3397</v>
      </c>
      <c r="N111" s="374">
        <f t="shared" si="175"/>
        <v>52.945760598503746</v>
      </c>
      <c r="O111" s="375">
        <f t="shared" si="209"/>
        <v>3019</v>
      </c>
      <c r="P111" s="376">
        <f t="shared" si="168"/>
        <v>47.054239401496261</v>
      </c>
      <c r="Q111" s="377">
        <f t="shared" si="210"/>
        <v>451</v>
      </c>
      <c r="R111" s="374">
        <f t="shared" si="160"/>
        <v>51.249999999999993</v>
      </c>
      <c r="S111" s="375">
        <f t="shared" si="211"/>
        <v>429</v>
      </c>
      <c r="T111" s="378">
        <f t="shared" si="161"/>
        <v>48.75</v>
      </c>
      <c r="U111" s="377">
        <f t="shared" si="212"/>
        <v>2619</v>
      </c>
      <c r="V111" s="370">
        <f t="shared" si="162"/>
        <v>40.819825436408976</v>
      </c>
      <c r="W111" s="375">
        <f t="shared" si="213"/>
        <v>3797</v>
      </c>
      <c r="X111" s="378">
        <f t="shared" si="163"/>
        <v>59.180174563591024</v>
      </c>
      <c r="Y111" s="377">
        <f t="shared" si="214"/>
        <v>751</v>
      </c>
      <c r="Z111" s="370">
        <f t="shared" si="215"/>
        <v>85.340909090909093</v>
      </c>
      <c r="AA111" s="377">
        <f t="shared" si="216"/>
        <v>129</v>
      </c>
      <c r="AB111" s="378">
        <f t="shared" si="217"/>
        <v>14.659090909090908</v>
      </c>
      <c r="AC111" s="377">
        <f t="shared" si="218"/>
        <v>289</v>
      </c>
      <c r="AD111" s="370">
        <f t="shared" si="164"/>
        <v>32.840909090909093</v>
      </c>
      <c r="AE111" s="375">
        <f t="shared" si="219"/>
        <v>197</v>
      </c>
      <c r="AF111" s="370">
        <f t="shared" si="169"/>
        <v>22.386363636363637</v>
      </c>
      <c r="AG111" s="375">
        <f t="shared" si="220"/>
        <v>162</v>
      </c>
      <c r="AH111" s="374">
        <f t="shared" si="165"/>
        <v>18.409090909090907</v>
      </c>
      <c r="AI111" s="375">
        <f t="shared" si="221"/>
        <v>231</v>
      </c>
      <c r="AJ111" s="374">
        <f t="shared" si="170"/>
        <v>26.25</v>
      </c>
      <c r="AK111" s="375">
        <f t="shared" si="222"/>
        <v>0</v>
      </c>
      <c r="AL111" s="370">
        <f t="shared" si="171"/>
        <v>0</v>
      </c>
      <c r="AM111" s="375">
        <f t="shared" si="223"/>
        <v>1</v>
      </c>
      <c r="AN111" s="378">
        <f t="shared" si="166"/>
        <v>0.11363636363636363</v>
      </c>
      <c r="AO111" s="806">
        <f t="shared" si="224"/>
        <v>6416</v>
      </c>
      <c r="AP111" s="379">
        <f t="shared" si="172"/>
        <v>880</v>
      </c>
      <c r="AS111" s="13">
        <v>697</v>
      </c>
      <c r="AT111" s="1">
        <v>5500</v>
      </c>
      <c r="AU111" s="1">
        <v>6664</v>
      </c>
      <c r="AV111" s="1">
        <v>2829</v>
      </c>
      <c r="AW111" s="1">
        <v>21</v>
      </c>
      <c r="AX111" s="1">
        <v>18</v>
      </c>
      <c r="AY111" s="13">
        <v>697</v>
      </c>
      <c r="AZ111" s="1">
        <v>7366</v>
      </c>
      <c r="BA111" s="1">
        <v>7666</v>
      </c>
      <c r="BB111" s="13">
        <v>697</v>
      </c>
      <c r="BC111" s="1">
        <v>9027</v>
      </c>
      <c r="BD111" s="1">
        <v>6005</v>
      </c>
      <c r="BE111" s="1"/>
      <c r="BF111" s="13">
        <v>697</v>
      </c>
      <c r="BG111" s="562">
        <v>10869.824102047667</v>
      </c>
      <c r="BH111" s="562">
        <v>1048.1758979523329</v>
      </c>
      <c r="BI111" s="13">
        <v>697</v>
      </c>
      <c r="BJ111" s="1">
        <v>5586</v>
      </c>
      <c r="BK111" s="1">
        <v>6332</v>
      </c>
      <c r="BL111" s="13">
        <v>697</v>
      </c>
      <c r="BM111" s="1">
        <v>3005</v>
      </c>
      <c r="BN111" s="1">
        <v>2999</v>
      </c>
      <c r="BO111" s="1">
        <v>2572</v>
      </c>
      <c r="BP111" s="1">
        <v>3323</v>
      </c>
      <c r="BQ111" s="1">
        <v>9</v>
      </c>
      <c r="BR111" s="558">
        <v>10</v>
      </c>
      <c r="BS111" s="558">
        <v>0.91205102383350123</v>
      </c>
      <c r="BT111" s="877">
        <v>697</v>
      </c>
      <c r="BU111" s="1">
        <v>11918</v>
      </c>
      <c r="BV111" s="878">
        <f t="shared" si="173"/>
        <v>10869.824102047667</v>
      </c>
      <c r="BW111" s="878">
        <f t="shared" si="174"/>
        <v>1048.1758979523329</v>
      </c>
      <c r="CA111" s="61">
        <v>697</v>
      </c>
      <c r="CB111" s="61">
        <v>11918</v>
      </c>
    </row>
    <row r="112" spans="1:80" ht="15">
      <c r="A112" s="405">
        <v>93</v>
      </c>
      <c r="B112" s="406" t="s">
        <v>49</v>
      </c>
      <c r="C112" s="369">
        <f t="shared" si="203"/>
        <v>8457</v>
      </c>
      <c r="D112" s="370">
        <f t="shared" si="200"/>
        <v>60.715054921387036</v>
      </c>
      <c r="E112" s="371">
        <f t="shared" si="204"/>
        <v>4509</v>
      </c>
      <c r="F112" s="370">
        <f t="shared" si="201"/>
        <v>32.371311651949171</v>
      </c>
      <c r="G112" s="371">
        <f t="shared" si="205"/>
        <v>932</v>
      </c>
      <c r="H112" s="370">
        <f t="shared" si="199"/>
        <v>6.6910761720152205</v>
      </c>
      <c r="I112" s="371">
        <f t="shared" si="206"/>
        <v>1</v>
      </c>
      <c r="J112" s="372">
        <f t="shared" si="167"/>
        <v>7.1792662789862873E-3</v>
      </c>
      <c r="K112" s="371">
        <f t="shared" si="207"/>
        <v>30</v>
      </c>
      <c r="L112" s="373">
        <f t="shared" si="202"/>
        <v>0.21537798836958863</v>
      </c>
      <c r="M112" s="377">
        <f t="shared" si="208"/>
        <v>7211</v>
      </c>
      <c r="N112" s="374">
        <f t="shared" si="175"/>
        <v>51.769689137770122</v>
      </c>
      <c r="O112" s="375">
        <f t="shared" si="209"/>
        <v>6718</v>
      </c>
      <c r="P112" s="376">
        <f t="shared" si="168"/>
        <v>48.230310862229878</v>
      </c>
      <c r="Q112" s="377">
        <f t="shared" si="210"/>
        <v>594</v>
      </c>
      <c r="R112" s="374">
        <f t="shared" si="160"/>
        <v>51.832460732984295</v>
      </c>
      <c r="S112" s="375">
        <f t="shared" si="211"/>
        <v>552</v>
      </c>
      <c r="T112" s="378">
        <f t="shared" si="161"/>
        <v>48.167539267015705</v>
      </c>
      <c r="U112" s="377">
        <f t="shared" si="212"/>
        <v>4200</v>
      </c>
      <c r="V112" s="370">
        <f t="shared" si="162"/>
        <v>30.152918371742409</v>
      </c>
      <c r="W112" s="375">
        <f t="shared" si="213"/>
        <v>9729</v>
      </c>
      <c r="X112" s="378">
        <f t="shared" si="163"/>
        <v>69.847081628257584</v>
      </c>
      <c r="Y112" s="377">
        <f t="shared" si="214"/>
        <v>996</v>
      </c>
      <c r="Z112" s="370">
        <f t="shared" si="215"/>
        <v>86.910994764397913</v>
      </c>
      <c r="AA112" s="377">
        <f t="shared" si="216"/>
        <v>150</v>
      </c>
      <c r="AB112" s="378">
        <f t="shared" si="217"/>
        <v>13.089005235602095</v>
      </c>
      <c r="AC112" s="377">
        <f t="shared" si="218"/>
        <v>400</v>
      </c>
      <c r="AD112" s="370">
        <f t="shared" si="164"/>
        <v>34.904013961605585</v>
      </c>
      <c r="AE112" s="375">
        <f t="shared" si="219"/>
        <v>267</v>
      </c>
      <c r="AF112" s="370">
        <f t="shared" si="169"/>
        <v>23.298429319371728</v>
      </c>
      <c r="AG112" s="375">
        <f t="shared" si="220"/>
        <v>193</v>
      </c>
      <c r="AH112" s="374">
        <f t="shared" si="165"/>
        <v>16.841186736474693</v>
      </c>
      <c r="AI112" s="375">
        <f t="shared" si="221"/>
        <v>285</v>
      </c>
      <c r="AJ112" s="374">
        <f t="shared" si="170"/>
        <v>24.869109947643981</v>
      </c>
      <c r="AK112" s="375">
        <f t="shared" si="222"/>
        <v>1</v>
      </c>
      <c r="AL112" s="370">
        <f t="shared" si="171"/>
        <v>8.7260034904013961E-2</v>
      </c>
      <c r="AM112" s="375">
        <f t="shared" si="223"/>
        <v>0</v>
      </c>
      <c r="AN112" s="378">
        <f t="shared" si="166"/>
        <v>0</v>
      </c>
      <c r="AO112" s="806">
        <f t="shared" si="224"/>
        <v>13929</v>
      </c>
      <c r="AP112" s="379">
        <f t="shared" si="172"/>
        <v>1146</v>
      </c>
      <c r="AS112" s="13">
        <v>736</v>
      </c>
      <c r="AT112" s="1">
        <v>5564</v>
      </c>
      <c r="AU112" s="1">
        <v>17188</v>
      </c>
      <c r="AV112" s="1">
        <v>1172</v>
      </c>
      <c r="AW112" s="1">
        <v>2</v>
      </c>
      <c r="AX112" s="1">
        <v>12</v>
      </c>
      <c r="AY112" s="13">
        <v>736</v>
      </c>
      <c r="AZ112" s="1">
        <v>10940</v>
      </c>
      <c r="BA112" s="1">
        <v>12998</v>
      </c>
      <c r="BB112" s="13">
        <v>736</v>
      </c>
      <c r="BC112" s="1">
        <v>19196</v>
      </c>
      <c r="BD112" s="1">
        <v>4742</v>
      </c>
      <c r="BE112" s="1"/>
      <c r="BF112" s="13">
        <v>736</v>
      </c>
      <c r="BG112" s="562">
        <v>13153</v>
      </c>
      <c r="BH112" s="562">
        <v>1466</v>
      </c>
      <c r="BI112" s="13">
        <v>736</v>
      </c>
      <c r="BJ112" s="1">
        <v>8659</v>
      </c>
      <c r="BK112" s="1">
        <v>5960</v>
      </c>
      <c r="BL112" s="13">
        <v>736</v>
      </c>
      <c r="BM112" s="1">
        <v>6517</v>
      </c>
      <c r="BN112" s="1">
        <v>2019</v>
      </c>
      <c r="BO112" s="1">
        <v>2140</v>
      </c>
      <c r="BP112" s="1">
        <v>3938</v>
      </c>
      <c r="BQ112" s="1">
        <v>2</v>
      </c>
      <c r="BR112" s="558">
        <v>3</v>
      </c>
      <c r="BS112" s="558">
        <v>0.89971954306040081</v>
      </c>
      <c r="BT112" s="877">
        <v>736</v>
      </c>
      <c r="BU112" s="1">
        <v>14619</v>
      </c>
      <c r="BV112" s="878">
        <f t="shared" si="173"/>
        <v>13153</v>
      </c>
      <c r="BW112" s="878">
        <f t="shared" si="174"/>
        <v>1466</v>
      </c>
      <c r="CA112" s="61">
        <v>736</v>
      </c>
      <c r="CB112" s="61">
        <v>14619</v>
      </c>
    </row>
    <row r="113" spans="1:80" ht="15">
      <c r="A113" s="405">
        <v>101</v>
      </c>
      <c r="B113" s="406" t="s">
        <v>832</v>
      </c>
      <c r="C113" s="369">
        <f t="shared" si="203"/>
        <v>3114</v>
      </c>
      <c r="D113" s="370">
        <f t="shared" si="200"/>
        <v>16.837893370822972</v>
      </c>
      <c r="E113" s="371">
        <f t="shared" si="204"/>
        <v>11917</v>
      </c>
      <c r="F113" s="370">
        <f t="shared" si="201"/>
        <v>64.437114739915643</v>
      </c>
      <c r="G113" s="371">
        <f t="shared" si="205"/>
        <v>3437</v>
      </c>
      <c r="H113" s="370">
        <f t="shared" si="199"/>
        <v>18.584405753217258</v>
      </c>
      <c r="I113" s="371">
        <f t="shared" si="206"/>
        <v>11</v>
      </c>
      <c r="J113" s="372">
        <f t="shared" si="167"/>
        <v>5.9478749864821025E-2</v>
      </c>
      <c r="K113" s="371">
        <f t="shared" si="207"/>
        <v>15</v>
      </c>
      <c r="L113" s="373">
        <f t="shared" si="202"/>
        <v>8.1107386179301397E-2</v>
      </c>
      <c r="M113" s="377">
        <f t="shared" si="208"/>
        <v>9350</v>
      </c>
      <c r="N113" s="374">
        <f t="shared" si="175"/>
        <v>50.556937385097868</v>
      </c>
      <c r="O113" s="375">
        <f t="shared" si="209"/>
        <v>9144</v>
      </c>
      <c r="P113" s="376">
        <f t="shared" si="168"/>
        <v>49.443062614902125</v>
      </c>
      <c r="Q113" s="377">
        <f t="shared" si="210"/>
        <v>3926</v>
      </c>
      <c r="R113" s="374">
        <f t="shared" si="160"/>
        <v>52.882543103448278</v>
      </c>
      <c r="S113" s="375">
        <f t="shared" si="211"/>
        <v>3498</v>
      </c>
      <c r="T113" s="378">
        <f t="shared" si="161"/>
        <v>47.117456896551722</v>
      </c>
      <c r="U113" s="377">
        <f t="shared" si="212"/>
        <v>9834</v>
      </c>
      <c r="V113" s="370">
        <f t="shared" si="162"/>
        <v>53.174002379149997</v>
      </c>
      <c r="W113" s="375">
        <f t="shared" si="213"/>
        <v>8660</v>
      </c>
      <c r="X113" s="378">
        <f t="shared" si="163"/>
        <v>46.825997620850011</v>
      </c>
      <c r="Y113" s="377">
        <f t="shared" si="214"/>
        <v>5955</v>
      </c>
      <c r="Z113" s="370">
        <f t="shared" si="215"/>
        <v>80.212823275862064</v>
      </c>
      <c r="AA113" s="377">
        <f t="shared" si="216"/>
        <v>1469</v>
      </c>
      <c r="AB113" s="378">
        <f t="shared" si="217"/>
        <v>19.787176724137932</v>
      </c>
      <c r="AC113" s="377">
        <f t="shared" si="218"/>
        <v>2710</v>
      </c>
      <c r="AD113" s="370">
        <f t="shared" si="164"/>
        <v>36.50323275862069</v>
      </c>
      <c r="AE113" s="375">
        <f t="shared" si="219"/>
        <v>1487</v>
      </c>
      <c r="AF113" s="370">
        <f t="shared" si="169"/>
        <v>20.029633620689655</v>
      </c>
      <c r="AG113" s="375">
        <f t="shared" si="220"/>
        <v>1207</v>
      </c>
      <c r="AH113" s="374">
        <f t="shared" si="165"/>
        <v>16.258081896551722</v>
      </c>
      <c r="AI113" s="375">
        <f t="shared" si="221"/>
        <v>2008</v>
      </c>
      <c r="AJ113" s="374">
        <f t="shared" si="170"/>
        <v>27.047413793103448</v>
      </c>
      <c r="AK113" s="375">
        <f t="shared" si="222"/>
        <v>9</v>
      </c>
      <c r="AL113" s="370">
        <f t="shared" si="171"/>
        <v>0.12122844827586207</v>
      </c>
      <c r="AM113" s="375">
        <f t="shared" si="223"/>
        <v>3</v>
      </c>
      <c r="AN113" s="378">
        <f t="shared" si="166"/>
        <v>4.0409482758620691E-2</v>
      </c>
      <c r="AO113" s="806">
        <f t="shared" si="224"/>
        <v>18494</v>
      </c>
      <c r="AP113" s="379">
        <f t="shared" si="172"/>
        <v>7424</v>
      </c>
      <c r="AS113" s="13">
        <v>756</v>
      </c>
      <c r="AT113" s="1">
        <v>7661</v>
      </c>
      <c r="AU113" s="1">
        <v>12579</v>
      </c>
      <c r="AV113" s="1">
        <v>3086</v>
      </c>
      <c r="AW113" s="1">
        <v>14</v>
      </c>
      <c r="AX113" s="1">
        <v>6</v>
      </c>
      <c r="AY113" s="13">
        <v>756</v>
      </c>
      <c r="AZ113" s="1">
        <v>11472</v>
      </c>
      <c r="BA113" s="1">
        <v>11874</v>
      </c>
      <c r="BB113" s="13">
        <v>756</v>
      </c>
      <c r="BC113" s="1">
        <v>10232</v>
      </c>
      <c r="BD113" s="1">
        <v>13114</v>
      </c>
      <c r="BE113" s="1"/>
      <c r="BF113" s="13">
        <v>756</v>
      </c>
      <c r="BG113" s="562">
        <v>5881</v>
      </c>
      <c r="BH113" s="562">
        <v>838</v>
      </c>
      <c r="BI113" s="13">
        <v>756</v>
      </c>
      <c r="BJ113" s="1">
        <v>3677</v>
      </c>
      <c r="BK113" s="1">
        <v>3042</v>
      </c>
      <c r="BL113" s="13">
        <v>756</v>
      </c>
      <c r="BM113" s="1">
        <v>2601</v>
      </c>
      <c r="BN113" s="1">
        <v>1335</v>
      </c>
      <c r="BO113" s="1">
        <v>1074</v>
      </c>
      <c r="BP113" s="1">
        <v>1705</v>
      </c>
      <c r="BQ113" s="1">
        <v>2</v>
      </c>
      <c r="BR113" s="558">
        <v>2</v>
      </c>
      <c r="BS113" s="558">
        <v>0.87527905938383688</v>
      </c>
      <c r="BT113" s="877">
        <v>756</v>
      </c>
      <c r="BU113" s="1">
        <v>6719</v>
      </c>
      <c r="BV113" s="878">
        <f t="shared" si="173"/>
        <v>5881</v>
      </c>
      <c r="BW113" s="878">
        <f t="shared" si="174"/>
        <v>838</v>
      </c>
      <c r="CA113" s="61">
        <v>756</v>
      </c>
      <c r="CB113" s="61">
        <v>6719</v>
      </c>
    </row>
    <row r="114" spans="1:80" ht="15">
      <c r="A114" s="405">
        <v>145</v>
      </c>
      <c r="B114" s="406" t="s">
        <v>69</v>
      </c>
      <c r="C114" s="369">
        <f t="shared" si="203"/>
        <v>165</v>
      </c>
      <c r="D114" s="370">
        <f t="shared" si="200"/>
        <v>4.5542368203146566</v>
      </c>
      <c r="E114" s="371">
        <f t="shared" si="204"/>
        <v>2718</v>
      </c>
      <c r="F114" s="370">
        <f t="shared" si="201"/>
        <v>75.020701076455978</v>
      </c>
      <c r="G114" s="371">
        <f t="shared" si="205"/>
        <v>708</v>
      </c>
      <c r="H114" s="370">
        <f t="shared" si="199"/>
        <v>19.54181617444107</v>
      </c>
      <c r="I114" s="371">
        <f t="shared" si="206"/>
        <v>14</v>
      </c>
      <c r="J114" s="372">
        <f t="shared" si="167"/>
        <v>0.38642009384487996</v>
      </c>
      <c r="K114" s="371">
        <f t="shared" si="207"/>
        <v>18</v>
      </c>
      <c r="L114" s="373">
        <f t="shared" si="202"/>
        <v>0.49682583494341703</v>
      </c>
      <c r="M114" s="377">
        <f t="shared" si="208"/>
        <v>1834</v>
      </c>
      <c r="N114" s="374">
        <f t="shared" si="175"/>
        <v>50.621032293679271</v>
      </c>
      <c r="O114" s="375">
        <f t="shared" si="209"/>
        <v>1789</v>
      </c>
      <c r="P114" s="376">
        <f t="shared" si="168"/>
        <v>49.378967706320729</v>
      </c>
      <c r="Q114" s="377">
        <f t="shared" si="210"/>
        <v>331</v>
      </c>
      <c r="R114" s="374">
        <f t="shared" si="160"/>
        <v>51.15919629057187</v>
      </c>
      <c r="S114" s="375">
        <f t="shared" si="211"/>
        <v>316</v>
      </c>
      <c r="T114" s="378">
        <f t="shared" si="161"/>
        <v>48.84080370942813</v>
      </c>
      <c r="U114" s="377">
        <f t="shared" si="212"/>
        <v>2113</v>
      </c>
      <c r="V114" s="370">
        <f t="shared" si="162"/>
        <v>58.321832735302237</v>
      </c>
      <c r="W114" s="375">
        <f t="shared" si="213"/>
        <v>1510</v>
      </c>
      <c r="X114" s="378">
        <f t="shared" si="163"/>
        <v>41.678167264697763</v>
      </c>
      <c r="Y114" s="377">
        <f t="shared" si="214"/>
        <v>591.91486068111453</v>
      </c>
      <c r="Z114" s="370">
        <f t="shared" si="215"/>
        <v>91.486068111455111</v>
      </c>
      <c r="AA114" s="377">
        <f t="shared" si="216"/>
        <v>55.085139318885467</v>
      </c>
      <c r="AB114" s="378">
        <f t="shared" si="217"/>
        <v>8.513931888544894</v>
      </c>
      <c r="AC114" s="377">
        <f t="shared" si="218"/>
        <v>239</v>
      </c>
      <c r="AD114" s="370">
        <f t="shared" si="164"/>
        <v>36.939721792890261</v>
      </c>
      <c r="AE114" s="375">
        <f t="shared" si="219"/>
        <v>132</v>
      </c>
      <c r="AF114" s="370">
        <f t="shared" si="169"/>
        <v>20.401854714064914</v>
      </c>
      <c r="AG114" s="375">
        <f t="shared" si="220"/>
        <v>92</v>
      </c>
      <c r="AH114" s="374">
        <f t="shared" si="165"/>
        <v>14.219474497681608</v>
      </c>
      <c r="AI114" s="375">
        <f t="shared" si="221"/>
        <v>184</v>
      </c>
      <c r="AJ114" s="374">
        <f t="shared" si="170"/>
        <v>28.438948995363216</v>
      </c>
      <c r="AK114" s="375">
        <f t="shared" si="222"/>
        <v>0</v>
      </c>
      <c r="AL114" s="370">
        <f t="shared" si="171"/>
        <v>0</v>
      </c>
      <c r="AM114" s="375">
        <f t="shared" si="223"/>
        <v>0</v>
      </c>
      <c r="AN114" s="378">
        <f t="shared" si="166"/>
        <v>0</v>
      </c>
      <c r="AO114" s="806">
        <f t="shared" si="224"/>
        <v>3623</v>
      </c>
      <c r="AP114" s="379">
        <f t="shared" si="172"/>
        <v>647</v>
      </c>
      <c r="AS114" s="13">
        <v>761</v>
      </c>
      <c r="AT114" s="1">
        <v>655</v>
      </c>
      <c r="AU114" s="1">
        <v>5831</v>
      </c>
      <c r="AV114" s="1">
        <v>1392</v>
      </c>
      <c r="AW114" s="1">
        <v>1</v>
      </c>
      <c r="AX114" s="1">
        <v>15</v>
      </c>
      <c r="AY114" s="13">
        <v>761</v>
      </c>
      <c r="AZ114" s="1">
        <v>3951</v>
      </c>
      <c r="BA114" s="1">
        <v>3943</v>
      </c>
      <c r="BB114" s="13">
        <v>761</v>
      </c>
      <c r="BC114" s="1">
        <v>3741</v>
      </c>
      <c r="BD114" s="1">
        <v>4153</v>
      </c>
      <c r="BE114" s="1"/>
      <c r="BF114" s="13">
        <v>761</v>
      </c>
      <c r="BG114" s="562">
        <v>2205</v>
      </c>
      <c r="BH114" s="562">
        <v>680</v>
      </c>
      <c r="BI114" s="13">
        <v>761</v>
      </c>
      <c r="BJ114" s="1">
        <v>1627</v>
      </c>
      <c r="BK114" s="1">
        <v>1258</v>
      </c>
      <c r="BL114" s="13">
        <v>761</v>
      </c>
      <c r="BM114" s="1">
        <v>1186</v>
      </c>
      <c r="BN114" s="1">
        <v>530</v>
      </c>
      <c r="BO114" s="1">
        <v>440</v>
      </c>
      <c r="BP114" s="1">
        <v>727</v>
      </c>
      <c r="BQ114" s="1">
        <v>1</v>
      </c>
      <c r="BR114" s="558">
        <v>1</v>
      </c>
      <c r="BS114" s="558">
        <v>0.76429809358752165</v>
      </c>
      <c r="BT114" s="877">
        <v>761</v>
      </c>
      <c r="BU114" s="1">
        <v>2885</v>
      </c>
      <c r="BV114" s="878">
        <f t="shared" si="173"/>
        <v>2205</v>
      </c>
      <c r="BW114" s="878">
        <f t="shared" si="174"/>
        <v>680</v>
      </c>
      <c r="CA114" s="61">
        <v>761</v>
      </c>
      <c r="CB114" s="61">
        <v>2885</v>
      </c>
    </row>
    <row r="115" spans="1:80" ht="15">
      <c r="A115" s="405">
        <v>209</v>
      </c>
      <c r="B115" s="406" t="s">
        <v>88</v>
      </c>
      <c r="C115" s="369">
        <f t="shared" si="203"/>
        <v>1723</v>
      </c>
      <c r="D115" s="370">
        <f t="shared" si="200"/>
        <v>12.719622028643141</v>
      </c>
      <c r="E115" s="371">
        <f t="shared" si="204"/>
        <v>7370</v>
      </c>
      <c r="F115" s="370">
        <f t="shared" si="201"/>
        <v>54.407205078990103</v>
      </c>
      <c r="G115" s="371">
        <f t="shared" si="205"/>
        <v>4401</v>
      </c>
      <c r="H115" s="370">
        <f t="shared" si="199"/>
        <v>32.48929573305773</v>
      </c>
      <c r="I115" s="371">
        <f t="shared" si="206"/>
        <v>23</v>
      </c>
      <c r="J115" s="372">
        <f t="shared" si="167"/>
        <v>0.1697918204636055</v>
      </c>
      <c r="K115" s="371">
        <f t="shared" si="207"/>
        <v>29</v>
      </c>
      <c r="L115" s="373">
        <f t="shared" si="202"/>
        <v>0.21408533884541564</v>
      </c>
      <c r="M115" s="377">
        <f t="shared" si="208"/>
        <v>6975</v>
      </c>
      <c r="N115" s="374">
        <f t="shared" si="175"/>
        <v>51.491215118854271</v>
      </c>
      <c r="O115" s="375">
        <f t="shared" si="209"/>
        <v>6571</v>
      </c>
      <c r="P115" s="376">
        <f t="shared" si="168"/>
        <v>48.508784881145729</v>
      </c>
      <c r="Q115" s="377">
        <f t="shared" si="210"/>
        <v>1674</v>
      </c>
      <c r="R115" s="374">
        <f t="shared" si="160"/>
        <v>53.278166772756208</v>
      </c>
      <c r="S115" s="375">
        <f t="shared" si="211"/>
        <v>1468</v>
      </c>
      <c r="T115" s="378">
        <f t="shared" si="161"/>
        <v>46.721833227243792</v>
      </c>
      <c r="U115" s="377">
        <f t="shared" si="212"/>
        <v>5514</v>
      </c>
      <c r="V115" s="370">
        <f t="shared" si="162"/>
        <v>40.705743392883505</v>
      </c>
      <c r="W115" s="375">
        <f t="shared" si="213"/>
        <v>8032</v>
      </c>
      <c r="X115" s="378">
        <f t="shared" si="163"/>
        <v>59.294256607116495</v>
      </c>
      <c r="Y115" s="377">
        <f t="shared" si="214"/>
        <v>2530</v>
      </c>
      <c r="Z115" s="370">
        <f t="shared" si="215"/>
        <v>80.521960534691289</v>
      </c>
      <c r="AA115" s="377">
        <f t="shared" si="216"/>
        <v>612</v>
      </c>
      <c r="AB115" s="378">
        <f t="shared" si="217"/>
        <v>19.478039465308722</v>
      </c>
      <c r="AC115" s="377">
        <f t="shared" si="218"/>
        <v>1086</v>
      </c>
      <c r="AD115" s="370">
        <f t="shared" si="164"/>
        <v>34.563971992361552</v>
      </c>
      <c r="AE115" s="375">
        <f t="shared" si="219"/>
        <v>493</v>
      </c>
      <c r="AF115" s="370">
        <f t="shared" si="169"/>
        <v>15.690642902609802</v>
      </c>
      <c r="AG115" s="375">
        <f t="shared" si="220"/>
        <v>585</v>
      </c>
      <c r="AH115" s="374">
        <f t="shared" si="165"/>
        <v>18.618714194780395</v>
      </c>
      <c r="AI115" s="375">
        <f t="shared" si="221"/>
        <v>973</v>
      </c>
      <c r="AJ115" s="374">
        <f t="shared" si="170"/>
        <v>30.967536600891155</v>
      </c>
      <c r="AK115" s="375">
        <f t="shared" si="222"/>
        <v>3</v>
      </c>
      <c r="AL115" s="370">
        <f t="shared" si="171"/>
        <v>9.5480585614258429E-2</v>
      </c>
      <c r="AM115" s="375">
        <f t="shared" si="223"/>
        <v>2</v>
      </c>
      <c r="AN115" s="378">
        <f t="shared" si="166"/>
        <v>6.3653723742838952E-2</v>
      </c>
      <c r="AO115" s="806">
        <f t="shared" si="224"/>
        <v>13546</v>
      </c>
      <c r="AP115" s="379">
        <f t="shared" si="172"/>
        <v>3142</v>
      </c>
      <c r="AS115" s="13">
        <v>789</v>
      </c>
      <c r="AT115" s="1">
        <v>1262</v>
      </c>
      <c r="AU115" s="1">
        <v>4561</v>
      </c>
      <c r="AV115" s="1">
        <v>2967</v>
      </c>
      <c r="AW115" s="1">
        <v>159</v>
      </c>
      <c r="AX115" s="1">
        <v>29</v>
      </c>
      <c r="AY115" s="13">
        <v>789</v>
      </c>
      <c r="AZ115" s="1">
        <v>4192</v>
      </c>
      <c r="BA115" s="1">
        <v>4786</v>
      </c>
      <c r="BB115" s="13">
        <v>789</v>
      </c>
      <c r="BC115" s="1">
        <v>3978</v>
      </c>
      <c r="BD115" s="1">
        <v>5000</v>
      </c>
      <c r="BE115" s="1"/>
      <c r="BF115" s="13">
        <v>789</v>
      </c>
      <c r="BG115" s="562">
        <v>3150</v>
      </c>
      <c r="BH115" s="562">
        <v>1236</v>
      </c>
      <c r="BI115" s="13">
        <v>789</v>
      </c>
      <c r="BJ115" s="1">
        <v>2439</v>
      </c>
      <c r="BK115" s="1">
        <v>1947</v>
      </c>
      <c r="BL115" s="13">
        <v>789</v>
      </c>
      <c r="BM115" s="1">
        <v>1808</v>
      </c>
      <c r="BN115" s="1">
        <v>709</v>
      </c>
      <c r="BO115" s="1">
        <v>630</v>
      </c>
      <c r="BP115" s="1">
        <v>1234</v>
      </c>
      <c r="BQ115" s="1">
        <v>1</v>
      </c>
      <c r="BR115" s="558">
        <v>4</v>
      </c>
      <c r="BS115" s="558">
        <v>0.71819425444596441</v>
      </c>
      <c r="BT115" s="877">
        <v>789</v>
      </c>
      <c r="BU115" s="1">
        <v>4386</v>
      </c>
      <c r="BV115" s="878">
        <f t="shared" si="173"/>
        <v>3150</v>
      </c>
      <c r="BW115" s="878">
        <f t="shared" si="174"/>
        <v>1236</v>
      </c>
      <c r="CA115" s="61">
        <v>789</v>
      </c>
      <c r="CB115" s="61">
        <v>4386</v>
      </c>
    </row>
    <row r="116" spans="1:80" ht="15">
      <c r="A116" s="405">
        <v>282</v>
      </c>
      <c r="B116" s="406" t="s">
        <v>106</v>
      </c>
      <c r="C116" s="369">
        <f t="shared" si="203"/>
        <v>491</v>
      </c>
      <c r="D116" s="370">
        <f t="shared" si="200"/>
        <v>6.3890696161353286</v>
      </c>
      <c r="E116" s="371">
        <f t="shared" si="204"/>
        <v>3447</v>
      </c>
      <c r="F116" s="370">
        <f t="shared" si="201"/>
        <v>44.853610930383866</v>
      </c>
      <c r="G116" s="371">
        <f t="shared" si="205"/>
        <v>3623</v>
      </c>
      <c r="H116" s="370">
        <f t="shared" si="199"/>
        <v>47.143786597267408</v>
      </c>
      <c r="I116" s="371">
        <f t="shared" si="206"/>
        <v>91</v>
      </c>
      <c r="J116" s="372">
        <f t="shared" si="167"/>
        <v>1.1841249186727389</v>
      </c>
      <c r="K116" s="371">
        <f t="shared" si="207"/>
        <v>33</v>
      </c>
      <c r="L116" s="373">
        <f t="shared" si="202"/>
        <v>0.42940793754066364</v>
      </c>
      <c r="M116" s="377">
        <f t="shared" si="208"/>
        <v>3647</v>
      </c>
      <c r="N116" s="374">
        <f t="shared" si="175"/>
        <v>47.456083279115155</v>
      </c>
      <c r="O116" s="375">
        <f t="shared" si="209"/>
        <v>4038</v>
      </c>
      <c r="P116" s="376">
        <f t="shared" si="168"/>
        <v>52.543916720884845</v>
      </c>
      <c r="Q116" s="377">
        <f t="shared" si="210"/>
        <v>3655</v>
      </c>
      <c r="R116" s="374">
        <f t="shared" si="160"/>
        <v>54.756554307116104</v>
      </c>
      <c r="S116" s="375">
        <f t="shared" si="211"/>
        <v>3020</v>
      </c>
      <c r="T116" s="378">
        <f t="shared" si="161"/>
        <v>45.243445692883896</v>
      </c>
      <c r="U116" s="377">
        <f t="shared" si="212"/>
        <v>3660</v>
      </c>
      <c r="V116" s="370">
        <f t="shared" si="162"/>
        <v>47.625243981782695</v>
      </c>
      <c r="W116" s="375">
        <f t="shared" si="213"/>
        <v>4025</v>
      </c>
      <c r="X116" s="378">
        <f t="shared" si="163"/>
        <v>52.374756018217305</v>
      </c>
      <c r="Y116" s="377">
        <f t="shared" si="214"/>
        <v>4836.4491233328336</v>
      </c>
      <c r="Z116" s="370">
        <f t="shared" si="215"/>
        <v>72.456166641690388</v>
      </c>
      <c r="AA116" s="377">
        <f t="shared" si="216"/>
        <v>1838.5508766671664</v>
      </c>
      <c r="AB116" s="378">
        <f t="shared" si="217"/>
        <v>27.543833358309612</v>
      </c>
      <c r="AC116" s="377">
        <f t="shared" si="218"/>
        <v>2606</v>
      </c>
      <c r="AD116" s="370">
        <f t="shared" si="164"/>
        <v>39.041198501872657</v>
      </c>
      <c r="AE116" s="375">
        <f t="shared" si="219"/>
        <v>955</v>
      </c>
      <c r="AF116" s="370">
        <f t="shared" si="169"/>
        <v>14.307116104868914</v>
      </c>
      <c r="AG116" s="375">
        <f t="shared" si="220"/>
        <v>1047</v>
      </c>
      <c r="AH116" s="374">
        <f t="shared" si="165"/>
        <v>15.685393258426966</v>
      </c>
      <c r="AI116" s="375">
        <f t="shared" si="221"/>
        <v>2064</v>
      </c>
      <c r="AJ116" s="374">
        <f t="shared" si="170"/>
        <v>30.921348314606739</v>
      </c>
      <c r="AK116" s="375">
        <f t="shared" si="222"/>
        <v>2</v>
      </c>
      <c r="AL116" s="370">
        <f t="shared" si="171"/>
        <v>2.9962546816479401E-2</v>
      </c>
      <c r="AM116" s="375">
        <f t="shared" si="223"/>
        <v>1</v>
      </c>
      <c r="AN116" s="378">
        <f t="shared" si="166"/>
        <v>1.4981273408239701E-2</v>
      </c>
      <c r="AO116" s="806">
        <f t="shared" si="224"/>
        <v>7685</v>
      </c>
      <c r="AP116" s="379">
        <f t="shared" si="172"/>
        <v>6675</v>
      </c>
      <c r="AS116" s="13">
        <v>790</v>
      </c>
      <c r="AT116" s="1">
        <v>13386</v>
      </c>
      <c r="AU116" s="1">
        <v>13034</v>
      </c>
      <c r="AV116" s="1">
        <v>599</v>
      </c>
      <c r="AW116" s="1">
        <v>0</v>
      </c>
      <c r="AX116" s="1">
        <v>248</v>
      </c>
      <c r="AY116" s="13">
        <v>790</v>
      </c>
      <c r="AZ116" s="1">
        <v>13409</v>
      </c>
      <c r="BA116" s="1">
        <v>13858</v>
      </c>
      <c r="BB116" s="13">
        <v>790</v>
      </c>
      <c r="BC116" s="1">
        <v>16299</v>
      </c>
      <c r="BD116" s="1">
        <v>10968</v>
      </c>
      <c r="BE116" s="1"/>
      <c r="BF116" s="13">
        <v>790</v>
      </c>
      <c r="BG116" s="562">
        <v>1488</v>
      </c>
      <c r="BH116" s="562">
        <v>623</v>
      </c>
      <c r="BI116" s="13">
        <v>790</v>
      </c>
      <c r="BJ116" s="1">
        <v>1305</v>
      </c>
      <c r="BK116" s="1">
        <v>806</v>
      </c>
      <c r="BL116" s="13">
        <v>790</v>
      </c>
      <c r="BM116" s="1">
        <v>1135</v>
      </c>
      <c r="BN116" s="1">
        <v>557</v>
      </c>
      <c r="BO116" s="1">
        <v>169</v>
      </c>
      <c r="BP116" s="1">
        <v>249</v>
      </c>
      <c r="BQ116" s="1">
        <v>1</v>
      </c>
      <c r="BR116" s="558"/>
      <c r="BS116" s="558">
        <v>0.70487920416864047</v>
      </c>
      <c r="BT116" s="877">
        <v>790</v>
      </c>
      <c r="BU116" s="1">
        <v>2111</v>
      </c>
      <c r="BV116" s="878">
        <f t="shared" si="173"/>
        <v>1488</v>
      </c>
      <c r="BW116" s="878">
        <f t="shared" si="174"/>
        <v>623</v>
      </c>
      <c r="CA116" s="61">
        <v>790</v>
      </c>
      <c r="CB116" s="61">
        <v>2111</v>
      </c>
    </row>
    <row r="117" spans="1:80" ht="15">
      <c r="A117" s="405">
        <v>353</v>
      </c>
      <c r="B117" s="406" t="s">
        <v>126</v>
      </c>
      <c r="C117" s="369">
        <f t="shared" si="203"/>
        <v>430</v>
      </c>
      <c r="D117" s="370">
        <f t="shared" si="200"/>
        <v>15.820456217807211</v>
      </c>
      <c r="E117" s="371">
        <f t="shared" si="204"/>
        <v>1593</v>
      </c>
      <c r="F117" s="370">
        <f t="shared" si="201"/>
        <v>58.609271523178805</v>
      </c>
      <c r="G117" s="371">
        <f t="shared" si="205"/>
        <v>671</v>
      </c>
      <c r="H117" s="370">
        <f t="shared" si="199"/>
        <v>24.687270051508463</v>
      </c>
      <c r="I117" s="371">
        <f t="shared" si="206"/>
        <v>3</v>
      </c>
      <c r="J117" s="372">
        <f t="shared" si="167"/>
        <v>0.11037527593818984</v>
      </c>
      <c r="K117" s="371">
        <f t="shared" si="207"/>
        <v>21</v>
      </c>
      <c r="L117" s="373">
        <f t="shared" si="202"/>
        <v>0.77262693156732898</v>
      </c>
      <c r="M117" s="377">
        <f t="shared" si="208"/>
        <v>1294</v>
      </c>
      <c r="N117" s="374">
        <f t="shared" si="175"/>
        <v>47.608535688005887</v>
      </c>
      <c r="O117" s="375">
        <f t="shared" si="209"/>
        <v>1424</v>
      </c>
      <c r="P117" s="376">
        <f t="shared" si="168"/>
        <v>52.39146431199412</v>
      </c>
      <c r="Q117" s="377">
        <f t="shared" si="210"/>
        <v>646</v>
      </c>
      <c r="R117" s="374">
        <f t="shared" si="160"/>
        <v>55.785837651122627</v>
      </c>
      <c r="S117" s="375">
        <f t="shared" si="211"/>
        <v>512</v>
      </c>
      <c r="T117" s="378">
        <f t="shared" si="161"/>
        <v>44.214162348877373</v>
      </c>
      <c r="U117" s="377">
        <f t="shared" si="212"/>
        <v>1453</v>
      </c>
      <c r="V117" s="370">
        <f t="shared" si="162"/>
        <v>53.45842531272995</v>
      </c>
      <c r="W117" s="375">
        <f t="shared" si="213"/>
        <v>1265</v>
      </c>
      <c r="X117" s="378">
        <f t="shared" si="163"/>
        <v>46.541574687270057</v>
      </c>
      <c r="Y117" s="377">
        <f t="shared" si="214"/>
        <v>918</v>
      </c>
      <c r="Z117" s="370">
        <f t="shared" si="215"/>
        <v>79.274611398963728</v>
      </c>
      <c r="AA117" s="377">
        <f t="shared" si="216"/>
        <v>240</v>
      </c>
      <c r="AB117" s="378">
        <f t="shared" si="217"/>
        <v>20.725388601036268</v>
      </c>
      <c r="AC117" s="377">
        <f t="shared" si="218"/>
        <v>474</v>
      </c>
      <c r="AD117" s="370">
        <f t="shared" si="164"/>
        <v>40.932642487046635</v>
      </c>
      <c r="AE117" s="375">
        <f t="shared" si="219"/>
        <v>191</v>
      </c>
      <c r="AF117" s="370">
        <f t="shared" si="169"/>
        <v>16.493955094991364</v>
      </c>
      <c r="AG117" s="375">
        <f t="shared" si="220"/>
        <v>172</v>
      </c>
      <c r="AH117" s="374">
        <f t="shared" si="165"/>
        <v>14.853195164075995</v>
      </c>
      <c r="AI117" s="375">
        <f t="shared" si="221"/>
        <v>320</v>
      </c>
      <c r="AJ117" s="374">
        <f t="shared" si="170"/>
        <v>27.633851468048359</v>
      </c>
      <c r="AK117" s="375">
        <f t="shared" si="222"/>
        <v>0</v>
      </c>
      <c r="AL117" s="370">
        <f t="shared" si="171"/>
        <v>0</v>
      </c>
      <c r="AM117" s="375">
        <f t="shared" si="223"/>
        <v>1</v>
      </c>
      <c r="AN117" s="378">
        <f t="shared" si="166"/>
        <v>8.6355785837651119E-2</v>
      </c>
      <c r="AO117" s="806">
        <f t="shared" si="224"/>
        <v>2718</v>
      </c>
      <c r="AP117" s="379">
        <f t="shared" si="172"/>
        <v>1158</v>
      </c>
      <c r="AS117" s="13">
        <v>792</v>
      </c>
      <c r="AT117" s="1">
        <v>159</v>
      </c>
      <c r="AU117" s="1">
        <v>2285</v>
      </c>
      <c r="AV117" s="1">
        <v>560</v>
      </c>
      <c r="AW117" s="1">
        <v>31</v>
      </c>
      <c r="AX117" s="1">
        <v>1</v>
      </c>
      <c r="AY117" s="13">
        <v>792</v>
      </c>
      <c r="AZ117" s="1">
        <v>1383</v>
      </c>
      <c r="BA117" s="1">
        <v>1653</v>
      </c>
      <c r="BB117" s="13">
        <v>792</v>
      </c>
      <c r="BC117" s="1">
        <v>1520</v>
      </c>
      <c r="BD117" s="1">
        <v>1516</v>
      </c>
      <c r="BE117" s="1"/>
      <c r="BF117" s="13">
        <v>792</v>
      </c>
      <c r="BG117" s="562">
        <v>1630</v>
      </c>
      <c r="BH117" s="562">
        <v>332</v>
      </c>
      <c r="BI117" s="13">
        <v>792</v>
      </c>
      <c r="BJ117" s="1">
        <v>1108</v>
      </c>
      <c r="BK117" s="1">
        <v>854</v>
      </c>
      <c r="BL117" s="13">
        <v>792</v>
      </c>
      <c r="BM117" s="1">
        <v>812</v>
      </c>
      <c r="BN117" s="1">
        <v>278</v>
      </c>
      <c r="BO117" s="1">
        <v>295</v>
      </c>
      <c r="BP117" s="1">
        <v>574</v>
      </c>
      <c r="BQ117" s="1">
        <v>1</v>
      </c>
      <c r="BR117" s="558">
        <v>2</v>
      </c>
      <c r="BS117" s="558">
        <v>0.83078491335372073</v>
      </c>
      <c r="BT117" s="877">
        <v>792</v>
      </c>
      <c r="BU117" s="1">
        <v>1962</v>
      </c>
      <c r="BV117" s="878">
        <f t="shared" si="173"/>
        <v>1630</v>
      </c>
      <c r="BW117" s="878">
        <f t="shared" si="174"/>
        <v>332</v>
      </c>
      <c r="CA117" s="61">
        <v>792</v>
      </c>
      <c r="CB117" s="61">
        <v>1962</v>
      </c>
    </row>
    <row r="118" spans="1:80" ht="15">
      <c r="A118" s="405">
        <v>364</v>
      </c>
      <c r="B118" s="406" t="s">
        <v>133</v>
      </c>
      <c r="C118" s="369">
        <f t="shared" si="203"/>
        <v>2375</v>
      </c>
      <c r="D118" s="370">
        <f t="shared" si="200"/>
        <v>24.698419301164726</v>
      </c>
      <c r="E118" s="371">
        <f t="shared" si="204"/>
        <v>4874</v>
      </c>
      <c r="F118" s="370">
        <f t="shared" si="201"/>
        <v>50.686356073211314</v>
      </c>
      <c r="G118" s="371">
        <f t="shared" si="205"/>
        <v>2196</v>
      </c>
      <c r="H118" s="370">
        <f t="shared" si="199"/>
        <v>22.836938435940098</v>
      </c>
      <c r="I118" s="371">
        <f t="shared" si="206"/>
        <v>24</v>
      </c>
      <c r="J118" s="372">
        <f t="shared" si="167"/>
        <v>0.24958402662229617</v>
      </c>
      <c r="K118" s="371">
        <f t="shared" si="207"/>
        <v>147</v>
      </c>
      <c r="L118" s="373">
        <f t="shared" si="202"/>
        <v>1.528702163061564</v>
      </c>
      <c r="M118" s="377">
        <f t="shared" si="208"/>
        <v>4927</v>
      </c>
      <c r="N118" s="374">
        <f t="shared" si="175"/>
        <v>51.237520798668889</v>
      </c>
      <c r="O118" s="375">
        <f t="shared" si="209"/>
        <v>4689</v>
      </c>
      <c r="P118" s="376">
        <f t="shared" si="168"/>
        <v>48.762479201331118</v>
      </c>
      <c r="Q118" s="377">
        <f t="shared" si="210"/>
        <v>1696</v>
      </c>
      <c r="R118" s="374">
        <f t="shared" si="160"/>
        <v>49.173673528559</v>
      </c>
      <c r="S118" s="375">
        <f t="shared" si="211"/>
        <v>1753</v>
      </c>
      <c r="T118" s="378">
        <f t="shared" si="161"/>
        <v>50.826326471441</v>
      </c>
      <c r="U118" s="377">
        <f t="shared" si="212"/>
        <v>3920</v>
      </c>
      <c r="V118" s="370">
        <f t="shared" si="162"/>
        <v>40.765391014975044</v>
      </c>
      <c r="W118" s="375">
        <f t="shared" si="213"/>
        <v>5696</v>
      </c>
      <c r="X118" s="378">
        <f t="shared" si="163"/>
        <v>59.234608985024963</v>
      </c>
      <c r="Y118" s="377">
        <f t="shared" si="214"/>
        <v>2967</v>
      </c>
      <c r="Z118" s="370">
        <f t="shared" si="215"/>
        <v>86.024934763699619</v>
      </c>
      <c r="AA118" s="377">
        <f t="shared" si="216"/>
        <v>482</v>
      </c>
      <c r="AB118" s="378">
        <f t="shared" si="217"/>
        <v>13.975065236300377</v>
      </c>
      <c r="AC118" s="377">
        <f t="shared" si="218"/>
        <v>1080</v>
      </c>
      <c r="AD118" s="370">
        <f t="shared" si="164"/>
        <v>31.313424180922006</v>
      </c>
      <c r="AE118" s="375">
        <f t="shared" si="219"/>
        <v>825</v>
      </c>
      <c r="AF118" s="370">
        <f t="shared" si="169"/>
        <v>23.919976804870977</v>
      </c>
      <c r="AG118" s="375">
        <f t="shared" si="220"/>
        <v>614</v>
      </c>
      <c r="AH118" s="374">
        <f t="shared" si="165"/>
        <v>17.802261525079732</v>
      </c>
      <c r="AI118" s="375">
        <f t="shared" si="221"/>
        <v>927</v>
      </c>
      <c r="AJ118" s="374">
        <f t="shared" si="170"/>
        <v>26.877355755291386</v>
      </c>
      <c r="AK118" s="375">
        <f t="shared" si="222"/>
        <v>2</v>
      </c>
      <c r="AL118" s="370">
        <f t="shared" si="171"/>
        <v>5.7987822557262973E-2</v>
      </c>
      <c r="AM118" s="375">
        <f t="shared" si="223"/>
        <v>1</v>
      </c>
      <c r="AN118" s="378">
        <f t="shared" si="166"/>
        <v>2.8993911278631487E-2</v>
      </c>
      <c r="AO118" s="806">
        <f t="shared" si="224"/>
        <v>9616</v>
      </c>
      <c r="AP118" s="379">
        <f t="shared" si="172"/>
        <v>3449</v>
      </c>
      <c r="AS118" s="13">
        <v>809</v>
      </c>
      <c r="AT118" s="1">
        <v>147</v>
      </c>
      <c r="AU118" s="1">
        <v>1888</v>
      </c>
      <c r="AV118" s="1">
        <v>1552</v>
      </c>
      <c r="AW118" s="1">
        <v>0</v>
      </c>
      <c r="AX118" s="1">
        <v>6</v>
      </c>
      <c r="AY118" s="13">
        <v>809</v>
      </c>
      <c r="AZ118" s="1">
        <v>1645</v>
      </c>
      <c r="BA118" s="1">
        <v>1948</v>
      </c>
      <c r="BB118" s="13">
        <v>809</v>
      </c>
      <c r="BC118" s="1">
        <v>1638</v>
      </c>
      <c r="BD118" s="1">
        <v>1955</v>
      </c>
      <c r="BE118" s="1"/>
      <c r="BF118" s="13">
        <v>809</v>
      </c>
      <c r="BG118" s="562">
        <v>2642</v>
      </c>
      <c r="BH118" s="562">
        <v>1133</v>
      </c>
      <c r="BI118" s="13">
        <v>809</v>
      </c>
      <c r="BJ118" s="1">
        <v>2053</v>
      </c>
      <c r="BK118" s="1">
        <v>1722</v>
      </c>
      <c r="BL118" s="13">
        <v>809</v>
      </c>
      <c r="BM118" s="1">
        <v>1502</v>
      </c>
      <c r="BN118" s="1">
        <v>517</v>
      </c>
      <c r="BO118" s="1">
        <v>549</v>
      </c>
      <c r="BP118" s="1">
        <v>1205</v>
      </c>
      <c r="BQ118" s="1">
        <v>2</v>
      </c>
      <c r="BR118" s="558"/>
      <c r="BS118" s="558">
        <v>0.69986754966887421</v>
      </c>
      <c r="BT118" s="877">
        <v>809</v>
      </c>
      <c r="BU118" s="1">
        <v>3775</v>
      </c>
      <c r="BV118" s="878">
        <f t="shared" si="173"/>
        <v>2642</v>
      </c>
      <c r="BW118" s="878">
        <f t="shared" si="174"/>
        <v>1133</v>
      </c>
      <c r="CA118" s="61">
        <v>809</v>
      </c>
      <c r="CB118" s="61">
        <v>3775</v>
      </c>
    </row>
    <row r="119" spans="1:80" ht="15">
      <c r="A119" s="405">
        <v>368</v>
      </c>
      <c r="B119" s="406" t="s">
        <v>135</v>
      </c>
      <c r="C119" s="369">
        <f t="shared" si="203"/>
        <v>532</v>
      </c>
      <c r="D119" s="370">
        <f t="shared" si="200"/>
        <v>8.2647195898710581</v>
      </c>
      <c r="E119" s="371">
        <f t="shared" si="204"/>
        <v>4299</v>
      </c>
      <c r="F119" s="370">
        <f t="shared" si="201"/>
        <v>66.785769768525711</v>
      </c>
      <c r="G119" s="371">
        <f t="shared" si="205"/>
        <v>1567</v>
      </c>
      <c r="H119" s="370">
        <f t="shared" si="199"/>
        <v>24.343638340842009</v>
      </c>
      <c r="I119" s="371">
        <f t="shared" si="206"/>
        <v>27</v>
      </c>
      <c r="J119" s="372">
        <f t="shared" si="167"/>
        <v>0.41945005437315525</v>
      </c>
      <c r="K119" s="371">
        <f t="shared" si="207"/>
        <v>12</v>
      </c>
      <c r="L119" s="373">
        <f t="shared" si="202"/>
        <v>0.18642224638806898</v>
      </c>
      <c r="M119" s="377">
        <f t="shared" si="208"/>
        <v>2961</v>
      </c>
      <c r="N119" s="374">
        <f t="shared" si="175"/>
        <v>45.999689296256022</v>
      </c>
      <c r="O119" s="375">
        <f t="shared" si="209"/>
        <v>3476</v>
      </c>
      <c r="P119" s="376">
        <f t="shared" si="168"/>
        <v>54.000310703743978</v>
      </c>
      <c r="Q119" s="377">
        <f t="shared" si="210"/>
        <v>2171</v>
      </c>
      <c r="R119" s="374">
        <f t="shared" si="160"/>
        <v>55.881595881595878</v>
      </c>
      <c r="S119" s="375">
        <f t="shared" si="211"/>
        <v>1714</v>
      </c>
      <c r="T119" s="378">
        <f t="shared" si="161"/>
        <v>44.118404118404122</v>
      </c>
      <c r="U119" s="377">
        <f t="shared" si="212"/>
        <v>2690</v>
      </c>
      <c r="V119" s="370">
        <f t="shared" si="162"/>
        <v>41.789653565325466</v>
      </c>
      <c r="W119" s="375">
        <f t="shared" si="213"/>
        <v>3747</v>
      </c>
      <c r="X119" s="378">
        <f t="shared" si="163"/>
        <v>58.210346434674541</v>
      </c>
      <c r="Y119" s="377">
        <f t="shared" si="214"/>
        <v>2724</v>
      </c>
      <c r="Z119" s="370">
        <f t="shared" si="215"/>
        <v>70.115830115830107</v>
      </c>
      <c r="AA119" s="377">
        <f t="shared" si="216"/>
        <v>1161</v>
      </c>
      <c r="AB119" s="378">
        <f t="shared" si="217"/>
        <v>29.884169884169886</v>
      </c>
      <c r="AC119" s="377">
        <f t="shared" si="218"/>
        <v>1642</v>
      </c>
      <c r="AD119" s="370">
        <f t="shared" si="164"/>
        <v>42.265122265122265</v>
      </c>
      <c r="AE119" s="375">
        <f t="shared" si="219"/>
        <v>740</v>
      </c>
      <c r="AF119" s="370">
        <f t="shared" si="169"/>
        <v>19.047619047619047</v>
      </c>
      <c r="AG119" s="375">
        <f t="shared" si="220"/>
        <v>527</v>
      </c>
      <c r="AH119" s="374">
        <f t="shared" si="165"/>
        <v>13.564993564993566</v>
      </c>
      <c r="AI119" s="375">
        <f t="shared" si="221"/>
        <v>973</v>
      </c>
      <c r="AJ119" s="374">
        <f t="shared" si="170"/>
        <v>25.045045045045043</v>
      </c>
      <c r="AK119" s="375">
        <f t="shared" si="222"/>
        <v>2</v>
      </c>
      <c r="AL119" s="370">
        <f t="shared" si="171"/>
        <v>5.1480051480051477E-2</v>
      </c>
      <c r="AM119" s="375">
        <f t="shared" si="223"/>
        <v>1</v>
      </c>
      <c r="AN119" s="378">
        <f t="shared" si="166"/>
        <v>2.5740025740025738E-2</v>
      </c>
      <c r="AO119" s="806">
        <f t="shared" si="224"/>
        <v>6437</v>
      </c>
      <c r="AP119" s="379">
        <f t="shared" si="172"/>
        <v>3885</v>
      </c>
      <c r="AS119" s="13">
        <v>819</v>
      </c>
      <c r="AT119" s="1">
        <v>1035</v>
      </c>
      <c r="AU119" s="1">
        <v>2509</v>
      </c>
      <c r="AV119" s="1">
        <v>367</v>
      </c>
      <c r="AW119" s="1">
        <v>0</v>
      </c>
      <c r="AX119" s="1">
        <v>5</v>
      </c>
      <c r="AY119" s="13">
        <v>819</v>
      </c>
      <c r="AZ119" s="1">
        <v>2101</v>
      </c>
      <c r="BA119" s="1">
        <v>1815</v>
      </c>
      <c r="BB119" s="13">
        <v>819</v>
      </c>
      <c r="BC119" s="1">
        <v>1019</v>
      </c>
      <c r="BD119" s="1">
        <v>2897</v>
      </c>
      <c r="BE119" s="1"/>
      <c r="BF119" s="13">
        <v>819</v>
      </c>
      <c r="BG119" s="562">
        <v>701</v>
      </c>
      <c r="BH119" s="562">
        <v>213</v>
      </c>
      <c r="BI119" s="13">
        <v>819</v>
      </c>
      <c r="BJ119" s="1">
        <v>514</v>
      </c>
      <c r="BK119" s="1">
        <v>400</v>
      </c>
      <c r="BL119" s="13">
        <v>819</v>
      </c>
      <c r="BM119" s="1">
        <v>342</v>
      </c>
      <c r="BN119" s="1">
        <v>183</v>
      </c>
      <c r="BO119" s="1">
        <v>172</v>
      </c>
      <c r="BP119" s="1">
        <v>217</v>
      </c>
      <c r="BQ119" s="1"/>
      <c r="BR119" s="558"/>
      <c r="BS119" s="558">
        <v>0.76695842450765861</v>
      </c>
      <c r="BT119" s="877">
        <v>819</v>
      </c>
      <c r="BU119" s="1">
        <v>914</v>
      </c>
      <c r="BV119" s="878">
        <f t="shared" si="173"/>
        <v>701</v>
      </c>
      <c r="BW119" s="878">
        <f t="shared" si="174"/>
        <v>213</v>
      </c>
      <c r="CA119" s="61">
        <v>819</v>
      </c>
      <c r="CB119" s="61">
        <v>914</v>
      </c>
    </row>
    <row r="120" spans="1:80" ht="15">
      <c r="A120" s="405">
        <v>390</v>
      </c>
      <c r="B120" s="406" t="s">
        <v>141</v>
      </c>
      <c r="C120" s="369">
        <f t="shared" ref="C120:C130" si="225">VLOOKUP(A120,$AS$8:$AT$132,2,0)</f>
        <v>537</v>
      </c>
      <c r="D120" s="370">
        <f t="shared" ref="D120:D130" si="226">(C120/AO120)*100</f>
        <v>12.285518188057653</v>
      </c>
      <c r="E120" s="371">
        <f t="shared" ref="E120:E130" si="227">VLOOKUP(A120,$AS$8:$AU$132,3,0)</f>
        <v>2952</v>
      </c>
      <c r="F120" s="370">
        <f t="shared" ref="F120:F130" si="228">(E120/AO120)*100</f>
        <v>67.536032944406315</v>
      </c>
      <c r="G120" s="371">
        <f t="shared" ref="G120:G130" si="229">VLOOKUP(A120,$AS$8:$AV$132,4,0)</f>
        <v>799</v>
      </c>
      <c r="H120" s="370">
        <f t="shared" ref="H120:H130" si="230">(G120/AO120)*100</f>
        <v>18.27956989247312</v>
      </c>
      <c r="I120" s="371">
        <f t="shared" si="206"/>
        <v>9</v>
      </c>
      <c r="J120" s="372">
        <f t="shared" si="167"/>
        <v>0.20590253946465342</v>
      </c>
      <c r="K120" s="371">
        <f t="shared" si="207"/>
        <v>74</v>
      </c>
      <c r="L120" s="373">
        <f t="shared" si="202"/>
        <v>1.6929764355982611</v>
      </c>
      <c r="M120" s="377">
        <f t="shared" ref="M120:M130" si="231">VLOOKUP(A120,$AY$8:$BA$132,2,0)</f>
        <v>1996</v>
      </c>
      <c r="N120" s="374">
        <f t="shared" si="175"/>
        <v>45.664607641272021</v>
      </c>
      <c r="O120" s="375">
        <f t="shared" ref="O120:O130" si="232">VLOOKUP(A120,$AY$8:$BA$132,3,0)</f>
        <v>2375</v>
      </c>
      <c r="P120" s="376">
        <f t="shared" si="168"/>
        <v>54.335392358727987</v>
      </c>
      <c r="Q120" s="377">
        <f t="shared" si="210"/>
        <v>2056</v>
      </c>
      <c r="R120" s="374">
        <f t="shared" si="160"/>
        <v>58.575498575498571</v>
      </c>
      <c r="S120" s="375">
        <f t="shared" si="211"/>
        <v>1454</v>
      </c>
      <c r="T120" s="378">
        <f t="shared" si="161"/>
        <v>41.424501424501429</v>
      </c>
      <c r="U120" s="377">
        <f t="shared" ref="U120:U130" si="233">VLOOKUP(A120,$BB$8:$BD$132,2,0)</f>
        <v>3762</v>
      </c>
      <c r="V120" s="370">
        <f t="shared" ref="V120:V130" si="234">(U120/AO120)*100</f>
        <v>86.067261496225129</v>
      </c>
      <c r="W120" s="375">
        <f t="shared" ref="W120:W130" si="235">VLOOKUP(A120,$BB$8:$BD$132,3,0)</f>
        <v>609</v>
      </c>
      <c r="X120" s="378">
        <f t="shared" ref="X120:X130" si="236">(W120/AO120)*100</f>
        <v>13.93273850377488</v>
      </c>
      <c r="Y120" s="377">
        <f t="shared" si="214"/>
        <v>3016</v>
      </c>
      <c r="Z120" s="370">
        <f t="shared" si="215"/>
        <v>85.925925925925924</v>
      </c>
      <c r="AA120" s="377">
        <f t="shared" si="216"/>
        <v>494</v>
      </c>
      <c r="AB120" s="378">
        <f t="shared" si="217"/>
        <v>14.074074074074074</v>
      </c>
      <c r="AC120" s="377">
        <f t="shared" si="218"/>
        <v>1503</v>
      </c>
      <c r="AD120" s="370">
        <f t="shared" si="164"/>
        <v>42.820512820512818</v>
      </c>
      <c r="AE120" s="375">
        <f t="shared" si="219"/>
        <v>493</v>
      </c>
      <c r="AF120" s="370">
        <f t="shared" si="169"/>
        <v>14.045584045584045</v>
      </c>
      <c r="AG120" s="375">
        <f t="shared" si="220"/>
        <v>552</v>
      </c>
      <c r="AH120" s="374">
        <f t="shared" si="165"/>
        <v>15.726495726495726</v>
      </c>
      <c r="AI120" s="375">
        <f t="shared" si="221"/>
        <v>961</v>
      </c>
      <c r="AJ120" s="374">
        <f t="shared" si="170"/>
        <v>27.378917378917379</v>
      </c>
      <c r="AK120" s="375">
        <f t="shared" si="222"/>
        <v>1</v>
      </c>
      <c r="AL120" s="370">
        <f t="shared" si="171"/>
        <v>2.8490028490028487E-2</v>
      </c>
      <c r="AM120" s="375">
        <f t="shared" si="223"/>
        <v>0</v>
      </c>
      <c r="AN120" s="378">
        <f t="shared" si="166"/>
        <v>0</v>
      </c>
      <c r="AO120" s="806">
        <f t="shared" si="224"/>
        <v>4371</v>
      </c>
      <c r="AP120" s="379">
        <f t="shared" si="172"/>
        <v>3510</v>
      </c>
      <c r="AS120" s="13">
        <v>837</v>
      </c>
      <c r="AT120" s="1">
        <v>56454</v>
      </c>
      <c r="AU120" s="1">
        <v>35877</v>
      </c>
      <c r="AV120" s="1">
        <v>2287</v>
      </c>
      <c r="AW120" s="1">
        <v>21</v>
      </c>
      <c r="AX120" s="1">
        <v>207</v>
      </c>
      <c r="AY120" s="13">
        <v>837</v>
      </c>
      <c r="AZ120" s="1">
        <v>44998</v>
      </c>
      <c r="BA120" s="1">
        <v>49848</v>
      </c>
      <c r="BB120" s="13">
        <v>837</v>
      </c>
      <c r="BC120" s="1">
        <v>62261</v>
      </c>
      <c r="BD120" s="1">
        <v>32585</v>
      </c>
      <c r="BE120" s="1"/>
      <c r="BF120" s="13">
        <v>837</v>
      </c>
      <c r="BG120" s="562">
        <v>32735.397068165163</v>
      </c>
      <c r="BH120" s="562">
        <v>8202.6029318348374</v>
      </c>
      <c r="BI120" s="13">
        <v>837</v>
      </c>
      <c r="BJ120" s="1">
        <v>21399</v>
      </c>
      <c r="BK120" s="1">
        <v>19539</v>
      </c>
      <c r="BL120" s="13">
        <v>837</v>
      </c>
      <c r="BM120" s="1">
        <v>12656</v>
      </c>
      <c r="BN120" s="1">
        <v>6217</v>
      </c>
      <c r="BO120" s="1">
        <v>8721</v>
      </c>
      <c r="BP120" s="1">
        <v>13304</v>
      </c>
      <c r="BQ120" s="1">
        <v>22</v>
      </c>
      <c r="BR120" s="558">
        <v>18</v>
      </c>
      <c r="BS120" s="558">
        <v>0.7996335206450037</v>
      </c>
      <c r="BT120" s="877">
        <v>837</v>
      </c>
      <c r="BU120" s="1">
        <v>40938</v>
      </c>
      <c r="BV120" s="878">
        <f t="shared" si="173"/>
        <v>32735.397068165163</v>
      </c>
      <c r="BW120" s="878">
        <f t="shared" si="174"/>
        <v>8202.6029318348374</v>
      </c>
      <c r="CA120" s="61">
        <v>837</v>
      </c>
      <c r="CB120" s="61">
        <v>40938</v>
      </c>
    </row>
    <row r="121" spans="1:80" ht="15">
      <c r="A121" s="405">
        <v>467</v>
      </c>
      <c r="B121" s="406" t="s">
        <v>151</v>
      </c>
      <c r="C121" s="369">
        <f t="shared" si="225"/>
        <v>1259</v>
      </c>
      <c r="D121" s="370">
        <f t="shared" si="226"/>
        <v>28.15295169946333</v>
      </c>
      <c r="E121" s="371">
        <f t="shared" si="227"/>
        <v>1962</v>
      </c>
      <c r="F121" s="370">
        <f t="shared" si="228"/>
        <v>43.872987477638645</v>
      </c>
      <c r="G121" s="371">
        <f t="shared" si="229"/>
        <v>1238</v>
      </c>
      <c r="H121" s="370">
        <f t="shared" si="230"/>
        <v>27.68336314847943</v>
      </c>
      <c r="I121" s="371">
        <f t="shared" si="206"/>
        <v>5</v>
      </c>
      <c r="J121" s="372">
        <f t="shared" si="167"/>
        <v>0.11180679785330948</v>
      </c>
      <c r="K121" s="371">
        <f t="shared" si="207"/>
        <v>8</v>
      </c>
      <c r="L121" s="373">
        <f t="shared" si="202"/>
        <v>0.17889087656529518</v>
      </c>
      <c r="M121" s="377">
        <f t="shared" si="231"/>
        <v>2290</v>
      </c>
      <c r="N121" s="374">
        <f t="shared" si="175"/>
        <v>51.207513416815743</v>
      </c>
      <c r="O121" s="375">
        <f t="shared" si="232"/>
        <v>2182</v>
      </c>
      <c r="P121" s="376">
        <f t="shared" si="168"/>
        <v>48.792486583184257</v>
      </c>
      <c r="Q121" s="377">
        <f t="shared" si="210"/>
        <v>458</v>
      </c>
      <c r="R121" s="374">
        <f t="shared" si="160"/>
        <v>53.567251461988306</v>
      </c>
      <c r="S121" s="375">
        <f t="shared" si="211"/>
        <v>397</v>
      </c>
      <c r="T121" s="378">
        <f t="shared" si="161"/>
        <v>46.432748538011701</v>
      </c>
      <c r="U121" s="377">
        <f t="shared" si="233"/>
        <v>1144</v>
      </c>
      <c r="V121" s="370">
        <f t="shared" si="234"/>
        <v>25.581395348837212</v>
      </c>
      <c r="W121" s="375">
        <f t="shared" si="235"/>
        <v>3328</v>
      </c>
      <c r="X121" s="378">
        <f t="shared" si="236"/>
        <v>74.418604651162795</v>
      </c>
      <c r="Y121" s="377">
        <f t="shared" si="214"/>
        <v>712</v>
      </c>
      <c r="Z121" s="370">
        <f t="shared" si="215"/>
        <v>83.274853801169584</v>
      </c>
      <c r="AA121" s="377">
        <f t="shared" si="216"/>
        <v>143</v>
      </c>
      <c r="AB121" s="378">
        <f t="shared" si="217"/>
        <v>16.725146198830409</v>
      </c>
      <c r="AC121" s="377">
        <f t="shared" si="218"/>
        <v>303</v>
      </c>
      <c r="AD121" s="370">
        <f t="shared" si="164"/>
        <v>35.438596491228068</v>
      </c>
      <c r="AE121" s="375">
        <f t="shared" si="219"/>
        <v>154</v>
      </c>
      <c r="AF121" s="370">
        <f t="shared" si="169"/>
        <v>18.011695906432749</v>
      </c>
      <c r="AG121" s="375">
        <f t="shared" si="220"/>
        <v>154</v>
      </c>
      <c r="AH121" s="374">
        <f t="shared" si="165"/>
        <v>18.011695906432749</v>
      </c>
      <c r="AI121" s="375">
        <f t="shared" si="221"/>
        <v>243</v>
      </c>
      <c r="AJ121" s="374">
        <f t="shared" si="170"/>
        <v>28.421052631578945</v>
      </c>
      <c r="AK121" s="375">
        <f t="shared" si="222"/>
        <v>1</v>
      </c>
      <c r="AL121" s="370">
        <f t="shared" si="171"/>
        <v>0.11695906432748539</v>
      </c>
      <c r="AM121" s="375">
        <f t="shared" si="223"/>
        <v>0</v>
      </c>
      <c r="AN121" s="378">
        <f t="shared" si="166"/>
        <v>0</v>
      </c>
      <c r="AO121" s="806">
        <f t="shared" si="224"/>
        <v>4472</v>
      </c>
      <c r="AP121" s="379">
        <f t="shared" si="172"/>
        <v>855</v>
      </c>
      <c r="AS121" s="13">
        <v>842</v>
      </c>
      <c r="AT121" s="1">
        <v>3579</v>
      </c>
      <c r="AU121" s="1">
        <v>1602</v>
      </c>
      <c r="AV121" s="1">
        <v>152</v>
      </c>
      <c r="AW121" s="1">
        <v>0</v>
      </c>
      <c r="AX121" s="1">
        <v>0</v>
      </c>
      <c r="AY121" s="13">
        <v>842</v>
      </c>
      <c r="AZ121" s="1">
        <v>2646</v>
      </c>
      <c r="BA121" s="1">
        <v>2687</v>
      </c>
      <c r="BB121" s="13">
        <v>842</v>
      </c>
      <c r="BC121" s="1">
        <v>1273</v>
      </c>
      <c r="BD121" s="1">
        <v>4060</v>
      </c>
      <c r="BE121" s="1"/>
      <c r="BF121" s="13">
        <v>842</v>
      </c>
      <c r="BG121" s="562">
        <v>538.5390781563126</v>
      </c>
      <c r="BH121" s="562">
        <v>460.4609218436874</v>
      </c>
      <c r="BI121" s="13">
        <v>842</v>
      </c>
      <c r="BJ121" s="1">
        <v>674</v>
      </c>
      <c r="BK121" s="1">
        <v>325</v>
      </c>
      <c r="BL121" s="13">
        <v>842</v>
      </c>
      <c r="BM121" s="1">
        <v>567</v>
      </c>
      <c r="BN121" s="1">
        <v>156</v>
      </c>
      <c r="BO121" s="1">
        <v>107</v>
      </c>
      <c r="BP121" s="1">
        <v>169</v>
      </c>
      <c r="BQ121" s="1"/>
      <c r="BR121" s="558"/>
      <c r="BS121" s="558">
        <v>0.53907815631262523</v>
      </c>
      <c r="BT121" s="877">
        <v>842</v>
      </c>
      <c r="BU121" s="1">
        <v>999</v>
      </c>
      <c r="BV121" s="878">
        <f t="shared" si="173"/>
        <v>538.5390781563126</v>
      </c>
      <c r="BW121" s="878">
        <f t="shared" si="174"/>
        <v>460.4609218436874</v>
      </c>
      <c r="CA121" s="61">
        <v>842</v>
      </c>
      <c r="CB121" s="61">
        <v>999</v>
      </c>
    </row>
    <row r="122" spans="1:80" ht="15">
      <c r="A122" s="405">
        <v>576</v>
      </c>
      <c r="B122" s="406" t="s">
        <v>169</v>
      </c>
      <c r="C122" s="369">
        <f t="shared" si="225"/>
        <v>777</v>
      </c>
      <c r="D122" s="370">
        <f t="shared" si="226"/>
        <v>13.401172818213178</v>
      </c>
      <c r="E122" s="371">
        <f t="shared" si="227"/>
        <v>3605</v>
      </c>
      <c r="F122" s="370">
        <f t="shared" si="228"/>
        <v>62.176612625043113</v>
      </c>
      <c r="G122" s="371">
        <f t="shared" si="229"/>
        <v>1409</v>
      </c>
      <c r="H122" s="370">
        <f t="shared" si="230"/>
        <v>24.301483270093136</v>
      </c>
      <c r="I122" s="371">
        <f t="shared" si="206"/>
        <v>2</v>
      </c>
      <c r="J122" s="372">
        <f t="shared" si="167"/>
        <v>3.4494653328734047E-2</v>
      </c>
      <c r="K122" s="371">
        <f t="shared" si="207"/>
        <v>5</v>
      </c>
      <c r="L122" s="373">
        <f t="shared" si="202"/>
        <v>8.6236633321835121E-2</v>
      </c>
      <c r="M122" s="377">
        <f t="shared" si="231"/>
        <v>2879</v>
      </c>
      <c r="N122" s="374">
        <f t="shared" si="175"/>
        <v>49.655053466712658</v>
      </c>
      <c r="O122" s="375">
        <f t="shared" si="232"/>
        <v>2919</v>
      </c>
      <c r="P122" s="376">
        <f t="shared" si="168"/>
        <v>50.344946533287342</v>
      </c>
      <c r="Q122" s="377">
        <f t="shared" si="210"/>
        <v>577</v>
      </c>
      <c r="R122" s="374">
        <f t="shared" si="160"/>
        <v>50.971731448763244</v>
      </c>
      <c r="S122" s="375">
        <f t="shared" si="211"/>
        <v>555</v>
      </c>
      <c r="T122" s="378">
        <f t="shared" si="161"/>
        <v>49.028268551236749</v>
      </c>
      <c r="U122" s="377">
        <f t="shared" si="233"/>
        <v>2149</v>
      </c>
      <c r="V122" s="370">
        <f t="shared" si="234"/>
        <v>37.064505001724733</v>
      </c>
      <c r="W122" s="375">
        <f t="shared" si="235"/>
        <v>3649</v>
      </c>
      <c r="X122" s="378">
        <f t="shared" si="236"/>
        <v>62.935494998275267</v>
      </c>
      <c r="Y122" s="377">
        <f t="shared" si="214"/>
        <v>905</v>
      </c>
      <c r="Z122" s="370">
        <f t="shared" si="215"/>
        <v>79.946996466431102</v>
      </c>
      <c r="AA122" s="377">
        <f t="shared" si="216"/>
        <v>227</v>
      </c>
      <c r="AB122" s="378">
        <f t="shared" si="217"/>
        <v>20.053003533568905</v>
      </c>
      <c r="AC122" s="377">
        <f t="shared" si="218"/>
        <v>374</v>
      </c>
      <c r="AD122" s="370">
        <f t="shared" si="164"/>
        <v>33.03886925795053</v>
      </c>
      <c r="AE122" s="375">
        <f t="shared" si="219"/>
        <v>248</v>
      </c>
      <c r="AF122" s="370">
        <f t="shared" si="169"/>
        <v>21.908127208480565</v>
      </c>
      <c r="AG122" s="375">
        <f t="shared" si="220"/>
        <v>203</v>
      </c>
      <c r="AH122" s="374">
        <f t="shared" si="165"/>
        <v>17.93286219081272</v>
      </c>
      <c r="AI122" s="375">
        <f t="shared" si="221"/>
        <v>306</v>
      </c>
      <c r="AJ122" s="374">
        <f t="shared" si="170"/>
        <v>27.031802120141339</v>
      </c>
      <c r="AK122" s="375">
        <f t="shared" si="222"/>
        <v>0</v>
      </c>
      <c r="AL122" s="370">
        <f t="shared" si="171"/>
        <v>0</v>
      </c>
      <c r="AM122" s="375">
        <f t="shared" si="223"/>
        <v>1</v>
      </c>
      <c r="AN122" s="378">
        <f t="shared" si="166"/>
        <v>8.8339222614840993E-2</v>
      </c>
      <c r="AO122" s="806">
        <f t="shared" si="224"/>
        <v>5798</v>
      </c>
      <c r="AP122" s="379">
        <f t="shared" si="172"/>
        <v>1132</v>
      </c>
      <c r="AS122" s="13">
        <v>847</v>
      </c>
      <c r="AT122" s="1">
        <v>13428</v>
      </c>
      <c r="AU122" s="1">
        <v>9178</v>
      </c>
      <c r="AV122" s="1">
        <v>2017</v>
      </c>
      <c r="AW122" s="1">
        <v>1</v>
      </c>
      <c r="AX122" s="1">
        <v>1</v>
      </c>
      <c r="AY122" s="13">
        <v>847</v>
      </c>
      <c r="AZ122" s="1">
        <v>12334</v>
      </c>
      <c r="BA122" s="1">
        <v>12291</v>
      </c>
      <c r="BB122" s="13">
        <v>847</v>
      </c>
      <c r="BC122" s="1">
        <v>9839</v>
      </c>
      <c r="BD122" s="1">
        <v>14786</v>
      </c>
      <c r="BE122" s="1"/>
      <c r="BF122" s="13">
        <v>847</v>
      </c>
      <c r="BG122" s="562">
        <v>4365</v>
      </c>
      <c r="BH122" s="562">
        <v>453</v>
      </c>
      <c r="BI122" s="13">
        <v>847</v>
      </c>
      <c r="BJ122" s="1">
        <v>2642</v>
      </c>
      <c r="BK122" s="1">
        <v>2176</v>
      </c>
      <c r="BL122" s="13">
        <v>847</v>
      </c>
      <c r="BM122" s="1">
        <v>1742</v>
      </c>
      <c r="BN122" s="1">
        <v>1026</v>
      </c>
      <c r="BO122" s="1">
        <v>898</v>
      </c>
      <c r="BP122" s="1">
        <v>1149</v>
      </c>
      <c r="BQ122" s="1">
        <v>2</v>
      </c>
      <c r="BR122" s="558">
        <v>1</v>
      </c>
      <c r="BS122" s="558">
        <v>0.9059775840597758</v>
      </c>
      <c r="BT122" s="877">
        <v>847</v>
      </c>
      <c r="BU122" s="1">
        <v>4818</v>
      </c>
      <c r="BV122" s="878">
        <f t="shared" si="173"/>
        <v>4365</v>
      </c>
      <c r="BW122" s="878">
        <f t="shared" si="174"/>
        <v>453</v>
      </c>
      <c r="CA122" s="61">
        <v>847</v>
      </c>
      <c r="CB122" s="61">
        <v>4818</v>
      </c>
    </row>
    <row r="123" spans="1:80" ht="15">
      <c r="A123" s="405">
        <v>642</v>
      </c>
      <c r="B123" s="406" t="s">
        <v>187</v>
      </c>
      <c r="C123" s="369">
        <f t="shared" si="225"/>
        <v>2636</v>
      </c>
      <c r="D123" s="370">
        <f t="shared" si="226"/>
        <v>20.345785736338375</v>
      </c>
      <c r="E123" s="371">
        <f t="shared" si="227"/>
        <v>7768</v>
      </c>
      <c r="F123" s="370">
        <f t="shared" si="228"/>
        <v>59.956776782957697</v>
      </c>
      <c r="G123" s="371">
        <f t="shared" si="229"/>
        <v>2382</v>
      </c>
      <c r="H123" s="370">
        <f t="shared" si="230"/>
        <v>18.38530410620562</v>
      </c>
      <c r="I123" s="371">
        <f t="shared" si="206"/>
        <v>11</v>
      </c>
      <c r="J123" s="372">
        <f t="shared" si="167"/>
        <v>8.4902747761654837E-2</v>
      </c>
      <c r="K123" s="371">
        <f t="shared" si="207"/>
        <v>159</v>
      </c>
      <c r="L123" s="373">
        <f t="shared" si="202"/>
        <v>1.2272306267366471</v>
      </c>
      <c r="M123" s="377">
        <f t="shared" si="231"/>
        <v>6632</v>
      </c>
      <c r="N123" s="374">
        <f t="shared" si="175"/>
        <v>51.188638468663171</v>
      </c>
      <c r="O123" s="375">
        <f t="shared" si="232"/>
        <v>6324</v>
      </c>
      <c r="P123" s="376">
        <f t="shared" si="168"/>
        <v>48.811361531336836</v>
      </c>
      <c r="Q123" s="377">
        <f t="shared" si="210"/>
        <v>1175</v>
      </c>
      <c r="R123" s="374">
        <f t="shared" si="160"/>
        <v>53.800366300366299</v>
      </c>
      <c r="S123" s="375">
        <f t="shared" si="211"/>
        <v>1009</v>
      </c>
      <c r="T123" s="378">
        <f t="shared" si="161"/>
        <v>46.199633699633701</v>
      </c>
      <c r="U123" s="377">
        <f t="shared" si="233"/>
        <v>5378</v>
      </c>
      <c r="V123" s="370">
        <f t="shared" si="234"/>
        <v>41.509725223834515</v>
      </c>
      <c r="W123" s="375">
        <f t="shared" si="235"/>
        <v>7578</v>
      </c>
      <c r="X123" s="378">
        <f t="shared" si="236"/>
        <v>58.490274776165485</v>
      </c>
      <c r="Y123" s="377">
        <f t="shared" si="214"/>
        <v>1776</v>
      </c>
      <c r="Z123" s="370">
        <f t="shared" si="215"/>
        <v>81.318681318681314</v>
      </c>
      <c r="AA123" s="377">
        <f t="shared" si="216"/>
        <v>408</v>
      </c>
      <c r="AB123" s="378">
        <f t="shared" si="217"/>
        <v>18.681318681318682</v>
      </c>
      <c r="AC123" s="377">
        <f t="shared" si="218"/>
        <v>855</v>
      </c>
      <c r="AD123" s="370">
        <f t="shared" si="164"/>
        <v>39.14835164835165</v>
      </c>
      <c r="AE123" s="375">
        <f t="shared" si="219"/>
        <v>418</v>
      </c>
      <c r="AF123" s="370">
        <f t="shared" si="169"/>
        <v>19.139194139194139</v>
      </c>
      <c r="AG123" s="375">
        <f t="shared" si="220"/>
        <v>319</v>
      </c>
      <c r="AH123" s="374">
        <f t="shared" si="165"/>
        <v>14.606227106227108</v>
      </c>
      <c r="AI123" s="375">
        <f t="shared" si="221"/>
        <v>591</v>
      </c>
      <c r="AJ123" s="374">
        <f t="shared" si="170"/>
        <v>27.060439560439558</v>
      </c>
      <c r="AK123" s="375">
        <f t="shared" si="222"/>
        <v>1</v>
      </c>
      <c r="AL123" s="370">
        <f t="shared" si="171"/>
        <v>4.5787545787545784E-2</v>
      </c>
      <c r="AM123" s="375">
        <f t="shared" si="223"/>
        <v>0</v>
      </c>
      <c r="AN123" s="378">
        <f t="shared" si="166"/>
        <v>0</v>
      </c>
      <c r="AO123" s="806">
        <f t="shared" si="224"/>
        <v>12956</v>
      </c>
      <c r="AP123" s="379">
        <f t="shared" si="172"/>
        <v>2184</v>
      </c>
      <c r="AS123" s="13">
        <v>854</v>
      </c>
      <c r="AT123" s="1">
        <v>6237</v>
      </c>
      <c r="AU123" s="1">
        <v>6171</v>
      </c>
      <c r="AV123" s="1">
        <v>500</v>
      </c>
      <c r="AW123" s="1">
        <v>4</v>
      </c>
      <c r="AX123" s="1">
        <v>8</v>
      </c>
      <c r="AY123" s="13">
        <v>854</v>
      </c>
      <c r="AZ123" s="1">
        <v>6536</v>
      </c>
      <c r="BA123" s="1">
        <v>6384</v>
      </c>
      <c r="BB123" s="13">
        <v>854</v>
      </c>
      <c r="BC123" s="1">
        <v>4032</v>
      </c>
      <c r="BD123" s="1">
        <v>8888</v>
      </c>
      <c r="BE123" s="1"/>
      <c r="BF123" s="13">
        <v>854</v>
      </c>
      <c r="BG123" s="562">
        <v>663.52577319587635</v>
      </c>
      <c r="BH123" s="562">
        <v>598.47422680412365</v>
      </c>
      <c r="BI123" s="13">
        <v>854</v>
      </c>
      <c r="BJ123" s="1">
        <v>734</v>
      </c>
      <c r="BK123" s="1">
        <v>528</v>
      </c>
      <c r="BL123" s="13">
        <v>854</v>
      </c>
      <c r="BM123" s="1">
        <v>611</v>
      </c>
      <c r="BN123" s="1">
        <v>299</v>
      </c>
      <c r="BO123" s="1">
        <v>123</v>
      </c>
      <c r="BP123" s="1">
        <v>229</v>
      </c>
      <c r="BQ123" s="1"/>
      <c r="BR123" s="558"/>
      <c r="BS123" s="558">
        <v>0.52577319587628868</v>
      </c>
      <c r="BT123" s="877">
        <v>854</v>
      </c>
      <c r="BU123" s="1">
        <v>1262</v>
      </c>
      <c r="BV123" s="878">
        <f t="shared" si="173"/>
        <v>663.52577319587635</v>
      </c>
      <c r="BW123" s="878">
        <f t="shared" si="174"/>
        <v>598.47422680412365</v>
      </c>
      <c r="CA123" s="61">
        <v>854</v>
      </c>
      <c r="CB123" s="61">
        <v>1262</v>
      </c>
    </row>
    <row r="124" spans="1:80" ht="15">
      <c r="A124" s="405">
        <v>679</v>
      </c>
      <c r="B124" s="406" t="s">
        <v>833</v>
      </c>
      <c r="C124" s="369">
        <f t="shared" si="225"/>
        <v>1855</v>
      </c>
      <c r="D124" s="370">
        <f t="shared" si="226"/>
        <v>14.353141442277934</v>
      </c>
      <c r="E124" s="371">
        <f t="shared" si="227"/>
        <v>7419</v>
      </c>
      <c r="F124" s="370">
        <f t="shared" si="228"/>
        <v>57.404828226555246</v>
      </c>
      <c r="G124" s="371">
        <f t="shared" si="229"/>
        <v>3589</v>
      </c>
      <c r="H124" s="370">
        <f t="shared" si="230"/>
        <v>27.770040235221295</v>
      </c>
      <c r="I124" s="371">
        <f t="shared" si="206"/>
        <v>23</v>
      </c>
      <c r="J124" s="372">
        <f t="shared" si="167"/>
        <v>0.17796347879913338</v>
      </c>
      <c r="K124" s="371">
        <f t="shared" si="207"/>
        <v>38</v>
      </c>
      <c r="L124" s="373">
        <f t="shared" si="202"/>
        <v>0.29402661714639428</v>
      </c>
      <c r="M124" s="377">
        <f t="shared" si="231"/>
        <v>6151</v>
      </c>
      <c r="N124" s="374">
        <f t="shared" si="175"/>
        <v>47.59362426493346</v>
      </c>
      <c r="O124" s="375">
        <f t="shared" si="232"/>
        <v>6773</v>
      </c>
      <c r="P124" s="376">
        <f t="shared" si="168"/>
        <v>52.406375735066547</v>
      </c>
      <c r="Q124" s="377">
        <f t="shared" si="210"/>
        <v>3067</v>
      </c>
      <c r="R124" s="374">
        <f t="shared" si="160"/>
        <v>52.888429039489573</v>
      </c>
      <c r="S124" s="375">
        <f t="shared" si="211"/>
        <v>2732</v>
      </c>
      <c r="T124" s="378">
        <f t="shared" si="161"/>
        <v>47.111570960510434</v>
      </c>
      <c r="U124" s="377">
        <f t="shared" si="233"/>
        <v>5483</v>
      </c>
      <c r="V124" s="370">
        <f t="shared" si="234"/>
        <v>42.424945837202102</v>
      </c>
      <c r="W124" s="375">
        <f t="shared" si="235"/>
        <v>7441</v>
      </c>
      <c r="X124" s="378">
        <f t="shared" si="236"/>
        <v>57.575054162797898</v>
      </c>
      <c r="Y124" s="377">
        <f t="shared" si="214"/>
        <v>4508</v>
      </c>
      <c r="Z124" s="370">
        <f t="shared" si="215"/>
        <v>77.737540955337124</v>
      </c>
      <c r="AA124" s="377">
        <f t="shared" si="216"/>
        <v>1291</v>
      </c>
      <c r="AB124" s="378">
        <f t="shared" si="217"/>
        <v>22.262459044662872</v>
      </c>
      <c r="AC124" s="377">
        <f t="shared" si="218"/>
        <v>2156</v>
      </c>
      <c r="AD124" s="370">
        <f t="shared" si="164"/>
        <v>37.17882393516124</v>
      </c>
      <c r="AE124" s="375">
        <f t="shared" si="219"/>
        <v>1047</v>
      </c>
      <c r="AF124" s="370">
        <f t="shared" si="169"/>
        <v>18.054837040869113</v>
      </c>
      <c r="AG124" s="375">
        <f t="shared" si="220"/>
        <v>907</v>
      </c>
      <c r="AH124" s="374">
        <f t="shared" si="165"/>
        <v>15.640627694430073</v>
      </c>
      <c r="AI124" s="375">
        <f t="shared" si="221"/>
        <v>1682</v>
      </c>
      <c r="AJ124" s="374">
        <f t="shared" si="170"/>
        <v>29.005000862217621</v>
      </c>
      <c r="AK124" s="375">
        <f t="shared" si="222"/>
        <v>4</v>
      </c>
      <c r="AL124" s="370">
        <f t="shared" si="171"/>
        <v>6.8977409898258318E-2</v>
      </c>
      <c r="AM124" s="375">
        <f t="shared" si="223"/>
        <v>3</v>
      </c>
      <c r="AN124" s="378">
        <f t="shared" si="166"/>
        <v>5.1733057423693739E-2</v>
      </c>
      <c r="AO124" s="806">
        <f t="shared" si="224"/>
        <v>12924</v>
      </c>
      <c r="AP124" s="379">
        <f t="shared" si="172"/>
        <v>5799</v>
      </c>
      <c r="AS124" s="13">
        <v>856</v>
      </c>
      <c r="AT124" s="1">
        <v>423</v>
      </c>
      <c r="AU124" s="1">
        <v>1953</v>
      </c>
      <c r="AV124" s="1">
        <v>699</v>
      </c>
      <c r="AW124" s="1">
        <v>0</v>
      </c>
      <c r="AX124" s="1">
        <v>38</v>
      </c>
      <c r="AY124" s="13">
        <v>856</v>
      </c>
      <c r="AZ124" s="1">
        <v>1490</v>
      </c>
      <c r="BA124" s="1">
        <v>1623</v>
      </c>
      <c r="BB124" s="13">
        <v>856</v>
      </c>
      <c r="BC124" s="1">
        <v>1724</v>
      </c>
      <c r="BD124" s="1">
        <v>1389</v>
      </c>
      <c r="BE124" s="1"/>
      <c r="BF124" s="13">
        <v>856</v>
      </c>
      <c r="BG124" s="562">
        <v>1296</v>
      </c>
      <c r="BH124" s="562">
        <v>352</v>
      </c>
      <c r="BI124" s="13">
        <v>856</v>
      </c>
      <c r="BJ124" s="1">
        <v>963</v>
      </c>
      <c r="BK124" s="1">
        <v>685</v>
      </c>
      <c r="BL124" s="13">
        <v>856</v>
      </c>
      <c r="BM124" s="1">
        <v>700</v>
      </c>
      <c r="BN124" s="1">
        <v>212</v>
      </c>
      <c r="BO124" s="1">
        <v>262</v>
      </c>
      <c r="BP124" s="1">
        <v>473</v>
      </c>
      <c r="BQ124" s="1">
        <v>1</v>
      </c>
      <c r="BR124" s="558"/>
      <c r="BS124" s="558">
        <v>0.78640776699029125</v>
      </c>
      <c r="BT124" s="877">
        <v>856</v>
      </c>
      <c r="BU124" s="1">
        <v>1648</v>
      </c>
      <c r="BV124" s="878">
        <f t="shared" si="173"/>
        <v>1296</v>
      </c>
      <c r="BW124" s="878">
        <f t="shared" si="174"/>
        <v>352</v>
      </c>
      <c r="CA124" s="61">
        <v>856</v>
      </c>
      <c r="CB124" s="61">
        <v>1648</v>
      </c>
    </row>
    <row r="125" spans="1:80" ht="15.75" customHeight="1">
      <c r="A125" s="405">
        <v>789</v>
      </c>
      <c r="B125" s="406" t="s">
        <v>232</v>
      </c>
      <c r="C125" s="369">
        <f t="shared" si="225"/>
        <v>1262</v>
      </c>
      <c r="D125" s="370">
        <f t="shared" si="226"/>
        <v>14.056582757852528</v>
      </c>
      <c r="E125" s="371">
        <f t="shared" si="227"/>
        <v>4561</v>
      </c>
      <c r="F125" s="370">
        <f t="shared" si="228"/>
        <v>50.80196034751615</v>
      </c>
      <c r="G125" s="371">
        <f t="shared" si="229"/>
        <v>2967</v>
      </c>
      <c r="H125" s="370">
        <f t="shared" si="230"/>
        <v>33.04744932056137</v>
      </c>
      <c r="I125" s="371">
        <f t="shared" si="206"/>
        <v>159</v>
      </c>
      <c r="J125" s="372">
        <f t="shared" si="167"/>
        <v>1.7709957674314991</v>
      </c>
      <c r="K125" s="371">
        <f t="shared" si="207"/>
        <v>29</v>
      </c>
      <c r="L125" s="373">
        <f t="shared" si="202"/>
        <v>0.32301180663844953</v>
      </c>
      <c r="M125" s="377">
        <f t="shared" si="231"/>
        <v>4192</v>
      </c>
      <c r="N125" s="374">
        <f t="shared" si="175"/>
        <v>46.691913566495877</v>
      </c>
      <c r="O125" s="375">
        <f t="shared" si="232"/>
        <v>4786</v>
      </c>
      <c r="P125" s="376">
        <f t="shared" si="168"/>
        <v>53.308086433504123</v>
      </c>
      <c r="Q125" s="377">
        <f t="shared" si="210"/>
        <v>2439</v>
      </c>
      <c r="R125" s="374">
        <f t="shared" si="160"/>
        <v>55.608755129958965</v>
      </c>
      <c r="S125" s="375">
        <f t="shared" si="211"/>
        <v>1947</v>
      </c>
      <c r="T125" s="378">
        <f t="shared" si="161"/>
        <v>44.391244870041042</v>
      </c>
      <c r="U125" s="377">
        <f t="shared" si="233"/>
        <v>3978</v>
      </c>
      <c r="V125" s="370">
        <f t="shared" si="234"/>
        <v>44.308309200267324</v>
      </c>
      <c r="W125" s="375">
        <f t="shared" si="235"/>
        <v>5000</v>
      </c>
      <c r="X125" s="378">
        <f t="shared" si="236"/>
        <v>55.691690799732683</v>
      </c>
      <c r="Y125" s="377">
        <f t="shared" si="214"/>
        <v>3150</v>
      </c>
      <c r="Z125" s="370">
        <f t="shared" si="215"/>
        <v>71.819425444596448</v>
      </c>
      <c r="AA125" s="377">
        <f t="shared" si="216"/>
        <v>1236</v>
      </c>
      <c r="AB125" s="378">
        <f t="shared" si="217"/>
        <v>28.18057455540356</v>
      </c>
      <c r="AC125" s="377">
        <f t="shared" si="218"/>
        <v>1808</v>
      </c>
      <c r="AD125" s="370">
        <f t="shared" si="164"/>
        <v>41.222070223438209</v>
      </c>
      <c r="AE125" s="375">
        <f t="shared" si="219"/>
        <v>709</v>
      </c>
      <c r="AF125" s="370">
        <f t="shared" si="169"/>
        <v>16.165070679434564</v>
      </c>
      <c r="AG125" s="375">
        <f t="shared" si="220"/>
        <v>630</v>
      </c>
      <c r="AH125" s="374">
        <f t="shared" si="165"/>
        <v>14.36388508891929</v>
      </c>
      <c r="AI125" s="375">
        <f t="shared" si="221"/>
        <v>1234</v>
      </c>
      <c r="AJ125" s="374">
        <f t="shared" si="170"/>
        <v>28.134974920200641</v>
      </c>
      <c r="AK125" s="375">
        <f t="shared" si="222"/>
        <v>1</v>
      </c>
      <c r="AL125" s="370">
        <f t="shared" si="171"/>
        <v>2.2799817601459188E-2</v>
      </c>
      <c r="AM125" s="375">
        <f t="shared" si="223"/>
        <v>4</v>
      </c>
      <c r="AN125" s="378">
        <f t="shared" si="166"/>
        <v>9.1199270405836752E-2</v>
      </c>
      <c r="AO125" s="806">
        <f t="shared" si="224"/>
        <v>8978</v>
      </c>
      <c r="AP125" s="379">
        <f t="shared" si="172"/>
        <v>4386</v>
      </c>
      <c r="AS125" s="13">
        <v>858</v>
      </c>
      <c r="AT125" s="1">
        <v>1530</v>
      </c>
      <c r="AU125" s="1">
        <v>7534</v>
      </c>
      <c r="AV125" s="1">
        <v>1673</v>
      </c>
      <c r="AW125" s="1">
        <v>25</v>
      </c>
      <c r="AX125" s="1">
        <v>3</v>
      </c>
      <c r="AY125" s="13">
        <v>858</v>
      </c>
      <c r="AZ125" s="1">
        <v>5364</v>
      </c>
      <c r="BA125" s="1">
        <v>5401</v>
      </c>
      <c r="BB125" s="13">
        <v>858</v>
      </c>
      <c r="BC125" s="1">
        <v>6220</v>
      </c>
      <c r="BD125" s="1">
        <v>4545</v>
      </c>
      <c r="BE125" s="1"/>
      <c r="BF125" s="13">
        <v>858</v>
      </c>
      <c r="BG125" s="562">
        <v>1935.8958333333335</v>
      </c>
      <c r="BH125" s="562">
        <v>225.10416666666652</v>
      </c>
      <c r="BI125" s="13">
        <v>858</v>
      </c>
      <c r="BJ125" s="1">
        <v>1271</v>
      </c>
      <c r="BK125" s="1">
        <v>890</v>
      </c>
      <c r="BL125" s="13">
        <v>858</v>
      </c>
      <c r="BM125" s="1">
        <v>928</v>
      </c>
      <c r="BN125" s="1">
        <v>366</v>
      </c>
      <c r="BO125" s="1">
        <v>342</v>
      </c>
      <c r="BP125" s="1">
        <v>524</v>
      </c>
      <c r="BQ125" s="1">
        <v>1</v>
      </c>
      <c r="BR125" s="558"/>
      <c r="BS125" s="558">
        <v>0.89583333333333337</v>
      </c>
      <c r="BT125" s="877">
        <v>858</v>
      </c>
      <c r="BU125" s="1">
        <v>2161</v>
      </c>
      <c r="BV125" s="878">
        <f t="shared" si="173"/>
        <v>1935.8958333333335</v>
      </c>
      <c r="BW125" s="878">
        <f t="shared" si="174"/>
        <v>225.10416666666652</v>
      </c>
      <c r="CA125" s="61">
        <v>858</v>
      </c>
      <c r="CB125" s="61">
        <v>2161</v>
      </c>
    </row>
    <row r="126" spans="1:80" ht="15">
      <c r="A126" s="405">
        <v>792</v>
      </c>
      <c r="B126" s="406" t="s">
        <v>236</v>
      </c>
      <c r="C126" s="369">
        <f t="shared" si="225"/>
        <v>159</v>
      </c>
      <c r="D126" s="370">
        <f t="shared" si="226"/>
        <v>5.2371541501976289</v>
      </c>
      <c r="E126" s="371">
        <f t="shared" si="227"/>
        <v>2285</v>
      </c>
      <c r="F126" s="370">
        <f t="shared" si="228"/>
        <v>75.263504611330703</v>
      </c>
      <c r="G126" s="371">
        <f t="shared" si="229"/>
        <v>560</v>
      </c>
      <c r="H126" s="370">
        <f t="shared" si="230"/>
        <v>18.445322793148879</v>
      </c>
      <c r="I126" s="371">
        <f t="shared" si="206"/>
        <v>31</v>
      </c>
      <c r="J126" s="372">
        <f t="shared" si="167"/>
        <v>1.0210803689064558</v>
      </c>
      <c r="K126" s="371">
        <f t="shared" si="207"/>
        <v>1</v>
      </c>
      <c r="L126" s="373">
        <f t="shared" si="202"/>
        <v>3.2938076416337288E-2</v>
      </c>
      <c r="M126" s="377">
        <f t="shared" si="231"/>
        <v>1383</v>
      </c>
      <c r="N126" s="374">
        <f t="shared" si="175"/>
        <v>45.553359683794461</v>
      </c>
      <c r="O126" s="375">
        <f t="shared" si="232"/>
        <v>1653</v>
      </c>
      <c r="P126" s="376">
        <f t="shared" si="168"/>
        <v>54.446640316205531</v>
      </c>
      <c r="Q126" s="377">
        <f t="shared" si="210"/>
        <v>1108</v>
      </c>
      <c r="R126" s="374">
        <f t="shared" si="160"/>
        <v>56.472986748216101</v>
      </c>
      <c r="S126" s="375">
        <f t="shared" si="211"/>
        <v>854</v>
      </c>
      <c r="T126" s="378">
        <f t="shared" si="161"/>
        <v>43.527013251783892</v>
      </c>
      <c r="U126" s="377">
        <f t="shared" si="233"/>
        <v>1520</v>
      </c>
      <c r="V126" s="370">
        <f t="shared" si="234"/>
        <v>50.065876152832679</v>
      </c>
      <c r="W126" s="375">
        <f t="shared" si="235"/>
        <v>1516</v>
      </c>
      <c r="X126" s="378">
        <f t="shared" si="236"/>
        <v>49.934123847167328</v>
      </c>
      <c r="Y126" s="377">
        <f t="shared" si="214"/>
        <v>1630</v>
      </c>
      <c r="Z126" s="370">
        <f t="shared" si="215"/>
        <v>83.078491335372078</v>
      </c>
      <c r="AA126" s="377">
        <f t="shared" si="216"/>
        <v>332</v>
      </c>
      <c r="AB126" s="378">
        <f t="shared" si="217"/>
        <v>16.921508664627929</v>
      </c>
      <c r="AC126" s="377">
        <f t="shared" si="218"/>
        <v>812</v>
      </c>
      <c r="AD126" s="370">
        <f t="shared" si="164"/>
        <v>41.386340468909275</v>
      </c>
      <c r="AE126" s="375">
        <f t="shared" si="219"/>
        <v>278</v>
      </c>
      <c r="AF126" s="370">
        <f t="shared" si="169"/>
        <v>14.169215086646277</v>
      </c>
      <c r="AG126" s="375">
        <f t="shared" si="220"/>
        <v>295</v>
      </c>
      <c r="AH126" s="374">
        <f t="shared" si="165"/>
        <v>15.035677879714576</v>
      </c>
      <c r="AI126" s="375">
        <f t="shared" si="221"/>
        <v>574</v>
      </c>
      <c r="AJ126" s="374">
        <f t="shared" si="170"/>
        <v>29.255861365953105</v>
      </c>
      <c r="AK126" s="375">
        <f t="shared" si="222"/>
        <v>1</v>
      </c>
      <c r="AL126" s="370">
        <f t="shared" si="171"/>
        <v>5.0968399592252807E-2</v>
      </c>
      <c r="AM126" s="375">
        <f t="shared" si="223"/>
        <v>2</v>
      </c>
      <c r="AN126" s="378">
        <f t="shared" si="166"/>
        <v>0.10193679918450561</v>
      </c>
      <c r="AO126" s="806">
        <f t="shared" si="224"/>
        <v>3036</v>
      </c>
      <c r="AP126" s="379">
        <f t="shared" si="172"/>
        <v>1962</v>
      </c>
      <c r="AS126" s="13">
        <v>861</v>
      </c>
      <c r="AT126" s="1">
        <v>411</v>
      </c>
      <c r="AU126" s="1">
        <v>3368</v>
      </c>
      <c r="AV126" s="1">
        <v>1981</v>
      </c>
      <c r="AW126" s="1">
        <v>3</v>
      </c>
      <c r="AX126" s="1">
        <v>51</v>
      </c>
      <c r="AY126" s="13">
        <v>861</v>
      </c>
      <c r="AZ126" s="1">
        <v>2637</v>
      </c>
      <c r="BA126" s="1">
        <v>3177</v>
      </c>
      <c r="BB126" s="13">
        <v>861</v>
      </c>
      <c r="BC126" s="1">
        <v>3256</v>
      </c>
      <c r="BD126" s="1">
        <v>2558</v>
      </c>
      <c r="BE126" s="1"/>
      <c r="BF126" s="13">
        <v>861</v>
      </c>
      <c r="BG126" s="562">
        <v>3087.7858961303464</v>
      </c>
      <c r="BH126" s="562">
        <v>841.21410386965363</v>
      </c>
      <c r="BI126" s="13">
        <v>861</v>
      </c>
      <c r="BJ126" s="1">
        <v>2294</v>
      </c>
      <c r="BK126" s="1">
        <v>1635</v>
      </c>
      <c r="BL126" s="13">
        <v>861</v>
      </c>
      <c r="BM126" s="1">
        <v>1770</v>
      </c>
      <c r="BN126" s="1">
        <v>583</v>
      </c>
      <c r="BO126" s="1">
        <v>524</v>
      </c>
      <c r="BP126" s="1">
        <v>1050</v>
      </c>
      <c r="BQ126" s="1"/>
      <c r="BR126" s="558">
        <v>2</v>
      </c>
      <c r="BS126" s="558">
        <v>0.78589613034623218</v>
      </c>
      <c r="BT126" s="877">
        <v>861</v>
      </c>
      <c r="BU126" s="1">
        <v>3929</v>
      </c>
      <c r="BV126" s="878">
        <f t="shared" si="173"/>
        <v>3087.7858961303464</v>
      </c>
      <c r="BW126" s="878">
        <f t="shared" si="174"/>
        <v>841.21410386965363</v>
      </c>
      <c r="CA126" s="61">
        <v>861</v>
      </c>
      <c r="CB126" s="61">
        <v>3929</v>
      </c>
    </row>
    <row r="127" spans="1:80" ht="15">
      <c r="A127" s="405">
        <v>809</v>
      </c>
      <c r="B127" s="406" t="s">
        <v>238</v>
      </c>
      <c r="C127" s="369">
        <f t="shared" si="225"/>
        <v>147</v>
      </c>
      <c r="D127" s="370">
        <f t="shared" si="226"/>
        <v>4.0912886167548015</v>
      </c>
      <c r="E127" s="371">
        <f t="shared" si="227"/>
        <v>1888</v>
      </c>
      <c r="F127" s="370">
        <f t="shared" si="228"/>
        <v>52.546618424714723</v>
      </c>
      <c r="G127" s="371">
        <f t="shared" si="229"/>
        <v>1552</v>
      </c>
      <c r="H127" s="370">
        <f t="shared" si="230"/>
        <v>43.195101586418033</v>
      </c>
      <c r="I127" s="371">
        <f t="shared" si="206"/>
        <v>0</v>
      </c>
      <c r="J127" s="372">
        <f t="shared" si="167"/>
        <v>0</v>
      </c>
      <c r="K127" s="371">
        <f t="shared" si="207"/>
        <v>6</v>
      </c>
      <c r="L127" s="373">
        <f t="shared" si="202"/>
        <v>0.16699137211244086</v>
      </c>
      <c r="M127" s="377">
        <f t="shared" si="231"/>
        <v>1645</v>
      </c>
      <c r="N127" s="374">
        <f t="shared" si="175"/>
        <v>45.783467854160868</v>
      </c>
      <c r="O127" s="375">
        <f t="shared" si="232"/>
        <v>1948</v>
      </c>
      <c r="P127" s="376">
        <f t="shared" si="168"/>
        <v>54.216532145839139</v>
      </c>
      <c r="Q127" s="377">
        <f t="shared" si="210"/>
        <v>2053</v>
      </c>
      <c r="R127" s="374">
        <f t="shared" si="160"/>
        <v>54.384105960264904</v>
      </c>
      <c r="S127" s="375">
        <f t="shared" si="211"/>
        <v>1722</v>
      </c>
      <c r="T127" s="378">
        <f t="shared" si="161"/>
        <v>45.615894039735103</v>
      </c>
      <c r="U127" s="377">
        <f t="shared" si="233"/>
        <v>1638</v>
      </c>
      <c r="V127" s="370">
        <f t="shared" si="234"/>
        <v>45.588644586696354</v>
      </c>
      <c r="W127" s="375">
        <f t="shared" si="235"/>
        <v>1955</v>
      </c>
      <c r="X127" s="378">
        <f t="shared" si="236"/>
        <v>54.411355413303639</v>
      </c>
      <c r="Y127" s="377">
        <f t="shared" si="214"/>
        <v>2642</v>
      </c>
      <c r="Z127" s="370">
        <f t="shared" si="215"/>
        <v>69.986754966887418</v>
      </c>
      <c r="AA127" s="377">
        <f t="shared" si="216"/>
        <v>1133</v>
      </c>
      <c r="AB127" s="378">
        <f t="shared" si="217"/>
        <v>30.013245033112586</v>
      </c>
      <c r="AC127" s="377">
        <f t="shared" si="218"/>
        <v>1502</v>
      </c>
      <c r="AD127" s="370">
        <f t="shared" si="164"/>
        <v>39.788079470198674</v>
      </c>
      <c r="AE127" s="375">
        <f t="shared" si="219"/>
        <v>517</v>
      </c>
      <c r="AF127" s="370">
        <f t="shared" si="169"/>
        <v>13.695364238410596</v>
      </c>
      <c r="AG127" s="375">
        <f t="shared" si="220"/>
        <v>549</v>
      </c>
      <c r="AH127" s="374">
        <f t="shared" si="165"/>
        <v>14.543046357615893</v>
      </c>
      <c r="AI127" s="375">
        <f t="shared" si="221"/>
        <v>1205</v>
      </c>
      <c r="AJ127" s="374">
        <f t="shared" si="170"/>
        <v>31.920529801324506</v>
      </c>
      <c r="AK127" s="375">
        <f t="shared" si="222"/>
        <v>2</v>
      </c>
      <c r="AL127" s="370">
        <f t="shared" si="171"/>
        <v>5.2980132450331126E-2</v>
      </c>
      <c r="AM127" s="375">
        <f t="shared" si="223"/>
        <v>0</v>
      </c>
      <c r="AN127" s="378">
        <f t="shared" si="166"/>
        <v>0</v>
      </c>
      <c r="AO127" s="806">
        <f t="shared" si="224"/>
        <v>3593</v>
      </c>
      <c r="AP127" s="379">
        <f t="shared" si="172"/>
        <v>3775</v>
      </c>
      <c r="AS127" s="13">
        <v>873</v>
      </c>
      <c r="AT127" s="1">
        <v>4563</v>
      </c>
      <c r="AU127" s="1">
        <v>2487</v>
      </c>
      <c r="AV127" s="1">
        <v>25</v>
      </c>
      <c r="AW127" s="1">
        <v>68</v>
      </c>
      <c r="AX127" s="1">
        <v>5</v>
      </c>
      <c r="AY127" s="13">
        <v>873</v>
      </c>
      <c r="AZ127" s="1">
        <v>3588</v>
      </c>
      <c r="BA127" s="1">
        <v>3560</v>
      </c>
      <c r="BB127" s="13">
        <v>873</v>
      </c>
      <c r="BC127" s="1">
        <v>4977</v>
      </c>
      <c r="BD127" s="1">
        <v>2171</v>
      </c>
      <c r="BE127" s="1"/>
      <c r="BF127" s="13">
        <v>873</v>
      </c>
      <c r="BG127" s="562">
        <v>189.81818181818184</v>
      </c>
      <c r="BH127" s="562">
        <v>42.181818181818159</v>
      </c>
      <c r="BI127" s="13">
        <v>873</v>
      </c>
      <c r="BJ127" s="1">
        <v>122</v>
      </c>
      <c r="BK127" s="1">
        <v>110</v>
      </c>
      <c r="BL127" s="13">
        <v>873</v>
      </c>
      <c r="BM127" s="1">
        <v>116</v>
      </c>
      <c r="BN127" s="1">
        <v>93</v>
      </c>
      <c r="BO127" s="1">
        <v>6</v>
      </c>
      <c r="BP127" s="1">
        <v>17</v>
      </c>
      <c r="BQ127" s="1"/>
      <c r="BR127" s="558"/>
      <c r="BS127" s="558">
        <v>0.81818181818181823</v>
      </c>
      <c r="BT127" s="877">
        <v>873</v>
      </c>
      <c r="BU127" s="1">
        <v>232</v>
      </c>
      <c r="BV127" s="878">
        <f t="shared" si="173"/>
        <v>189.81818181818184</v>
      </c>
      <c r="BW127" s="878">
        <f t="shared" si="174"/>
        <v>42.181818181818159</v>
      </c>
      <c r="CA127" s="61">
        <v>873</v>
      </c>
      <c r="CB127" s="61">
        <v>232</v>
      </c>
    </row>
    <row r="128" spans="1:80" ht="15">
      <c r="A128" s="405">
        <v>847</v>
      </c>
      <c r="B128" s="406" t="s">
        <v>246</v>
      </c>
      <c r="C128" s="369">
        <f t="shared" si="225"/>
        <v>13428</v>
      </c>
      <c r="D128" s="370">
        <f t="shared" si="226"/>
        <v>54.529949238578681</v>
      </c>
      <c r="E128" s="371">
        <f t="shared" si="227"/>
        <v>9178</v>
      </c>
      <c r="F128" s="370">
        <f t="shared" si="228"/>
        <v>37.27106598984772</v>
      </c>
      <c r="G128" s="371">
        <f t="shared" si="229"/>
        <v>2017</v>
      </c>
      <c r="H128" s="370">
        <f t="shared" si="230"/>
        <v>8.1908629441624363</v>
      </c>
      <c r="I128" s="371">
        <f t="shared" si="206"/>
        <v>1</v>
      </c>
      <c r="J128" s="372">
        <f t="shared" si="167"/>
        <v>4.0609137055837565E-3</v>
      </c>
      <c r="K128" s="371">
        <f t="shared" si="207"/>
        <v>1</v>
      </c>
      <c r="L128" s="373">
        <f t="shared" si="202"/>
        <v>4.0609137055837565E-3</v>
      </c>
      <c r="M128" s="377">
        <f t="shared" si="231"/>
        <v>12334</v>
      </c>
      <c r="N128" s="374">
        <f t="shared" si="175"/>
        <v>50.08730964467005</v>
      </c>
      <c r="O128" s="375">
        <f t="shared" si="232"/>
        <v>12291</v>
      </c>
      <c r="P128" s="376">
        <f t="shared" si="168"/>
        <v>49.91269035532995</v>
      </c>
      <c r="Q128" s="377">
        <f t="shared" si="210"/>
        <v>2642</v>
      </c>
      <c r="R128" s="374">
        <f t="shared" si="160"/>
        <v>54.836031548360317</v>
      </c>
      <c r="S128" s="375">
        <f t="shared" si="211"/>
        <v>2176</v>
      </c>
      <c r="T128" s="378">
        <f t="shared" si="161"/>
        <v>45.163968451639683</v>
      </c>
      <c r="U128" s="377">
        <f t="shared" si="233"/>
        <v>9839</v>
      </c>
      <c r="V128" s="370">
        <f t="shared" si="234"/>
        <v>39.955329949238575</v>
      </c>
      <c r="W128" s="375">
        <f t="shared" si="235"/>
        <v>14786</v>
      </c>
      <c r="X128" s="378">
        <f t="shared" si="236"/>
        <v>60.044670050761418</v>
      </c>
      <c r="Y128" s="377">
        <f t="shared" si="214"/>
        <v>4365</v>
      </c>
      <c r="Z128" s="370">
        <f t="shared" si="215"/>
        <v>90.597758405977586</v>
      </c>
      <c r="AA128" s="377">
        <f t="shared" si="216"/>
        <v>453</v>
      </c>
      <c r="AB128" s="378">
        <f t="shared" si="217"/>
        <v>9.4022415940224153</v>
      </c>
      <c r="AC128" s="377">
        <f t="shared" si="218"/>
        <v>1742</v>
      </c>
      <c r="AD128" s="370">
        <f t="shared" si="164"/>
        <v>36.156081361560815</v>
      </c>
      <c r="AE128" s="375">
        <f t="shared" si="219"/>
        <v>1026</v>
      </c>
      <c r="AF128" s="370">
        <f t="shared" si="169"/>
        <v>21.29514321295143</v>
      </c>
      <c r="AG128" s="375">
        <f t="shared" si="220"/>
        <v>898</v>
      </c>
      <c r="AH128" s="374">
        <f t="shared" si="165"/>
        <v>18.638439186384392</v>
      </c>
      <c r="AI128" s="375">
        <f t="shared" si="221"/>
        <v>1149</v>
      </c>
      <c r="AJ128" s="374">
        <f t="shared" si="170"/>
        <v>23.848069738480699</v>
      </c>
      <c r="AK128" s="375">
        <f t="shared" si="222"/>
        <v>2</v>
      </c>
      <c r="AL128" s="370">
        <f t="shared" si="171"/>
        <v>4.1511000415110001E-2</v>
      </c>
      <c r="AM128" s="375">
        <f t="shared" si="223"/>
        <v>1</v>
      </c>
      <c r="AN128" s="378">
        <f t="shared" si="166"/>
        <v>2.0755500207555001E-2</v>
      </c>
      <c r="AO128" s="806">
        <f t="shared" si="224"/>
        <v>24625</v>
      </c>
      <c r="AP128" s="379">
        <f t="shared" si="172"/>
        <v>4818</v>
      </c>
      <c r="AS128" s="13">
        <v>885</v>
      </c>
      <c r="AT128" s="1">
        <v>676</v>
      </c>
      <c r="AU128" s="1">
        <v>3924</v>
      </c>
      <c r="AV128" s="1">
        <v>645</v>
      </c>
      <c r="AW128" s="1">
        <v>2</v>
      </c>
      <c r="AX128" s="1">
        <v>107</v>
      </c>
      <c r="AY128" s="13">
        <v>885</v>
      </c>
      <c r="AZ128" s="1">
        <v>2804</v>
      </c>
      <c r="BA128" s="1">
        <v>2550</v>
      </c>
      <c r="BB128" s="13">
        <v>885</v>
      </c>
      <c r="BC128" s="1">
        <v>2420</v>
      </c>
      <c r="BD128" s="1">
        <v>2934</v>
      </c>
      <c r="BE128" s="1"/>
      <c r="BF128" s="13">
        <v>885</v>
      </c>
      <c r="BG128" s="562">
        <v>710</v>
      </c>
      <c r="BH128" s="562">
        <v>144</v>
      </c>
      <c r="BI128" s="13">
        <v>885</v>
      </c>
      <c r="BJ128" s="1">
        <v>452</v>
      </c>
      <c r="BK128" s="1">
        <v>402</v>
      </c>
      <c r="BL128" s="13">
        <v>885</v>
      </c>
      <c r="BM128" s="1">
        <v>311</v>
      </c>
      <c r="BN128" s="1">
        <v>187</v>
      </c>
      <c r="BO128" s="1">
        <v>141</v>
      </c>
      <c r="BP128" s="1">
        <v>214</v>
      </c>
      <c r="BQ128" s="1"/>
      <c r="BR128" s="558">
        <v>1</v>
      </c>
      <c r="BS128" s="558">
        <v>0.83138173302107732</v>
      </c>
      <c r="BT128" s="877">
        <v>885</v>
      </c>
      <c r="BU128" s="1">
        <v>854</v>
      </c>
      <c r="BV128" s="878">
        <f t="shared" si="173"/>
        <v>710</v>
      </c>
      <c r="BW128" s="878">
        <f t="shared" si="174"/>
        <v>144</v>
      </c>
      <c r="CA128" s="61">
        <v>885</v>
      </c>
      <c r="CB128" s="61">
        <v>854</v>
      </c>
    </row>
    <row r="129" spans="1:80" ht="15">
      <c r="A129" s="405">
        <v>856</v>
      </c>
      <c r="B129" s="406" t="s">
        <v>251</v>
      </c>
      <c r="C129" s="369">
        <f t="shared" si="225"/>
        <v>423</v>
      </c>
      <c r="D129" s="370">
        <f t="shared" si="226"/>
        <v>13.588178605846451</v>
      </c>
      <c r="E129" s="371">
        <f t="shared" si="227"/>
        <v>1953</v>
      </c>
      <c r="F129" s="370">
        <f t="shared" si="228"/>
        <v>62.736909733376166</v>
      </c>
      <c r="G129" s="371">
        <f t="shared" si="229"/>
        <v>699</v>
      </c>
      <c r="H129" s="370">
        <f t="shared" si="230"/>
        <v>22.454224221008673</v>
      </c>
      <c r="I129" s="371">
        <f t="shared" si="206"/>
        <v>0</v>
      </c>
      <c r="J129" s="372">
        <f t="shared" si="167"/>
        <v>0</v>
      </c>
      <c r="K129" s="371">
        <f t="shared" si="207"/>
        <v>38</v>
      </c>
      <c r="L129" s="373">
        <f t="shared" si="202"/>
        <v>1.220687439768712</v>
      </c>
      <c r="M129" s="377">
        <f t="shared" si="231"/>
        <v>1490</v>
      </c>
      <c r="N129" s="374">
        <f t="shared" si="175"/>
        <v>47.863796980404757</v>
      </c>
      <c r="O129" s="375">
        <f t="shared" si="232"/>
        <v>1623</v>
      </c>
      <c r="P129" s="376">
        <f t="shared" si="168"/>
        <v>52.13620301959525</v>
      </c>
      <c r="Q129" s="377">
        <f t="shared" si="210"/>
        <v>963</v>
      </c>
      <c r="R129" s="374">
        <f t="shared" si="160"/>
        <v>58.434466019417478</v>
      </c>
      <c r="S129" s="375">
        <f t="shared" si="211"/>
        <v>685</v>
      </c>
      <c r="T129" s="378">
        <f t="shared" si="161"/>
        <v>41.565533980582522</v>
      </c>
      <c r="U129" s="377">
        <f t="shared" si="233"/>
        <v>1724</v>
      </c>
      <c r="V129" s="370">
        <f t="shared" si="234"/>
        <v>55.380661741085767</v>
      </c>
      <c r="W129" s="375">
        <f t="shared" si="235"/>
        <v>1389</v>
      </c>
      <c r="X129" s="378">
        <f t="shared" si="236"/>
        <v>44.619338258914233</v>
      </c>
      <c r="Y129" s="377">
        <f t="shared" si="214"/>
        <v>1296</v>
      </c>
      <c r="Z129" s="370">
        <f t="shared" si="215"/>
        <v>78.640776699029118</v>
      </c>
      <c r="AA129" s="377">
        <f t="shared" si="216"/>
        <v>352</v>
      </c>
      <c r="AB129" s="378">
        <f t="shared" si="217"/>
        <v>21.359223300970871</v>
      </c>
      <c r="AC129" s="377">
        <f t="shared" si="218"/>
        <v>700</v>
      </c>
      <c r="AD129" s="370">
        <f t="shared" si="164"/>
        <v>42.475728155339802</v>
      </c>
      <c r="AE129" s="375">
        <f t="shared" si="219"/>
        <v>212</v>
      </c>
      <c r="AF129" s="370">
        <f t="shared" si="169"/>
        <v>12.864077669902912</v>
      </c>
      <c r="AG129" s="375">
        <f t="shared" si="220"/>
        <v>262</v>
      </c>
      <c r="AH129" s="374">
        <f t="shared" si="165"/>
        <v>15.898058252427186</v>
      </c>
      <c r="AI129" s="375">
        <f t="shared" si="221"/>
        <v>473</v>
      </c>
      <c r="AJ129" s="374">
        <f t="shared" si="170"/>
        <v>28.701456310679614</v>
      </c>
      <c r="AK129" s="375">
        <f t="shared" si="222"/>
        <v>1</v>
      </c>
      <c r="AL129" s="370">
        <f t="shared" si="171"/>
        <v>6.0679611650485431E-2</v>
      </c>
      <c r="AM129" s="375">
        <f t="shared" si="223"/>
        <v>0</v>
      </c>
      <c r="AN129" s="378">
        <f t="shared" si="166"/>
        <v>0</v>
      </c>
      <c r="AO129" s="806">
        <f t="shared" si="224"/>
        <v>3113</v>
      </c>
      <c r="AP129" s="379">
        <f t="shared" si="172"/>
        <v>1648</v>
      </c>
      <c r="AS129" s="13">
        <v>887</v>
      </c>
      <c r="AT129" s="1">
        <v>4381</v>
      </c>
      <c r="AU129" s="1">
        <v>17707</v>
      </c>
      <c r="AV129" s="1">
        <v>4904</v>
      </c>
      <c r="AW129" s="1">
        <v>5</v>
      </c>
      <c r="AX129" s="1">
        <v>2</v>
      </c>
      <c r="AY129" s="13">
        <v>887</v>
      </c>
      <c r="AZ129" s="1">
        <v>13025</v>
      </c>
      <c r="BA129" s="1">
        <v>13974</v>
      </c>
      <c r="BB129" s="13">
        <v>887</v>
      </c>
      <c r="BC129" s="1">
        <v>16948</v>
      </c>
      <c r="BD129" s="1">
        <v>10051</v>
      </c>
      <c r="BE129" s="1"/>
      <c r="BF129" s="13">
        <v>887</v>
      </c>
      <c r="BG129" s="562">
        <v>14561.536586886063</v>
      </c>
      <c r="BH129" s="562">
        <v>1487.4634131139373</v>
      </c>
      <c r="BI129" s="13">
        <v>887</v>
      </c>
      <c r="BJ129" s="1">
        <v>8273</v>
      </c>
      <c r="BK129" s="1">
        <v>7776</v>
      </c>
      <c r="BL129" s="13">
        <v>887</v>
      </c>
      <c r="BM129" s="1">
        <v>5325</v>
      </c>
      <c r="BN129" s="1">
        <v>3028</v>
      </c>
      <c r="BO129" s="1">
        <v>2935</v>
      </c>
      <c r="BP129" s="1">
        <v>4731</v>
      </c>
      <c r="BQ129" s="1">
        <v>13</v>
      </c>
      <c r="BR129" s="558">
        <v>17</v>
      </c>
      <c r="BS129" s="558">
        <v>0.90731737721266514</v>
      </c>
      <c r="BT129" s="877">
        <v>887</v>
      </c>
      <c r="BU129" s="1">
        <v>16049</v>
      </c>
      <c r="BV129" s="878">
        <f t="shared" si="173"/>
        <v>14561.536586886063</v>
      </c>
      <c r="BW129" s="878">
        <f t="shared" si="174"/>
        <v>1487.4634131139373</v>
      </c>
      <c r="CA129" s="61">
        <v>887</v>
      </c>
      <c r="CB129" s="61">
        <v>16049</v>
      </c>
    </row>
    <row r="130" spans="1:80" ht="15">
      <c r="A130" s="405">
        <v>861</v>
      </c>
      <c r="B130" s="407" t="s">
        <v>255</v>
      </c>
      <c r="C130" s="369">
        <f t="shared" si="225"/>
        <v>411</v>
      </c>
      <c r="D130" s="370">
        <f t="shared" si="226"/>
        <v>7.0691434468524257</v>
      </c>
      <c r="E130" s="371">
        <f t="shared" si="227"/>
        <v>3368</v>
      </c>
      <c r="F130" s="370">
        <f t="shared" si="228"/>
        <v>57.929136566907466</v>
      </c>
      <c r="G130" s="371">
        <f t="shared" si="229"/>
        <v>1981</v>
      </c>
      <c r="H130" s="370">
        <f t="shared" si="230"/>
        <v>34.072927416580669</v>
      </c>
      <c r="I130" s="371">
        <f t="shared" si="206"/>
        <v>3</v>
      </c>
      <c r="J130" s="372">
        <f t="shared" si="167"/>
        <v>5.159958720330237E-2</v>
      </c>
      <c r="K130" s="371">
        <f t="shared" si="207"/>
        <v>51</v>
      </c>
      <c r="L130" s="373">
        <f t="shared" si="202"/>
        <v>0.8771929824561403</v>
      </c>
      <c r="M130" s="383">
        <f t="shared" si="231"/>
        <v>2637</v>
      </c>
      <c r="N130" s="380">
        <f t="shared" si="175"/>
        <v>45.356037151702786</v>
      </c>
      <c r="O130" s="381">
        <f t="shared" si="232"/>
        <v>3177</v>
      </c>
      <c r="P130" s="382">
        <f t="shared" si="168"/>
        <v>54.643962848297214</v>
      </c>
      <c r="Q130" s="383">
        <f t="shared" si="210"/>
        <v>2294</v>
      </c>
      <c r="R130" s="380">
        <f t="shared" si="160"/>
        <v>58.386357851870706</v>
      </c>
      <c r="S130" s="381">
        <f t="shared" si="211"/>
        <v>1635</v>
      </c>
      <c r="T130" s="384">
        <f t="shared" si="161"/>
        <v>41.613642148129294</v>
      </c>
      <c r="U130" s="383">
        <f t="shared" si="233"/>
        <v>3256</v>
      </c>
      <c r="V130" s="385">
        <f t="shared" si="234"/>
        <v>56.002751977984175</v>
      </c>
      <c r="W130" s="381">
        <f t="shared" si="235"/>
        <v>2558</v>
      </c>
      <c r="X130" s="384">
        <f t="shared" si="236"/>
        <v>43.997248022015825</v>
      </c>
      <c r="Y130" s="377">
        <f t="shared" si="214"/>
        <v>3087.7858961303464</v>
      </c>
      <c r="Z130" s="370">
        <f t="shared" si="215"/>
        <v>78.589613034623213</v>
      </c>
      <c r="AA130" s="377">
        <f t="shared" si="216"/>
        <v>841.21410386965363</v>
      </c>
      <c r="AB130" s="378">
        <f t="shared" si="217"/>
        <v>21.41038696537678</v>
      </c>
      <c r="AC130" s="377">
        <f t="shared" si="218"/>
        <v>1770</v>
      </c>
      <c r="AD130" s="370">
        <f t="shared" si="164"/>
        <v>45.049630949350977</v>
      </c>
      <c r="AE130" s="375">
        <f t="shared" si="219"/>
        <v>583</v>
      </c>
      <c r="AF130" s="370">
        <f t="shared" si="169"/>
        <v>14.838381267498091</v>
      </c>
      <c r="AG130" s="375">
        <f t="shared" si="220"/>
        <v>524</v>
      </c>
      <c r="AH130" s="374">
        <f t="shared" si="165"/>
        <v>13.336726902519725</v>
      </c>
      <c r="AI130" s="375">
        <f t="shared" si="221"/>
        <v>1050</v>
      </c>
      <c r="AJ130" s="374">
        <f t="shared" si="170"/>
        <v>26.724357342835326</v>
      </c>
      <c r="AK130" s="375">
        <f t="shared" si="222"/>
        <v>0</v>
      </c>
      <c r="AL130" s="370">
        <f t="shared" si="171"/>
        <v>0</v>
      </c>
      <c r="AM130" s="375">
        <f t="shared" si="223"/>
        <v>2</v>
      </c>
      <c r="AN130" s="378">
        <f t="shared" si="166"/>
        <v>5.0903537795876815E-2</v>
      </c>
      <c r="AO130" s="807">
        <f t="shared" si="224"/>
        <v>5814</v>
      </c>
      <c r="AP130" s="386">
        <f t="shared" si="172"/>
        <v>3929</v>
      </c>
      <c r="AS130" s="13">
        <v>890</v>
      </c>
      <c r="AT130" s="1">
        <v>2774</v>
      </c>
      <c r="AU130" s="1">
        <v>9516</v>
      </c>
      <c r="AV130" s="1">
        <v>2532</v>
      </c>
      <c r="AW130" s="1">
        <v>24</v>
      </c>
      <c r="AX130" s="1">
        <v>10</v>
      </c>
      <c r="AY130" s="13">
        <v>890</v>
      </c>
      <c r="AZ130" s="1">
        <v>7625</v>
      </c>
      <c r="BA130" s="1">
        <v>7231</v>
      </c>
      <c r="BB130" s="13">
        <v>890</v>
      </c>
      <c r="BC130" s="1">
        <v>6085</v>
      </c>
      <c r="BD130" s="1">
        <v>8771</v>
      </c>
      <c r="BE130" s="1"/>
      <c r="BF130" s="13">
        <v>890</v>
      </c>
      <c r="BG130" s="562">
        <v>2538.4958726415093</v>
      </c>
      <c r="BH130" s="562">
        <v>855.50412735849068</v>
      </c>
      <c r="BI130" s="13">
        <v>890</v>
      </c>
      <c r="BJ130" s="1">
        <v>1927</v>
      </c>
      <c r="BK130" s="1">
        <v>1467</v>
      </c>
      <c r="BL130" s="13">
        <v>890</v>
      </c>
      <c r="BM130" s="1">
        <v>1410</v>
      </c>
      <c r="BN130" s="1">
        <v>728</v>
      </c>
      <c r="BO130" s="1">
        <v>514</v>
      </c>
      <c r="BP130" s="1">
        <v>738</v>
      </c>
      <c r="BQ130" s="1">
        <v>3</v>
      </c>
      <c r="BR130" s="558">
        <v>1</v>
      </c>
      <c r="BS130" s="558">
        <v>0.74793632075471694</v>
      </c>
      <c r="BT130" s="877">
        <v>890</v>
      </c>
      <c r="BU130" s="1">
        <v>3394</v>
      </c>
      <c r="BV130" s="878">
        <f t="shared" si="173"/>
        <v>2538.4958726415093</v>
      </c>
      <c r="BW130" s="878">
        <f t="shared" si="174"/>
        <v>855.50412735849068</v>
      </c>
      <c r="CA130" s="61">
        <v>890</v>
      </c>
      <c r="CB130" s="61">
        <v>3394</v>
      </c>
    </row>
    <row r="131" spans="1:80" ht="17.25" customHeight="1">
      <c r="A131" s="197"/>
      <c r="B131" s="212" t="s">
        <v>764</v>
      </c>
      <c r="C131" s="214">
        <f>SUM(C132:C141)</f>
        <v>222600</v>
      </c>
      <c r="D131" s="199">
        <f t="shared" si="200"/>
        <v>24.694234129295285</v>
      </c>
      <c r="E131" s="198">
        <f>SUM(E132:E141)</f>
        <v>521164</v>
      </c>
      <c r="F131" s="199">
        <f t="shared" si="201"/>
        <v>57.815569792273344</v>
      </c>
      <c r="G131" s="198">
        <f>SUM(G132:G141)</f>
        <v>145306</v>
      </c>
      <c r="H131" s="199">
        <f t="shared" si="199"/>
        <v>16.119588429431179</v>
      </c>
      <c r="I131" s="198">
        <f>SUM(I132:I141)</f>
        <v>9288</v>
      </c>
      <c r="J131" s="274">
        <f t="shared" si="167"/>
        <v>1.030368583076795</v>
      </c>
      <c r="K131" s="198">
        <f>SUM(K132:K141)</f>
        <v>3067</v>
      </c>
      <c r="L131" s="215">
        <f t="shared" si="202"/>
        <v>0.34023906592339909</v>
      </c>
      <c r="M131" s="214">
        <f>SUM(M132:M141)</f>
        <v>422294</v>
      </c>
      <c r="N131" s="200">
        <f t="shared" si="175"/>
        <v>46.84738053637296</v>
      </c>
      <c r="O131" s="198">
        <f>SUM(O132:O141)</f>
        <v>479131</v>
      </c>
      <c r="P131" s="218">
        <f t="shared" si="168"/>
        <v>53.15261946362704</v>
      </c>
      <c r="Q131" s="214">
        <f>SUM(Q132:Q141)</f>
        <v>1495916</v>
      </c>
      <c r="R131" s="200">
        <f t="shared" si="160"/>
        <v>47.794859080319043</v>
      </c>
      <c r="S131" s="198">
        <f>SUM(S132:S141)</f>
        <v>1633952</v>
      </c>
      <c r="T131" s="220">
        <f t="shared" si="161"/>
        <v>52.205140919680957</v>
      </c>
      <c r="U131" s="214">
        <f>SUM(U132:U141)</f>
        <v>836892</v>
      </c>
      <c r="V131" s="199">
        <f t="shared" si="162"/>
        <v>92.841001747233548</v>
      </c>
      <c r="W131" s="198">
        <f>SUM(W132:W141)</f>
        <v>64533</v>
      </c>
      <c r="X131" s="220">
        <f t="shared" si="163"/>
        <v>7.1589982527664535</v>
      </c>
      <c r="Y131" s="214">
        <f>SUM(Y132:Y141)</f>
        <v>3102824.0596673279</v>
      </c>
      <c r="Z131" s="199">
        <f>(Y131/AP131)*100</f>
        <v>99.135939907604026</v>
      </c>
      <c r="AA131" s="198">
        <f>SUM(AA132:AA141)</f>
        <v>27043.940332671205</v>
      </c>
      <c r="AB131" s="220">
        <f>(AA131/AP131)*100</f>
        <v>0.86406009239594783</v>
      </c>
      <c r="AC131" s="214">
        <f>SUM(AC132:AC141)</f>
        <v>982700</v>
      </c>
      <c r="AD131" s="199">
        <f t="shared" si="164"/>
        <v>31.397490245595023</v>
      </c>
      <c r="AE131" s="198">
        <f>SUM(AE132:AE141)</f>
        <v>860599</v>
      </c>
      <c r="AF131" s="199">
        <f t="shared" si="169"/>
        <v>27.496335308709501</v>
      </c>
      <c r="AG131" s="198">
        <f>SUM(AG132:AG141)</f>
        <v>504584</v>
      </c>
      <c r="AH131" s="200">
        <f t="shared" si="165"/>
        <v>16.121574456175146</v>
      </c>
      <c r="AI131" s="198">
        <f>SUM(AI132:AI141)</f>
        <v>766308</v>
      </c>
      <c r="AJ131" s="200">
        <f t="shared" si="170"/>
        <v>24.48371624618035</v>
      </c>
      <c r="AK131" s="198">
        <f>SUM(AK132:AK141)</f>
        <v>8632</v>
      </c>
      <c r="AL131" s="199">
        <f t="shared" si="171"/>
        <v>0.27579437854887173</v>
      </c>
      <c r="AM131" s="198">
        <f>SUM(AM132:AM141)</f>
        <v>7045</v>
      </c>
      <c r="AN131" s="220">
        <f t="shared" si="166"/>
        <v>0.22508936479110303</v>
      </c>
      <c r="AO131" s="808">
        <f>SUM(AO132:AO141)</f>
        <v>901425</v>
      </c>
      <c r="AP131" s="222">
        <f t="shared" si="172"/>
        <v>3129868</v>
      </c>
      <c r="AS131" s="13">
        <v>893</v>
      </c>
      <c r="AT131" s="1">
        <v>4547</v>
      </c>
      <c r="AU131" s="1">
        <v>5194</v>
      </c>
      <c r="AV131" s="1">
        <v>279</v>
      </c>
      <c r="AW131" s="1">
        <v>0</v>
      </c>
      <c r="AX131" s="1">
        <v>64</v>
      </c>
      <c r="AY131" s="13">
        <v>893</v>
      </c>
      <c r="AZ131" s="1">
        <v>5085</v>
      </c>
      <c r="BA131" s="1">
        <v>4999</v>
      </c>
      <c r="BB131" s="13">
        <v>893</v>
      </c>
      <c r="BC131" s="1">
        <v>5331</v>
      </c>
      <c r="BD131" s="1">
        <v>4753</v>
      </c>
      <c r="BE131" s="1"/>
      <c r="BF131" s="13">
        <v>893</v>
      </c>
      <c r="BG131" s="562">
        <v>1044</v>
      </c>
      <c r="BH131" s="562">
        <v>197</v>
      </c>
      <c r="BI131" s="13">
        <v>893</v>
      </c>
      <c r="BJ131" s="1">
        <v>802</v>
      </c>
      <c r="BK131" s="1">
        <v>439</v>
      </c>
      <c r="BL131" s="13">
        <v>893</v>
      </c>
      <c r="BM131" s="1">
        <v>716</v>
      </c>
      <c r="BN131" s="1">
        <v>275</v>
      </c>
      <c r="BO131" s="1">
        <v>86</v>
      </c>
      <c r="BP131" s="1">
        <v>163</v>
      </c>
      <c r="BQ131" s="1"/>
      <c r="BR131" s="558">
        <v>1</v>
      </c>
      <c r="BS131" s="558">
        <v>0.84125705076551172</v>
      </c>
      <c r="BT131" s="877">
        <v>893</v>
      </c>
      <c r="BU131" s="1">
        <v>1241</v>
      </c>
      <c r="BV131" s="878">
        <f t="shared" si="173"/>
        <v>1044</v>
      </c>
      <c r="BW131" s="878">
        <f t="shared" si="174"/>
        <v>197</v>
      </c>
      <c r="CA131" s="61">
        <v>893</v>
      </c>
      <c r="CB131" s="61">
        <v>1241</v>
      </c>
    </row>
    <row r="132" spans="1:80" ht="15">
      <c r="A132" s="405">
        <v>1</v>
      </c>
      <c r="B132" s="408" t="s">
        <v>6</v>
      </c>
      <c r="C132" s="369">
        <f t="shared" ref="C132:C141" si="237">VLOOKUP(A132,$AS$8:$AT$132,2,0)</f>
        <v>173909</v>
      </c>
      <c r="D132" s="370">
        <f t="shared" si="200"/>
        <v>26.032060138580988</v>
      </c>
      <c r="E132" s="371">
        <f t="shared" ref="E132:E141" si="238">VLOOKUP(A132,$AS$8:$AU$132,3,0)</f>
        <v>406202</v>
      </c>
      <c r="F132" s="370">
        <f t="shared" si="201"/>
        <v>60.803494312611051</v>
      </c>
      <c r="G132" s="371">
        <f t="shared" ref="G132:G141" si="239">VLOOKUP(A132,$AS$8:$AV$132,4,0)</f>
        <v>80600</v>
      </c>
      <c r="H132" s="370">
        <f t="shared" si="199"/>
        <v>12.064838778726966</v>
      </c>
      <c r="I132" s="371">
        <f t="shared" ref="I132:I141" si="240">VLOOKUP(A132,$AS$8:$AW$132,5,0)</f>
        <v>5621</v>
      </c>
      <c r="J132" s="372">
        <f t="shared" si="167"/>
        <v>0.84139527016407289</v>
      </c>
      <c r="K132" s="371">
        <f t="shared" ref="K132:K141" si="241">VLOOKUP(A132,$AS$8:$AX$132,6,0)</f>
        <v>1725</v>
      </c>
      <c r="L132" s="373">
        <f t="shared" si="202"/>
        <v>0.25821149991692327</v>
      </c>
      <c r="M132" s="390">
        <f t="shared" ref="M132:M141" si="242">VLOOKUP(A132,$AY$8:$BA$132,2,0)</f>
        <v>314785</v>
      </c>
      <c r="N132" s="387">
        <f t="shared" si="175"/>
        <v>47.119482319622428</v>
      </c>
      <c r="O132" s="388">
        <f t="shared" ref="O132:O141" si="243">VLOOKUP(A132,$AY$8:$BA$132,3,0)</f>
        <v>353272</v>
      </c>
      <c r="P132" s="389">
        <f t="shared" si="168"/>
        <v>52.880517680377572</v>
      </c>
      <c r="Q132" s="390">
        <f t="shared" ref="Q132:Q141" si="244">VLOOKUP(A132,$BI$8:$BK$132,2,0)</f>
        <v>1003383</v>
      </c>
      <c r="R132" s="387">
        <f t="shared" si="160"/>
        <v>47.877425225446181</v>
      </c>
      <c r="S132" s="388">
        <f t="shared" ref="S132:S141" si="245">VLOOKUP(A132,$BI$8:$BK$132,3,0)</f>
        <v>1092350</v>
      </c>
      <c r="T132" s="391">
        <f t="shared" si="161"/>
        <v>52.122574774553819</v>
      </c>
      <c r="U132" s="390">
        <f t="shared" ref="U132:U141" si="246">VLOOKUP(A132,$BB$8:$BD$132,2,0)</f>
        <v>633572</v>
      </c>
      <c r="V132" s="392">
        <f t="shared" si="162"/>
        <v>94.838015319052118</v>
      </c>
      <c r="W132" s="388">
        <f t="shared" ref="W132:W141" si="247">VLOOKUP(A132,$BB$8:$BD$132,3,0)</f>
        <v>34485</v>
      </c>
      <c r="X132" s="391">
        <f t="shared" si="163"/>
        <v>5.1619846809478833</v>
      </c>
      <c r="Y132" s="377">
        <f t="shared" ref="Y132:Y141" si="248">VLOOKUP(A132,$BF$8:$BH$132,2,0)</f>
        <v>2083491.6390264854</v>
      </c>
      <c r="Z132" s="370">
        <f t="shared" ref="Z132:Z141" si="249">(Y132/AP132)*100</f>
        <v>99.415891195418766</v>
      </c>
      <c r="AA132" s="377">
        <f t="shared" ref="AA132:AA141" si="250">VLOOKUP(A132,$BF$8:$BH$132,3,0)</f>
        <v>12241.360973514616</v>
      </c>
      <c r="AB132" s="378">
        <f t="shared" ref="AB132:AB141" si="251">(AA132/AP132)*100</f>
        <v>0.58410880458124281</v>
      </c>
      <c r="AC132" s="377">
        <f t="shared" ref="AC132:AC141" si="252">VLOOKUP(A132,$BL$8:$BQ$132,2,0)</f>
        <v>659194</v>
      </c>
      <c r="AD132" s="370">
        <f t="shared" si="164"/>
        <v>31.454102216265145</v>
      </c>
      <c r="AE132" s="375">
        <f t="shared" ref="AE132:AE141" si="253">VLOOKUP(A132,$BL$8:$BR$132,3,0)</f>
        <v>587195</v>
      </c>
      <c r="AF132" s="370">
        <f t="shared" si="169"/>
        <v>28.018597788935899</v>
      </c>
      <c r="AG132" s="375">
        <f t="shared" ref="AG132:AG141" si="254">VLOOKUP(A132,$BL$8:$BR$132,4,0)</f>
        <v>338303</v>
      </c>
      <c r="AH132" s="374">
        <f t="shared" si="165"/>
        <v>16.142466621463708</v>
      </c>
      <c r="AI132" s="375">
        <f t="shared" ref="AI132:AI141" si="255">VLOOKUP(A132,$BL$8:$BR$132,5,0)</f>
        <v>500441</v>
      </c>
      <c r="AJ132" s="374">
        <f t="shared" si="170"/>
        <v>23.879043752233706</v>
      </c>
      <c r="AK132" s="375">
        <f t="shared" ref="AK132:AK141" si="256">VLOOKUP(A132,$BL$8:$BR$132,6,0)</f>
        <v>5886</v>
      </c>
      <c r="AL132" s="370">
        <f t="shared" si="171"/>
        <v>0.28085638771732852</v>
      </c>
      <c r="AM132" s="375">
        <f t="shared" ref="AM132:AM141" si="257">VLOOKUP(A132,$BL$8:$BR$132,7,0)</f>
        <v>4714</v>
      </c>
      <c r="AN132" s="378">
        <f t="shared" si="166"/>
        <v>0.2249332333842145</v>
      </c>
      <c r="AO132" s="809">
        <f t="shared" ref="AO132:AO141" si="258">(U132+W132)</f>
        <v>668057</v>
      </c>
      <c r="AP132" s="393">
        <f t="shared" si="172"/>
        <v>2095733</v>
      </c>
      <c r="AS132" s="13">
        <v>895</v>
      </c>
      <c r="AT132" s="1">
        <v>7883</v>
      </c>
      <c r="AU132" s="1">
        <v>14350</v>
      </c>
      <c r="AV132" s="1">
        <v>874</v>
      </c>
      <c r="AW132" s="1">
        <v>101</v>
      </c>
      <c r="AX132" s="1">
        <v>4</v>
      </c>
      <c r="AY132" s="13">
        <v>895</v>
      </c>
      <c r="AZ132" s="1">
        <v>11350</v>
      </c>
      <c r="BA132" s="1">
        <v>11862</v>
      </c>
      <c r="BB132" s="13">
        <v>895</v>
      </c>
      <c r="BC132" s="1">
        <v>12459</v>
      </c>
      <c r="BD132" s="1">
        <v>10753</v>
      </c>
      <c r="BE132" s="1"/>
      <c r="BF132" s="13">
        <v>895</v>
      </c>
      <c r="BG132" s="562">
        <v>1392</v>
      </c>
      <c r="BH132" s="562">
        <v>659</v>
      </c>
      <c r="BI132" s="13">
        <v>895</v>
      </c>
      <c r="BJ132" s="1">
        <v>1199</v>
      </c>
      <c r="BK132" s="1">
        <v>852</v>
      </c>
      <c r="BL132" s="13">
        <v>895</v>
      </c>
      <c r="BM132" s="1">
        <v>962</v>
      </c>
      <c r="BN132" s="1">
        <v>529</v>
      </c>
      <c r="BO132" s="1">
        <v>237</v>
      </c>
      <c r="BP132" s="1">
        <v>322</v>
      </c>
      <c r="BQ132" s="1"/>
      <c r="BR132" s="558">
        <v>1</v>
      </c>
      <c r="BS132" s="558">
        <v>0.67869332033154561</v>
      </c>
      <c r="BT132" s="877">
        <v>895</v>
      </c>
      <c r="BU132" s="1">
        <v>2051</v>
      </c>
      <c r="BV132" s="878">
        <f t="shared" si="173"/>
        <v>1392</v>
      </c>
      <c r="BW132" s="878">
        <f t="shared" si="174"/>
        <v>659</v>
      </c>
      <c r="CA132" s="61">
        <v>895</v>
      </c>
      <c r="CB132" s="61">
        <v>2051</v>
      </c>
    </row>
    <row r="133" spans="1:80" ht="15">
      <c r="A133" s="405">
        <v>79</v>
      </c>
      <c r="B133" s="406" t="s">
        <v>41</v>
      </c>
      <c r="C133" s="369">
        <f t="shared" si="237"/>
        <v>2741</v>
      </c>
      <c r="D133" s="370">
        <f t="shared" si="200"/>
        <v>14.920254749333189</v>
      </c>
      <c r="E133" s="371">
        <f t="shared" si="238"/>
        <v>9285</v>
      </c>
      <c r="F133" s="370">
        <f t="shared" si="201"/>
        <v>50.541614501115895</v>
      </c>
      <c r="G133" s="371">
        <f t="shared" si="239"/>
        <v>6256</v>
      </c>
      <c r="H133" s="370">
        <f t="shared" si="199"/>
        <v>34.053671547547765</v>
      </c>
      <c r="I133" s="371">
        <f t="shared" si="240"/>
        <v>57</v>
      </c>
      <c r="J133" s="372">
        <f t="shared" si="167"/>
        <v>0.31027162375483097</v>
      </c>
      <c r="K133" s="371">
        <f t="shared" si="241"/>
        <v>32</v>
      </c>
      <c r="L133" s="373">
        <f t="shared" si="202"/>
        <v>0.17418757824832617</v>
      </c>
      <c r="M133" s="377">
        <f t="shared" si="242"/>
        <v>8569</v>
      </c>
      <c r="N133" s="374">
        <f t="shared" si="175"/>
        <v>46.644167437809593</v>
      </c>
      <c r="O133" s="375">
        <f t="shared" si="243"/>
        <v>9802</v>
      </c>
      <c r="P133" s="376">
        <f t="shared" si="168"/>
        <v>53.355832562190407</v>
      </c>
      <c r="Q133" s="377">
        <f t="shared" si="244"/>
        <v>13461</v>
      </c>
      <c r="R133" s="374">
        <f t="shared" si="160"/>
        <v>52.009118306158719</v>
      </c>
      <c r="S133" s="375">
        <f t="shared" si="245"/>
        <v>12421</v>
      </c>
      <c r="T133" s="378">
        <f t="shared" si="161"/>
        <v>47.990881693841281</v>
      </c>
      <c r="U133" s="377">
        <f t="shared" si="246"/>
        <v>9245</v>
      </c>
      <c r="V133" s="370">
        <f t="shared" si="162"/>
        <v>50.323880028305481</v>
      </c>
      <c r="W133" s="375">
        <f t="shared" si="247"/>
        <v>9126</v>
      </c>
      <c r="X133" s="378">
        <f t="shared" si="163"/>
        <v>49.676119971694519</v>
      </c>
      <c r="Y133" s="377">
        <f t="shared" si="248"/>
        <v>23444.529118522238</v>
      </c>
      <c r="Z133" s="370">
        <f t="shared" si="249"/>
        <v>90.582370444796538</v>
      </c>
      <c r="AA133" s="377">
        <f t="shared" si="250"/>
        <v>2437.4708814777623</v>
      </c>
      <c r="AB133" s="378">
        <f t="shared" si="251"/>
        <v>9.4176295552034706</v>
      </c>
      <c r="AC133" s="377">
        <f t="shared" si="252"/>
        <v>9274</v>
      </c>
      <c r="AD133" s="370">
        <f t="shared" si="164"/>
        <v>35.831852252530716</v>
      </c>
      <c r="AE133" s="375">
        <f t="shared" si="253"/>
        <v>4731</v>
      </c>
      <c r="AF133" s="370">
        <f t="shared" si="169"/>
        <v>18.27911289699405</v>
      </c>
      <c r="AG133" s="375">
        <f t="shared" si="254"/>
        <v>4161</v>
      </c>
      <c r="AH133" s="374">
        <f t="shared" si="165"/>
        <v>16.07681013832007</v>
      </c>
      <c r="AI133" s="375">
        <f t="shared" si="255"/>
        <v>7663</v>
      </c>
      <c r="AJ133" s="374">
        <f t="shared" si="170"/>
        <v>29.607449192488989</v>
      </c>
      <c r="AK133" s="375">
        <f t="shared" si="256"/>
        <v>26</v>
      </c>
      <c r="AL133" s="370">
        <f t="shared" si="171"/>
        <v>0.100455915307936</v>
      </c>
      <c r="AM133" s="375">
        <f t="shared" si="257"/>
        <v>27</v>
      </c>
      <c r="AN133" s="378">
        <f t="shared" si="166"/>
        <v>0.10431960435824125</v>
      </c>
      <c r="AO133" s="806">
        <f t="shared" si="258"/>
        <v>18371</v>
      </c>
      <c r="AP133" s="379">
        <f t="shared" si="172"/>
        <v>25882</v>
      </c>
      <c r="AS133" s="275"/>
      <c r="AT133"/>
      <c r="AU133"/>
      <c r="AV133"/>
      <c r="AW133"/>
      <c r="AX133"/>
      <c r="CB133" s="61">
        <v>40220</v>
      </c>
    </row>
    <row r="134" spans="1:80" ht="15">
      <c r="A134" s="405">
        <v>88</v>
      </c>
      <c r="B134" s="406" t="s">
        <v>45</v>
      </c>
      <c r="C134" s="369">
        <f t="shared" si="237"/>
        <v>27030</v>
      </c>
      <c r="D134" s="370">
        <f t="shared" si="200"/>
        <v>28.314931595818233</v>
      </c>
      <c r="E134" s="371">
        <f t="shared" si="238"/>
        <v>46902</v>
      </c>
      <c r="F134" s="370">
        <f t="shared" si="201"/>
        <v>49.131591628082376</v>
      </c>
      <c r="G134" s="371">
        <f t="shared" si="239"/>
        <v>20375</v>
      </c>
      <c r="H134" s="370">
        <f t="shared" si="199"/>
        <v>21.343571263958435</v>
      </c>
      <c r="I134" s="371">
        <f t="shared" si="240"/>
        <v>516</v>
      </c>
      <c r="J134" s="372">
        <f t="shared" si="167"/>
        <v>0.54052921581362223</v>
      </c>
      <c r="K134" s="371">
        <f t="shared" si="241"/>
        <v>639</v>
      </c>
      <c r="L134" s="373">
        <f t="shared" si="202"/>
        <v>0.66937629632733442</v>
      </c>
      <c r="M134" s="377">
        <f t="shared" si="242"/>
        <v>43139</v>
      </c>
      <c r="N134" s="374">
        <f t="shared" si="175"/>
        <v>45.189708994154742</v>
      </c>
      <c r="O134" s="375">
        <f t="shared" si="243"/>
        <v>52323</v>
      </c>
      <c r="P134" s="376">
        <f t="shared" si="168"/>
        <v>54.810291005845258</v>
      </c>
      <c r="Q134" s="377">
        <f t="shared" si="244"/>
        <v>154796</v>
      </c>
      <c r="R134" s="374">
        <f t="shared" si="160"/>
        <v>47.692198673333884</v>
      </c>
      <c r="S134" s="375">
        <f t="shared" si="245"/>
        <v>169777</v>
      </c>
      <c r="T134" s="378">
        <f t="shared" si="161"/>
        <v>52.307801326666116</v>
      </c>
      <c r="U134" s="377">
        <f t="shared" si="246"/>
        <v>89941</v>
      </c>
      <c r="V134" s="370">
        <f t="shared" si="162"/>
        <v>94.216546898242242</v>
      </c>
      <c r="W134" s="375">
        <f t="shared" si="247"/>
        <v>5521</v>
      </c>
      <c r="X134" s="378">
        <f t="shared" si="163"/>
        <v>5.7834531017577673</v>
      </c>
      <c r="Y134" s="377">
        <f t="shared" si="248"/>
        <v>322096.68719263433</v>
      </c>
      <c r="Z134" s="370">
        <f t="shared" si="249"/>
        <v>99.23705520564998</v>
      </c>
      <c r="AA134" s="377">
        <f t="shared" si="250"/>
        <v>2476.3128073656699</v>
      </c>
      <c r="AB134" s="378">
        <f t="shared" si="251"/>
        <v>0.76294479435001361</v>
      </c>
      <c r="AC134" s="377">
        <f t="shared" si="252"/>
        <v>98889</v>
      </c>
      <c r="AD134" s="370">
        <f t="shared" si="164"/>
        <v>30.46741411023098</v>
      </c>
      <c r="AE134" s="375">
        <f t="shared" si="253"/>
        <v>81159</v>
      </c>
      <c r="AF134" s="370">
        <f t="shared" si="169"/>
        <v>25.004852529323141</v>
      </c>
      <c r="AG134" s="375">
        <f t="shared" si="254"/>
        <v>55210</v>
      </c>
      <c r="AH134" s="374">
        <f t="shared" si="165"/>
        <v>17.010040884485154</v>
      </c>
      <c r="AI134" s="375">
        <f t="shared" si="255"/>
        <v>88014</v>
      </c>
      <c r="AJ134" s="374">
        <f t="shared" si="170"/>
        <v>27.116858149014245</v>
      </c>
      <c r="AK134" s="375">
        <f t="shared" si="256"/>
        <v>697</v>
      </c>
      <c r="AL134" s="370">
        <f t="shared" si="171"/>
        <v>0.21474367861775318</v>
      </c>
      <c r="AM134" s="375">
        <f t="shared" si="257"/>
        <v>604</v>
      </c>
      <c r="AN134" s="378">
        <f t="shared" si="166"/>
        <v>0.18609064832872729</v>
      </c>
      <c r="AO134" s="806">
        <f t="shared" si="258"/>
        <v>95462</v>
      </c>
      <c r="AP134" s="379">
        <f t="shared" si="172"/>
        <v>324573</v>
      </c>
      <c r="AS134" s="67"/>
      <c r="AT134" s="67"/>
      <c r="AU134" s="68"/>
      <c r="CB134" s="61">
        <v>204764</v>
      </c>
    </row>
    <row r="135" spans="1:80" ht="15">
      <c r="A135" s="405">
        <v>129</v>
      </c>
      <c r="B135" s="406" t="s">
        <v>834</v>
      </c>
      <c r="C135" s="369">
        <f t="shared" si="237"/>
        <v>1702</v>
      </c>
      <c r="D135" s="370">
        <f t="shared" si="200"/>
        <v>11.097346286757514</v>
      </c>
      <c r="E135" s="371">
        <f t="shared" si="238"/>
        <v>8061</v>
      </c>
      <c r="F135" s="370">
        <f t="shared" si="201"/>
        <v>52.559170633109474</v>
      </c>
      <c r="G135" s="371">
        <f t="shared" si="239"/>
        <v>5340</v>
      </c>
      <c r="H135" s="370">
        <f t="shared" ref="H135:H141" si="259">(G135/AO135)*100</f>
        <v>34.817760970202777</v>
      </c>
      <c r="I135" s="371">
        <f t="shared" si="240"/>
        <v>141</v>
      </c>
      <c r="J135" s="372">
        <f t="shared" si="167"/>
        <v>0.91934537393232063</v>
      </c>
      <c r="K135" s="371">
        <f t="shared" si="241"/>
        <v>93</v>
      </c>
      <c r="L135" s="373">
        <f t="shared" si="202"/>
        <v>0.60637673599791353</v>
      </c>
      <c r="M135" s="377">
        <f t="shared" si="242"/>
        <v>7183</v>
      </c>
      <c r="N135" s="374">
        <f t="shared" si="175"/>
        <v>46.834452630892613</v>
      </c>
      <c r="O135" s="375">
        <f t="shared" si="243"/>
        <v>8154</v>
      </c>
      <c r="P135" s="376">
        <f t="shared" si="168"/>
        <v>53.165547369107394</v>
      </c>
      <c r="Q135" s="377">
        <f t="shared" si="244"/>
        <v>34750</v>
      </c>
      <c r="R135" s="374">
        <f t="shared" si="160"/>
        <v>48.660608012546739</v>
      </c>
      <c r="S135" s="375">
        <f t="shared" si="245"/>
        <v>36663</v>
      </c>
      <c r="T135" s="378">
        <f t="shared" si="161"/>
        <v>51.339391987453261</v>
      </c>
      <c r="U135" s="377">
        <f t="shared" si="246"/>
        <v>13519</v>
      </c>
      <c r="V135" s="370">
        <f t="shared" si="162"/>
        <v>88.146312838234337</v>
      </c>
      <c r="W135" s="375">
        <f t="shared" si="247"/>
        <v>1818</v>
      </c>
      <c r="X135" s="378">
        <f t="shared" si="163"/>
        <v>11.853687161765665</v>
      </c>
      <c r="Y135" s="377">
        <f t="shared" si="248"/>
        <v>69212.907575969759</v>
      </c>
      <c r="Z135" s="370">
        <f t="shared" si="249"/>
        <v>96.919198991737858</v>
      </c>
      <c r="AA135" s="377">
        <f t="shared" si="250"/>
        <v>2200.0924240302411</v>
      </c>
      <c r="AB135" s="378">
        <f t="shared" si="251"/>
        <v>3.0808010082621387</v>
      </c>
      <c r="AC135" s="377">
        <f t="shared" si="252"/>
        <v>23835</v>
      </c>
      <c r="AD135" s="370">
        <f t="shared" si="164"/>
        <v>33.376276028174139</v>
      </c>
      <c r="AE135" s="375">
        <f t="shared" si="253"/>
        <v>17163</v>
      </c>
      <c r="AF135" s="370">
        <f t="shared" si="169"/>
        <v>24.03343928976517</v>
      </c>
      <c r="AG135" s="375">
        <f t="shared" si="254"/>
        <v>10778</v>
      </c>
      <c r="AH135" s="374">
        <f t="shared" si="165"/>
        <v>15.092490162855501</v>
      </c>
      <c r="AI135" s="375">
        <f t="shared" si="255"/>
        <v>19382</v>
      </c>
      <c r="AJ135" s="374">
        <f t="shared" si="170"/>
        <v>27.140716676235421</v>
      </c>
      <c r="AK135" s="375">
        <f t="shared" si="256"/>
        <v>137</v>
      </c>
      <c r="AL135" s="370">
        <f t="shared" si="171"/>
        <v>0.19184182151709073</v>
      </c>
      <c r="AM135" s="375">
        <f t="shared" si="257"/>
        <v>118</v>
      </c>
      <c r="AN135" s="378">
        <f t="shared" si="166"/>
        <v>0.16523602145267668</v>
      </c>
      <c r="AO135" s="806">
        <f t="shared" si="258"/>
        <v>15337</v>
      </c>
      <c r="AP135" s="379">
        <f t="shared" si="172"/>
        <v>71413</v>
      </c>
      <c r="AS135" s="67"/>
      <c r="AT135" s="67"/>
      <c r="AU135" s="68"/>
      <c r="CB135" s="61">
        <v>40889</v>
      </c>
    </row>
    <row r="136" spans="1:80" ht="15">
      <c r="A136" s="405">
        <v>212</v>
      </c>
      <c r="B136" s="406" t="s">
        <v>90</v>
      </c>
      <c r="C136" s="369">
        <f t="shared" si="237"/>
        <v>2329</v>
      </c>
      <c r="D136" s="370">
        <f t="shared" ref="D136:D141" si="260">(C136/AO136)*100</f>
        <v>13.816218781515097</v>
      </c>
      <c r="E136" s="371">
        <f t="shared" si="238"/>
        <v>10626</v>
      </c>
      <c r="F136" s="370">
        <f t="shared" ref="F136:F141" si="261">(E136/AO136)*100</f>
        <v>63.036127424808683</v>
      </c>
      <c r="G136" s="371">
        <f t="shared" si="239"/>
        <v>3770</v>
      </c>
      <c r="H136" s="370">
        <f t="shared" si="259"/>
        <v>22.364596310138221</v>
      </c>
      <c r="I136" s="371">
        <f t="shared" si="240"/>
        <v>68</v>
      </c>
      <c r="J136" s="372">
        <f t="shared" si="167"/>
        <v>0.40339324909533131</v>
      </c>
      <c r="K136" s="371">
        <f t="shared" si="241"/>
        <v>64</v>
      </c>
      <c r="L136" s="373">
        <f t="shared" si="202"/>
        <v>0.37966423444266478</v>
      </c>
      <c r="M136" s="377">
        <f t="shared" si="242"/>
        <v>7913</v>
      </c>
      <c r="N136" s="374">
        <f t="shared" si="175"/>
        <v>46.941923236637599</v>
      </c>
      <c r="O136" s="375">
        <f t="shared" si="243"/>
        <v>8944</v>
      </c>
      <c r="P136" s="376">
        <f t="shared" si="168"/>
        <v>53.058076763362408</v>
      </c>
      <c r="Q136" s="377">
        <f t="shared" si="244"/>
        <v>23531</v>
      </c>
      <c r="R136" s="374">
        <f t="shared" ref="R136:R141" si="262">Q136/(Q136+S136)*100</f>
        <v>48.858020846310367</v>
      </c>
      <c r="S136" s="375">
        <f t="shared" si="245"/>
        <v>24631</v>
      </c>
      <c r="T136" s="378">
        <f t="shared" ref="T136:T141" si="263">S136/(Q136+S136)*100</f>
        <v>51.141979153689633</v>
      </c>
      <c r="U136" s="377">
        <f t="shared" si="246"/>
        <v>13145</v>
      </c>
      <c r="V136" s="370">
        <f t="shared" ref="V136:V141" si="264">(U136/AO136)*100</f>
        <v>77.979474402325451</v>
      </c>
      <c r="W136" s="375">
        <f t="shared" si="247"/>
        <v>3712</v>
      </c>
      <c r="X136" s="378">
        <f t="shared" ref="X136:X141" si="265">(W136/AO136)*100</f>
        <v>22.020525597674556</v>
      </c>
      <c r="Y136" s="377">
        <f t="shared" si="248"/>
        <v>46837.862532965097</v>
      </c>
      <c r="Z136" s="370">
        <f t="shared" si="249"/>
        <v>97.250659301866818</v>
      </c>
      <c r="AA136" s="377">
        <f t="shared" si="250"/>
        <v>1324.1374670349032</v>
      </c>
      <c r="AB136" s="378">
        <f t="shared" si="251"/>
        <v>2.7493406981331825</v>
      </c>
      <c r="AC136" s="377">
        <f t="shared" si="252"/>
        <v>15967</v>
      </c>
      <c r="AD136" s="370">
        <f t="shared" ref="AD136:AD141" si="266">AC136/AP136*100</f>
        <v>33.152692994476972</v>
      </c>
      <c r="AE136" s="375">
        <f t="shared" si="253"/>
        <v>11854</v>
      </c>
      <c r="AF136" s="370">
        <f t="shared" si="169"/>
        <v>24.612765250612519</v>
      </c>
      <c r="AG136" s="375">
        <f t="shared" si="254"/>
        <v>7459</v>
      </c>
      <c r="AH136" s="374">
        <f t="shared" ref="AH136:AH141" si="267">AG136/AP136*100</f>
        <v>15.487313649765374</v>
      </c>
      <c r="AI136" s="375">
        <f t="shared" si="255"/>
        <v>12683</v>
      </c>
      <c r="AJ136" s="374">
        <f t="shared" si="170"/>
        <v>26.334039284082888</v>
      </c>
      <c r="AK136" s="375">
        <f t="shared" si="256"/>
        <v>105</v>
      </c>
      <c r="AL136" s="370">
        <f t="shared" si="171"/>
        <v>0.21801420206802044</v>
      </c>
      <c r="AM136" s="375">
        <f t="shared" si="257"/>
        <v>94</v>
      </c>
      <c r="AN136" s="378">
        <f t="shared" ref="AN136:AN141" si="268">AM136/AP136*100</f>
        <v>0.19517461899422781</v>
      </c>
      <c r="AO136" s="806">
        <f t="shared" si="258"/>
        <v>16857</v>
      </c>
      <c r="AP136" s="379">
        <f t="shared" si="172"/>
        <v>48162</v>
      </c>
      <c r="AS136" s="67"/>
      <c r="AT136" s="67"/>
      <c r="AU136" s="68"/>
      <c r="CB136" s="61">
        <v>37470</v>
      </c>
    </row>
    <row r="137" spans="1:80" ht="15">
      <c r="A137" s="405">
        <v>266</v>
      </c>
      <c r="B137" s="406" t="s">
        <v>104</v>
      </c>
      <c r="C137" s="369">
        <f t="shared" si="237"/>
        <v>2848</v>
      </c>
      <c r="D137" s="370">
        <f t="shared" si="260"/>
        <v>18.752880753275829</v>
      </c>
      <c r="E137" s="371">
        <f t="shared" si="238"/>
        <v>5396</v>
      </c>
      <c r="F137" s="370">
        <f t="shared" si="261"/>
        <v>35.530387831698164</v>
      </c>
      <c r="G137" s="371">
        <f t="shared" si="239"/>
        <v>6045</v>
      </c>
      <c r="H137" s="370">
        <f t="shared" si="259"/>
        <v>39.803779548297882</v>
      </c>
      <c r="I137" s="371">
        <f t="shared" si="240"/>
        <v>814</v>
      </c>
      <c r="J137" s="372">
        <f t="shared" ref="J137:J141" si="269">(I137/AO137)*100</f>
        <v>5.3598472377691451</v>
      </c>
      <c r="K137" s="371">
        <f t="shared" si="241"/>
        <v>84</v>
      </c>
      <c r="L137" s="373">
        <f t="shared" si="202"/>
        <v>0.55310462895897805</v>
      </c>
      <c r="M137" s="377">
        <f t="shared" si="242"/>
        <v>7002</v>
      </c>
      <c r="N137" s="374">
        <f t="shared" si="175"/>
        <v>46.105221571080527</v>
      </c>
      <c r="O137" s="375">
        <f t="shared" si="243"/>
        <v>8185</v>
      </c>
      <c r="P137" s="376">
        <f>O137/(M137+O137)*100</f>
        <v>53.894778428919466</v>
      </c>
      <c r="Q137" s="377">
        <f t="shared" si="244"/>
        <v>82241</v>
      </c>
      <c r="R137" s="374">
        <f t="shared" si="262"/>
        <v>45.840974331819069</v>
      </c>
      <c r="S137" s="375">
        <f t="shared" si="245"/>
        <v>97164</v>
      </c>
      <c r="T137" s="378">
        <f t="shared" si="263"/>
        <v>54.159025668180924</v>
      </c>
      <c r="U137" s="377">
        <f t="shared" si="246"/>
        <v>14512</v>
      </c>
      <c r="V137" s="370">
        <f t="shared" si="264"/>
        <v>95.555409231579631</v>
      </c>
      <c r="W137" s="375">
        <f t="shared" si="247"/>
        <v>675</v>
      </c>
      <c r="X137" s="378">
        <f t="shared" si="265"/>
        <v>4.44459076842036</v>
      </c>
      <c r="Y137" s="377">
        <f t="shared" si="248"/>
        <v>178583.94050459331</v>
      </c>
      <c r="Z137" s="370">
        <f t="shared" si="249"/>
        <v>99.542343025330013</v>
      </c>
      <c r="AA137" s="377">
        <f t="shared" si="250"/>
        <v>821.05949540669098</v>
      </c>
      <c r="AB137" s="378">
        <f t="shared" si="251"/>
        <v>0.45765697466998745</v>
      </c>
      <c r="AC137" s="377">
        <f t="shared" si="252"/>
        <v>54400</v>
      </c>
      <c r="AD137" s="370">
        <f t="shared" si="266"/>
        <v>30.322454781081909</v>
      </c>
      <c r="AE137" s="375">
        <f t="shared" si="253"/>
        <v>56491</v>
      </c>
      <c r="AF137" s="370">
        <f t="shared" ref="AF137:AF141" si="270">AE137/AP137*100</f>
        <v>31.487974136729747</v>
      </c>
      <c r="AG137" s="375">
        <f t="shared" si="254"/>
        <v>27004</v>
      </c>
      <c r="AH137" s="374">
        <f t="shared" si="267"/>
        <v>15.051977369638529</v>
      </c>
      <c r="AI137" s="375">
        <f t="shared" si="255"/>
        <v>39984</v>
      </c>
      <c r="AJ137" s="374">
        <f t="shared" ref="AJ137:AJ141" si="271">AI137/AP137*100</f>
        <v>22.287004264095202</v>
      </c>
      <c r="AK137" s="375">
        <f t="shared" si="256"/>
        <v>837</v>
      </c>
      <c r="AL137" s="370">
        <f t="shared" ref="AL137:AL141" si="272">AK137/AP137*100</f>
        <v>0.46654218109863155</v>
      </c>
      <c r="AM137" s="375">
        <f t="shared" si="257"/>
        <v>689</v>
      </c>
      <c r="AN137" s="378">
        <f t="shared" si="268"/>
        <v>0.38404726735598227</v>
      </c>
      <c r="AO137" s="806">
        <f t="shared" si="258"/>
        <v>15187</v>
      </c>
      <c r="AP137" s="379">
        <f>Q137+S137</f>
        <v>179405</v>
      </c>
      <c r="AS137" s="67"/>
      <c r="AT137" s="67"/>
      <c r="AU137" s="68"/>
      <c r="CB137" s="61">
        <v>88235</v>
      </c>
    </row>
    <row r="138" spans="1:80" ht="15">
      <c r="A138" s="405">
        <v>308</v>
      </c>
      <c r="B138" s="406" t="s">
        <v>112</v>
      </c>
      <c r="C138" s="369">
        <f t="shared" si="237"/>
        <v>1803</v>
      </c>
      <c r="D138" s="370">
        <f t="shared" si="260"/>
        <v>12.910848549946294</v>
      </c>
      <c r="E138" s="371">
        <f t="shared" si="238"/>
        <v>8068</v>
      </c>
      <c r="F138" s="370">
        <f t="shared" si="261"/>
        <v>57.773003938417475</v>
      </c>
      <c r="G138" s="371">
        <f t="shared" si="239"/>
        <v>4051</v>
      </c>
      <c r="H138" s="370">
        <f t="shared" si="259"/>
        <v>29.008234872896526</v>
      </c>
      <c r="I138" s="371">
        <f t="shared" si="240"/>
        <v>17</v>
      </c>
      <c r="J138" s="372">
        <f t="shared" si="269"/>
        <v>0.1217329036877909</v>
      </c>
      <c r="K138" s="371">
        <f t="shared" si="241"/>
        <v>26</v>
      </c>
      <c r="L138" s="373">
        <f t="shared" si="202"/>
        <v>0.18617973505191551</v>
      </c>
      <c r="M138" s="377">
        <f t="shared" si="242"/>
        <v>6546</v>
      </c>
      <c r="N138" s="374">
        <f>(M138/(M138+O138))*100</f>
        <v>46.874328678839952</v>
      </c>
      <c r="O138" s="375">
        <f t="shared" si="243"/>
        <v>7419</v>
      </c>
      <c r="P138" s="376">
        <f>O138/(M138+O138)*100</f>
        <v>53.125671321160041</v>
      </c>
      <c r="Q138" s="377">
        <f t="shared" si="244"/>
        <v>17583</v>
      </c>
      <c r="R138" s="374">
        <f t="shared" si="262"/>
        <v>49.756635916011092</v>
      </c>
      <c r="S138" s="375">
        <f t="shared" si="245"/>
        <v>17755</v>
      </c>
      <c r="T138" s="378">
        <f t="shared" si="263"/>
        <v>50.243364083988908</v>
      </c>
      <c r="U138" s="377">
        <f t="shared" si="246"/>
        <v>8932</v>
      </c>
      <c r="V138" s="370">
        <f t="shared" si="264"/>
        <v>63.959899749373442</v>
      </c>
      <c r="W138" s="375">
        <f t="shared" si="247"/>
        <v>5033</v>
      </c>
      <c r="X138" s="378">
        <f t="shared" si="265"/>
        <v>36.040100250626566</v>
      </c>
      <c r="Y138" s="377">
        <f t="shared" si="248"/>
        <v>33093.682449834429</v>
      </c>
      <c r="Z138" s="370">
        <f t="shared" si="249"/>
        <v>93.648996688647998</v>
      </c>
      <c r="AA138" s="377">
        <f t="shared" si="250"/>
        <v>2244.3175501655714</v>
      </c>
      <c r="AB138" s="378">
        <f t="shared" si="251"/>
        <v>6.351003311352005</v>
      </c>
      <c r="AC138" s="377">
        <f t="shared" si="252"/>
        <v>12091</v>
      </c>
      <c r="AD138" s="370">
        <f t="shared" si="266"/>
        <v>34.21529231988228</v>
      </c>
      <c r="AE138" s="375">
        <f t="shared" si="253"/>
        <v>7709</v>
      </c>
      <c r="AF138" s="370">
        <f t="shared" si="270"/>
        <v>21.81504329616843</v>
      </c>
      <c r="AG138" s="375">
        <f t="shared" si="254"/>
        <v>5423</v>
      </c>
      <c r="AH138" s="374">
        <f t="shared" si="267"/>
        <v>15.346086365951667</v>
      </c>
      <c r="AI138" s="375">
        <f t="shared" si="255"/>
        <v>10001</v>
      </c>
      <c r="AJ138" s="374">
        <f t="shared" si="271"/>
        <v>28.30097911596582</v>
      </c>
      <c r="AK138" s="375">
        <f t="shared" si="256"/>
        <v>69</v>
      </c>
      <c r="AL138" s="370">
        <f t="shared" si="272"/>
        <v>0.19525723017714641</v>
      </c>
      <c r="AM138" s="375">
        <f t="shared" si="257"/>
        <v>45</v>
      </c>
      <c r="AN138" s="378">
        <f t="shared" si="268"/>
        <v>0.12734167185466072</v>
      </c>
      <c r="AO138" s="806">
        <f t="shared" si="258"/>
        <v>13965</v>
      </c>
      <c r="AP138" s="379">
        <f>Q138+S138</f>
        <v>35338</v>
      </c>
      <c r="AS138" s="67"/>
      <c r="AT138" s="67"/>
      <c r="AU138" s="68"/>
      <c r="CB138" s="61">
        <v>380776</v>
      </c>
    </row>
    <row r="139" spans="1:80" ht="15">
      <c r="A139" s="405">
        <v>360</v>
      </c>
      <c r="B139" s="406" t="s">
        <v>835</v>
      </c>
      <c r="C139" s="369">
        <f t="shared" si="237"/>
        <v>7248</v>
      </c>
      <c r="D139" s="370">
        <f t="shared" si="260"/>
        <v>17.285952778440258</v>
      </c>
      <c r="E139" s="371">
        <f t="shared" si="238"/>
        <v>19530</v>
      </c>
      <c r="F139" s="370">
        <f t="shared" si="261"/>
        <v>46.57762938230384</v>
      </c>
      <c r="G139" s="371">
        <f t="shared" si="239"/>
        <v>13267</v>
      </c>
      <c r="H139" s="370">
        <f t="shared" si="259"/>
        <v>31.640829954686385</v>
      </c>
      <c r="I139" s="371">
        <f t="shared" si="240"/>
        <v>1769</v>
      </c>
      <c r="J139" s="372">
        <f t="shared" si="269"/>
        <v>4.2189363224421657</v>
      </c>
      <c r="K139" s="371">
        <f t="shared" si="241"/>
        <v>116</v>
      </c>
      <c r="L139" s="373">
        <f t="shared" si="202"/>
        <v>0.27665156212735509</v>
      </c>
      <c r="M139" s="377">
        <f t="shared" si="242"/>
        <v>19636</v>
      </c>
      <c r="N139" s="374">
        <f>(M139/(M139+O139))*100</f>
        <v>46.830431671834013</v>
      </c>
      <c r="O139" s="375">
        <f t="shared" si="243"/>
        <v>22294</v>
      </c>
      <c r="P139" s="376">
        <f>O139/(M139+O139)*100</f>
        <v>53.169568328165994</v>
      </c>
      <c r="Q139" s="377">
        <f t="shared" si="244"/>
        <v>118436</v>
      </c>
      <c r="R139" s="374">
        <f t="shared" si="262"/>
        <v>47.894922012431103</v>
      </c>
      <c r="S139" s="375">
        <f t="shared" si="245"/>
        <v>128847</v>
      </c>
      <c r="T139" s="378">
        <f t="shared" si="263"/>
        <v>52.105077987568905</v>
      </c>
      <c r="U139" s="377">
        <f t="shared" si="246"/>
        <v>38987</v>
      </c>
      <c r="V139" s="370">
        <f t="shared" si="264"/>
        <v>92.981159074648218</v>
      </c>
      <c r="W139" s="375">
        <f t="shared" si="247"/>
        <v>2943</v>
      </c>
      <c r="X139" s="378">
        <f t="shared" si="265"/>
        <v>7.0188409253517765</v>
      </c>
      <c r="Y139" s="377">
        <f t="shared" si="248"/>
        <v>244829.84127279418</v>
      </c>
      <c r="Z139" s="370">
        <f t="shared" si="249"/>
        <v>99.007954963662755</v>
      </c>
      <c r="AA139" s="377">
        <f t="shared" si="250"/>
        <v>2453.1587272058241</v>
      </c>
      <c r="AB139" s="378">
        <f t="shared" si="251"/>
        <v>0.99204503633724284</v>
      </c>
      <c r="AC139" s="377">
        <f t="shared" si="252"/>
        <v>77307</v>
      </c>
      <c r="AD139" s="370">
        <f t="shared" si="266"/>
        <v>31.262561518583968</v>
      </c>
      <c r="AE139" s="375">
        <f t="shared" si="253"/>
        <v>64426</v>
      </c>
      <c r="AF139" s="370">
        <f t="shared" si="270"/>
        <v>26.053549981195633</v>
      </c>
      <c r="AG139" s="375">
        <f t="shared" si="254"/>
        <v>40617</v>
      </c>
      <c r="AH139" s="374">
        <f t="shared" si="267"/>
        <v>16.425310272036491</v>
      </c>
      <c r="AI139" s="375">
        <f t="shared" si="255"/>
        <v>63957</v>
      </c>
      <c r="AJ139" s="374">
        <f t="shared" si="271"/>
        <v>25.863888742857373</v>
      </c>
      <c r="AK139" s="375">
        <f t="shared" si="256"/>
        <v>512</v>
      </c>
      <c r="AL139" s="370">
        <f t="shared" si="272"/>
        <v>0.20705022181063804</v>
      </c>
      <c r="AM139" s="375">
        <f t="shared" si="257"/>
        <v>464</v>
      </c>
      <c r="AN139" s="378">
        <f t="shared" si="268"/>
        <v>0.18763926351589069</v>
      </c>
      <c r="AO139" s="806">
        <f t="shared" si="258"/>
        <v>41930</v>
      </c>
      <c r="AP139" s="379">
        <f>Q139+S139</f>
        <v>247283</v>
      </c>
      <c r="AS139" s="67"/>
      <c r="AT139" s="67"/>
      <c r="AU139" s="68"/>
      <c r="CB139" s="61">
        <v>86732</v>
      </c>
    </row>
    <row r="140" spans="1:80" ht="15">
      <c r="A140" s="405">
        <v>380</v>
      </c>
      <c r="B140" s="406" t="s">
        <v>139</v>
      </c>
      <c r="C140" s="369">
        <f t="shared" si="237"/>
        <v>1664</v>
      </c>
      <c r="D140" s="370">
        <f t="shared" si="260"/>
        <v>18.124387321642523</v>
      </c>
      <c r="E140" s="371">
        <f t="shared" si="238"/>
        <v>4135</v>
      </c>
      <c r="F140" s="370">
        <f t="shared" si="261"/>
        <v>45.038666811894132</v>
      </c>
      <c r="G140" s="371">
        <f t="shared" si="239"/>
        <v>2972</v>
      </c>
      <c r="H140" s="370">
        <f t="shared" si="259"/>
        <v>32.371201394183643</v>
      </c>
      <c r="I140" s="371">
        <f t="shared" si="240"/>
        <v>192</v>
      </c>
      <c r="J140" s="372">
        <f t="shared" si="269"/>
        <v>2.091275460189522</v>
      </c>
      <c r="K140" s="371">
        <f t="shared" si="241"/>
        <v>218</v>
      </c>
      <c r="L140" s="373">
        <f t="shared" si="202"/>
        <v>2.3744690120901866</v>
      </c>
      <c r="M140" s="377">
        <f t="shared" si="242"/>
        <v>4293</v>
      </c>
      <c r="N140" s="374">
        <f>(M140/(M140+O140))*100</f>
        <v>46.75961224267509</v>
      </c>
      <c r="O140" s="375">
        <f t="shared" si="243"/>
        <v>4888</v>
      </c>
      <c r="P140" s="376">
        <f>O140/(M140+O140)*100</f>
        <v>53.24038775732491</v>
      </c>
      <c r="Q140" s="377">
        <f t="shared" si="244"/>
        <v>18343</v>
      </c>
      <c r="R140" s="374">
        <f t="shared" si="262"/>
        <v>47.329445763236663</v>
      </c>
      <c r="S140" s="375">
        <f t="shared" si="245"/>
        <v>20413</v>
      </c>
      <c r="T140" s="378">
        <f t="shared" si="263"/>
        <v>52.670554236763344</v>
      </c>
      <c r="U140" s="377">
        <f t="shared" si="246"/>
        <v>8427</v>
      </c>
      <c r="V140" s="370">
        <f t="shared" si="264"/>
        <v>91.787386994880734</v>
      </c>
      <c r="W140" s="375">
        <f t="shared" si="247"/>
        <v>754</v>
      </c>
      <c r="X140" s="378">
        <f t="shared" si="265"/>
        <v>8.2126130051192678</v>
      </c>
      <c r="Y140" s="377">
        <f t="shared" si="248"/>
        <v>38288.987949941948</v>
      </c>
      <c r="Z140" s="370">
        <f t="shared" si="249"/>
        <v>98.79499419429753</v>
      </c>
      <c r="AA140" s="377">
        <f t="shared" si="250"/>
        <v>467.01205005805241</v>
      </c>
      <c r="AB140" s="378">
        <f t="shared" si="251"/>
        <v>1.2050058057024782</v>
      </c>
      <c r="AC140" s="377">
        <f t="shared" si="252"/>
        <v>12174</v>
      </c>
      <c r="AD140" s="370">
        <f t="shared" si="266"/>
        <v>31.411910413871404</v>
      </c>
      <c r="AE140" s="375">
        <f t="shared" si="253"/>
        <v>10461</v>
      </c>
      <c r="AF140" s="370">
        <f t="shared" si="270"/>
        <v>26.991949633605117</v>
      </c>
      <c r="AG140" s="375">
        <f t="shared" si="254"/>
        <v>6077</v>
      </c>
      <c r="AH140" s="374">
        <f t="shared" si="267"/>
        <v>15.680152750541851</v>
      </c>
      <c r="AI140" s="375">
        <f t="shared" si="255"/>
        <v>9866</v>
      </c>
      <c r="AJ140" s="374">
        <f t="shared" si="271"/>
        <v>25.456703478171121</v>
      </c>
      <c r="AK140" s="375">
        <f t="shared" si="256"/>
        <v>92</v>
      </c>
      <c r="AL140" s="370">
        <f t="shared" si="272"/>
        <v>0.23738259882340801</v>
      </c>
      <c r="AM140" s="375">
        <f t="shared" si="257"/>
        <v>86</v>
      </c>
      <c r="AN140" s="378">
        <f t="shared" si="268"/>
        <v>0.22190112498709874</v>
      </c>
      <c r="AO140" s="806">
        <f t="shared" si="258"/>
        <v>9181</v>
      </c>
      <c r="AP140" s="379">
        <f>Q140+S140</f>
        <v>38756</v>
      </c>
      <c r="AS140" s="67"/>
      <c r="AT140" s="67"/>
      <c r="AU140" s="68"/>
      <c r="CB140" s="61">
        <v>3129868</v>
      </c>
    </row>
    <row r="141" spans="1:80" ht="15.75" thickBot="1">
      <c r="A141" s="405">
        <v>631</v>
      </c>
      <c r="B141" s="406" t="s">
        <v>185</v>
      </c>
      <c r="C141" s="394">
        <f t="shared" si="237"/>
        <v>1326</v>
      </c>
      <c r="D141" s="395">
        <f t="shared" si="260"/>
        <v>18.734105679570501</v>
      </c>
      <c r="E141" s="396">
        <f t="shared" si="238"/>
        <v>2959</v>
      </c>
      <c r="F141" s="395">
        <f t="shared" si="261"/>
        <v>41.805594800791184</v>
      </c>
      <c r="G141" s="396">
        <f t="shared" si="239"/>
        <v>2630</v>
      </c>
      <c r="H141" s="395">
        <f t="shared" si="259"/>
        <v>37.157389092964117</v>
      </c>
      <c r="I141" s="396">
        <f t="shared" si="240"/>
        <v>93</v>
      </c>
      <c r="J141" s="397">
        <f t="shared" si="269"/>
        <v>1.3139304888386549</v>
      </c>
      <c r="K141" s="396">
        <f t="shared" si="241"/>
        <v>70</v>
      </c>
      <c r="L141" s="398">
        <f t="shared" si="202"/>
        <v>0.98897993783554683</v>
      </c>
      <c r="M141" s="402">
        <f t="shared" si="242"/>
        <v>3228</v>
      </c>
      <c r="N141" s="399">
        <f>(M141/(M141+O141))*100</f>
        <v>45.606103419044928</v>
      </c>
      <c r="O141" s="400">
        <f t="shared" si="243"/>
        <v>3850</v>
      </c>
      <c r="P141" s="401">
        <f>O141/(M141+O141)*100</f>
        <v>54.393896580955072</v>
      </c>
      <c r="Q141" s="402">
        <f t="shared" si="244"/>
        <v>29392</v>
      </c>
      <c r="R141" s="399">
        <f t="shared" si="262"/>
        <v>46.415994188525495</v>
      </c>
      <c r="S141" s="400">
        <f t="shared" si="245"/>
        <v>33931</v>
      </c>
      <c r="T141" s="403">
        <f t="shared" si="263"/>
        <v>53.584005811474498</v>
      </c>
      <c r="U141" s="402">
        <f t="shared" si="246"/>
        <v>6612</v>
      </c>
      <c r="V141" s="395">
        <f t="shared" si="264"/>
        <v>93.416219270980505</v>
      </c>
      <c r="W141" s="400">
        <f t="shared" si="247"/>
        <v>466</v>
      </c>
      <c r="X141" s="403">
        <f t="shared" si="265"/>
        <v>6.5837807290194963</v>
      </c>
      <c r="Y141" s="402">
        <f t="shared" si="248"/>
        <v>62943.982043588127</v>
      </c>
      <c r="Z141" s="395">
        <f t="shared" si="249"/>
        <v>99.401452937460519</v>
      </c>
      <c r="AA141" s="402">
        <f t="shared" si="250"/>
        <v>379.01795641187346</v>
      </c>
      <c r="AB141" s="403">
        <f t="shared" si="251"/>
        <v>0.59854706253947765</v>
      </c>
      <c r="AC141" s="402">
        <f t="shared" si="252"/>
        <v>19569</v>
      </c>
      <c r="AD141" s="395">
        <f t="shared" si="266"/>
        <v>30.903463196626817</v>
      </c>
      <c r="AE141" s="400">
        <f t="shared" si="253"/>
        <v>19410</v>
      </c>
      <c r="AF141" s="395">
        <f t="shared" si="270"/>
        <v>30.652369597144798</v>
      </c>
      <c r="AG141" s="400">
        <f t="shared" si="254"/>
        <v>9552</v>
      </c>
      <c r="AH141" s="399">
        <f t="shared" si="267"/>
        <v>15.08456642925951</v>
      </c>
      <c r="AI141" s="400">
        <f t="shared" si="255"/>
        <v>14317</v>
      </c>
      <c r="AJ141" s="399">
        <f t="shared" si="271"/>
        <v>22.609478388579191</v>
      </c>
      <c r="AK141" s="400">
        <f t="shared" si="256"/>
        <v>271</v>
      </c>
      <c r="AL141" s="395">
        <f t="shared" si="272"/>
        <v>0.42796456263916743</v>
      </c>
      <c r="AM141" s="400">
        <f t="shared" si="257"/>
        <v>204</v>
      </c>
      <c r="AN141" s="403">
        <f t="shared" si="268"/>
        <v>0.32215782575051716</v>
      </c>
      <c r="AO141" s="811">
        <f t="shared" si="258"/>
        <v>7078</v>
      </c>
      <c r="AP141" s="404">
        <f>Q141+S141</f>
        <v>63323</v>
      </c>
      <c r="AS141" s="67"/>
      <c r="AT141" s="67"/>
      <c r="AU141" s="68"/>
    </row>
    <row r="142" spans="1:80" s="65" customFormat="1" ht="15">
      <c r="A142"/>
      <c r="AS142" s="67"/>
      <c r="AT142" s="67"/>
      <c r="AU142" s="68"/>
      <c r="AV142" s="61"/>
      <c r="AW142" s="61"/>
      <c r="AX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</row>
    <row r="143" spans="1:80" ht="15">
      <c r="A143" s="250" t="s">
        <v>440</v>
      </c>
      <c r="B143" s="939" t="str">
        <f>'1. Población_Afiliada_Regimen'!B140</f>
        <v>SISPRO-BODEGA DE DATOS DICIEMBRE 2020</v>
      </c>
      <c r="C143" s="939"/>
      <c r="D143" s="63"/>
      <c r="E143" s="63"/>
      <c r="F143" s="63"/>
      <c r="G143" s="63"/>
      <c r="H143" s="63"/>
      <c r="I143" s="63"/>
      <c r="J143" s="63"/>
      <c r="K143" s="63"/>
      <c r="L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S143" s="67"/>
      <c r="AT143" s="67"/>
      <c r="AU143" s="68"/>
      <c r="AV143" s="65"/>
      <c r="AW143" s="65"/>
      <c r="AX143" s="65"/>
      <c r="BB143" s="65"/>
      <c r="BC143" s="65"/>
      <c r="BD143" s="65"/>
      <c r="BE143" s="65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  <c r="BV143" s="65"/>
      <c r="BW143" s="65"/>
      <c r="BX143" s="65"/>
      <c r="BY143" s="65"/>
      <c r="BZ143" s="65"/>
      <c r="CA143" s="65"/>
    </row>
    <row r="144" spans="1:80" ht="15">
      <c r="A144" s="252"/>
      <c r="B144" s="939" t="str">
        <f>'1. Población_Afiliada_Regimen'!B141</f>
        <v>PROYECCIÓN DANE 2020</v>
      </c>
      <c r="C144" s="939"/>
      <c r="D144" s="63"/>
      <c r="E144" s="63"/>
      <c r="F144" s="63"/>
      <c r="G144" s="63"/>
      <c r="H144" s="63"/>
      <c r="I144" s="63"/>
      <c r="J144" s="63"/>
      <c r="K144" s="63"/>
      <c r="L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S144" s="67"/>
      <c r="AT144" s="67"/>
      <c r="AU144" s="68"/>
    </row>
    <row r="145" spans="1:47" ht="15">
      <c r="A145" s="253" t="s">
        <v>443</v>
      </c>
      <c r="B145" s="940" t="s">
        <v>444</v>
      </c>
      <c r="C145" s="940"/>
      <c r="D145" s="63"/>
      <c r="E145" s="63"/>
      <c r="F145" s="63"/>
      <c r="G145" s="63"/>
      <c r="H145" s="63"/>
      <c r="I145" s="63"/>
      <c r="J145" s="63"/>
      <c r="K145" s="63"/>
      <c r="L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S145" s="67"/>
      <c r="AT145" s="67"/>
      <c r="AU145" s="68"/>
    </row>
    <row r="146" spans="1:47" ht="15">
      <c r="B146" s="64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S146" s="67"/>
      <c r="AT146" s="67"/>
      <c r="AU146" s="68"/>
    </row>
    <row r="147" spans="1:47" ht="15">
      <c r="B147" s="62"/>
      <c r="AS147" s="67"/>
      <c r="AT147" s="67"/>
      <c r="AU147" s="68"/>
    </row>
    <row r="148" spans="1:47" ht="15">
      <c r="AS148" s="67"/>
      <c r="AT148" s="67"/>
      <c r="AU148" s="68"/>
    </row>
    <row r="149" spans="1:47" ht="15">
      <c r="AS149" s="67"/>
      <c r="AT149" s="67"/>
      <c r="AU149" s="68"/>
    </row>
    <row r="150" spans="1:47" ht="15">
      <c r="AS150" s="67"/>
      <c r="AT150" s="67"/>
      <c r="AU150" s="68"/>
    </row>
    <row r="151" spans="1:47" ht="15">
      <c r="AS151" s="67"/>
      <c r="AT151" s="67"/>
      <c r="AU151" s="68"/>
    </row>
    <row r="152" spans="1:47" ht="15">
      <c r="AS152" s="67"/>
      <c r="AT152" s="67"/>
      <c r="AU152" s="68"/>
    </row>
    <row r="153" spans="1:47" ht="15">
      <c r="AS153" s="67"/>
      <c r="AT153" s="67"/>
      <c r="AU153" s="68"/>
    </row>
    <row r="154" spans="1:47" ht="15">
      <c r="AS154" s="67"/>
      <c r="AT154" s="67"/>
      <c r="AU154" s="68"/>
    </row>
    <row r="155" spans="1:47" ht="15">
      <c r="AS155" s="67"/>
      <c r="AT155" s="67"/>
      <c r="AU155" s="68"/>
    </row>
    <row r="156" spans="1:47" ht="15">
      <c r="AS156" s="67"/>
      <c r="AT156" s="67"/>
      <c r="AU156" s="68"/>
    </row>
    <row r="157" spans="1:47" ht="15">
      <c r="AS157" s="67"/>
      <c r="AT157" s="67"/>
      <c r="AU157" s="68"/>
    </row>
    <row r="158" spans="1:47" ht="15">
      <c r="AS158" s="67"/>
      <c r="AT158" s="67"/>
      <c r="AU158" s="68"/>
    </row>
    <row r="159" spans="1:47" ht="15">
      <c r="AS159" s="67"/>
      <c r="AT159" s="67"/>
      <c r="AU159" s="68"/>
    </row>
    <row r="160" spans="1:47" ht="15">
      <c r="AS160" s="67"/>
      <c r="AT160" s="67"/>
      <c r="AU160" s="68"/>
    </row>
    <row r="161" spans="45:47" ht="15">
      <c r="AS161" s="67"/>
      <c r="AT161" s="67"/>
      <c r="AU161" s="68"/>
    </row>
    <row r="162" spans="45:47" ht="15">
      <c r="AS162" s="67"/>
      <c r="AT162" s="67"/>
      <c r="AU162" s="68"/>
    </row>
    <row r="163" spans="45:47" ht="15">
      <c r="AS163" s="67"/>
      <c r="AT163" s="67"/>
      <c r="AU163" s="68"/>
    </row>
    <row r="164" spans="45:47" ht="15">
      <c r="AS164" s="67"/>
      <c r="AT164" s="67"/>
      <c r="AU164" s="68"/>
    </row>
    <row r="165" spans="45:47" ht="15">
      <c r="AS165" s="67"/>
      <c r="AT165" s="67"/>
      <c r="AU165" s="68"/>
    </row>
    <row r="166" spans="45:47" ht="15">
      <c r="AS166" s="67"/>
      <c r="AT166" s="67"/>
      <c r="AU166" s="68"/>
    </row>
    <row r="167" spans="45:47" ht="15">
      <c r="AS167" s="67"/>
      <c r="AT167" s="67"/>
      <c r="AU167" s="68"/>
    </row>
    <row r="168" spans="45:47" ht="15">
      <c r="AS168" s="67"/>
      <c r="AT168" s="67"/>
      <c r="AU168" s="68"/>
    </row>
    <row r="169" spans="45:47" ht="15">
      <c r="AS169" s="67"/>
      <c r="AT169" s="67"/>
      <c r="AU169" s="68"/>
    </row>
    <row r="170" spans="45:47" ht="15">
      <c r="AS170" s="67"/>
      <c r="AT170" s="67"/>
      <c r="AU170" s="68"/>
    </row>
    <row r="171" spans="45:47" ht="15">
      <c r="AS171" s="67"/>
      <c r="AT171" s="67"/>
      <c r="AU171" s="68"/>
    </row>
    <row r="172" spans="45:47" ht="15">
      <c r="AS172" s="67"/>
      <c r="AT172" s="67"/>
      <c r="AU172" s="68"/>
    </row>
    <row r="173" spans="45:47" ht="15">
      <c r="AS173" s="67"/>
      <c r="AT173" s="67"/>
      <c r="AU173" s="68"/>
    </row>
    <row r="174" spans="45:47" ht="15">
      <c r="AS174" s="67"/>
      <c r="AT174" s="67"/>
      <c r="AU174" s="68"/>
    </row>
    <row r="175" spans="45:47" ht="15">
      <c r="AS175" s="67"/>
      <c r="AT175" s="67"/>
      <c r="AU175" s="68"/>
    </row>
    <row r="176" spans="45:47" ht="15">
      <c r="AS176" s="67"/>
      <c r="AT176" s="67"/>
      <c r="AU176" s="68"/>
    </row>
    <row r="177" spans="45:47" ht="15">
      <c r="AS177" s="67"/>
      <c r="AT177" s="67"/>
      <c r="AU177" s="68"/>
    </row>
    <row r="178" spans="45:47" ht="15">
      <c r="AS178" s="67"/>
      <c r="AT178" s="67"/>
      <c r="AU178" s="68"/>
    </row>
    <row r="179" spans="45:47" ht="15">
      <c r="AS179" s="67"/>
      <c r="AT179" s="67"/>
      <c r="AU179" s="68"/>
    </row>
    <row r="180" spans="45:47" ht="15">
      <c r="AS180" s="67"/>
      <c r="AT180" s="67"/>
      <c r="AU180" s="68"/>
    </row>
    <row r="181" spans="45:47" ht="15">
      <c r="AS181" s="67"/>
      <c r="AT181" s="67"/>
      <c r="AU181" s="68"/>
    </row>
    <row r="182" spans="45:47" ht="15">
      <c r="AS182" s="67"/>
      <c r="AT182" s="67"/>
      <c r="AU182" s="68"/>
    </row>
    <row r="183" spans="45:47" ht="15">
      <c r="AS183" s="67"/>
      <c r="AT183" s="67"/>
      <c r="AU183" s="68"/>
    </row>
    <row r="184" spans="45:47" ht="15">
      <c r="AS184" s="67"/>
      <c r="AT184" s="67"/>
      <c r="AU184" s="68"/>
    </row>
    <row r="185" spans="45:47" ht="15">
      <c r="AS185" s="67"/>
      <c r="AT185" s="67"/>
      <c r="AU185" s="68"/>
    </row>
    <row r="186" spans="45:47" ht="15">
      <c r="AS186" s="67"/>
      <c r="AT186" s="67"/>
      <c r="AU186" s="68"/>
    </row>
    <row r="187" spans="45:47" ht="15">
      <c r="AS187" s="67"/>
      <c r="AT187" s="67"/>
      <c r="AU187" s="68"/>
    </row>
    <row r="188" spans="45:47" ht="15">
      <c r="AS188" s="67"/>
      <c r="AT188" s="67"/>
      <c r="AU188" s="68"/>
    </row>
    <row r="189" spans="45:47" ht="15">
      <c r="AS189" s="67"/>
      <c r="AT189" s="67"/>
      <c r="AU189" s="68"/>
    </row>
    <row r="190" spans="45:47" ht="15">
      <c r="AS190" s="67"/>
      <c r="AT190" s="67"/>
      <c r="AU190" s="68"/>
    </row>
    <row r="191" spans="45:47" ht="15">
      <c r="AS191" s="67"/>
      <c r="AT191" s="67"/>
      <c r="AU191" s="68"/>
    </row>
    <row r="192" spans="45:47" ht="15">
      <c r="AS192" s="67"/>
      <c r="AT192" s="67"/>
      <c r="AU192" s="68"/>
    </row>
    <row r="193" spans="45:47" ht="15">
      <c r="AS193" s="67"/>
      <c r="AT193" s="67"/>
      <c r="AU193" s="68"/>
    </row>
    <row r="194" spans="45:47" ht="15">
      <c r="AS194" s="67"/>
      <c r="AT194" s="67"/>
      <c r="AU194" s="68"/>
    </row>
    <row r="195" spans="45:47" ht="15">
      <c r="AS195" s="67"/>
      <c r="AT195" s="67"/>
      <c r="AU195" s="68"/>
    </row>
    <row r="196" spans="45:47" ht="15">
      <c r="AS196" s="67"/>
      <c r="AT196" s="67"/>
      <c r="AU196" s="68"/>
    </row>
    <row r="197" spans="45:47" ht="15">
      <c r="AS197" s="67"/>
      <c r="AT197" s="67"/>
      <c r="AU197" s="68"/>
    </row>
    <row r="198" spans="45:47" ht="15">
      <c r="AS198" s="67"/>
      <c r="AT198" s="67"/>
      <c r="AU198" s="68"/>
    </row>
    <row r="199" spans="45:47" ht="15">
      <c r="AS199" s="67"/>
      <c r="AT199" s="67"/>
      <c r="AU199" s="68"/>
    </row>
    <row r="200" spans="45:47" ht="15">
      <c r="AS200" s="67"/>
      <c r="AT200" s="67"/>
      <c r="AU200" s="68"/>
    </row>
    <row r="201" spans="45:47" ht="15">
      <c r="AS201" s="67"/>
      <c r="AT201" s="67"/>
      <c r="AU201" s="68"/>
    </row>
    <row r="202" spans="45:47" ht="15">
      <c r="AS202" s="67"/>
      <c r="AT202" s="67"/>
      <c r="AU202" s="68"/>
    </row>
    <row r="203" spans="45:47" ht="15">
      <c r="AS203" s="67"/>
      <c r="AT203" s="67"/>
      <c r="AU203" s="68"/>
    </row>
    <row r="204" spans="45:47" ht="15">
      <c r="AS204" s="67"/>
      <c r="AT204" s="67"/>
      <c r="AU204" s="68"/>
    </row>
    <row r="205" spans="45:47" ht="15">
      <c r="AS205" s="67"/>
      <c r="AT205" s="67"/>
      <c r="AU205" s="68"/>
    </row>
    <row r="206" spans="45:47" ht="15">
      <c r="AS206" s="67"/>
      <c r="AT206" s="67"/>
      <c r="AU206" s="68"/>
    </row>
    <row r="207" spans="45:47" ht="15">
      <c r="AS207" s="67"/>
      <c r="AT207" s="67"/>
      <c r="AU207" s="68"/>
    </row>
    <row r="208" spans="45:47" ht="15">
      <c r="AS208" s="67"/>
      <c r="AT208" s="67"/>
      <c r="AU208" s="68"/>
    </row>
    <row r="209" spans="45:47" ht="15">
      <c r="AS209" s="67"/>
      <c r="AT209" s="67"/>
      <c r="AU209" s="68"/>
    </row>
    <row r="210" spans="45:47" ht="15">
      <c r="AS210" s="67"/>
      <c r="AT210" s="67"/>
      <c r="AU210" s="68"/>
    </row>
    <row r="211" spans="45:47" ht="15">
      <c r="AS211" s="67"/>
      <c r="AT211" s="67"/>
      <c r="AU211" s="68"/>
    </row>
    <row r="212" spans="45:47" ht="15">
      <c r="AS212" s="67"/>
      <c r="AT212" s="67"/>
      <c r="AU212" s="68"/>
    </row>
    <row r="213" spans="45:47" ht="15">
      <c r="AS213" s="67"/>
      <c r="AT213" s="67"/>
      <c r="AU213" s="68"/>
    </row>
    <row r="214" spans="45:47" ht="15">
      <c r="AS214" s="67"/>
      <c r="AT214" s="67"/>
      <c r="AU214" s="68"/>
    </row>
    <row r="215" spans="45:47" ht="15">
      <c r="AS215" s="67"/>
      <c r="AT215" s="67"/>
      <c r="AU215" s="68"/>
    </row>
    <row r="216" spans="45:47" ht="15">
      <c r="AS216" s="67"/>
      <c r="AT216" s="67"/>
      <c r="AU216" s="68"/>
    </row>
    <row r="217" spans="45:47" ht="15">
      <c r="AS217" s="67"/>
      <c r="AT217" s="67"/>
      <c r="AU217" s="68"/>
    </row>
    <row r="218" spans="45:47" ht="15">
      <c r="AS218" s="67"/>
      <c r="AT218" s="67"/>
      <c r="AU218" s="68"/>
    </row>
    <row r="219" spans="45:47" ht="15">
      <c r="AS219" s="67"/>
      <c r="AT219" s="67"/>
      <c r="AU219" s="68"/>
    </row>
    <row r="220" spans="45:47" ht="15">
      <c r="AS220" s="67"/>
      <c r="AT220" s="67"/>
      <c r="AU220" s="68"/>
    </row>
    <row r="221" spans="45:47" ht="15">
      <c r="AS221" s="67"/>
      <c r="AT221" s="67"/>
      <c r="AU221" s="68"/>
    </row>
    <row r="222" spans="45:47" ht="15">
      <c r="AS222" s="67"/>
      <c r="AT222" s="67"/>
      <c r="AU222" s="68"/>
    </row>
    <row r="223" spans="45:47" ht="15">
      <c r="AS223" s="67"/>
      <c r="AT223" s="67"/>
      <c r="AU223" s="68"/>
    </row>
    <row r="224" spans="45:47" ht="15">
      <c r="AS224" s="67"/>
      <c r="AT224" s="67"/>
      <c r="AU224" s="68"/>
    </row>
    <row r="225" spans="45:47" ht="15">
      <c r="AS225" s="67"/>
      <c r="AT225" s="67"/>
      <c r="AU225" s="68"/>
    </row>
    <row r="226" spans="45:47" ht="15">
      <c r="AS226" s="67"/>
      <c r="AT226" s="67"/>
      <c r="AU226" s="68"/>
    </row>
    <row r="227" spans="45:47" ht="15">
      <c r="AS227" s="67"/>
      <c r="AT227" s="67"/>
      <c r="AU227" s="68"/>
    </row>
    <row r="228" spans="45:47" ht="15">
      <c r="AS228" s="67"/>
      <c r="AT228" s="67"/>
      <c r="AU228" s="68"/>
    </row>
    <row r="229" spans="45:47" ht="15">
      <c r="AS229" s="67"/>
      <c r="AT229" s="67"/>
      <c r="AU229" s="68"/>
    </row>
    <row r="230" spans="45:47" ht="15">
      <c r="AS230" s="67"/>
      <c r="AT230" s="67"/>
      <c r="AU230" s="68"/>
    </row>
    <row r="231" spans="45:47" ht="15">
      <c r="AS231" s="67"/>
      <c r="AT231" s="67"/>
      <c r="AU231" s="68"/>
    </row>
    <row r="232" spans="45:47" ht="15">
      <c r="AS232" s="67"/>
      <c r="AT232" s="67"/>
      <c r="AU232" s="68"/>
    </row>
    <row r="233" spans="45:47" ht="15">
      <c r="AS233" s="67"/>
      <c r="AT233" s="67"/>
      <c r="AU233" s="68"/>
    </row>
    <row r="234" spans="45:47" ht="15">
      <c r="AS234" s="67"/>
      <c r="AT234" s="67"/>
      <c r="AU234" s="68"/>
    </row>
    <row r="235" spans="45:47" ht="15">
      <c r="AS235" s="67"/>
      <c r="AT235" s="67"/>
      <c r="AU235" s="68"/>
    </row>
    <row r="236" spans="45:47" ht="15">
      <c r="AS236" s="67"/>
      <c r="AT236" s="67"/>
      <c r="AU236" s="68"/>
    </row>
    <row r="237" spans="45:47" ht="15">
      <c r="AS237" s="67"/>
      <c r="AT237" s="67"/>
      <c r="AU237" s="68"/>
    </row>
    <row r="238" spans="45:47" ht="15">
      <c r="AS238" s="67"/>
      <c r="AT238" s="67"/>
      <c r="AU238" s="68"/>
    </row>
    <row r="239" spans="45:47" ht="15">
      <c r="AS239" s="67"/>
      <c r="AT239" s="67"/>
      <c r="AU239" s="68"/>
    </row>
    <row r="240" spans="45:47" ht="15">
      <c r="AS240" s="67"/>
      <c r="AT240" s="67"/>
      <c r="AU240" s="68"/>
    </row>
    <row r="241" spans="45:47" ht="15">
      <c r="AS241" s="67"/>
      <c r="AT241" s="67"/>
      <c r="AU241" s="68"/>
    </row>
    <row r="242" spans="45:47" ht="15">
      <c r="AS242" s="67"/>
      <c r="AT242" s="67"/>
      <c r="AU242" s="68"/>
    </row>
    <row r="243" spans="45:47" ht="15">
      <c r="AS243" s="67"/>
      <c r="AT243" s="67"/>
      <c r="AU243" s="68"/>
    </row>
    <row r="244" spans="45:47" ht="15">
      <c r="AS244" s="67"/>
      <c r="AT244" s="67"/>
      <c r="AU244" s="68"/>
    </row>
    <row r="245" spans="45:47" ht="15">
      <c r="AS245" s="67"/>
      <c r="AT245" s="67"/>
      <c r="AU245" s="68"/>
    </row>
    <row r="246" spans="45:47" ht="15">
      <c r="AS246" s="67"/>
      <c r="AT246" s="67"/>
      <c r="AU246" s="68"/>
    </row>
    <row r="247" spans="45:47" ht="15">
      <c r="AS247" s="67"/>
      <c r="AT247" s="67"/>
      <c r="AU247" s="68"/>
    </row>
    <row r="248" spans="45:47" ht="15">
      <c r="AS248" s="67"/>
      <c r="AT248" s="67"/>
      <c r="AU248" s="68"/>
    </row>
    <row r="249" spans="45:47" ht="15">
      <c r="AS249" s="67"/>
      <c r="AT249" s="67"/>
      <c r="AU249" s="68"/>
    </row>
    <row r="250" spans="45:47" ht="15">
      <c r="AS250" s="67"/>
      <c r="AT250" s="67"/>
      <c r="AU250" s="68"/>
    </row>
    <row r="251" spans="45:47" ht="15">
      <c r="AS251" s="67"/>
      <c r="AT251" s="67"/>
      <c r="AU251" s="68"/>
    </row>
    <row r="252" spans="45:47" ht="15">
      <c r="AS252" s="67"/>
      <c r="AT252" s="67"/>
      <c r="AU252" s="68"/>
    </row>
    <row r="253" spans="45:47" ht="15">
      <c r="AS253" s="67"/>
      <c r="AT253" s="67"/>
      <c r="AU253" s="68"/>
    </row>
    <row r="254" spans="45:47" ht="15">
      <c r="AS254" s="67"/>
      <c r="AT254" s="67"/>
      <c r="AU254" s="68"/>
    </row>
    <row r="255" spans="45:47" ht="15">
      <c r="AS255" s="67"/>
      <c r="AT255" s="67"/>
      <c r="AU255" s="68"/>
    </row>
    <row r="256" spans="45:47" ht="15">
      <c r="AS256" s="67"/>
      <c r="AT256" s="67"/>
      <c r="AU256" s="68"/>
    </row>
    <row r="257" spans="45:47" ht="15">
      <c r="AS257" s="67"/>
      <c r="AT257" s="67"/>
      <c r="AU257" s="68"/>
    </row>
    <row r="258" spans="45:47" ht="15">
      <c r="AS258" s="67"/>
      <c r="AT258" s="67"/>
      <c r="AU258" s="68"/>
    </row>
    <row r="259" spans="45:47" ht="15">
      <c r="AS259" s="67"/>
      <c r="AT259" s="67"/>
      <c r="AU259" s="68"/>
    </row>
    <row r="260" spans="45:47" ht="15">
      <c r="AS260" s="67"/>
      <c r="AT260" s="67"/>
      <c r="AU260" s="68"/>
    </row>
    <row r="261" spans="45:47" ht="15">
      <c r="AS261" s="67"/>
      <c r="AT261" s="67"/>
      <c r="AU261" s="68"/>
    </row>
    <row r="262" spans="45:47" ht="15">
      <c r="AS262" s="67"/>
      <c r="AT262" s="67"/>
      <c r="AU262" s="68"/>
    </row>
    <row r="263" spans="45:47" ht="15">
      <c r="AS263" s="67"/>
      <c r="AT263" s="67"/>
      <c r="AU263" s="68"/>
    </row>
    <row r="264" spans="45:47" ht="15">
      <c r="AS264" s="67"/>
      <c r="AT264" s="67"/>
      <c r="AU264" s="68"/>
    </row>
    <row r="265" spans="45:47" ht="15">
      <c r="AS265" s="67"/>
      <c r="AT265" s="67"/>
      <c r="AU265" s="68"/>
    </row>
    <row r="266" spans="45:47" ht="15">
      <c r="AS266" s="67"/>
      <c r="AT266" s="67"/>
      <c r="AU266" s="68"/>
    </row>
    <row r="267" spans="45:47" ht="15">
      <c r="AS267" s="67"/>
      <c r="AT267" s="67"/>
      <c r="AU267" s="68"/>
    </row>
    <row r="268" spans="45:47" ht="15">
      <c r="AS268" s="67"/>
      <c r="AT268" s="67"/>
      <c r="AU268" s="68"/>
    </row>
    <row r="269" spans="45:47" ht="15">
      <c r="AS269" s="67"/>
      <c r="AT269" s="67"/>
      <c r="AU269" s="68"/>
    </row>
    <row r="270" spans="45:47" ht="15">
      <c r="AS270" s="67"/>
      <c r="AT270" s="67"/>
      <c r="AU270" s="68"/>
    </row>
    <row r="271" spans="45:47" ht="15">
      <c r="AS271" s="67"/>
      <c r="AT271" s="67"/>
      <c r="AU271" s="68"/>
    </row>
    <row r="272" spans="45:47" ht="15">
      <c r="AS272" s="67"/>
      <c r="AT272" s="67"/>
      <c r="AU272" s="68"/>
    </row>
    <row r="273" spans="45:47" ht="15">
      <c r="AS273" s="67"/>
      <c r="AT273" s="67"/>
      <c r="AU273" s="68"/>
    </row>
    <row r="274" spans="45:47" ht="15">
      <c r="AS274" s="67"/>
      <c r="AT274" s="67"/>
      <c r="AU274" s="68"/>
    </row>
    <row r="275" spans="45:47" ht="15">
      <c r="AS275" s="67"/>
      <c r="AT275" s="67"/>
      <c r="AU275" s="68"/>
    </row>
    <row r="276" spans="45:47" ht="15">
      <c r="AS276" s="67"/>
      <c r="AT276" s="67"/>
      <c r="AU276" s="68"/>
    </row>
    <row r="277" spans="45:47" ht="15">
      <c r="AS277" s="67"/>
      <c r="AT277" s="67"/>
      <c r="AU277" s="68"/>
    </row>
    <row r="278" spans="45:47" ht="15">
      <c r="AS278" s="67"/>
      <c r="AT278" s="67"/>
      <c r="AU278" s="68"/>
    </row>
    <row r="279" spans="45:47" ht="15">
      <c r="AS279" s="67"/>
      <c r="AT279" s="67"/>
      <c r="AU279" s="68"/>
    </row>
    <row r="280" spans="45:47" ht="15">
      <c r="AS280" s="67"/>
      <c r="AT280" s="67"/>
      <c r="AU280" s="68"/>
    </row>
    <row r="281" spans="45:47" ht="15">
      <c r="AS281" s="67"/>
      <c r="AT281" s="67"/>
      <c r="AU281" s="68"/>
    </row>
    <row r="282" spans="45:47" ht="15">
      <c r="AS282" s="67"/>
      <c r="AT282" s="67"/>
      <c r="AU282" s="68"/>
    </row>
    <row r="283" spans="45:47" ht="15">
      <c r="AS283" s="67"/>
      <c r="AT283" s="67"/>
      <c r="AU283" s="68"/>
    </row>
    <row r="284" spans="45:47" ht="15">
      <c r="AS284" s="67"/>
      <c r="AT284" s="67"/>
      <c r="AU284" s="68"/>
    </row>
    <row r="285" spans="45:47" ht="15">
      <c r="AS285" s="67"/>
      <c r="AT285" s="67"/>
      <c r="AU285" s="68"/>
    </row>
    <row r="286" spans="45:47" ht="15">
      <c r="AS286" s="67"/>
      <c r="AT286" s="67"/>
      <c r="AU286" s="68"/>
    </row>
    <row r="287" spans="45:47" ht="15">
      <c r="AS287" s="67"/>
      <c r="AT287" s="67"/>
      <c r="AU287" s="68"/>
    </row>
    <row r="288" spans="45:47" ht="15">
      <c r="AS288" s="67"/>
      <c r="AT288" s="67"/>
      <c r="AU288" s="68"/>
    </row>
    <row r="289" spans="45:47" ht="15">
      <c r="AS289" s="67"/>
      <c r="AT289" s="67"/>
      <c r="AU289" s="68"/>
    </row>
    <row r="290" spans="45:47" ht="15">
      <c r="AS290" s="67"/>
      <c r="AT290" s="67"/>
      <c r="AU290" s="68"/>
    </row>
    <row r="291" spans="45:47" ht="15">
      <c r="AS291" s="67"/>
      <c r="AT291" s="67"/>
      <c r="AU291" s="68"/>
    </row>
    <row r="292" spans="45:47" ht="15">
      <c r="AS292" s="67"/>
      <c r="AT292" s="67"/>
      <c r="AU292" s="68"/>
    </row>
    <row r="293" spans="45:47" ht="15">
      <c r="AS293" s="67"/>
      <c r="AT293" s="67"/>
      <c r="AU293" s="68"/>
    </row>
    <row r="294" spans="45:47" ht="15">
      <c r="AS294" s="67"/>
      <c r="AT294" s="67"/>
      <c r="AU294" s="68"/>
    </row>
    <row r="295" spans="45:47" ht="15">
      <c r="AS295" s="67"/>
      <c r="AT295" s="67"/>
      <c r="AU295" s="68"/>
    </row>
    <row r="296" spans="45:47" ht="15">
      <c r="AS296" s="67"/>
      <c r="AT296" s="67"/>
      <c r="AU296" s="68"/>
    </row>
    <row r="297" spans="45:47" ht="15">
      <c r="AS297" s="67"/>
      <c r="AT297" s="67"/>
      <c r="AU297" s="68"/>
    </row>
    <row r="298" spans="45:47" ht="15">
      <c r="AS298" s="67"/>
      <c r="AT298" s="67"/>
      <c r="AU298" s="68"/>
    </row>
    <row r="299" spans="45:47" ht="15">
      <c r="AS299" s="67"/>
      <c r="AT299" s="67"/>
      <c r="AU299" s="68"/>
    </row>
    <row r="300" spans="45:47" ht="15">
      <c r="AS300" s="67"/>
      <c r="AT300" s="67"/>
      <c r="AU300" s="68"/>
    </row>
    <row r="301" spans="45:47" ht="15">
      <c r="AS301" s="67"/>
      <c r="AT301" s="67"/>
      <c r="AU301" s="68"/>
    </row>
    <row r="302" spans="45:47" ht="15">
      <c r="AS302" s="67"/>
      <c r="AT302" s="67"/>
      <c r="AU302" s="68"/>
    </row>
    <row r="303" spans="45:47" ht="15">
      <c r="AS303" s="67"/>
      <c r="AT303" s="67"/>
      <c r="AU303" s="68"/>
    </row>
    <row r="304" spans="45:47" ht="15">
      <c r="AS304" s="67"/>
      <c r="AT304" s="67"/>
      <c r="AU304" s="68"/>
    </row>
    <row r="305" spans="45:47" ht="15">
      <c r="AS305" s="67"/>
      <c r="AT305" s="67"/>
      <c r="AU305" s="68"/>
    </row>
    <row r="306" spans="45:47" ht="15">
      <c r="AS306" s="67"/>
      <c r="AT306" s="67"/>
      <c r="AU306" s="68"/>
    </row>
    <row r="307" spans="45:47" ht="15">
      <c r="AS307" s="67"/>
      <c r="AT307" s="67"/>
      <c r="AU307" s="68"/>
    </row>
    <row r="308" spans="45:47" ht="15">
      <c r="AS308" s="67"/>
      <c r="AT308" s="67"/>
      <c r="AU308" s="68"/>
    </row>
    <row r="309" spans="45:47" ht="15">
      <c r="AS309" s="67"/>
      <c r="AT309" s="67"/>
      <c r="AU309" s="68"/>
    </row>
    <row r="310" spans="45:47" ht="15">
      <c r="AS310" s="67"/>
      <c r="AT310" s="67"/>
      <c r="AU310" s="68"/>
    </row>
    <row r="311" spans="45:47" ht="15">
      <c r="AS311" s="67"/>
      <c r="AT311" s="67"/>
      <c r="AU311" s="68"/>
    </row>
    <row r="312" spans="45:47" ht="15">
      <c r="AS312" s="67"/>
      <c r="AT312" s="67"/>
      <c r="AU312" s="68"/>
    </row>
    <row r="313" spans="45:47" ht="15">
      <c r="AS313" s="67"/>
      <c r="AT313" s="67"/>
      <c r="AU313" s="68"/>
    </row>
    <row r="314" spans="45:47" ht="15">
      <c r="AS314" s="67"/>
      <c r="AT314" s="67"/>
      <c r="AU314" s="68"/>
    </row>
    <row r="315" spans="45:47" ht="15">
      <c r="AS315" s="67"/>
      <c r="AT315" s="67"/>
      <c r="AU315" s="68"/>
    </row>
    <row r="316" spans="45:47" ht="15">
      <c r="AS316" s="67"/>
      <c r="AT316" s="67"/>
      <c r="AU316" s="68"/>
    </row>
    <row r="317" spans="45:47" ht="15">
      <c r="AS317" s="67"/>
      <c r="AT317" s="67"/>
      <c r="AU317" s="68"/>
    </row>
    <row r="318" spans="45:47" ht="15">
      <c r="AS318" s="67"/>
      <c r="AT318" s="67"/>
      <c r="AU318" s="68"/>
    </row>
    <row r="319" spans="45:47" ht="15">
      <c r="AS319" s="67"/>
      <c r="AT319" s="67"/>
      <c r="AU319" s="68"/>
    </row>
    <row r="320" spans="45:47" ht="15">
      <c r="AS320" s="67"/>
      <c r="AT320" s="67"/>
      <c r="AU320" s="68"/>
    </row>
    <row r="321" spans="45:47" ht="15">
      <c r="AS321" s="67"/>
      <c r="AT321" s="67"/>
      <c r="AU321" s="68"/>
    </row>
    <row r="322" spans="45:47" ht="15">
      <c r="AS322" s="67"/>
      <c r="AT322" s="67"/>
      <c r="AU322" s="68"/>
    </row>
    <row r="323" spans="45:47" ht="15">
      <c r="AS323" s="67"/>
      <c r="AT323" s="67"/>
      <c r="AU323" s="68"/>
    </row>
    <row r="324" spans="45:47" ht="15">
      <c r="AS324" s="67"/>
      <c r="AT324" s="67"/>
      <c r="AU324" s="68"/>
    </row>
    <row r="325" spans="45:47" ht="15">
      <c r="AS325" s="67"/>
      <c r="AT325" s="67"/>
      <c r="AU325" s="68"/>
    </row>
    <row r="326" spans="45:47" ht="15">
      <c r="AS326" s="67"/>
      <c r="AT326" s="67"/>
      <c r="AU326" s="68"/>
    </row>
    <row r="327" spans="45:47" ht="15">
      <c r="AS327" s="67"/>
      <c r="AT327" s="67"/>
      <c r="AU327" s="68"/>
    </row>
    <row r="328" spans="45:47" ht="15">
      <c r="AS328" s="67"/>
      <c r="AT328" s="67"/>
      <c r="AU328" s="68"/>
    </row>
    <row r="329" spans="45:47" ht="15">
      <c r="AS329" s="67"/>
      <c r="AT329" s="67"/>
      <c r="AU329" s="68"/>
    </row>
    <row r="330" spans="45:47" ht="15">
      <c r="AS330" s="67"/>
      <c r="AT330" s="67"/>
      <c r="AU330" s="68"/>
    </row>
    <row r="331" spans="45:47" ht="15">
      <c r="AS331" s="67"/>
      <c r="AT331" s="67"/>
      <c r="AU331" s="68"/>
    </row>
    <row r="332" spans="45:47" ht="15">
      <c r="AS332" s="67"/>
      <c r="AT332" s="67"/>
      <c r="AU332" s="68"/>
    </row>
    <row r="333" spans="45:47" ht="15">
      <c r="AS333" s="67"/>
      <c r="AT333" s="67"/>
      <c r="AU333" s="68"/>
    </row>
    <row r="334" spans="45:47" ht="15">
      <c r="AS334" s="67"/>
      <c r="AT334" s="67"/>
      <c r="AU334" s="68"/>
    </row>
    <row r="335" spans="45:47" ht="15">
      <c r="AS335" s="67"/>
      <c r="AT335" s="67"/>
      <c r="AU335" s="68"/>
    </row>
    <row r="336" spans="45:47" ht="15">
      <c r="AS336" s="67"/>
      <c r="AT336" s="67"/>
      <c r="AU336" s="68"/>
    </row>
    <row r="337" spans="45:47" ht="15">
      <c r="AS337" s="67"/>
      <c r="AT337" s="67"/>
      <c r="AU337" s="68"/>
    </row>
    <row r="338" spans="45:47" ht="15">
      <c r="AS338" s="67"/>
      <c r="AT338" s="67"/>
      <c r="AU338" s="68"/>
    </row>
    <row r="339" spans="45:47" ht="15">
      <c r="AS339" s="67"/>
      <c r="AT339" s="67"/>
      <c r="AU339" s="68"/>
    </row>
    <row r="340" spans="45:47" ht="15">
      <c r="AS340" s="67"/>
      <c r="AT340" s="67"/>
      <c r="AU340" s="68"/>
    </row>
    <row r="341" spans="45:47" ht="15">
      <c r="AS341" s="67"/>
      <c r="AT341" s="67"/>
      <c r="AU341" s="68"/>
    </row>
    <row r="342" spans="45:47" ht="15">
      <c r="AS342" s="67"/>
      <c r="AT342" s="67"/>
      <c r="AU342" s="68"/>
    </row>
    <row r="343" spans="45:47" ht="15">
      <c r="AS343" s="67"/>
      <c r="AT343" s="67"/>
      <c r="AU343" s="68"/>
    </row>
    <row r="344" spans="45:47" ht="15">
      <c r="AS344" s="67"/>
      <c r="AT344" s="67"/>
      <c r="AU344" s="68"/>
    </row>
    <row r="345" spans="45:47" ht="15">
      <c r="AS345" s="67"/>
      <c r="AT345" s="67"/>
      <c r="AU345" s="68"/>
    </row>
    <row r="346" spans="45:47" ht="15">
      <c r="AS346" s="67"/>
      <c r="AT346" s="67"/>
      <c r="AU346" s="68"/>
    </row>
    <row r="347" spans="45:47" ht="15">
      <c r="AS347" s="67"/>
      <c r="AT347" s="67"/>
      <c r="AU347" s="68"/>
    </row>
    <row r="348" spans="45:47" ht="15">
      <c r="AS348" s="67"/>
      <c r="AT348" s="67"/>
      <c r="AU348" s="68"/>
    </row>
    <row r="349" spans="45:47" ht="15">
      <c r="AS349" s="67"/>
      <c r="AT349" s="67"/>
      <c r="AU349" s="68"/>
    </row>
    <row r="350" spans="45:47" ht="15">
      <c r="AS350" s="67"/>
      <c r="AT350" s="67"/>
      <c r="AU350" s="68"/>
    </row>
    <row r="351" spans="45:47" ht="15">
      <c r="AS351" s="67"/>
      <c r="AT351" s="67"/>
      <c r="AU351" s="68"/>
    </row>
    <row r="352" spans="45:47" ht="15">
      <c r="AS352" s="67"/>
      <c r="AT352" s="67"/>
      <c r="AU352" s="68"/>
    </row>
    <row r="353" spans="45:47" ht="15">
      <c r="AS353" s="67"/>
      <c r="AT353" s="67"/>
      <c r="AU353" s="68"/>
    </row>
    <row r="354" spans="45:47" ht="15">
      <c r="AS354" s="67"/>
      <c r="AT354" s="67"/>
      <c r="AU354" s="68"/>
    </row>
    <row r="355" spans="45:47" ht="15">
      <c r="AS355" s="67"/>
      <c r="AT355" s="67"/>
      <c r="AU355" s="68"/>
    </row>
    <row r="356" spans="45:47" ht="15">
      <c r="AS356" s="67"/>
      <c r="AT356" s="67"/>
      <c r="AU356" s="68"/>
    </row>
    <row r="357" spans="45:47" ht="15">
      <c r="AS357" s="67"/>
      <c r="AT357" s="67"/>
      <c r="AU357" s="68"/>
    </row>
    <row r="358" spans="45:47" ht="15">
      <c r="AS358" s="67"/>
      <c r="AT358" s="67"/>
      <c r="AU358" s="68"/>
    </row>
    <row r="359" spans="45:47" ht="15">
      <c r="AS359" s="67"/>
      <c r="AT359" s="67"/>
      <c r="AU359" s="68"/>
    </row>
    <row r="360" spans="45:47" ht="15">
      <c r="AS360" s="67"/>
      <c r="AT360" s="67"/>
      <c r="AU360" s="68"/>
    </row>
    <row r="361" spans="45:47" ht="15">
      <c r="AS361" s="67"/>
      <c r="AT361" s="67"/>
      <c r="AU361" s="68"/>
    </row>
    <row r="362" spans="45:47" ht="15">
      <c r="AS362" s="67"/>
      <c r="AT362" s="67"/>
      <c r="AU362" s="68"/>
    </row>
    <row r="363" spans="45:47" ht="15">
      <c r="AS363" s="67"/>
      <c r="AT363" s="67"/>
      <c r="AU363" s="68"/>
    </row>
    <row r="364" spans="45:47" ht="15">
      <c r="AS364" s="67"/>
      <c r="AT364" s="67"/>
      <c r="AU364" s="68"/>
    </row>
    <row r="365" spans="45:47" ht="15">
      <c r="AS365" s="67"/>
      <c r="AT365" s="67"/>
      <c r="AU365" s="68"/>
    </row>
    <row r="366" spans="45:47" ht="15">
      <c r="AS366" s="67"/>
      <c r="AT366" s="67"/>
      <c r="AU366" s="68"/>
    </row>
    <row r="367" spans="45:47" ht="15">
      <c r="AS367" s="67"/>
      <c r="AT367" s="67"/>
      <c r="AU367" s="68"/>
    </row>
    <row r="368" spans="45:47" ht="15">
      <c r="AS368" s="67"/>
      <c r="AT368" s="67"/>
      <c r="AU368" s="68"/>
    </row>
    <row r="369" spans="45:47" ht="15">
      <c r="AS369" s="67"/>
      <c r="AT369" s="67"/>
      <c r="AU369" s="68"/>
    </row>
    <row r="370" spans="45:47" ht="15">
      <c r="AS370" s="67"/>
      <c r="AT370" s="67"/>
      <c r="AU370" s="68"/>
    </row>
    <row r="371" spans="45:47" ht="15">
      <c r="AS371" s="67"/>
      <c r="AT371" s="67"/>
      <c r="AU371" s="68"/>
    </row>
    <row r="372" spans="45:47" ht="15">
      <c r="AS372" s="67"/>
      <c r="AT372" s="67"/>
      <c r="AU372" s="68"/>
    </row>
    <row r="373" spans="45:47" ht="15">
      <c r="AS373" s="67"/>
      <c r="AT373" s="67"/>
      <c r="AU373" s="68"/>
    </row>
    <row r="374" spans="45:47" ht="15">
      <c r="AS374" s="67"/>
      <c r="AT374" s="67"/>
      <c r="AU374" s="68"/>
    </row>
    <row r="375" spans="45:47" ht="15">
      <c r="AS375" s="67"/>
      <c r="AT375" s="67"/>
      <c r="AU375" s="68"/>
    </row>
    <row r="376" spans="45:47" ht="15">
      <c r="AS376" s="67"/>
      <c r="AT376" s="67"/>
      <c r="AU376" s="68"/>
    </row>
    <row r="377" spans="45:47" ht="15">
      <c r="AS377" s="67"/>
      <c r="AT377" s="67"/>
      <c r="AU377" s="68"/>
    </row>
    <row r="378" spans="45:47" ht="15">
      <c r="AS378" s="67"/>
      <c r="AT378" s="67"/>
      <c r="AU378" s="68"/>
    </row>
    <row r="379" spans="45:47" ht="15">
      <c r="AS379" s="67"/>
      <c r="AT379" s="67"/>
      <c r="AU379" s="68"/>
    </row>
    <row r="380" spans="45:47" ht="15">
      <c r="AS380" s="67"/>
      <c r="AT380" s="67"/>
      <c r="AU380" s="68"/>
    </row>
    <row r="381" spans="45:47" ht="15">
      <c r="AS381" s="67"/>
      <c r="AT381" s="67"/>
      <c r="AU381" s="68"/>
    </row>
    <row r="382" spans="45:47" ht="15">
      <c r="AS382" s="67"/>
      <c r="AT382" s="67"/>
      <c r="AU382" s="68"/>
    </row>
    <row r="383" spans="45:47" ht="15">
      <c r="AS383" s="67"/>
      <c r="AT383" s="67"/>
      <c r="AU383" s="68"/>
    </row>
    <row r="384" spans="45:47" ht="15">
      <c r="AS384" s="67"/>
      <c r="AT384" s="67"/>
      <c r="AU384" s="68"/>
    </row>
    <row r="385" spans="45:47" ht="15">
      <c r="AS385" s="67"/>
      <c r="AT385" s="67"/>
      <c r="AU385" s="68"/>
    </row>
    <row r="386" spans="45:47" ht="15">
      <c r="AS386" s="67"/>
      <c r="AT386" s="67"/>
      <c r="AU386" s="68"/>
    </row>
    <row r="387" spans="45:47" ht="15">
      <c r="AS387" s="67"/>
      <c r="AT387" s="67"/>
      <c r="AU387" s="68"/>
    </row>
    <row r="388" spans="45:47" ht="15">
      <c r="AS388" s="67"/>
      <c r="AT388" s="67"/>
      <c r="AU388" s="68"/>
    </row>
    <row r="389" spans="45:47" ht="15">
      <c r="AS389" s="67"/>
      <c r="AT389" s="67"/>
      <c r="AU389" s="68"/>
    </row>
    <row r="390" spans="45:47" ht="15">
      <c r="AS390" s="67"/>
      <c r="AT390" s="67"/>
      <c r="AU390" s="68"/>
    </row>
    <row r="391" spans="45:47" ht="15">
      <c r="AS391" s="67"/>
      <c r="AT391" s="67"/>
      <c r="AU391" s="68"/>
    </row>
    <row r="392" spans="45:47" ht="15">
      <c r="AS392" s="67"/>
      <c r="AT392" s="67"/>
      <c r="AU392" s="68"/>
    </row>
    <row r="393" spans="45:47" ht="15">
      <c r="AS393" s="67"/>
      <c r="AT393" s="67"/>
      <c r="AU393" s="68"/>
    </row>
    <row r="394" spans="45:47" ht="15">
      <c r="AS394" s="67"/>
      <c r="AT394" s="67"/>
      <c r="AU394" s="68"/>
    </row>
    <row r="395" spans="45:47" ht="15">
      <c r="AS395" s="67"/>
      <c r="AT395" s="67"/>
      <c r="AU395" s="68"/>
    </row>
    <row r="396" spans="45:47" ht="15">
      <c r="AS396" s="67"/>
      <c r="AT396" s="67"/>
      <c r="AU396" s="68"/>
    </row>
    <row r="397" spans="45:47" ht="15">
      <c r="AS397" s="67"/>
      <c r="AT397" s="67"/>
      <c r="AU397" s="68"/>
    </row>
    <row r="398" spans="45:47" ht="15">
      <c r="AS398" s="67"/>
      <c r="AT398" s="67"/>
      <c r="AU398" s="68"/>
    </row>
    <row r="399" spans="45:47" ht="15">
      <c r="AS399" s="67"/>
      <c r="AT399" s="67"/>
      <c r="AU399" s="68"/>
    </row>
    <row r="400" spans="45:47" ht="15">
      <c r="AS400" s="67"/>
      <c r="AT400" s="67"/>
      <c r="AU400" s="68"/>
    </row>
    <row r="401" spans="45:47" ht="15">
      <c r="AS401" s="67"/>
      <c r="AT401" s="67"/>
      <c r="AU401" s="68"/>
    </row>
    <row r="402" spans="45:47" ht="15">
      <c r="AS402" s="67"/>
      <c r="AT402" s="67"/>
      <c r="AU402" s="68"/>
    </row>
    <row r="403" spans="45:47" ht="15">
      <c r="AS403" s="67"/>
      <c r="AT403" s="67"/>
      <c r="AU403" s="68"/>
    </row>
    <row r="404" spans="45:47" ht="15">
      <c r="AS404" s="67"/>
      <c r="AT404" s="67"/>
      <c r="AU404" s="68"/>
    </row>
    <row r="405" spans="45:47" ht="15">
      <c r="AS405" s="67"/>
      <c r="AT405" s="67"/>
      <c r="AU405" s="68"/>
    </row>
    <row r="406" spans="45:47" ht="15">
      <c r="AS406" s="67"/>
      <c r="AT406" s="67"/>
      <c r="AU406" s="68"/>
    </row>
    <row r="407" spans="45:47" ht="15">
      <c r="AS407" s="67"/>
      <c r="AT407" s="67"/>
      <c r="AU407" s="68"/>
    </row>
    <row r="408" spans="45:47" ht="15">
      <c r="AS408" s="67"/>
      <c r="AT408" s="67"/>
      <c r="AU408" s="68"/>
    </row>
    <row r="409" spans="45:47" ht="15">
      <c r="AS409" s="67"/>
      <c r="AT409" s="67"/>
      <c r="AU409" s="68"/>
    </row>
    <row r="410" spans="45:47" ht="15">
      <c r="AS410" s="67"/>
      <c r="AT410" s="67"/>
      <c r="AU410" s="68"/>
    </row>
    <row r="411" spans="45:47" ht="15">
      <c r="AS411" s="67"/>
      <c r="AT411" s="67"/>
      <c r="AU411" s="68"/>
    </row>
    <row r="412" spans="45:47" ht="15">
      <c r="AS412" s="67"/>
      <c r="AT412" s="67"/>
      <c r="AU412" s="68"/>
    </row>
    <row r="413" spans="45:47" ht="15">
      <c r="AS413" s="67"/>
      <c r="AT413" s="67"/>
      <c r="AU413" s="68"/>
    </row>
    <row r="414" spans="45:47" ht="15">
      <c r="AS414" s="67"/>
      <c r="AT414" s="67"/>
      <c r="AU414" s="68"/>
    </row>
    <row r="415" spans="45:47" ht="15">
      <c r="AS415" s="67"/>
      <c r="AT415" s="67"/>
      <c r="AU415" s="68"/>
    </row>
    <row r="416" spans="45:47" ht="15">
      <c r="AS416" s="67"/>
      <c r="AT416" s="67"/>
      <c r="AU416" s="68"/>
    </row>
    <row r="417" spans="45:47" ht="15">
      <c r="AS417" s="67"/>
      <c r="AT417" s="67"/>
      <c r="AU417" s="68"/>
    </row>
    <row r="418" spans="45:47" ht="15">
      <c r="AS418" s="67"/>
      <c r="AT418" s="67"/>
      <c r="AU418" s="68"/>
    </row>
    <row r="419" spans="45:47" ht="15">
      <c r="AS419" s="67"/>
      <c r="AT419" s="67"/>
      <c r="AU419" s="68"/>
    </row>
    <row r="420" spans="45:47" ht="15">
      <c r="AS420" s="67"/>
      <c r="AT420" s="67"/>
      <c r="AU420" s="68"/>
    </row>
    <row r="421" spans="45:47" ht="15">
      <c r="AS421" s="67"/>
      <c r="AT421" s="67"/>
      <c r="AU421" s="68"/>
    </row>
    <row r="422" spans="45:47" ht="15">
      <c r="AS422" s="67"/>
      <c r="AT422" s="67"/>
      <c r="AU422" s="68"/>
    </row>
    <row r="423" spans="45:47" ht="15">
      <c r="AS423" s="67"/>
      <c r="AT423" s="67"/>
      <c r="AU423" s="68"/>
    </row>
    <row r="424" spans="45:47" ht="15">
      <c r="AS424" s="67"/>
      <c r="AT424" s="67"/>
      <c r="AU424" s="68"/>
    </row>
    <row r="425" spans="45:47" ht="15">
      <c r="AS425" s="67"/>
      <c r="AT425" s="67"/>
      <c r="AU425" s="68"/>
    </row>
    <row r="426" spans="45:47" ht="15">
      <c r="AS426" s="67"/>
      <c r="AT426" s="67"/>
      <c r="AU426" s="68"/>
    </row>
    <row r="427" spans="45:47" ht="15">
      <c r="AS427" s="67"/>
      <c r="AT427" s="67"/>
      <c r="AU427" s="68"/>
    </row>
    <row r="428" spans="45:47" ht="15">
      <c r="AS428" s="67"/>
      <c r="AT428" s="67"/>
      <c r="AU428" s="68"/>
    </row>
    <row r="429" spans="45:47" ht="15">
      <c r="AS429" s="67"/>
      <c r="AT429" s="67"/>
      <c r="AU429" s="68"/>
    </row>
    <row r="430" spans="45:47" ht="15">
      <c r="AS430" s="67"/>
      <c r="AT430" s="67"/>
      <c r="AU430" s="68"/>
    </row>
    <row r="431" spans="45:47" ht="15">
      <c r="AS431" s="67"/>
      <c r="AT431" s="67"/>
      <c r="AU431" s="68"/>
    </row>
    <row r="432" spans="45:47" ht="15">
      <c r="AS432" s="67"/>
      <c r="AT432" s="67"/>
      <c r="AU432" s="68"/>
    </row>
    <row r="433" spans="45:47" ht="15">
      <c r="AS433" s="67"/>
      <c r="AT433" s="67"/>
      <c r="AU433" s="68"/>
    </row>
    <row r="434" spans="45:47" ht="15">
      <c r="AS434" s="67"/>
      <c r="AT434" s="67"/>
      <c r="AU434" s="68"/>
    </row>
    <row r="435" spans="45:47" ht="15">
      <c r="AS435" s="67"/>
      <c r="AT435" s="67"/>
      <c r="AU435" s="68"/>
    </row>
    <row r="436" spans="45:47" ht="15">
      <c r="AS436" s="67"/>
      <c r="AT436" s="67"/>
      <c r="AU436" s="68"/>
    </row>
    <row r="437" spans="45:47" ht="15">
      <c r="AS437" s="67"/>
      <c r="AT437" s="67"/>
      <c r="AU437" s="68"/>
    </row>
    <row r="438" spans="45:47" ht="15">
      <c r="AS438" s="67"/>
      <c r="AT438" s="67"/>
      <c r="AU438" s="68"/>
    </row>
    <row r="439" spans="45:47" ht="15">
      <c r="AS439" s="67"/>
      <c r="AT439" s="67"/>
      <c r="AU439" s="68"/>
    </row>
    <row r="440" spans="45:47" ht="15">
      <c r="AS440" s="67"/>
      <c r="AT440" s="67"/>
      <c r="AU440" s="68"/>
    </row>
    <row r="441" spans="45:47" ht="15">
      <c r="AS441" s="67"/>
      <c r="AT441" s="67"/>
      <c r="AU441" s="68"/>
    </row>
    <row r="442" spans="45:47" ht="15">
      <c r="AS442" s="67"/>
      <c r="AT442" s="67"/>
      <c r="AU442" s="68"/>
    </row>
    <row r="443" spans="45:47" ht="15">
      <c r="AS443" s="67"/>
      <c r="AT443" s="67"/>
      <c r="AU443" s="68"/>
    </row>
    <row r="444" spans="45:47" ht="15">
      <c r="AS444" s="67"/>
      <c r="AT444" s="67"/>
      <c r="AU444" s="68"/>
    </row>
    <row r="445" spans="45:47" ht="15">
      <c r="AS445" s="67"/>
      <c r="AT445" s="67"/>
      <c r="AU445" s="68"/>
    </row>
    <row r="446" spans="45:47" ht="15">
      <c r="AS446" s="67"/>
      <c r="AT446" s="67"/>
      <c r="AU446" s="68"/>
    </row>
    <row r="447" spans="45:47" ht="15">
      <c r="AS447" s="67"/>
      <c r="AT447" s="67"/>
      <c r="AU447" s="68"/>
    </row>
    <row r="448" spans="45:47" ht="15">
      <c r="AS448" s="67"/>
      <c r="AT448" s="67"/>
      <c r="AU448" s="68"/>
    </row>
    <row r="449" spans="45:47" ht="15">
      <c r="AS449" s="67"/>
      <c r="AT449" s="67"/>
      <c r="AU449" s="68"/>
    </row>
    <row r="450" spans="45:47" ht="15">
      <c r="AS450" s="67"/>
      <c r="AT450" s="67"/>
      <c r="AU450" s="68"/>
    </row>
    <row r="451" spans="45:47" ht="15">
      <c r="AS451" s="67"/>
      <c r="AT451" s="67"/>
      <c r="AU451" s="68"/>
    </row>
    <row r="452" spans="45:47" ht="15">
      <c r="AS452" s="67"/>
      <c r="AT452" s="67"/>
      <c r="AU452" s="68"/>
    </row>
    <row r="453" spans="45:47" ht="15">
      <c r="AS453" s="67"/>
      <c r="AT453" s="67"/>
      <c r="AU453" s="68"/>
    </row>
    <row r="454" spans="45:47" ht="15">
      <c r="AS454" s="67"/>
      <c r="AT454" s="67"/>
      <c r="AU454" s="68"/>
    </row>
    <row r="455" spans="45:47" ht="15">
      <c r="AS455" s="67"/>
      <c r="AT455" s="67"/>
      <c r="AU455" s="68"/>
    </row>
    <row r="456" spans="45:47" ht="15">
      <c r="AS456" s="67"/>
      <c r="AT456" s="67"/>
      <c r="AU456" s="68"/>
    </row>
    <row r="457" spans="45:47" ht="15">
      <c r="AS457" s="67"/>
      <c r="AT457" s="67"/>
      <c r="AU457" s="68"/>
    </row>
    <row r="458" spans="45:47" ht="15">
      <c r="AS458" s="67"/>
      <c r="AT458" s="67"/>
      <c r="AU458" s="68"/>
    </row>
    <row r="459" spans="45:47" ht="15">
      <c r="AS459" s="67"/>
      <c r="AT459" s="67"/>
      <c r="AU459" s="68"/>
    </row>
    <row r="460" spans="45:47" ht="15">
      <c r="AS460" s="67"/>
      <c r="AT460" s="67"/>
      <c r="AU460" s="68"/>
    </row>
    <row r="461" spans="45:47" ht="15">
      <c r="AS461" s="67"/>
      <c r="AT461" s="67"/>
      <c r="AU461" s="68"/>
    </row>
    <row r="462" spans="45:47" ht="15">
      <c r="AS462" s="67"/>
      <c r="AT462" s="67"/>
      <c r="AU462" s="68"/>
    </row>
    <row r="463" spans="45:47" ht="15">
      <c r="AS463" s="67"/>
      <c r="AT463" s="67"/>
      <c r="AU463" s="68"/>
    </row>
    <row r="464" spans="45:47" ht="15">
      <c r="AS464" s="67"/>
      <c r="AT464" s="67"/>
      <c r="AU464" s="68"/>
    </row>
    <row r="465" spans="45:47" ht="15">
      <c r="AS465" s="67"/>
      <c r="AT465" s="67"/>
      <c r="AU465" s="68"/>
    </row>
    <row r="466" spans="45:47" ht="15">
      <c r="AS466" s="67"/>
      <c r="AT466" s="67"/>
      <c r="AU466" s="68"/>
    </row>
    <row r="467" spans="45:47" ht="15">
      <c r="AS467" s="67"/>
      <c r="AT467" s="67"/>
      <c r="AU467" s="68"/>
    </row>
    <row r="468" spans="45:47" ht="15">
      <c r="AS468" s="67"/>
      <c r="AT468" s="67"/>
      <c r="AU468" s="68"/>
    </row>
    <row r="469" spans="45:47" ht="15">
      <c r="AS469" s="67"/>
      <c r="AT469" s="67"/>
      <c r="AU469" s="68"/>
    </row>
    <row r="470" spans="45:47" ht="15">
      <c r="AS470" s="67"/>
      <c r="AT470" s="67"/>
      <c r="AU470" s="68"/>
    </row>
    <row r="471" spans="45:47" ht="15">
      <c r="AS471" s="67"/>
      <c r="AT471" s="67"/>
      <c r="AU471" s="68"/>
    </row>
    <row r="472" spans="45:47" ht="15">
      <c r="AS472" s="67"/>
      <c r="AT472" s="67"/>
      <c r="AU472" s="68"/>
    </row>
    <row r="473" spans="45:47" ht="15">
      <c r="AS473" s="67"/>
      <c r="AT473" s="67"/>
      <c r="AU473" s="68"/>
    </row>
    <row r="474" spans="45:47" ht="15">
      <c r="AS474" s="67"/>
      <c r="AT474" s="67"/>
      <c r="AU474" s="68"/>
    </row>
    <row r="475" spans="45:47" ht="15">
      <c r="AS475" s="67"/>
      <c r="AT475" s="67"/>
      <c r="AU475" s="68"/>
    </row>
    <row r="476" spans="45:47" ht="15">
      <c r="AS476" s="67"/>
      <c r="AT476" s="67"/>
      <c r="AU476" s="68"/>
    </row>
    <row r="477" spans="45:47" ht="15">
      <c r="AS477" s="67"/>
      <c r="AT477" s="67"/>
      <c r="AU477" s="68"/>
    </row>
    <row r="478" spans="45:47" ht="15">
      <c r="AS478" s="67"/>
      <c r="AT478" s="67"/>
      <c r="AU478" s="68"/>
    </row>
    <row r="479" spans="45:47" ht="15">
      <c r="AS479" s="67"/>
      <c r="AT479" s="67"/>
      <c r="AU479" s="68"/>
    </row>
    <row r="480" spans="45:47" ht="15">
      <c r="AS480" s="67"/>
      <c r="AT480" s="67"/>
      <c r="AU480" s="68"/>
    </row>
    <row r="481" spans="45:47" ht="15">
      <c r="AS481" s="67"/>
      <c r="AT481" s="67"/>
      <c r="AU481" s="68"/>
    </row>
    <row r="482" spans="45:47" ht="15">
      <c r="AS482" s="67"/>
      <c r="AT482" s="67"/>
      <c r="AU482" s="68"/>
    </row>
    <row r="483" spans="45:47" ht="15">
      <c r="AS483" s="67"/>
      <c r="AT483" s="67"/>
      <c r="AU483" s="68"/>
    </row>
    <row r="484" spans="45:47" ht="15">
      <c r="AS484" s="67"/>
      <c r="AT484" s="67"/>
      <c r="AU484" s="68"/>
    </row>
    <row r="485" spans="45:47" ht="15">
      <c r="AS485" s="67"/>
      <c r="AT485" s="67"/>
      <c r="AU485" s="68"/>
    </row>
    <row r="486" spans="45:47" ht="15">
      <c r="AS486" s="67"/>
      <c r="AT486" s="67"/>
      <c r="AU486" s="68"/>
    </row>
    <row r="487" spans="45:47" ht="15">
      <c r="AS487" s="67"/>
      <c r="AT487" s="67"/>
      <c r="AU487" s="68"/>
    </row>
    <row r="488" spans="45:47" ht="15">
      <c r="AS488" s="67"/>
      <c r="AT488" s="67"/>
      <c r="AU488" s="68"/>
    </row>
    <row r="489" spans="45:47" ht="15">
      <c r="AS489" s="67"/>
      <c r="AT489" s="67"/>
      <c r="AU489" s="68"/>
    </row>
    <row r="490" spans="45:47" ht="15">
      <c r="AS490" s="67"/>
      <c r="AT490" s="67"/>
      <c r="AU490" s="68"/>
    </row>
    <row r="491" spans="45:47" ht="15">
      <c r="AS491" s="67"/>
      <c r="AT491" s="67"/>
      <c r="AU491" s="68"/>
    </row>
    <row r="492" spans="45:47" ht="15">
      <c r="AS492" s="67"/>
      <c r="AT492" s="67"/>
      <c r="AU492" s="68"/>
    </row>
    <row r="493" spans="45:47" ht="15">
      <c r="AS493" s="67"/>
      <c r="AT493" s="67"/>
      <c r="AU493" s="68"/>
    </row>
    <row r="494" spans="45:47" ht="15">
      <c r="AS494" s="67"/>
      <c r="AT494" s="67"/>
      <c r="AU494" s="68"/>
    </row>
    <row r="495" spans="45:47" ht="15">
      <c r="AS495" s="67"/>
      <c r="AT495" s="67"/>
      <c r="AU495" s="68"/>
    </row>
    <row r="496" spans="45:47" ht="15">
      <c r="AS496" s="67"/>
      <c r="AT496" s="67"/>
      <c r="AU496" s="68"/>
    </row>
    <row r="497" spans="45:47" ht="15">
      <c r="AS497" s="67"/>
      <c r="AT497" s="67"/>
      <c r="AU497" s="68"/>
    </row>
    <row r="498" spans="45:47" ht="15">
      <c r="AS498" s="67"/>
      <c r="AT498" s="67"/>
      <c r="AU498" s="68"/>
    </row>
    <row r="499" spans="45:47" ht="15">
      <c r="AS499" s="67"/>
      <c r="AT499" s="67"/>
      <c r="AU499" s="68"/>
    </row>
    <row r="500" spans="45:47" ht="15">
      <c r="AS500" s="67"/>
      <c r="AT500" s="67"/>
      <c r="AU500" s="68"/>
    </row>
    <row r="501" spans="45:47" ht="15">
      <c r="AS501" s="67"/>
      <c r="AT501" s="67"/>
      <c r="AU501" s="68"/>
    </row>
    <row r="502" spans="45:47" ht="15">
      <c r="AS502" s="67"/>
      <c r="AT502" s="67"/>
      <c r="AU502" s="68"/>
    </row>
    <row r="503" spans="45:47" ht="15">
      <c r="AS503" s="67"/>
      <c r="AT503" s="67"/>
      <c r="AU503" s="68"/>
    </row>
    <row r="504" spans="45:47" ht="15">
      <c r="AS504" s="67"/>
      <c r="AT504" s="67"/>
      <c r="AU504" s="68"/>
    </row>
    <row r="505" spans="45:47" ht="15">
      <c r="AS505" s="67"/>
      <c r="AT505" s="67"/>
      <c r="AU505" s="68"/>
    </row>
    <row r="506" spans="45:47" ht="15">
      <c r="AS506" s="67"/>
      <c r="AT506" s="67"/>
      <c r="AU506" s="68"/>
    </row>
    <row r="507" spans="45:47" ht="15">
      <c r="AS507" s="67"/>
      <c r="AT507" s="67"/>
      <c r="AU507" s="68"/>
    </row>
    <row r="508" spans="45:47" ht="15">
      <c r="AS508" s="67"/>
      <c r="AT508" s="67"/>
      <c r="AU508" s="68"/>
    </row>
    <row r="509" spans="45:47" ht="15">
      <c r="AS509" s="67"/>
      <c r="AT509" s="67"/>
      <c r="AU509" s="68"/>
    </row>
    <row r="510" spans="45:47" ht="15">
      <c r="AS510" s="67"/>
      <c r="AT510" s="67"/>
      <c r="AU510" s="68"/>
    </row>
    <row r="511" spans="45:47" ht="15">
      <c r="AS511" s="67"/>
      <c r="AT511" s="67"/>
      <c r="AU511" s="68"/>
    </row>
    <row r="512" spans="45:47" ht="15">
      <c r="AS512" s="67"/>
      <c r="AT512" s="67"/>
      <c r="AU512" s="68"/>
    </row>
    <row r="513" spans="45:47" ht="15">
      <c r="AS513" s="67"/>
      <c r="AT513" s="67"/>
      <c r="AU513" s="68"/>
    </row>
    <row r="514" spans="45:47" ht="15">
      <c r="AS514" s="67"/>
      <c r="AT514" s="67"/>
      <c r="AU514" s="68"/>
    </row>
    <row r="515" spans="45:47" ht="15">
      <c r="AS515" s="67"/>
      <c r="AT515" s="67"/>
      <c r="AU515" s="68"/>
    </row>
    <row r="516" spans="45:47" ht="15">
      <c r="AS516" s="67"/>
      <c r="AT516" s="67"/>
      <c r="AU516" s="68"/>
    </row>
    <row r="517" spans="45:47" ht="15">
      <c r="AS517" s="67"/>
      <c r="AT517" s="67"/>
      <c r="AU517" s="68"/>
    </row>
    <row r="518" spans="45:47" ht="15">
      <c r="AS518" s="67"/>
      <c r="AT518" s="67"/>
      <c r="AU518" s="68"/>
    </row>
    <row r="519" spans="45:47" ht="15">
      <c r="AS519" s="67"/>
      <c r="AT519" s="67"/>
      <c r="AU519" s="68"/>
    </row>
    <row r="520" spans="45:47" ht="15">
      <c r="AS520" s="67"/>
      <c r="AT520" s="67"/>
      <c r="AU520" s="68"/>
    </row>
    <row r="521" spans="45:47" ht="15">
      <c r="AS521" s="67"/>
      <c r="AT521" s="67"/>
      <c r="AU521" s="68"/>
    </row>
    <row r="522" spans="45:47" ht="15">
      <c r="AS522" s="67"/>
      <c r="AT522" s="67"/>
      <c r="AU522" s="68"/>
    </row>
    <row r="523" spans="45:47" ht="15">
      <c r="AS523" s="67"/>
      <c r="AT523" s="67"/>
      <c r="AU523" s="68"/>
    </row>
    <row r="524" spans="45:47" ht="15">
      <c r="AS524" s="67"/>
      <c r="AT524" s="67"/>
      <c r="AU524" s="68"/>
    </row>
    <row r="525" spans="45:47" ht="15">
      <c r="AS525" s="67"/>
      <c r="AT525" s="67"/>
      <c r="AU525" s="68"/>
    </row>
    <row r="526" spans="45:47" ht="15">
      <c r="AS526" s="67"/>
      <c r="AT526" s="67"/>
      <c r="AU526" s="68"/>
    </row>
    <row r="527" spans="45:47" ht="15">
      <c r="AS527" s="67"/>
      <c r="AT527" s="67"/>
      <c r="AU527" s="68"/>
    </row>
    <row r="528" spans="45:47" ht="15">
      <c r="AS528" s="67"/>
      <c r="AT528" s="67"/>
      <c r="AU528" s="68"/>
    </row>
    <row r="529" spans="45:47" ht="15">
      <c r="AS529" s="67"/>
      <c r="AT529" s="67"/>
      <c r="AU529" s="68"/>
    </row>
  </sheetData>
  <sheetProtection autoFilter="0"/>
  <sortState xmlns:xlrd2="http://schemas.microsoft.com/office/spreadsheetml/2017/richdata2" ref="CA8:CB140">
    <sortCondition ref="CA8:CA140"/>
  </sortState>
  <mergeCells count="20">
    <mergeCell ref="C2:AP2"/>
    <mergeCell ref="C3:AP3"/>
    <mergeCell ref="C4:AP4"/>
    <mergeCell ref="Y5:AB5"/>
    <mergeCell ref="B1:AP1"/>
    <mergeCell ref="B145:C145"/>
    <mergeCell ref="AP5:AP6"/>
    <mergeCell ref="B5:B6"/>
    <mergeCell ref="C5:L5"/>
    <mergeCell ref="A5:A6"/>
    <mergeCell ref="M5:P5"/>
    <mergeCell ref="U5:X5"/>
    <mergeCell ref="AO5:AO6"/>
    <mergeCell ref="Q5:T5"/>
    <mergeCell ref="AC5:AN5"/>
    <mergeCell ref="BM7:BN7"/>
    <mergeCell ref="BO7:BP7"/>
    <mergeCell ref="BQ7:BR7"/>
    <mergeCell ref="B143:C143"/>
    <mergeCell ref="B144:C144"/>
  </mergeCells>
  <conditionalFormatting sqref="BT8:BT132">
    <cfRule type="duplicateValues" dxfId="22" priority="1"/>
  </conditionalFormatting>
  <pageMargins left="0.31496062992125984" right="0.19685039370078741" top="0.78740157480314965" bottom="0.78740157480314965" header="0" footer="0"/>
  <pageSetup orientation="portrait" r:id="rId1"/>
  <headerFooter alignWithMargins="0"/>
  <ignoredErrors>
    <ignoredError sqref="AM7:AN8 D7:AD7 AG8:AH8 AG15 AM15 D15:I15 D10:I14 AG22 AM22 D22:I22 D16:I21 AG34 AM34 D34:I34 D23:I33 AG45 AM45 D45:I45 D35:I44 AG65 AM65 D65:I65 D46:I64 AG83 AM83 D83:I83 D66:I82 AG107 AM107 D107:I107 D84:I106 AG131 AM131 D131:I131 D108:I130 D132:I141 AG7 D9:I9 K107:AC107 D8:I8 K8:AD8 K15:AC15 K10:AB14 K22:AC22 K16:AB21 K34:AC34 K23:AB33 K45:AC45 K35:AB44 K65:AC65 K46:AB64 K83:AC83 K66:AB82 K84:AB106 K131:AC131 K108:AB130 K132:AB141 K9:AC9" 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G139"/>
  <sheetViews>
    <sheetView topLeftCell="AQ126" workbookViewId="0">
      <selection activeCell="BS5" sqref="BS5:BS138"/>
    </sheetView>
  </sheetViews>
  <sheetFormatPr baseColWidth="10" defaultColWidth="11.42578125" defaultRowHeight="12.75"/>
  <cols>
    <col min="1" max="1" width="26.42578125" customWidth="1"/>
    <col min="2" max="2" width="23" customWidth="1"/>
    <col min="3" max="3" width="7" customWidth="1"/>
    <col min="4" max="4" width="13.140625" customWidth="1"/>
    <col min="5" max="5" width="5" customWidth="1"/>
    <col min="6" max="6" width="7" customWidth="1"/>
    <col min="7" max="7" width="4" customWidth="1"/>
    <col min="8" max="8" width="6" customWidth="1"/>
    <col min="9" max="10" width="5" customWidth="1"/>
    <col min="11" max="11" width="13.140625" customWidth="1"/>
    <col min="12" max="12" width="5" customWidth="1"/>
    <col min="13" max="17" width="13.140625" customWidth="1"/>
    <col min="18" max="18" width="13.140625" bestFit="1" customWidth="1"/>
    <col min="19" max="19" width="13.140625" customWidth="1"/>
    <col min="20" max="20" width="26.42578125" customWidth="1"/>
    <col min="21" max="21" width="23" customWidth="1"/>
    <col min="22" max="29" width="7" customWidth="1"/>
    <col min="30" max="33" width="6" customWidth="1"/>
    <col min="34" max="34" width="11.140625" customWidth="1"/>
    <col min="35" max="39" width="13.140625" customWidth="1"/>
    <col min="41" max="41" width="26.42578125" customWidth="1"/>
    <col min="42" max="42" width="23" customWidth="1"/>
    <col min="43" max="43" width="5" customWidth="1"/>
    <col min="44" max="44" width="3" customWidth="1"/>
    <col min="45" max="45" width="4" customWidth="1"/>
    <col min="46" max="46" width="8" customWidth="1"/>
    <col min="47" max="47" width="4" customWidth="1"/>
    <col min="48" max="49" width="5" customWidth="1"/>
    <col min="50" max="50" width="7" customWidth="1"/>
    <col min="51" max="52" width="4" customWidth="1"/>
    <col min="53" max="53" width="3" customWidth="1"/>
    <col min="54" max="54" width="4" customWidth="1"/>
    <col min="55" max="55" width="5" customWidth="1"/>
    <col min="56" max="56" width="6" customWidth="1"/>
    <col min="57" max="57" width="5" customWidth="1"/>
    <col min="58" max="58" width="6" customWidth="1"/>
    <col min="59" max="60" width="4" customWidth="1"/>
    <col min="61" max="63" width="5" customWidth="1"/>
    <col min="64" max="64" width="3" customWidth="1"/>
    <col min="65" max="65" width="4" bestFit="1" customWidth="1"/>
    <col min="66" max="66" width="3" customWidth="1"/>
    <col min="67" max="68" width="5" customWidth="1"/>
    <col min="69" max="69" width="3" customWidth="1"/>
    <col min="70" max="70" width="2" customWidth="1"/>
    <col min="71" max="72" width="13.140625" customWidth="1"/>
    <col min="73" max="73" width="8" customWidth="1"/>
    <col min="74" max="74" width="13.140625" bestFit="1" customWidth="1"/>
    <col min="76" max="76" width="26.42578125" customWidth="1"/>
    <col min="77" max="77" width="23" customWidth="1"/>
    <col min="78" max="78" width="8" customWidth="1"/>
    <col min="79" max="79" width="5" customWidth="1"/>
    <col min="80" max="80" width="13.140625" customWidth="1"/>
    <col min="81" max="82" width="8" customWidth="1"/>
    <col min="83" max="84" width="5" customWidth="1"/>
    <col min="85" max="85" width="7.42578125" customWidth="1"/>
    <col min="86" max="86" width="13.140625" customWidth="1"/>
    <col min="87" max="87" width="7" bestFit="1" customWidth="1"/>
    <col min="88" max="88" width="26.42578125" customWidth="1"/>
    <col min="89" max="89" width="23" customWidth="1"/>
    <col min="90" max="90" width="7" customWidth="1"/>
    <col min="91" max="92" width="7" bestFit="1" customWidth="1"/>
    <col min="93" max="93" width="8" bestFit="1" customWidth="1"/>
    <col min="94" max="98" width="7" bestFit="1" customWidth="1"/>
    <col min="99" max="99" width="7" customWidth="1"/>
    <col min="100" max="101" width="6" customWidth="1"/>
    <col min="102" max="102" width="13.140625" customWidth="1"/>
    <col min="103" max="103" width="13.140625" bestFit="1" customWidth="1"/>
    <col min="107" max="107" width="26.42578125" customWidth="1"/>
    <col min="108" max="108" width="23" customWidth="1"/>
    <col min="109" max="109" width="8" customWidth="1"/>
    <col min="110" max="110" width="11.140625" customWidth="1"/>
    <col min="111" max="111" width="13.140625" bestFit="1" customWidth="1"/>
  </cols>
  <sheetData>
    <row r="1" spans="1:111">
      <c r="BX1" s="24" t="s">
        <v>836</v>
      </c>
      <c r="BY1" t="s">
        <v>810</v>
      </c>
    </row>
    <row r="3" spans="1:111">
      <c r="A3" s="24" t="s">
        <v>837</v>
      </c>
      <c r="B3" s="24" t="s">
        <v>838</v>
      </c>
      <c r="N3" s="259" t="s">
        <v>839</v>
      </c>
      <c r="O3" s="259" t="s">
        <v>840</v>
      </c>
      <c r="P3" s="259" t="s">
        <v>841</v>
      </c>
      <c r="Q3" s="259">
        <v>3</v>
      </c>
      <c r="R3" s="259" t="s">
        <v>842</v>
      </c>
      <c r="S3" s="259"/>
      <c r="T3" s="24" t="s">
        <v>837</v>
      </c>
      <c r="U3" s="24" t="s">
        <v>838</v>
      </c>
      <c r="AO3" s="265" t="s">
        <v>837</v>
      </c>
      <c r="AP3" s="265" t="s">
        <v>838</v>
      </c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X3" s="24" t="s">
        <v>843</v>
      </c>
      <c r="BY3" s="24" t="s">
        <v>838</v>
      </c>
      <c r="CJ3" s="24" t="s">
        <v>843</v>
      </c>
      <c r="CK3" s="24" t="s">
        <v>838</v>
      </c>
      <c r="DC3" s="24" t="s">
        <v>843</v>
      </c>
      <c r="DD3" s="24" t="s">
        <v>838</v>
      </c>
    </row>
    <row r="4" spans="1:111">
      <c r="A4" s="24" t="s">
        <v>844</v>
      </c>
      <c r="B4" t="s">
        <v>811</v>
      </c>
      <c r="C4" t="s">
        <v>812</v>
      </c>
      <c r="D4" t="s">
        <v>845</v>
      </c>
      <c r="N4">
        <v>0</v>
      </c>
      <c r="O4">
        <v>1</v>
      </c>
      <c r="P4">
        <v>2</v>
      </c>
      <c r="Q4">
        <v>3</v>
      </c>
      <c r="R4" t="s">
        <v>796</v>
      </c>
      <c r="T4" s="24" t="s">
        <v>844</v>
      </c>
      <c r="U4">
        <v>0</v>
      </c>
      <c r="V4">
        <v>1</v>
      </c>
      <c r="W4">
        <v>2</v>
      </c>
      <c r="X4">
        <v>3</v>
      </c>
      <c r="Y4">
        <v>4</v>
      </c>
      <c r="Z4">
        <v>5</v>
      </c>
      <c r="AA4">
        <v>6</v>
      </c>
      <c r="AB4">
        <v>7</v>
      </c>
      <c r="AC4">
        <v>8</v>
      </c>
      <c r="AD4">
        <v>9</v>
      </c>
      <c r="AE4">
        <v>10</v>
      </c>
      <c r="AF4">
        <v>11</v>
      </c>
      <c r="AG4">
        <v>12</v>
      </c>
      <c r="AH4" t="s">
        <v>846</v>
      </c>
      <c r="AI4" t="s">
        <v>845</v>
      </c>
      <c r="AO4" s="265" t="s">
        <v>844</v>
      </c>
      <c r="AP4" s="156" t="s">
        <v>677</v>
      </c>
      <c r="AQ4" s="156" t="s">
        <v>681</v>
      </c>
      <c r="AR4" s="156" t="s">
        <v>683</v>
      </c>
      <c r="AS4" s="156" t="s">
        <v>684</v>
      </c>
      <c r="AT4" s="156" t="s">
        <v>687</v>
      </c>
      <c r="AU4" s="156" t="s">
        <v>688</v>
      </c>
      <c r="AV4" s="156" t="s">
        <v>689</v>
      </c>
      <c r="AW4" s="156" t="s">
        <v>690</v>
      </c>
      <c r="AX4" s="156" t="s">
        <v>691</v>
      </c>
      <c r="AY4" s="156" t="s">
        <v>847</v>
      </c>
      <c r="AZ4" s="156" t="s">
        <v>848</v>
      </c>
      <c r="BA4" s="156" t="s">
        <v>849</v>
      </c>
      <c r="BB4" s="156" t="s">
        <v>850</v>
      </c>
      <c r="BC4" s="156" t="s">
        <v>851</v>
      </c>
      <c r="BD4" s="156" t="s">
        <v>852</v>
      </c>
      <c r="BE4" s="156" t="s">
        <v>853</v>
      </c>
      <c r="BF4" s="156" t="s">
        <v>854</v>
      </c>
      <c r="BG4" s="156" t="s">
        <v>855</v>
      </c>
      <c r="BH4" s="156" t="s">
        <v>856</v>
      </c>
      <c r="BI4" s="156" t="s">
        <v>857</v>
      </c>
      <c r="BJ4" s="156" t="s">
        <v>858</v>
      </c>
      <c r="BK4" s="156" t="s">
        <v>859</v>
      </c>
      <c r="BL4" s="156" t="s">
        <v>860</v>
      </c>
      <c r="BM4" s="156" t="s">
        <v>861</v>
      </c>
      <c r="BN4" s="156" t="s">
        <v>862</v>
      </c>
      <c r="BO4" s="156" t="s">
        <v>863</v>
      </c>
      <c r="BP4" s="156" t="s">
        <v>864</v>
      </c>
      <c r="BQ4" s="156" t="s">
        <v>865</v>
      </c>
      <c r="BR4" s="156"/>
      <c r="BS4" s="1" t="s">
        <v>845</v>
      </c>
      <c r="BX4" s="24" t="s">
        <v>844</v>
      </c>
      <c r="BY4" t="s">
        <v>813</v>
      </c>
      <c r="BZ4" t="s">
        <v>814</v>
      </c>
      <c r="CA4" t="s">
        <v>815</v>
      </c>
      <c r="CB4" t="s">
        <v>845</v>
      </c>
      <c r="CJ4" s="24" t="s">
        <v>844</v>
      </c>
      <c r="CK4">
        <v>0</v>
      </c>
      <c r="CL4">
        <v>1</v>
      </c>
      <c r="CM4">
        <v>2</v>
      </c>
      <c r="CN4">
        <v>3</v>
      </c>
      <c r="CO4">
        <v>4</v>
      </c>
      <c r="CP4">
        <v>5</v>
      </c>
      <c r="CQ4">
        <v>6</v>
      </c>
      <c r="CR4">
        <v>7</v>
      </c>
      <c r="CS4">
        <v>8</v>
      </c>
      <c r="CT4">
        <v>9</v>
      </c>
      <c r="CU4">
        <v>10</v>
      </c>
      <c r="CV4">
        <v>11</v>
      </c>
      <c r="CW4">
        <v>12</v>
      </c>
      <c r="CX4" t="s">
        <v>845</v>
      </c>
      <c r="DC4" s="24" t="s">
        <v>844</v>
      </c>
      <c r="DD4" t="s">
        <v>809</v>
      </c>
      <c r="DE4" t="s">
        <v>810</v>
      </c>
      <c r="DF4" t="s">
        <v>846</v>
      </c>
      <c r="DG4" t="s">
        <v>845</v>
      </c>
    </row>
    <row r="5" spans="1:111">
      <c r="A5" s="10" t="s">
        <v>866</v>
      </c>
      <c r="B5">
        <v>633572</v>
      </c>
      <c r="C5">
        <v>34485</v>
      </c>
      <c r="D5">
        <v>668057</v>
      </c>
      <c r="N5">
        <f>B5+C5</f>
        <v>668057</v>
      </c>
      <c r="O5">
        <f>D5+E5</f>
        <v>668057</v>
      </c>
      <c r="P5">
        <f>F5+G5</f>
        <v>0</v>
      </c>
      <c r="Q5">
        <f>H5</f>
        <v>0</v>
      </c>
      <c r="R5">
        <f>I5+J5</f>
        <v>0</v>
      </c>
      <c r="T5" s="10" t="s">
        <v>866</v>
      </c>
      <c r="U5">
        <v>8889</v>
      </c>
      <c r="V5">
        <v>30413</v>
      </c>
      <c r="W5">
        <v>90275</v>
      </c>
      <c r="X5">
        <v>44404</v>
      </c>
      <c r="Y5">
        <v>260430</v>
      </c>
      <c r="Z5">
        <v>37170</v>
      </c>
      <c r="AA5">
        <v>41396</v>
      </c>
      <c r="AB5">
        <v>42843</v>
      </c>
      <c r="AC5">
        <v>35798</v>
      </c>
      <c r="AD5">
        <v>26802</v>
      </c>
      <c r="AE5">
        <v>19095</v>
      </c>
      <c r="AF5">
        <v>13192</v>
      </c>
      <c r="AG5">
        <v>17350</v>
      </c>
      <c r="AI5">
        <v>668057</v>
      </c>
      <c r="AJ5">
        <f>X5+Y5</f>
        <v>304834</v>
      </c>
      <c r="AK5">
        <f t="shared" ref="AK5:AK36" si="0">Z5+AA5+AB5</f>
        <v>121409</v>
      </c>
      <c r="AL5">
        <f>AC5+AD5+AE5+AF5+AG5</f>
        <v>112237</v>
      </c>
      <c r="AO5" s="13" t="s">
        <v>677</v>
      </c>
      <c r="AP5" s="156">
        <v>542</v>
      </c>
      <c r="AQ5" s="156">
        <v>68</v>
      </c>
      <c r="AR5" s="156"/>
      <c r="AS5" s="156">
        <v>27</v>
      </c>
      <c r="AT5" s="156">
        <v>47399</v>
      </c>
      <c r="AU5" s="156"/>
      <c r="AV5" s="156">
        <v>31</v>
      </c>
      <c r="AW5" s="156">
        <v>79</v>
      </c>
      <c r="AX5" s="156">
        <v>12052</v>
      </c>
      <c r="AY5" s="156">
        <v>2</v>
      </c>
      <c r="AZ5" s="156">
        <v>7</v>
      </c>
      <c r="BA5" s="156"/>
      <c r="BB5" s="156">
        <v>3</v>
      </c>
      <c r="BC5" s="156">
        <v>24</v>
      </c>
      <c r="BD5" s="156">
        <v>1248</v>
      </c>
      <c r="BE5" s="156">
        <v>50</v>
      </c>
      <c r="BF5" s="156">
        <v>19</v>
      </c>
      <c r="BG5" s="156">
        <v>3</v>
      </c>
      <c r="BH5" s="156">
        <v>1</v>
      </c>
      <c r="BI5" s="156">
        <v>76</v>
      </c>
      <c r="BJ5" s="156">
        <v>19</v>
      </c>
      <c r="BK5" s="156">
        <v>11</v>
      </c>
      <c r="BL5" s="156"/>
      <c r="BM5" s="156">
        <v>57</v>
      </c>
      <c r="BN5" s="156"/>
      <c r="BO5" s="156">
        <v>40</v>
      </c>
      <c r="BP5" s="156">
        <v>148</v>
      </c>
      <c r="BQ5" s="156"/>
      <c r="BR5" s="156">
        <v>2</v>
      </c>
      <c r="BS5" s="1">
        <v>61908</v>
      </c>
      <c r="BX5" s="10" t="s">
        <v>866</v>
      </c>
      <c r="BY5">
        <v>587195</v>
      </c>
      <c r="BZ5">
        <v>500441</v>
      </c>
      <c r="CA5">
        <v>4714</v>
      </c>
      <c r="CB5">
        <v>1092350</v>
      </c>
      <c r="CJ5" s="10" t="s">
        <v>866</v>
      </c>
      <c r="CK5">
        <v>15641</v>
      </c>
      <c r="CL5">
        <v>77953</v>
      </c>
      <c r="CM5">
        <v>223206</v>
      </c>
      <c r="CN5">
        <v>100081</v>
      </c>
      <c r="CO5">
        <v>941589</v>
      </c>
      <c r="CP5">
        <v>126950</v>
      </c>
      <c r="CQ5">
        <v>133219</v>
      </c>
      <c r="CR5">
        <v>131328</v>
      </c>
      <c r="CS5">
        <v>107303</v>
      </c>
      <c r="CT5">
        <v>83175</v>
      </c>
      <c r="CU5">
        <v>60377</v>
      </c>
      <c r="CV5">
        <v>40144</v>
      </c>
      <c r="CW5">
        <v>54767</v>
      </c>
      <c r="CX5">
        <v>2095733</v>
      </c>
      <c r="CY5">
        <f>CN5+CO5</f>
        <v>1041670</v>
      </c>
      <c r="CZ5">
        <f>CP5+CQ5+CR5</f>
        <v>391497</v>
      </c>
      <c r="DA5">
        <f>CS5+CT5+CU5+CV5+CW5</f>
        <v>345766</v>
      </c>
      <c r="DC5" s="10" t="s">
        <v>866</v>
      </c>
      <c r="DD5">
        <v>1003383</v>
      </c>
      <c r="DE5">
        <v>1092350</v>
      </c>
      <c r="DG5">
        <v>2095733</v>
      </c>
    </row>
    <row r="6" spans="1:111">
      <c r="A6" s="10" t="s">
        <v>867</v>
      </c>
      <c r="B6">
        <v>4103</v>
      </c>
      <c r="C6">
        <v>8342</v>
      </c>
      <c r="D6">
        <v>12445</v>
      </c>
      <c r="N6">
        <f t="shared" ref="N6:N69" si="1">B6+C6</f>
        <v>12445</v>
      </c>
      <c r="O6">
        <f t="shared" ref="O6:O69" si="2">D6+E6</f>
        <v>12445</v>
      </c>
      <c r="P6">
        <f t="shared" ref="P6:P69" si="3">F6+G6</f>
        <v>0</v>
      </c>
      <c r="Q6">
        <f t="shared" ref="Q6:Q69" si="4">H6</f>
        <v>0</v>
      </c>
      <c r="R6">
        <f t="shared" ref="R6:R69" si="5">I6+J6</f>
        <v>0</v>
      </c>
      <c r="T6" s="10" t="s">
        <v>867</v>
      </c>
      <c r="U6">
        <v>134</v>
      </c>
      <c r="V6">
        <v>524</v>
      </c>
      <c r="W6">
        <v>1735</v>
      </c>
      <c r="X6">
        <v>972</v>
      </c>
      <c r="Y6">
        <v>4107</v>
      </c>
      <c r="Z6">
        <v>774</v>
      </c>
      <c r="AA6">
        <v>772</v>
      </c>
      <c r="AB6">
        <v>786</v>
      </c>
      <c r="AC6">
        <v>787</v>
      </c>
      <c r="AD6">
        <v>649</v>
      </c>
      <c r="AE6">
        <v>440</v>
      </c>
      <c r="AF6">
        <v>344</v>
      </c>
      <c r="AG6">
        <v>421</v>
      </c>
      <c r="AI6">
        <v>12445</v>
      </c>
      <c r="AJ6">
        <f t="shared" ref="AJ6:AJ69" si="6">X6+Y6</f>
        <v>5079</v>
      </c>
      <c r="AK6">
        <f t="shared" si="0"/>
        <v>2332</v>
      </c>
      <c r="AL6">
        <f t="shared" ref="AL6:AL69" si="7">AC6+AD6+AE6+AF6+AG6</f>
        <v>2641</v>
      </c>
      <c r="AO6" s="266" t="s">
        <v>868</v>
      </c>
      <c r="AP6" s="1"/>
      <c r="AQ6" s="1">
        <v>1</v>
      </c>
      <c r="AR6" s="1"/>
      <c r="AS6" s="1">
        <v>5</v>
      </c>
      <c r="AT6" s="1">
        <v>2211</v>
      </c>
      <c r="AU6" s="1"/>
      <c r="AV6" s="1">
        <v>3</v>
      </c>
      <c r="AW6" s="1">
        <v>1</v>
      </c>
      <c r="AX6" s="1">
        <v>476</v>
      </c>
      <c r="AY6" s="1"/>
      <c r="AZ6" s="1"/>
      <c r="BA6" s="1"/>
      <c r="BB6" s="1">
        <v>1</v>
      </c>
      <c r="BC6" s="1"/>
      <c r="BD6" s="1">
        <v>308</v>
      </c>
      <c r="BE6" s="1">
        <v>7</v>
      </c>
      <c r="BF6" s="1"/>
      <c r="BG6" s="1"/>
      <c r="BH6" s="1"/>
      <c r="BI6" s="1">
        <v>1</v>
      </c>
      <c r="BJ6" s="1">
        <v>1</v>
      </c>
      <c r="BK6" s="1"/>
      <c r="BL6" s="1"/>
      <c r="BM6" s="1"/>
      <c r="BN6" s="1"/>
      <c r="BO6" s="1">
        <v>6</v>
      </c>
      <c r="BP6" s="1">
        <v>37</v>
      </c>
      <c r="BQ6" s="1"/>
      <c r="BR6" s="1"/>
      <c r="BS6" s="1">
        <v>3058</v>
      </c>
      <c r="BX6" s="10" t="s">
        <v>867</v>
      </c>
      <c r="BY6">
        <v>580</v>
      </c>
      <c r="BZ6">
        <v>674</v>
      </c>
      <c r="CA6">
        <v>1</v>
      </c>
      <c r="CB6">
        <v>1255</v>
      </c>
      <c r="CJ6" s="10" t="s">
        <v>867</v>
      </c>
      <c r="CK6">
        <v>23</v>
      </c>
      <c r="CL6">
        <v>86</v>
      </c>
      <c r="CM6">
        <v>323</v>
      </c>
      <c r="CN6">
        <v>151</v>
      </c>
      <c r="CO6">
        <v>1125</v>
      </c>
      <c r="CP6">
        <v>172</v>
      </c>
      <c r="CQ6">
        <v>184</v>
      </c>
      <c r="CR6">
        <v>150</v>
      </c>
      <c r="CS6">
        <v>119</v>
      </c>
      <c r="CT6">
        <v>120</v>
      </c>
      <c r="CU6">
        <v>86</v>
      </c>
      <c r="CV6">
        <v>64</v>
      </c>
      <c r="CW6">
        <v>70</v>
      </c>
      <c r="CX6">
        <v>2673</v>
      </c>
      <c r="CY6">
        <f t="shared" ref="CY6:CY69" si="8">CN6+CO6</f>
        <v>1276</v>
      </c>
      <c r="CZ6">
        <f t="shared" ref="CZ6:CZ69" si="9">CP6+CQ6+CR6</f>
        <v>506</v>
      </c>
      <c r="DA6">
        <f t="shared" ref="DA6:DA69" si="10">CS6+CT6+CU6+CV6+CW6</f>
        <v>459</v>
      </c>
      <c r="DC6" s="10" t="s">
        <v>867</v>
      </c>
      <c r="DD6">
        <v>1418</v>
      </c>
      <c r="DE6">
        <v>1255</v>
      </c>
      <c r="DG6">
        <v>2673</v>
      </c>
    </row>
    <row r="7" spans="1:111">
      <c r="A7" s="10" t="s">
        <v>869</v>
      </c>
      <c r="B7">
        <v>437</v>
      </c>
      <c r="C7">
        <v>964</v>
      </c>
      <c r="D7">
        <v>1401</v>
      </c>
      <c r="N7">
        <f t="shared" si="1"/>
        <v>1401</v>
      </c>
      <c r="O7">
        <f t="shared" si="2"/>
        <v>1401</v>
      </c>
      <c r="P7">
        <f t="shared" si="3"/>
        <v>0</v>
      </c>
      <c r="Q7">
        <f t="shared" si="4"/>
        <v>0</v>
      </c>
      <c r="R7">
        <f t="shared" si="5"/>
        <v>0</v>
      </c>
      <c r="T7" s="10" t="s">
        <v>869</v>
      </c>
      <c r="U7">
        <v>22</v>
      </c>
      <c r="V7">
        <v>59</v>
      </c>
      <c r="W7">
        <v>219</v>
      </c>
      <c r="X7">
        <v>94</v>
      </c>
      <c r="Y7">
        <v>447</v>
      </c>
      <c r="Z7">
        <v>90</v>
      </c>
      <c r="AA7">
        <v>92</v>
      </c>
      <c r="AB7">
        <v>110</v>
      </c>
      <c r="AC7">
        <v>75</v>
      </c>
      <c r="AD7">
        <v>46</v>
      </c>
      <c r="AE7">
        <v>60</v>
      </c>
      <c r="AF7">
        <v>33</v>
      </c>
      <c r="AG7">
        <v>54</v>
      </c>
      <c r="AI7">
        <v>1401</v>
      </c>
      <c r="AJ7">
        <f t="shared" si="6"/>
        <v>541</v>
      </c>
      <c r="AK7">
        <f t="shared" si="0"/>
        <v>292</v>
      </c>
      <c r="AL7">
        <f t="shared" si="7"/>
        <v>268</v>
      </c>
      <c r="AO7" s="266" t="s">
        <v>870</v>
      </c>
      <c r="AP7" s="1">
        <v>1</v>
      </c>
      <c r="AQ7" s="1">
        <v>1</v>
      </c>
      <c r="AR7" s="1"/>
      <c r="AS7" s="1"/>
      <c r="AT7" s="1">
        <v>4732</v>
      </c>
      <c r="AU7" s="1"/>
      <c r="AV7" s="1">
        <v>4</v>
      </c>
      <c r="AW7" s="1">
        <v>8</v>
      </c>
      <c r="AX7" s="1">
        <v>971</v>
      </c>
      <c r="AY7" s="1"/>
      <c r="AZ7" s="1">
        <v>1</v>
      </c>
      <c r="BA7" s="1"/>
      <c r="BB7" s="1"/>
      <c r="BC7" s="1">
        <v>8</v>
      </c>
      <c r="BD7" s="1">
        <v>112</v>
      </c>
      <c r="BE7" s="1">
        <v>3</v>
      </c>
      <c r="BF7" s="1"/>
      <c r="BG7" s="1"/>
      <c r="BH7" s="1">
        <v>1</v>
      </c>
      <c r="BI7" s="1">
        <v>1</v>
      </c>
      <c r="BJ7" s="1">
        <v>1</v>
      </c>
      <c r="BK7" s="1">
        <v>1</v>
      </c>
      <c r="BL7" s="1"/>
      <c r="BM7" s="1"/>
      <c r="BN7" s="1"/>
      <c r="BO7" s="1">
        <v>2</v>
      </c>
      <c r="BP7" s="1">
        <v>4</v>
      </c>
      <c r="BQ7" s="1"/>
      <c r="BR7" s="1"/>
      <c r="BS7" s="1">
        <v>5851</v>
      </c>
      <c r="BX7" s="10" t="s">
        <v>869</v>
      </c>
      <c r="BY7">
        <v>51</v>
      </c>
      <c r="BZ7">
        <v>60</v>
      </c>
      <c r="CB7">
        <v>111</v>
      </c>
      <c r="CJ7" s="10" t="s">
        <v>869</v>
      </c>
      <c r="CL7">
        <v>12</v>
      </c>
      <c r="CM7">
        <v>22</v>
      </c>
      <c r="CN7">
        <v>17</v>
      </c>
      <c r="CO7">
        <v>121</v>
      </c>
      <c r="CP7">
        <v>17</v>
      </c>
      <c r="CQ7">
        <v>20</v>
      </c>
      <c r="CR7">
        <v>14</v>
      </c>
      <c r="CS7">
        <v>18</v>
      </c>
      <c r="CT7">
        <v>10</v>
      </c>
      <c r="CU7">
        <v>5</v>
      </c>
      <c r="CV7">
        <v>4</v>
      </c>
      <c r="CW7">
        <v>6</v>
      </c>
      <c r="CX7">
        <v>266</v>
      </c>
      <c r="CY7">
        <f t="shared" si="8"/>
        <v>138</v>
      </c>
      <c r="CZ7">
        <f t="shared" si="9"/>
        <v>51</v>
      </c>
      <c r="DA7">
        <f t="shared" si="10"/>
        <v>43</v>
      </c>
      <c r="DC7" s="10" t="s">
        <v>869</v>
      </c>
      <c r="DD7">
        <v>155</v>
      </c>
      <c r="DE7">
        <v>111</v>
      </c>
      <c r="DG7">
        <v>266</v>
      </c>
    </row>
    <row r="8" spans="1:111">
      <c r="A8" s="10" t="s">
        <v>871</v>
      </c>
      <c r="B8">
        <v>1316</v>
      </c>
      <c r="C8">
        <v>1633</v>
      </c>
      <c r="D8">
        <v>2949</v>
      </c>
      <c r="N8">
        <f t="shared" si="1"/>
        <v>2949</v>
      </c>
      <c r="O8">
        <f t="shared" si="2"/>
        <v>2949</v>
      </c>
      <c r="P8">
        <f t="shared" si="3"/>
        <v>0</v>
      </c>
      <c r="Q8">
        <f t="shared" si="4"/>
        <v>0</v>
      </c>
      <c r="R8">
        <f t="shared" si="5"/>
        <v>0</v>
      </c>
      <c r="T8" s="10" t="s">
        <v>871</v>
      </c>
      <c r="U8">
        <v>34</v>
      </c>
      <c r="V8">
        <v>135</v>
      </c>
      <c r="W8">
        <v>478</v>
      </c>
      <c r="X8">
        <v>191</v>
      </c>
      <c r="Y8">
        <v>1015</v>
      </c>
      <c r="Z8">
        <v>153</v>
      </c>
      <c r="AA8">
        <v>196</v>
      </c>
      <c r="AB8">
        <v>183</v>
      </c>
      <c r="AC8">
        <v>152</v>
      </c>
      <c r="AD8">
        <v>121</v>
      </c>
      <c r="AE8">
        <v>95</v>
      </c>
      <c r="AF8">
        <v>84</v>
      </c>
      <c r="AG8">
        <v>112</v>
      </c>
      <c r="AI8">
        <v>2949</v>
      </c>
      <c r="AJ8">
        <f t="shared" si="6"/>
        <v>1206</v>
      </c>
      <c r="AK8">
        <f t="shared" si="0"/>
        <v>532</v>
      </c>
      <c r="AL8">
        <f t="shared" si="7"/>
        <v>564</v>
      </c>
      <c r="AO8" s="266" t="s">
        <v>872</v>
      </c>
      <c r="AP8" s="1">
        <v>527</v>
      </c>
      <c r="AQ8" s="1">
        <v>51</v>
      </c>
      <c r="AR8" s="1"/>
      <c r="AS8" s="1">
        <v>13</v>
      </c>
      <c r="AT8" s="1">
        <v>21574</v>
      </c>
      <c r="AU8" s="1"/>
      <c r="AV8" s="1">
        <v>20</v>
      </c>
      <c r="AW8" s="1">
        <v>38</v>
      </c>
      <c r="AX8" s="1">
        <v>3138</v>
      </c>
      <c r="AY8" s="1">
        <v>2</v>
      </c>
      <c r="AZ8" s="1">
        <v>4</v>
      </c>
      <c r="BA8" s="1"/>
      <c r="BB8" s="1">
        <v>1</v>
      </c>
      <c r="BC8" s="1">
        <v>11</v>
      </c>
      <c r="BD8" s="1">
        <v>586</v>
      </c>
      <c r="BE8" s="1">
        <v>8</v>
      </c>
      <c r="BF8" s="1">
        <v>18</v>
      </c>
      <c r="BG8" s="1">
        <v>3</v>
      </c>
      <c r="BH8" s="1"/>
      <c r="BI8" s="1">
        <v>43</v>
      </c>
      <c r="BJ8" s="1">
        <v>3</v>
      </c>
      <c r="BK8" s="1">
        <v>6</v>
      </c>
      <c r="BL8" s="1"/>
      <c r="BM8" s="1">
        <v>39</v>
      </c>
      <c r="BN8" s="1"/>
      <c r="BO8" s="1">
        <v>7</v>
      </c>
      <c r="BP8" s="1">
        <v>36</v>
      </c>
      <c r="BQ8" s="1"/>
      <c r="BR8" s="1"/>
      <c r="BS8" s="1">
        <v>26128</v>
      </c>
      <c r="BX8" s="10" t="s">
        <v>871</v>
      </c>
      <c r="BY8">
        <v>127</v>
      </c>
      <c r="BZ8">
        <v>102</v>
      </c>
      <c r="CB8">
        <v>229</v>
      </c>
      <c r="CJ8" s="10" t="s">
        <v>871</v>
      </c>
      <c r="CK8">
        <v>4</v>
      </c>
      <c r="CL8">
        <v>22</v>
      </c>
      <c r="CM8">
        <v>59</v>
      </c>
      <c r="CN8">
        <v>31</v>
      </c>
      <c r="CO8">
        <v>227</v>
      </c>
      <c r="CP8">
        <v>33</v>
      </c>
      <c r="CQ8">
        <v>21</v>
      </c>
      <c r="CR8">
        <v>24</v>
      </c>
      <c r="CS8">
        <v>29</v>
      </c>
      <c r="CT8">
        <v>16</v>
      </c>
      <c r="CU8">
        <v>14</v>
      </c>
      <c r="CV8">
        <v>7</v>
      </c>
      <c r="CW8">
        <v>9</v>
      </c>
      <c r="CX8">
        <v>496</v>
      </c>
      <c r="CY8">
        <f t="shared" si="8"/>
        <v>258</v>
      </c>
      <c r="CZ8">
        <f t="shared" si="9"/>
        <v>78</v>
      </c>
      <c r="DA8">
        <f t="shared" si="10"/>
        <v>75</v>
      </c>
      <c r="DC8" s="10" t="s">
        <v>871</v>
      </c>
      <c r="DD8">
        <v>267</v>
      </c>
      <c r="DE8">
        <v>229</v>
      </c>
      <c r="DG8">
        <v>496</v>
      </c>
    </row>
    <row r="9" spans="1:111">
      <c r="A9" s="10" t="s">
        <v>873</v>
      </c>
      <c r="B9">
        <v>5871</v>
      </c>
      <c r="C9">
        <v>3985</v>
      </c>
      <c r="D9">
        <v>9856</v>
      </c>
      <c r="N9">
        <f t="shared" si="1"/>
        <v>9856</v>
      </c>
      <c r="O9">
        <f t="shared" si="2"/>
        <v>9856</v>
      </c>
      <c r="P9">
        <f t="shared" si="3"/>
        <v>0</v>
      </c>
      <c r="Q9">
        <f t="shared" si="4"/>
        <v>0</v>
      </c>
      <c r="R9">
        <f t="shared" si="5"/>
        <v>0</v>
      </c>
      <c r="T9" s="10" t="s">
        <v>873</v>
      </c>
      <c r="U9">
        <v>104</v>
      </c>
      <c r="V9">
        <v>403</v>
      </c>
      <c r="W9">
        <v>1119</v>
      </c>
      <c r="X9">
        <v>674</v>
      </c>
      <c r="Y9">
        <v>3231</v>
      </c>
      <c r="Z9">
        <v>578</v>
      </c>
      <c r="AA9">
        <v>702</v>
      </c>
      <c r="AB9">
        <v>798</v>
      </c>
      <c r="AC9">
        <v>657</v>
      </c>
      <c r="AD9">
        <v>504</v>
      </c>
      <c r="AE9">
        <v>414</v>
      </c>
      <c r="AF9">
        <v>300</v>
      </c>
      <c r="AG9">
        <v>372</v>
      </c>
      <c r="AI9">
        <v>9856</v>
      </c>
      <c r="AJ9">
        <f t="shared" si="6"/>
        <v>3905</v>
      </c>
      <c r="AK9">
        <f t="shared" si="0"/>
        <v>2078</v>
      </c>
      <c r="AL9">
        <f t="shared" si="7"/>
        <v>2247</v>
      </c>
      <c r="AO9" s="266" t="s">
        <v>874</v>
      </c>
      <c r="AP9" s="1">
        <v>6</v>
      </c>
      <c r="AQ9" s="1">
        <v>2</v>
      </c>
      <c r="AR9" s="1"/>
      <c r="AS9" s="1">
        <v>3</v>
      </c>
      <c r="AT9" s="1">
        <v>6241</v>
      </c>
      <c r="AU9" s="1"/>
      <c r="AV9" s="1"/>
      <c r="AW9" s="1">
        <v>4</v>
      </c>
      <c r="AX9" s="1">
        <v>800</v>
      </c>
      <c r="AY9" s="1"/>
      <c r="AZ9" s="1">
        <v>1</v>
      </c>
      <c r="BA9" s="1"/>
      <c r="BB9" s="1"/>
      <c r="BC9" s="1">
        <v>2</v>
      </c>
      <c r="BD9" s="1">
        <v>97</v>
      </c>
      <c r="BE9" s="1">
        <v>7</v>
      </c>
      <c r="BF9" s="1">
        <v>1</v>
      </c>
      <c r="BG9" s="1"/>
      <c r="BH9" s="1"/>
      <c r="BI9" s="1">
        <v>14</v>
      </c>
      <c r="BJ9" s="1">
        <v>3</v>
      </c>
      <c r="BK9" s="1"/>
      <c r="BL9" s="1"/>
      <c r="BM9" s="1"/>
      <c r="BN9" s="1"/>
      <c r="BO9" s="1">
        <v>1</v>
      </c>
      <c r="BP9" s="1">
        <v>21</v>
      </c>
      <c r="BQ9" s="1"/>
      <c r="BR9" s="1"/>
      <c r="BS9" s="1">
        <v>7203</v>
      </c>
      <c r="BX9" s="10" t="s">
        <v>873</v>
      </c>
      <c r="BY9">
        <v>2049</v>
      </c>
      <c r="BZ9">
        <v>4305</v>
      </c>
      <c r="CA9">
        <v>4</v>
      </c>
      <c r="CB9">
        <v>6358</v>
      </c>
      <c r="CJ9" s="10" t="s">
        <v>873</v>
      </c>
      <c r="CK9">
        <v>134</v>
      </c>
      <c r="CL9">
        <v>556</v>
      </c>
      <c r="CM9">
        <v>1787</v>
      </c>
      <c r="CN9">
        <v>900</v>
      </c>
      <c r="CO9">
        <v>6731</v>
      </c>
      <c r="CP9">
        <v>927</v>
      </c>
      <c r="CQ9">
        <v>950</v>
      </c>
      <c r="CR9">
        <v>874</v>
      </c>
      <c r="CS9">
        <v>608</v>
      </c>
      <c r="CT9">
        <v>431</v>
      </c>
      <c r="CU9">
        <v>256</v>
      </c>
      <c r="CV9">
        <v>165</v>
      </c>
      <c r="CW9">
        <v>200</v>
      </c>
      <c r="CX9">
        <v>14519</v>
      </c>
      <c r="CY9">
        <f t="shared" si="8"/>
        <v>7631</v>
      </c>
      <c r="CZ9">
        <f t="shared" si="9"/>
        <v>2751</v>
      </c>
      <c r="DA9">
        <f t="shared" si="10"/>
        <v>1660</v>
      </c>
      <c r="DC9" s="10" t="s">
        <v>873</v>
      </c>
      <c r="DD9">
        <v>8161</v>
      </c>
      <c r="DE9">
        <v>6358</v>
      </c>
      <c r="DG9">
        <v>14519</v>
      </c>
    </row>
    <row r="10" spans="1:111">
      <c r="A10" s="10" t="s">
        <v>875</v>
      </c>
      <c r="B10">
        <v>7737</v>
      </c>
      <c r="C10">
        <v>9245</v>
      </c>
      <c r="D10">
        <v>16982</v>
      </c>
      <c r="N10">
        <f t="shared" si="1"/>
        <v>16982</v>
      </c>
      <c r="O10">
        <f t="shared" si="2"/>
        <v>16982</v>
      </c>
      <c r="P10">
        <f t="shared" si="3"/>
        <v>0</v>
      </c>
      <c r="Q10">
        <f t="shared" si="4"/>
        <v>0</v>
      </c>
      <c r="R10">
        <f t="shared" si="5"/>
        <v>0</v>
      </c>
      <c r="T10" s="10" t="s">
        <v>875</v>
      </c>
      <c r="U10">
        <v>259</v>
      </c>
      <c r="V10">
        <v>1023</v>
      </c>
      <c r="W10">
        <v>2929</v>
      </c>
      <c r="X10">
        <v>1475</v>
      </c>
      <c r="Y10">
        <v>6319</v>
      </c>
      <c r="Z10">
        <v>833</v>
      </c>
      <c r="AA10">
        <v>907</v>
      </c>
      <c r="AB10">
        <v>885</v>
      </c>
      <c r="AC10">
        <v>676</v>
      </c>
      <c r="AD10">
        <v>549</v>
      </c>
      <c r="AE10">
        <v>448</v>
      </c>
      <c r="AF10">
        <v>294</v>
      </c>
      <c r="AG10">
        <v>385</v>
      </c>
      <c r="AI10">
        <v>16982</v>
      </c>
      <c r="AJ10">
        <f t="shared" si="6"/>
        <v>7794</v>
      </c>
      <c r="AK10">
        <f t="shared" si="0"/>
        <v>2625</v>
      </c>
      <c r="AL10">
        <f t="shared" si="7"/>
        <v>2352</v>
      </c>
      <c r="AO10" s="266" t="s">
        <v>876</v>
      </c>
      <c r="AP10" s="1">
        <v>2</v>
      </c>
      <c r="AQ10" s="1">
        <v>10</v>
      </c>
      <c r="AR10" s="1"/>
      <c r="AS10" s="1">
        <v>6</v>
      </c>
      <c r="AT10" s="1">
        <v>7210</v>
      </c>
      <c r="AU10" s="1"/>
      <c r="AV10" s="1">
        <v>4</v>
      </c>
      <c r="AW10" s="1">
        <v>25</v>
      </c>
      <c r="AX10" s="1">
        <v>2134</v>
      </c>
      <c r="AY10" s="1"/>
      <c r="AZ10" s="1">
        <v>1</v>
      </c>
      <c r="BA10" s="1"/>
      <c r="BB10" s="1"/>
      <c r="BC10" s="1">
        <v>3</v>
      </c>
      <c r="BD10" s="1">
        <v>92</v>
      </c>
      <c r="BE10" s="1">
        <v>6</v>
      </c>
      <c r="BF10" s="1"/>
      <c r="BG10" s="1"/>
      <c r="BH10" s="1"/>
      <c r="BI10" s="1">
        <v>12</v>
      </c>
      <c r="BJ10" s="1">
        <v>9</v>
      </c>
      <c r="BK10" s="1">
        <v>4</v>
      </c>
      <c r="BL10" s="1"/>
      <c r="BM10" s="1">
        <v>14</v>
      </c>
      <c r="BN10" s="1"/>
      <c r="BO10" s="1">
        <v>20</v>
      </c>
      <c r="BP10" s="1">
        <v>30</v>
      </c>
      <c r="BQ10" s="1"/>
      <c r="BR10" s="1">
        <v>2</v>
      </c>
      <c r="BS10" s="1">
        <v>9584</v>
      </c>
      <c r="BX10" s="10" t="s">
        <v>875</v>
      </c>
      <c r="BY10">
        <v>739</v>
      </c>
      <c r="BZ10">
        <v>882</v>
      </c>
      <c r="CA10">
        <v>1</v>
      </c>
      <c r="CB10">
        <v>1622</v>
      </c>
      <c r="CJ10" s="10" t="s">
        <v>875</v>
      </c>
      <c r="CK10">
        <v>23</v>
      </c>
      <c r="CL10">
        <v>97</v>
      </c>
      <c r="CM10">
        <v>459</v>
      </c>
      <c r="CN10">
        <v>261</v>
      </c>
      <c r="CO10">
        <v>2014</v>
      </c>
      <c r="CP10">
        <v>255</v>
      </c>
      <c r="CQ10">
        <v>259</v>
      </c>
      <c r="CR10">
        <v>203</v>
      </c>
      <c r="CS10">
        <v>127</v>
      </c>
      <c r="CT10">
        <v>117</v>
      </c>
      <c r="CU10">
        <v>60</v>
      </c>
      <c r="CV10">
        <v>38</v>
      </c>
      <c r="CW10">
        <v>42</v>
      </c>
      <c r="CX10">
        <v>3955</v>
      </c>
      <c r="CY10">
        <f t="shared" si="8"/>
        <v>2275</v>
      </c>
      <c r="CZ10">
        <f t="shared" si="9"/>
        <v>717</v>
      </c>
      <c r="DA10">
        <f t="shared" si="10"/>
        <v>384</v>
      </c>
      <c r="DC10" s="10" t="s">
        <v>875</v>
      </c>
      <c r="DD10">
        <v>2333</v>
      </c>
      <c r="DE10">
        <v>1622</v>
      </c>
      <c r="DG10">
        <v>3955</v>
      </c>
    </row>
    <row r="11" spans="1:111">
      <c r="A11" s="10" t="s">
        <v>877</v>
      </c>
      <c r="B11">
        <v>13942</v>
      </c>
      <c r="C11">
        <v>14537</v>
      </c>
      <c r="D11">
        <v>28479</v>
      </c>
      <c r="N11">
        <f t="shared" si="1"/>
        <v>28479</v>
      </c>
      <c r="O11">
        <f t="shared" si="2"/>
        <v>28479</v>
      </c>
      <c r="P11">
        <f t="shared" si="3"/>
        <v>0</v>
      </c>
      <c r="Q11">
        <f t="shared" si="4"/>
        <v>0</v>
      </c>
      <c r="R11">
        <f t="shared" si="5"/>
        <v>0</v>
      </c>
      <c r="T11" s="10" t="s">
        <v>877</v>
      </c>
      <c r="U11">
        <v>306</v>
      </c>
      <c r="V11">
        <v>1384</v>
      </c>
      <c r="W11">
        <v>4089</v>
      </c>
      <c r="X11">
        <v>2118</v>
      </c>
      <c r="Y11">
        <v>10273</v>
      </c>
      <c r="Z11">
        <v>1728</v>
      </c>
      <c r="AA11">
        <v>1783</v>
      </c>
      <c r="AB11">
        <v>1695</v>
      </c>
      <c r="AC11">
        <v>1552</v>
      </c>
      <c r="AD11">
        <v>1346</v>
      </c>
      <c r="AE11">
        <v>984</v>
      </c>
      <c r="AF11">
        <v>543</v>
      </c>
      <c r="AG11">
        <v>678</v>
      </c>
      <c r="AI11">
        <v>28479</v>
      </c>
      <c r="AJ11">
        <f t="shared" si="6"/>
        <v>12391</v>
      </c>
      <c r="AK11">
        <f t="shared" si="0"/>
        <v>5206</v>
      </c>
      <c r="AL11">
        <f t="shared" si="7"/>
        <v>5103</v>
      </c>
      <c r="AO11" s="266" t="s">
        <v>878</v>
      </c>
      <c r="AP11" s="1">
        <v>6</v>
      </c>
      <c r="AQ11" s="1">
        <v>3</v>
      </c>
      <c r="AR11" s="1"/>
      <c r="AS11" s="1"/>
      <c r="AT11" s="1">
        <v>5431</v>
      </c>
      <c r="AU11" s="1"/>
      <c r="AV11" s="1"/>
      <c r="AW11" s="1">
        <v>3</v>
      </c>
      <c r="AX11" s="1">
        <v>4533</v>
      </c>
      <c r="AY11" s="1"/>
      <c r="AZ11" s="1"/>
      <c r="BA11" s="1"/>
      <c r="BB11" s="1">
        <v>1</v>
      </c>
      <c r="BC11" s="1"/>
      <c r="BD11" s="1">
        <v>53</v>
      </c>
      <c r="BE11" s="1">
        <v>19</v>
      </c>
      <c r="BF11" s="1"/>
      <c r="BG11" s="1"/>
      <c r="BH11" s="1"/>
      <c r="BI11" s="1">
        <v>5</v>
      </c>
      <c r="BJ11" s="1">
        <v>2</v>
      </c>
      <c r="BK11" s="1"/>
      <c r="BL11" s="1"/>
      <c r="BM11" s="1">
        <v>4</v>
      </c>
      <c r="BN11" s="1"/>
      <c r="BO11" s="1">
        <v>4</v>
      </c>
      <c r="BP11" s="1">
        <v>20</v>
      </c>
      <c r="BQ11" s="1"/>
      <c r="BR11" s="1"/>
      <c r="BS11" s="1">
        <v>10084</v>
      </c>
      <c r="BX11" s="10" t="s">
        <v>877</v>
      </c>
      <c r="BY11">
        <v>1798</v>
      </c>
      <c r="BZ11">
        <v>2281</v>
      </c>
      <c r="CA11">
        <v>3</v>
      </c>
      <c r="CB11">
        <v>4082</v>
      </c>
      <c r="CJ11" s="10" t="s">
        <v>877</v>
      </c>
      <c r="CK11">
        <v>81</v>
      </c>
      <c r="CL11">
        <v>315</v>
      </c>
      <c r="CM11">
        <v>999</v>
      </c>
      <c r="CN11">
        <v>458</v>
      </c>
      <c r="CO11">
        <v>3422</v>
      </c>
      <c r="CP11">
        <v>578</v>
      </c>
      <c r="CQ11">
        <v>617</v>
      </c>
      <c r="CR11">
        <v>498</v>
      </c>
      <c r="CS11">
        <v>458</v>
      </c>
      <c r="CT11">
        <v>298</v>
      </c>
      <c r="CU11">
        <v>246</v>
      </c>
      <c r="CV11">
        <v>149</v>
      </c>
      <c r="CW11">
        <v>177</v>
      </c>
      <c r="CX11">
        <v>8296</v>
      </c>
      <c r="CY11">
        <f t="shared" si="8"/>
        <v>3880</v>
      </c>
      <c r="CZ11">
        <f t="shared" si="9"/>
        <v>1693</v>
      </c>
      <c r="DA11">
        <f t="shared" si="10"/>
        <v>1328</v>
      </c>
      <c r="DC11" s="10" t="s">
        <v>877</v>
      </c>
      <c r="DD11">
        <v>4214</v>
      </c>
      <c r="DE11">
        <v>4082</v>
      </c>
      <c r="DG11">
        <v>8296</v>
      </c>
    </row>
    <row r="12" spans="1:111">
      <c r="A12" s="10" t="s">
        <v>879</v>
      </c>
      <c r="B12">
        <v>1514</v>
      </c>
      <c r="C12">
        <v>1164</v>
      </c>
      <c r="D12">
        <v>2678</v>
      </c>
      <c r="N12">
        <f t="shared" si="1"/>
        <v>2678</v>
      </c>
      <c r="O12">
        <f t="shared" si="2"/>
        <v>2678</v>
      </c>
      <c r="P12">
        <f t="shared" si="3"/>
        <v>0</v>
      </c>
      <c r="Q12">
        <f t="shared" si="4"/>
        <v>0</v>
      </c>
      <c r="R12">
        <f t="shared" si="5"/>
        <v>0</v>
      </c>
      <c r="T12" s="10" t="s">
        <v>879</v>
      </c>
      <c r="U12">
        <v>35</v>
      </c>
      <c r="V12">
        <v>142</v>
      </c>
      <c r="W12">
        <v>367</v>
      </c>
      <c r="X12">
        <v>184</v>
      </c>
      <c r="Y12">
        <v>854</v>
      </c>
      <c r="Z12">
        <v>141</v>
      </c>
      <c r="AA12">
        <v>135</v>
      </c>
      <c r="AB12">
        <v>183</v>
      </c>
      <c r="AC12">
        <v>177</v>
      </c>
      <c r="AD12">
        <v>153</v>
      </c>
      <c r="AE12">
        <v>117</v>
      </c>
      <c r="AF12">
        <v>88</v>
      </c>
      <c r="AG12">
        <v>102</v>
      </c>
      <c r="AI12">
        <v>2678</v>
      </c>
      <c r="AJ12">
        <f t="shared" si="6"/>
        <v>1038</v>
      </c>
      <c r="AK12">
        <f t="shared" si="0"/>
        <v>459</v>
      </c>
      <c r="AL12">
        <f t="shared" si="7"/>
        <v>637</v>
      </c>
      <c r="AO12" s="13" t="s">
        <v>681</v>
      </c>
      <c r="AP12" s="156">
        <v>75</v>
      </c>
      <c r="AQ12" s="156">
        <v>46</v>
      </c>
      <c r="AR12" s="156"/>
      <c r="AS12" s="156">
        <v>56</v>
      </c>
      <c r="AT12" s="156">
        <v>129858</v>
      </c>
      <c r="AU12" s="156">
        <v>11</v>
      </c>
      <c r="AV12" s="156">
        <v>50</v>
      </c>
      <c r="AW12" s="156">
        <v>181</v>
      </c>
      <c r="AX12" s="156">
        <v>78698</v>
      </c>
      <c r="AY12" s="156"/>
      <c r="AZ12" s="156">
        <v>2</v>
      </c>
      <c r="BA12" s="156"/>
      <c r="BB12" s="156"/>
      <c r="BC12" s="156">
        <v>1</v>
      </c>
      <c r="BD12" s="156">
        <v>3271</v>
      </c>
      <c r="BE12" s="156">
        <v>3</v>
      </c>
      <c r="BF12" s="156">
        <v>6146</v>
      </c>
      <c r="BG12" s="156">
        <v>1</v>
      </c>
      <c r="BH12" s="156">
        <v>8</v>
      </c>
      <c r="BI12" s="156">
        <v>28</v>
      </c>
      <c r="BJ12" s="156">
        <v>75</v>
      </c>
      <c r="BK12" s="156">
        <v>6</v>
      </c>
      <c r="BL12" s="156"/>
      <c r="BM12" s="156">
        <v>45</v>
      </c>
      <c r="BN12" s="156">
        <v>7</v>
      </c>
      <c r="BO12" s="156">
        <v>276</v>
      </c>
      <c r="BP12" s="156">
        <v>243</v>
      </c>
      <c r="BQ12" s="156">
        <v>14</v>
      </c>
      <c r="BR12" s="156">
        <v>1</v>
      </c>
      <c r="BS12" s="1">
        <v>219102</v>
      </c>
      <c r="BX12" s="10" t="s">
        <v>879</v>
      </c>
      <c r="BY12">
        <v>200</v>
      </c>
      <c r="BZ12">
        <v>395</v>
      </c>
      <c r="CB12">
        <v>595</v>
      </c>
      <c r="CJ12" s="10" t="s">
        <v>879</v>
      </c>
      <c r="CK12">
        <v>11</v>
      </c>
      <c r="CL12">
        <v>59</v>
      </c>
      <c r="CM12">
        <v>206</v>
      </c>
      <c r="CN12">
        <v>119</v>
      </c>
      <c r="CO12">
        <v>692</v>
      </c>
      <c r="CP12">
        <v>109</v>
      </c>
      <c r="CQ12">
        <v>94</v>
      </c>
      <c r="CR12">
        <v>79</v>
      </c>
      <c r="CS12">
        <v>60</v>
      </c>
      <c r="CT12">
        <v>33</v>
      </c>
      <c r="CU12">
        <v>23</v>
      </c>
      <c r="CV12">
        <v>18</v>
      </c>
      <c r="CW12">
        <v>10</v>
      </c>
      <c r="CX12">
        <v>1513</v>
      </c>
      <c r="CY12">
        <f t="shared" si="8"/>
        <v>811</v>
      </c>
      <c r="CZ12">
        <f t="shared" si="9"/>
        <v>282</v>
      </c>
      <c r="DA12">
        <f t="shared" si="10"/>
        <v>144</v>
      </c>
      <c r="DC12" s="10" t="s">
        <v>879</v>
      </c>
      <c r="DD12">
        <v>918</v>
      </c>
      <c r="DE12">
        <v>595</v>
      </c>
      <c r="DG12">
        <v>1513</v>
      </c>
    </row>
    <row r="13" spans="1:111">
      <c r="A13" s="10" t="s">
        <v>880</v>
      </c>
      <c r="B13">
        <v>1308</v>
      </c>
      <c r="C13">
        <v>7226</v>
      </c>
      <c r="D13">
        <v>8534</v>
      </c>
      <c r="N13">
        <f t="shared" si="1"/>
        <v>8534</v>
      </c>
      <c r="O13">
        <f t="shared" si="2"/>
        <v>8534</v>
      </c>
      <c r="P13">
        <f t="shared" si="3"/>
        <v>0</v>
      </c>
      <c r="Q13">
        <f t="shared" si="4"/>
        <v>0</v>
      </c>
      <c r="R13">
        <f t="shared" si="5"/>
        <v>0</v>
      </c>
      <c r="T13" s="10" t="s">
        <v>880</v>
      </c>
      <c r="U13">
        <v>155</v>
      </c>
      <c r="V13">
        <v>445</v>
      </c>
      <c r="W13">
        <v>1373</v>
      </c>
      <c r="X13">
        <v>777</v>
      </c>
      <c r="Y13">
        <v>3020</v>
      </c>
      <c r="Z13">
        <v>463</v>
      </c>
      <c r="AA13">
        <v>457</v>
      </c>
      <c r="AB13">
        <v>481</v>
      </c>
      <c r="AC13">
        <v>421</v>
      </c>
      <c r="AD13">
        <v>334</v>
      </c>
      <c r="AE13">
        <v>252</v>
      </c>
      <c r="AF13">
        <v>155</v>
      </c>
      <c r="AG13">
        <v>201</v>
      </c>
      <c r="AI13">
        <v>8534</v>
      </c>
      <c r="AJ13">
        <f t="shared" si="6"/>
        <v>3797</v>
      </c>
      <c r="AK13">
        <f t="shared" si="0"/>
        <v>1401</v>
      </c>
      <c r="AL13">
        <f t="shared" si="7"/>
        <v>1363</v>
      </c>
      <c r="AO13" s="266" t="s">
        <v>881</v>
      </c>
      <c r="AP13" s="1">
        <v>29</v>
      </c>
      <c r="AQ13" s="1">
        <v>1</v>
      </c>
      <c r="AR13" s="1"/>
      <c r="AS13" s="1"/>
      <c r="AT13" s="1">
        <v>12390</v>
      </c>
      <c r="AU13" s="1"/>
      <c r="AV13" s="1"/>
      <c r="AW13" s="1">
        <v>49</v>
      </c>
      <c r="AX13" s="1">
        <v>9090</v>
      </c>
      <c r="AY13" s="1"/>
      <c r="AZ13" s="1"/>
      <c r="BA13" s="1"/>
      <c r="BB13" s="1"/>
      <c r="BC13" s="1"/>
      <c r="BD13" s="1">
        <v>88</v>
      </c>
      <c r="BE13" s="1">
        <v>1</v>
      </c>
      <c r="BF13" s="1">
        <v>1466</v>
      </c>
      <c r="BG13" s="1"/>
      <c r="BH13" s="1"/>
      <c r="BI13" s="1">
        <v>3</v>
      </c>
      <c r="BJ13" s="1">
        <v>5</v>
      </c>
      <c r="BK13" s="1"/>
      <c r="BL13" s="1"/>
      <c r="BM13" s="1"/>
      <c r="BN13" s="1"/>
      <c r="BO13" s="1">
        <v>1</v>
      </c>
      <c r="BP13" s="1">
        <v>10</v>
      </c>
      <c r="BQ13" s="1"/>
      <c r="BR13" s="1"/>
      <c r="BS13" s="1">
        <v>23133</v>
      </c>
      <c r="BX13" s="10" t="s">
        <v>880</v>
      </c>
      <c r="BY13">
        <v>253</v>
      </c>
      <c r="BZ13">
        <v>234</v>
      </c>
      <c r="CB13">
        <v>487</v>
      </c>
      <c r="CJ13" s="10" t="s">
        <v>880</v>
      </c>
      <c r="CK13">
        <v>10</v>
      </c>
      <c r="CL13">
        <v>30</v>
      </c>
      <c r="CM13">
        <v>124</v>
      </c>
      <c r="CN13">
        <v>69</v>
      </c>
      <c r="CO13">
        <v>692</v>
      </c>
      <c r="CP13">
        <v>64</v>
      </c>
      <c r="CQ13">
        <v>47</v>
      </c>
      <c r="CR13">
        <v>43</v>
      </c>
      <c r="CS13">
        <v>40</v>
      </c>
      <c r="CT13">
        <v>36</v>
      </c>
      <c r="CU13">
        <v>21</v>
      </c>
      <c r="CV13">
        <v>13</v>
      </c>
      <c r="CW13">
        <v>20</v>
      </c>
      <c r="CX13">
        <v>1209</v>
      </c>
      <c r="CY13">
        <f t="shared" si="8"/>
        <v>761</v>
      </c>
      <c r="CZ13">
        <f t="shared" si="9"/>
        <v>154</v>
      </c>
      <c r="DA13">
        <f t="shared" si="10"/>
        <v>130</v>
      </c>
      <c r="DC13" s="10" t="s">
        <v>880</v>
      </c>
      <c r="DD13">
        <v>722</v>
      </c>
      <c r="DE13">
        <v>487</v>
      </c>
      <c r="DG13">
        <v>1209</v>
      </c>
    </row>
    <row r="14" spans="1:111">
      <c r="A14" s="10" t="s">
        <v>882</v>
      </c>
      <c r="B14">
        <v>5117</v>
      </c>
      <c r="C14">
        <v>9226</v>
      </c>
      <c r="D14">
        <v>14343</v>
      </c>
      <c r="N14">
        <f t="shared" si="1"/>
        <v>14343</v>
      </c>
      <c r="O14">
        <f t="shared" si="2"/>
        <v>14343</v>
      </c>
      <c r="P14">
        <f t="shared" si="3"/>
        <v>0</v>
      </c>
      <c r="Q14">
        <f t="shared" si="4"/>
        <v>0</v>
      </c>
      <c r="R14">
        <f t="shared" si="5"/>
        <v>0</v>
      </c>
      <c r="T14" s="10" t="s">
        <v>882</v>
      </c>
      <c r="U14">
        <v>255</v>
      </c>
      <c r="V14">
        <v>901</v>
      </c>
      <c r="W14">
        <v>2747</v>
      </c>
      <c r="X14">
        <v>1281</v>
      </c>
      <c r="Y14">
        <v>5673</v>
      </c>
      <c r="Z14">
        <v>697</v>
      </c>
      <c r="AA14">
        <v>712</v>
      </c>
      <c r="AB14">
        <v>594</v>
      </c>
      <c r="AC14">
        <v>488</v>
      </c>
      <c r="AD14">
        <v>319</v>
      </c>
      <c r="AE14">
        <v>259</v>
      </c>
      <c r="AF14">
        <v>185</v>
      </c>
      <c r="AG14">
        <v>232</v>
      </c>
      <c r="AI14">
        <v>14343</v>
      </c>
      <c r="AJ14">
        <f t="shared" si="6"/>
        <v>6954</v>
      </c>
      <c r="AK14">
        <f t="shared" si="0"/>
        <v>2003</v>
      </c>
      <c r="AL14">
        <f t="shared" si="7"/>
        <v>1483</v>
      </c>
      <c r="AO14" s="266" t="s">
        <v>883</v>
      </c>
      <c r="AP14" s="1">
        <v>9</v>
      </c>
      <c r="AQ14" s="1">
        <v>29</v>
      </c>
      <c r="AR14" s="1"/>
      <c r="AS14" s="1">
        <v>35</v>
      </c>
      <c r="AT14" s="1">
        <v>49064</v>
      </c>
      <c r="AU14" s="1"/>
      <c r="AV14" s="1"/>
      <c r="AW14" s="1">
        <v>24</v>
      </c>
      <c r="AX14" s="1">
        <v>23476</v>
      </c>
      <c r="AY14" s="1"/>
      <c r="AZ14" s="1"/>
      <c r="BA14" s="1"/>
      <c r="BB14" s="1"/>
      <c r="BC14" s="1"/>
      <c r="BD14" s="1">
        <v>3</v>
      </c>
      <c r="BE14" s="1"/>
      <c r="BF14" s="1">
        <v>1512</v>
      </c>
      <c r="BG14" s="1"/>
      <c r="BH14" s="1"/>
      <c r="BI14" s="1">
        <v>5</v>
      </c>
      <c r="BJ14" s="1">
        <v>21</v>
      </c>
      <c r="BK14" s="1">
        <v>1</v>
      </c>
      <c r="BL14" s="1"/>
      <c r="BM14" s="1">
        <v>18</v>
      </c>
      <c r="BN14" s="1">
        <v>7</v>
      </c>
      <c r="BO14" s="1">
        <v>270</v>
      </c>
      <c r="BP14" s="1">
        <v>129</v>
      </c>
      <c r="BQ14" s="1">
        <v>14</v>
      </c>
      <c r="BR14" s="1"/>
      <c r="BS14" s="1">
        <v>74617</v>
      </c>
      <c r="BX14" s="10" t="s">
        <v>882</v>
      </c>
      <c r="BY14">
        <v>495</v>
      </c>
      <c r="BZ14">
        <v>312</v>
      </c>
      <c r="CA14">
        <v>1</v>
      </c>
      <c r="CB14">
        <v>808</v>
      </c>
      <c r="CJ14" s="10" t="s">
        <v>882</v>
      </c>
      <c r="CK14">
        <v>18</v>
      </c>
      <c r="CL14">
        <v>56</v>
      </c>
      <c r="CM14">
        <v>198</v>
      </c>
      <c r="CN14">
        <v>83</v>
      </c>
      <c r="CO14">
        <v>1148</v>
      </c>
      <c r="CP14">
        <v>115</v>
      </c>
      <c r="CQ14">
        <v>103</v>
      </c>
      <c r="CR14">
        <v>83</v>
      </c>
      <c r="CS14">
        <v>43</v>
      </c>
      <c r="CT14">
        <v>29</v>
      </c>
      <c r="CU14">
        <v>17</v>
      </c>
      <c r="CV14">
        <v>10</v>
      </c>
      <c r="CW14">
        <v>6</v>
      </c>
      <c r="CX14">
        <v>1909</v>
      </c>
      <c r="CY14">
        <f t="shared" si="8"/>
        <v>1231</v>
      </c>
      <c r="CZ14">
        <f t="shared" si="9"/>
        <v>301</v>
      </c>
      <c r="DA14">
        <f t="shared" si="10"/>
        <v>105</v>
      </c>
      <c r="DC14" s="10" t="s">
        <v>882</v>
      </c>
      <c r="DD14">
        <v>1101</v>
      </c>
      <c r="DE14">
        <v>808</v>
      </c>
      <c r="DG14">
        <v>1909</v>
      </c>
    </row>
    <row r="15" spans="1:111">
      <c r="A15" s="10" t="s">
        <v>884</v>
      </c>
      <c r="B15">
        <v>9497</v>
      </c>
      <c r="C15">
        <v>7618</v>
      </c>
      <c r="D15">
        <v>17115</v>
      </c>
      <c r="N15">
        <f t="shared" si="1"/>
        <v>17115</v>
      </c>
      <c r="O15">
        <f t="shared" si="2"/>
        <v>17115</v>
      </c>
      <c r="P15">
        <f t="shared" si="3"/>
        <v>0</v>
      </c>
      <c r="Q15">
        <f t="shared" si="4"/>
        <v>0</v>
      </c>
      <c r="R15">
        <f t="shared" si="5"/>
        <v>0</v>
      </c>
      <c r="T15" s="10" t="s">
        <v>884</v>
      </c>
      <c r="U15">
        <v>206</v>
      </c>
      <c r="V15">
        <v>790</v>
      </c>
      <c r="W15">
        <v>2657</v>
      </c>
      <c r="X15">
        <v>1317</v>
      </c>
      <c r="Y15">
        <v>6533</v>
      </c>
      <c r="Z15">
        <v>980</v>
      </c>
      <c r="AA15">
        <v>990</v>
      </c>
      <c r="AB15">
        <v>909</v>
      </c>
      <c r="AC15">
        <v>803</v>
      </c>
      <c r="AD15">
        <v>594</v>
      </c>
      <c r="AE15">
        <v>481</v>
      </c>
      <c r="AF15">
        <v>346</v>
      </c>
      <c r="AG15">
        <v>509</v>
      </c>
      <c r="AI15">
        <v>17115</v>
      </c>
      <c r="AJ15">
        <f t="shared" si="6"/>
        <v>7850</v>
      </c>
      <c r="AK15">
        <f t="shared" si="0"/>
        <v>2879</v>
      </c>
      <c r="AL15">
        <f t="shared" si="7"/>
        <v>2733</v>
      </c>
      <c r="AO15" s="266" t="s">
        <v>885</v>
      </c>
      <c r="AP15" s="1">
        <v>23</v>
      </c>
      <c r="AQ15" s="1">
        <v>3</v>
      </c>
      <c r="AR15" s="1"/>
      <c r="AS15" s="1">
        <v>19</v>
      </c>
      <c r="AT15" s="1">
        <v>26453</v>
      </c>
      <c r="AU15" s="1">
        <v>3</v>
      </c>
      <c r="AV15" s="1">
        <v>10</v>
      </c>
      <c r="AW15" s="1">
        <v>30</v>
      </c>
      <c r="AX15" s="1">
        <v>16831</v>
      </c>
      <c r="AY15" s="1"/>
      <c r="AZ15" s="1">
        <v>1</v>
      </c>
      <c r="BA15" s="1"/>
      <c r="BB15" s="1"/>
      <c r="BC15" s="1"/>
      <c r="BD15" s="1">
        <v>1528</v>
      </c>
      <c r="BE15" s="1">
        <v>1</v>
      </c>
      <c r="BF15" s="1">
        <v>1192</v>
      </c>
      <c r="BG15" s="1"/>
      <c r="BH15" s="1">
        <v>5</v>
      </c>
      <c r="BI15" s="1">
        <v>10</v>
      </c>
      <c r="BJ15" s="1">
        <v>32</v>
      </c>
      <c r="BK15" s="1"/>
      <c r="BL15" s="1"/>
      <c r="BM15" s="1">
        <v>15</v>
      </c>
      <c r="BN15" s="1"/>
      <c r="BO15" s="1">
        <v>3</v>
      </c>
      <c r="BP15" s="1">
        <v>57</v>
      </c>
      <c r="BQ15" s="1"/>
      <c r="BR15" s="1">
        <v>1</v>
      </c>
      <c r="BS15" s="1">
        <v>46217</v>
      </c>
      <c r="BX15" s="10" t="s">
        <v>884</v>
      </c>
      <c r="BY15">
        <v>2104</v>
      </c>
      <c r="BZ15">
        <v>2181</v>
      </c>
      <c r="CA15">
        <v>6</v>
      </c>
      <c r="CB15">
        <v>4291</v>
      </c>
      <c r="CJ15" s="10" t="s">
        <v>884</v>
      </c>
      <c r="CK15">
        <v>88</v>
      </c>
      <c r="CL15">
        <v>351</v>
      </c>
      <c r="CM15">
        <v>1047</v>
      </c>
      <c r="CN15">
        <v>487</v>
      </c>
      <c r="CO15">
        <v>4144</v>
      </c>
      <c r="CP15">
        <v>572</v>
      </c>
      <c r="CQ15">
        <v>573</v>
      </c>
      <c r="CR15">
        <v>476</v>
      </c>
      <c r="CS15">
        <v>359</v>
      </c>
      <c r="CT15">
        <v>252</v>
      </c>
      <c r="CU15">
        <v>199</v>
      </c>
      <c r="CV15">
        <v>126</v>
      </c>
      <c r="CW15">
        <v>166</v>
      </c>
      <c r="CX15">
        <v>8840</v>
      </c>
      <c r="CY15">
        <f t="shared" si="8"/>
        <v>4631</v>
      </c>
      <c r="CZ15">
        <f t="shared" si="9"/>
        <v>1621</v>
      </c>
      <c r="DA15">
        <f t="shared" si="10"/>
        <v>1102</v>
      </c>
      <c r="DC15" s="10" t="s">
        <v>884</v>
      </c>
      <c r="DD15">
        <v>4549</v>
      </c>
      <c r="DE15">
        <v>4291</v>
      </c>
      <c r="DG15">
        <v>8840</v>
      </c>
    </row>
    <row r="16" spans="1:111">
      <c r="A16" s="10" t="s">
        <v>886</v>
      </c>
      <c r="B16">
        <v>1228</v>
      </c>
      <c r="C16">
        <v>4259</v>
      </c>
      <c r="D16">
        <v>5487</v>
      </c>
      <c r="N16">
        <f t="shared" si="1"/>
        <v>5487</v>
      </c>
      <c r="O16">
        <f t="shared" si="2"/>
        <v>5487</v>
      </c>
      <c r="P16">
        <f t="shared" si="3"/>
        <v>0</v>
      </c>
      <c r="Q16">
        <f t="shared" si="4"/>
        <v>0</v>
      </c>
      <c r="R16">
        <f t="shared" si="5"/>
        <v>0</v>
      </c>
      <c r="T16" s="10" t="s">
        <v>886</v>
      </c>
      <c r="U16">
        <v>79</v>
      </c>
      <c r="V16">
        <v>302</v>
      </c>
      <c r="W16">
        <v>820</v>
      </c>
      <c r="X16">
        <v>452</v>
      </c>
      <c r="Y16">
        <v>2003</v>
      </c>
      <c r="Z16">
        <v>339</v>
      </c>
      <c r="AA16">
        <v>325</v>
      </c>
      <c r="AB16">
        <v>277</v>
      </c>
      <c r="AC16">
        <v>254</v>
      </c>
      <c r="AD16">
        <v>202</v>
      </c>
      <c r="AE16">
        <v>155</v>
      </c>
      <c r="AF16">
        <v>113</v>
      </c>
      <c r="AG16">
        <v>166</v>
      </c>
      <c r="AI16">
        <v>5487</v>
      </c>
      <c r="AJ16">
        <f t="shared" si="6"/>
        <v>2455</v>
      </c>
      <c r="AK16">
        <f t="shared" si="0"/>
        <v>941</v>
      </c>
      <c r="AL16">
        <f t="shared" si="7"/>
        <v>890</v>
      </c>
      <c r="AO16" s="266" t="s">
        <v>887</v>
      </c>
      <c r="AP16" s="1">
        <v>8</v>
      </c>
      <c r="AQ16" s="1">
        <v>1</v>
      </c>
      <c r="AR16" s="1"/>
      <c r="AS16" s="1"/>
      <c r="AT16" s="1">
        <v>14290</v>
      </c>
      <c r="AU16" s="1">
        <v>7</v>
      </c>
      <c r="AV16" s="1"/>
      <c r="AW16" s="1">
        <v>10</v>
      </c>
      <c r="AX16" s="1">
        <v>9505</v>
      </c>
      <c r="AY16" s="1"/>
      <c r="AZ16" s="1">
        <v>1</v>
      </c>
      <c r="BA16" s="1"/>
      <c r="BB16" s="1"/>
      <c r="BC16" s="1"/>
      <c r="BD16" s="1">
        <v>771</v>
      </c>
      <c r="BE16" s="1"/>
      <c r="BF16" s="1">
        <v>9</v>
      </c>
      <c r="BG16" s="1"/>
      <c r="BH16" s="1"/>
      <c r="BI16" s="1">
        <v>6</v>
      </c>
      <c r="BJ16" s="1">
        <v>11</v>
      </c>
      <c r="BK16" s="1"/>
      <c r="BL16" s="1"/>
      <c r="BM16" s="1">
        <v>3</v>
      </c>
      <c r="BN16" s="1"/>
      <c r="BO16" s="1"/>
      <c r="BP16" s="1">
        <v>34</v>
      </c>
      <c r="BQ16" s="1"/>
      <c r="BR16" s="1"/>
      <c r="BS16" s="1">
        <v>24656</v>
      </c>
      <c r="BX16" s="10" t="s">
        <v>886</v>
      </c>
      <c r="BY16">
        <v>197</v>
      </c>
      <c r="BZ16">
        <v>379</v>
      </c>
      <c r="CB16">
        <v>576</v>
      </c>
      <c r="CJ16" s="10" t="s">
        <v>886</v>
      </c>
      <c r="CK16">
        <v>16</v>
      </c>
      <c r="CL16">
        <v>54</v>
      </c>
      <c r="CM16">
        <v>208</v>
      </c>
      <c r="CN16">
        <v>94</v>
      </c>
      <c r="CO16">
        <v>568</v>
      </c>
      <c r="CP16">
        <v>71</v>
      </c>
      <c r="CQ16">
        <v>66</v>
      </c>
      <c r="CR16">
        <v>67</v>
      </c>
      <c r="CS16">
        <v>28</v>
      </c>
      <c r="CT16">
        <v>14</v>
      </c>
      <c r="CU16">
        <v>9</v>
      </c>
      <c r="CV16">
        <v>8</v>
      </c>
      <c r="CW16">
        <v>11</v>
      </c>
      <c r="CX16">
        <v>1214</v>
      </c>
      <c r="CY16">
        <f t="shared" si="8"/>
        <v>662</v>
      </c>
      <c r="CZ16">
        <f t="shared" si="9"/>
        <v>204</v>
      </c>
      <c r="DA16">
        <f t="shared" si="10"/>
        <v>70</v>
      </c>
      <c r="DC16" s="10" t="s">
        <v>886</v>
      </c>
      <c r="DD16">
        <v>638</v>
      </c>
      <c r="DE16">
        <v>576</v>
      </c>
      <c r="DG16">
        <v>1214</v>
      </c>
    </row>
    <row r="17" spans="1:111">
      <c r="A17" s="10" t="s">
        <v>888</v>
      </c>
      <c r="B17">
        <v>45224</v>
      </c>
      <c r="C17">
        <v>11009</v>
      </c>
      <c r="D17">
        <v>56233</v>
      </c>
      <c r="N17">
        <f t="shared" si="1"/>
        <v>56233</v>
      </c>
      <c r="O17">
        <f t="shared" si="2"/>
        <v>56233</v>
      </c>
      <c r="P17">
        <f t="shared" si="3"/>
        <v>0</v>
      </c>
      <c r="Q17">
        <f t="shared" si="4"/>
        <v>0</v>
      </c>
      <c r="R17">
        <f t="shared" si="5"/>
        <v>0</v>
      </c>
      <c r="T17" s="10" t="s">
        <v>888</v>
      </c>
      <c r="U17">
        <v>985</v>
      </c>
      <c r="V17">
        <v>3676</v>
      </c>
      <c r="W17">
        <v>9568</v>
      </c>
      <c r="X17">
        <v>4468</v>
      </c>
      <c r="Y17">
        <v>22835</v>
      </c>
      <c r="Z17">
        <v>2775</v>
      </c>
      <c r="AA17">
        <v>2702</v>
      </c>
      <c r="AB17">
        <v>2514</v>
      </c>
      <c r="AC17">
        <v>2092</v>
      </c>
      <c r="AD17">
        <v>1574</v>
      </c>
      <c r="AE17">
        <v>1074</v>
      </c>
      <c r="AF17">
        <v>754</v>
      </c>
      <c r="AG17">
        <v>1216</v>
      </c>
      <c r="AI17">
        <v>56233</v>
      </c>
      <c r="AJ17">
        <f t="shared" si="6"/>
        <v>27303</v>
      </c>
      <c r="AK17">
        <f t="shared" si="0"/>
        <v>7991</v>
      </c>
      <c r="AL17">
        <f t="shared" si="7"/>
        <v>6710</v>
      </c>
      <c r="AO17" s="266" t="s">
        <v>889</v>
      </c>
      <c r="AP17" s="1"/>
      <c r="AQ17" s="1"/>
      <c r="AR17" s="1"/>
      <c r="AS17" s="1">
        <v>1</v>
      </c>
      <c r="AT17" s="1">
        <v>13549</v>
      </c>
      <c r="AU17" s="1"/>
      <c r="AV17" s="1"/>
      <c r="AW17" s="1">
        <v>55</v>
      </c>
      <c r="AX17" s="1">
        <v>13627</v>
      </c>
      <c r="AY17" s="1"/>
      <c r="AZ17" s="1"/>
      <c r="BA17" s="1"/>
      <c r="BB17" s="1"/>
      <c r="BC17" s="1">
        <v>1</v>
      </c>
      <c r="BD17" s="1"/>
      <c r="BE17" s="1"/>
      <c r="BF17" s="1">
        <v>28</v>
      </c>
      <c r="BG17" s="1"/>
      <c r="BH17" s="1"/>
      <c r="BI17" s="1"/>
      <c r="BJ17" s="1"/>
      <c r="BK17" s="1"/>
      <c r="BL17" s="1"/>
      <c r="BM17" s="1">
        <v>1</v>
      </c>
      <c r="BN17" s="1"/>
      <c r="BO17" s="1"/>
      <c r="BP17" s="1">
        <v>5</v>
      </c>
      <c r="BQ17" s="1"/>
      <c r="BR17" s="1"/>
      <c r="BS17" s="1">
        <v>27267</v>
      </c>
      <c r="BX17" s="10" t="s">
        <v>888</v>
      </c>
      <c r="BY17">
        <v>14466</v>
      </c>
      <c r="BZ17">
        <v>28756</v>
      </c>
      <c r="CA17">
        <v>81</v>
      </c>
      <c r="CB17">
        <v>43303</v>
      </c>
      <c r="CJ17" s="10" t="s">
        <v>888</v>
      </c>
      <c r="CK17">
        <v>1208</v>
      </c>
      <c r="CL17">
        <v>5248</v>
      </c>
      <c r="CM17">
        <v>14841</v>
      </c>
      <c r="CN17">
        <v>6865</v>
      </c>
      <c r="CO17">
        <v>40856</v>
      </c>
      <c r="CP17">
        <v>5310</v>
      </c>
      <c r="CQ17">
        <v>4853</v>
      </c>
      <c r="CR17">
        <v>4018</v>
      </c>
      <c r="CS17">
        <v>2836</v>
      </c>
      <c r="CT17">
        <v>1608</v>
      </c>
      <c r="CU17">
        <v>868</v>
      </c>
      <c r="CV17">
        <v>476</v>
      </c>
      <c r="CW17">
        <v>485</v>
      </c>
      <c r="CX17">
        <v>89472</v>
      </c>
      <c r="CY17">
        <f t="shared" si="8"/>
        <v>47721</v>
      </c>
      <c r="CZ17">
        <f t="shared" si="9"/>
        <v>14181</v>
      </c>
      <c r="DA17">
        <f t="shared" si="10"/>
        <v>6273</v>
      </c>
      <c r="DC17" s="10" t="s">
        <v>888</v>
      </c>
      <c r="DD17">
        <v>46169</v>
      </c>
      <c r="DE17">
        <v>43303</v>
      </c>
      <c r="DG17">
        <v>89472</v>
      </c>
    </row>
    <row r="18" spans="1:111">
      <c r="A18" s="10" t="s">
        <v>890</v>
      </c>
      <c r="B18">
        <v>12070</v>
      </c>
      <c r="C18">
        <v>14128</v>
      </c>
      <c r="D18">
        <v>26198</v>
      </c>
      <c r="N18">
        <f t="shared" si="1"/>
        <v>26198</v>
      </c>
      <c r="O18">
        <f t="shared" si="2"/>
        <v>26198</v>
      </c>
      <c r="P18">
        <f t="shared" si="3"/>
        <v>0</v>
      </c>
      <c r="Q18">
        <f t="shared" si="4"/>
        <v>0</v>
      </c>
      <c r="R18">
        <f t="shared" si="5"/>
        <v>0</v>
      </c>
      <c r="T18" s="10" t="s">
        <v>890</v>
      </c>
      <c r="U18">
        <v>303</v>
      </c>
      <c r="V18">
        <v>1650</v>
      </c>
      <c r="W18">
        <v>5131</v>
      </c>
      <c r="X18">
        <v>2711</v>
      </c>
      <c r="Y18">
        <v>9081</v>
      </c>
      <c r="Z18">
        <v>1416</v>
      </c>
      <c r="AA18">
        <v>1319</v>
      </c>
      <c r="AB18">
        <v>1190</v>
      </c>
      <c r="AC18">
        <v>970</v>
      </c>
      <c r="AD18">
        <v>745</v>
      </c>
      <c r="AE18">
        <v>576</v>
      </c>
      <c r="AF18">
        <v>423</v>
      </c>
      <c r="AG18">
        <v>683</v>
      </c>
      <c r="AI18">
        <v>26198</v>
      </c>
      <c r="AJ18">
        <f t="shared" si="6"/>
        <v>11792</v>
      </c>
      <c r="AK18">
        <f t="shared" si="0"/>
        <v>3925</v>
      </c>
      <c r="AL18">
        <f t="shared" si="7"/>
        <v>3397</v>
      </c>
      <c r="AO18" s="266" t="s">
        <v>891</v>
      </c>
      <c r="AP18" s="1">
        <v>6</v>
      </c>
      <c r="AQ18" s="1">
        <v>12</v>
      </c>
      <c r="AR18" s="1"/>
      <c r="AS18" s="1">
        <v>1</v>
      </c>
      <c r="AT18" s="1">
        <v>14112</v>
      </c>
      <c r="AU18" s="1">
        <v>1</v>
      </c>
      <c r="AV18" s="1">
        <v>40</v>
      </c>
      <c r="AW18" s="1">
        <v>13</v>
      </c>
      <c r="AX18" s="1">
        <v>6169</v>
      </c>
      <c r="AY18" s="1"/>
      <c r="AZ18" s="1"/>
      <c r="BA18" s="1"/>
      <c r="BB18" s="1"/>
      <c r="BC18" s="1"/>
      <c r="BD18" s="1">
        <v>881</v>
      </c>
      <c r="BE18" s="1">
        <v>1</v>
      </c>
      <c r="BF18" s="1">
        <v>1939</v>
      </c>
      <c r="BG18" s="1">
        <v>1</v>
      </c>
      <c r="BH18" s="1">
        <v>3</v>
      </c>
      <c r="BI18" s="1">
        <v>4</v>
      </c>
      <c r="BJ18" s="1">
        <v>6</v>
      </c>
      <c r="BK18" s="1">
        <v>5</v>
      </c>
      <c r="BL18" s="1"/>
      <c r="BM18" s="1">
        <v>8</v>
      </c>
      <c r="BN18" s="1"/>
      <c r="BO18" s="1">
        <v>2</v>
      </c>
      <c r="BP18" s="1">
        <v>8</v>
      </c>
      <c r="BQ18" s="1"/>
      <c r="BR18" s="1"/>
      <c r="BS18" s="1">
        <v>23212</v>
      </c>
      <c r="BX18" s="10" t="s">
        <v>890</v>
      </c>
      <c r="BY18">
        <v>724</v>
      </c>
      <c r="BZ18">
        <v>914</v>
      </c>
      <c r="CA18">
        <v>1</v>
      </c>
      <c r="CB18">
        <v>1639</v>
      </c>
      <c r="CJ18" s="10" t="s">
        <v>890</v>
      </c>
      <c r="CK18">
        <v>43</v>
      </c>
      <c r="CL18">
        <v>187</v>
      </c>
      <c r="CM18">
        <v>503</v>
      </c>
      <c r="CN18">
        <v>225</v>
      </c>
      <c r="CO18">
        <v>1620</v>
      </c>
      <c r="CP18">
        <v>273</v>
      </c>
      <c r="CQ18">
        <v>234</v>
      </c>
      <c r="CR18">
        <v>152</v>
      </c>
      <c r="CS18">
        <v>92</v>
      </c>
      <c r="CT18">
        <v>106</v>
      </c>
      <c r="CU18">
        <v>47</v>
      </c>
      <c r="CV18">
        <v>30</v>
      </c>
      <c r="CW18">
        <v>43</v>
      </c>
      <c r="CX18">
        <v>3555</v>
      </c>
      <c r="CY18">
        <f t="shared" si="8"/>
        <v>1845</v>
      </c>
      <c r="CZ18">
        <f t="shared" si="9"/>
        <v>659</v>
      </c>
      <c r="DA18">
        <f t="shared" si="10"/>
        <v>318</v>
      </c>
      <c r="DC18" s="10" t="s">
        <v>890</v>
      </c>
      <c r="DD18">
        <v>1916</v>
      </c>
      <c r="DE18">
        <v>1639</v>
      </c>
      <c r="DG18">
        <v>3555</v>
      </c>
    </row>
    <row r="19" spans="1:111">
      <c r="A19" s="10" t="s">
        <v>892</v>
      </c>
      <c r="B19">
        <v>2360</v>
      </c>
      <c r="C19">
        <v>4115</v>
      </c>
      <c r="D19">
        <v>6475</v>
      </c>
      <c r="N19">
        <f t="shared" si="1"/>
        <v>6475</v>
      </c>
      <c r="O19">
        <f t="shared" si="2"/>
        <v>6475</v>
      </c>
      <c r="P19">
        <f t="shared" si="3"/>
        <v>0</v>
      </c>
      <c r="Q19">
        <f t="shared" si="4"/>
        <v>0</v>
      </c>
      <c r="R19">
        <f t="shared" si="5"/>
        <v>0</v>
      </c>
      <c r="T19" s="10" t="s">
        <v>892</v>
      </c>
      <c r="U19">
        <v>94</v>
      </c>
      <c r="V19">
        <v>369</v>
      </c>
      <c r="W19">
        <v>1109</v>
      </c>
      <c r="X19">
        <v>578</v>
      </c>
      <c r="Y19">
        <v>2275</v>
      </c>
      <c r="Z19">
        <v>336</v>
      </c>
      <c r="AA19">
        <v>360</v>
      </c>
      <c r="AB19">
        <v>314</v>
      </c>
      <c r="AC19">
        <v>301</v>
      </c>
      <c r="AD19">
        <v>238</v>
      </c>
      <c r="AE19">
        <v>200</v>
      </c>
      <c r="AF19">
        <v>131</v>
      </c>
      <c r="AG19">
        <v>170</v>
      </c>
      <c r="AI19">
        <v>6475</v>
      </c>
      <c r="AJ19">
        <f t="shared" si="6"/>
        <v>2853</v>
      </c>
      <c r="AK19">
        <f t="shared" si="0"/>
        <v>1010</v>
      </c>
      <c r="AL19">
        <f t="shared" si="7"/>
        <v>1040</v>
      </c>
      <c r="AO19" s="13" t="s">
        <v>683</v>
      </c>
      <c r="AP19" s="156">
        <v>654</v>
      </c>
      <c r="AQ19" s="156">
        <v>125</v>
      </c>
      <c r="AR19" s="156">
        <v>37</v>
      </c>
      <c r="AS19" s="156">
        <v>51</v>
      </c>
      <c r="AT19" s="156">
        <v>174059</v>
      </c>
      <c r="AU19" s="156">
        <v>93</v>
      </c>
      <c r="AV19" s="156">
        <v>302</v>
      </c>
      <c r="AW19" s="156">
        <v>741</v>
      </c>
      <c r="AX19" s="156">
        <v>173205</v>
      </c>
      <c r="AY19" s="156">
        <v>6</v>
      </c>
      <c r="AZ19" s="156">
        <v>172</v>
      </c>
      <c r="BA19" s="156"/>
      <c r="BB19" s="156">
        <v>18</v>
      </c>
      <c r="BC19" s="156">
        <v>113</v>
      </c>
      <c r="BD19" s="156">
        <v>4696</v>
      </c>
      <c r="BE19" s="156">
        <v>14</v>
      </c>
      <c r="BF19" s="156">
        <v>14638</v>
      </c>
      <c r="BG19" s="156">
        <v>83</v>
      </c>
      <c r="BH19" s="156">
        <v>636</v>
      </c>
      <c r="BI19" s="156">
        <v>266</v>
      </c>
      <c r="BJ19" s="156">
        <v>204</v>
      </c>
      <c r="BK19" s="156">
        <v>68</v>
      </c>
      <c r="BL19" s="156">
        <v>1</v>
      </c>
      <c r="BM19" s="156">
        <v>53</v>
      </c>
      <c r="BN19" s="156"/>
      <c r="BO19" s="156">
        <v>485</v>
      </c>
      <c r="BP19" s="156">
        <v>768</v>
      </c>
      <c r="BQ19" s="156"/>
      <c r="BR19" s="156">
        <v>1</v>
      </c>
      <c r="BS19" s="1">
        <v>371489</v>
      </c>
      <c r="BX19" s="10" t="s">
        <v>892</v>
      </c>
      <c r="BY19">
        <v>114</v>
      </c>
      <c r="BZ19">
        <v>97</v>
      </c>
      <c r="CB19">
        <v>211</v>
      </c>
      <c r="CJ19" s="10" t="s">
        <v>892</v>
      </c>
      <c r="CK19">
        <v>6</v>
      </c>
      <c r="CL19">
        <v>23</v>
      </c>
      <c r="CM19">
        <v>69</v>
      </c>
      <c r="CN19">
        <v>19</v>
      </c>
      <c r="CO19">
        <v>252</v>
      </c>
      <c r="CP19">
        <v>31</v>
      </c>
      <c r="CQ19">
        <v>27</v>
      </c>
      <c r="CR19">
        <v>25</v>
      </c>
      <c r="CS19">
        <v>22</v>
      </c>
      <c r="CT19">
        <v>14</v>
      </c>
      <c r="CU19">
        <v>16</v>
      </c>
      <c r="CV19">
        <v>7</v>
      </c>
      <c r="CW19">
        <v>6</v>
      </c>
      <c r="CX19">
        <v>517</v>
      </c>
      <c r="CY19">
        <f t="shared" si="8"/>
        <v>271</v>
      </c>
      <c r="CZ19">
        <f t="shared" si="9"/>
        <v>83</v>
      </c>
      <c r="DA19">
        <f t="shared" si="10"/>
        <v>65</v>
      </c>
      <c r="DC19" s="10" t="s">
        <v>892</v>
      </c>
      <c r="DD19">
        <v>306</v>
      </c>
      <c r="DE19">
        <v>211</v>
      </c>
      <c r="DG19">
        <v>517</v>
      </c>
    </row>
    <row r="20" spans="1:111">
      <c r="A20" s="10" t="s">
        <v>893</v>
      </c>
      <c r="B20">
        <v>902</v>
      </c>
      <c r="C20">
        <v>1852</v>
      </c>
      <c r="D20">
        <v>2754</v>
      </c>
      <c r="N20">
        <f t="shared" si="1"/>
        <v>2754</v>
      </c>
      <c r="O20">
        <f t="shared" si="2"/>
        <v>2754</v>
      </c>
      <c r="P20">
        <f t="shared" si="3"/>
        <v>0</v>
      </c>
      <c r="Q20">
        <f t="shared" si="4"/>
        <v>0</v>
      </c>
      <c r="R20">
        <f t="shared" si="5"/>
        <v>0</v>
      </c>
      <c r="T20" s="10" t="s">
        <v>893</v>
      </c>
      <c r="U20">
        <v>21</v>
      </c>
      <c r="V20">
        <v>91</v>
      </c>
      <c r="W20">
        <v>311</v>
      </c>
      <c r="X20">
        <v>167</v>
      </c>
      <c r="Y20">
        <v>783</v>
      </c>
      <c r="Z20">
        <v>173</v>
      </c>
      <c r="AA20">
        <v>194</v>
      </c>
      <c r="AB20">
        <v>227</v>
      </c>
      <c r="AC20">
        <v>206</v>
      </c>
      <c r="AD20">
        <v>195</v>
      </c>
      <c r="AE20">
        <v>140</v>
      </c>
      <c r="AF20">
        <v>110</v>
      </c>
      <c r="AG20">
        <v>136</v>
      </c>
      <c r="AI20">
        <v>2754</v>
      </c>
      <c r="AJ20">
        <f t="shared" si="6"/>
        <v>950</v>
      </c>
      <c r="AK20">
        <f t="shared" si="0"/>
        <v>594</v>
      </c>
      <c r="AL20">
        <f t="shared" si="7"/>
        <v>787</v>
      </c>
      <c r="AO20" s="266" t="s">
        <v>888</v>
      </c>
      <c r="AP20" s="1">
        <v>11</v>
      </c>
      <c r="AQ20" s="1">
        <v>69</v>
      </c>
      <c r="AR20" s="1">
        <v>3</v>
      </c>
      <c r="AS20" s="1">
        <v>23</v>
      </c>
      <c r="AT20" s="1">
        <v>20057</v>
      </c>
      <c r="AU20" s="1">
        <v>9</v>
      </c>
      <c r="AV20" s="1">
        <v>11</v>
      </c>
      <c r="AW20" s="1">
        <v>222</v>
      </c>
      <c r="AX20" s="1">
        <v>33498</v>
      </c>
      <c r="AY20" s="1">
        <v>4</v>
      </c>
      <c r="AZ20" s="1">
        <v>14</v>
      </c>
      <c r="BA20" s="1"/>
      <c r="BB20" s="1">
        <v>1</v>
      </c>
      <c r="BC20" s="1">
        <v>80</v>
      </c>
      <c r="BD20" s="1">
        <v>638</v>
      </c>
      <c r="BE20" s="1">
        <v>7</v>
      </c>
      <c r="BF20" s="1">
        <v>868</v>
      </c>
      <c r="BG20" s="1">
        <v>5</v>
      </c>
      <c r="BH20" s="1">
        <v>37</v>
      </c>
      <c r="BI20" s="1">
        <v>150</v>
      </c>
      <c r="BJ20" s="1">
        <v>53</v>
      </c>
      <c r="BK20" s="1">
        <v>12</v>
      </c>
      <c r="BL20" s="1"/>
      <c r="BM20" s="1">
        <v>20</v>
      </c>
      <c r="BN20" s="1"/>
      <c r="BO20" s="1">
        <v>345</v>
      </c>
      <c r="BP20" s="1">
        <v>96</v>
      </c>
      <c r="BQ20" s="1"/>
      <c r="BR20" s="1"/>
      <c r="BS20" s="1">
        <v>56233</v>
      </c>
      <c r="BX20" s="10" t="s">
        <v>893</v>
      </c>
      <c r="BY20">
        <v>209</v>
      </c>
      <c r="BZ20">
        <v>226</v>
      </c>
      <c r="CB20">
        <v>435</v>
      </c>
      <c r="CJ20" s="10" t="s">
        <v>893</v>
      </c>
      <c r="CK20">
        <v>11</v>
      </c>
      <c r="CL20">
        <v>22</v>
      </c>
      <c r="CM20">
        <v>95</v>
      </c>
      <c r="CN20">
        <v>51</v>
      </c>
      <c r="CO20">
        <v>356</v>
      </c>
      <c r="CP20">
        <v>65</v>
      </c>
      <c r="CQ20">
        <v>77</v>
      </c>
      <c r="CR20">
        <v>70</v>
      </c>
      <c r="CS20">
        <v>58</v>
      </c>
      <c r="CT20">
        <v>43</v>
      </c>
      <c r="CU20">
        <v>28</v>
      </c>
      <c r="CV20">
        <v>32</v>
      </c>
      <c r="CW20">
        <v>42</v>
      </c>
      <c r="CX20">
        <v>950</v>
      </c>
      <c r="CY20">
        <f t="shared" si="8"/>
        <v>407</v>
      </c>
      <c r="CZ20">
        <f t="shared" si="9"/>
        <v>212</v>
      </c>
      <c r="DA20">
        <f t="shared" si="10"/>
        <v>203</v>
      </c>
      <c r="DC20" s="10" t="s">
        <v>893</v>
      </c>
      <c r="DD20">
        <v>515</v>
      </c>
      <c r="DE20">
        <v>435</v>
      </c>
      <c r="DG20">
        <v>950</v>
      </c>
    </row>
    <row r="21" spans="1:111">
      <c r="A21" s="10" t="s">
        <v>894</v>
      </c>
      <c r="B21">
        <v>9245</v>
      </c>
      <c r="C21">
        <v>9126</v>
      </c>
      <c r="D21">
        <v>18371</v>
      </c>
      <c r="N21">
        <f t="shared" si="1"/>
        <v>18371</v>
      </c>
      <c r="O21">
        <f t="shared" si="2"/>
        <v>18371</v>
      </c>
      <c r="P21">
        <f t="shared" si="3"/>
        <v>0</v>
      </c>
      <c r="Q21">
        <f t="shared" si="4"/>
        <v>0</v>
      </c>
      <c r="R21">
        <f t="shared" si="5"/>
        <v>0</v>
      </c>
      <c r="T21" s="10" t="s">
        <v>894</v>
      </c>
      <c r="U21">
        <v>187</v>
      </c>
      <c r="V21">
        <v>755</v>
      </c>
      <c r="W21">
        <v>2292</v>
      </c>
      <c r="X21">
        <v>1343</v>
      </c>
      <c r="Y21">
        <v>6546</v>
      </c>
      <c r="Z21">
        <v>1162</v>
      </c>
      <c r="AA21">
        <v>1267</v>
      </c>
      <c r="AB21">
        <v>1294</v>
      </c>
      <c r="AC21">
        <v>1031</v>
      </c>
      <c r="AD21">
        <v>797</v>
      </c>
      <c r="AE21">
        <v>629</v>
      </c>
      <c r="AF21">
        <v>462</v>
      </c>
      <c r="AG21">
        <v>606</v>
      </c>
      <c r="AI21">
        <v>18371</v>
      </c>
      <c r="AJ21">
        <f t="shared" si="6"/>
        <v>7889</v>
      </c>
      <c r="AK21">
        <f t="shared" si="0"/>
        <v>3723</v>
      </c>
      <c r="AL21">
        <f t="shared" si="7"/>
        <v>3525</v>
      </c>
      <c r="AO21" s="266" t="s">
        <v>890</v>
      </c>
      <c r="AP21" s="1"/>
      <c r="AQ21" s="1">
        <v>2</v>
      </c>
      <c r="AR21" s="1"/>
      <c r="AS21" s="1">
        <v>4</v>
      </c>
      <c r="AT21" s="1">
        <v>16766</v>
      </c>
      <c r="AU21" s="1">
        <v>4</v>
      </c>
      <c r="AV21" s="1">
        <v>32</v>
      </c>
      <c r="AW21" s="1">
        <v>12</v>
      </c>
      <c r="AX21" s="1">
        <v>7497</v>
      </c>
      <c r="AY21" s="1"/>
      <c r="AZ21" s="1">
        <v>1</v>
      </c>
      <c r="BA21" s="1"/>
      <c r="BB21" s="1">
        <v>1</v>
      </c>
      <c r="BC21" s="1">
        <v>3</v>
      </c>
      <c r="BD21" s="1">
        <v>812</v>
      </c>
      <c r="BE21" s="1"/>
      <c r="BF21" s="1">
        <v>994</v>
      </c>
      <c r="BG21" s="1">
        <v>10</v>
      </c>
      <c r="BH21" s="1">
        <v>4</v>
      </c>
      <c r="BI21" s="1">
        <v>6</v>
      </c>
      <c r="BJ21" s="1"/>
      <c r="BK21" s="1">
        <v>6</v>
      </c>
      <c r="BL21" s="1">
        <v>1</v>
      </c>
      <c r="BM21" s="1"/>
      <c r="BN21" s="1"/>
      <c r="BO21" s="1">
        <v>9</v>
      </c>
      <c r="BP21" s="1">
        <v>34</v>
      </c>
      <c r="BQ21" s="1"/>
      <c r="BR21" s="1"/>
      <c r="BS21" s="1">
        <v>26198</v>
      </c>
      <c r="BX21" s="10" t="s">
        <v>894</v>
      </c>
      <c r="BY21">
        <v>4731</v>
      </c>
      <c r="BZ21">
        <v>7663</v>
      </c>
      <c r="CA21">
        <v>27</v>
      </c>
      <c r="CB21">
        <v>12421</v>
      </c>
      <c r="CJ21" s="10" t="s">
        <v>894</v>
      </c>
      <c r="CK21">
        <v>207</v>
      </c>
      <c r="CL21">
        <v>1068</v>
      </c>
      <c r="CM21">
        <v>3142</v>
      </c>
      <c r="CN21">
        <v>1447</v>
      </c>
      <c r="CO21">
        <v>11545</v>
      </c>
      <c r="CP21">
        <v>1712</v>
      </c>
      <c r="CQ21">
        <v>1708</v>
      </c>
      <c r="CR21">
        <v>1533</v>
      </c>
      <c r="CS21">
        <v>1136</v>
      </c>
      <c r="CT21">
        <v>849</v>
      </c>
      <c r="CU21">
        <v>635</v>
      </c>
      <c r="CV21">
        <v>409</v>
      </c>
      <c r="CW21">
        <v>491</v>
      </c>
      <c r="CX21">
        <v>25882</v>
      </c>
      <c r="CY21">
        <f t="shared" si="8"/>
        <v>12992</v>
      </c>
      <c r="CZ21">
        <f t="shared" si="9"/>
        <v>4953</v>
      </c>
      <c r="DA21">
        <f t="shared" si="10"/>
        <v>3520</v>
      </c>
      <c r="DC21" s="10" t="s">
        <v>894</v>
      </c>
      <c r="DD21">
        <v>13461</v>
      </c>
      <c r="DE21">
        <v>12421</v>
      </c>
      <c r="DG21">
        <v>25882</v>
      </c>
    </row>
    <row r="22" spans="1:111">
      <c r="A22" s="10" t="s">
        <v>895</v>
      </c>
      <c r="B22">
        <v>843</v>
      </c>
      <c r="C22">
        <v>1929</v>
      </c>
      <c r="D22">
        <v>2772</v>
      </c>
      <c r="N22">
        <f t="shared" si="1"/>
        <v>2772</v>
      </c>
      <c r="O22">
        <f t="shared" si="2"/>
        <v>2772</v>
      </c>
      <c r="P22">
        <f t="shared" si="3"/>
        <v>0</v>
      </c>
      <c r="Q22">
        <f t="shared" si="4"/>
        <v>0</v>
      </c>
      <c r="R22">
        <f t="shared" si="5"/>
        <v>0</v>
      </c>
      <c r="T22" s="10" t="s">
        <v>895</v>
      </c>
      <c r="U22">
        <v>41</v>
      </c>
      <c r="V22">
        <v>128</v>
      </c>
      <c r="W22">
        <v>424</v>
      </c>
      <c r="X22">
        <v>271</v>
      </c>
      <c r="Y22">
        <v>997</v>
      </c>
      <c r="Z22">
        <v>172</v>
      </c>
      <c r="AA22">
        <v>174</v>
      </c>
      <c r="AB22">
        <v>161</v>
      </c>
      <c r="AC22">
        <v>125</v>
      </c>
      <c r="AD22">
        <v>91</v>
      </c>
      <c r="AE22">
        <v>67</v>
      </c>
      <c r="AF22">
        <v>57</v>
      </c>
      <c r="AG22">
        <v>64</v>
      </c>
      <c r="AI22">
        <v>2772</v>
      </c>
      <c r="AJ22">
        <f t="shared" si="6"/>
        <v>1268</v>
      </c>
      <c r="AK22">
        <f t="shared" si="0"/>
        <v>507</v>
      </c>
      <c r="AL22">
        <f t="shared" si="7"/>
        <v>404</v>
      </c>
      <c r="AO22" s="266" t="s">
        <v>896</v>
      </c>
      <c r="AP22" s="1">
        <v>20</v>
      </c>
      <c r="AQ22" s="1">
        <v>19</v>
      </c>
      <c r="AR22" s="1">
        <v>9</v>
      </c>
      <c r="AS22" s="1">
        <v>4</v>
      </c>
      <c r="AT22" s="1">
        <v>15804</v>
      </c>
      <c r="AU22" s="1">
        <v>1</v>
      </c>
      <c r="AV22" s="1">
        <v>42</v>
      </c>
      <c r="AW22" s="1">
        <v>116</v>
      </c>
      <c r="AX22" s="1">
        <v>10155</v>
      </c>
      <c r="AY22" s="1"/>
      <c r="AZ22" s="1">
        <v>13</v>
      </c>
      <c r="BA22" s="1"/>
      <c r="BB22" s="1">
        <v>1</v>
      </c>
      <c r="BC22" s="1">
        <v>4</v>
      </c>
      <c r="BD22" s="1">
        <v>563</v>
      </c>
      <c r="BE22" s="1"/>
      <c r="BF22" s="1">
        <v>50</v>
      </c>
      <c r="BG22" s="1">
        <v>19</v>
      </c>
      <c r="BH22" s="1">
        <v>24</v>
      </c>
      <c r="BI22" s="1">
        <v>17</v>
      </c>
      <c r="BJ22" s="1">
        <v>17</v>
      </c>
      <c r="BK22" s="1">
        <v>5</v>
      </c>
      <c r="BL22" s="1"/>
      <c r="BM22" s="1">
        <v>4</v>
      </c>
      <c r="BN22" s="1"/>
      <c r="BO22" s="1">
        <v>42</v>
      </c>
      <c r="BP22" s="1">
        <v>51</v>
      </c>
      <c r="BQ22" s="1"/>
      <c r="BR22" s="1"/>
      <c r="BS22" s="1">
        <v>26980</v>
      </c>
      <c r="BX22" s="10" t="s">
        <v>895</v>
      </c>
      <c r="BY22">
        <v>177</v>
      </c>
      <c r="BZ22">
        <v>344</v>
      </c>
      <c r="CB22">
        <v>521</v>
      </c>
      <c r="CJ22" s="10" t="s">
        <v>895</v>
      </c>
      <c r="CK22">
        <v>7</v>
      </c>
      <c r="CL22">
        <v>53</v>
      </c>
      <c r="CM22">
        <v>161</v>
      </c>
      <c r="CN22">
        <v>95</v>
      </c>
      <c r="CO22">
        <v>465</v>
      </c>
      <c r="CP22">
        <v>94</v>
      </c>
      <c r="CQ22">
        <v>79</v>
      </c>
      <c r="CR22">
        <v>50</v>
      </c>
      <c r="CS22">
        <v>49</v>
      </c>
      <c r="CT22">
        <v>21</v>
      </c>
      <c r="CU22">
        <v>23</v>
      </c>
      <c r="CV22">
        <v>8</v>
      </c>
      <c r="CW22">
        <v>18</v>
      </c>
      <c r="CX22">
        <v>1123</v>
      </c>
      <c r="CY22">
        <f t="shared" si="8"/>
        <v>560</v>
      </c>
      <c r="CZ22">
        <f t="shared" si="9"/>
        <v>223</v>
      </c>
      <c r="DA22">
        <f t="shared" si="10"/>
        <v>119</v>
      </c>
      <c r="DC22" s="10" t="s">
        <v>895</v>
      </c>
      <c r="DD22">
        <v>602</v>
      </c>
      <c r="DE22">
        <v>521</v>
      </c>
      <c r="DG22">
        <v>1123</v>
      </c>
    </row>
    <row r="23" spans="1:111">
      <c r="A23" s="10" t="s">
        <v>897</v>
      </c>
      <c r="B23">
        <v>89941</v>
      </c>
      <c r="C23">
        <v>5521</v>
      </c>
      <c r="D23">
        <v>95462</v>
      </c>
      <c r="N23">
        <f t="shared" si="1"/>
        <v>95462</v>
      </c>
      <c r="O23">
        <f t="shared" si="2"/>
        <v>95462</v>
      </c>
      <c r="P23">
        <f t="shared" si="3"/>
        <v>0</v>
      </c>
      <c r="Q23">
        <f t="shared" si="4"/>
        <v>0</v>
      </c>
      <c r="R23">
        <f t="shared" si="5"/>
        <v>0</v>
      </c>
      <c r="T23" s="10" t="s">
        <v>897</v>
      </c>
      <c r="U23">
        <v>1164</v>
      </c>
      <c r="V23">
        <v>4526</v>
      </c>
      <c r="W23">
        <v>13301</v>
      </c>
      <c r="X23">
        <v>6560</v>
      </c>
      <c r="Y23">
        <v>36029</v>
      </c>
      <c r="Z23">
        <v>5189</v>
      </c>
      <c r="AA23">
        <v>5898</v>
      </c>
      <c r="AB23">
        <v>6350</v>
      </c>
      <c r="AC23">
        <v>5334</v>
      </c>
      <c r="AD23">
        <v>3819</v>
      </c>
      <c r="AE23">
        <v>2721</v>
      </c>
      <c r="AF23">
        <v>1881</v>
      </c>
      <c r="AG23">
        <v>2690</v>
      </c>
      <c r="AI23">
        <v>95462</v>
      </c>
      <c r="AJ23">
        <f t="shared" si="6"/>
        <v>42589</v>
      </c>
      <c r="AK23">
        <f t="shared" si="0"/>
        <v>17437</v>
      </c>
      <c r="AL23">
        <f t="shared" si="7"/>
        <v>16445</v>
      </c>
      <c r="AO23" s="266" t="s">
        <v>898</v>
      </c>
      <c r="AP23" s="1">
        <v>4</v>
      </c>
      <c r="AQ23" s="1">
        <v>13</v>
      </c>
      <c r="AR23" s="1">
        <v>15</v>
      </c>
      <c r="AS23" s="1">
        <v>3</v>
      </c>
      <c r="AT23" s="1">
        <v>20098</v>
      </c>
      <c r="AU23" s="1">
        <v>16</v>
      </c>
      <c r="AV23" s="1">
        <v>79</v>
      </c>
      <c r="AW23" s="1">
        <v>67</v>
      </c>
      <c r="AX23" s="1">
        <v>13570</v>
      </c>
      <c r="AY23" s="1">
        <v>1</v>
      </c>
      <c r="AZ23" s="1">
        <v>13</v>
      </c>
      <c r="BA23" s="1"/>
      <c r="BB23" s="1"/>
      <c r="BC23" s="1">
        <v>6</v>
      </c>
      <c r="BD23" s="1">
        <v>545</v>
      </c>
      <c r="BE23" s="1">
        <v>2</v>
      </c>
      <c r="BF23" s="1">
        <v>2408</v>
      </c>
      <c r="BG23" s="1">
        <v>6</v>
      </c>
      <c r="BH23" s="1">
        <v>66</v>
      </c>
      <c r="BI23" s="1">
        <v>16</v>
      </c>
      <c r="BJ23" s="1">
        <v>20</v>
      </c>
      <c r="BK23" s="1">
        <v>2</v>
      </c>
      <c r="BL23" s="1"/>
      <c r="BM23" s="1">
        <v>18</v>
      </c>
      <c r="BN23" s="1"/>
      <c r="BO23" s="1">
        <v>22</v>
      </c>
      <c r="BP23" s="1">
        <v>98</v>
      </c>
      <c r="BQ23" s="1"/>
      <c r="BR23" s="1"/>
      <c r="BS23" s="1">
        <v>37088</v>
      </c>
      <c r="BX23" s="10" t="s">
        <v>897</v>
      </c>
      <c r="BY23">
        <v>81159</v>
      </c>
      <c r="BZ23">
        <v>88014</v>
      </c>
      <c r="CA23">
        <v>604</v>
      </c>
      <c r="CB23">
        <v>169777</v>
      </c>
      <c r="CJ23" s="10" t="s">
        <v>897</v>
      </c>
      <c r="CK23">
        <v>2638</v>
      </c>
      <c r="CL23">
        <v>13145</v>
      </c>
      <c r="CM23">
        <v>38081</v>
      </c>
      <c r="CN23">
        <v>17439</v>
      </c>
      <c r="CO23">
        <v>147749</v>
      </c>
      <c r="CP23">
        <v>19097</v>
      </c>
      <c r="CQ23">
        <v>20500</v>
      </c>
      <c r="CR23">
        <v>19450</v>
      </c>
      <c r="CS23">
        <v>15605</v>
      </c>
      <c r="CT23">
        <v>12016</v>
      </c>
      <c r="CU23">
        <v>8089</v>
      </c>
      <c r="CV23">
        <v>4816</v>
      </c>
      <c r="CW23">
        <v>5948</v>
      </c>
      <c r="CX23">
        <v>324573</v>
      </c>
      <c r="CY23">
        <f t="shared" si="8"/>
        <v>165188</v>
      </c>
      <c r="CZ23">
        <f t="shared" si="9"/>
        <v>59047</v>
      </c>
      <c r="DA23">
        <f t="shared" si="10"/>
        <v>46474</v>
      </c>
      <c r="DC23" s="10" t="s">
        <v>897</v>
      </c>
      <c r="DD23">
        <v>154796</v>
      </c>
      <c r="DE23">
        <v>169777</v>
      </c>
      <c r="DG23">
        <v>324573</v>
      </c>
    </row>
    <row r="24" spans="1:111">
      <c r="A24" s="10" t="s">
        <v>899</v>
      </c>
      <c r="B24">
        <v>2619</v>
      </c>
      <c r="C24">
        <v>3797</v>
      </c>
      <c r="D24">
        <v>6416</v>
      </c>
      <c r="N24">
        <f t="shared" si="1"/>
        <v>6416</v>
      </c>
      <c r="O24">
        <f t="shared" si="2"/>
        <v>6416</v>
      </c>
      <c r="P24">
        <f t="shared" si="3"/>
        <v>0</v>
      </c>
      <c r="Q24">
        <f t="shared" si="4"/>
        <v>0</v>
      </c>
      <c r="R24">
        <f t="shared" si="5"/>
        <v>0</v>
      </c>
      <c r="T24" s="10" t="s">
        <v>899</v>
      </c>
      <c r="U24">
        <v>83</v>
      </c>
      <c r="V24">
        <v>309</v>
      </c>
      <c r="W24">
        <v>971</v>
      </c>
      <c r="X24">
        <v>502</v>
      </c>
      <c r="Y24">
        <v>2239</v>
      </c>
      <c r="Z24">
        <v>376</v>
      </c>
      <c r="AA24">
        <v>387</v>
      </c>
      <c r="AB24">
        <v>385</v>
      </c>
      <c r="AC24">
        <v>373</v>
      </c>
      <c r="AD24">
        <v>303</v>
      </c>
      <c r="AE24">
        <v>184</v>
      </c>
      <c r="AF24">
        <v>150</v>
      </c>
      <c r="AG24">
        <v>154</v>
      </c>
      <c r="AI24">
        <v>6416</v>
      </c>
      <c r="AJ24">
        <f t="shared" si="6"/>
        <v>2741</v>
      </c>
      <c r="AK24">
        <f t="shared" si="0"/>
        <v>1148</v>
      </c>
      <c r="AL24">
        <f t="shared" si="7"/>
        <v>1164</v>
      </c>
      <c r="AO24" s="266" t="s">
        <v>900</v>
      </c>
      <c r="AP24" s="1">
        <v>3</v>
      </c>
      <c r="AQ24" s="1">
        <v>1</v>
      </c>
      <c r="AR24" s="1"/>
      <c r="AS24" s="1"/>
      <c r="AT24" s="1">
        <v>1552</v>
      </c>
      <c r="AU24" s="1"/>
      <c r="AV24" s="1"/>
      <c r="AW24" s="1">
        <v>12</v>
      </c>
      <c r="AX24" s="1">
        <v>526</v>
      </c>
      <c r="AY24" s="1"/>
      <c r="AZ24" s="1"/>
      <c r="BA24" s="1"/>
      <c r="BB24" s="1">
        <v>1</v>
      </c>
      <c r="BC24" s="1"/>
      <c r="BD24" s="1">
        <v>302</v>
      </c>
      <c r="BE24" s="1"/>
      <c r="BF24" s="1">
        <v>2247</v>
      </c>
      <c r="BG24" s="1"/>
      <c r="BH24" s="1"/>
      <c r="BI24" s="1"/>
      <c r="BJ24" s="1"/>
      <c r="BK24" s="1">
        <v>1</v>
      </c>
      <c r="BL24" s="1"/>
      <c r="BM24" s="1"/>
      <c r="BN24" s="1"/>
      <c r="BO24" s="1"/>
      <c r="BP24" s="1">
        <v>5</v>
      </c>
      <c r="BQ24" s="1"/>
      <c r="BR24" s="1"/>
      <c r="BS24" s="1">
        <v>4650</v>
      </c>
      <c r="BX24" s="10" t="s">
        <v>899</v>
      </c>
      <c r="BY24">
        <v>197</v>
      </c>
      <c r="BZ24">
        <v>231</v>
      </c>
      <c r="CA24">
        <v>1</v>
      </c>
      <c r="CB24">
        <v>429</v>
      </c>
      <c r="CJ24" s="10" t="s">
        <v>899</v>
      </c>
      <c r="CK24">
        <v>9</v>
      </c>
      <c r="CL24">
        <v>17</v>
      </c>
      <c r="CM24">
        <v>117</v>
      </c>
      <c r="CN24">
        <v>49</v>
      </c>
      <c r="CO24">
        <v>385</v>
      </c>
      <c r="CP24">
        <v>70</v>
      </c>
      <c r="CQ24">
        <v>67</v>
      </c>
      <c r="CR24">
        <v>56</v>
      </c>
      <c r="CS24">
        <v>37</v>
      </c>
      <c r="CT24">
        <v>29</v>
      </c>
      <c r="CU24">
        <v>21</v>
      </c>
      <c r="CV24">
        <v>11</v>
      </c>
      <c r="CW24">
        <v>12</v>
      </c>
      <c r="CX24">
        <v>880</v>
      </c>
      <c r="CY24">
        <f t="shared" si="8"/>
        <v>434</v>
      </c>
      <c r="CZ24">
        <f t="shared" si="9"/>
        <v>193</v>
      </c>
      <c r="DA24">
        <f t="shared" si="10"/>
        <v>110</v>
      </c>
      <c r="DC24" s="10" t="s">
        <v>899</v>
      </c>
      <c r="DD24">
        <v>451</v>
      </c>
      <c r="DE24">
        <v>429</v>
      </c>
      <c r="DG24">
        <v>880</v>
      </c>
    </row>
    <row r="25" spans="1:111">
      <c r="A25" s="10" t="s">
        <v>901</v>
      </c>
      <c r="B25">
        <v>4200</v>
      </c>
      <c r="C25">
        <v>9729</v>
      </c>
      <c r="D25">
        <v>13929</v>
      </c>
      <c r="N25">
        <f t="shared" si="1"/>
        <v>13929</v>
      </c>
      <c r="O25">
        <f t="shared" si="2"/>
        <v>13929</v>
      </c>
      <c r="P25">
        <f t="shared" si="3"/>
        <v>0</v>
      </c>
      <c r="Q25">
        <f t="shared" si="4"/>
        <v>0</v>
      </c>
      <c r="R25">
        <f t="shared" si="5"/>
        <v>0</v>
      </c>
      <c r="T25" s="10" t="s">
        <v>901</v>
      </c>
      <c r="U25">
        <v>173</v>
      </c>
      <c r="V25">
        <v>777</v>
      </c>
      <c r="W25">
        <v>2280</v>
      </c>
      <c r="X25">
        <v>1238</v>
      </c>
      <c r="Y25">
        <v>5137</v>
      </c>
      <c r="Z25">
        <v>852</v>
      </c>
      <c r="AA25">
        <v>815</v>
      </c>
      <c r="AB25">
        <v>745</v>
      </c>
      <c r="AC25">
        <v>589</v>
      </c>
      <c r="AD25">
        <v>486</v>
      </c>
      <c r="AE25">
        <v>344</v>
      </c>
      <c r="AF25">
        <v>228</v>
      </c>
      <c r="AG25">
        <v>265</v>
      </c>
      <c r="AI25">
        <v>13929</v>
      </c>
      <c r="AJ25">
        <f t="shared" si="6"/>
        <v>6375</v>
      </c>
      <c r="AK25">
        <f t="shared" si="0"/>
        <v>2412</v>
      </c>
      <c r="AL25">
        <f t="shared" si="7"/>
        <v>1912</v>
      </c>
      <c r="AO25" s="266" t="s">
        <v>902</v>
      </c>
      <c r="AP25" s="1">
        <v>8</v>
      </c>
      <c r="AQ25" s="1">
        <v>3</v>
      </c>
      <c r="AR25" s="1">
        <v>5</v>
      </c>
      <c r="AS25" s="1">
        <v>3</v>
      </c>
      <c r="AT25" s="1">
        <v>9959</v>
      </c>
      <c r="AU25" s="1">
        <v>3</v>
      </c>
      <c r="AV25" s="1">
        <v>15</v>
      </c>
      <c r="AW25" s="1">
        <v>82</v>
      </c>
      <c r="AX25" s="1">
        <v>6480</v>
      </c>
      <c r="AY25" s="1">
        <v>1</v>
      </c>
      <c r="AZ25" s="1">
        <v>4</v>
      </c>
      <c r="BA25" s="1"/>
      <c r="BB25" s="1">
        <v>2</v>
      </c>
      <c r="BC25" s="1">
        <v>2</v>
      </c>
      <c r="BD25" s="1">
        <v>579</v>
      </c>
      <c r="BE25" s="1"/>
      <c r="BF25" s="1">
        <v>2515</v>
      </c>
      <c r="BG25" s="1">
        <v>2</v>
      </c>
      <c r="BH25" s="1">
        <v>49</v>
      </c>
      <c r="BI25" s="1">
        <v>3</v>
      </c>
      <c r="BJ25" s="1">
        <v>16</v>
      </c>
      <c r="BK25" s="1">
        <v>3</v>
      </c>
      <c r="BL25" s="1"/>
      <c r="BM25" s="1">
        <v>2</v>
      </c>
      <c r="BN25" s="1"/>
      <c r="BO25" s="1">
        <v>1</v>
      </c>
      <c r="BP25" s="1">
        <v>23</v>
      </c>
      <c r="BQ25" s="1"/>
      <c r="BR25" s="1"/>
      <c r="BS25" s="1">
        <v>19760</v>
      </c>
      <c r="BX25" s="10" t="s">
        <v>901</v>
      </c>
      <c r="BY25">
        <v>267</v>
      </c>
      <c r="BZ25">
        <v>285</v>
      </c>
      <c r="CB25">
        <v>552</v>
      </c>
      <c r="CJ25" s="10" t="s">
        <v>901</v>
      </c>
      <c r="CK25">
        <v>7</v>
      </c>
      <c r="CL25">
        <v>45</v>
      </c>
      <c r="CM25">
        <v>127</v>
      </c>
      <c r="CN25">
        <v>78</v>
      </c>
      <c r="CO25">
        <v>503</v>
      </c>
      <c r="CP25">
        <v>98</v>
      </c>
      <c r="CQ25">
        <v>75</v>
      </c>
      <c r="CR25">
        <v>62</v>
      </c>
      <c r="CS25">
        <v>54</v>
      </c>
      <c r="CT25">
        <v>34</v>
      </c>
      <c r="CU25">
        <v>24</v>
      </c>
      <c r="CV25">
        <v>17</v>
      </c>
      <c r="CW25">
        <v>22</v>
      </c>
      <c r="CX25">
        <v>1146</v>
      </c>
      <c r="CY25">
        <f t="shared" si="8"/>
        <v>581</v>
      </c>
      <c r="CZ25">
        <f t="shared" si="9"/>
        <v>235</v>
      </c>
      <c r="DA25">
        <f t="shared" si="10"/>
        <v>151</v>
      </c>
      <c r="DC25" s="10" t="s">
        <v>901</v>
      </c>
      <c r="DD25">
        <v>594</v>
      </c>
      <c r="DE25">
        <v>552</v>
      </c>
      <c r="DG25">
        <v>1146</v>
      </c>
    </row>
    <row r="26" spans="1:111">
      <c r="A26" s="10" t="s">
        <v>903</v>
      </c>
      <c r="B26">
        <v>9834</v>
      </c>
      <c r="C26">
        <v>8660</v>
      </c>
      <c r="D26">
        <v>18494</v>
      </c>
      <c r="N26">
        <f t="shared" si="1"/>
        <v>18494</v>
      </c>
      <c r="O26">
        <f t="shared" si="2"/>
        <v>18494</v>
      </c>
      <c r="P26">
        <f t="shared" si="3"/>
        <v>0</v>
      </c>
      <c r="Q26">
        <f t="shared" si="4"/>
        <v>0</v>
      </c>
      <c r="R26">
        <f t="shared" si="5"/>
        <v>0</v>
      </c>
      <c r="T26" s="10" t="s">
        <v>903</v>
      </c>
      <c r="U26">
        <v>219</v>
      </c>
      <c r="V26">
        <v>908</v>
      </c>
      <c r="W26">
        <v>2723</v>
      </c>
      <c r="X26">
        <v>1485</v>
      </c>
      <c r="Y26">
        <v>6238</v>
      </c>
      <c r="Z26">
        <v>1048</v>
      </c>
      <c r="AA26">
        <v>1229</v>
      </c>
      <c r="AB26">
        <v>1214</v>
      </c>
      <c r="AC26">
        <v>1080</v>
      </c>
      <c r="AD26">
        <v>851</v>
      </c>
      <c r="AE26">
        <v>588</v>
      </c>
      <c r="AF26">
        <v>403</v>
      </c>
      <c r="AG26">
        <v>508</v>
      </c>
      <c r="AI26">
        <v>18494</v>
      </c>
      <c r="AJ26">
        <f t="shared" si="6"/>
        <v>7723</v>
      </c>
      <c r="AK26">
        <f t="shared" si="0"/>
        <v>3491</v>
      </c>
      <c r="AL26">
        <f t="shared" si="7"/>
        <v>3430</v>
      </c>
      <c r="AO26" s="266" t="s">
        <v>904</v>
      </c>
      <c r="AP26" s="1">
        <v>18</v>
      </c>
      <c r="AQ26" s="1">
        <v>5</v>
      </c>
      <c r="AR26" s="1"/>
      <c r="AS26" s="1">
        <v>1</v>
      </c>
      <c r="AT26" s="1">
        <v>24659</v>
      </c>
      <c r="AU26" s="1">
        <v>1</v>
      </c>
      <c r="AV26" s="1">
        <v>6</v>
      </c>
      <c r="AW26" s="1">
        <v>44</v>
      </c>
      <c r="AX26" s="1">
        <v>19770</v>
      </c>
      <c r="AY26" s="1"/>
      <c r="AZ26" s="1">
        <v>22</v>
      </c>
      <c r="BA26" s="1"/>
      <c r="BB26" s="1"/>
      <c r="BC26" s="1">
        <v>1</v>
      </c>
      <c r="BD26" s="1">
        <v>166</v>
      </c>
      <c r="BE26" s="1">
        <v>1</v>
      </c>
      <c r="BF26" s="1">
        <v>2417</v>
      </c>
      <c r="BG26" s="1">
        <v>1</v>
      </c>
      <c r="BH26" s="1">
        <v>400</v>
      </c>
      <c r="BI26" s="1">
        <v>14</v>
      </c>
      <c r="BJ26" s="1">
        <v>32</v>
      </c>
      <c r="BK26" s="1">
        <v>7</v>
      </c>
      <c r="BL26" s="1"/>
      <c r="BM26" s="1"/>
      <c r="BN26" s="1"/>
      <c r="BO26" s="1">
        <v>12</v>
      </c>
      <c r="BP26" s="1">
        <v>26</v>
      </c>
      <c r="BQ26" s="1"/>
      <c r="BR26" s="1">
        <v>1</v>
      </c>
      <c r="BS26" s="1">
        <v>47604</v>
      </c>
      <c r="BX26" s="10" t="s">
        <v>903</v>
      </c>
      <c r="BY26">
        <v>1487</v>
      </c>
      <c r="BZ26">
        <v>2008</v>
      </c>
      <c r="CA26">
        <v>3</v>
      </c>
      <c r="CB26">
        <v>3498</v>
      </c>
      <c r="CJ26" s="10" t="s">
        <v>903</v>
      </c>
      <c r="CK26">
        <v>46</v>
      </c>
      <c r="CL26">
        <v>257</v>
      </c>
      <c r="CM26">
        <v>880</v>
      </c>
      <c r="CN26">
        <v>457</v>
      </c>
      <c r="CO26">
        <v>3155</v>
      </c>
      <c r="CP26">
        <v>521</v>
      </c>
      <c r="CQ26">
        <v>542</v>
      </c>
      <c r="CR26">
        <v>475</v>
      </c>
      <c r="CS26">
        <v>365</v>
      </c>
      <c r="CT26">
        <v>268</v>
      </c>
      <c r="CU26">
        <v>193</v>
      </c>
      <c r="CV26">
        <v>124</v>
      </c>
      <c r="CW26">
        <v>141</v>
      </c>
      <c r="CX26">
        <v>7424</v>
      </c>
      <c r="CY26">
        <f t="shared" si="8"/>
        <v>3612</v>
      </c>
      <c r="CZ26">
        <f t="shared" si="9"/>
        <v>1538</v>
      </c>
      <c r="DA26">
        <f t="shared" si="10"/>
        <v>1091</v>
      </c>
      <c r="DC26" s="10" t="s">
        <v>903</v>
      </c>
      <c r="DD26">
        <v>3926</v>
      </c>
      <c r="DE26">
        <v>3498</v>
      </c>
      <c r="DG26">
        <v>7424</v>
      </c>
    </row>
    <row r="27" spans="1:111">
      <c r="A27" s="10" t="s">
        <v>905</v>
      </c>
      <c r="B27">
        <v>1775</v>
      </c>
      <c r="C27">
        <v>3940</v>
      </c>
      <c r="D27">
        <v>5715</v>
      </c>
      <c r="N27">
        <f t="shared" si="1"/>
        <v>5715</v>
      </c>
      <c r="O27">
        <f t="shared" si="2"/>
        <v>5715</v>
      </c>
      <c r="P27">
        <f t="shared" si="3"/>
        <v>0</v>
      </c>
      <c r="Q27">
        <f t="shared" si="4"/>
        <v>0</v>
      </c>
      <c r="R27">
        <f t="shared" si="5"/>
        <v>0</v>
      </c>
      <c r="T27" s="10" t="s">
        <v>905</v>
      </c>
      <c r="U27">
        <v>84</v>
      </c>
      <c r="V27">
        <v>353</v>
      </c>
      <c r="W27">
        <v>1170</v>
      </c>
      <c r="X27">
        <v>552</v>
      </c>
      <c r="Y27">
        <v>2005</v>
      </c>
      <c r="Z27">
        <v>262</v>
      </c>
      <c r="AA27">
        <v>271</v>
      </c>
      <c r="AB27">
        <v>277</v>
      </c>
      <c r="AC27">
        <v>254</v>
      </c>
      <c r="AD27">
        <v>170</v>
      </c>
      <c r="AE27">
        <v>132</v>
      </c>
      <c r="AF27">
        <v>81</v>
      </c>
      <c r="AG27">
        <v>104</v>
      </c>
      <c r="AI27">
        <v>5715</v>
      </c>
      <c r="AJ27">
        <f t="shared" si="6"/>
        <v>2557</v>
      </c>
      <c r="AK27">
        <f t="shared" si="0"/>
        <v>810</v>
      </c>
      <c r="AL27">
        <f t="shared" si="7"/>
        <v>741</v>
      </c>
      <c r="AO27" s="266" t="s">
        <v>906</v>
      </c>
      <c r="AP27" s="1">
        <v>3</v>
      </c>
      <c r="AQ27" s="1">
        <v>3</v>
      </c>
      <c r="AR27" s="1">
        <v>3</v>
      </c>
      <c r="AS27" s="1">
        <v>5</v>
      </c>
      <c r="AT27" s="1">
        <v>13752</v>
      </c>
      <c r="AU27" s="1">
        <v>3</v>
      </c>
      <c r="AV27" s="1">
        <v>26</v>
      </c>
      <c r="AW27" s="1">
        <v>8</v>
      </c>
      <c r="AX27" s="1">
        <v>5430</v>
      </c>
      <c r="AY27" s="1"/>
      <c r="AZ27" s="1">
        <v>2</v>
      </c>
      <c r="BA27" s="1"/>
      <c r="BB27" s="1">
        <v>1</v>
      </c>
      <c r="BC27" s="1"/>
      <c r="BD27" s="1">
        <v>824</v>
      </c>
      <c r="BE27" s="1"/>
      <c r="BF27" s="1">
        <v>325</v>
      </c>
      <c r="BG27" s="1">
        <v>2</v>
      </c>
      <c r="BH27" s="1">
        <v>5</v>
      </c>
      <c r="BI27" s="1">
        <v>5</v>
      </c>
      <c r="BJ27" s="1"/>
      <c r="BK27" s="1">
        <v>5</v>
      </c>
      <c r="BL27" s="1"/>
      <c r="BM27" s="1"/>
      <c r="BN27" s="1"/>
      <c r="BO27" s="1"/>
      <c r="BP27" s="1">
        <v>2</v>
      </c>
      <c r="BQ27" s="1"/>
      <c r="BR27" s="1"/>
      <c r="BS27" s="1">
        <v>20404</v>
      </c>
      <c r="BX27" s="10" t="s">
        <v>905</v>
      </c>
      <c r="BY27">
        <v>223</v>
      </c>
      <c r="BZ27">
        <v>101</v>
      </c>
      <c r="CB27">
        <v>324</v>
      </c>
      <c r="CJ27" s="10" t="s">
        <v>905</v>
      </c>
      <c r="CK27">
        <v>8</v>
      </c>
      <c r="CL27">
        <v>27</v>
      </c>
      <c r="CM27">
        <v>79</v>
      </c>
      <c r="CN27">
        <v>29</v>
      </c>
      <c r="CO27">
        <v>559</v>
      </c>
      <c r="CP27">
        <v>41</v>
      </c>
      <c r="CQ27">
        <v>38</v>
      </c>
      <c r="CR27">
        <v>27</v>
      </c>
      <c r="CS27">
        <v>13</v>
      </c>
      <c r="CT27">
        <v>15</v>
      </c>
      <c r="CU27">
        <v>5</v>
      </c>
      <c r="CV27">
        <v>2</v>
      </c>
      <c r="CW27">
        <v>4</v>
      </c>
      <c r="CX27">
        <v>847</v>
      </c>
      <c r="CY27">
        <f t="shared" si="8"/>
        <v>588</v>
      </c>
      <c r="CZ27">
        <f t="shared" si="9"/>
        <v>106</v>
      </c>
      <c r="DA27">
        <f t="shared" si="10"/>
        <v>39</v>
      </c>
      <c r="DC27" s="10" t="s">
        <v>905</v>
      </c>
      <c r="DD27">
        <v>523</v>
      </c>
      <c r="DE27">
        <v>324</v>
      </c>
      <c r="DG27">
        <v>847</v>
      </c>
    </row>
    <row r="28" spans="1:111">
      <c r="A28" s="10" t="s">
        <v>907</v>
      </c>
      <c r="B28">
        <v>2045</v>
      </c>
      <c r="C28">
        <v>3863</v>
      </c>
      <c r="D28">
        <v>5908</v>
      </c>
      <c r="N28">
        <f t="shared" si="1"/>
        <v>5908</v>
      </c>
      <c r="O28">
        <f t="shared" si="2"/>
        <v>5908</v>
      </c>
      <c r="P28">
        <f t="shared" si="3"/>
        <v>0</v>
      </c>
      <c r="Q28">
        <f t="shared" si="4"/>
        <v>0</v>
      </c>
      <c r="R28">
        <f t="shared" si="5"/>
        <v>0</v>
      </c>
      <c r="T28" s="10" t="s">
        <v>907</v>
      </c>
      <c r="U28">
        <v>66</v>
      </c>
      <c r="V28">
        <v>342</v>
      </c>
      <c r="W28">
        <v>990</v>
      </c>
      <c r="X28">
        <v>477</v>
      </c>
      <c r="Y28">
        <v>2161</v>
      </c>
      <c r="Z28">
        <v>329</v>
      </c>
      <c r="AA28">
        <v>307</v>
      </c>
      <c r="AB28">
        <v>283</v>
      </c>
      <c r="AC28">
        <v>231</v>
      </c>
      <c r="AD28">
        <v>207</v>
      </c>
      <c r="AE28">
        <v>143</v>
      </c>
      <c r="AF28">
        <v>133</v>
      </c>
      <c r="AG28">
        <v>239</v>
      </c>
      <c r="AI28">
        <v>5908</v>
      </c>
      <c r="AJ28">
        <f t="shared" si="6"/>
        <v>2638</v>
      </c>
      <c r="AK28">
        <f t="shared" si="0"/>
        <v>919</v>
      </c>
      <c r="AL28">
        <f t="shared" si="7"/>
        <v>953</v>
      </c>
      <c r="AO28" s="266" t="s">
        <v>908</v>
      </c>
      <c r="AP28" s="1"/>
      <c r="AQ28" s="1">
        <v>1</v>
      </c>
      <c r="AR28" s="1"/>
      <c r="AS28" s="1">
        <v>5</v>
      </c>
      <c r="AT28" s="1">
        <v>12455</v>
      </c>
      <c r="AU28" s="1">
        <v>3</v>
      </c>
      <c r="AV28" s="1">
        <v>2</v>
      </c>
      <c r="AW28" s="1">
        <v>47</v>
      </c>
      <c r="AX28" s="1">
        <v>17905</v>
      </c>
      <c r="AY28" s="1"/>
      <c r="AZ28" s="1">
        <v>8</v>
      </c>
      <c r="BA28" s="1"/>
      <c r="BB28" s="1">
        <v>1</v>
      </c>
      <c r="BC28" s="1"/>
      <c r="BD28" s="1">
        <v>95</v>
      </c>
      <c r="BE28" s="1">
        <v>1</v>
      </c>
      <c r="BF28" s="1">
        <v>9</v>
      </c>
      <c r="BG28" s="1">
        <v>16</v>
      </c>
      <c r="BH28" s="1">
        <v>1</v>
      </c>
      <c r="BI28" s="1">
        <v>2</v>
      </c>
      <c r="BJ28" s="1">
        <v>8</v>
      </c>
      <c r="BK28" s="1">
        <v>5</v>
      </c>
      <c r="BL28" s="1"/>
      <c r="BM28" s="1">
        <v>3</v>
      </c>
      <c r="BN28" s="1"/>
      <c r="BO28" s="1"/>
      <c r="BP28" s="1">
        <v>11</v>
      </c>
      <c r="BQ28" s="1"/>
      <c r="BR28" s="1"/>
      <c r="BS28" s="1">
        <v>30578</v>
      </c>
      <c r="BX28" s="10" t="s">
        <v>907</v>
      </c>
      <c r="BY28">
        <v>383</v>
      </c>
      <c r="BZ28">
        <v>483</v>
      </c>
      <c r="CB28">
        <v>866</v>
      </c>
      <c r="CJ28" s="10" t="s">
        <v>907</v>
      </c>
      <c r="CK28">
        <v>23</v>
      </c>
      <c r="CL28">
        <v>103</v>
      </c>
      <c r="CM28">
        <v>271</v>
      </c>
      <c r="CN28">
        <v>117</v>
      </c>
      <c r="CO28">
        <v>1053</v>
      </c>
      <c r="CP28">
        <v>102</v>
      </c>
      <c r="CQ28">
        <v>74</v>
      </c>
      <c r="CR28">
        <v>49</v>
      </c>
      <c r="CS28">
        <v>52</v>
      </c>
      <c r="CT28">
        <v>15</v>
      </c>
      <c r="CU28">
        <v>12</v>
      </c>
      <c r="CV28">
        <v>10</v>
      </c>
      <c r="CW28">
        <v>14</v>
      </c>
      <c r="CX28">
        <v>1895</v>
      </c>
      <c r="CY28">
        <f t="shared" si="8"/>
        <v>1170</v>
      </c>
      <c r="CZ28">
        <f t="shared" si="9"/>
        <v>225</v>
      </c>
      <c r="DA28">
        <f t="shared" si="10"/>
        <v>103</v>
      </c>
      <c r="DC28" s="10" t="s">
        <v>907</v>
      </c>
      <c r="DD28">
        <v>1029</v>
      </c>
      <c r="DE28">
        <v>866</v>
      </c>
      <c r="DG28">
        <v>1895</v>
      </c>
    </row>
    <row r="29" spans="1:111">
      <c r="A29" s="10" t="s">
        <v>881</v>
      </c>
      <c r="B29">
        <v>14310</v>
      </c>
      <c r="C29">
        <v>8823</v>
      </c>
      <c r="D29">
        <v>23133</v>
      </c>
      <c r="N29">
        <f t="shared" si="1"/>
        <v>23133</v>
      </c>
      <c r="O29">
        <f t="shared" si="2"/>
        <v>23133</v>
      </c>
      <c r="P29">
        <f t="shared" si="3"/>
        <v>0</v>
      </c>
      <c r="Q29">
        <f t="shared" si="4"/>
        <v>0</v>
      </c>
      <c r="R29">
        <f t="shared" si="5"/>
        <v>0</v>
      </c>
      <c r="T29" s="10" t="s">
        <v>881</v>
      </c>
      <c r="U29">
        <v>386</v>
      </c>
      <c r="V29">
        <v>1598</v>
      </c>
      <c r="W29">
        <v>5438</v>
      </c>
      <c r="X29">
        <v>2393</v>
      </c>
      <c r="Y29">
        <v>7560</v>
      </c>
      <c r="Z29">
        <v>1097</v>
      </c>
      <c r="AA29">
        <v>1052</v>
      </c>
      <c r="AB29">
        <v>966</v>
      </c>
      <c r="AC29">
        <v>777</v>
      </c>
      <c r="AD29">
        <v>595</v>
      </c>
      <c r="AE29">
        <v>442</v>
      </c>
      <c r="AF29">
        <v>297</v>
      </c>
      <c r="AG29">
        <v>532</v>
      </c>
      <c r="AI29">
        <v>23133</v>
      </c>
      <c r="AJ29">
        <f t="shared" si="6"/>
        <v>9953</v>
      </c>
      <c r="AK29">
        <f t="shared" si="0"/>
        <v>3115</v>
      </c>
      <c r="AL29">
        <f t="shared" si="7"/>
        <v>2643</v>
      </c>
      <c r="AO29" s="266" t="s">
        <v>909</v>
      </c>
      <c r="AP29" s="1">
        <v>583</v>
      </c>
      <c r="AQ29" s="1">
        <v>8</v>
      </c>
      <c r="AR29" s="1">
        <v>2</v>
      </c>
      <c r="AS29" s="1">
        <v>3</v>
      </c>
      <c r="AT29" s="1">
        <v>36431</v>
      </c>
      <c r="AU29" s="1">
        <v>53</v>
      </c>
      <c r="AV29" s="1">
        <v>89</v>
      </c>
      <c r="AW29" s="1">
        <v>118</v>
      </c>
      <c r="AX29" s="1">
        <v>54861</v>
      </c>
      <c r="AY29" s="1"/>
      <c r="AZ29" s="1">
        <v>94</v>
      </c>
      <c r="BA29" s="1"/>
      <c r="BB29" s="1">
        <v>10</v>
      </c>
      <c r="BC29" s="1">
        <v>17</v>
      </c>
      <c r="BD29" s="1">
        <v>166</v>
      </c>
      <c r="BE29" s="1">
        <v>3</v>
      </c>
      <c r="BF29" s="1">
        <v>1727</v>
      </c>
      <c r="BG29" s="1">
        <v>22</v>
      </c>
      <c r="BH29" s="1">
        <v>50</v>
      </c>
      <c r="BI29" s="1">
        <v>52</v>
      </c>
      <c r="BJ29" s="1">
        <v>55</v>
      </c>
      <c r="BK29" s="1">
        <v>22</v>
      </c>
      <c r="BL29" s="1"/>
      <c r="BM29" s="1">
        <v>6</v>
      </c>
      <c r="BN29" s="1"/>
      <c r="BO29" s="1">
        <v>54</v>
      </c>
      <c r="BP29" s="1">
        <v>420</v>
      </c>
      <c r="BQ29" s="1"/>
      <c r="BR29" s="1"/>
      <c r="BS29" s="1">
        <v>94846</v>
      </c>
      <c r="BX29" s="10" t="s">
        <v>881</v>
      </c>
      <c r="BY29">
        <v>358</v>
      </c>
      <c r="BZ29">
        <v>216</v>
      </c>
      <c r="CB29">
        <v>574</v>
      </c>
      <c r="CJ29" s="10" t="s">
        <v>881</v>
      </c>
      <c r="CK29">
        <v>9</v>
      </c>
      <c r="CL29">
        <v>44</v>
      </c>
      <c r="CM29">
        <v>149</v>
      </c>
      <c r="CN29">
        <v>73</v>
      </c>
      <c r="CO29">
        <v>992</v>
      </c>
      <c r="CP29">
        <v>100</v>
      </c>
      <c r="CQ29">
        <v>85</v>
      </c>
      <c r="CR29">
        <v>56</v>
      </c>
      <c r="CS29">
        <v>25</v>
      </c>
      <c r="CT29">
        <v>16</v>
      </c>
      <c r="CU29">
        <v>7</v>
      </c>
      <c r="CV29">
        <v>7</v>
      </c>
      <c r="CW29">
        <v>6</v>
      </c>
      <c r="CX29">
        <v>1569</v>
      </c>
      <c r="CY29">
        <f t="shared" si="8"/>
        <v>1065</v>
      </c>
      <c r="CZ29">
        <f t="shared" si="9"/>
        <v>241</v>
      </c>
      <c r="DA29">
        <f t="shared" si="10"/>
        <v>61</v>
      </c>
      <c r="DC29" s="10" t="s">
        <v>881</v>
      </c>
      <c r="DD29">
        <v>995</v>
      </c>
      <c r="DE29">
        <v>574</v>
      </c>
      <c r="DG29">
        <v>1569</v>
      </c>
    </row>
    <row r="30" spans="1:111">
      <c r="A30" s="10" t="s">
        <v>910</v>
      </c>
      <c r="B30">
        <v>1132</v>
      </c>
      <c r="C30">
        <v>5472</v>
      </c>
      <c r="D30">
        <v>6604</v>
      </c>
      <c r="N30">
        <f t="shared" si="1"/>
        <v>6604</v>
      </c>
      <c r="O30">
        <f t="shared" si="2"/>
        <v>6604</v>
      </c>
      <c r="P30">
        <f t="shared" si="3"/>
        <v>0</v>
      </c>
      <c r="Q30">
        <f t="shared" si="4"/>
        <v>0</v>
      </c>
      <c r="R30">
        <f t="shared" si="5"/>
        <v>0</v>
      </c>
      <c r="T30" s="10" t="s">
        <v>910</v>
      </c>
      <c r="U30">
        <v>74</v>
      </c>
      <c r="V30">
        <v>390</v>
      </c>
      <c r="W30">
        <v>1049</v>
      </c>
      <c r="X30">
        <v>562</v>
      </c>
      <c r="Y30">
        <v>2558</v>
      </c>
      <c r="Z30">
        <v>387</v>
      </c>
      <c r="AA30">
        <v>372</v>
      </c>
      <c r="AB30">
        <v>330</v>
      </c>
      <c r="AC30">
        <v>256</v>
      </c>
      <c r="AD30">
        <v>205</v>
      </c>
      <c r="AE30">
        <v>159</v>
      </c>
      <c r="AF30">
        <v>130</v>
      </c>
      <c r="AG30">
        <v>132</v>
      </c>
      <c r="AI30">
        <v>6604</v>
      </c>
      <c r="AJ30">
        <f t="shared" si="6"/>
        <v>3120</v>
      </c>
      <c r="AK30">
        <f t="shared" si="0"/>
        <v>1089</v>
      </c>
      <c r="AL30">
        <f t="shared" si="7"/>
        <v>882</v>
      </c>
      <c r="AO30" s="266" t="s">
        <v>911</v>
      </c>
      <c r="AP30" s="1">
        <v>4</v>
      </c>
      <c r="AQ30" s="1">
        <v>1</v>
      </c>
      <c r="AR30" s="1"/>
      <c r="AS30" s="1"/>
      <c r="AT30" s="1">
        <v>2526</v>
      </c>
      <c r="AU30" s="1"/>
      <c r="AV30" s="1"/>
      <c r="AW30" s="1">
        <v>13</v>
      </c>
      <c r="AX30" s="1">
        <v>3513</v>
      </c>
      <c r="AY30" s="1"/>
      <c r="AZ30" s="1">
        <v>1</v>
      </c>
      <c r="BA30" s="1"/>
      <c r="BB30" s="1"/>
      <c r="BC30" s="1"/>
      <c r="BD30" s="1">
        <v>6</v>
      </c>
      <c r="BE30" s="1"/>
      <c r="BF30" s="1">
        <v>1078</v>
      </c>
      <c r="BG30" s="1"/>
      <c r="BH30" s="1"/>
      <c r="BI30" s="1">
        <v>1</v>
      </c>
      <c r="BJ30" s="1">
        <v>3</v>
      </c>
      <c r="BK30" s="1"/>
      <c r="BL30" s="1"/>
      <c r="BM30" s="1"/>
      <c r="BN30" s="1"/>
      <c r="BO30" s="1"/>
      <c r="BP30" s="1">
        <v>2</v>
      </c>
      <c r="BQ30" s="1"/>
      <c r="BR30" s="1"/>
      <c r="BS30" s="1">
        <v>7148</v>
      </c>
      <c r="BX30" s="10" t="s">
        <v>910</v>
      </c>
      <c r="BY30">
        <v>175</v>
      </c>
      <c r="BZ30">
        <v>146</v>
      </c>
      <c r="CB30">
        <v>321</v>
      </c>
      <c r="CJ30" s="10" t="s">
        <v>910</v>
      </c>
      <c r="CK30">
        <v>6</v>
      </c>
      <c r="CL30">
        <v>33</v>
      </c>
      <c r="CM30">
        <v>90</v>
      </c>
      <c r="CN30">
        <v>41</v>
      </c>
      <c r="CO30">
        <v>362</v>
      </c>
      <c r="CP30">
        <v>37</v>
      </c>
      <c r="CQ30">
        <v>32</v>
      </c>
      <c r="CR30">
        <v>18</v>
      </c>
      <c r="CS30">
        <v>16</v>
      </c>
      <c r="CT30">
        <v>14</v>
      </c>
      <c r="CU30">
        <v>18</v>
      </c>
      <c r="CV30">
        <v>7</v>
      </c>
      <c r="CW30">
        <v>4</v>
      </c>
      <c r="CX30">
        <v>678</v>
      </c>
      <c r="CY30">
        <f t="shared" si="8"/>
        <v>403</v>
      </c>
      <c r="CZ30">
        <f t="shared" si="9"/>
        <v>87</v>
      </c>
      <c r="DA30">
        <f t="shared" si="10"/>
        <v>59</v>
      </c>
      <c r="DC30" s="10" t="s">
        <v>910</v>
      </c>
      <c r="DD30">
        <v>357</v>
      </c>
      <c r="DE30">
        <v>321</v>
      </c>
      <c r="DG30">
        <v>678</v>
      </c>
    </row>
    <row r="31" spans="1:111">
      <c r="A31" s="10" t="s">
        <v>912</v>
      </c>
      <c r="B31">
        <v>13519</v>
      </c>
      <c r="C31">
        <v>1818</v>
      </c>
      <c r="D31">
        <v>15337</v>
      </c>
      <c r="N31">
        <f t="shared" si="1"/>
        <v>15337</v>
      </c>
      <c r="O31">
        <f t="shared" si="2"/>
        <v>15337</v>
      </c>
      <c r="P31">
        <f t="shared" si="3"/>
        <v>0</v>
      </c>
      <c r="Q31">
        <f t="shared" si="4"/>
        <v>0</v>
      </c>
      <c r="R31">
        <f t="shared" si="5"/>
        <v>0</v>
      </c>
      <c r="T31" s="10" t="s">
        <v>912</v>
      </c>
      <c r="U31">
        <v>179</v>
      </c>
      <c r="V31">
        <v>539</v>
      </c>
      <c r="W31">
        <v>1639</v>
      </c>
      <c r="X31">
        <v>991</v>
      </c>
      <c r="Y31">
        <v>5085</v>
      </c>
      <c r="Z31">
        <v>877</v>
      </c>
      <c r="AA31">
        <v>1141</v>
      </c>
      <c r="AB31">
        <v>1314</v>
      </c>
      <c r="AC31">
        <v>1156</v>
      </c>
      <c r="AD31">
        <v>863</v>
      </c>
      <c r="AE31">
        <v>625</v>
      </c>
      <c r="AF31">
        <v>425</v>
      </c>
      <c r="AG31">
        <v>503</v>
      </c>
      <c r="AI31">
        <v>15337</v>
      </c>
      <c r="AJ31">
        <f t="shared" si="6"/>
        <v>6076</v>
      </c>
      <c r="AK31">
        <f t="shared" si="0"/>
        <v>3332</v>
      </c>
      <c r="AL31">
        <f t="shared" si="7"/>
        <v>3572</v>
      </c>
      <c r="AO31" s="13" t="s">
        <v>684</v>
      </c>
      <c r="AP31" s="156">
        <v>26</v>
      </c>
      <c r="AQ31" s="156">
        <v>75</v>
      </c>
      <c r="AR31" s="156">
        <v>2</v>
      </c>
      <c r="AS31" s="156">
        <v>45</v>
      </c>
      <c r="AT31" s="156">
        <v>94199</v>
      </c>
      <c r="AU31" s="156">
        <v>13</v>
      </c>
      <c r="AV31" s="156">
        <v>224</v>
      </c>
      <c r="AW31" s="156">
        <v>144</v>
      </c>
      <c r="AX31" s="156">
        <v>33250</v>
      </c>
      <c r="AY31" s="156">
        <v>6</v>
      </c>
      <c r="AZ31" s="156">
        <v>10</v>
      </c>
      <c r="BA31" s="156">
        <v>2</v>
      </c>
      <c r="BB31" s="156">
        <v>2</v>
      </c>
      <c r="BC31" s="156">
        <v>48</v>
      </c>
      <c r="BD31" s="156">
        <v>3164</v>
      </c>
      <c r="BE31" s="156">
        <v>25</v>
      </c>
      <c r="BF31" s="156">
        <v>742</v>
      </c>
      <c r="BG31" s="156">
        <v>1</v>
      </c>
      <c r="BH31" s="156">
        <v>6</v>
      </c>
      <c r="BI31" s="156">
        <v>86</v>
      </c>
      <c r="BJ31" s="156">
        <v>93</v>
      </c>
      <c r="BK31" s="156">
        <v>20</v>
      </c>
      <c r="BL31" s="156"/>
      <c r="BM31" s="156">
        <v>41</v>
      </c>
      <c r="BN31" s="156"/>
      <c r="BO31" s="156">
        <v>39</v>
      </c>
      <c r="BP31" s="156">
        <v>181</v>
      </c>
      <c r="BQ31" s="156"/>
      <c r="BR31" s="156"/>
      <c r="BS31" s="1">
        <v>132444</v>
      </c>
      <c r="BX31" s="10" t="s">
        <v>912</v>
      </c>
      <c r="BY31">
        <v>17163</v>
      </c>
      <c r="BZ31">
        <v>19382</v>
      </c>
      <c r="CA31">
        <v>118</v>
      </c>
      <c r="CB31">
        <v>36663</v>
      </c>
      <c r="CJ31" s="10" t="s">
        <v>912</v>
      </c>
      <c r="CK31">
        <v>538</v>
      </c>
      <c r="CL31">
        <v>2710</v>
      </c>
      <c r="CM31">
        <v>7575</v>
      </c>
      <c r="CN31">
        <v>3692</v>
      </c>
      <c r="CO31">
        <v>31423</v>
      </c>
      <c r="CP31">
        <v>4532</v>
      </c>
      <c r="CQ31">
        <v>4849</v>
      </c>
      <c r="CR31">
        <v>4671</v>
      </c>
      <c r="CS31">
        <v>3733</v>
      </c>
      <c r="CT31">
        <v>2795</v>
      </c>
      <c r="CU31">
        <v>2043</v>
      </c>
      <c r="CV31">
        <v>1373</v>
      </c>
      <c r="CW31">
        <v>1479</v>
      </c>
      <c r="CX31">
        <v>71413</v>
      </c>
      <c r="CY31">
        <f t="shared" si="8"/>
        <v>35115</v>
      </c>
      <c r="CZ31">
        <f t="shared" si="9"/>
        <v>14052</v>
      </c>
      <c r="DA31">
        <f t="shared" si="10"/>
        <v>11423</v>
      </c>
      <c r="DC31" s="10" t="s">
        <v>912</v>
      </c>
      <c r="DD31">
        <v>34750</v>
      </c>
      <c r="DE31">
        <v>36663</v>
      </c>
      <c r="DG31">
        <v>71413</v>
      </c>
    </row>
    <row r="32" spans="1:111">
      <c r="A32" s="10" t="s">
        <v>913</v>
      </c>
      <c r="B32">
        <v>1733</v>
      </c>
      <c r="C32">
        <v>4577</v>
      </c>
      <c r="D32">
        <v>6310</v>
      </c>
      <c r="N32">
        <f t="shared" si="1"/>
        <v>6310</v>
      </c>
      <c r="O32">
        <f t="shared" si="2"/>
        <v>6310</v>
      </c>
      <c r="P32">
        <f t="shared" si="3"/>
        <v>0</v>
      </c>
      <c r="Q32">
        <f t="shared" si="4"/>
        <v>0</v>
      </c>
      <c r="R32">
        <f t="shared" si="5"/>
        <v>0</v>
      </c>
      <c r="T32" s="10" t="s">
        <v>913</v>
      </c>
      <c r="U32">
        <v>66</v>
      </c>
      <c r="V32">
        <v>298</v>
      </c>
      <c r="W32">
        <v>1161</v>
      </c>
      <c r="X32">
        <v>581</v>
      </c>
      <c r="Y32">
        <v>2373</v>
      </c>
      <c r="Z32">
        <v>343</v>
      </c>
      <c r="AA32">
        <v>313</v>
      </c>
      <c r="AB32">
        <v>314</v>
      </c>
      <c r="AC32">
        <v>260</v>
      </c>
      <c r="AD32">
        <v>211</v>
      </c>
      <c r="AE32">
        <v>154</v>
      </c>
      <c r="AF32">
        <v>109</v>
      </c>
      <c r="AG32">
        <v>127</v>
      </c>
      <c r="AI32">
        <v>6310</v>
      </c>
      <c r="AJ32">
        <f t="shared" si="6"/>
        <v>2954</v>
      </c>
      <c r="AK32">
        <f t="shared" si="0"/>
        <v>970</v>
      </c>
      <c r="AL32">
        <f t="shared" si="7"/>
        <v>861</v>
      </c>
      <c r="AO32" s="266" t="s">
        <v>875</v>
      </c>
      <c r="AP32" s="1">
        <v>2</v>
      </c>
      <c r="AQ32" s="1">
        <v>5</v>
      </c>
      <c r="AR32" s="1"/>
      <c r="AS32" s="1">
        <v>4</v>
      </c>
      <c r="AT32" s="1">
        <v>11686</v>
      </c>
      <c r="AU32" s="1">
        <v>2</v>
      </c>
      <c r="AV32" s="1">
        <v>17</v>
      </c>
      <c r="AW32" s="1">
        <v>15</v>
      </c>
      <c r="AX32" s="1">
        <v>4283</v>
      </c>
      <c r="AY32" s="1">
        <v>1</v>
      </c>
      <c r="AZ32" s="1">
        <v>1</v>
      </c>
      <c r="BA32" s="1">
        <v>2</v>
      </c>
      <c r="BB32" s="1"/>
      <c r="BC32" s="1">
        <v>7</v>
      </c>
      <c r="BD32" s="1">
        <v>919</v>
      </c>
      <c r="BE32" s="1">
        <v>5</v>
      </c>
      <c r="BF32" s="1">
        <v>1</v>
      </c>
      <c r="BG32" s="1"/>
      <c r="BH32" s="1"/>
      <c r="BI32" s="1">
        <v>10</v>
      </c>
      <c r="BJ32" s="1">
        <v>7</v>
      </c>
      <c r="BK32" s="1">
        <v>3</v>
      </c>
      <c r="BL32" s="1"/>
      <c r="BM32" s="1">
        <v>3</v>
      </c>
      <c r="BN32" s="1"/>
      <c r="BO32" s="1">
        <v>2</v>
      </c>
      <c r="BP32" s="1">
        <v>7</v>
      </c>
      <c r="BQ32" s="1"/>
      <c r="BR32" s="1"/>
      <c r="BS32" s="1">
        <v>16982</v>
      </c>
      <c r="BX32" s="10" t="s">
        <v>913</v>
      </c>
      <c r="BY32">
        <v>121</v>
      </c>
      <c r="BZ32">
        <v>114</v>
      </c>
      <c r="CB32">
        <v>235</v>
      </c>
      <c r="CJ32" s="10" t="s">
        <v>913</v>
      </c>
      <c r="CK32">
        <v>2</v>
      </c>
      <c r="CL32">
        <v>15</v>
      </c>
      <c r="CM32">
        <v>50</v>
      </c>
      <c r="CN32">
        <v>33</v>
      </c>
      <c r="CO32">
        <v>210</v>
      </c>
      <c r="CP32">
        <v>33</v>
      </c>
      <c r="CQ32">
        <v>32</v>
      </c>
      <c r="CR32">
        <v>23</v>
      </c>
      <c r="CS32">
        <v>25</v>
      </c>
      <c r="CT32">
        <v>14</v>
      </c>
      <c r="CU32">
        <v>10</v>
      </c>
      <c r="CV32">
        <v>13</v>
      </c>
      <c r="CW32">
        <v>11</v>
      </c>
      <c r="CX32">
        <v>471</v>
      </c>
      <c r="CY32">
        <f t="shared" si="8"/>
        <v>243</v>
      </c>
      <c r="CZ32">
        <f t="shared" si="9"/>
        <v>88</v>
      </c>
      <c r="DA32">
        <f t="shared" si="10"/>
        <v>73</v>
      </c>
      <c r="DC32" s="10" t="s">
        <v>913</v>
      </c>
      <c r="DD32">
        <v>236</v>
      </c>
      <c r="DE32">
        <v>235</v>
      </c>
      <c r="DG32">
        <v>471</v>
      </c>
    </row>
    <row r="33" spans="1:111">
      <c r="A33" s="10" t="s">
        <v>914</v>
      </c>
      <c r="B33">
        <v>3643</v>
      </c>
      <c r="C33">
        <v>7283</v>
      </c>
      <c r="D33">
        <v>10926</v>
      </c>
      <c r="N33">
        <f t="shared" si="1"/>
        <v>10926</v>
      </c>
      <c r="O33">
        <f t="shared" si="2"/>
        <v>10926</v>
      </c>
      <c r="P33">
        <f t="shared" si="3"/>
        <v>0</v>
      </c>
      <c r="Q33">
        <f t="shared" si="4"/>
        <v>0</v>
      </c>
      <c r="R33">
        <f t="shared" si="5"/>
        <v>0</v>
      </c>
      <c r="T33" s="10" t="s">
        <v>914</v>
      </c>
      <c r="U33">
        <v>123</v>
      </c>
      <c r="V33">
        <v>542</v>
      </c>
      <c r="W33">
        <v>1682</v>
      </c>
      <c r="X33">
        <v>896</v>
      </c>
      <c r="Y33">
        <v>3558</v>
      </c>
      <c r="Z33">
        <v>585</v>
      </c>
      <c r="AA33">
        <v>652</v>
      </c>
      <c r="AB33">
        <v>662</v>
      </c>
      <c r="AC33">
        <v>627</v>
      </c>
      <c r="AD33">
        <v>516</v>
      </c>
      <c r="AE33">
        <v>371</v>
      </c>
      <c r="AF33">
        <v>303</v>
      </c>
      <c r="AG33">
        <v>409</v>
      </c>
      <c r="AI33">
        <v>10926</v>
      </c>
      <c r="AJ33">
        <f t="shared" si="6"/>
        <v>4454</v>
      </c>
      <c r="AK33">
        <f t="shared" si="0"/>
        <v>1899</v>
      </c>
      <c r="AL33">
        <f t="shared" si="7"/>
        <v>2226</v>
      </c>
      <c r="AO33" s="266" t="s">
        <v>882</v>
      </c>
      <c r="AP33" s="1">
        <v>1</v>
      </c>
      <c r="AQ33" s="1">
        <v>8</v>
      </c>
      <c r="AR33" s="1"/>
      <c r="AS33" s="1">
        <v>1</v>
      </c>
      <c r="AT33" s="1">
        <v>7219</v>
      </c>
      <c r="AU33" s="1">
        <v>1</v>
      </c>
      <c r="AV33" s="1">
        <v>4</v>
      </c>
      <c r="AW33" s="1">
        <v>37</v>
      </c>
      <c r="AX33" s="1">
        <v>6880</v>
      </c>
      <c r="AY33" s="1">
        <v>1</v>
      </c>
      <c r="AZ33" s="1"/>
      <c r="BA33" s="1"/>
      <c r="BB33" s="1">
        <v>1</v>
      </c>
      <c r="BC33" s="1">
        <v>5</v>
      </c>
      <c r="BD33" s="1">
        <v>149</v>
      </c>
      <c r="BE33" s="1"/>
      <c r="BF33" s="1">
        <v>1</v>
      </c>
      <c r="BG33" s="1"/>
      <c r="BH33" s="1"/>
      <c r="BI33" s="1">
        <v>8</v>
      </c>
      <c r="BJ33" s="1">
        <v>7</v>
      </c>
      <c r="BK33" s="1">
        <v>3</v>
      </c>
      <c r="BL33" s="1"/>
      <c r="BM33" s="1"/>
      <c r="BN33" s="1"/>
      <c r="BO33" s="1">
        <v>6</v>
      </c>
      <c r="BP33" s="1">
        <v>11</v>
      </c>
      <c r="BQ33" s="1"/>
      <c r="BR33" s="1"/>
      <c r="BS33" s="1">
        <v>14343</v>
      </c>
      <c r="BX33" s="10" t="s">
        <v>914</v>
      </c>
      <c r="BY33">
        <v>455</v>
      </c>
      <c r="BZ33">
        <v>503</v>
      </c>
      <c r="CB33">
        <v>958</v>
      </c>
      <c r="CJ33" s="10" t="s">
        <v>914</v>
      </c>
      <c r="CK33">
        <v>20</v>
      </c>
      <c r="CL33">
        <v>121</v>
      </c>
      <c r="CM33">
        <v>247</v>
      </c>
      <c r="CN33">
        <v>113</v>
      </c>
      <c r="CO33">
        <v>1305</v>
      </c>
      <c r="CP33">
        <v>132</v>
      </c>
      <c r="CQ33">
        <v>115</v>
      </c>
      <c r="CR33">
        <v>106</v>
      </c>
      <c r="CS33">
        <v>72</v>
      </c>
      <c r="CT33">
        <v>46</v>
      </c>
      <c r="CU33">
        <v>35</v>
      </c>
      <c r="CV33">
        <v>32</v>
      </c>
      <c r="CW33">
        <v>31</v>
      </c>
      <c r="CX33">
        <v>2375</v>
      </c>
      <c r="CY33">
        <f t="shared" si="8"/>
        <v>1418</v>
      </c>
      <c r="CZ33">
        <f t="shared" si="9"/>
        <v>353</v>
      </c>
      <c r="DA33">
        <f t="shared" si="10"/>
        <v>216</v>
      </c>
      <c r="DC33" s="10" t="s">
        <v>914</v>
      </c>
      <c r="DD33">
        <v>1417</v>
      </c>
      <c r="DE33">
        <v>958</v>
      </c>
      <c r="DG33">
        <v>2375</v>
      </c>
    </row>
    <row r="34" spans="1:111">
      <c r="A34" s="10" t="s">
        <v>868</v>
      </c>
      <c r="B34">
        <v>1658</v>
      </c>
      <c r="C34">
        <v>1400</v>
      </c>
      <c r="D34">
        <v>3058</v>
      </c>
      <c r="N34">
        <f t="shared" si="1"/>
        <v>3058</v>
      </c>
      <c r="O34">
        <f t="shared" si="2"/>
        <v>3058</v>
      </c>
      <c r="P34">
        <f t="shared" si="3"/>
        <v>0</v>
      </c>
      <c r="Q34">
        <f t="shared" si="4"/>
        <v>0</v>
      </c>
      <c r="R34">
        <f t="shared" si="5"/>
        <v>0</v>
      </c>
      <c r="T34" s="10" t="s">
        <v>868</v>
      </c>
      <c r="U34">
        <v>40</v>
      </c>
      <c r="V34">
        <v>145</v>
      </c>
      <c r="W34">
        <v>429</v>
      </c>
      <c r="X34">
        <v>211</v>
      </c>
      <c r="Y34">
        <v>983</v>
      </c>
      <c r="Z34">
        <v>175</v>
      </c>
      <c r="AA34">
        <v>201</v>
      </c>
      <c r="AB34">
        <v>206</v>
      </c>
      <c r="AC34">
        <v>205</v>
      </c>
      <c r="AD34">
        <v>129</v>
      </c>
      <c r="AE34">
        <v>117</v>
      </c>
      <c r="AF34">
        <v>107</v>
      </c>
      <c r="AG34">
        <v>110</v>
      </c>
      <c r="AI34">
        <v>3058</v>
      </c>
      <c r="AJ34">
        <f t="shared" si="6"/>
        <v>1194</v>
      </c>
      <c r="AK34">
        <f t="shared" si="0"/>
        <v>582</v>
      </c>
      <c r="AL34">
        <f t="shared" si="7"/>
        <v>668</v>
      </c>
      <c r="AO34" s="266" t="s">
        <v>915</v>
      </c>
      <c r="AP34" s="1">
        <v>3</v>
      </c>
      <c r="AQ34" s="1">
        <v>2</v>
      </c>
      <c r="AR34" s="1">
        <v>1</v>
      </c>
      <c r="AS34" s="1">
        <v>15</v>
      </c>
      <c r="AT34" s="1">
        <v>5034</v>
      </c>
      <c r="AU34" s="1">
        <v>1</v>
      </c>
      <c r="AV34" s="1">
        <v>7</v>
      </c>
      <c r="AW34" s="1">
        <v>2</v>
      </c>
      <c r="AX34" s="1">
        <v>1128</v>
      </c>
      <c r="AY34" s="1"/>
      <c r="AZ34" s="1"/>
      <c r="BA34" s="1"/>
      <c r="BB34" s="1"/>
      <c r="BC34" s="1">
        <v>2</v>
      </c>
      <c r="BD34" s="1">
        <v>10</v>
      </c>
      <c r="BE34" s="1"/>
      <c r="BF34" s="1"/>
      <c r="BG34" s="1"/>
      <c r="BH34" s="1"/>
      <c r="BI34" s="1">
        <v>11</v>
      </c>
      <c r="BJ34" s="1"/>
      <c r="BK34" s="1">
        <v>1</v>
      </c>
      <c r="BL34" s="1"/>
      <c r="BM34" s="1"/>
      <c r="BN34" s="1"/>
      <c r="BO34" s="1"/>
      <c r="BP34" s="1">
        <v>12</v>
      </c>
      <c r="BQ34" s="1"/>
      <c r="BR34" s="1"/>
      <c r="BS34" s="1">
        <v>6229</v>
      </c>
      <c r="BX34" s="10" t="s">
        <v>868</v>
      </c>
      <c r="BY34">
        <v>153</v>
      </c>
      <c r="BZ34">
        <v>223</v>
      </c>
      <c r="CB34">
        <v>376</v>
      </c>
      <c r="CJ34" s="10" t="s">
        <v>868</v>
      </c>
      <c r="CK34">
        <v>4</v>
      </c>
      <c r="CL34">
        <v>21</v>
      </c>
      <c r="CM34">
        <v>100</v>
      </c>
      <c r="CN34">
        <v>46</v>
      </c>
      <c r="CO34">
        <v>295</v>
      </c>
      <c r="CP34">
        <v>41</v>
      </c>
      <c r="CQ34">
        <v>62</v>
      </c>
      <c r="CR34">
        <v>61</v>
      </c>
      <c r="CS34">
        <v>45</v>
      </c>
      <c r="CT34">
        <v>42</v>
      </c>
      <c r="CU34">
        <v>32</v>
      </c>
      <c r="CV34">
        <v>24</v>
      </c>
      <c r="CW34">
        <v>33</v>
      </c>
      <c r="CX34">
        <v>806</v>
      </c>
      <c r="CY34">
        <f t="shared" si="8"/>
        <v>341</v>
      </c>
      <c r="CZ34">
        <f t="shared" si="9"/>
        <v>164</v>
      </c>
      <c r="DA34">
        <f t="shared" si="10"/>
        <v>176</v>
      </c>
      <c r="DC34" s="10" t="s">
        <v>868</v>
      </c>
      <c r="DD34">
        <v>430</v>
      </c>
      <c r="DE34">
        <v>376</v>
      </c>
      <c r="DG34">
        <v>806</v>
      </c>
    </row>
    <row r="35" spans="1:111">
      <c r="A35" s="10" t="s">
        <v>916</v>
      </c>
      <c r="B35">
        <v>2113</v>
      </c>
      <c r="C35">
        <v>1510</v>
      </c>
      <c r="D35">
        <v>3623</v>
      </c>
      <c r="N35">
        <f t="shared" si="1"/>
        <v>3623</v>
      </c>
      <c r="O35">
        <f t="shared" si="2"/>
        <v>3623</v>
      </c>
      <c r="P35">
        <f t="shared" si="3"/>
        <v>0</v>
      </c>
      <c r="Q35">
        <f t="shared" si="4"/>
        <v>0</v>
      </c>
      <c r="R35">
        <f t="shared" si="5"/>
        <v>0</v>
      </c>
      <c r="T35" s="10" t="s">
        <v>916</v>
      </c>
      <c r="U35">
        <v>33</v>
      </c>
      <c r="V35">
        <v>144</v>
      </c>
      <c r="W35">
        <v>482</v>
      </c>
      <c r="X35">
        <v>296</v>
      </c>
      <c r="Y35">
        <v>1177</v>
      </c>
      <c r="Z35">
        <v>222</v>
      </c>
      <c r="AA35">
        <v>248</v>
      </c>
      <c r="AB35">
        <v>252</v>
      </c>
      <c r="AC35">
        <v>233</v>
      </c>
      <c r="AD35">
        <v>203</v>
      </c>
      <c r="AE35">
        <v>138</v>
      </c>
      <c r="AF35">
        <v>90</v>
      </c>
      <c r="AG35">
        <v>105</v>
      </c>
      <c r="AI35">
        <v>3623</v>
      </c>
      <c r="AJ35">
        <f t="shared" si="6"/>
        <v>1473</v>
      </c>
      <c r="AK35">
        <f t="shared" si="0"/>
        <v>722</v>
      </c>
      <c r="AL35">
        <f t="shared" si="7"/>
        <v>769</v>
      </c>
      <c r="AO35" s="266" t="s">
        <v>917</v>
      </c>
      <c r="AP35" s="1">
        <v>3</v>
      </c>
      <c r="AQ35" s="1">
        <v>10</v>
      </c>
      <c r="AR35" s="1"/>
      <c r="AS35" s="1"/>
      <c r="AT35" s="1">
        <v>14444</v>
      </c>
      <c r="AU35" s="1">
        <v>4</v>
      </c>
      <c r="AV35" s="1"/>
      <c r="AW35" s="1">
        <v>43</v>
      </c>
      <c r="AX35" s="1">
        <v>5538</v>
      </c>
      <c r="AY35" s="1"/>
      <c r="AZ35" s="1">
        <v>6</v>
      </c>
      <c r="BA35" s="1"/>
      <c r="BB35" s="1"/>
      <c r="BC35" s="1"/>
      <c r="BD35" s="1">
        <v>8</v>
      </c>
      <c r="BE35" s="1">
        <v>1</v>
      </c>
      <c r="BF35" s="1">
        <v>32</v>
      </c>
      <c r="BG35" s="1"/>
      <c r="BH35" s="1"/>
      <c r="BI35" s="1">
        <v>4</v>
      </c>
      <c r="BJ35" s="1">
        <v>33</v>
      </c>
      <c r="BK35" s="1">
        <v>2</v>
      </c>
      <c r="BL35" s="1"/>
      <c r="BM35" s="1">
        <v>7</v>
      </c>
      <c r="BN35" s="1"/>
      <c r="BO35" s="1">
        <v>6</v>
      </c>
      <c r="BP35" s="1">
        <v>44</v>
      </c>
      <c r="BQ35" s="1"/>
      <c r="BR35" s="1"/>
      <c r="BS35" s="1">
        <v>20185</v>
      </c>
      <c r="BX35" s="10" t="s">
        <v>916</v>
      </c>
      <c r="BY35">
        <v>132</v>
      </c>
      <c r="BZ35">
        <v>184</v>
      </c>
      <c r="CB35">
        <v>316</v>
      </c>
      <c r="CJ35" s="10" t="s">
        <v>916</v>
      </c>
      <c r="CK35">
        <v>6</v>
      </c>
      <c r="CL35">
        <v>20</v>
      </c>
      <c r="CM35">
        <v>74</v>
      </c>
      <c r="CN35">
        <v>35</v>
      </c>
      <c r="CO35">
        <v>298</v>
      </c>
      <c r="CP35">
        <v>29</v>
      </c>
      <c r="CQ35">
        <v>46</v>
      </c>
      <c r="CR35">
        <v>28</v>
      </c>
      <c r="CS35">
        <v>34</v>
      </c>
      <c r="CT35">
        <v>25</v>
      </c>
      <c r="CU35">
        <v>22</v>
      </c>
      <c r="CV35">
        <v>12</v>
      </c>
      <c r="CW35">
        <v>18</v>
      </c>
      <c r="CX35">
        <v>647</v>
      </c>
      <c r="CY35">
        <f t="shared" si="8"/>
        <v>333</v>
      </c>
      <c r="CZ35">
        <f t="shared" si="9"/>
        <v>103</v>
      </c>
      <c r="DA35">
        <f t="shared" si="10"/>
        <v>111</v>
      </c>
      <c r="DC35" s="10" t="s">
        <v>916</v>
      </c>
      <c r="DD35">
        <v>331</v>
      </c>
      <c r="DE35">
        <v>316</v>
      </c>
      <c r="DG35">
        <v>647</v>
      </c>
    </row>
    <row r="36" spans="1:111">
      <c r="A36" s="10" t="s">
        <v>896</v>
      </c>
      <c r="B36">
        <v>19775</v>
      </c>
      <c r="C36">
        <v>7205</v>
      </c>
      <c r="D36">
        <v>26980</v>
      </c>
      <c r="N36">
        <f t="shared" si="1"/>
        <v>26980</v>
      </c>
      <c r="O36">
        <f t="shared" si="2"/>
        <v>26980</v>
      </c>
      <c r="P36">
        <f t="shared" si="3"/>
        <v>0</v>
      </c>
      <c r="Q36">
        <f t="shared" si="4"/>
        <v>0</v>
      </c>
      <c r="R36">
        <f t="shared" si="5"/>
        <v>0</v>
      </c>
      <c r="T36" s="10" t="s">
        <v>896</v>
      </c>
      <c r="U36">
        <v>476</v>
      </c>
      <c r="V36">
        <v>1778</v>
      </c>
      <c r="W36">
        <v>5037</v>
      </c>
      <c r="X36">
        <v>2383</v>
      </c>
      <c r="Y36">
        <v>10837</v>
      </c>
      <c r="Z36">
        <v>1239</v>
      </c>
      <c r="AA36">
        <v>1176</v>
      </c>
      <c r="AB36">
        <v>1103</v>
      </c>
      <c r="AC36">
        <v>844</v>
      </c>
      <c r="AD36">
        <v>676</v>
      </c>
      <c r="AE36">
        <v>534</v>
      </c>
      <c r="AF36">
        <v>354</v>
      </c>
      <c r="AG36">
        <v>543</v>
      </c>
      <c r="AI36">
        <v>26980</v>
      </c>
      <c r="AJ36">
        <f t="shared" si="6"/>
        <v>13220</v>
      </c>
      <c r="AK36">
        <f t="shared" si="0"/>
        <v>3518</v>
      </c>
      <c r="AL36">
        <f t="shared" si="7"/>
        <v>2951</v>
      </c>
      <c r="AO36" s="266" t="s">
        <v>918</v>
      </c>
      <c r="AP36" s="1">
        <v>3</v>
      </c>
      <c r="AQ36" s="1">
        <v>6</v>
      </c>
      <c r="AR36" s="1"/>
      <c r="AS36" s="1">
        <v>4</v>
      </c>
      <c r="AT36" s="1">
        <v>9656</v>
      </c>
      <c r="AU36" s="1"/>
      <c r="AV36" s="1">
        <v>20</v>
      </c>
      <c r="AW36" s="1">
        <v>4</v>
      </c>
      <c r="AX36" s="1">
        <v>3525</v>
      </c>
      <c r="AY36" s="1"/>
      <c r="AZ36" s="1">
        <v>1</v>
      </c>
      <c r="BA36" s="1"/>
      <c r="BB36" s="1"/>
      <c r="BC36" s="1"/>
      <c r="BD36" s="1">
        <v>338</v>
      </c>
      <c r="BE36" s="1"/>
      <c r="BF36" s="1">
        <v>3</v>
      </c>
      <c r="BG36" s="1"/>
      <c r="BH36" s="1">
        <v>2</v>
      </c>
      <c r="BI36" s="1">
        <v>6</v>
      </c>
      <c r="BJ36" s="1">
        <v>3</v>
      </c>
      <c r="BK36" s="1">
        <v>5</v>
      </c>
      <c r="BL36" s="1"/>
      <c r="BM36" s="1"/>
      <c r="BN36" s="1"/>
      <c r="BO36" s="1">
        <v>10</v>
      </c>
      <c r="BP36" s="1">
        <v>4</v>
      </c>
      <c r="BQ36" s="1"/>
      <c r="BR36" s="1"/>
      <c r="BS36" s="1">
        <v>13590</v>
      </c>
      <c r="BX36" s="10" t="s">
        <v>896</v>
      </c>
      <c r="BY36">
        <v>3219</v>
      </c>
      <c r="BZ36">
        <v>9512</v>
      </c>
      <c r="CA36">
        <v>12</v>
      </c>
      <c r="CB36">
        <v>12743</v>
      </c>
      <c r="CJ36" s="10" t="s">
        <v>896</v>
      </c>
      <c r="CK36">
        <v>431</v>
      </c>
      <c r="CL36">
        <v>1743</v>
      </c>
      <c r="CM36">
        <v>4743</v>
      </c>
      <c r="CN36">
        <v>2317</v>
      </c>
      <c r="CO36">
        <v>12346</v>
      </c>
      <c r="CP36">
        <v>1508</v>
      </c>
      <c r="CQ36">
        <v>1261</v>
      </c>
      <c r="CR36">
        <v>1081</v>
      </c>
      <c r="CS36">
        <v>713</v>
      </c>
      <c r="CT36">
        <v>396</v>
      </c>
      <c r="CU36">
        <v>214</v>
      </c>
      <c r="CV36">
        <v>109</v>
      </c>
      <c r="CW36">
        <v>115</v>
      </c>
      <c r="CX36">
        <v>26977</v>
      </c>
      <c r="CY36">
        <f t="shared" si="8"/>
        <v>14663</v>
      </c>
      <c r="CZ36">
        <f t="shared" si="9"/>
        <v>3850</v>
      </c>
      <c r="DA36">
        <f t="shared" si="10"/>
        <v>1547</v>
      </c>
      <c r="DC36" s="10" t="s">
        <v>896</v>
      </c>
      <c r="DD36">
        <v>14234</v>
      </c>
      <c r="DE36">
        <v>12743</v>
      </c>
      <c r="DG36">
        <v>26977</v>
      </c>
    </row>
    <row r="37" spans="1:111">
      <c r="A37" s="10" t="s">
        <v>919</v>
      </c>
      <c r="B37">
        <v>8424</v>
      </c>
      <c r="C37">
        <v>7410</v>
      </c>
      <c r="D37">
        <v>15834</v>
      </c>
      <c r="N37">
        <f t="shared" si="1"/>
        <v>15834</v>
      </c>
      <c r="O37">
        <f t="shared" si="2"/>
        <v>15834</v>
      </c>
      <c r="P37">
        <f t="shared" si="3"/>
        <v>0</v>
      </c>
      <c r="Q37">
        <f t="shared" si="4"/>
        <v>0</v>
      </c>
      <c r="R37">
        <f t="shared" si="5"/>
        <v>0</v>
      </c>
      <c r="T37" s="10" t="s">
        <v>919</v>
      </c>
      <c r="U37">
        <v>270</v>
      </c>
      <c r="V37">
        <v>958</v>
      </c>
      <c r="W37">
        <v>2360</v>
      </c>
      <c r="X37">
        <v>1146</v>
      </c>
      <c r="Y37">
        <v>5872</v>
      </c>
      <c r="Z37">
        <v>885</v>
      </c>
      <c r="AA37">
        <v>869</v>
      </c>
      <c r="AB37">
        <v>901</v>
      </c>
      <c r="AC37">
        <v>730</v>
      </c>
      <c r="AD37">
        <v>594</v>
      </c>
      <c r="AE37">
        <v>467</v>
      </c>
      <c r="AF37">
        <v>320</v>
      </c>
      <c r="AG37">
        <v>462</v>
      </c>
      <c r="AI37">
        <v>15834</v>
      </c>
      <c r="AJ37">
        <f t="shared" si="6"/>
        <v>7018</v>
      </c>
      <c r="AK37">
        <f t="shared" ref="AK37:AK68" si="11">Z37+AA37+AB37</f>
        <v>2655</v>
      </c>
      <c r="AL37">
        <f t="shared" si="7"/>
        <v>2573</v>
      </c>
      <c r="AO37" s="266" t="s">
        <v>920</v>
      </c>
      <c r="AP37" s="1">
        <v>3</v>
      </c>
      <c r="AQ37" s="1">
        <v>1</v>
      </c>
      <c r="AR37" s="1"/>
      <c r="AS37" s="1">
        <v>7</v>
      </c>
      <c r="AT37" s="1">
        <v>4860</v>
      </c>
      <c r="AU37" s="1"/>
      <c r="AV37" s="1">
        <v>13</v>
      </c>
      <c r="AW37" s="1">
        <v>7</v>
      </c>
      <c r="AX37" s="1">
        <v>1239</v>
      </c>
      <c r="AY37" s="1"/>
      <c r="AZ37" s="1">
        <v>1</v>
      </c>
      <c r="BA37" s="1"/>
      <c r="BB37" s="1"/>
      <c r="BC37" s="1">
        <v>26</v>
      </c>
      <c r="BD37" s="1">
        <v>3</v>
      </c>
      <c r="BE37" s="1">
        <v>4</v>
      </c>
      <c r="BF37" s="1">
        <v>1</v>
      </c>
      <c r="BG37" s="1"/>
      <c r="BH37" s="1"/>
      <c r="BI37" s="1">
        <v>17</v>
      </c>
      <c r="BJ37" s="1">
        <v>4</v>
      </c>
      <c r="BK37" s="1"/>
      <c r="BL37" s="1"/>
      <c r="BM37" s="1"/>
      <c r="BN37" s="1"/>
      <c r="BO37" s="1">
        <v>1</v>
      </c>
      <c r="BP37" s="1">
        <v>15</v>
      </c>
      <c r="BQ37" s="1"/>
      <c r="BR37" s="1"/>
      <c r="BS37" s="1">
        <v>6202</v>
      </c>
      <c r="BX37" s="10" t="s">
        <v>919</v>
      </c>
      <c r="BY37">
        <v>6832</v>
      </c>
      <c r="BZ37">
        <v>9209</v>
      </c>
      <c r="CA37">
        <v>22</v>
      </c>
      <c r="CB37">
        <v>16063</v>
      </c>
      <c r="CJ37" s="10" t="s">
        <v>919</v>
      </c>
      <c r="CK37">
        <v>335</v>
      </c>
      <c r="CL37">
        <v>1598</v>
      </c>
      <c r="CM37">
        <v>4280</v>
      </c>
      <c r="CN37">
        <v>1947</v>
      </c>
      <c r="CO37">
        <v>14725</v>
      </c>
      <c r="CP37">
        <v>1963</v>
      </c>
      <c r="CQ37">
        <v>1881</v>
      </c>
      <c r="CR37">
        <v>1619</v>
      </c>
      <c r="CS37">
        <v>1340</v>
      </c>
      <c r="CT37">
        <v>1002</v>
      </c>
      <c r="CU37">
        <v>748</v>
      </c>
      <c r="CV37">
        <v>413</v>
      </c>
      <c r="CW37">
        <v>437</v>
      </c>
      <c r="CX37">
        <v>32288</v>
      </c>
      <c r="CY37">
        <f t="shared" si="8"/>
        <v>16672</v>
      </c>
      <c r="CZ37">
        <f t="shared" si="9"/>
        <v>5463</v>
      </c>
      <c r="DA37">
        <f t="shared" si="10"/>
        <v>3940</v>
      </c>
      <c r="DC37" s="10" t="s">
        <v>919</v>
      </c>
      <c r="DD37">
        <v>16225</v>
      </c>
      <c r="DE37">
        <v>16063</v>
      </c>
      <c r="DG37">
        <v>32288</v>
      </c>
    </row>
    <row r="38" spans="1:111">
      <c r="A38" s="10" t="s">
        <v>921</v>
      </c>
      <c r="B38">
        <v>1123</v>
      </c>
      <c r="C38">
        <v>449</v>
      </c>
      <c r="D38">
        <v>1572</v>
      </c>
      <c r="N38">
        <f t="shared" si="1"/>
        <v>1572</v>
      </c>
      <c r="O38">
        <f t="shared" si="2"/>
        <v>1572</v>
      </c>
      <c r="P38">
        <f t="shared" si="3"/>
        <v>0</v>
      </c>
      <c r="Q38">
        <f t="shared" si="4"/>
        <v>0</v>
      </c>
      <c r="R38">
        <f t="shared" si="5"/>
        <v>0</v>
      </c>
      <c r="T38" s="10" t="s">
        <v>921</v>
      </c>
      <c r="U38">
        <v>12</v>
      </c>
      <c r="V38">
        <v>60</v>
      </c>
      <c r="W38">
        <v>162</v>
      </c>
      <c r="X38">
        <v>126</v>
      </c>
      <c r="Y38">
        <v>495</v>
      </c>
      <c r="Z38">
        <v>95</v>
      </c>
      <c r="AA38">
        <v>120</v>
      </c>
      <c r="AB38">
        <v>124</v>
      </c>
      <c r="AC38">
        <v>106</v>
      </c>
      <c r="AD38">
        <v>84</v>
      </c>
      <c r="AE38">
        <v>68</v>
      </c>
      <c r="AF38">
        <v>50</v>
      </c>
      <c r="AG38">
        <v>70</v>
      </c>
      <c r="AI38">
        <v>1572</v>
      </c>
      <c r="AJ38">
        <f t="shared" si="6"/>
        <v>621</v>
      </c>
      <c r="AK38">
        <f t="shared" si="11"/>
        <v>339</v>
      </c>
      <c r="AL38">
        <f t="shared" si="7"/>
        <v>378</v>
      </c>
      <c r="AO38" s="266" t="s">
        <v>922</v>
      </c>
      <c r="AP38" s="1">
        <v>4</v>
      </c>
      <c r="AQ38" s="1">
        <v>6</v>
      </c>
      <c r="AR38" s="1"/>
      <c r="AS38" s="1">
        <v>14</v>
      </c>
      <c r="AT38" s="1">
        <v>17292</v>
      </c>
      <c r="AU38" s="1">
        <v>3</v>
      </c>
      <c r="AV38" s="1">
        <v>28</v>
      </c>
      <c r="AW38" s="1">
        <v>15</v>
      </c>
      <c r="AX38" s="1">
        <v>4930</v>
      </c>
      <c r="AY38" s="1"/>
      <c r="AZ38" s="1">
        <v>1</v>
      </c>
      <c r="BA38" s="1"/>
      <c r="BB38" s="1"/>
      <c r="BC38" s="1">
        <v>1</v>
      </c>
      <c r="BD38" s="1">
        <v>859</v>
      </c>
      <c r="BE38" s="1"/>
      <c r="BF38" s="1">
        <v>696</v>
      </c>
      <c r="BG38" s="1"/>
      <c r="BH38" s="1">
        <v>2</v>
      </c>
      <c r="BI38" s="1">
        <v>12</v>
      </c>
      <c r="BJ38" s="1">
        <v>19</v>
      </c>
      <c r="BK38" s="1">
        <v>2</v>
      </c>
      <c r="BL38" s="1"/>
      <c r="BM38" s="1">
        <v>25</v>
      </c>
      <c r="BN38" s="1"/>
      <c r="BO38" s="1">
        <v>3</v>
      </c>
      <c r="BP38" s="1">
        <v>26</v>
      </c>
      <c r="BQ38" s="1"/>
      <c r="BR38" s="1"/>
      <c r="BS38" s="1">
        <v>23938</v>
      </c>
      <c r="BX38" s="10" t="s">
        <v>921</v>
      </c>
      <c r="BY38">
        <v>223</v>
      </c>
      <c r="BZ38">
        <v>309</v>
      </c>
      <c r="CB38">
        <v>532</v>
      </c>
      <c r="CJ38" s="10" t="s">
        <v>921</v>
      </c>
      <c r="CK38">
        <v>3</v>
      </c>
      <c r="CL38">
        <v>36</v>
      </c>
      <c r="CM38">
        <v>112</v>
      </c>
      <c r="CN38">
        <v>80</v>
      </c>
      <c r="CO38">
        <v>407</v>
      </c>
      <c r="CP38">
        <v>91</v>
      </c>
      <c r="CQ38">
        <v>100</v>
      </c>
      <c r="CR38">
        <v>108</v>
      </c>
      <c r="CS38">
        <v>65</v>
      </c>
      <c r="CT38">
        <v>42</v>
      </c>
      <c r="CU38">
        <v>33</v>
      </c>
      <c r="CV38">
        <v>27</v>
      </c>
      <c r="CW38">
        <v>49</v>
      </c>
      <c r="CX38">
        <v>1153</v>
      </c>
      <c r="CY38">
        <f t="shared" si="8"/>
        <v>487</v>
      </c>
      <c r="CZ38">
        <f t="shared" si="9"/>
        <v>299</v>
      </c>
      <c r="DA38">
        <f t="shared" si="10"/>
        <v>216</v>
      </c>
      <c r="DC38" s="10" t="s">
        <v>921</v>
      </c>
      <c r="DD38">
        <v>621</v>
      </c>
      <c r="DE38">
        <v>532</v>
      </c>
      <c r="DG38">
        <v>1153</v>
      </c>
    </row>
    <row r="39" spans="1:111">
      <c r="A39" s="10" t="s">
        <v>883</v>
      </c>
      <c r="B39">
        <v>61908</v>
      </c>
      <c r="C39">
        <v>12709</v>
      </c>
      <c r="D39">
        <v>74617</v>
      </c>
      <c r="N39">
        <f t="shared" si="1"/>
        <v>74617</v>
      </c>
      <c r="O39">
        <f t="shared" si="2"/>
        <v>74617</v>
      </c>
      <c r="P39">
        <f t="shared" si="3"/>
        <v>0</v>
      </c>
      <c r="Q39">
        <f t="shared" si="4"/>
        <v>0</v>
      </c>
      <c r="R39">
        <f t="shared" si="5"/>
        <v>0</v>
      </c>
      <c r="T39" s="10" t="s">
        <v>883</v>
      </c>
      <c r="U39">
        <v>1105</v>
      </c>
      <c r="V39">
        <v>5331</v>
      </c>
      <c r="W39">
        <v>14408</v>
      </c>
      <c r="X39">
        <v>6490</v>
      </c>
      <c r="Y39">
        <v>26372</v>
      </c>
      <c r="Z39">
        <v>3880</v>
      </c>
      <c r="AA39">
        <v>3859</v>
      </c>
      <c r="AB39">
        <v>3655</v>
      </c>
      <c r="AC39">
        <v>3104</v>
      </c>
      <c r="AD39">
        <v>2258</v>
      </c>
      <c r="AE39">
        <v>1592</v>
      </c>
      <c r="AF39">
        <v>1031</v>
      </c>
      <c r="AG39">
        <v>1532</v>
      </c>
      <c r="AI39">
        <v>74617</v>
      </c>
      <c r="AJ39">
        <f t="shared" si="6"/>
        <v>32862</v>
      </c>
      <c r="AK39">
        <f t="shared" si="11"/>
        <v>11394</v>
      </c>
      <c r="AL39">
        <f t="shared" si="7"/>
        <v>9517</v>
      </c>
      <c r="AO39" s="266" t="s">
        <v>923</v>
      </c>
      <c r="AP39" s="1">
        <v>2</v>
      </c>
      <c r="AQ39" s="1">
        <v>5</v>
      </c>
      <c r="AR39" s="1"/>
      <c r="AS39" s="1"/>
      <c r="AT39" s="1">
        <v>8466</v>
      </c>
      <c r="AU39" s="1"/>
      <c r="AV39" s="1">
        <v>83</v>
      </c>
      <c r="AW39" s="1">
        <v>4</v>
      </c>
      <c r="AX39" s="1">
        <v>2008</v>
      </c>
      <c r="AY39" s="1"/>
      <c r="AZ39" s="1"/>
      <c r="BA39" s="1"/>
      <c r="BB39" s="1">
        <v>1</v>
      </c>
      <c r="BC39" s="1">
        <v>2</v>
      </c>
      <c r="BD39" s="1">
        <v>159</v>
      </c>
      <c r="BE39" s="1">
        <v>4</v>
      </c>
      <c r="BF39" s="1">
        <v>7</v>
      </c>
      <c r="BG39" s="1">
        <v>1</v>
      </c>
      <c r="BH39" s="1">
        <v>1</v>
      </c>
      <c r="BI39" s="1">
        <v>5</v>
      </c>
      <c r="BJ39" s="1">
        <v>5</v>
      </c>
      <c r="BK39" s="1">
        <v>1</v>
      </c>
      <c r="BL39" s="1"/>
      <c r="BM39" s="1"/>
      <c r="BN39" s="1"/>
      <c r="BO39" s="1">
        <v>2</v>
      </c>
      <c r="BP39" s="1">
        <v>9</v>
      </c>
      <c r="BQ39" s="1"/>
      <c r="BR39" s="1"/>
      <c r="BS39" s="1">
        <v>10765</v>
      </c>
      <c r="BX39" s="10" t="s">
        <v>883</v>
      </c>
      <c r="BY39">
        <v>4844</v>
      </c>
      <c r="BZ39">
        <v>6035</v>
      </c>
      <c r="CA39">
        <v>4</v>
      </c>
      <c r="CB39">
        <v>10883</v>
      </c>
      <c r="CJ39" s="10" t="s">
        <v>883</v>
      </c>
      <c r="CK39">
        <v>255</v>
      </c>
      <c r="CL39">
        <v>1217</v>
      </c>
      <c r="CM39">
        <v>3580</v>
      </c>
      <c r="CN39">
        <v>1524</v>
      </c>
      <c r="CO39">
        <v>11348</v>
      </c>
      <c r="CP39">
        <v>1488</v>
      </c>
      <c r="CQ39">
        <v>1295</v>
      </c>
      <c r="CR39">
        <v>1065</v>
      </c>
      <c r="CS39">
        <v>708</v>
      </c>
      <c r="CT39">
        <v>425</v>
      </c>
      <c r="CU39">
        <v>265</v>
      </c>
      <c r="CV39">
        <v>146</v>
      </c>
      <c r="CW39">
        <v>160</v>
      </c>
      <c r="CX39">
        <v>23476</v>
      </c>
      <c r="CY39">
        <f t="shared" si="8"/>
        <v>12872</v>
      </c>
      <c r="CZ39">
        <f t="shared" si="9"/>
        <v>3848</v>
      </c>
      <c r="DA39">
        <f t="shared" si="10"/>
        <v>1704</v>
      </c>
      <c r="DC39" s="10" t="s">
        <v>883</v>
      </c>
      <c r="DD39">
        <v>12593</v>
      </c>
      <c r="DE39">
        <v>10883</v>
      </c>
      <c r="DG39">
        <v>23476</v>
      </c>
    </row>
    <row r="40" spans="1:111">
      <c r="A40" s="10" t="s">
        <v>898</v>
      </c>
      <c r="B40">
        <v>26950</v>
      </c>
      <c r="C40">
        <v>10138</v>
      </c>
      <c r="D40">
        <v>37088</v>
      </c>
      <c r="N40">
        <f t="shared" si="1"/>
        <v>37088</v>
      </c>
      <c r="O40">
        <f t="shared" si="2"/>
        <v>37088</v>
      </c>
      <c r="P40">
        <f t="shared" si="3"/>
        <v>0</v>
      </c>
      <c r="Q40">
        <f t="shared" si="4"/>
        <v>0</v>
      </c>
      <c r="R40">
        <f t="shared" si="5"/>
        <v>0</v>
      </c>
      <c r="T40" s="10" t="s">
        <v>898</v>
      </c>
      <c r="U40">
        <v>573</v>
      </c>
      <c r="V40">
        <v>2611</v>
      </c>
      <c r="W40">
        <v>7415</v>
      </c>
      <c r="X40">
        <v>3422</v>
      </c>
      <c r="Y40">
        <v>13828</v>
      </c>
      <c r="Z40">
        <v>1671</v>
      </c>
      <c r="AA40">
        <v>1670</v>
      </c>
      <c r="AB40">
        <v>1482</v>
      </c>
      <c r="AC40">
        <v>1321</v>
      </c>
      <c r="AD40">
        <v>934</v>
      </c>
      <c r="AE40">
        <v>770</v>
      </c>
      <c r="AF40">
        <v>531</v>
      </c>
      <c r="AG40">
        <v>860</v>
      </c>
      <c r="AI40">
        <v>37088</v>
      </c>
      <c r="AJ40">
        <f t="shared" si="6"/>
        <v>17250</v>
      </c>
      <c r="AK40">
        <f t="shared" si="11"/>
        <v>4823</v>
      </c>
      <c r="AL40">
        <f t="shared" si="7"/>
        <v>4416</v>
      </c>
      <c r="AO40" s="266" t="s">
        <v>924</v>
      </c>
      <c r="AP40" s="1">
        <v>2</v>
      </c>
      <c r="AQ40" s="1">
        <v>3</v>
      </c>
      <c r="AR40" s="1"/>
      <c r="AS40" s="1"/>
      <c r="AT40" s="1">
        <v>4519</v>
      </c>
      <c r="AU40" s="1"/>
      <c r="AV40" s="1">
        <v>7</v>
      </c>
      <c r="AW40" s="1">
        <v>1</v>
      </c>
      <c r="AX40" s="1">
        <v>747</v>
      </c>
      <c r="AY40" s="1"/>
      <c r="AZ40" s="1"/>
      <c r="BA40" s="1"/>
      <c r="BB40" s="1"/>
      <c r="BC40" s="1"/>
      <c r="BD40" s="1">
        <v>36</v>
      </c>
      <c r="BE40" s="1">
        <v>1</v>
      </c>
      <c r="BF40" s="1">
        <v>1</v>
      </c>
      <c r="BG40" s="1"/>
      <c r="BH40" s="1">
        <v>1</v>
      </c>
      <c r="BI40" s="1">
        <v>2</v>
      </c>
      <c r="BJ40" s="1">
        <v>2</v>
      </c>
      <c r="BK40" s="1">
        <v>1</v>
      </c>
      <c r="BL40" s="1"/>
      <c r="BM40" s="1"/>
      <c r="BN40" s="1"/>
      <c r="BO40" s="1"/>
      <c r="BP40" s="1">
        <v>31</v>
      </c>
      <c r="BQ40" s="1"/>
      <c r="BR40" s="1"/>
      <c r="BS40" s="1">
        <v>5354</v>
      </c>
      <c r="BX40" s="10" t="s">
        <v>898</v>
      </c>
      <c r="BY40">
        <v>3798</v>
      </c>
      <c r="BZ40">
        <v>11455</v>
      </c>
      <c r="CA40">
        <v>15</v>
      </c>
      <c r="CB40">
        <v>15268</v>
      </c>
      <c r="CJ40" s="10" t="s">
        <v>898</v>
      </c>
      <c r="CK40">
        <v>483</v>
      </c>
      <c r="CL40">
        <v>1935</v>
      </c>
      <c r="CM40">
        <v>5753</v>
      </c>
      <c r="CN40">
        <v>2720</v>
      </c>
      <c r="CO40">
        <v>14640</v>
      </c>
      <c r="CP40">
        <v>1869</v>
      </c>
      <c r="CQ40">
        <v>1692</v>
      </c>
      <c r="CR40">
        <v>1338</v>
      </c>
      <c r="CS40">
        <v>877</v>
      </c>
      <c r="CT40">
        <v>527</v>
      </c>
      <c r="CU40">
        <v>314</v>
      </c>
      <c r="CV40">
        <v>152</v>
      </c>
      <c r="CW40">
        <v>155</v>
      </c>
      <c r="CX40">
        <v>32455</v>
      </c>
      <c r="CY40">
        <f t="shared" si="8"/>
        <v>17360</v>
      </c>
      <c r="CZ40">
        <f t="shared" si="9"/>
        <v>4899</v>
      </c>
      <c r="DA40">
        <f t="shared" si="10"/>
        <v>2025</v>
      </c>
      <c r="DC40" s="10" t="s">
        <v>898</v>
      </c>
      <c r="DD40">
        <v>17187</v>
      </c>
      <c r="DE40">
        <v>15268</v>
      </c>
      <c r="DG40">
        <v>32455</v>
      </c>
    </row>
    <row r="41" spans="1:111">
      <c r="A41" s="10" t="s">
        <v>915</v>
      </c>
      <c r="B41">
        <v>4692</v>
      </c>
      <c r="C41">
        <v>1537</v>
      </c>
      <c r="D41">
        <v>6229</v>
      </c>
      <c r="N41">
        <f t="shared" si="1"/>
        <v>6229</v>
      </c>
      <c r="O41">
        <f t="shared" si="2"/>
        <v>6229</v>
      </c>
      <c r="P41">
        <f t="shared" si="3"/>
        <v>0</v>
      </c>
      <c r="Q41">
        <f t="shared" si="4"/>
        <v>0</v>
      </c>
      <c r="R41">
        <f t="shared" si="5"/>
        <v>0</v>
      </c>
      <c r="T41" s="10" t="s">
        <v>915</v>
      </c>
      <c r="U41">
        <v>74</v>
      </c>
      <c r="V41">
        <v>300</v>
      </c>
      <c r="W41">
        <v>831</v>
      </c>
      <c r="X41">
        <v>424</v>
      </c>
      <c r="Y41">
        <v>1993</v>
      </c>
      <c r="Z41">
        <v>343</v>
      </c>
      <c r="AA41">
        <v>403</v>
      </c>
      <c r="AB41">
        <v>464</v>
      </c>
      <c r="AC41">
        <v>399</v>
      </c>
      <c r="AD41">
        <v>321</v>
      </c>
      <c r="AE41">
        <v>247</v>
      </c>
      <c r="AF41">
        <v>204</v>
      </c>
      <c r="AG41">
        <v>226</v>
      </c>
      <c r="AI41">
        <v>6229</v>
      </c>
      <c r="AJ41">
        <f t="shared" si="6"/>
        <v>2417</v>
      </c>
      <c r="AK41">
        <f t="shared" si="11"/>
        <v>1210</v>
      </c>
      <c r="AL41">
        <f t="shared" si="7"/>
        <v>1397</v>
      </c>
      <c r="AO41" s="266" t="s">
        <v>925</v>
      </c>
      <c r="AP41" s="1">
        <v>3</v>
      </c>
      <c r="AQ41" s="1">
        <v>29</v>
      </c>
      <c r="AR41" s="1">
        <v>1</v>
      </c>
      <c r="AS41" s="1"/>
      <c r="AT41" s="1">
        <v>11023</v>
      </c>
      <c r="AU41" s="1">
        <v>2</v>
      </c>
      <c r="AV41" s="1">
        <v>45</v>
      </c>
      <c r="AW41" s="1">
        <v>16</v>
      </c>
      <c r="AX41" s="1">
        <v>2972</v>
      </c>
      <c r="AY41" s="1">
        <v>4</v>
      </c>
      <c r="AZ41" s="1"/>
      <c r="BA41" s="1"/>
      <c r="BB41" s="1"/>
      <c r="BC41" s="1">
        <v>5</v>
      </c>
      <c r="BD41" s="1">
        <v>683</v>
      </c>
      <c r="BE41" s="1">
        <v>10</v>
      </c>
      <c r="BF41" s="1"/>
      <c r="BG41" s="1"/>
      <c r="BH41" s="1"/>
      <c r="BI41" s="1">
        <v>11</v>
      </c>
      <c r="BJ41" s="1">
        <v>13</v>
      </c>
      <c r="BK41" s="1">
        <v>2</v>
      </c>
      <c r="BL41" s="1"/>
      <c r="BM41" s="1">
        <v>6</v>
      </c>
      <c r="BN41" s="1"/>
      <c r="BO41" s="1">
        <v>9</v>
      </c>
      <c r="BP41" s="1">
        <v>22</v>
      </c>
      <c r="BQ41" s="1"/>
      <c r="BR41" s="1"/>
      <c r="BS41" s="1">
        <v>14856</v>
      </c>
      <c r="BX41" s="10" t="s">
        <v>915</v>
      </c>
      <c r="BY41">
        <v>540</v>
      </c>
      <c r="BZ41">
        <v>892</v>
      </c>
      <c r="CA41">
        <v>1</v>
      </c>
      <c r="CB41">
        <v>1433</v>
      </c>
      <c r="CJ41" s="10" t="s">
        <v>915</v>
      </c>
      <c r="CK41">
        <v>29</v>
      </c>
      <c r="CL41">
        <v>137</v>
      </c>
      <c r="CM41">
        <v>407</v>
      </c>
      <c r="CN41">
        <v>185</v>
      </c>
      <c r="CO41">
        <v>1611</v>
      </c>
      <c r="CP41">
        <v>209</v>
      </c>
      <c r="CQ41">
        <v>197</v>
      </c>
      <c r="CR41">
        <v>170</v>
      </c>
      <c r="CS41">
        <v>139</v>
      </c>
      <c r="CT41">
        <v>97</v>
      </c>
      <c r="CU41">
        <v>84</v>
      </c>
      <c r="CV41">
        <v>59</v>
      </c>
      <c r="CW41">
        <v>118</v>
      </c>
      <c r="CX41">
        <v>3442</v>
      </c>
      <c r="CY41">
        <f t="shared" si="8"/>
        <v>1796</v>
      </c>
      <c r="CZ41">
        <f t="shared" si="9"/>
        <v>576</v>
      </c>
      <c r="DA41">
        <f t="shared" si="10"/>
        <v>497</v>
      </c>
      <c r="DC41" s="10" t="s">
        <v>915</v>
      </c>
      <c r="DD41">
        <v>2009</v>
      </c>
      <c r="DE41">
        <v>1433</v>
      </c>
      <c r="DG41">
        <v>3442</v>
      </c>
    </row>
    <row r="42" spans="1:111">
      <c r="A42" s="10" t="s">
        <v>926</v>
      </c>
      <c r="B42">
        <v>3792</v>
      </c>
      <c r="C42">
        <v>7306</v>
      </c>
      <c r="D42">
        <v>11098</v>
      </c>
      <c r="N42">
        <f t="shared" si="1"/>
        <v>11098</v>
      </c>
      <c r="O42">
        <f t="shared" si="2"/>
        <v>11098</v>
      </c>
      <c r="P42">
        <f t="shared" si="3"/>
        <v>0</v>
      </c>
      <c r="Q42">
        <f t="shared" si="4"/>
        <v>0</v>
      </c>
      <c r="R42">
        <f t="shared" si="5"/>
        <v>0</v>
      </c>
      <c r="T42" s="10" t="s">
        <v>926</v>
      </c>
      <c r="U42">
        <v>144</v>
      </c>
      <c r="V42">
        <v>560</v>
      </c>
      <c r="W42">
        <v>1650</v>
      </c>
      <c r="X42">
        <v>827</v>
      </c>
      <c r="Y42">
        <v>3756</v>
      </c>
      <c r="Z42">
        <v>582</v>
      </c>
      <c r="AA42">
        <v>648</v>
      </c>
      <c r="AB42">
        <v>732</v>
      </c>
      <c r="AC42">
        <v>614</v>
      </c>
      <c r="AD42">
        <v>502</v>
      </c>
      <c r="AE42">
        <v>382</v>
      </c>
      <c r="AF42">
        <v>305</v>
      </c>
      <c r="AG42">
        <v>396</v>
      </c>
      <c r="AI42">
        <v>11098</v>
      </c>
      <c r="AJ42">
        <f t="shared" si="6"/>
        <v>4583</v>
      </c>
      <c r="AK42">
        <f t="shared" si="11"/>
        <v>1962</v>
      </c>
      <c r="AL42">
        <f t="shared" si="7"/>
        <v>2199</v>
      </c>
      <c r="AO42" s="13" t="s">
        <v>687</v>
      </c>
      <c r="AP42" s="156">
        <v>59</v>
      </c>
      <c r="AQ42" s="156">
        <v>159</v>
      </c>
      <c r="AR42" s="156">
        <v>4</v>
      </c>
      <c r="AS42" s="156">
        <v>21</v>
      </c>
      <c r="AT42" s="156">
        <v>86243</v>
      </c>
      <c r="AU42" s="156">
        <v>4</v>
      </c>
      <c r="AV42" s="156">
        <v>153</v>
      </c>
      <c r="AW42" s="156">
        <v>191</v>
      </c>
      <c r="AX42" s="156">
        <v>45437</v>
      </c>
      <c r="AY42" s="156">
        <v>11</v>
      </c>
      <c r="AZ42" s="156">
        <v>12</v>
      </c>
      <c r="BA42" s="156">
        <v>1</v>
      </c>
      <c r="BB42" s="156">
        <v>8</v>
      </c>
      <c r="BC42" s="156">
        <v>12</v>
      </c>
      <c r="BD42" s="156">
        <v>3268</v>
      </c>
      <c r="BE42" s="156">
        <v>81</v>
      </c>
      <c r="BF42" s="156">
        <v>8908</v>
      </c>
      <c r="BG42" s="156">
        <v>4</v>
      </c>
      <c r="BH42" s="156">
        <v>12</v>
      </c>
      <c r="BI42" s="156">
        <v>53</v>
      </c>
      <c r="BJ42" s="156">
        <v>32</v>
      </c>
      <c r="BK42" s="156">
        <v>38</v>
      </c>
      <c r="BL42" s="156">
        <v>1</v>
      </c>
      <c r="BM42" s="156">
        <v>25</v>
      </c>
      <c r="BN42" s="156"/>
      <c r="BO42" s="156">
        <v>136</v>
      </c>
      <c r="BP42" s="156">
        <v>188</v>
      </c>
      <c r="BQ42" s="156"/>
      <c r="BR42" s="156"/>
      <c r="BS42" s="1">
        <v>145061</v>
      </c>
      <c r="BX42" s="10" t="s">
        <v>926</v>
      </c>
      <c r="BY42">
        <v>563</v>
      </c>
      <c r="BZ42">
        <v>665</v>
      </c>
      <c r="CA42">
        <v>2</v>
      </c>
      <c r="CB42">
        <v>1230</v>
      </c>
      <c r="CJ42" s="10" t="s">
        <v>926</v>
      </c>
      <c r="CK42">
        <v>37</v>
      </c>
      <c r="CL42">
        <v>152</v>
      </c>
      <c r="CM42">
        <v>373</v>
      </c>
      <c r="CN42">
        <v>154</v>
      </c>
      <c r="CO42">
        <v>1164</v>
      </c>
      <c r="CP42">
        <v>139</v>
      </c>
      <c r="CQ42">
        <v>135</v>
      </c>
      <c r="CR42">
        <v>106</v>
      </c>
      <c r="CS42">
        <v>90</v>
      </c>
      <c r="CT42">
        <v>64</v>
      </c>
      <c r="CU42">
        <v>53</v>
      </c>
      <c r="CV42">
        <v>31</v>
      </c>
      <c r="CW42">
        <v>59</v>
      </c>
      <c r="CX42">
        <v>2557</v>
      </c>
      <c r="CY42">
        <f t="shared" si="8"/>
        <v>1318</v>
      </c>
      <c r="CZ42">
        <f t="shared" si="9"/>
        <v>380</v>
      </c>
      <c r="DA42">
        <f t="shared" si="10"/>
        <v>297</v>
      </c>
      <c r="DC42" s="10" t="s">
        <v>926</v>
      </c>
      <c r="DD42">
        <v>1327</v>
      </c>
      <c r="DE42">
        <v>1230</v>
      </c>
      <c r="DG42">
        <v>2557</v>
      </c>
    </row>
    <row r="43" spans="1:111">
      <c r="A43" s="10" t="s">
        <v>927</v>
      </c>
      <c r="B43">
        <v>807</v>
      </c>
      <c r="C43">
        <v>1998</v>
      </c>
      <c r="D43">
        <v>2805</v>
      </c>
      <c r="N43">
        <f t="shared" si="1"/>
        <v>2805</v>
      </c>
      <c r="O43">
        <f t="shared" si="2"/>
        <v>2805</v>
      </c>
      <c r="P43">
        <f t="shared" si="3"/>
        <v>0</v>
      </c>
      <c r="Q43">
        <f t="shared" si="4"/>
        <v>0</v>
      </c>
      <c r="R43">
        <f t="shared" si="5"/>
        <v>0</v>
      </c>
      <c r="T43" s="10" t="s">
        <v>927</v>
      </c>
      <c r="U43">
        <v>32</v>
      </c>
      <c r="V43">
        <v>118</v>
      </c>
      <c r="W43">
        <v>370</v>
      </c>
      <c r="X43">
        <v>185</v>
      </c>
      <c r="Y43">
        <v>917</v>
      </c>
      <c r="Z43">
        <v>170</v>
      </c>
      <c r="AA43">
        <v>202</v>
      </c>
      <c r="AB43">
        <v>219</v>
      </c>
      <c r="AC43">
        <v>169</v>
      </c>
      <c r="AD43">
        <v>149</v>
      </c>
      <c r="AE43">
        <v>82</v>
      </c>
      <c r="AF43">
        <v>78</v>
      </c>
      <c r="AG43">
        <v>114</v>
      </c>
      <c r="AI43">
        <v>2805</v>
      </c>
      <c r="AJ43">
        <f t="shared" si="6"/>
        <v>1102</v>
      </c>
      <c r="AK43">
        <f t="shared" si="11"/>
        <v>591</v>
      </c>
      <c r="AL43">
        <f t="shared" si="7"/>
        <v>592</v>
      </c>
      <c r="AO43" s="266" t="s">
        <v>869</v>
      </c>
      <c r="AP43" s="1"/>
      <c r="AQ43" s="1"/>
      <c r="AR43" s="1"/>
      <c r="AS43" s="1"/>
      <c r="AT43" s="1">
        <v>829</v>
      </c>
      <c r="AU43" s="1"/>
      <c r="AV43" s="1"/>
      <c r="AW43" s="1"/>
      <c r="AX43" s="1">
        <v>568</v>
      </c>
      <c r="AY43" s="1"/>
      <c r="AZ43" s="1"/>
      <c r="BA43" s="1"/>
      <c r="BB43" s="1">
        <v>1</v>
      </c>
      <c r="BC43" s="1"/>
      <c r="BD43" s="1">
        <v>1</v>
      </c>
      <c r="BE43" s="1"/>
      <c r="BF43" s="1"/>
      <c r="BG43" s="1"/>
      <c r="BH43" s="1"/>
      <c r="BI43" s="1">
        <v>1</v>
      </c>
      <c r="BJ43" s="1"/>
      <c r="BK43" s="1"/>
      <c r="BL43" s="1"/>
      <c r="BM43" s="1"/>
      <c r="BN43" s="1"/>
      <c r="BO43" s="1"/>
      <c r="BP43" s="1">
        <v>1</v>
      </c>
      <c r="BQ43" s="1"/>
      <c r="BR43" s="1"/>
      <c r="BS43" s="1">
        <v>1401</v>
      </c>
      <c r="BX43" s="10" t="s">
        <v>927</v>
      </c>
      <c r="BY43">
        <v>111</v>
      </c>
      <c r="BZ43">
        <v>158</v>
      </c>
      <c r="CB43">
        <v>269</v>
      </c>
      <c r="CJ43" s="10" t="s">
        <v>927</v>
      </c>
      <c r="CK43">
        <v>8</v>
      </c>
      <c r="CL43">
        <v>18</v>
      </c>
      <c r="CM43">
        <v>74</v>
      </c>
      <c r="CN43">
        <v>42</v>
      </c>
      <c r="CO43">
        <v>264</v>
      </c>
      <c r="CP43">
        <v>39</v>
      </c>
      <c r="CQ43">
        <v>36</v>
      </c>
      <c r="CR43">
        <v>37</v>
      </c>
      <c r="CS43">
        <v>37</v>
      </c>
      <c r="CT43">
        <v>28</v>
      </c>
      <c r="CU43">
        <v>18</v>
      </c>
      <c r="CV43">
        <v>7</v>
      </c>
      <c r="CW43">
        <v>24</v>
      </c>
      <c r="CX43">
        <v>632</v>
      </c>
      <c r="CY43">
        <f t="shared" si="8"/>
        <v>306</v>
      </c>
      <c r="CZ43">
        <f t="shared" si="9"/>
        <v>112</v>
      </c>
      <c r="DA43">
        <f t="shared" si="10"/>
        <v>114</v>
      </c>
      <c r="DC43" s="10" t="s">
        <v>927</v>
      </c>
      <c r="DD43">
        <v>363</v>
      </c>
      <c r="DE43">
        <v>269</v>
      </c>
      <c r="DG43">
        <v>632</v>
      </c>
    </row>
    <row r="44" spans="1:111">
      <c r="A44" s="10" t="s">
        <v>928</v>
      </c>
      <c r="B44">
        <v>5514</v>
      </c>
      <c r="C44">
        <v>8032</v>
      </c>
      <c r="D44">
        <v>13546</v>
      </c>
      <c r="N44">
        <f t="shared" si="1"/>
        <v>13546</v>
      </c>
      <c r="O44">
        <f t="shared" si="2"/>
        <v>13546</v>
      </c>
      <c r="P44">
        <f t="shared" si="3"/>
        <v>0</v>
      </c>
      <c r="Q44">
        <f t="shared" si="4"/>
        <v>0</v>
      </c>
      <c r="R44">
        <f t="shared" si="5"/>
        <v>0</v>
      </c>
      <c r="T44" s="10" t="s">
        <v>928</v>
      </c>
      <c r="U44">
        <v>146</v>
      </c>
      <c r="V44">
        <v>638</v>
      </c>
      <c r="W44">
        <v>1861</v>
      </c>
      <c r="X44">
        <v>1071</v>
      </c>
      <c r="Y44">
        <v>5025</v>
      </c>
      <c r="Z44">
        <v>836</v>
      </c>
      <c r="AA44">
        <v>866</v>
      </c>
      <c r="AB44">
        <v>788</v>
      </c>
      <c r="AC44">
        <v>701</v>
      </c>
      <c r="AD44">
        <v>547</v>
      </c>
      <c r="AE44">
        <v>422</v>
      </c>
      <c r="AF44">
        <v>301</v>
      </c>
      <c r="AG44">
        <v>344</v>
      </c>
      <c r="AI44">
        <v>13546</v>
      </c>
      <c r="AJ44">
        <f t="shared" si="6"/>
        <v>6096</v>
      </c>
      <c r="AK44">
        <f t="shared" si="11"/>
        <v>2490</v>
      </c>
      <c r="AL44">
        <f t="shared" si="7"/>
        <v>2315</v>
      </c>
      <c r="AO44" s="266" t="s">
        <v>884</v>
      </c>
      <c r="AP44" s="1">
        <v>8</v>
      </c>
      <c r="AQ44" s="1">
        <v>54</v>
      </c>
      <c r="AR44" s="1"/>
      <c r="AS44" s="1">
        <v>4</v>
      </c>
      <c r="AT44" s="1">
        <v>13957</v>
      </c>
      <c r="AU44" s="1"/>
      <c r="AV44" s="1">
        <v>31</v>
      </c>
      <c r="AW44" s="1">
        <v>9</v>
      </c>
      <c r="AX44" s="1">
        <v>2197</v>
      </c>
      <c r="AY44" s="1">
        <v>2</v>
      </c>
      <c r="AZ44" s="1">
        <v>1</v>
      </c>
      <c r="BA44" s="1"/>
      <c r="BB44" s="1"/>
      <c r="BC44" s="1"/>
      <c r="BD44" s="1">
        <v>736</v>
      </c>
      <c r="BE44" s="1">
        <v>31</v>
      </c>
      <c r="BF44" s="1">
        <v>3</v>
      </c>
      <c r="BG44" s="1">
        <v>2</v>
      </c>
      <c r="BH44" s="1"/>
      <c r="BI44" s="1">
        <v>14</v>
      </c>
      <c r="BJ44" s="1">
        <v>11</v>
      </c>
      <c r="BK44" s="1">
        <v>7</v>
      </c>
      <c r="BL44" s="1">
        <v>1</v>
      </c>
      <c r="BM44" s="1">
        <v>3</v>
      </c>
      <c r="BN44" s="1"/>
      <c r="BO44" s="1">
        <v>19</v>
      </c>
      <c r="BP44" s="1">
        <v>25</v>
      </c>
      <c r="BQ44" s="1"/>
      <c r="BR44" s="1"/>
      <c r="BS44" s="1">
        <v>17115</v>
      </c>
      <c r="BX44" s="10" t="s">
        <v>928</v>
      </c>
      <c r="BY44">
        <v>493</v>
      </c>
      <c r="BZ44">
        <v>973</v>
      </c>
      <c r="CA44">
        <v>2</v>
      </c>
      <c r="CB44">
        <v>1468</v>
      </c>
      <c r="CJ44" s="10" t="s">
        <v>928</v>
      </c>
      <c r="CK44">
        <v>21</v>
      </c>
      <c r="CL44">
        <v>135</v>
      </c>
      <c r="CM44">
        <v>387</v>
      </c>
      <c r="CN44">
        <v>182</v>
      </c>
      <c r="CO44">
        <v>1192</v>
      </c>
      <c r="CP44">
        <v>217</v>
      </c>
      <c r="CQ44">
        <v>256</v>
      </c>
      <c r="CR44">
        <v>213</v>
      </c>
      <c r="CS44">
        <v>159</v>
      </c>
      <c r="CT44">
        <v>148</v>
      </c>
      <c r="CU44">
        <v>87</v>
      </c>
      <c r="CV44">
        <v>76</v>
      </c>
      <c r="CW44">
        <v>69</v>
      </c>
      <c r="CX44">
        <v>3142</v>
      </c>
      <c r="CY44">
        <f t="shared" si="8"/>
        <v>1374</v>
      </c>
      <c r="CZ44">
        <f t="shared" si="9"/>
        <v>686</v>
      </c>
      <c r="DA44">
        <f t="shared" si="10"/>
        <v>539</v>
      </c>
      <c r="DC44" s="10" t="s">
        <v>928</v>
      </c>
      <c r="DD44">
        <v>1674</v>
      </c>
      <c r="DE44">
        <v>1468</v>
      </c>
      <c r="DG44">
        <v>3142</v>
      </c>
    </row>
    <row r="45" spans="1:111">
      <c r="A45" s="10" t="s">
        <v>929</v>
      </c>
      <c r="B45">
        <v>13145</v>
      </c>
      <c r="C45">
        <v>3712</v>
      </c>
      <c r="D45">
        <v>16857</v>
      </c>
      <c r="N45">
        <f t="shared" si="1"/>
        <v>16857</v>
      </c>
      <c r="O45">
        <f t="shared" si="2"/>
        <v>16857</v>
      </c>
      <c r="P45">
        <f t="shared" si="3"/>
        <v>0</v>
      </c>
      <c r="Q45">
        <f t="shared" si="4"/>
        <v>0</v>
      </c>
      <c r="R45">
        <f t="shared" si="5"/>
        <v>0</v>
      </c>
      <c r="T45" s="10" t="s">
        <v>929</v>
      </c>
      <c r="U45">
        <v>146</v>
      </c>
      <c r="V45">
        <v>646</v>
      </c>
      <c r="W45">
        <v>1912</v>
      </c>
      <c r="X45">
        <v>1123</v>
      </c>
      <c r="Y45">
        <v>6062</v>
      </c>
      <c r="Z45">
        <v>1021</v>
      </c>
      <c r="AA45">
        <v>1181</v>
      </c>
      <c r="AB45">
        <v>1364</v>
      </c>
      <c r="AC45">
        <v>1170</v>
      </c>
      <c r="AD45">
        <v>818</v>
      </c>
      <c r="AE45">
        <v>508</v>
      </c>
      <c r="AF45">
        <v>365</v>
      </c>
      <c r="AG45">
        <v>541</v>
      </c>
      <c r="AI45">
        <v>16857</v>
      </c>
      <c r="AJ45">
        <f t="shared" si="6"/>
        <v>7185</v>
      </c>
      <c r="AK45">
        <f t="shared" si="11"/>
        <v>3566</v>
      </c>
      <c r="AL45">
        <f t="shared" si="7"/>
        <v>3402</v>
      </c>
      <c r="AO45" s="266" t="s">
        <v>886</v>
      </c>
      <c r="AP45" s="1"/>
      <c r="AQ45" s="1">
        <v>8</v>
      </c>
      <c r="AR45" s="1"/>
      <c r="AS45" s="1"/>
      <c r="AT45" s="1">
        <v>3677</v>
      </c>
      <c r="AU45" s="1"/>
      <c r="AV45" s="1"/>
      <c r="AW45" s="1">
        <v>3</v>
      </c>
      <c r="AX45" s="1">
        <v>1776</v>
      </c>
      <c r="AY45" s="1"/>
      <c r="AZ45" s="1">
        <v>2</v>
      </c>
      <c r="BA45" s="1"/>
      <c r="BB45" s="1"/>
      <c r="BC45" s="1">
        <v>1</v>
      </c>
      <c r="BD45" s="1"/>
      <c r="BE45" s="1"/>
      <c r="BF45" s="1">
        <v>2</v>
      </c>
      <c r="BG45" s="1"/>
      <c r="BH45" s="1"/>
      <c r="BI45" s="1">
        <v>2</v>
      </c>
      <c r="BJ45" s="1">
        <v>1</v>
      </c>
      <c r="BK45" s="1">
        <v>1</v>
      </c>
      <c r="BL45" s="1"/>
      <c r="BM45" s="1"/>
      <c r="BN45" s="1"/>
      <c r="BO45" s="1">
        <v>1</v>
      </c>
      <c r="BP45" s="1">
        <v>13</v>
      </c>
      <c r="BQ45" s="1"/>
      <c r="BR45" s="1"/>
      <c r="BS45" s="1">
        <v>5487</v>
      </c>
      <c r="BX45" s="10" t="s">
        <v>929</v>
      </c>
      <c r="BY45">
        <v>11854</v>
      </c>
      <c r="BZ45">
        <v>12683</v>
      </c>
      <c r="CA45">
        <v>94</v>
      </c>
      <c r="CB45">
        <v>24631</v>
      </c>
      <c r="CJ45" s="10" t="s">
        <v>929</v>
      </c>
      <c r="CK45">
        <v>322</v>
      </c>
      <c r="CL45">
        <v>1666</v>
      </c>
      <c r="CM45">
        <v>5070</v>
      </c>
      <c r="CN45">
        <v>2354</v>
      </c>
      <c r="CO45">
        <v>20827</v>
      </c>
      <c r="CP45">
        <v>3108</v>
      </c>
      <c r="CQ45">
        <v>3424</v>
      </c>
      <c r="CR45">
        <v>3425</v>
      </c>
      <c r="CS45">
        <v>2601</v>
      </c>
      <c r="CT45">
        <v>1888</v>
      </c>
      <c r="CU45">
        <v>1429</v>
      </c>
      <c r="CV45">
        <v>903</v>
      </c>
      <c r="CW45">
        <v>1145</v>
      </c>
      <c r="CX45">
        <v>48162</v>
      </c>
      <c r="CY45">
        <f t="shared" si="8"/>
        <v>23181</v>
      </c>
      <c r="CZ45">
        <f t="shared" si="9"/>
        <v>9957</v>
      </c>
      <c r="DA45">
        <f t="shared" si="10"/>
        <v>7966</v>
      </c>
      <c r="DC45" s="10" t="s">
        <v>929</v>
      </c>
      <c r="DD45">
        <v>23531</v>
      </c>
      <c r="DE45">
        <v>24631</v>
      </c>
      <c r="DG45">
        <v>48162</v>
      </c>
    </row>
    <row r="46" spans="1:111">
      <c r="A46" s="10" t="s">
        <v>930</v>
      </c>
      <c r="B46">
        <v>6015</v>
      </c>
      <c r="C46">
        <v>13717</v>
      </c>
      <c r="D46">
        <v>19732</v>
      </c>
      <c r="N46">
        <f t="shared" si="1"/>
        <v>19732</v>
      </c>
      <c r="O46">
        <f t="shared" si="2"/>
        <v>19732</v>
      </c>
      <c r="P46">
        <f t="shared" si="3"/>
        <v>0</v>
      </c>
      <c r="Q46">
        <f t="shared" si="4"/>
        <v>0</v>
      </c>
      <c r="R46">
        <f t="shared" si="5"/>
        <v>0</v>
      </c>
      <c r="T46" s="10" t="s">
        <v>930</v>
      </c>
      <c r="U46">
        <v>302</v>
      </c>
      <c r="V46">
        <v>1599</v>
      </c>
      <c r="W46">
        <v>4412</v>
      </c>
      <c r="X46">
        <v>1893</v>
      </c>
      <c r="Y46">
        <v>6351</v>
      </c>
      <c r="Z46">
        <v>879</v>
      </c>
      <c r="AA46">
        <v>888</v>
      </c>
      <c r="AB46">
        <v>854</v>
      </c>
      <c r="AC46">
        <v>668</v>
      </c>
      <c r="AD46">
        <v>531</v>
      </c>
      <c r="AE46">
        <v>460</v>
      </c>
      <c r="AF46">
        <v>369</v>
      </c>
      <c r="AG46">
        <v>526</v>
      </c>
      <c r="AI46">
        <v>19732</v>
      </c>
      <c r="AJ46">
        <f t="shared" si="6"/>
        <v>8244</v>
      </c>
      <c r="AK46">
        <f t="shared" si="11"/>
        <v>2621</v>
      </c>
      <c r="AL46">
        <f t="shared" si="7"/>
        <v>2554</v>
      </c>
      <c r="AO46" s="266" t="s">
        <v>893</v>
      </c>
      <c r="AP46" s="1">
        <v>2</v>
      </c>
      <c r="AQ46" s="1">
        <v>2</v>
      </c>
      <c r="AR46" s="1"/>
      <c r="AS46" s="1"/>
      <c r="AT46" s="1">
        <v>2416</v>
      </c>
      <c r="AU46" s="1">
        <v>1</v>
      </c>
      <c r="AV46" s="1">
        <v>1</v>
      </c>
      <c r="AW46" s="1">
        <v>1</v>
      </c>
      <c r="AX46" s="1">
        <v>318</v>
      </c>
      <c r="AY46" s="1"/>
      <c r="AZ46" s="1"/>
      <c r="BA46" s="1"/>
      <c r="BB46" s="1"/>
      <c r="BC46" s="1"/>
      <c r="BD46" s="1"/>
      <c r="BE46" s="1">
        <v>1</v>
      </c>
      <c r="BF46" s="1"/>
      <c r="BG46" s="1"/>
      <c r="BH46" s="1"/>
      <c r="BI46" s="1">
        <v>4</v>
      </c>
      <c r="BJ46" s="1"/>
      <c r="BK46" s="1"/>
      <c r="BL46" s="1"/>
      <c r="BM46" s="1">
        <v>4</v>
      </c>
      <c r="BN46" s="1"/>
      <c r="BO46" s="1">
        <v>2</v>
      </c>
      <c r="BP46" s="1">
        <v>2</v>
      </c>
      <c r="BQ46" s="1"/>
      <c r="BR46" s="1"/>
      <c r="BS46" s="1">
        <v>2754</v>
      </c>
      <c r="BX46" s="10" t="s">
        <v>930</v>
      </c>
      <c r="BY46">
        <v>711</v>
      </c>
      <c r="BZ46">
        <v>340</v>
      </c>
      <c r="CB46">
        <v>1051</v>
      </c>
      <c r="CJ46" s="10" t="s">
        <v>930</v>
      </c>
      <c r="CK46">
        <v>25</v>
      </c>
      <c r="CL46">
        <v>72</v>
      </c>
      <c r="CM46">
        <v>228</v>
      </c>
      <c r="CN46">
        <v>119</v>
      </c>
      <c r="CO46">
        <v>2182</v>
      </c>
      <c r="CP46">
        <v>272</v>
      </c>
      <c r="CQ46">
        <v>167</v>
      </c>
      <c r="CR46">
        <v>111</v>
      </c>
      <c r="CS46">
        <v>53</v>
      </c>
      <c r="CT46">
        <v>24</v>
      </c>
      <c r="CU46">
        <v>32</v>
      </c>
      <c r="CV46">
        <v>11</v>
      </c>
      <c r="CW46">
        <v>21</v>
      </c>
      <c r="CX46">
        <v>3317</v>
      </c>
      <c r="CY46">
        <f t="shared" si="8"/>
        <v>2301</v>
      </c>
      <c r="CZ46">
        <f t="shared" si="9"/>
        <v>550</v>
      </c>
      <c r="DA46">
        <f t="shared" si="10"/>
        <v>141</v>
      </c>
      <c r="DC46" s="10" t="s">
        <v>930</v>
      </c>
      <c r="DD46">
        <v>2266</v>
      </c>
      <c r="DE46">
        <v>1051</v>
      </c>
      <c r="DG46">
        <v>3317</v>
      </c>
    </row>
    <row r="47" spans="1:111">
      <c r="A47" s="10" t="s">
        <v>931</v>
      </c>
      <c r="B47">
        <v>3899</v>
      </c>
      <c r="C47">
        <v>2390</v>
      </c>
      <c r="D47">
        <v>6289</v>
      </c>
      <c r="N47">
        <f t="shared" si="1"/>
        <v>6289</v>
      </c>
      <c r="O47">
        <f t="shared" si="2"/>
        <v>6289</v>
      </c>
      <c r="P47">
        <f t="shared" si="3"/>
        <v>0</v>
      </c>
      <c r="Q47">
        <f t="shared" si="4"/>
        <v>0</v>
      </c>
      <c r="R47">
        <f t="shared" si="5"/>
        <v>0</v>
      </c>
      <c r="T47" s="10" t="s">
        <v>931</v>
      </c>
      <c r="U47">
        <v>63</v>
      </c>
      <c r="V47">
        <v>277</v>
      </c>
      <c r="W47">
        <v>883</v>
      </c>
      <c r="X47">
        <v>489</v>
      </c>
      <c r="Y47">
        <v>2504</v>
      </c>
      <c r="Z47">
        <v>356</v>
      </c>
      <c r="AA47">
        <v>371</v>
      </c>
      <c r="AB47">
        <v>354</v>
      </c>
      <c r="AC47">
        <v>297</v>
      </c>
      <c r="AD47">
        <v>245</v>
      </c>
      <c r="AE47">
        <v>181</v>
      </c>
      <c r="AF47">
        <v>119</v>
      </c>
      <c r="AG47">
        <v>150</v>
      </c>
      <c r="AI47">
        <v>6289</v>
      </c>
      <c r="AJ47">
        <f t="shared" si="6"/>
        <v>2993</v>
      </c>
      <c r="AK47">
        <f t="shared" si="11"/>
        <v>1081</v>
      </c>
      <c r="AL47">
        <f t="shared" si="7"/>
        <v>992</v>
      </c>
      <c r="AO47" s="266" t="s">
        <v>907</v>
      </c>
      <c r="AP47" s="1">
        <v>3</v>
      </c>
      <c r="AQ47" s="1">
        <v>3</v>
      </c>
      <c r="AR47" s="1"/>
      <c r="AS47" s="1"/>
      <c r="AT47" s="1">
        <v>4232</v>
      </c>
      <c r="AU47" s="1"/>
      <c r="AV47" s="1">
        <v>8</v>
      </c>
      <c r="AW47" s="1">
        <v>2</v>
      </c>
      <c r="AX47" s="1">
        <v>1540</v>
      </c>
      <c r="AY47" s="1">
        <v>2</v>
      </c>
      <c r="AZ47" s="1"/>
      <c r="BA47" s="1"/>
      <c r="BB47" s="1"/>
      <c r="BC47" s="1"/>
      <c r="BD47" s="1">
        <v>98</v>
      </c>
      <c r="BE47" s="1"/>
      <c r="BF47" s="1">
        <v>1</v>
      </c>
      <c r="BG47" s="1"/>
      <c r="BH47" s="1"/>
      <c r="BI47" s="1">
        <v>1</v>
      </c>
      <c r="BJ47" s="1"/>
      <c r="BK47" s="1"/>
      <c r="BL47" s="1"/>
      <c r="BM47" s="1">
        <v>1</v>
      </c>
      <c r="BN47" s="1"/>
      <c r="BO47" s="1">
        <v>2</v>
      </c>
      <c r="BP47" s="1">
        <v>15</v>
      </c>
      <c r="BQ47" s="1"/>
      <c r="BR47" s="1"/>
      <c r="BS47" s="1">
        <v>5908</v>
      </c>
      <c r="BX47" s="10" t="s">
        <v>931</v>
      </c>
      <c r="BY47">
        <v>2993</v>
      </c>
      <c r="BZ47">
        <v>4172</v>
      </c>
      <c r="CA47">
        <v>14</v>
      </c>
      <c r="CB47">
        <v>7179</v>
      </c>
      <c r="CJ47" s="10" t="s">
        <v>931</v>
      </c>
      <c r="CK47">
        <v>149</v>
      </c>
      <c r="CL47">
        <v>694</v>
      </c>
      <c r="CM47">
        <v>1965</v>
      </c>
      <c r="CN47">
        <v>943</v>
      </c>
      <c r="CO47">
        <v>6231</v>
      </c>
      <c r="CP47">
        <v>917</v>
      </c>
      <c r="CQ47">
        <v>868</v>
      </c>
      <c r="CR47">
        <v>782</v>
      </c>
      <c r="CS47">
        <v>613</v>
      </c>
      <c r="CT47">
        <v>376</v>
      </c>
      <c r="CU47">
        <v>262</v>
      </c>
      <c r="CV47">
        <v>170</v>
      </c>
      <c r="CW47">
        <v>183</v>
      </c>
      <c r="CX47">
        <v>14153</v>
      </c>
      <c r="CY47">
        <f t="shared" si="8"/>
        <v>7174</v>
      </c>
      <c r="CZ47">
        <f t="shared" si="9"/>
        <v>2567</v>
      </c>
      <c r="DA47">
        <f t="shared" si="10"/>
        <v>1604</v>
      </c>
      <c r="DC47" s="10" t="s">
        <v>931</v>
      </c>
      <c r="DD47">
        <v>6974</v>
      </c>
      <c r="DE47">
        <v>7179</v>
      </c>
      <c r="DG47">
        <v>14153</v>
      </c>
    </row>
    <row r="48" spans="1:111">
      <c r="A48" s="10" t="s">
        <v>932</v>
      </c>
      <c r="B48">
        <v>1470</v>
      </c>
      <c r="C48">
        <v>5433</v>
      </c>
      <c r="D48">
        <v>6903</v>
      </c>
      <c r="N48">
        <f t="shared" si="1"/>
        <v>6903</v>
      </c>
      <c r="O48">
        <f t="shared" si="2"/>
        <v>6903</v>
      </c>
      <c r="P48">
        <f t="shared" si="3"/>
        <v>0</v>
      </c>
      <c r="Q48">
        <f t="shared" si="4"/>
        <v>0</v>
      </c>
      <c r="R48">
        <f t="shared" si="5"/>
        <v>0</v>
      </c>
      <c r="T48" s="10" t="s">
        <v>932</v>
      </c>
      <c r="U48">
        <v>42</v>
      </c>
      <c r="V48">
        <v>291</v>
      </c>
      <c r="W48">
        <v>793</v>
      </c>
      <c r="X48">
        <v>456</v>
      </c>
      <c r="Y48">
        <v>2013</v>
      </c>
      <c r="Z48">
        <v>425</v>
      </c>
      <c r="AA48">
        <v>542</v>
      </c>
      <c r="AB48">
        <v>549</v>
      </c>
      <c r="AC48">
        <v>508</v>
      </c>
      <c r="AD48">
        <v>412</v>
      </c>
      <c r="AE48">
        <v>322</v>
      </c>
      <c r="AF48">
        <v>239</v>
      </c>
      <c r="AG48">
        <v>311</v>
      </c>
      <c r="AI48">
        <v>6903</v>
      </c>
      <c r="AJ48">
        <f t="shared" si="6"/>
        <v>2469</v>
      </c>
      <c r="AK48">
        <f t="shared" si="11"/>
        <v>1516</v>
      </c>
      <c r="AL48">
        <f t="shared" si="7"/>
        <v>1792</v>
      </c>
      <c r="AO48" s="266" t="s">
        <v>910</v>
      </c>
      <c r="AP48" s="1"/>
      <c r="AQ48" s="1">
        <v>4</v>
      </c>
      <c r="AR48" s="1"/>
      <c r="AS48" s="1"/>
      <c r="AT48" s="1">
        <v>5383</v>
      </c>
      <c r="AU48" s="1"/>
      <c r="AV48" s="1"/>
      <c r="AW48" s="1">
        <v>1</v>
      </c>
      <c r="AX48" s="1">
        <v>1206</v>
      </c>
      <c r="AY48" s="1"/>
      <c r="AZ48" s="1">
        <v>1</v>
      </c>
      <c r="BA48" s="1"/>
      <c r="BB48" s="1"/>
      <c r="BC48" s="1"/>
      <c r="BD48" s="1">
        <v>2</v>
      </c>
      <c r="BE48" s="1"/>
      <c r="BF48" s="1"/>
      <c r="BG48" s="1">
        <v>1</v>
      </c>
      <c r="BH48" s="1"/>
      <c r="BI48" s="1">
        <v>1</v>
      </c>
      <c r="BJ48" s="1">
        <v>1</v>
      </c>
      <c r="BK48" s="1">
        <v>1</v>
      </c>
      <c r="BL48" s="1"/>
      <c r="BM48" s="1"/>
      <c r="BN48" s="1"/>
      <c r="BO48" s="1">
        <v>3</v>
      </c>
      <c r="BP48" s="1"/>
      <c r="BQ48" s="1"/>
      <c r="BR48" s="1"/>
      <c r="BS48" s="1">
        <v>6604</v>
      </c>
      <c r="BX48" s="10" t="s">
        <v>932</v>
      </c>
      <c r="BY48">
        <v>234</v>
      </c>
      <c r="BZ48">
        <v>539</v>
      </c>
      <c r="CB48">
        <v>773</v>
      </c>
      <c r="CJ48" s="10" t="s">
        <v>932</v>
      </c>
      <c r="CK48">
        <v>14</v>
      </c>
      <c r="CL48">
        <v>58</v>
      </c>
      <c r="CM48">
        <v>241</v>
      </c>
      <c r="CN48">
        <v>113</v>
      </c>
      <c r="CO48">
        <v>717</v>
      </c>
      <c r="CP48">
        <v>126</v>
      </c>
      <c r="CQ48">
        <v>127</v>
      </c>
      <c r="CR48">
        <v>96</v>
      </c>
      <c r="CS48">
        <v>79</v>
      </c>
      <c r="CT48">
        <v>72</v>
      </c>
      <c r="CU48">
        <v>55</v>
      </c>
      <c r="CV48">
        <v>36</v>
      </c>
      <c r="CW48">
        <v>60</v>
      </c>
      <c r="CX48">
        <v>1794</v>
      </c>
      <c r="CY48">
        <f t="shared" si="8"/>
        <v>830</v>
      </c>
      <c r="CZ48">
        <f t="shared" si="9"/>
        <v>349</v>
      </c>
      <c r="DA48">
        <f t="shared" si="10"/>
        <v>302</v>
      </c>
      <c r="DC48" s="10" t="s">
        <v>932</v>
      </c>
      <c r="DD48">
        <v>1021</v>
      </c>
      <c r="DE48">
        <v>773</v>
      </c>
      <c r="DG48">
        <v>1794</v>
      </c>
    </row>
    <row r="49" spans="1:111">
      <c r="A49" s="10" t="s">
        <v>885</v>
      </c>
      <c r="B49">
        <v>30954</v>
      </c>
      <c r="C49">
        <v>15263</v>
      </c>
      <c r="D49">
        <v>46217</v>
      </c>
      <c r="N49">
        <f t="shared" si="1"/>
        <v>46217</v>
      </c>
      <c r="O49">
        <f t="shared" si="2"/>
        <v>46217</v>
      </c>
      <c r="P49">
        <f t="shared" si="3"/>
        <v>0</v>
      </c>
      <c r="Q49">
        <f t="shared" si="4"/>
        <v>0</v>
      </c>
      <c r="R49">
        <f t="shared" si="5"/>
        <v>0</v>
      </c>
      <c r="T49" s="10" t="s">
        <v>885</v>
      </c>
      <c r="U49">
        <v>843</v>
      </c>
      <c r="V49">
        <v>3258</v>
      </c>
      <c r="W49">
        <v>10261</v>
      </c>
      <c r="X49">
        <v>4532</v>
      </c>
      <c r="Y49">
        <v>16268</v>
      </c>
      <c r="Z49">
        <v>2015</v>
      </c>
      <c r="AA49">
        <v>2237</v>
      </c>
      <c r="AB49">
        <v>2026</v>
      </c>
      <c r="AC49">
        <v>1612</v>
      </c>
      <c r="AD49">
        <v>1144</v>
      </c>
      <c r="AE49">
        <v>833</v>
      </c>
      <c r="AF49">
        <v>487</v>
      </c>
      <c r="AG49">
        <v>701</v>
      </c>
      <c r="AI49">
        <v>46217</v>
      </c>
      <c r="AJ49">
        <f t="shared" si="6"/>
        <v>20800</v>
      </c>
      <c r="AK49">
        <f t="shared" si="11"/>
        <v>6278</v>
      </c>
      <c r="AL49">
        <f t="shared" si="7"/>
        <v>4777</v>
      </c>
      <c r="AO49" s="266" t="s">
        <v>914</v>
      </c>
      <c r="AP49" s="1">
        <v>3</v>
      </c>
      <c r="AQ49" s="1">
        <v>6</v>
      </c>
      <c r="AR49" s="1"/>
      <c r="AS49" s="1">
        <v>5</v>
      </c>
      <c r="AT49" s="1">
        <v>8935</v>
      </c>
      <c r="AU49" s="1"/>
      <c r="AV49" s="1">
        <v>42</v>
      </c>
      <c r="AW49" s="1">
        <v>2</v>
      </c>
      <c r="AX49" s="1">
        <v>1870</v>
      </c>
      <c r="AY49" s="1"/>
      <c r="AZ49" s="1">
        <v>4</v>
      </c>
      <c r="BA49" s="1">
        <v>1</v>
      </c>
      <c r="BB49" s="1">
        <v>3</v>
      </c>
      <c r="BC49" s="1">
        <v>2</v>
      </c>
      <c r="BD49" s="1">
        <v>10</v>
      </c>
      <c r="BE49" s="1">
        <v>17</v>
      </c>
      <c r="BF49" s="1">
        <v>8</v>
      </c>
      <c r="BG49" s="1"/>
      <c r="BH49" s="1"/>
      <c r="BI49" s="1">
        <v>3</v>
      </c>
      <c r="BJ49" s="1"/>
      <c r="BK49" s="1">
        <v>2</v>
      </c>
      <c r="BL49" s="1"/>
      <c r="BM49" s="1"/>
      <c r="BN49" s="1"/>
      <c r="BO49" s="1"/>
      <c r="BP49" s="1">
        <v>13</v>
      </c>
      <c r="BQ49" s="1"/>
      <c r="BR49" s="1"/>
      <c r="BS49" s="1">
        <v>10926</v>
      </c>
      <c r="BX49" s="10" t="s">
        <v>885</v>
      </c>
      <c r="BY49">
        <v>1608</v>
      </c>
      <c r="BZ49">
        <v>2945</v>
      </c>
      <c r="CA49">
        <v>4</v>
      </c>
      <c r="CB49">
        <v>4557</v>
      </c>
      <c r="CJ49" s="10" t="s">
        <v>885</v>
      </c>
      <c r="CK49">
        <v>128</v>
      </c>
      <c r="CL49">
        <v>536</v>
      </c>
      <c r="CM49">
        <v>1728</v>
      </c>
      <c r="CN49">
        <v>655</v>
      </c>
      <c r="CO49">
        <v>4752</v>
      </c>
      <c r="CP49">
        <v>451</v>
      </c>
      <c r="CQ49">
        <v>444</v>
      </c>
      <c r="CR49">
        <v>354</v>
      </c>
      <c r="CS49">
        <v>263</v>
      </c>
      <c r="CT49">
        <v>127</v>
      </c>
      <c r="CU49">
        <v>75</v>
      </c>
      <c r="CV49">
        <v>54</v>
      </c>
      <c r="CW49">
        <v>71</v>
      </c>
      <c r="CX49">
        <v>9638</v>
      </c>
      <c r="CY49">
        <f t="shared" si="8"/>
        <v>5407</v>
      </c>
      <c r="CZ49">
        <f t="shared" si="9"/>
        <v>1249</v>
      </c>
      <c r="DA49">
        <f t="shared" si="10"/>
        <v>590</v>
      </c>
      <c r="DC49" s="10" t="s">
        <v>885</v>
      </c>
      <c r="DD49">
        <v>5081</v>
      </c>
      <c r="DE49">
        <v>4557</v>
      </c>
      <c r="DG49">
        <v>9638</v>
      </c>
    </row>
    <row r="50" spans="1:111">
      <c r="A50" s="10" t="s">
        <v>933</v>
      </c>
      <c r="B50">
        <v>1059</v>
      </c>
      <c r="C50">
        <v>1283</v>
      </c>
      <c r="D50">
        <v>2342</v>
      </c>
      <c r="N50">
        <f t="shared" si="1"/>
        <v>2342</v>
      </c>
      <c r="O50">
        <f t="shared" si="2"/>
        <v>2342</v>
      </c>
      <c r="P50">
        <f t="shared" si="3"/>
        <v>0</v>
      </c>
      <c r="Q50">
        <f t="shared" si="4"/>
        <v>0</v>
      </c>
      <c r="R50">
        <f t="shared" si="5"/>
        <v>0</v>
      </c>
      <c r="T50" s="10" t="s">
        <v>933</v>
      </c>
      <c r="U50">
        <v>19</v>
      </c>
      <c r="V50">
        <v>137</v>
      </c>
      <c r="W50">
        <v>359</v>
      </c>
      <c r="X50">
        <v>183</v>
      </c>
      <c r="Y50">
        <v>817</v>
      </c>
      <c r="Z50">
        <v>142</v>
      </c>
      <c r="AA50">
        <v>153</v>
      </c>
      <c r="AB50">
        <v>158</v>
      </c>
      <c r="AC50">
        <v>111</v>
      </c>
      <c r="AD50">
        <v>79</v>
      </c>
      <c r="AE50">
        <v>77</v>
      </c>
      <c r="AF50">
        <v>45</v>
      </c>
      <c r="AG50">
        <v>62</v>
      </c>
      <c r="AI50">
        <v>2342</v>
      </c>
      <c r="AJ50">
        <f t="shared" si="6"/>
        <v>1000</v>
      </c>
      <c r="AK50">
        <f t="shared" si="11"/>
        <v>453</v>
      </c>
      <c r="AL50">
        <f t="shared" si="7"/>
        <v>374</v>
      </c>
      <c r="AO50" s="266" t="s">
        <v>930</v>
      </c>
      <c r="AP50" s="1">
        <v>3</v>
      </c>
      <c r="AQ50" s="1">
        <v>19</v>
      </c>
      <c r="AR50" s="1">
        <v>3</v>
      </c>
      <c r="AS50" s="1"/>
      <c r="AT50" s="1">
        <v>3235</v>
      </c>
      <c r="AU50" s="1">
        <v>3</v>
      </c>
      <c r="AV50" s="1">
        <v>3</v>
      </c>
      <c r="AW50" s="1">
        <v>94</v>
      </c>
      <c r="AX50" s="1">
        <v>11542</v>
      </c>
      <c r="AY50" s="1"/>
      <c r="AZ50" s="1"/>
      <c r="BA50" s="1"/>
      <c r="BB50" s="1"/>
      <c r="BC50" s="1"/>
      <c r="BD50" s="1">
        <v>542</v>
      </c>
      <c r="BE50" s="1">
        <v>2</v>
      </c>
      <c r="BF50" s="1">
        <v>4247</v>
      </c>
      <c r="BG50" s="1"/>
      <c r="BH50" s="1">
        <v>4</v>
      </c>
      <c r="BI50" s="1">
        <v>4</v>
      </c>
      <c r="BJ50" s="1">
        <v>9</v>
      </c>
      <c r="BK50" s="1"/>
      <c r="BL50" s="1"/>
      <c r="BM50" s="1">
        <v>1</v>
      </c>
      <c r="BN50" s="1"/>
      <c r="BO50" s="1">
        <v>3</v>
      </c>
      <c r="BP50" s="1">
        <v>18</v>
      </c>
      <c r="BQ50" s="1"/>
      <c r="BR50" s="1"/>
      <c r="BS50" s="1">
        <v>19732</v>
      </c>
      <c r="BX50" s="10" t="s">
        <v>933</v>
      </c>
      <c r="BY50">
        <v>888</v>
      </c>
      <c r="BZ50">
        <v>2274</v>
      </c>
      <c r="CA50">
        <v>6</v>
      </c>
      <c r="CB50">
        <v>3168</v>
      </c>
      <c r="CJ50" s="10" t="s">
        <v>933</v>
      </c>
      <c r="CK50">
        <v>81</v>
      </c>
      <c r="CL50">
        <v>352</v>
      </c>
      <c r="CM50">
        <v>977</v>
      </c>
      <c r="CN50">
        <v>483</v>
      </c>
      <c r="CO50">
        <v>2998</v>
      </c>
      <c r="CP50">
        <v>470</v>
      </c>
      <c r="CQ50">
        <v>395</v>
      </c>
      <c r="CR50">
        <v>308</v>
      </c>
      <c r="CS50">
        <v>257</v>
      </c>
      <c r="CT50">
        <v>158</v>
      </c>
      <c r="CU50">
        <v>101</v>
      </c>
      <c r="CV50">
        <v>60</v>
      </c>
      <c r="CW50">
        <v>81</v>
      </c>
      <c r="CX50">
        <v>6721</v>
      </c>
      <c r="CY50">
        <f t="shared" si="8"/>
        <v>3481</v>
      </c>
      <c r="CZ50">
        <f t="shared" si="9"/>
        <v>1173</v>
      </c>
      <c r="DA50">
        <f t="shared" si="10"/>
        <v>657</v>
      </c>
      <c r="DC50" s="10" t="s">
        <v>933</v>
      </c>
      <c r="DD50">
        <v>3553</v>
      </c>
      <c r="DE50">
        <v>3168</v>
      </c>
      <c r="DG50">
        <v>6721</v>
      </c>
    </row>
    <row r="51" spans="1:111">
      <c r="A51" s="10" t="s">
        <v>934</v>
      </c>
      <c r="B51">
        <v>14512</v>
      </c>
      <c r="C51">
        <v>675</v>
      </c>
      <c r="D51">
        <v>15187</v>
      </c>
      <c r="N51">
        <f t="shared" si="1"/>
        <v>15187</v>
      </c>
      <c r="O51">
        <f t="shared" si="2"/>
        <v>15187</v>
      </c>
      <c r="P51">
        <f t="shared" si="3"/>
        <v>0</v>
      </c>
      <c r="Q51">
        <f t="shared" si="4"/>
        <v>0</v>
      </c>
      <c r="R51">
        <f t="shared" si="5"/>
        <v>0</v>
      </c>
      <c r="T51" s="10" t="s">
        <v>934</v>
      </c>
      <c r="U51">
        <v>143</v>
      </c>
      <c r="V51">
        <v>589</v>
      </c>
      <c r="W51">
        <v>1880</v>
      </c>
      <c r="X51">
        <v>981</v>
      </c>
      <c r="Y51">
        <v>4660</v>
      </c>
      <c r="Z51">
        <v>759</v>
      </c>
      <c r="AA51">
        <v>989</v>
      </c>
      <c r="AB51">
        <v>1281</v>
      </c>
      <c r="AC51">
        <v>1125</v>
      </c>
      <c r="AD51">
        <v>913</v>
      </c>
      <c r="AE51">
        <v>643</v>
      </c>
      <c r="AF51">
        <v>490</v>
      </c>
      <c r="AG51">
        <v>734</v>
      </c>
      <c r="AI51">
        <v>15187</v>
      </c>
      <c r="AJ51">
        <f t="shared" si="6"/>
        <v>5641</v>
      </c>
      <c r="AK51">
        <f t="shared" si="11"/>
        <v>3029</v>
      </c>
      <c r="AL51">
        <f t="shared" si="7"/>
        <v>3905</v>
      </c>
      <c r="AO51" s="266" t="s">
        <v>932</v>
      </c>
      <c r="AP51" s="1"/>
      <c r="AQ51" s="1">
        <v>2</v>
      </c>
      <c r="AR51" s="1"/>
      <c r="AS51" s="1">
        <v>4</v>
      </c>
      <c r="AT51" s="1">
        <v>6597</v>
      </c>
      <c r="AU51" s="1"/>
      <c r="AV51" s="1">
        <v>31</v>
      </c>
      <c r="AW51" s="1">
        <v>2</v>
      </c>
      <c r="AX51" s="1">
        <v>232</v>
      </c>
      <c r="AY51" s="1"/>
      <c r="AZ51" s="1">
        <v>2</v>
      </c>
      <c r="BA51" s="1"/>
      <c r="BB51" s="1"/>
      <c r="BC51" s="1">
        <v>5</v>
      </c>
      <c r="BD51" s="1">
        <v>13</v>
      </c>
      <c r="BE51" s="1">
        <v>2</v>
      </c>
      <c r="BF51" s="1"/>
      <c r="BG51" s="1"/>
      <c r="BH51" s="1"/>
      <c r="BI51" s="1">
        <v>4</v>
      </c>
      <c r="BJ51" s="1"/>
      <c r="BK51" s="1">
        <v>1</v>
      </c>
      <c r="BL51" s="1"/>
      <c r="BM51" s="1"/>
      <c r="BN51" s="1"/>
      <c r="BO51" s="1">
        <v>3</v>
      </c>
      <c r="BP51" s="1">
        <v>5</v>
      </c>
      <c r="BQ51" s="1"/>
      <c r="BR51" s="1"/>
      <c r="BS51" s="1">
        <v>6903</v>
      </c>
      <c r="BX51" s="10" t="s">
        <v>934</v>
      </c>
      <c r="BY51">
        <v>56491</v>
      </c>
      <c r="BZ51">
        <v>39984</v>
      </c>
      <c r="CA51">
        <v>689</v>
      </c>
      <c r="CB51">
        <v>97164</v>
      </c>
      <c r="CJ51" s="10" t="s">
        <v>934</v>
      </c>
      <c r="CK51">
        <v>960</v>
      </c>
      <c r="CL51">
        <v>5088</v>
      </c>
      <c r="CM51">
        <v>16057</v>
      </c>
      <c r="CN51">
        <v>7428</v>
      </c>
      <c r="CO51">
        <v>71225</v>
      </c>
      <c r="CP51">
        <v>10941</v>
      </c>
      <c r="CQ51">
        <v>13043</v>
      </c>
      <c r="CR51">
        <v>14263</v>
      </c>
      <c r="CS51">
        <v>12432</v>
      </c>
      <c r="CT51">
        <v>10051</v>
      </c>
      <c r="CU51">
        <v>7183</v>
      </c>
      <c r="CV51">
        <v>4657</v>
      </c>
      <c r="CW51">
        <v>6077</v>
      </c>
      <c r="CX51">
        <v>179405</v>
      </c>
      <c r="CY51">
        <f t="shared" si="8"/>
        <v>78653</v>
      </c>
      <c r="CZ51">
        <f t="shared" si="9"/>
        <v>38247</v>
      </c>
      <c r="DA51">
        <f t="shared" si="10"/>
        <v>40400</v>
      </c>
      <c r="DC51" s="10" t="s">
        <v>934</v>
      </c>
      <c r="DD51">
        <v>82241</v>
      </c>
      <c r="DE51">
        <v>97164</v>
      </c>
      <c r="DG51">
        <v>179405</v>
      </c>
    </row>
    <row r="52" spans="1:111">
      <c r="A52" s="10" t="s">
        <v>935</v>
      </c>
      <c r="B52">
        <v>3660</v>
      </c>
      <c r="C52">
        <v>4025</v>
      </c>
      <c r="D52">
        <v>7685</v>
      </c>
      <c r="N52">
        <f t="shared" si="1"/>
        <v>7685</v>
      </c>
      <c r="O52">
        <f t="shared" si="2"/>
        <v>7685</v>
      </c>
      <c r="P52">
        <f t="shared" si="3"/>
        <v>0</v>
      </c>
      <c r="Q52">
        <f t="shared" si="4"/>
        <v>0</v>
      </c>
      <c r="R52">
        <f t="shared" si="5"/>
        <v>0</v>
      </c>
      <c r="T52" s="10" t="s">
        <v>935</v>
      </c>
      <c r="U52">
        <v>63</v>
      </c>
      <c r="V52">
        <v>237</v>
      </c>
      <c r="W52">
        <v>779</v>
      </c>
      <c r="X52">
        <v>537</v>
      </c>
      <c r="Y52">
        <v>2278</v>
      </c>
      <c r="Z52">
        <v>443</v>
      </c>
      <c r="AA52">
        <v>549</v>
      </c>
      <c r="AB52">
        <v>633</v>
      </c>
      <c r="AC52">
        <v>615</v>
      </c>
      <c r="AD52">
        <v>533</v>
      </c>
      <c r="AE52">
        <v>349</v>
      </c>
      <c r="AF52">
        <v>282</v>
      </c>
      <c r="AG52">
        <v>387</v>
      </c>
      <c r="AI52">
        <v>7685</v>
      </c>
      <c r="AJ52">
        <f t="shared" si="6"/>
        <v>2815</v>
      </c>
      <c r="AK52">
        <f t="shared" si="11"/>
        <v>1625</v>
      </c>
      <c r="AL52">
        <f t="shared" si="7"/>
        <v>2166</v>
      </c>
      <c r="AO52" s="266" t="s">
        <v>936</v>
      </c>
      <c r="AP52" s="1">
        <v>14</v>
      </c>
      <c r="AQ52" s="1">
        <v>10</v>
      </c>
      <c r="AR52" s="1"/>
      <c r="AS52" s="1"/>
      <c r="AT52" s="1">
        <v>5875</v>
      </c>
      <c r="AU52" s="1"/>
      <c r="AV52" s="1">
        <v>2</v>
      </c>
      <c r="AW52" s="1">
        <v>49</v>
      </c>
      <c r="AX52" s="1">
        <v>6598</v>
      </c>
      <c r="AY52" s="1"/>
      <c r="AZ52" s="1"/>
      <c r="BA52" s="1"/>
      <c r="BB52" s="1"/>
      <c r="BC52" s="1"/>
      <c r="BD52" s="1">
        <v>1110</v>
      </c>
      <c r="BE52" s="1">
        <v>8</v>
      </c>
      <c r="BF52" s="1">
        <v>4518</v>
      </c>
      <c r="BG52" s="1"/>
      <c r="BH52" s="1">
        <v>1</v>
      </c>
      <c r="BI52" s="1">
        <v>1</v>
      </c>
      <c r="BJ52" s="1">
        <v>1</v>
      </c>
      <c r="BK52" s="1"/>
      <c r="BL52" s="1"/>
      <c r="BM52" s="1">
        <v>6</v>
      </c>
      <c r="BN52" s="1"/>
      <c r="BO52" s="1">
        <v>2</v>
      </c>
      <c r="BP52" s="1">
        <v>28</v>
      </c>
      <c r="BQ52" s="1"/>
      <c r="BR52" s="1"/>
      <c r="BS52" s="1">
        <v>18223</v>
      </c>
      <c r="BX52" s="10" t="s">
        <v>935</v>
      </c>
      <c r="BY52">
        <v>955</v>
      </c>
      <c r="BZ52">
        <v>2064</v>
      </c>
      <c r="CA52">
        <v>1</v>
      </c>
      <c r="CB52">
        <v>3020</v>
      </c>
      <c r="CJ52" s="10" t="s">
        <v>935</v>
      </c>
      <c r="CK52">
        <v>32</v>
      </c>
      <c r="CL52">
        <v>253</v>
      </c>
      <c r="CM52">
        <v>796</v>
      </c>
      <c r="CN52">
        <v>407</v>
      </c>
      <c r="CO52">
        <v>2584</v>
      </c>
      <c r="CP52">
        <v>477</v>
      </c>
      <c r="CQ52">
        <v>525</v>
      </c>
      <c r="CR52">
        <v>494</v>
      </c>
      <c r="CS52">
        <v>386</v>
      </c>
      <c r="CT52">
        <v>270</v>
      </c>
      <c r="CU52">
        <v>202</v>
      </c>
      <c r="CV52">
        <v>109</v>
      </c>
      <c r="CW52">
        <v>140</v>
      </c>
      <c r="CX52">
        <v>6675</v>
      </c>
      <c r="CY52">
        <f t="shared" si="8"/>
        <v>2991</v>
      </c>
      <c r="CZ52">
        <f t="shared" si="9"/>
        <v>1496</v>
      </c>
      <c r="DA52">
        <f t="shared" si="10"/>
        <v>1107</v>
      </c>
      <c r="DC52" s="10" t="s">
        <v>935</v>
      </c>
      <c r="DD52">
        <v>3655</v>
      </c>
      <c r="DE52">
        <v>3020</v>
      </c>
      <c r="DG52">
        <v>6675</v>
      </c>
    </row>
    <row r="53" spans="1:111">
      <c r="A53" s="10" t="s">
        <v>936</v>
      </c>
      <c r="B53">
        <v>5589</v>
      </c>
      <c r="C53">
        <v>12634</v>
      </c>
      <c r="D53">
        <v>18223</v>
      </c>
      <c r="N53">
        <f t="shared" si="1"/>
        <v>18223</v>
      </c>
      <c r="O53">
        <f t="shared" si="2"/>
        <v>18223</v>
      </c>
      <c r="P53">
        <f t="shared" si="3"/>
        <v>0</v>
      </c>
      <c r="Q53">
        <f t="shared" si="4"/>
        <v>0</v>
      </c>
      <c r="R53">
        <f t="shared" si="5"/>
        <v>0</v>
      </c>
      <c r="T53" s="10" t="s">
        <v>936</v>
      </c>
      <c r="U53">
        <v>204</v>
      </c>
      <c r="V53">
        <v>1311</v>
      </c>
      <c r="W53">
        <v>3666</v>
      </c>
      <c r="X53">
        <v>1610</v>
      </c>
      <c r="Y53">
        <v>6195</v>
      </c>
      <c r="Z53">
        <v>898</v>
      </c>
      <c r="AA53">
        <v>888</v>
      </c>
      <c r="AB53">
        <v>895</v>
      </c>
      <c r="AC53">
        <v>719</v>
      </c>
      <c r="AD53">
        <v>509</v>
      </c>
      <c r="AE53">
        <v>474</v>
      </c>
      <c r="AF53">
        <v>349</v>
      </c>
      <c r="AG53">
        <v>505</v>
      </c>
      <c r="AI53">
        <v>18223</v>
      </c>
      <c r="AJ53">
        <f t="shared" si="6"/>
        <v>7805</v>
      </c>
      <c r="AK53">
        <f t="shared" si="11"/>
        <v>2681</v>
      </c>
      <c r="AL53">
        <f t="shared" si="7"/>
        <v>2556</v>
      </c>
      <c r="AO53" s="266" t="s">
        <v>937</v>
      </c>
      <c r="AP53" s="1"/>
      <c r="AQ53" s="1"/>
      <c r="AR53" s="1"/>
      <c r="AS53" s="1"/>
      <c r="AT53" s="1">
        <v>3023</v>
      </c>
      <c r="AU53" s="1"/>
      <c r="AV53" s="1"/>
      <c r="AW53" s="1">
        <v>2</v>
      </c>
      <c r="AX53" s="1">
        <v>510</v>
      </c>
      <c r="AY53" s="1"/>
      <c r="AZ53" s="1"/>
      <c r="BA53" s="1"/>
      <c r="BB53" s="1"/>
      <c r="BC53" s="1"/>
      <c r="BD53" s="1">
        <v>20</v>
      </c>
      <c r="BE53" s="1"/>
      <c r="BF53" s="1">
        <v>7</v>
      </c>
      <c r="BG53" s="1"/>
      <c r="BH53" s="1"/>
      <c r="BI53" s="1"/>
      <c r="BJ53" s="1">
        <v>2</v>
      </c>
      <c r="BK53" s="1"/>
      <c r="BL53" s="1"/>
      <c r="BM53" s="1">
        <v>1</v>
      </c>
      <c r="BN53" s="1"/>
      <c r="BO53" s="1"/>
      <c r="BP53" s="1">
        <v>1</v>
      </c>
      <c r="BQ53" s="1"/>
      <c r="BR53" s="1"/>
      <c r="BS53" s="1">
        <v>3566</v>
      </c>
      <c r="BX53" s="10" t="s">
        <v>936</v>
      </c>
      <c r="BY53">
        <v>726</v>
      </c>
      <c r="BZ53">
        <v>618</v>
      </c>
      <c r="CB53">
        <v>1344</v>
      </c>
      <c r="CJ53" s="10" t="s">
        <v>936</v>
      </c>
      <c r="CK53">
        <v>20</v>
      </c>
      <c r="CL53">
        <v>116</v>
      </c>
      <c r="CM53">
        <v>343</v>
      </c>
      <c r="CN53">
        <v>161</v>
      </c>
      <c r="CO53">
        <v>1605</v>
      </c>
      <c r="CP53">
        <v>160</v>
      </c>
      <c r="CQ53">
        <v>166</v>
      </c>
      <c r="CR53">
        <v>148</v>
      </c>
      <c r="CS53">
        <v>102</v>
      </c>
      <c r="CT53">
        <v>74</v>
      </c>
      <c r="CU53">
        <v>56</v>
      </c>
      <c r="CV53">
        <v>36</v>
      </c>
      <c r="CW53">
        <v>53</v>
      </c>
      <c r="CX53">
        <v>3040</v>
      </c>
      <c r="CY53">
        <f t="shared" si="8"/>
        <v>1766</v>
      </c>
      <c r="CZ53">
        <f t="shared" si="9"/>
        <v>474</v>
      </c>
      <c r="DA53">
        <f t="shared" si="10"/>
        <v>321</v>
      </c>
      <c r="DC53" s="10" t="s">
        <v>936</v>
      </c>
      <c r="DD53">
        <v>1696</v>
      </c>
      <c r="DE53">
        <v>1344</v>
      </c>
      <c r="DG53">
        <v>3040</v>
      </c>
    </row>
    <row r="54" spans="1:111">
      <c r="A54" s="10" t="s">
        <v>937</v>
      </c>
      <c r="B54">
        <v>1478</v>
      </c>
      <c r="C54">
        <v>2088</v>
      </c>
      <c r="D54">
        <v>3566</v>
      </c>
      <c r="N54">
        <f t="shared" si="1"/>
        <v>3566</v>
      </c>
      <c r="O54">
        <f t="shared" si="2"/>
        <v>3566</v>
      </c>
      <c r="P54">
        <f t="shared" si="3"/>
        <v>0</v>
      </c>
      <c r="Q54">
        <f t="shared" si="4"/>
        <v>0</v>
      </c>
      <c r="R54">
        <f t="shared" si="5"/>
        <v>0</v>
      </c>
      <c r="T54" s="10" t="s">
        <v>937</v>
      </c>
      <c r="U54">
        <v>39</v>
      </c>
      <c r="V54">
        <v>219</v>
      </c>
      <c r="W54">
        <v>634</v>
      </c>
      <c r="X54">
        <v>286</v>
      </c>
      <c r="Y54">
        <v>1175</v>
      </c>
      <c r="Z54">
        <v>177</v>
      </c>
      <c r="AA54">
        <v>209</v>
      </c>
      <c r="AB54">
        <v>182</v>
      </c>
      <c r="AC54">
        <v>165</v>
      </c>
      <c r="AD54">
        <v>143</v>
      </c>
      <c r="AE54">
        <v>127</v>
      </c>
      <c r="AF54">
        <v>85</v>
      </c>
      <c r="AG54">
        <v>125</v>
      </c>
      <c r="AI54">
        <v>3566</v>
      </c>
      <c r="AJ54">
        <f t="shared" si="6"/>
        <v>1461</v>
      </c>
      <c r="AK54">
        <f t="shared" si="11"/>
        <v>568</v>
      </c>
      <c r="AL54">
        <f t="shared" si="7"/>
        <v>645</v>
      </c>
      <c r="AO54" s="266" t="s">
        <v>938</v>
      </c>
      <c r="AP54" s="1">
        <v>2</v>
      </c>
      <c r="AQ54" s="1">
        <v>10</v>
      </c>
      <c r="AR54" s="1"/>
      <c r="AS54" s="1">
        <v>5</v>
      </c>
      <c r="AT54" s="1">
        <v>2926</v>
      </c>
      <c r="AU54" s="1"/>
      <c r="AV54" s="1">
        <v>5</v>
      </c>
      <c r="AW54" s="1"/>
      <c r="AX54" s="1">
        <v>431</v>
      </c>
      <c r="AY54" s="1">
        <v>2</v>
      </c>
      <c r="AZ54" s="1">
        <v>1</v>
      </c>
      <c r="BA54" s="1"/>
      <c r="BB54" s="1"/>
      <c r="BC54" s="1">
        <v>4</v>
      </c>
      <c r="BD54" s="1">
        <v>77</v>
      </c>
      <c r="BE54" s="1"/>
      <c r="BF54" s="1"/>
      <c r="BG54" s="1"/>
      <c r="BH54" s="1"/>
      <c r="BI54" s="1">
        <v>6</v>
      </c>
      <c r="BJ54" s="1">
        <v>2</v>
      </c>
      <c r="BK54" s="1">
        <v>2</v>
      </c>
      <c r="BL54" s="1"/>
      <c r="BM54" s="1"/>
      <c r="BN54" s="1"/>
      <c r="BO54" s="1">
        <v>2</v>
      </c>
      <c r="BP54" s="1">
        <v>7</v>
      </c>
      <c r="BQ54" s="1"/>
      <c r="BR54" s="1"/>
      <c r="BS54" s="1">
        <v>3482</v>
      </c>
      <c r="BX54" s="10" t="s">
        <v>937</v>
      </c>
      <c r="BY54">
        <v>180</v>
      </c>
      <c r="BZ54">
        <v>219</v>
      </c>
      <c r="CA54">
        <v>1</v>
      </c>
      <c r="CB54">
        <v>400</v>
      </c>
      <c r="CJ54" s="10" t="s">
        <v>937</v>
      </c>
      <c r="CK54">
        <v>11</v>
      </c>
      <c r="CL54">
        <v>45</v>
      </c>
      <c r="CM54">
        <v>127</v>
      </c>
      <c r="CN54">
        <v>36</v>
      </c>
      <c r="CO54">
        <v>528</v>
      </c>
      <c r="CP54">
        <v>49</v>
      </c>
      <c r="CQ54">
        <v>38</v>
      </c>
      <c r="CR54">
        <v>36</v>
      </c>
      <c r="CS54">
        <v>13</v>
      </c>
      <c r="CT54">
        <v>16</v>
      </c>
      <c r="CU54">
        <v>4</v>
      </c>
      <c r="CV54">
        <v>6</v>
      </c>
      <c r="CW54">
        <v>14</v>
      </c>
      <c r="CX54">
        <v>923</v>
      </c>
      <c r="CY54">
        <f t="shared" si="8"/>
        <v>564</v>
      </c>
      <c r="CZ54">
        <f t="shared" si="9"/>
        <v>123</v>
      </c>
      <c r="DA54">
        <f t="shared" si="10"/>
        <v>53</v>
      </c>
      <c r="DC54" s="10" t="s">
        <v>937</v>
      </c>
      <c r="DD54">
        <v>523</v>
      </c>
      <c r="DE54">
        <v>400</v>
      </c>
      <c r="DG54">
        <v>923</v>
      </c>
    </row>
    <row r="55" spans="1:111">
      <c r="A55" s="10" t="s">
        <v>939</v>
      </c>
      <c r="B55">
        <v>8932</v>
      </c>
      <c r="C55">
        <v>5033</v>
      </c>
      <c r="D55">
        <v>13965</v>
      </c>
      <c r="N55">
        <f t="shared" si="1"/>
        <v>13965</v>
      </c>
      <c r="O55">
        <f t="shared" si="2"/>
        <v>13965</v>
      </c>
      <c r="P55">
        <f t="shared" si="3"/>
        <v>0</v>
      </c>
      <c r="Q55">
        <f t="shared" si="4"/>
        <v>0</v>
      </c>
      <c r="R55">
        <f t="shared" si="5"/>
        <v>0</v>
      </c>
      <c r="T55" s="10" t="s">
        <v>939</v>
      </c>
      <c r="U55">
        <v>157</v>
      </c>
      <c r="V55">
        <v>629</v>
      </c>
      <c r="W55">
        <v>1719</v>
      </c>
      <c r="X55">
        <v>937</v>
      </c>
      <c r="Y55">
        <v>5044</v>
      </c>
      <c r="Z55">
        <v>846</v>
      </c>
      <c r="AA55">
        <v>953</v>
      </c>
      <c r="AB55">
        <v>1058</v>
      </c>
      <c r="AC55">
        <v>858</v>
      </c>
      <c r="AD55">
        <v>584</v>
      </c>
      <c r="AE55">
        <v>420</v>
      </c>
      <c r="AF55">
        <v>323</v>
      </c>
      <c r="AG55">
        <v>437</v>
      </c>
      <c r="AI55">
        <v>13965</v>
      </c>
      <c r="AJ55">
        <f t="shared" si="6"/>
        <v>5981</v>
      </c>
      <c r="AK55">
        <f t="shared" si="11"/>
        <v>2857</v>
      </c>
      <c r="AL55">
        <f t="shared" si="7"/>
        <v>2622</v>
      </c>
      <c r="AO55" s="266" t="s">
        <v>940</v>
      </c>
      <c r="AP55" s="1">
        <v>8</v>
      </c>
      <c r="AQ55" s="1">
        <v>4</v>
      </c>
      <c r="AR55" s="1"/>
      <c r="AS55" s="1"/>
      <c r="AT55" s="1">
        <v>4695</v>
      </c>
      <c r="AU55" s="1"/>
      <c r="AV55" s="1">
        <v>1</v>
      </c>
      <c r="AW55" s="1">
        <v>5</v>
      </c>
      <c r="AX55" s="1">
        <v>2713</v>
      </c>
      <c r="AY55" s="1">
        <v>1</v>
      </c>
      <c r="AZ55" s="1"/>
      <c r="BA55" s="1"/>
      <c r="BB55" s="1">
        <v>1</v>
      </c>
      <c r="BC55" s="1"/>
      <c r="BD55" s="1">
        <v>16</v>
      </c>
      <c r="BE55" s="1">
        <v>2</v>
      </c>
      <c r="BF55" s="1">
        <v>2</v>
      </c>
      <c r="BG55" s="1">
        <v>1</v>
      </c>
      <c r="BH55" s="1"/>
      <c r="BI55" s="1">
        <v>2</v>
      </c>
      <c r="BJ55" s="1"/>
      <c r="BK55" s="1"/>
      <c r="BL55" s="1"/>
      <c r="BM55" s="1"/>
      <c r="BN55" s="1"/>
      <c r="BO55" s="1">
        <v>1</v>
      </c>
      <c r="BP55" s="1">
        <v>1</v>
      </c>
      <c r="BQ55" s="1"/>
      <c r="BR55" s="1"/>
      <c r="BS55" s="1">
        <v>7453</v>
      </c>
      <c r="BX55" s="10" t="s">
        <v>939</v>
      </c>
      <c r="BY55">
        <v>7709</v>
      </c>
      <c r="BZ55">
        <v>10001</v>
      </c>
      <c r="CA55">
        <v>45</v>
      </c>
      <c r="CB55">
        <v>17755</v>
      </c>
      <c r="CJ55" s="10" t="s">
        <v>939</v>
      </c>
      <c r="CK55">
        <v>255</v>
      </c>
      <c r="CL55">
        <v>1347</v>
      </c>
      <c r="CM55">
        <v>4026</v>
      </c>
      <c r="CN55">
        <v>1829</v>
      </c>
      <c r="CO55">
        <v>15562</v>
      </c>
      <c r="CP55">
        <v>2326</v>
      </c>
      <c r="CQ55">
        <v>2506</v>
      </c>
      <c r="CR55">
        <v>2159</v>
      </c>
      <c r="CS55">
        <v>1714</v>
      </c>
      <c r="CT55">
        <v>1375</v>
      </c>
      <c r="CU55">
        <v>948</v>
      </c>
      <c r="CV55">
        <v>592</v>
      </c>
      <c r="CW55">
        <v>699</v>
      </c>
      <c r="CX55">
        <v>35338</v>
      </c>
      <c r="CY55">
        <f t="shared" si="8"/>
        <v>17391</v>
      </c>
      <c r="CZ55">
        <f t="shared" si="9"/>
        <v>6991</v>
      </c>
      <c r="DA55">
        <f t="shared" si="10"/>
        <v>5328</v>
      </c>
      <c r="DC55" s="10" t="s">
        <v>939</v>
      </c>
      <c r="DD55">
        <v>17583</v>
      </c>
      <c r="DE55">
        <v>17755</v>
      </c>
      <c r="DG55">
        <v>35338</v>
      </c>
    </row>
    <row r="56" spans="1:111">
      <c r="A56" s="10" t="s">
        <v>941</v>
      </c>
      <c r="B56">
        <v>2428</v>
      </c>
      <c r="C56">
        <v>2427</v>
      </c>
      <c r="D56">
        <v>4855</v>
      </c>
      <c r="N56">
        <f t="shared" si="1"/>
        <v>4855</v>
      </c>
      <c r="O56">
        <f t="shared" si="2"/>
        <v>4855</v>
      </c>
      <c r="P56">
        <f t="shared" si="3"/>
        <v>0</v>
      </c>
      <c r="Q56">
        <f t="shared" si="4"/>
        <v>0</v>
      </c>
      <c r="R56">
        <f t="shared" si="5"/>
        <v>0</v>
      </c>
      <c r="T56" s="10" t="s">
        <v>941</v>
      </c>
      <c r="U56">
        <v>34</v>
      </c>
      <c r="V56">
        <v>204</v>
      </c>
      <c r="W56">
        <v>683</v>
      </c>
      <c r="X56">
        <v>378</v>
      </c>
      <c r="Y56">
        <v>1489</v>
      </c>
      <c r="Z56">
        <v>294</v>
      </c>
      <c r="AA56">
        <v>329</v>
      </c>
      <c r="AB56">
        <v>328</v>
      </c>
      <c r="AC56">
        <v>338</v>
      </c>
      <c r="AD56">
        <v>253</v>
      </c>
      <c r="AE56">
        <v>202</v>
      </c>
      <c r="AF56">
        <v>140</v>
      </c>
      <c r="AG56">
        <v>183</v>
      </c>
      <c r="AI56">
        <v>4855</v>
      </c>
      <c r="AJ56">
        <f t="shared" si="6"/>
        <v>1867</v>
      </c>
      <c r="AK56">
        <f t="shared" si="11"/>
        <v>951</v>
      </c>
      <c r="AL56">
        <f t="shared" si="7"/>
        <v>1116</v>
      </c>
      <c r="AO56" s="266" t="s">
        <v>942</v>
      </c>
      <c r="AP56" s="1"/>
      <c r="AQ56" s="1"/>
      <c r="AR56" s="1"/>
      <c r="AS56" s="1"/>
      <c r="AT56" s="1">
        <v>1509</v>
      </c>
      <c r="AU56" s="1"/>
      <c r="AV56" s="1">
        <v>1</v>
      </c>
      <c r="AW56" s="1">
        <v>8</v>
      </c>
      <c r="AX56" s="1">
        <v>205</v>
      </c>
      <c r="AY56" s="1"/>
      <c r="AZ56" s="1"/>
      <c r="BA56" s="1"/>
      <c r="BB56" s="1"/>
      <c r="BC56" s="1"/>
      <c r="BD56" s="1"/>
      <c r="BE56" s="1">
        <v>1</v>
      </c>
      <c r="BF56" s="1"/>
      <c r="BG56" s="1"/>
      <c r="BH56" s="1"/>
      <c r="BI56" s="1">
        <v>1</v>
      </c>
      <c r="BJ56" s="1"/>
      <c r="BK56" s="1"/>
      <c r="BL56" s="1"/>
      <c r="BM56" s="1"/>
      <c r="BN56" s="1"/>
      <c r="BO56" s="1"/>
      <c r="BP56" s="1">
        <v>3</v>
      </c>
      <c r="BQ56" s="1"/>
      <c r="BR56" s="1"/>
      <c r="BS56" s="1">
        <v>1728</v>
      </c>
      <c r="BX56" s="10" t="s">
        <v>941</v>
      </c>
      <c r="BY56">
        <v>386</v>
      </c>
      <c r="BZ56">
        <v>663</v>
      </c>
      <c r="CB56">
        <v>1049</v>
      </c>
      <c r="CJ56" s="10" t="s">
        <v>941</v>
      </c>
      <c r="CK56">
        <v>19</v>
      </c>
      <c r="CL56">
        <v>69</v>
      </c>
      <c r="CM56">
        <v>284</v>
      </c>
      <c r="CN56">
        <v>160</v>
      </c>
      <c r="CO56">
        <v>1061</v>
      </c>
      <c r="CP56">
        <v>172</v>
      </c>
      <c r="CQ56">
        <v>155</v>
      </c>
      <c r="CR56">
        <v>166</v>
      </c>
      <c r="CS56">
        <v>115</v>
      </c>
      <c r="CT56">
        <v>79</v>
      </c>
      <c r="CU56">
        <v>48</v>
      </c>
      <c r="CV56">
        <v>58</v>
      </c>
      <c r="CW56">
        <v>78</v>
      </c>
      <c r="CX56">
        <v>2464</v>
      </c>
      <c r="CY56">
        <f t="shared" si="8"/>
        <v>1221</v>
      </c>
      <c r="CZ56">
        <f t="shared" si="9"/>
        <v>493</v>
      </c>
      <c r="DA56">
        <f t="shared" si="10"/>
        <v>378</v>
      </c>
      <c r="DC56" s="10" t="s">
        <v>941</v>
      </c>
      <c r="DD56">
        <v>1415</v>
      </c>
      <c r="DE56">
        <v>1049</v>
      </c>
      <c r="DG56">
        <v>2464</v>
      </c>
    </row>
    <row r="57" spans="1:111">
      <c r="A57" s="10" t="s">
        <v>943</v>
      </c>
      <c r="B57">
        <v>3052</v>
      </c>
      <c r="C57">
        <v>3765</v>
      </c>
      <c r="D57">
        <v>6817</v>
      </c>
      <c r="N57">
        <f t="shared" si="1"/>
        <v>6817</v>
      </c>
      <c r="O57">
        <f t="shared" si="2"/>
        <v>6817</v>
      </c>
      <c r="P57">
        <f t="shared" si="3"/>
        <v>0</v>
      </c>
      <c r="Q57">
        <f t="shared" si="4"/>
        <v>0</v>
      </c>
      <c r="R57">
        <f t="shared" si="5"/>
        <v>0</v>
      </c>
      <c r="T57" s="10" t="s">
        <v>943</v>
      </c>
      <c r="U57">
        <v>98</v>
      </c>
      <c r="V57">
        <v>369</v>
      </c>
      <c r="W57">
        <v>1088</v>
      </c>
      <c r="X57">
        <v>542</v>
      </c>
      <c r="Y57">
        <v>2217</v>
      </c>
      <c r="Z57">
        <v>389</v>
      </c>
      <c r="AA57">
        <v>423</v>
      </c>
      <c r="AB57">
        <v>392</v>
      </c>
      <c r="AC57">
        <v>385</v>
      </c>
      <c r="AD57">
        <v>302</v>
      </c>
      <c r="AE57">
        <v>220</v>
      </c>
      <c r="AF57">
        <v>176</v>
      </c>
      <c r="AG57">
        <v>216</v>
      </c>
      <c r="AI57">
        <v>6817</v>
      </c>
      <c r="AJ57">
        <f t="shared" si="6"/>
        <v>2759</v>
      </c>
      <c r="AK57">
        <f t="shared" si="11"/>
        <v>1204</v>
      </c>
      <c r="AL57">
        <f t="shared" si="7"/>
        <v>1299</v>
      </c>
      <c r="AO57" s="266" t="s">
        <v>944</v>
      </c>
      <c r="AP57" s="1">
        <v>4</v>
      </c>
      <c r="AQ57" s="1">
        <v>6</v>
      </c>
      <c r="AR57" s="1"/>
      <c r="AS57" s="1"/>
      <c r="AT57" s="1">
        <v>1059</v>
      </c>
      <c r="AU57" s="1"/>
      <c r="AV57" s="1">
        <v>4</v>
      </c>
      <c r="AW57" s="1">
        <v>2</v>
      </c>
      <c r="AX57" s="1">
        <v>5371</v>
      </c>
      <c r="AY57" s="1"/>
      <c r="AZ57" s="1"/>
      <c r="BA57" s="1"/>
      <c r="BB57" s="1"/>
      <c r="BC57" s="1"/>
      <c r="BD57" s="1">
        <v>69</v>
      </c>
      <c r="BE57" s="1"/>
      <c r="BF57" s="1"/>
      <c r="BG57" s="1"/>
      <c r="BH57" s="1"/>
      <c r="BI57" s="1">
        <v>1</v>
      </c>
      <c r="BJ57" s="1"/>
      <c r="BK57" s="1"/>
      <c r="BL57" s="1"/>
      <c r="BM57" s="1"/>
      <c r="BN57" s="1"/>
      <c r="BO57" s="1">
        <v>1</v>
      </c>
      <c r="BP57" s="1"/>
      <c r="BQ57" s="1"/>
      <c r="BR57" s="1"/>
      <c r="BS57" s="1">
        <v>6517</v>
      </c>
      <c r="BX57" s="10" t="s">
        <v>943</v>
      </c>
      <c r="BY57">
        <v>284</v>
      </c>
      <c r="BZ57">
        <v>399</v>
      </c>
      <c r="CB57">
        <v>683</v>
      </c>
      <c r="CJ57" s="10" t="s">
        <v>943</v>
      </c>
      <c r="CK57">
        <v>27</v>
      </c>
      <c r="CL57">
        <v>82</v>
      </c>
      <c r="CM57">
        <v>215</v>
      </c>
      <c r="CN57">
        <v>81</v>
      </c>
      <c r="CO57">
        <v>586</v>
      </c>
      <c r="CP57">
        <v>81</v>
      </c>
      <c r="CQ57">
        <v>82</v>
      </c>
      <c r="CR57">
        <v>66</v>
      </c>
      <c r="CS57">
        <v>46</v>
      </c>
      <c r="CT57">
        <v>56</v>
      </c>
      <c r="CU57">
        <v>40</v>
      </c>
      <c r="CV57">
        <v>15</v>
      </c>
      <c r="CW57">
        <v>43</v>
      </c>
      <c r="CX57">
        <v>1420</v>
      </c>
      <c r="CY57">
        <f t="shared" si="8"/>
        <v>667</v>
      </c>
      <c r="CZ57">
        <f t="shared" si="9"/>
        <v>229</v>
      </c>
      <c r="DA57">
        <f t="shared" si="10"/>
        <v>200</v>
      </c>
      <c r="DC57" s="10" t="s">
        <v>943</v>
      </c>
      <c r="DD57">
        <v>737</v>
      </c>
      <c r="DE57">
        <v>683</v>
      </c>
      <c r="DG57">
        <v>1420</v>
      </c>
    </row>
    <row r="58" spans="1:111">
      <c r="A58" s="10" t="s">
        <v>945</v>
      </c>
      <c r="B58">
        <v>1226</v>
      </c>
      <c r="C58">
        <v>2847</v>
      </c>
      <c r="D58">
        <v>4073</v>
      </c>
      <c r="N58">
        <f t="shared" si="1"/>
        <v>4073</v>
      </c>
      <c r="O58">
        <f t="shared" si="2"/>
        <v>4073</v>
      </c>
      <c r="P58">
        <f t="shared" si="3"/>
        <v>0</v>
      </c>
      <c r="Q58">
        <f t="shared" si="4"/>
        <v>0</v>
      </c>
      <c r="R58">
        <f t="shared" si="5"/>
        <v>0</v>
      </c>
      <c r="T58" s="10" t="s">
        <v>945</v>
      </c>
      <c r="U58">
        <v>53</v>
      </c>
      <c r="V58">
        <v>202</v>
      </c>
      <c r="W58">
        <v>644</v>
      </c>
      <c r="X58">
        <v>313</v>
      </c>
      <c r="Y58">
        <v>1401</v>
      </c>
      <c r="Z58">
        <v>231</v>
      </c>
      <c r="AA58">
        <v>220</v>
      </c>
      <c r="AB58">
        <v>248</v>
      </c>
      <c r="AC58">
        <v>215</v>
      </c>
      <c r="AD58">
        <v>185</v>
      </c>
      <c r="AE58">
        <v>139</v>
      </c>
      <c r="AF58">
        <v>112</v>
      </c>
      <c r="AG58">
        <v>110</v>
      </c>
      <c r="AI58">
        <v>4073</v>
      </c>
      <c r="AJ58">
        <f t="shared" si="6"/>
        <v>1714</v>
      </c>
      <c r="AK58">
        <f t="shared" si="11"/>
        <v>699</v>
      </c>
      <c r="AL58">
        <f t="shared" si="7"/>
        <v>761</v>
      </c>
      <c r="AO58" s="266" t="s">
        <v>946</v>
      </c>
      <c r="AP58" s="1"/>
      <c r="AQ58" s="1">
        <v>3</v>
      </c>
      <c r="AR58" s="1"/>
      <c r="AS58" s="1">
        <v>1</v>
      </c>
      <c r="AT58" s="1">
        <v>3730</v>
      </c>
      <c r="AU58" s="1"/>
      <c r="AV58" s="1"/>
      <c r="AW58" s="1"/>
      <c r="AX58" s="1">
        <v>3448</v>
      </c>
      <c r="AY58" s="1"/>
      <c r="AZ58" s="1"/>
      <c r="BA58" s="1"/>
      <c r="BB58" s="1"/>
      <c r="BC58" s="1"/>
      <c r="BD58" s="1">
        <v>2</v>
      </c>
      <c r="BE58" s="1">
        <v>11</v>
      </c>
      <c r="BF58" s="1">
        <v>1</v>
      </c>
      <c r="BG58" s="1"/>
      <c r="BH58" s="1"/>
      <c r="BI58" s="1">
        <v>2</v>
      </c>
      <c r="BJ58" s="1">
        <v>1</v>
      </c>
      <c r="BK58" s="1">
        <v>3</v>
      </c>
      <c r="BL58" s="1"/>
      <c r="BM58" s="1"/>
      <c r="BN58" s="1"/>
      <c r="BO58" s="1"/>
      <c r="BP58" s="1">
        <v>2</v>
      </c>
      <c r="BQ58" s="1"/>
      <c r="BR58" s="1"/>
      <c r="BS58" s="1">
        <v>7204</v>
      </c>
      <c r="BX58" s="10" t="s">
        <v>945</v>
      </c>
      <c r="BY58">
        <v>190</v>
      </c>
      <c r="BZ58">
        <v>301</v>
      </c>
      <c r="CB58">
        <v>491</v>
      </c>
      <c r="CJ58" s="10" t="s">
        <v>945</v>
      </c>
      <c r="CK58">
        <v>5</v>
      </c>
      <c r="CL58">
        <v>42</v>
      </c>
      <c r="CM58">
        <v>150</v>
      </c>
      <c r="CN58">
        <v>90</v>
      </c>
      <c r="CO58">
        <v>533</v>
      </c>
      <c r="CP58">
        <v>82</v>
      </c>
      <c r="CQ58">
        <v>96</v>
      </c>
      <c r="CR58">
        <v>73</v>
      </c>
      <c r="CS58">
        <v>34</v>
      </c>
      <c r="CT58">
        <v>23</v>
      </c>
      <c r="CU58">
        <v>22</v>
      </c>
      <c r="CV58">
        <v>9</v>
      </c>
      <c r="CW58">
        <v>14</v>
      </c>
      <c r="CX58">
        <v>1173</v>
      </c>
      <c r="CY58">
        <f t="shared" si="8"/>
        <v>623</v>
      </c>
      <c r="CZ58">
        <f t="shared" si="9"/>
        <v>251</v>
      </c>
      <c r="DA58">
        <f t="shared" si="10"/>
        <v>102</v>
      </c>
      <c r="DC58" s="10" t="s">
        <v>945</v>
      </c>
      <c r="DD58">
        <v>682</v>
      </c>
      <c r="DE58">
        <v>491</v>
      </c>
      <c r="DG58">
        <v>1173</v>
      </c>
    </row>
    <row r="59" spans="1:111">
      <c r="A59" s="10" t="s">
        <v>947</v>
      </c>
      <c r="B59">
        <v>4886</v>
      </c>
      <c r="C59">
        <v>6984</v>
      </c>
      <c r="D59">
        <v>11870</v>
      </c>
      <c r="N59">
        <f t="shared" si="1"/>
        <v>11870</v>
      </c>
      <c r="O59">
        <f t="shared" si="2"/>
        <v>11870</v>
      </c>
      <c r="P59">
        <f t="shared" si="3"/>
        <v>0</v>
      </c>
      <c r="Q59">
        <f t="shared" si="4"/>
        <v>0</v>
      </c>
      <c r="R59">
        <f t="shared" si="5"/>
        <v>0</v>
      </c>
      <c r="T59" s="10" t="s">
        <v>947</v>
      </c>
      <c r="U59">
        <v>169</v>
      </c>
      <c r="V59">
        <v>557</v>
      </c>
      <c r="W59">
        <v>1442</v>
      </c>
      <c r="X59">
        <v>756</v>
      </c>
      <c r="Y59">
        <v>4011</v>
      </c>
      <c r="Z59">
        <v>787</v>
      </c>
      <c r="AA59">
        <v>804</v>
      </c>
      <c r="AB59">
        <v>831</v>
      </c>
      <c r="AC59">
        <v>660</v>
      </c>
      <c r="AD59">
        <v>519</v>
      </c>
      <c r="AE59">
        <v>484</v>
      </c>
      <c r="AF59">
        <v>387</v>
      </c>
      <c r="AG59">
        <v>463</v>
      </c>
      <c r="AI59">
        <v>11870</v>
      </c>
      <c r="AJ59">
        <f t="shared" si="6"/>
        <v>4767</v>
      </c>
      <c r="AK59">
        <f t="shared" si="11"/>
        <v>2422</v>
      </c>
      <c r="AL59">
        <f t="shared" si="7"/>
        <v>2513</v>
      </c>
      <c r="AO59" s="266" t="s">
        <v>948</v>
      </c>
      <c r="AP59" s="1"/>
      <c r="AQ59" s="1">
        <v>3</v>
      </c>
      <c r="AR59" s="1"/>
      <c r="AS59" s="1"/>
      <c r="AT59" s="1">
        <v>5726</v>
      </c>
      <c r="AU59" s="1"/>
      <c r="AV59" s="1"/>
      <c r="AW59" s="1"/>
      <c r="AX59" s="1">
        <v>629</v>
      </c>
      <c r="AY59" s="1">
        <v>2</v>
      </c>
      <c r="AZ59" s="1"/>
      <c r="BA59" s="1"/>
      <c r="BB59" s="1">
        <v>2</v>
      </c>
      <c r="BC59" s="1"/>
      <c r="BD59" s="1">
        <v>342</v>
      </c>
      <c r="BE59" s="1">
        <v>2</v>
      </c>
      <c r="BF59" s="1"/>
      <c r="BG59" s="1"/>
      <c r="BH59" s="1"/>
      <c r="BI59" s="1">
        <v>2</v>
      </c>
      <c r="BJ59" s="1"/>
      <c r="BK59" s="1">
        <v>20</v>
      </c>
      <c r="BL59" s="1"/>
      <c r="BM59" s="1">
        <v>8</v>
      </c>
      <c r="BN59" s="1"/>
      <c r="BO59" s="1">
        <v>80</v>
      </c>
      <c r="BP59" s="1">
        <v>15</v>
      </c>
      <c r="BQ59" s="1"/>
      <c r="BR59" s="1"/>
      <c r="BS59" s="1">
        <v>6831</v>
      </c>
      <c r="BX59" s="10" t="s">
        <v>947</v>
      </c>
      <c r="BY59">
        <v>6650</v>
      </c>
      <c r="BZ59">
        <v>7954</v>
      </c>
      <c r="CA59">
        <v>41</v>
      </c>
      <c r="CB59">
        <v>14645</v>
      </c>
      <c r="CJ59" s="10" t="s">
        <v>947</v>
      </c>
      <c r="CK59">
        <v>265</v>
      </c>
      <c r="CL59">
        <v>1233</v>
      </c>
      <c r="CM59">
        <v>3364</v>
      </c>
      <c r="CN59">
        <v>1477</v>
      </c>
      <c r="CO59">
        <v>13529</v>
      </c>
      <c r="CP59">
        <v>1848</v>
      </c>
      <c r="CQ59">
        <v>1856</v>
      </c>
      <c r="CR59">
        <v>1693</v>
      </c>
      <c r="CS59">
        <v>1322</v>
      </c>
      <c r="CT59">
        <v>1128</v>
      </c>
      <c r="CU59">
        <v>811</v>
      </c>
      <c r="CV59">
        <v>505</v>
      </c>
      <c r="CW59">
        <v>540</v>
      </c>
      <c r="CX59">
        <v>29571</v>
      </c>
      <c r="CY59">
        <f t="shared" si="8"/>
        <v>15006</v>
      </c>
      <c r="CZ59">
        <f t="shared" si="9"/>
        <v>5397</v>
      </c>
      <c r="DA59">
        <f t="shared" si="10"/>
        <v>4306</v>
      </c>
      <c r="DC59" s="10" t="s">
        <v>947</v>
      </c>
      <c r="DD59">
        <v>14926</v>
      </c>
      <c r="DE59">
        <v>14645</v>
      </c>
      <c r="DG59">
        <v>29571</v>
      </c>
    </row>
    <row r="60" spans="1:111">
      <c r="A60" s="10" t="s">
        <v>949</v>
      </c>
      <c r="B60">
        <v>2189</v>
      </c>
      <c r="C60">
        <v>915</v>
      </c>
      <c r="D60">
        <v>3104</v>
      </c>
      <c r="N60">
        <f t="shared" si="1"/>
        <v>3104</v>
      </c>
      <c r="O60">
        <f t="shared" si="2"/>
        <v>3104</v>
      </c>
      <c r="P60">
        <f t="shared" si="3"/>
        <v>0</v>
      </c>
      <c r="Q60">
        <f t="shared" si="4"/>
        <v>0</v>
      </c>
      <c r="R60">
        <f t="shared" si="5"/>
        <v>0</v>
      </c>
      <c r="T60" s="10" t="s">
        <v>949</v>
      </c>
      <c r="U60">
        <v>48</v>
      </c>
      <c r="V60">
        <v>157</v>
      </c>
      <c r="W60">
        <v>386</v>
      </c>
      <c r="X60">
        <v>189</v>
      </c>
      <c r="Y60">
        <v>1166</v>
      </c>
      <c r="Z60">
        <v>190</v>
      </c>
      <c r="AA60">
        <v>190</v>
      </c>
      <c r="AB60">
        <v>210</v>
      </c>
      <c r="AC60">
        <v>158</v>
      </c>
      <c r="AD60">
        <v>106</v>
      </c>
      <c r="AE60">
        <v>103</v>
      </c>
      <c r="AF60">
        <v>81</v>
      </c>
      <c r="AG60">
        <v>120</v>
      </c>
      <c r="AI60">
        <v>3104</v>
      </c>
      <c r="AJ60">
        <f t="shared" si="6"/>
        <v>1355</v>
      </c>
      <c r="AK60">
        <f t="shared" si="11"/>
        <v>590</v>
      </c>
      <c r="AL60">
        <f t="shared" si="7"/>
        <v>568</v>
      </c>
      <c r="AO60" s="266" t="s">
        <v>950</v>
      </c>
      <c r="AP60" s="1">
        <v>7</v>
      </c>
      <c r="AQ60" s="1">
        <v>25</v>
      </c>
      <c r="AR60" s="1">
        <v>1</v>
      </c>
      <c r="AS60" s="1">
        <v>2</v>
      </c>
      <c r="AT60" s="1">
        <v>6844</v>
      </c>
      <c r="AU60" s="1"/>
      <c r="AV60" s="1">
        <v>24</v>
      </c>
      <c r="AW60" s="1">
        <v>7</v>
      </c>
      <c r="AX60" s="1">
        <v>844</v>
      </c>
      <c r="AY60" s="1">
        <v>2</v>
      </c>
      <c r="AZ60" s="1">
        <v>1</v>
      </c>
      <c r="BA60" s="1"/>
      <c r="BB60" s="1">
        <v>1</v>
      </c>
      <c r="BC60" s="1"/>
      <c r="BD60" s="1">
        <v>54</v>
      </c>
      <c r="BE60" s="1">
        <v>4</v>
      </c>
      <c r="BF60" s="1">
        <v>8</v>
      </c>
      <c r="BG60" s="1"/>
      <c r="BH60" s="1">
        <v>7</v>
      </c>
      <c r="BI60" s="1">
        <v>3</v>
      </c>
      <c r="BJ60" s="1">
        <v>4</v>
      </c>
      <c r="BK60" s="1">
        <v>1</v>
      </c>
      <c r="BL60" s="1"/>
      <c r="BM60" s="1"/>
      <c r="BN60" s="1"/>
      <c r="BO60" s="1">
        <v>16</v>
      </c>
      <c r="BP60" s="1">
        <v>39</v>
      </c>
      <c r="BQ60" s="1"/>
      <c r="BR60" s="1"/>
      <c r="BS60" s="1">
        <v>7894</v>
      </c>
      <c r="BX60" s="10" t="s">
        <v>949</v>
      </c>
      <c r="BY60">
        <v>578</v>
      </c>
      <c r="BZ60">
        <v>697</v>
      </c>
      <c r="CA60">
        <v>3</v>
      </c>
      <c r="CB60">
        <v>1278</v>
      </c>
      <c r="CJ60" s="10" t="s">
        <v>949</v>
      </c>
      <c r="CK60">
        <v>20</v>
      </c>
      <c r="CL60">
        <v>101</v>
      </c>
      <c r="CM60">
        <v>299</v>
      </c>
      <c r="CN60">
        <v>171</v>
      </c>
      <c r="CO60">
        <v>1060</v>
      </c>
      <c r="CP60">
        <v>158</v>
      </c>
      <c r="CQ60">
        <v>187</v>
      </c>
      <c r="CR60">
        <v>157</v>
      </c>
      <c r="CS60">
        <v>119</v>
      </c>
      <c r="CT60">
        <v>102</v>
      </c>
      <c r="CU60">
        <v>61</v>
      </c>
      <c r="CV60">
        <v>57</v>
      </c>
      <c r="CW60">
        <v>52</v>
      </c>
      <c r="CX60">
        <v>2544</v>
      </c>
      <c r="CY60">
        <f t="shared" si="8"/>
        <v>1231</v>
      </c>
      <c r="CZ60">
        <f t="shared" si="9"/>
        <v>502</v>
      </c>
      <c r="DA60">
        <f t="shared" si="10"/>
        <v>391</v>
      </c>
      <c r="DC60" s="10" t="s">
        <v>949</v>
      </c>
      <c r="DD60">
        <v>1266</v>
      </c>
      <c r="DE60">
        <v>1278</v>
      </c>
      <c r="DG60">
        <v>2544</v>
      </c>
    </row>
    <row r="61" spans="1:111">
      <c r="A61" s="10" t="s">
        <v>938</v>
      </c>
      <c r="B61">
        <v>1738</v>
      </c>
      <c r="C61">
        <v>1744</v>
      </c>
      <c r="D61">
        <v>3482</v>
      </c>
      <c r="N61">
        <f t="shared" si="1"/>
        <v>3482</v>
      </c>
      <c r="O61">
        <f t="shared" si="2"/>
        <v>3482</v>
      </c>
      <c r="P61">
        <f t="shared" si="3"/>
        <v>0</v>
      </c>
      <c r="Q61">
        <f t="shared" si="4"/>
        <v>0</v>
      </c>
      <c r="R61">
        <f t="shared" si="5"/>
        <v>0</v>
      </c>
      <c r="T61" s="10" t="s">
        <v>938</v>
      </c>
      <c r="U61">
        <v>35</v>
      </c>
      <c r="V61">
        <v>132</v>
      </c>
      <c r="W61">
        <v>364</v>
      </c>
      <c r="X61">
        <v>259</v>
      </c>
      <c r="Y61">
        <v>1040</v>
      </c>
      <c r="Z61">
        <v>252</v>
      </c>
      <c r="AA61">
        <v>278</v>
      </c>
      <c r="AB61">
        <v>285</v>
      </c>
      <c r="AC61">
        <v>265</v>
      </c>
      <c r="AD61">
        <v>192</v>
      </c>
      <c r="AE61">
        <v>134</v>
      </c>
      <c r="AF61">
        <v>100</v>
      </c>
      <c r="AG61">
        <v>146</v>
      </c>
      <c r="AI61">
        <v>3482</v>
      </c>
      <c r="AJ61">
        <f t="shared" si="6"/>
        <v>1299</v>
      </c>
      <c r="AK61">
        <f t="shared" si="11"/>
        <v>815</v>
      </c>
      <c r="AL61">
        <f t="shared" si="7"/>
        <v>837</v>
      </c>
      <c r="AO61" s="266" t="s">
        <v>951</v>
      </c>
      <c r="AP61" s="1">
        <v>5</v>
      </c>
      <c r="AQ61" s="1"/>
      <c r="AR61" s="1"/>
      <c r="AS61" s="1"/>
      <c r="AT61" s="1">
        <v>1595</v>
      </c>
      <c r="AU61" s="1"/>
      <c r="AV61" s="1"/>
      <c r="AW61" s="1">
        <v>4</v>
      </c>
      <c r="AX61" s="1">
        <v>3439</v>
      </c>
      <c r="AY61" s="1"/>
      <c r="AZ61" s="1"/>
      <c r="BA61" s="1"/>
      <c r="BB61" s="1"/>
      <c r="BC61" s="1"/>
      <c r="BD61" s="1">
        <v>176</v>
      </c>
      <c r="BE61" s="1"/>
      <c r="BF61" s="1">
        <v>111</v>
      </c>
      <c r="BG61" s="1"/>
      <c r="BH61" s="1"/>
      <c r="BI61" s="1">
        <v>1</v>
      </c>
      <c r="BJ61" s="1"/>
      <c r="BK61" s="1"/>
      <c r="BL61" s="1"/>
      <c r="BM61" s="1">
        <v>1</v>
      </c>
      <c r="BN61" s="1"/>
      <c r="BO61" s="1">
        <v>1</v>
      </c>
      <c r="BP61" s="1"/>
      <c r="BQ61" s="1"/>
      <c r="BR61" s="1"/>
      <c r="BS61" s="1">
        <v>5333</v>
      </c>
      <c r="BX61" s="10" t="s">
        <v>938</v>
      </c>
      <c r="BY61">
        <v>88</v>
      </c>
      <c r="BZ61">
        <v>190</v>
      </c>
      <c r="CA61">
        <v>1</v>
      </c>
      <c r="CB61">
        <v>279</v>
      </c>
      <c r="CJ61" s="10" t="s">
        <v>938</v>
      </c>
      <c r="CK61">
        <v>10</v>
      </c>
      <c r="CL61">
        <v>32</v>
      </c>
      <c r="CM61">
        <v>87</v>
      </c>
      <c r="CN61">
        <v>56</v>
      </c>
      <c r="CO61">
        <v>329</v>
      </c>
      <c r="CP61">
        <v>43</v>
      </c>
      <c r="CQ61">
        <v>35</v>
      </c>
      <c r="CR61">
        <v>39</v>
      </c>
      <c r="CS61">
        <v>35</v>
      </c>
      <c r="CT61">
        <v>20</v>
      </c>
      <c r="CU61">
        <v>15</v>
      </c>
      <c r="CV61">
        <v>7</v>
      </c>
      <c r="CW61">
        <v>14</v>
      </c>
      <c r="CX61">
        <v>722</v>
      </c>
      <c r="CY61">
        <f t="shared" si="8"/>
        <v>385</v>
      </c>
      <c r="CZ61">
        <f t="shared" si="9"/>
        <v>117</v>
      </c>
      <c r="DA61">
        <f t="shared" si="10"/>
        <v>91</v>
      </c>
      <c r="DC61" s="10" t="s">
        <v>938</v>
      </c>
      <c r="DD61">
        <v>443</v>
      </c>
      <c r="DE61">
        <v>279</v>
      </c>
      <c r="DG61">
        <v>722</v>
      </c>
    </row>
    <row r="62" spans="1:111">
      <c r="A62" s="10" t="s">
        <v>952</v>
      </c>
      <c r="B62">
        <v>1453</v>
      </c>
      <c r="C62">
        <v>1265</v>
      </c>
      <c r="D62">
        <v>2718</v>
      </c>
      <c r="N62">
        <f t="shared" si="1"/>
        <v>2718</v>
      </c>
      <c r="O62">
        <f t="shared" si="2"/>
        <v>2718</v>
      </c>
      <c r="P62">
        <f t="shared" si="3"/>
        <v>0</v>
      </c>
      <c r="Q62">
        <f t="shared" si="4"/>
        <v>0</v>
      </c>
      <c r="R62">
        <f t="shared" si="5"/>
        <v>0</v>
      </c>
      <c r="T62" s="10" t="s">
        <v>952</v>
      </c>
      <c r="U62">
        <v>39</v>
      </c>
      <c r="V62">
        <v>120</v>
      </c>
      <c r="W62">
        <v>343</v>
      </c>
      <c r="X62">
        <v>222</v>
      </c>
      <c r="Y62">
        <v>802</v>
      </c>
      <c r="Z62">
        <v>152</v>
      </c>
      <c r="AA62">
        <v>198</v>
      </c>
      <c r="AB62">
        <v>174</v>
      </c>
      <c r="AC62">
        <v>187</v>
      </c>
      <c r="AD62">
        <v>142</v>
      </c>
      <c r="AE62">
        <v>148</v>
      </c>
      <c r="AF62">
        <v>85</v>
      </c>
      <c r="AG62">
        <v>106</v>
      </c>
      <c r="AI62">
        <v>2718</v>
      </c>
      <c r="AJ62">
        <f t="shared" si="6"/>
        <v>1024</v>
      </c>
      <c r="AK62">
        <f t="shared" si="11"/>
        <v>524</v>
      </c>
      <c r="AL62">
        <f t="shared" si="7"/>
        <v>668</v>
      </c>
      <c r="AO62" s="13" t="s">
        <v>688</v>
      </c>
      <c r="AP62" s="156">
        <v>127</v>
      </c>
      <c r="AQ62" s="156">
        <v>196</v>
      </c>
      <c r="AR62" s="156">
        <v>11</v>
      </c>
      <c r="AS62" s="156">
        <v>101</v>
      </c>
      <c r="AT62" s="156">
        <v>101166</v>
      </c>
      <c r="AU62" s="156">
        <v>4</v>
      </c>
      <c r="AV62" s="156">
        <v>302</v>
      </c>
      <c r="AW62" s="156">
        <v>117</v>
      </c>
      <c r="AX62" s="156">
        <v>30734</v>
      </c>
      <c r="AY62" s="156">
        <v>16</v>
      </c>
      <c r="AZ62" s="156">
        <v>8</v>
      </c>
      <c r="BA62" s="156"/>
      <c r="BB62" s="156">
        <v>9</v>
      </c>
      <c r="BC62" s="156">
        <v>55</v>
      </c>
      <c r="BD62" s="156">
        <v>2430</v>
      </c>
      <c r="BE62" s="156">
        <v>116</v>
      </c>
      <c r="BF62" s="156">
        <v>500</v>
      </c>
      <c r="BG62" s="156">
        <v>8</v>
      </c>
      <c r="BH62" s="156">
        <v>8</v>
      </c>
      <c r="BI62" s="156">
        <v>98</v>
      </c>
      <c r="BJ62" s="156">
        <v>73</v>
      </c>
      <c r="BK62" s="156">
        <v>26</v>
      </c>
      <c r="BL62" s="156">
        <v>8</v>
      </c>
      <c r="BM62" s="156">
        <v>4</v>
      </c>
      <c r="BN62" s="156"/>
      <c r="BO62" s="156">
        <v>41</v>
      </c>
      <c r="BP62" s="156">
        <v>216</v>
      </c>
      <c r="BQ62" s="156">
        <v>1</v>
      </c>
      <c r="BR62" s="156"/>
      <c r="BS62" s="1">
        <v>136375</v>
      </c>
      <c r="BX62" s="10" t="s">
        <v>952</v>
      </c>
      <c r="BY62">
        <v>191</v>
      </c>
      <c r="BZ62">
        <v>320</v>
      </c>
      <c r="CA62">
        <v>1</v>
      </c>
      <c r="CB62">
        <v>512</v>
      </c>
      <c r="CJ62" s="10" t="s">
        <v>952</v>
      </c>
      <c r="CK62">
        <v>16</v>
      </c>
      <c r="CL62">
        <v>44</v>
      </c>
      <c r="CM62">
        <v>143</v>
      </c>
      <c r="CN62">
        <v>62</v>
      </c>
      <c r="CO62">
        <v>550</v>
      </c>
      <c r="CP62">
        <v>75</v>
      </c>
      <c r="CQ62">
        <v>66</v>
      </c>
      <c r="CR62">
        <v>67</v>
      </c>
      <c r="CS62">
        <v>41</v>
      </c>
      <c r="CT62">
        <v>35</v>
      </c>
      <c r="CU62">
        <v>22</v>
      </c>
      <c r="CV62">
        <v>18</v>
      </c>
      <c r="CW62">
        <v>19</v>
      </c>
      <c r="CX62">
        <v>1158</v>
      </c>
      <c r="CY62">
        <f t="shared" si="8"/>
        <v>612</v>
      </c>
      <c r="CZ62">
        <f t="shared" si="9"/>
        <v>208</v>
      </c>
      <c r="DA62">
        <f t="shared" si="10"/>
        <v>135</v>
      </c>
      <c r="DC62" s="10" t="s">
        <v>952</v>
      </c>
      <c r="DD62">
        <v>646</v>
      </c>
      <c r="DE62">
        <v>512</v>
      </c>
      <c r="DG62">
        <v>1158</v>
      </c>
    </row>
    <row r="63" spans="1:111">
      <c r="A63" s="10" t="s">
        <v>953</v>
      </c>
      <c r="B63">
        <v>38987</v>
      </c>
      <c r="C63">
        <v>2943</v>
      </c>
      <c r="D63">
        <v>41930</v>
      </c>
      <c r="N63">
        <f t="shared" si="1"/>
        <v>41930</v>
      </c>
      <c r="O63">
        <f t="shared" si="2"/>
        <v>41930</v>
      </c>
      <c r="P63">
        <f t="shared" si="3"/>
        <v>0</v>
      </c>
      <c r="Q63">
        <f t="shared" si="4"/>
        <v>0</v>
      </c>
      <c r="R63">
        <f t="shared" si="5"/>
        <v>0</v>
      </c>
      <c r="T63" s="10" t="s">
        <v>953</v>
      </c>
      <c r="U63">
        <v>600</v>
      </c>
      <c r="V63">
        <v>1858</v>
      </c>
      <c r="W63">
        <v>4816</v>
      </c>
      <c r="X63">
        <v>2560</v>
      </c>
      <c r="Y63">
        <v>15008</v>
      </c>
      <c r="Z63">
        <v>2268</v>
      </c>
      <c r="AA63">
        <v>2868</v>
      </c>
      <c r="AB63">
        <v>3089</v>
      </c>
      <c r="AC63">
        <v>2663</v>
      </c>
      <c r="AD63">
        <v>2053</v>
      </c>
      <c r="AE63">
        <v>1562</v>
      </c>
      <c r="AF63">
        <v>1116</v>
      </c>
      <c r="AG63">
        <v>1469</v>
      </c>
      <c r="AI63">
        <v>41930</v>
      </c>
      <c r="AJ63">
        <f t="shared" si="6"/>
        <v>17568</v>
      </c>
      <c r="AK63">
        <f t="shared" si="11"/>
        <v>8225</v>
      </c>
      <c r="AL63">
        <f t="shared" si="7"/>
        <v>8863</v>
      </c>
      <c r="AO63" s="266" t="s">
        <v>880</v>
      </c>
      <c r="AP63" s="1"/>
      <c r="AQ63" s="1"/>
      <c r="AR63" s="1"/>
      <c r="AS63" s="1"/>
      <c r="AT63" s="1">
        <v>5723</v>
      </c>
      <c r="AU63" s="1"/>
      <c r="AV63" s="1"/>
      <c r="AW63" s="1"/>
      <c r="AX63" s="1">
        <v>2161</v>
      </c>
      <c r="AY63" s="1"/>
      <c r="AZ63" s="1"/>
      <c r="BA63" s="1"/>
      <c r="BB63" s="1"/>
      <c r="BC63" s="1"/>
      <c r="BD63" s="1">
        <v>645</v>
      </c>
      <c r="BE63" s="1"/>
      <c r="BF63" s="1"/>
      <c r="BG63" s="1"/>
      <c r="BH63" s="1"/>
      <c r="BI63" s="1">
        <v>4</v>
      </c>
      <c r="BJ63" s="1"/>
      <c r="BK63" s="1"/>
      <c r="BL63" s="1"/>
      <c r="BM63" s="1"/>
      <c r="BN63" s="1"/>
      <c r="BO63" s="1"/>
      <c r="BP63" s="1">
        <v>1</v>
      </c>
      <c r="BQ63" s="1"/>
      <c r="BR63" s="1"/>
      <c r="BS63" s="1">
        <v>8534</v>
      </c>
      <c r="BX63" s="10" t="s">
        <v>953</v>
      </c>
      <c r="BY63">
        <v>64426</v>
      </c>
      <c r="BZ63">
        <v>63957</v>
      </c>
      <c r="CA63">
        <v>464</v>
      </c>
      <c r="CB63">
        <v>128847</v>
      </c>
      <c r="CJ63" s="10" t="s">
        <v>953</v>
      </c>
      <c r="CK63">
        <v>1898</v>
      </c>
      <c r="CL63">
        <v>9096</v>
      </c>
      <c r="CM63">
        <v>26562</v>
      </c>
      <c r="CN63">
        <v>12556</v>
      </c>
      <c r="CO63">
        <v>110168</v>
      </c>
      <c r="CP63">
        <v>14937</v>
      </c>
      <c r="CQ63">
        <v>16622</v>
      </c>
      <c r="CR63">
        <v>15739</v>
      </c>
      <c r="CS63">
        <v>13049</v>
      </c>
      <c r="CT63">
        <v>9961</v>
      </c>
      <c r="CU63">
        <v>6853</v>
      </c>
      <c r="CV63">
        <v>4453</v>
      </c>
      <c r="CW63">
        <v>5389</v>
      </c>
      <c r="CX63">
        <v>247283</v>
      </c>
      <c r="CY63">
        <f t="shared" si="8"/>
        <v>122724</v>
      </c>
      <c r="CZ63">
        <f t="shared" si="9"/>
        <v>47298</v>
      </c>
      <c r="DA63">
        <f t="shared" si="10"/>
        <v>39705</v>
      </c>
      <c r="DC63" s="10" t="s">
        <v>953</v>
      </c>
      <c r="DD63">
        <v>118436</v>
      </c>
      <c r="DE63">
        <v>128847</v>
      </c>
      <c r="DG63">
        <v>247283</v>
      </c>
    </row>
    <row r="64" spans="1:111">
      <c r="A64" s="10" t="s">
        <v>954</v>
      </c>
      <c r="B64">
        <v>5073</v>
      </c>
      <c r="C64">
        <v>13166</v>
      </c>
      <c r="D64">
        <v>18239</v>
      </c>
      <c r="N64">
        <f t="shared" si="1"/>
        <v>18239</v>
      </c>
      <c r="O64">
        <f t="shared" si="2"/>
        <v>18239</v>
      </c>
      <c r="P64">
        <f t="shared" si="3"/>
        <v>0</v>
      </c>
      <c r="Q64">
        <f t="shared" si="4"/>
        <v>0</v>
      </c>
      <c r="R64">
        <f t="shared" si="5"/>
        <v>0</v>
      </c>
      <c r="T64" s="10" t="s">
        <v>954</v>
      </c>
      <c r="U64">
        <v>217</v>
      </c>
      <c r="V64">
        <v>1052</v>
      </c>
      <c r="W64">
        <v>3456</v>
      </c>
      <c r="X64">
        <v>1796</v>
      </c>
      <c r="Y64">
        <v>6572</v>
      </c>
      <c r="Z64">
        <v>843</v>
      </c>
      <c r="AA64">
        <v>857</v>
      </c>
      <c r="AB64">
        <v>836</v>
      </c>
      <c r="AC64">
        <v>725</v>
      </c>
      <c r="AD64">
        <v>534</v>
      </c>
      <c r="AE64">
        <v>496</v>
      </c>
      <c r="AF64">
        <v>341</v>
      </c>
      <c r="AG64">
        <v>514</v>
      </c>
      <c r="AI64">
        <v>18239</v>
      </c>
      <c r="AJ64">
        <f t="shared" si="6"/>
        <v>8368</v>
      </c>
      <c r="AK64">
        <f t="shared" si="11"/>
        <v>2536</v>
      </c>
      <c r="AL64">
        <f t="shared" si="7"/>
        <v>2610</v>
      </c>
      <c r="AO64" s="266" t="s">
        <v>895</v>
      </c>
      <c r="AP64" s="1">
        <v>1</v>
      </c>
      <c r="AQ64" s="1"/>
      <c r="AR64" s="1"/>
      <c r="AS64" s="1"/>
      <c r="AT64" s="1">
        <v>2507</v>
      </c>
      <c r="AU64" s="1"/>
      <c r="AV64" s="1"/>
      <c r="AW64" s="1">
        <v>1</v>
      </c>
      <c r="AX64" s="1">
        <v>252</v>
      </c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>
        <v>2</v>
      </c>
      <c r="BJ64" s="1">
        <v>3</v>
      </c>
      <c r="BK64" s="1"/>
      <c r="BL64" s="1"/>
      <c r="BM64" s="1"/>
      <c r="BN64" s="1"/>
      <c r="BO64" s="1">
        <v>1</v>
      </c>
      <c r="BP64" s="1">
        <v>5</v>
      </c>
      <c r="BQ64" s="1"/>
      <c r="BR64" s="1"/>
      <c r="BS64" s="1">
        <v>2772</v>
      </c>
      <c r="BX64" s="10" t="s">
        <v>954</v>
      </c>
      <c r="BY64">
        <v>569</v>
      </c>
      <c r="BZ64">
        <v>398</v>
      </c>
      <c r="CA64">
        <v>1</v>
      </c>
      <c r="CB64">
        <v>968</v>
      </c>
      <c r="CJ64" s="10" t="s">
        <v>954</v>
      </c>
      <c r="CK64">
        <v>27</v>
      </c>
      <c r="CL64">
        <v>77</v>
      </c>
      <c r="CM64">
        <v>254</v>
      </c>
      <c r="CN64">
        <v>128</v>
      </c>
      <c r="CO64">
        <v>1275</v>
      </c>
      <c r="CP64">
        <v>143</v>
      </c>
      <c r="CQ64">
        <v>108</v>
      </c>
      <c r="CR64">
        <v>105</v>
      </c>
      <c r="CS64">
        <v>54</v>
      </c>
      <c r="CT64">
        <v>39</v>
      </c>
      <c r="CU64">
        <v>23</v>
      </c>
      <c r="CV64">
        <v>20</v>
      </c>
      <c r="CW64">
        <v>33</v>
      </c>
      <c r="CX64">
        <v>2286</v>
      </c>
      <c r="CY64">
        <f t="shared" si="8"/>
        <v>1403</v>
      </c>
      <c r="CZ64">
        <f t="shared" si="9"/>
        <v>356</v>
      </c>
      <c r="DA64">
        <f t="shared" si="10"/>
        <v>169</v>
      </c>
      <c r="DC64" s="10" t="s">
        <v>954</v>
      </c>
      <c r="DD64">
        <v>1318</v>
      </c>
      <c r="DE64">
        <v>968</v>
      </c>
      <c r="DG64">
        <v>2286</v>
      </c>
    </row>
    <row r="65" spans="1:111">
      <c r="A65" s="10" t="s">
        <v>955</v>
      </c>
      <c r="B65">
        <v>3920</v>
      </c>
      <c r="C65">
        <v>5696</v>
      </c>
      <c r="D65">
        <v>9616</v>
      </c>
      <c r="N65">
        <f t="shared" si="1"/>
        <v>9616</v>
      </c>
      <c r="O65">
        <f t="shared" si="2"/>
        <v>9616</v>
      </c>
      <c r="P65">
        <f t="shared" si="3"/>
        <v>0</v>
      </c>
      <c r="Q65">
        <f t="shared" si="4"/>
        <v>0</v>
      </c>
      <c r="R65">
        <f t="shared" si="5"/>
        <v>0</v>
      </c>
      <c r="T65" s="10" t="s">
        <v>955</v>
      </c>
      <c r="U65">
        <v>88</v>
      </c>
      <c r="V65">
        <v>441</v>
      </c>
      <c r="W65">
        <v>1334</v>
      </c>
      <c r="X65">
        <v>728</v>
      </c>
      <c r="Y65">
        <v>3364</v>
      </c>
      <c r="Z65">
        <v>584</v>
      </c>
      <c r="AA65">
        <v>617</v>
      </c>
      <c r="AB65">
        <v>586</v>
      </c>
      <c r="AC65">
        <v>508</v>
      </c>
      <c r="AD65">
        <v>481</v>
      </c>
      <c r="AE65">
        <v>347</v>
      </c>
      <c r="AF65">
        <v>242</v>
      </c>
      <c r="AG65">
        <v>296</v>
      </c>
      <c r="AI65">
        <v>9616</v>
      </c>
      <c r="AJ65">
        <f t="shared" si="6"/>
        <v>4092</v>
      </c>
      <c r="AK65">
        <f t="shared" si="11"/>
        <v>1787</v>
      </c>
      <c r="AL65">
        <f t="shared" si="7"/>
        <v>1874</v>
      </c>
      <c r="AO65" s="266" t="s">
        <v>905</v>
      </c>
      <c r="AP65" s="1">
        <v>1</v>
      </c>
      <c r="AQ65" s="1">
        <v>11</v>
      </c>
      <c r="AR65" s="1"/>
      <c r="AS65" s="1"/>
      <c r="AT65" s="1">
        <v>3254</v>
      </c>
      <c r="AU65" s="1">
        <v>1</v>
      </c>
      <c r="AV65" s="1"/>
      <c r="AW65" s="1">
        <v>4</v>
      </c>
      <c r="AX65" s="1">
        <v>2417</v>
      </c>
      <c r="AY65" s="1"/>
      <c r="AZ65" s="1">
        <v>1</v>
      </c>
      <c r="BA65" s="1"/>
      <c r="BB65" s="1"/>
      <c r="BC65" s="1">
        <v>1</v>
      </c>
      <c r="BD65" s="1">
        <v>4</v>
      </c>
      <c r="BE65" s="1">
        <v>10</v>
      </c>
      <c r="BF65" s="1">
        <v>1</v>
      </c>
      <c r="BG65" s="1"/>
      <c r="BH65" s="1"/>
      <c r="BI65" s="1"/>
      <c r="BJ65" s="1">
        <v>2</v>
      </c>
      <c r="BK65" s="1"/>
      <c r="BL65" s="1"/>
      <c r="BM65" s="1"/>
      <c r="BN65" s="1"/>
      <c r="BO65" s="1"/>
      <c r="BP65" s="1">
        <v>8</v>
      </c>
      <c r="BQ65" s="1"/>
      <c r="BR65" s="1"/>
      <c r="BS65" s="1">
        <v>5715</v>
      </c>
      <c r="BX65" s="10" t="s">
        <v>955</v>
      </c>
      <c r="BY65">
        <v>825</v>
      </c>
      <c r="BZ65">
        <v>927</v>
      </c>
      <c r="CA65">
        <v>1</v>
      </c>
      <c r="CB65">
        <v>1753</v>
      </c>
      <c r="CJ65" s="10" t="s">
        <v>955</v>
      </c>
      <c r="CK65">
        <v>30</v>
      </c>
      <c r="CL65">
        <v>116</v>
      </c>
      <c r="CM65">
        <v>381</v>
      </c>
      <c r="CN65">
        <v>190</v>
      </c>
      <c r="CO65">
        <v>1408</v>
      </c>
      <c r="CP65">
        <v>225</v>
      </c>
      <c r="CQ65">
        <v>244</v>
      </c>
      <c r="CR65">
        <v>200</v>
      </c>
      <c r="CS65">
        <v>184</v>
      </c>
      <c r="CT65">
        <v>158</v>
      </c>
      <c r="CU65">
        <v>119</v>
      </c>
      <c r="CV65">
        <v>83</v>
      </c>
      <c r="CW65">
        <v>111</v>
      </c>
      <c r="CX65">
        <v>3449</v>
      </c>
      <c r="CY65">
        <f t="shared" si="8"/>
        <v>1598</v>
      </c>
      <c r="CZ65">
        <f t="shared" si="9"/>
        <v>669</v>
      </c>
      <c r="DA65">
        <f t="shared" si="10"/>
        <v>655</v>
      </c>
      <c r="DC65" s="10" t="s">
        <v>955</v>
      </c>
      <c r="DD65">
        <v>1696</v>
      </c>
      <c r="DE65">
        <v>1753</v>
      </c>
      <c r="DG65">
        <v>3449</v>
      </c>
    </row>
    <row r="66" spans="1:111">
      <c r="A66" s="10" t="s">
        <v>956</v>
      </c>
      <c r="B66">
        <v>2690</v>
      </c>
      <c r="C66">
        <v>3747</v>
      </c>
      <c r="D66">
        <v>6437</v>
      </c>
      <c r="N66">
        <f t="shared" si="1"/>
        <v>6437</v>
      </c>
      <c r="O66">
        <f t="shared" si="2"/>
        <v>6437</v>
      </c>
      <c r="P66">
        <f t="shared" si="3"/>
        <v>0</v>
      </c>
      <c r="Q66">
        <f t="shared" si="4"/>
        <v>0</v>
      </c>
      <c r="R66">
        <f t="shared" si="5"/>
        <v>0</v>
      </c>
      <c r="T66" s="10" t="s">
        <v>956</v>
      </c>
      <c r="U66">
        <v>63</v>
      </c>
      <c r="V66">
        <v>291</v>
      </c>
      <c r="W66">
        <v>881</v>
      </c>
      <c r="X66">
        <v>420</v>
      </c>
      <c r="Y66">
        <v>1925</v>
      </c>
      <c r="Z66">
        <v>353</v>
      </c>
      <c r="AA66">
        <v>403</v>
      </c>
      <c r="AB66">
        <v>455</v>
      </c>
      <c r="AC66">
        <v>414</v>
      </c>
      <c r="AD66">
        <v>406</v>
      </c>
      <c r="AE66">
        <v>327</v>
      </c>
      <c r="AF66">
        <v>217</v>
      </c>
      <c r="AG66">
        <v>282</v>
      </c>
      <c r="AI66">
        <v>6437</v>
      </c>
      <c r="AJ66">
        <f t="shared" si="6"/>
        <v>2345</v>
      </c>
      <c r="AK66">
        <f t="shared" si="11"/>
        <v>1211</v>
      </c>
      <c r="AL66">
        <f t="shared" si="7"/>
        <v>1646</v>
      </c>
      <c r="AO66" s="266" t="s">
        <v>913</v>
      </c>
      <c r="AP66" s="1"/>
      <c r="AQ66" s="1"/>
      <c r="AR66" s="1"/>
      <c r="AS66" s="1">
        <v>3</v>
      </c>
      <c r="AT66" s="1">
        <v>4757</v>
      </c>
      <c r="AU66" s="1"/>
      <c r="AV66" s="1">
        <v>43</v>
      </c>
      <c r="AW66" s="1">
        <v>7</v>
      </c>
      <c r="AX66" s="1">
        <v>1069</v>
      </c>
      <c r="AY66" s="1"/>
      <c r="AZ66" s="1">
        <v>1</v>
      </c>
      <c r="BA66" s="1"/>
      <c r="BB66" s="1"/>
      <c r="BC66" s="1"/>
      <c r="BD66" s="1">
        <v>404</v>
      </c>
      <c r="BE66" s="1">
        <v>15</v>
      </c>
      <c r="BF66" s="1"/>
      <c r="BG66" s="1"/>
      <c r="BH66" s="1"/>
      <c r="BI66" s="1"/>
      <c r="BJ66" s="1"/>
      <c r="BK66" s="1">
        <v>5</v>
      </c>
      <c r="BL66" s="1"/>
      <c r="BM66" s="1"/>
      <c r="BN66" s="1"/>
      <c r="BO66" s="1"/>
      <c r="BP66" s="1">
        <v>6</v>
      </c>
      <c r="BQ66" s="1"/>
      <c r="BR66" s="1"/>
      <c r="BS66" s="1">
        <v>6310</v>
      </c>
      <c r="BX66" s="10" t="s">
        <v>956</v>
      </c>
      <c r="BY66">
        <v>740</v>
      </c>
      <c r="BZ66">
        <v>973</v>
      </c>
      <c r="CA66">
        <v>1</v>
      </c>
      <c r="CB66">
        <v>1714</v>
      </c>
      <c r="CJ66" s="10" t="s">
        <v>956</v>
      </c>
      <c r="CK66">
        <v>20</v>
      </c>
      <c r="CL66">
        <v>112</v>
      </c>
      <c r="CM66">
        <v>387</v>
      </c>
      <c r="CN66">
        <v>215</v>
      </c>
      <c r="CO66">
        <v>1720</v>
      </c>
      <c r="CP66">
        <v>299</v>
      </c>
      <c r="CQ66">
        <v>258</v>
      </c>
      <c r="CR66">
        <v>265</v>
      </c>
      <c r="CS66">
        <v>198</v>
      </c>
      <c r="CT66">
        <v>145</v>
      </c>
      <c r="CU66">
        <v>111</v>
      </c>
      <c r="CV66">
        <v>55</v>
      </c>
      <c r="CW66">
        <v>100</v>
      </c>
      <c r="CX66">
        <v>3885</v>
      </c>
      <c r="CY66">
        <f t="shared" si="8"/>
        <v>1935</v>
      </c>
      <c r="CZ66">
        <f t="shared" si="9"/>
        <v>822</v>
      </c>
      <c r="DA66">
        <f t="shared" si="10"/>
        <v>609</v>
      </c>
      <c r="DC66" s="10" t="s">
        <v>956</v>
      </c>
      <c r="DD66">
        <v>2171</v>
      </c>
      <c r="DE66">
        <v>1714</v>
      </c>
      <c r="DG66">
        <v>3885</v>
      </c>
    </row>
    <row r="67" spans="1:111">
      <c r="A67" s="10" t="s">
        <v>957</v>
      </c>
      <c r="B67">
        <v>9238</v>
      </c>
      <c r="C67">
        <v>2679</v>
      </c>
      <c r="D67">
        <v>11917</v>
      </c>
      <c r="N67">
        <f t="shared" si="1"/>
        <v>11917</v>
      </c>
      <c r="O67">
        <f t="shared" si="2"/>
        <v>11917</v>
      </c>
      <c r="P67">
        <f t="shared" si="3"/>
        <v>0</v>
      </c>
      <c r="Q67">
        <f t="shared" si="4"/>
        <v>0</v>
      </c>
      <c r="R67">
        <f t="shared" si="5"/>
        <v>0</v>
      </c>
      <c r="T67" s="10" t="s">
        <v>957</v>
      </c>
      <c r="U67">
        <v>147</v>
      </c>
      <c r="V67">
        <v>541</v>
      </c>
      <c r="W67">
        <v>1654</v>
      </c>
      <c r="X67">
        <v>844</v>
      </c>
      <c r="Y67">
        <v>4244</v>
      </c>
      <c r="Z67">
        <v>644</v>
      </c>
      <c r="AA67">
        <v>740</v>
      </c>
      <c r="AB67">
        <v>739</v>
      </c>
      <c r="AC67">
        <v>677</v>
      </c>
      <c r="AD67">
        <v>504</v>
      </c>
      <c r="AE67">
        <v>418</v>
      </c>
      <c r="AF67">
        <v>330</v>
      </c>
      <c r="AG67">
        <v>435</v>
      </c>
      <c r="AI67">
        <v>11917</v>
      </c>
      <c r="AJ67">
        <f t="shared" si="6"/>
        <v>5088</v>
      </c>
      <c r="AK67">
        <f t="shared" si="11"/>
        <v>2123</v>
      </c>
      <c r="AL67">
        <f t="shared" si="7"/>
        <v>2364</v>
      </c>
      <c r="AO67" s="266" t="s">
        <v>921</v>
      </c>
      <c r="AP67" s="1"/>
      <c r="AQ67" s="1"/>
      <c r="AR67" s="1"/>
      <c r="AS67" s="1">
        <v>1</v>
      </c>
      <c r="AT67" s="1">
        <v>1241</v>
      </c>
      <c r="AU67" s="1"/>
      <c r="AV67" s="1">
        <v>12</v>
      </c>
      <c r="AW67" s="1">
        <v>1</v>
      </c>
      <c r="AX67" s="1">
        <v>186</v>
      </c>
      <c r="AY67" s="1"/>
      <c r="AZ67" s="1"/>
      <c r="BA67" s="1"/>
      <c r="BB67" s="1"/>
      <c r="BC67" s="1">
        <v>1</v>
      </c>
      <c r="BD67" s="1">
        <v>123</v>
      </c>
      <c r="BE67" s="1">
        <v>3</v>
      </c>
      <c r="BF67" s="1"/>
      <c r="BG67" s="1"/>
      <c r="BH67" s="1">
        <v>3</v>
      </c>
      <c r="BI67" s="1"/>
      <c r="BJ67" s="1"/>
      <c r="BK67" s="1"/>
      <c r="BL67" s="1"/>
      <c r="BM67" s="1"/>
      <c r="BN67" s="1"/>
      <c r="BO67" s="1">
        <v>1</v>
      </c>
      <c r="BP67" s="1"/>
      <c r="BQ67" s="1"/>
      <c r="BR67" s="1"/>
      <c r="BS67" s="1">
        <v>1572</v>
      </c>
      <c r="BX67" s="10" t="s">
        <v>957</v>
      </c>
      <c r="BY67">
        <v>14480</v>
      </c>
      <c r="BZ67">
        <v>15598</v>
      </c>
      <c r="CA67">
        <v>91</v>
      </c>
      <c r="CB67">
        <v>30169</v>
      </c>
      <c r="CJ67" s="10" t="s">
        <v>957</v>
      </c>
      <c r="CK67">
        <v>507</v>
      </c>
      <c r="CL67">
        <v>2399</v>
      </c>
      <c r="CM67">
        <v>7061</v>
      </c>
      <c r="CN67">
        <v>3396</v>
      </c>
      <c r="CO67">
        <v>26549</v>
      </c>
      <c r="CP67">
        <v>3838</v>
      </c>
      <c r="CQ67">
        <v>3756</v>
      </c>
      <c r="CR67">
        <v>3584</v>
      </c>
      <c r="CS67">
        <v>3001</v>
      </c>
      <c r="CT67">
        <v>2300</v>
      </c>
      <c r="CU67">
        <v>1646</v>
      </c>
      <c r="CV67">
        <v>939</v>
      </c>
      <c r="CW67">
        <v>1120</v>
      </c>
      <c r="CX67">
        <v>60096</v>
      </c>
      <c r="CY67">
        <f t="shared" si="8"/>
        <v>29945</v>
      </c>
      <c r="CZ67">
        <f t="shared" si="9"/>
        <v>11178</v>
      </c>
      <c r="DA67">
        <f t="shared" si="10"/>
        <v>9006</v>
      </c>
      <c r="DC67" s="10" t="s">
        <v>957</v>
      </c>
      <c r="DD67">
        <v>29927</v>
      </c>
      <c r="DE67">
        <v>30169</v>
      </c>
      <c r="DG67">
        <v>60096</v>
      </c>
    </row>
    <row r="68" spans="1:111">
      <c r="A68" s="10" t="s">
        <v>958</v>
      </c>
      <c r="B68">
        <v>8427</v>
      </c>
      <c r="C68">
        <v>754</v>
      </c>
      <c r="D68">
        <v>9181</v>
      </c>
      <c r="N68">
        <f t="shared" si="1"/>
        <v>9181</v>
      </c>
      <c r="O68">
        <f t="shared" si="2"/>
        <v>9181</v>
      </c>
      <c r="P68">
        <f t="shared" si="3"/>
        <v>0</v>
      </c>
      <c r="Q68">
        <f t="shared" si="4"/>
        <v>0</v>
      </c>
      <c r="R68">
        <f t="shared" si="5"/>
        <v>0</v>
      </c>
      <c r="T68" s="10" t="s">
        <v>958</v>
      </c>
      <c r="U68">
        <v>97</v>
      </c>
      <c r="V68">
        <v>381</v>
      </c>
      <c r="W68">
        <v>1015</v>
      </c>
      <c r="X68">
        <v>532</v>
      </c>
      <c r="Y68">
        <v>3048</v>
      </c>
      <c r="Z68">
        <v>524</v>
      </c>
      <c r="AA68">
        <v>644</v>
      </c>
      <c r="AB68">
        <v>656</v>
      </c>
      <c r="AC68">
        <v>624</v>
      </c>
      <c r="AD68">
        <v>515</v>
      </c>
      <c r="AE68">
        <v>388</v>
      </c>
      <c r="AF68">
        <v>326</v>
      </c>
      <c r="AG68">
        <v>431</v>
      </c>
      <c r="AI68">
        <v>9181</v>
      </c>
      <c r="AJ68">
        <f t="shared" si="6"/>
        <v>3580</v>
      </c>
      <c r="AK68">
        <f t="shared" si="11"/>
        <v>1824</v>
      </c>
      <c r="AL68">
        <f t="shared" si="7"/>
        <v>2284</v>
      </c>
      <c r="AO68" s="266" t="s">
        <v>931</v>
      </c>
      <c r="AP68" s="1">
        <v>9</v>
      </c>
      <c r="AQ68" s="1">
        <v>6</v>
      </c>
      <c r="AR68" s="1"/>
      <c r="AS68" s="1">
        <v>40</v>
      </c>
      <c r="AT68" s="1">
        <v>5384</v>
      </c>
      <c r="AU68" s="1"/>
      <c r="AV68" s="1">
        <v>24</v>
      </c>
      <c r="AW68" s="1">
        <v>2</v>
      </c>
      <c r="AX68" s="1">
        <v>695</v>
      </c>
      <c r="AY68" s="1"/>
      <c r="AZ68" s="1">
        <v>1</v>
      </c>
      <c r="BA68" s="1"/>
      <c r="BB68" s="1"/>
      <c r="BC68" s="1">
        <v>1</v>
      </c>
      <c r="BD68" s="1">
        <v>48</v>
      </c>
      <c r="BE68" s="1">
        <v>11</v>
      </c>
      <c r="BF68" s="1"/>
      <c r="BG68" s="1">
        <v>1</v>
      </c>
      <c r="BH68" s="1">
        <v>2</v>
      </c>
      <c r="BI68" s="1">
        <v>8</v>
      </c>
      <c r="BJ68" s="1">
        <v>6</v>
      </c>
      <c r="BK68" s="1"/>
      <c r="BL68" s="1"/>
      <c r="BM68" s="1"/>
      <c r="BN68" s="1"/>
      <c r="BO68" s="1">
        <v>15</v>
      </c>
      <c r="BP68" s="1">
        <v>36</v>
      </c>
      <c r="BQ68" s="1"/>
      <c r="BR68" s="1"/>
      <c r="BS68" s="1">
        <v>6289</v>
      </c>
      <c r="BX68" s="10" t="s">
        <v>958</v>
      </c>
      <c r="BY68">
        <v>10461</v>
      </c>
      <c r="BZ68">
        <v>9866</v>
      </c>
      <c r="CA68">
        <v>86</v>
      </c>
      <c r="CB68">
        <v>20413</v>
      </c>
      <c r="CJ68" s="10" t="s">
        <v>958</v>
      </c>
      <c r="CK68">
        <v>257</v>
      </c>
      <c r="CL68">
        <v>1467</v>
      </c>
      <c r="CM68">
        <v>4148</v>
      </c>
      <c r="CN68">
        <v>1889</v>
      </c>
      <c r="CO68">
        <v>17183</v>
      </c>
      <c r="CP68">
        <v>2423</v>
      </c>
      <c r="CQ68">
        <v>2564</v>
      </c>
      <c r="CR68">
        <v>2628</v>
      </c>
      <c r="CS68">
        <v>2006</v>
      </c>
      <c r="CT68">
        <v>1500</v>
      </c>
      <c r="CU68">
        <v>1106</v>
      </c>
      <c r="CV68">
        <v>695</v>
      </c>
      <c r="CW68">
        <v>890</v>
      </c>
      <c r="CX68">
        <v>38756</v>
      </c>
      <c r="CY68">
        <f t="shared" si="8"/>
        <v>19072</v>
      </c>
      <c r="CZ68">
        <f t="shared" si="9"/>
        <v>7615</v>
      </c>
      <c r="DA68">
        <f t="shared" si="10"/>
        <v>6197</v>
      </c>
      <c r="DC68" s="10" t="s">
        <v>958</v>
      </c>
      <c r="DD68">
        <v>18343</v>
      </c>
      <c r="DE68">
        <v>20413</v>
      </c>
      <c r="DG68">
        <v>38756</v>
      </c>
    </row>
    <row r="69" spans="1:111">
      <c r="A69" s="10" t="s">
        <v>959</v>
      </c>
      <c r="B69">
        <v>3762</v>
      </c>
      <c r="C69">
        <v>609</v>
      </c>
      <c r="D69">
        <v>4371</v>
      </c>
      <c r="N69">
        <f t="shared" si="1"/>
        <v>4371</v>
      </c>
      <c r="O69">
        <f t="shared" si="2"/>
        <v>4371</v>
      </c>
      <c r="P69">
        <f t="shared" si="3"/>
        <v>0</v>
      </c>
      <c r="Q69">
        <f t="shared" si="4"/>
        <v>0</v>
      </c>
      <c r="R69">
        <f t="shared" si="5"/>
        <v>0</v>
      </c>
      <c r="T69" s="10" t="s">
        <v>959</v>
      </c>
      <c r="U69">
        <v>67</v>
      </c>
      <c r="V69">
        <v>238</v>
      </c>
      <c r="W69">
        <v>580</v>
      </c>
      <c r="X69">
        <v>329</v>
      </c>
      <c r="Y69">
        <v>1650</v>
      </c>
      <c r="Z69">
        <v>244</v>
      </c>
      <c r="AA69">
        <v>279</v>
      </c>
      <c r="AB69">
        <v>246</v>
      </c>
      <c r="AC69">
        <v>223</v>
      </c>
      <c r="AD69">
        <v>181</v>
      </c>
      <c r="AE69">
        <v>120</v>
      </c>
      <c r="AF69">
        <v>100</v>
      </c>
      <c r="AG69">
        <v>114</v>
      </c>
      <c r="AI69">
        <v>4371</v>
      </c>
      <c r="AJ69">
        <f t="shared" si="6"/>
        <v>1979</v>
      </c>
      <c r="AK69">
        <f t="shared" ref="AK69:AK100" si="12">Z69+AA69+AB69</f>
        <v>769</v>
      </c>
      <c r="AL69">
        <f t="shared" si="7"/>
        <v>738</v>
      </c>
      <c r="AO69" s="266" t="s">
        <v>933</v>
      </c>
      <c r="AP69" s="1">
        <v>1</v>
      </c>
      <c r="AQ69" s="1">
        <v>2</v>
      </c>
      <c r="AR69" s="1"/>
      <c r="AS69" s="1">
        <v>1</v>
      </c>
      <c r="AT69" s="1">
        <v>1988</v>
      </c>
      <c r="AU69" s="1"/>
      <c r="AV69" s="1">
        <v>43</v>
      </c>
      <c r="AW69" s="1"/>
      <c r="AX69" s="1">
        <v>262</v>
      </c>
      <c r="AY69" s="1">
        <v>1</v>
      </c>
      <c r="AZ69" s="1">
        <v>1</v>
      </c>
      <c r="BA69" s="1"/>
      <c r="BB69" s="1"/>
      <c r="BC69" s="1"/>
      <c r="BD69" s="1">
        <v>5</v>
      </c>
      <c r="BE69" s="1">
        <v>12</v>
      </c>
      <c r="BF69" s="1">
        <v>2</v>
      </c>
      <c r="BG69" s="1"/>
      <c r="BH69" s="1"/>
      <c r="BI69" s="1">
        <v>6</v>
      </c>
      <c r="BJ69" s="1">
        <v>1</v>
      </c>
      <c r="BK69" s="1"/>
      <c r="BL69" s="1"/>
      <c r="BM69" s="1"/>
      <c r="BN69" s="1"/>
      <c r="BO69" s="1">
        <v>9</v>
      </c>
      <c r="BP69" s="1">
        <v>8</v>
      </c>
      <c r="BQ69" s="1"/>
      <c r="BR69" s="1"/>
      <c r="BS69" s="1">
        <v>2342</v>
      </c>
      <c r="BX69" s="10" t="s">
        <v>959</v>
      </c>
      <c r="BY69">
        <v>493</v>
      </c>
      <c r="BZ69">
        <v>961</v>
      </c>
      <c r="CB69">
        <v>1454</v>
      </c>
      <c r="CJ69" s="10" t="s">
        <v>959</v>
      </c>
      <c r="CK69">
        <v>41</v>
      </c>
      <c r="CL69">
        <v>154</v>
      </c>
      <c r="CM69">
        <v>443</v>
      </c>
      <c r="CN69">
        <v>242</v>
      </c>
      <c r="CO69">
        <v>1698</v>
      </c>
      <c r="CP69">
        <v>297</v>
      </c>
      <c r="CQ69">
        <v>216</v>
      </c>
      <c r="CR69">
        <v>164</v>
      </c>
      <c r="CS69">
        <v>106</v>
      </c>
      <c r="CT69">
        <v>66</v>
      </c>
      <c r="CU69">
        <v>40</v>
      </c>
      <c r="CV69">
        <v>25</v>
      </c>
      <c r="CW69">
        <v>18</v>
      </c>
      <c r="CX69">
        <v>3510</v>
      </c>
      <c r="CY69">
        <f t="shared" si="8"/>
        <v>1940</v>
      </c>
      <c r="CZ69">
        <f t="shared" si="9"/>
        <v>677</v>
      </c>
      <c r="DA69">
        <f t="shared" si="10"/>
        <v>255</v>
      </c>
      <c r="DC69" s="10" t="s">
        <v>959</v>
      </c>
      <c r="DD69">
        <v>2056</v>
      </c>
      <c r="DE69">
        <v>1454</v>
      </c>
      <c r="DG69">
        <v>3510</v>
      </c>
    </row>
    <row r="70" spans="1:111">
      <c r="A70" s="10" t="s">
        <v>960</v>
      </c>
      <c r="B70">
        <v>4929</v>
      </c>
      <c r="C70">
        <v>4257</v>
      </c>
      <c r="D70">
        <v>9186</v>
      </c>
      <c r="N70">
        <f t="shared" ref="N70:N129" si="13">B70+C70</f>
        <v>9186</v>
      </c>
      <c r="O70">
        <f t="shared" ref="O70:O129" si="14">D70+E70</f>
        <v>9186</v>
      </c>
      <c r="P70">
        <f t="shared" ref="P70:P129" si="15">F70+G70</f>
        <v>0</v>
      </c>
      <c r="Q70">
        <f t="shared" ref="Q70:Q129" si="16">H70</f>
        <v>0</v>
      </c>
      <c r="R70">
        <f t="shared" ref="R70:R129" si="17">I70+J70</f>
        <v>0</v>
      </c>
      <c r="T70" s="10" t="s">
        <v>960</v>
      </c>
      <c r="U70">
        <v>68</v>
      </c>
      <c r="V70">
        <v>423</v>
      </c>
      <c r="W70">
        <v>1332</v>
      </c>
      <c r="X70">
        <v>692</v>
      </c>
      <c r="Y70">
        <v>3306</v>
      </c>
      <c r="Z70">
        <v>562</v>
      </c>
      <c r="AA70">
        <v>591</v>
      </c>
      <c r="AB70">
        <v>563</v>
      </c>
      <c r="AC70">
        <v>510</v>
      </c>
      <c r="AD70">
        <v>391</v>
      </c>
      <c r="AE70">
        <v>302</v>
      </c>
      <c r="AF70">
        <v>206</v>
      </c>
      <c r="AG70">
        <v>240</v>
      </c>
      <c r="AI70">
        <v>9186</v>
      </c>
      <c r="AJ70">
        <f t="shared" ref="AJ70:AJ131" si="18">X70+Y70</f>
        <v>3998</v>
      </c>
      <c r="AK70">
        <f t="shared" si="12"/>
        <v>1716</v>
      </c>
      <c r="AL70">
        <f t="shared" ref="AL70:AL129" si="19">AC70+AD70+AE70+AF70+AG70</f>
        <v>1649</v>
      </c>
      <c r="AO70" s="266" t="s">
        <v>941</v>
      </c>
      <c r="AP70" s="1">
        <v>3</v>
      </c>
      <c r="AQ70" s="1">
        <v>5</v>
      </c>
      <c r="AR70" s="1"/>
      <c r="AS70" s="1">
        <v>13</v>
      </c>
      <c r="AT70" s="1">
        <v>4423</v>
      </c>
      <c r="AU70" s="1"/>
      <c r="AV70" s="1">
        <v>14</v>
      </c>
      <c r="AW70" s="1">
        <v>4</v>
      </c>
      <c r="AX70" s="1">
        <v>375</v>
      </c>
      <c r="AY70" s="1"/>
      <c r="AZ70" s="1"/>
      <c r="BA70" s="1"/>
      <c r="BB70" s="1"/>
      <c r="BC70" s="1">
        <v>1</v>
      </c>
      <c r="BD70" s="1">
        <v>9</v>
      </c>
      <c r="BE70" s="1">
        <v>1</v>
      </c>
      <c r="BF70" s="1">
        <v>2</v>
      </c>
      <c r="BG70" s="1"/>
      <c r="BH70" s="1"/>
      <c r="BI70" s="1">
        <v>2</v>
      </c>
      <c r="BJ70" s="1">
        <v>1</v>
      </c>
      <c r="BK70" s="1">
        <v>1</v>
      </c>
      <c r="BL70" s="1"/>
      <c r="BM70" s="1"/>
      <c r="BN70" s="1"/>
      <c r="BO70" s="1"/>
      <c r="BP70" s="1">
        <v>1</v>
      </c>
      <c r="BQ70" s="1"/>
      <c r="BR70" s="1"/>
      <c r="BS70" s="1">
        <v>4855</v>
      </c>
      <c r="BX70" s="10" t="s">
        <v>960</v>
      </c>
      <c r="BY70">
        <v>2025</v>
      </c>
      <c r="BZ70">
        <v>3102</v>
      </c>
      <c r="CA70">
        <v>8</v>
      </c>
      <c r="CB70">
        <v>5135</v>
      </c>
      <c r="CJ70" s="10" t="s">
        <v>960</v>
      </c>
      <c r="CK70">
        <v>114</v>
      </c>
      <c r="CL70">
        <v>506</v>
      </c>
      <c r="CM70">
        <v>1482</v>
      </c>
      <c r="CN70">
        <v>693</v>
      </c>
      <c r="CO70">
        <v>4824</v>
      </c>
      <c r="CP70">
        <v>611</v>
      </c>
      <c r="CQ70">
        <v>632</v>
      </c>
      <c r="CR70">
        <v>543</v>
      </c>
      <c r="CS70">
        <v>444</v>
      </c>
      <c r="CT70">
        <v>321</v>
      </c>
      <c r="CU70">
        <v>201</v>
      </c>
      <c r="CV70">
        <v>111</v>
      </c>
      <c r="CW70">
        <v>127</v>
      </c>
      <c r="CX70">
        <v>10609</v>
      </c>
      <c r="CY70">
        <f t="shared" ref="CY70:CY130" si="20">CN70+CO70</f>
        <v>5517</v>
      </c>
      <c r="CZ70">
        <f t="shared" ref="CZ70:CZ129" si="21">CP70+CQ70+CR70</f>
        <v>1786</v>
      </c>
      <c r="DA70">
        <f t="shared" ref="DA70:DA129" si="22">CS70+CT70+CU70+CV70+CW70</f>
        <v>1204</v>
      </c>
      <c r="DC70" s="10" t="s">
        <v>960</v>
      </c>
      <c r="DD70">
        <v>5474</v>
      </c>
      <c r="DE70">
        <v>5135</v>
      </c>
      <c r="DG70">
        <v>10609</v>
      </c>
    </row>
    <row r="71" spans="1:111">
      <c r="A71" s="10" t="s">
        <v>940</v>
      </c>
      <c r="B71">
        <v>2300</v>
      </c>
      <c r="C71">
        <v>5153</v>
      </c>
      <c r="D71">
        <v>7453</v>
      </c>
      <c r="N71">
        <f t="shared" si="13"/>
        <v>7453</v>
      </c>
      <c r="O71">
        <f t="shared" si="14"/>
        <v>7453</v>
      </c>
      <c r="P71">
        <f t="shared" si="15"/>
        <v>0</v>
      </c>
      <c r="Q71">
        <f t="shared" si="16"/>
        <v>0</v>
      </c>
      <c r="R71">
        <f t="shared" si="17"/>
        <v>0</v>
      </c>
      <c r="T71" s="10" t="s">
        <v>940</v>
      </c>
      <c r="U71">
        <v>54</v>
      </c>
      <c r="V71">
        <v>339</v>
      </c>
      <c r="W71">
        <v>1118</v>
      </c>
      <c r="X71">
        <v>611</v>
      </c>
      <c r="Y71">
        <v>2518</v>
      </c>
      <c r="Z71">
        <v>468</v>
      </c>
      <c r="AA71">
        <v>466</v>
      </c>
      <c r="AB71">
        <v>481</v>
      </c>
      <c r="AC71">
        <v>387</v>
      </c>
      <c r="AD71">
        <v>348</v>
      </c>
      <c r="AE71">
        <v>233</v>
      </c>
      <c r="AF71">
        <v>169</v>
      </c>
      <c r="AG71">
        <v>261</v>
      </c>
      <c r="AI71">
        <v>7453</v>
      </c>
      <c r="AJ71">
        <f t="shared" si="18"/>
        <v>3129</v>
      </c>
      <c r="AK71">
        <f t="shared" si="12"/>
        <v>1415</v>
      </c>
      <c r="AL71">
        <f t="shared" si="19"/>
        <v>1398</v>
      </c>
      <c r="AO71" s="266" t="s">
        <v>945</v>
      </c>
      <c r="AP71" s="1">
        <v>2</v>
      </c>
      <c r="AQ71" s="1">
        <v>2</v>
      </c>
      <c r="AR71" s="1"/>
      <c r="AS71" s="1"/>
      <c r="AT71" s="1">
        <v>3573</v>
      </c>
      <c r="AU71" s="1"/>
      <c r="AV71" s="1">
        <v>13</v>
      </c>
      <c r="AW71" s="1">
        <v>2</v>
      </c>
      <c r="AX71" s="1">
        <v>282</v>
      </c>
      <c r="AY71" s="1"/>
      <c r="AZ71" s="1"/>
      <c r="BA71" s="1"/>
      <c r="BB71" s="1">
        <v>1</v>
      </c>
      <c r="BC71" s="1">
        <v>2</v>
      </c>
      <c r="BD71" s="1">
        <v>189</v>
      </c>
      <c r="BE71" s="1">
        <v>1</v>
      </c>
      <c r="BF71" s="1"/>
      <c r="BG71" s="1"/>
      <c r="BH71" s="1"/>
      <c r="BI71" s="1"/>
      <c r="BJ71" s="1">
        <v>1</v>
      </c>
      <c r="BK71" s="1">
        <v>1</v>
      </c>
      <c r="BL71" s="1"/>
      <c r="BM71" s="1"/>
      <c r="BN71" s="1"/>
      <c r="BO71" s="1"/>
      <c r="BP71" s="1">
        <v>4</v>
      </c>
      <c r="BQ71" s="1"/>
      <c r="BR71" s="1"/>
      <c r="BS71" s="1">
        <v>4073</v>
      </c>
      <c r="BX71" s="10" t="s">
        <v>940</v>
      </c>
      <c r="BY71">
        <v>262</v>
      </c>
      <c r="BZ71">
        <v>259</v>
      </c>
      <c r="CA71">
        <v>1</v>
      </c>
      <c r="CB71">
        <v>522</v>
      </c>
      <c r="CJ71" s="10" t="s">
        <v>940</v>
      </c>
      <c r="CK71">
        <v>10</v>
      </c>
      <c r="CL71">
        <v>28</v>
      </c>
      <c r="CM71">
        <v>125</v>
      </c>
      <c r="CN71">
        <v>78</v>
      </c>
      <c r="CO71">
        <v>500</v>
      </c>
      <c r="CP71">
        <v>74</v>
      </c>
      <c r="CQ71">
        <v>65</v>
      </c>
      <c r="CR71">
        <v>76</v>
      </c>
      <c r="CS71">
        <v>64</v>
      </c>
      <c r="CT71">
        <v>37</v>
      </c>
      <c r="CU71">
        <v>34</v>
      </c>
      <c r="CV71">
        <v>29</v>
      </c>
      <c r="CW71">
        <v>27</v>
      </c>
      <c r="CX71">
        <v>1147</v>
      </c>
      <c r="CY71">
        <f t="shared" si="20"/>
        <v>578</v>
      </c>
      <c r="CZ71">
        <f t="shared" si="21"/>
        <v>215</v>
      </c>
      <c r="DA71">
        <f t="shared" si="22"/>
        <v>191</v>
      </c>
      <c r="DC71" s="10" t="s">
        <v>940</v>
      </c>
      <c r="DD71">
        <v>625</v>
      </c>
      <c r="DE71">
        <v>522</v>
      </c>
      <c r="DG71">
        <v>1147</v>
      </c>
    </row>
    <row r="72" spans="1:111">
      <c r="A72" s="10" t="s">
        <v>870</v>
      </c>
      <c r="B72">
        <v>3056</v>
      </c>
      <c r="C72">
        <v>2795</v>
      </c>
      <c r="D72">
        <v>5851</v>
      </c>
      <c r="N72">
        <f t="shared" si="13"/>
        <v>5851</v>
      </c>
      <c r="O72">
        <f t="shared" si="14"/>
        <v>5851</v>
      </c>
      <c r="P72">
        <f t="shared" si="15"/>
        <v>0</v>
      </c>
      <c r="Q72">
        <f t="shared" si="16"/>
        <v>0</v>
      </c>
      <c r="R72">
        <f t="shared" si="17"/>
        <v>0</v>
      </c>
      <c r="T72" s="10" t="s">
        <v>870</v>
      </c>
      <c r="U72">
        <v>66</v>
      </c>
      <c r="V72">
        <v>335</v>
      </c>
      <c r="W72">
        <v>945</v>
      </c>
      <c r="X72">
        <v>445</v>
      </c>
      <c r="Y72">
        <v>1858</v>
      </c>
      <c r="Z72">
        <v>321</v>
      </c>
      <c r="AA72">
        <v>377</v>
      </c>
      <c r="AB72">
        <v>370</v>
      </c>
      <c r="AC72">
        <v>330</v>
      </c>
      <c r="AD72">
        <v>245</v>
      </c>
      <c r="AE72">
        <v>209</v>
      </c>
      <c r="AF72">
        <v>143</v>
      </c>
      <c r="AG72">
        <v>207</v>
      </c>
      <c r="AI72">
        <v>5851</v>
      </c>
      <c r="AJ72">
        <f t="shared" si="18"/>
        <v>2303</v>
      </c>
      <c r="AK72">
        <f t="shared" si="12"/>
        <v>1068</v>
      </c>
      <c r="AL72">
        <f t="shared" si="19"/>
        <v>1134</v>
      </c>
      <c r="AO72" s="266" t="s">
        <v>954</v>
      </c>
      <c r="AP72" s="1">
        <v>4</v>
      </c>
      <c r="AQ72" s="1">
        <v>7</v>
      </c>
      <c r="AR72" s="1">
        <v>7</v>
      </c>
      <c r="AS72" s="1">
        <v>1</v>
      </c>
      <c r="AT72" s="1">
        <v>10944</v>
      </c>
      <c r="AU72" s="1"/>
      <c r="AV72" s="1">
        <v>23</v>
      </c>
      <c r="AW72" s="1">
        <v>68</v>
      </c>
      <c r="AX72" s="1">
        <v>6573</v>
      </c>
      <c r="AY72" s="1">
        <v>1</v>
      </c>
      <c r="AZ72" s="1">
        <v>2</v>
      </c>
      <c r="BA72" s="1"/>
      <c r="BB72" s="1"/>
      <c r="BC72" s="1">
        <v>24</v>
      </c>
      <c r="BD72" s="1">
        <v>37</v>
      </c>
      <c r="BE72" s="1">
        <v>38</v>
      </c>
      <c r="BF72" s="1">
        <v>484</v>
      </c>
      <c r="BG72" s="1"/>
      <c r="BH72" s="1"/>
      <c r="BI72" s="1">
        <v>4</v>
      </c>
      <c r="BJ72" s="1">
        <v>11</v>
      </c>
      <c r="BK72" s="1"/>
      <c r="BL72" s="1"/>
      <c r="BM72" s="1"/>
      <c r="BN72" s="1"/>
      <c r="BO72" s="1">
        <v>2</v>
      </c>
      <c r="BP72" s="1">
        <v>9</v>
      </c>
      <c r="BQ72" s="1"/>
      <c r="BR72" s="1"/>
      <c r="BS72" s="1">
        <v>18239</v>
      </c>
      <c r="BX72" s="10" t="s">
        <v>870</v>
      </c>
      <c r="BY72">
        <v>292</v>
      </c>
      <c r="BZ72">
        <v>490</v>
      </c>
      <c r="CB72">
        <v>782</v>
      </c>
      <c r="CJ72" s="10" t="s">
        <v>870</v>
      </c>
      <c r="CK72">
        <v>16</v>
      </c>
      <c r="CL72">
        <v>87</v>
      </c>
      <c r="CM72">
        <v>250</v>
      </c>
      <c r="CN72">
        <v>107</v>
      </c>
      <c r="CO72">
        <v>913</v>
      </c>
      <c r="CP72">
        <v>113</v>
      </c>
      <c r="CQ72">
        <v>121</v>
      </c>
      <c r="CR72">
        <v>95</v>
      </c>
      <c r="CS72">
        <v>62</v>
      </c>
      <c r="CT72">
        <v>45</v>
      </c>
      <c r="CU72">
        <v>30</v>
      </c>
      <c r="CV72">
        <v>20</v>
      </c>
      <c r="CW72">
        <v>31</v>
      </c>
      <c r="CX72">
        <v>1890</v>
      </c>
      <c r="CY72">
        <f t="shared" si="20"/>
        <v>1020</v>
      </c>
      <c r="CZ72">
        <f t="shared" si="21"/>
        <v>329</v>
      </c>
      <c r="DA72">
        <f t="shared" si="22"/>
        <v>188</v>
      </c>
      <c r="DC72" s="10" t="s">
        <v>870</v>
      </c>
      <c r="DD72">
        <v>1108</v>
      </c>
      <c r="DE72">
        <v>782</v>
      </c>
      <c r="DG72">
        <v>1890</v>
      </c>
    </row>
    <row r="73" spans="1:111">
      <c r="A73" s="10" t="s">
        <v>961</v>
      </c>
      <c r="B73">
        <v>9867</v>
      </c>
      <c r="C73">
        <v>7698</v>
      </c>
      <c r="D73">
        <v>17565</v>
      </c>
      <c r="N73">
        <f t="shared" si="13"/>
        <v>17565</v>
      </c>
      <c r="O73">
        <f t="shared" si="14"/>
        <v>17565</v>
      </c>
      <c r="P73">
        <f t="shared" si="15"/>
        <v>0</v>
      </c>
      <c r="Q73">
        <f t="shared" si="16"/>
        <v>0</v>
      </c>
      <c r="R73">
        <f t="shared" si="17"/>
        <v>0</v>
      </c>
      <c r="T73" s="10" t="s">
        <v>961</v>
      </c>
      <c r="U73">
        <v>335</v>
      </c>
      <c r="V73">
        <v>1084</v>
      </c>
      <c r="W73">
        <v>2579</v>
      </c>
      <c r="X73">
        <v>1295</v>
      </c>
      <c r="Y73">
        <v>6214</v>
      </c>
      <c r="Z73">
        <v>1020</v>
      </c>
      <c r="AA73">
        <v>1062</v>
      </c>
      <c r="AB73">
        <v>1091</v>
      </c>
      <c r="AC73">
        <v>829</v>
      </c>
      <c r="AD73">
        <v>666</v>
      </c>
      <c r="AE73">
        <v>484</v>
      </c>
      <c r="AF73">
        <v>396</v>
      </c>
      <c r="AG73">
        <v>510</v>
      </c>
      <c r="AI73">
        <v>17565</v>
      </c>
      <c r="AJ73">
        <f t="shared" si="18"/>
        <v>7509</v>
      </c>
      <c r="AK73">
        <f t="shared" si="12"/>
        <v>3173</v>
      </c>
      <c r="AL73">
        <f t="shared" si="19"/>
        <v>2885</v>
      </c>
      <c r="AO73" s="266" t="s">
        <v>962</v>
      </c>
      <c r="AP73" s="1">
        <v>92</v>
      </c>
      <c r="AQ73" s="1">
        <v>3</v>
      </c>
      <c r="AR73" s="1"/>
      <c r="AS73" s="1"/>
      <c r="AT73" s="1">
        <v>3459</v>
      </c>
      <c r="AU73" s="1"/>
      <c r="AV73" s="1">
        <v>10</v>
      </c>
      <c r="AW73" s="1">
        <v>3</v>
      </c>
      <c r="AX73" s="1">
        <v>816</v>
      </c>
      <c r="AY73" s="1"/>
      <c r="AZ73" s="1"/>
      <c r="BA73" s="1"/>
      <c r="BB73" s="1">
        <v>2</v>
      </c>
      <c r="BC73" s="1">
        <v>2</v>
      </c>
      <c r="BD73" s="1">
        <v>52</v>
      </c>
      <c r="BE73" s="1"/>
      <c r="BF73" s="1"/>
      <c r="BG73" s="1"/>
      <c r="BH73" s="1">
        <v>1</v>
      </c>
      <c r="BI73" s="1">
        <v>1</v>
      </c>
      <c r="BJ73" s="1">
        <v>1</v>
      </c>
      <c r="BK73" s="1">
        <v>1</v>
      </c>
      <c r="BL73" s="1"/>
      <c r="BM73" s="1"/>
      <c r="BN73" s="1"/>
      <c r="BO73" s="1"/>
      <c r="BP73" s="1">
        <v>6</v>
      </c>
      <c r="BQ73" s="1"/>
      <c r="BR73" s="1"/>
      <c r="BS73" s="1">
        <v>4449</v>
      </c>
      <c r="BX73" s="10" t="s">
        <v>961</v>
      </c>
      <c r="BY73">
        <v>8992</v>
      </c>
      <c r="BZ73">
        <v>12043</v>
      </c>
      <c r="CA73">
        <v>39</v>
      </c>
      <c r="CB73">
        <v>21074</v>
      </c>
      <c r="CJ73" s="10" t="s">
        <v>961</v>
      </c>
      <c r="CK73">
        <v>481</v>
      </c>
      <c r="CL73">
        <v>2174</v>
      </c>
      <c r="CM73">
        <v>5554</v>
      </c>
      <c r="CN73">
        <v>2399</v>
      </c>
      <c r="CO73">
        <v>19486</v>
      </c>
      <c r="CP73">
        <v>2541</v>
      </c>
      <c r="CQ73">
        <v>2537</v>
      </c>
      <c r="CR73">
        <v>2228</v>
      </c>
      <c r="CS73">
        <v>1793</v>
      </c>
      <c r="CT73">
        <v>1297</v>
      </c>
      <c r="CU73">
        <v>889</v>
      </c>
      <c r="CV73">
        <v>577</v>
      </c>
      <c r="CW73">
        <v>622</v>
      </c>
      <c r="CX73">
        <v>42578</v>
      </c>
      <c r="CY73">
        <f t="shared" si="20"/>
        <v>21885</v>
      </c>
      <c r="CZ73">
        <f t="shared" si="21"/>
        <v>7306</v>
      </c>
      <c r="DA73">
        <f t="shared" si="22"/>
        <v>5178</v>
      </c>
      <c r="DC73" s="10" t="s">
        <v>961</v>
      </c>
      <c r="DD73">
        <v>21504</v>
      </c>
      <c r="DE73">
        <v>21074</v>
      </c>
      <c r="DG73">
        <v>42578</v>
      </c>
    </row>
    <row r="74" spans="1:111">
      <c r="A74" s="10" t="s">
        <v>963</v>
      </c>
      <c r="B74">
        <v>1144</v>
      </c>
      <c r="C74">
        <v>3328</v>
      </c>
      <c r="D74">
        <v>4472</v>
      </c>
      <c r="N74">
        <f t="shared" si="13"/>
        <v>4472</v>
      </c>
      <c r="O74">
        <f t="shared" si="14"/>
        <v>4472</v>
      </c>
      <c r="P74">
        <f t="shared" si="15"/>
        <v>0</v>
      </c>
      <c r="Q74">
        <f t="shared" si="16"/>
        <v>0</v>
      </c>
      <c r="R74">
        <f t="shared" si="17"/>
        <v>0</v>
      </c>
      <c r="T74" s="10" t="s">
        <v>963</v>
      </c>
      <c r="U74">
        <v>36</v>
      </c>
      <c r="V74">
        <v>142</v>
      </c>
      <c r="W74">
        <v>509</v>
      </c>
      <c r="X74">
        <v>324</v>
      </c>
      <c r="Y74">
        <v>1426</v>
      </c>
      <c r="Z74">
        <v>282</v>
      </c>
      <c r="AA74">
        <v>307</v>
      </c>
      <c r="AB74">
        <v>343</v>
      </c>
      <c r="AC74">
        <v>307</v>
      </c>
      <c r="AD74">
        <v>276</v>
      </c>
      <c r="AE74">
        <v>214</v>
      </c>
      <c r="AF74">
        <v>153</v>
      </c>
      <c r="AG74">
        <v>153</v>
      </c>
      <c r="AI74">
        <v>4472</v>
      </c>
      <c r="AJ74">
        <f t="shared" si="18"/>
        <v>1750</v>
      </c>
      <c r="AK74">
        <f t="shared" si="12"/>
        <v>932</v>
      </c>
      <c r="AL74">
        <f t="shared" si="19"/>
        <v>1103</v>
      </c>
      <c r="AO74" s="266" t="s">
        <v>964</v>
      </c>
      <c r="AP74" s="1">
        <v>1</v>
      </c>
      <c r="AQ74" s="1"/>
      <c r="AR74" s="1"/>
      <c r="AS74" s="1"/>
      <c r="AT74" s="1">
        <v>1503</v>
      </c>
      <c r="AU74" s="1"/>
      <c r="AV74" s="1"/>
      <c r="AW74" s="1"/>
      <c r="AX74" s="1">
        <v>358</v>
      </c>
      <c r="AY74" s="1"/>
      <c r="AZ74" s="1"/>
      <c r="BA74" s="1"/>
      <c r="BB74" s="1"/>
      <c r="BC74" s="1">
        <v>1</v>
      </c>
      <c r="BD74" s="1">
        <v>8</v>
      </c>
      <c r="BE74" s="1">
        <v>4</v>
      </c>
      <c r="BF74" s="1"/>
      <c r="BG74" s="1"/>
      <c r="BH74" s="1"/>
      <c r="BI74" s="1">
        <v>2</v>
      </c>
      <c r="BJ74" s="1"/>
      <c r="BK74" s="1"/>
      <c r="BL74" s="1"/>
      <c r="BM74" s="1"/>
      <c r="BN74" s="1"/>
      <c r="BO74" s="1"/>
      <c r="BP74" s="1">
        <v>3</v>
      </c>
      <c r="BQ74" s="1"/>
      <c r="BR74" s="1"/>
      <c r="BS74" s="1">
        <v>1880</v>
      </c>
      <c r="BX74" s="10" t="s">
        <v>963</v>
      </c>
      <c r="BY74">
        <v>154</v>
      </c>
      <c r="BZ74">
        <v>243</v>
      </c>
      <c r="CB74">
        <v>397</v>
      </c>
      <c r="CJ74" s="10" t="s">
        <v>963</v>
      </c>
      <c r="CK74">
        <v>5</v>
      </c>
      <c r="CL74">
        <v>42</v>
      </c>
      <c r="CM74">
        <v>98</v>
      </c>
      <c r="CN74">
        <v>57</v>
      </c>
      <c r="CO74">
        <v>333</v>
      </c>
      <c r="CP74">
        <v>64</v>
      </c>
      <c r="CQ74">
        <v>53</v>
      </c>
      <c r="CR74">
        <v>40</v>
      </c>
      <c r="CS74">
        <v>47</v>
      </c>
      <c r="CT74">
        <v>34</v>
      </c>
      <c r="CU74">
        <v>32</v>
      </c>
      <c r="CV74">
        <v>27</v>
      </c>
      <c r="CW74">
        <v>23</v>
      </c>
      <c r="CX74">
        <v>855</v>
      </c>
      <c r="CY74">
        <f t="shared" si="20"/>
        <v>390</v>
      </c>
      <c r="CZ74">
        <f t="shared" si="21"/>
        <v>157</v>
      </c>
      <c r="DA74">
        <f t="shared" si="22"/>
        <v>163</v>
      </c>
      <c r="DC74" s="10" t="s">
        <v>963</v>
      </c>
      <c r="DD74">
        <v>458</v>
      </c>
      <c r="DE74">
        <v>397</v>
      </c>
      <c r="DG74">
        <v>855</v>
      </c>
    </row>
    <row r="75" spans="1:111">
      <c r="A75" s="10" t="s">
        <v>900</v>
      </c>
      <c r="B75">
        <v>1081</v>
      </c>
      <c r="C75">
        <v>3569</v>
      </c>
      <c r="D75">
        <v>4650</v>
      </c>
      <c r="N75">
        <f t="shared" si="13"/>
        <v>4650</v>
      </c>
      <c r="O75">
        <f t="shared" si="14"/>
        <v>4650</v>
      </c>
      <c r="P75">
        <f t="shared" si="15"/>
        <v>0</v>
      </c>
      <c r="Q75">
        <f t="shared" si="16"/>
        <v>0</v>
      </c>
      <c r="R75">
        <f t="shared" si="17"/>
        <v>0</v>
      </c>
      <c r="T75" s="10" t="s">
        <v>900</v>
      </c>
      <c r="U75">
        <v>64</v>
      </c>
      <c r="V75">
        <v>522</v>
      </c>
      <c r="W75">
        <v>1333</v>
      </c>
      <c r="X75">
        <v>481</v>
      </c>
      <c r="Y75">
        <v>1521</v>
      </c>
      <c r="Z75">
        <v>177</v>
      </c>
      <c r="AA75">
        <v>121</v>
      </c>
      <c r="AB75">
        <v>119</v>
      </c>
      <c r="AC75">
        <v>96</v>
      </c>
      <c r="AD75">
        <v>70</v>
      </c>
      <c r="AE75">
        <v>45</v>
      </c>
      <c r="AF75">
        <v>39</v>
      </c>
      <c r="AG75">
        <v>62</v>
      </c>
      <c r="AI75">
        <v>4650</v>
      </c>
      <c r="AJ75">
        <f t="shared" si="18"/>
        <v>2002</v>
      </c>
      <c r="AK75">
        <f t="shared" si="12"/>
        <v>417</v>
      </c>
      <c r="AL75">
        <f t="shared" si="19"/>
        <v>312</v>
      </c>
      <c r="AO75" s="266" t="s">
        <v>965</v>
      </c>
      <c r="AP75" s="1">
        <v>5</v>
      </c>
      <c r="AQ75" s="1">
        <v>69</v>
      </c>
      <c r="AR75" s="1">
        <v>3</v>
      </c>
      <c r="AS75" s="1">
        <v>8</v>
      </c>
      <c r="AT75" s="1">
        <v>8453</v>
      </c>
      <c r="AU75" s="1">
        <v>1</v>
      </c>
      <c r="AV75" s="1">
        <v>38</v>
      </c>
      <c r="AW75" s="1">
        <v>5</v>
      </c>
      <c r="AX75" s="1">
        <v>744</v>
      </c>
      <c r="AY75" s="1">
        <v>13</v>
      </c>
      <c r="AZ75" s="1"/>
      <c r="BA75" s="1"/>
      <c r="BB75" s="1">
        <v>6</v>
      </c>
      <c r="BC75" s="1">
        <v>1</v>
      </c>
      <c r="BD75" s="1">
        <v>21</v>
      </c>
      <c r="BE75" s="1">
        <v>9</v>
      </c>
      <c r="BF75" s="1">
        <v>3</v>
      </c>
      <c r="BG75" s="1">
        <v>5</v>
      </c>
      <c r="BH75" s="1">
        <v>2</v>
      </c>
      <c r="BI75" s="1">
        <v>3</v>
      </c>
      <c r="BJ75" s="1">
        <v>4</v>
      </c>
      <c r="BK75" s="1">
        <v>5</v>
      </c>
      <c r="BL75" s="1">
        <v>6</v>
      </c>
      <c r="BM75" s="1"/>
      <c r="BN75" s="1"/>
      <c r="BO75" s="1">
        <v>5</v>
      </c>
      <c r="BP75" s="1">
        <v>11</v>
      </c>
      <c r="BQ75" s="1">
        <v>1</v>
      </c>
      <c r="BR75" s="1"/>
      <c r="BS75" s="1">
        <v>9421</v>
      </c>
      <c r="BX75" s="10" t="s">
        <v>900</v>
      </c>
      <c r="BY75">
        <v>84</v>
      </c>
      <c r="BZ75">
        <v>37</v>
      </c>
      <c r="CB75">
        <v>121</v>
      </c>
      <c r="CJ75" s="10" t="s">
        <v>900</v>
      </c>
      <c r="CK75">
        <v>1</v>
      </c>
      <c r="CL75">
        <v>8</v>
      </c>
      <c r="CM75">
        <v>29</v>
      </c>
      <c r="CN75">
        <v>7</v>
      </c>
      <c r="CO75">
        <v>167</v>
      </c>
      <c r="CP75">
        <v>19</v>
      </c>
      <c r="CQ75">
        <v>13</v>
      </c>
      <c r="CR75">
        <v>13</v>
      </c>
      <c r="CS75">
        <v>8</v>
      </c>
      <c r="CT75">
        <v>2</v>
      </c>
      <c r="CU75">
        <v>3</v>
      </c>
      <c r="CV75">
        <v>2</v>
      </c>
      <c r="CW75">
        <v>4</v>
      </c>
      <c r="CX75">
        <v>276</v>
      </c>
      <c r="CY75">
        <f t="shared" si="20"/>
        <v>174</v>
      </c>
      <c r="CZ75">
        <f t="shared" si="21"/>
        <v>45</v>
      </c>
      <c r="DA75">
        <f t="shared" si="22"/>
        <v>19</v>
      </c>
      <c r="DC75" s="10" t="s">
        <v>900</v>
      </c>
      <c r="DD75">
        <v>155</v>
      </c>
      <c r="DE75">
        <v>121</v>
      </c>
      <c r="DG75">
        <v>276</v>
      </c>
    </row>
    <row r="76" spans="1:111">
      <c r="A76" s="10" t="s">
        <v>902</v>
      </c>
      <c r="B76">
        <v>10377</v>
      </c>
      <c r="C76">
        <v>9383</v>
      </c>
      <c r="D76">
        <v>19760</v>
      </c>
      <c r="N76">
        <f t="shared" si="13"/>
        <v>19760</v>
      </c>
      <c r="O76">
        <f t="shared" si="14"/>
        <v>19760</v>
      </c>
      <c r="P76">
        <f t="shared" si="15"/>
        <v>0</v>
      </c>
      <c r="Q76">
        <f t="shared" si="16"/>
        <v>0</v>
      </c>
      <c r="R76">
        <f t="shared" si="17"/>
        <v>0</v>
      </c>
      <c r="T76" s="10" t="s">
        <v>902</v>
      </c>
      <c r="U76">
        <v>433</v>
      </c>
      <c r="V76">
        <v>1774</v>
      </c>
      <c r="W76">
        <v>4584</v>
      </c>
      <c r="X76">
        <v>1866</v>
      </c>
      <c r="Y76">
        <v>7081</v>
      </c>
      <c r="Z76">
        <v>872</v>
      </c>
      <c r="AA76">
        <v>817</v>
      </c>
      <c r="AB76">
        <v>709</v>
      </c>
      <c r="AC76">
        <v>534</v>
      </c>
      <c r="AD76">
        <v>373</v>
      </c>
      <c r="AE76">
        <v>263</v>
      </c>
      <c r="AF76">
        <v>163</v>
      </c>
      <c r="AG76">
        <v>291</v>
      </c>
      <c r="AI76">
        <v>19760</v>
      </c>
      <c r="AJ76">
        <f t="shared" si="18"/>
        <v>8947</v>
      </c>
      <c r="AK76">
        <f t="shared" si="12"/>
        <v>2398</v>
      </c>
      <c r="AL76">
        <f t="shared" si="19"/>
        <v>1624</v>
      </c>
      <c r="AO76" s="266" t="s">
        <v>966</v>
      </c>
      <c r="AP76" s="1">
        <v>1</v>
      </c>
      <c r="AQ76" s="1">
        <v>2</v>
      </c>
      <c r="AR76" s="1"/>
      <c r="AS76" s="1">
        <v>31</v>
      </c>
      <c r="AT76" s="1">
        <v>13942</v>
      </c>
      <c r="AU76" s="1"/>
      <c r="AV76" s="1">
        <v>69</v>
      </c>
      <c r="AW76" s="1">
        <v>8</v>
      </c>
      <c r="AX76" s="1">
        <v>1903</v>
      </c>
      <c r="AY76" s="1">
        <v>1</v>
      </c>
      <c r="AZ76" s="1">
        <v>1</v>
      </c>
      <c r="BA76" s="1"/>
      <c r="BB76" s="1"/>
      <c r="BC76" s="1">
        <v>7</v>
      </c>
      <c r="BD76" s="1">
        <v>44</v>
      </c>
      <c r="BE76" s="1">
        <v>11</v>
      </c>
      <c r="BF76" s="1"/>
      <c r="BG76" s="1"/>
      <c r="BH76" s="1"/>
      <c r="BI76" s="1">
        <v>31</v>
      </c>
      <c r="BJ76" s="1">
        <v>8</v>
      </c>
      <c r="BK76" s="1">
        <v>4</v>
      </c>
      <c r="BL76" s="1"/>
      <c r="BM76" s="1"/>
      <c r="BN76" s="1"/>
      <c r="BO76" s="1">
        <v>8</v>
      </c>
      <c r="BP76" s="1">
        <v>18</v>
      </c>
      <c r="BQ76" s="1"/>
      <c r="BR76" s="1"/>
      <c r="BS76" s="1">
        <v>16089</v>
      </c>
      <c r="BX76" s="10" t="s">
        <v>902</v>
      </c>
      <c r="BY76">
        <v>397</v>
      </c>
      <c r="BZ76">
        <v>508</v>
      </c>
      <c r="CA76">
        <v>1</v>
      </c>
      <c r="CB76">
        <v>906</v>
      </c>
      <c r="CJ76" s="10" t="s">
        <v>902</v>
      </c>
      <c r="CK76">
        <v>28</v>
      </c>
      <c r="CL76">
        <v>131</v>
      </c>
      <c r="CM76">
        <v>316</v>
      </c>
      <c r="CN76">
        <v>154</v>
      </c>
      <c r="CO76">
        <v>1399</v>
      </c>
      <c r="CP76">
        <v>165</v>
      </c>
      <c r="CQ76">
        <v>95</v>
      </c>
      <c r="CR76">
        <v>96</v>
      </c>
      <c r="CS76">
        <v>37</v>
      </c>
      <c r="CT76">
        <v>34</v>
      </c>
      <c r="CU76">
        <v>13</v>
      </c>
      <c r="CV76">
        <v>8</v>
      </c>
      <c r="CW76">
        <v>13</v>
      </c>
      <c r="CX76">
        <v>2489</v>
      </c>
      <c r="CY76">
        <f t="shared" si="20"/>
        <v>1553</v>
      </c>
      <c r="CZ76">
        <f t="shared" si="21"/>
        <v>356</v>
      </c>
      <c r="DA76">
        <f t="shared" si="22"/>
        <v>105</v>
      </c>
      <c r="DC76" s="10" t="s">
        <v>902</v>
      </c>
      <c r="DD76">
        <v>1583</v>
      </c>
      <c r="DE76">
        <v>906</v>
      </c>
      <c r="DG76">
        <v>2489</v>
      </c>
    </row>
    <row r="77" spans="1:111">
      <c r="A77" s="10" t="s">
        <v>967</v>
      </c>
      <c r="B77">
        <v>2404</v>
      </c>
      <c r="C77">
        <v>5772</v>
      </c>
      <c r="D77">
        <v>8176</v>
      </c>
      <c r="N77">
        <f t="shared" si="13"/>
        <v>8176</v>
      </c>
      <c r="O77">
        <f t="shared" si="14"/>
        <v>8176</v>
      </c>
      <c r="P77">
        <f t="shared" si="15"/>
        <v>0</v>
      </c>
      <c r="Q77">
        <f t="shared" si="16"/>
        <v>0</v>
      </c>
      <c r="R77">
        <f t="shared" si="17"/>
        <v>0</v>
      </c>
      <c r="T77" s="10" t="s">
        <v>967</v>
      </c>
      <c r="U77">
        <v>107</v>
      </c>
      <c r="V77">
        <v>428</v>
      </c>
      <c r="W77">
        <v>1251</v>
      </c>
      <c r="X77">
        <v>730</v>
      </c>
      <c r="Y77">
        <v>2679</v>
      </c>
      <c r="Z77">
        <v>431</v>
      </c>
      <c r="AA77">
        <v>487</v>
      </c>
      <c r="AB77">
        <v>435</v>
      </c>
      <c r="AC77">
        <v>488</v>
      </c>
      <c r="AD77">
        <v>423</v>
      </c>
      <c r="AE77">
        <v>276</v>
      </c>
      <c r="AF77">
        <v>193</v>
      </c>
      <c r="AG77">
        <v>248</v>
      </c>
      <c r="AI77">
        <v>8176</v>
      </c>
      <c r="AJ77">
        <f t="shared" si="18"/>
        <v>3409</v>
      </c>
      <c r="AK77">
        <f t="shared" si="12"/>
        <v>1353</v>
      </c>
      <c r="AL77">
        <f t="shared" si="19"/>
        <v>1628</v>
      </c>
      <c r="AO77" s="266" t="s">
        <v>968</v>
      </c>
      <c r="AP77" s="1">
        <v>2</v>
      </c>
      <c r="AQ77" s="1">
        <v>6</v>
      </c>
      <c r="AR77" s="1">
        <v>1</v>
      </c>
      <c r="AS77" s="1"/>
      <c r="AT77" s="1">
        <v>2586</v>
      </c>
      <c r="AU77" s="1"/>
      <c r="AV77" s="1">
        <v>2</v>
      </c>
      <c r="AW77" s="1">
        <v>2</v>
      </c>
      <c r="AX77" s="1">
        <v>1299</v>
      </c>
      <c r="AY77" s="1"/>
      <c r="AZ77" s="1">
        <v>1</v>
      </c>
      <c r="BA77" s="1"/>
      <c r="BB77" s="1"/>
      <c r="BC77" s="1"/>
      <c r="BD77" s="1">
        <v>9</v>
      </c>
      <c r="BE77" s="1"/>
      <c r="BF77" s="1">
        <v>1</v>
      </c>
      <c r="BG77" s="1">
        <v>2</v>
      </c>
      <c r="BH77" s="1"/>
      <c r="BI77" s="1">
        <v>4</v>
      </c>
      <c r="BJ77" s="1"/>
      <c r="BK77" s="1"/>
      <c r="BL77" s="1"/>
      <c r="BM77" s="1"/>
      <c r="BN77" s="1"/>
      <c r="BO77" s="1"/>
      <c r="BP77" s="1">
        <v>1</v>
      </c>
      <c r="BQ77" s="1"/>
      <c r="BR77" s="1"/>
      <c r="BS77" s="1">
        <v>3916</v>
      </c>
      <c r="BX77" s="10" t="s">
        <v>967</v>
      </c>
      <c r="BY77">
        <v>166</v>
      </c>
      <c r="BZ77">
        <v>163</v>
      </c>
      <c r="CB77">
        <v>329</v>
      </c>
      <c r="CJ77" s="10" t="s">
        <v>967</v>
      </c>
      <c r="CK77">
        <v>9</v>
      </c>
      <c r="CL77">
        <v>27</v>
      </c>
      <c r="CM77">
        <v>104</v>
      </c>
      <c r="CN77">
        <v>38</v>
      </c>
      <c r="CO77">
        <v>331</v>
      </c>
      <c r="CP77">
        <v>38</v>
      </c>
      <c r="CQ77">
        <v>29</v>
      </c>
      <c r="CR77">
        <v>49</v>
      </c>
      <c r="CS77">
        <v>27</v>
      </c>
      <c r="CT77">
        <v>23</v>
      </c>
      <c r="CU77">
        <v>10</v>
      </c>
      <c r="CV77">
        <v>5</v>
      </c>
      <c r="CW77">
        <v>17</v>
      </c>
      <c r="CX77">
        <v>707</v>
      </c>
      <c r="CY77">
        <f t="shared" si="20"/>
        <v>369</v>
      </c>
      <c r="CZ77">
        <f t="shared" si="21"/>
        <v>116</v>
      </c>
      <c r="DA77">
        <f t="shared" si="22"/>
        <v>82</v>
      </c>
      <c r="DC77" s="10" t="s">
        <v>967</v>
      </c>
      <c r="DD77">
        <v>378</v>
      </c>
      <c r="DE77">
        <v>329</v>
      </c>
      <c r="DG77">
        <v>707</v>
      </c>
    </row>
    <row r="78" spans="1:111">
      <c r="A78" s="10" t="s">
        <v>904</v>
      </c>
      <c r="B78">
        <v>14906</v>
      </c>
      <c r="C78">
        <v>32698</v>
      </c>
      <c r="D78">
        <v>47604</v>
      </c>
      <c r="N78">
        <f t="shared" si="13"/>
        <v>47604</v>
      </c>
      <c r="O78">
        <f t="shared" si="14"/>
        <v>47604</v>
      </c>
      <c r="P78">
        <f t="shared" si="15"/>
        <v>0</v>
      </c>
      <c r="Q78">
        <f t="shared" si="16"/>
        <v>0</v>
      </c>
      <c r="R78">
        <f t="shared" si="17"/>
        <v>0</v>
      </c>
      <c r="T78" s="10" t="s">
        <v>904</v>
      </c>
      <c r="U78">
        <v>861</v>
      </c>
      <c r="V78">
        <v>3224</v>
      </c>
      <c r="W78">
        <v>10911</v>
      </c>
      <c r="X78">
        <v>5117</v>
      </c>
      <c r="Y78">
        <v>16853</v>
      </c>
      <c r="Z78">
        <v>2183</v>
      </c>
      <c r="AA78">
        <v>1916</v>
      </c>
      <c r="AB78">
        <v>1725</v>
      </c>
      <c r="AC78">
        <v>1410</v>
      </c>
      <c r="AD78">
        <v>1128</v>
      </c>
      <c r="AE78">
        <v>743</v>
      </c>
      <c r="AF78">
        <v>567</v>
      </c>
      <c r="AG78">
        <v>966</v>
      </c>
      <c r="AI78">
        <v>47604</v>
      </c>
      <c r="AJ78">
        <f t="shared" si="18"/>
        <v>21970</v>
      </c>
      <c r="AK78">
        <f t="shared" si="12"/>
        <v>5824</v>
      </c>
      <c r="AL78">
        <f t="shared" si="19"/>
        <v>4814</v>
      </c>
      <c r="AO78" s="266" t="s">
        <v>969</v>
      </c>
      <c r="AP78" s="1"/>
      <c r="AQ78" s="1"/>
      <c r="AR78" s="1"/>
      <c r="AS78" s="1"/>
      <c r="AT78" s="1">
        <v>5962</v>
      </c>
      <c r="AU78" s="1">
        <v>1</v>
      </c>
      <c r="AV78" s="1"/>
      <c r="AW78" s="1">
        <v>3</v>
      </c>
      <c r="AX78" s="1">
        <v>6183</v>
      </c>
      <c r="AY78" s="1"/>
      <c r="AZ78" s="1"/>
      <c r="BA78" s="1"/>
      <c r="BB78" s="1"/>
      <c r="BC78" s="1"/>
      <c r="BD78" s="1">
        <v>635</v>
      </c>
      <c r="BE78" s="1"/>
      <c r="BF78" s="1">
        <v>5</v>
      </c>
      <c r="BG78" s="1"/>
      <c r="BH78" s="1"/>
      <c r="BI78" s="1">
        <v>6</v>
      </c>
      <c r="BJ78" s="1">
        <v>34</v>
      </c>
      <c r="BK78" s="1"/>
      <c r="BL78" s="1"/>
      <c r="BM78" s="1">
        <v>3</v>
      </c>
      <c r="BN78" s="1"/>
      <c r="BO78" s="1"/>
      <c r="BP78" s="1">
        <v>88</v>
      </c>
      <c r="BQ78" s="1"/>
      <c r="BR78" s="1"/>
      <c r="BS78" s="1">
        <v>12920</v>
      </c>
      <c r="BX78" s="10" t="s">
        <v>904</v>
      </c>
      <c r="BY78">
        <v>990</v>
      </c>
      <c r="BZ78">
        <v>1150</v>
      </c>
      <c r="CB78">
        <v>2140</v>
      </c>
      <c r="CJ78" s="10" t="s">
        <v>904</v>
      </c>
      <c r="CK78">
        <v>69</v>
      </c>
      <c r="CL78">
        <v>242</v>
      </c>
      <c r="CM78">
        <v>666</v>
      </c>
      <c r="CN78">
        <v>320</v>
      </c>
      <c r="CO78">
        <v>2532</v>
      </c>
      <c r="CP78">
        <v>298</v>
      </c>
      <c r="CQ78">
        <v>242</v>
      </c>
      <c r="CR78">
        <v>157</v>
      </c>
      <c r="CS78">
        <v>120</v>
      </c>
      <c r="CT78">
        <v>87</v>
      </c>
      <c r="CU78">
        <v>37</v>
      </c>
      <c r="CV78">
        <v>26</v>
      </c>
      <c r="CW78">
        <v>38</v>
      </c>
      <c r="CX78">
        <v>4834</v>
      </c>
      <c r="CY78">
        <f t="shared" si="20"/>
        <v>2852</v>
      </c>
      <c r="CZ78">
        <f t="shared" si="21"/>
        <v>697</v>
      </c>
      <c r="DA78">
        <f t="shared" si="22"/>
        <v>308</v>
      </c>
      <c r="DC78" s="10" t="s">
        <v>904</v>
      </c>
      <c r="DD78">
        <v>2694</v>
      </c>
      <c r="DE78">
        <v>2140</v>
      </c>
      <c r="DG78">
        <v>4834</v>
      </c>
    </row>
    <row r="79" spans="1:111">
      <c r="A79" s="10" t="s">
        <v>887</v>
      </c>
      <c r="B79">
        <v>14985</v>
      </c>
      <c r="C79">
        <v>9671</v>
      </c>
      <c r="D79">
        <v>24656</v>
      </c>
      <c r="N79">
        <f t="shared" si="13"/>
        <v>24656</v>
      </c>
      <c r="O79">
        <f t="shared" si="14"/>
        <v>24656</v>
      </c>
      <c r="P79">
        <f t="shared" si="15"/>
        <v>0</v>
      </c>
      <c r="Q79">
        <f t="shared" si="16"/>
        <v>0</v>
      </c>
      <c r="R79">
        <f t="shared" si="17"/>
        <v>0</v>
      </c>
      <c r="T79" s="10" t="s">
        <v>887</v>
      </c>
      <c r="U79">
        <v>578</v>
      </c>
      <c r="V79">
        <v>1885</v>
      </c>
      <c r="W79">
        <v>5541</v>
      </c>
      <c r="X79">
        <v>2390</v>
      </c>
      <c r="Y79">
        <v>8292</v>
      </c>
      <c r="Z79">
        <v>1094</v>
      </c>
      <c r="AA79">
        <v>1107</v>
      </c>
      <c r="AB79">
        <v>1060</v>
      </c>
      <c r="AC79">
        <v>838</v>
      </c>
      <c r="AD79">
        <v>598</v>
      </c>
      <c r="AE79">
        <v>492</v>
      </c>
      <c r="AF79">
        <v>303</v>
      </c>
      <c r="AG79">
        <v>478</v>
      </c>
      <c r="AI79">
        <v>24656</v>
      </c>
      <c r="AJ79">
        <f t="shared" si="18"/>
        <v>10682</v>
      </c>
      <c r="AK79">
        <f t="shared" si="12"/>
        <v>3261</v>
      </c>
      <c r="AL79">
        <f t="shared" si="19"/>
        <v>2709</v>
      </c>
      <c r="AO79" s="266" t="s">
        <v>970</v>
      </c>
      <c r="AP79" s="1">
        <v>5</v>
      </c>
      <c r="AQ79" s="1">
        <v>83</v>
      </c>
      <c r="AR79" s="1"/>
      <c r="AS79" s="1">
        <v>3</v>
      </c>
      <c r="AT79" s="1">
        <v>21467</v>
      </c>
      <c r="AU79" s="1">
        <v>1</v>
      </c>
      <c r="AV79" s="1">
        <v>11</v>
      </c>
      <c r="AW79" s="1">
        <v>7</v>
      </c>
      <c r="AX79" s="1">
        <v>5159</v>
      </c>
      <c r="AY79" s="1"/>
      <c r="AZ79" s="1"/>
      <c r="BA79" s="1"/>
      <c r="BB79" s="1"/>
      <c r="BC79" s="1">
        <v>14</v>
      </c>
      <c r="BD79" s="1">
        <v>197</v>
      </c>
      <c r="BE79" s="1">
        <v>1</v>
      </c>
      <c r="BF79" s="1">
        <v>2</v>
      </c>
      <c r="BG79" s="1"/>
      <c r="BH79" s="1"/>
      <c r="BI79" s="1">
        <v>25</v>
      </c>
      <c r="BJ79" s="1">
        <v>1</v>
      </c>
      <c r="BK79" s="1">
        <v>9</v>
      </c>
      <c r="BL79" s="1">
        <v>2</v>
      </c>
      <c r="BM79" s="1">
        <v>1</v>
      </c>
      <c r="BN79" s="1"/>
      <c r="BO79" s="1"/>
      <c r="BP79" s="1">
        <v>11</v>
      </c>
      <c r="BQ79" s="1"/>
      <c r="BR79" s="1"/>
      <c r="BS79" s="1">
        <v>26999</v>
      </c>
      <c r="BX79" s="10" t="s">
        <v>887</v>
      </c>
      <c r="BY79">
        <v>433</v>
      </c>
      <c r="BZ79">
        <v>201</v>
      </c>
      <c r="CB79">
        <v>634</v>
      </c>
      <c r="CJ79" s="10" t="s">
        <v>887</v>
      </c>
      <c r="CK79">
        <v>11</v>
      </c>
      <c r="CL79">
        <v>61</v>
      </c>
      <c r="CM79">
        <v>127</v>
      </c>
      <c r="CN79">
        <v>50</v>
      </c>
      <c r="CO79">
        <v>868</v>
      </c>
      <c r="CP79">
        <v>90</v>
      </c>
      <c r="CQ79">
        <v>61</v>
      </c>
      <c r="CR79">
        <v>59</v>
      </c>
      <c r="CS79">
        <v>28</v>
      </c>
      <c r="CT79">
        <v>7</v>
      </c>
      <c r="CU79">
        <v>8</v>
      </c>
      <c r="CV79">
        <v>1</v>
      </c>
      <c r="CW79">
        <v>4</v>
      </c>
      <c r="CX79">
        <v>1375</v>
      </c>
      <c r="CY79">
        <f t="shared" si="20"/>
        <v>918</v>
      </c>
      <c r="CZ79">
        <f t="shared" si="21"/>
        <v>210</v>
      </c>
      <c r="DA79">
        <f t="shared" si="22"/>
        <v>48</v>
      </c>
      <c r="DC79" s="10" t="s">
        <v>887</v>
      </c>
      <c r="DD79">
        <v>741</v>
      </c>
      <c r="DE79">
        <v>634</v>
      </c>
      <c r="DG79">
        <v>1375</v>
      </c>
    </row>
    <row r="80" spans="1:111">
      <c r="A80" s="10" t="s">
        <v>942</v>
      </c>
      <c r="B80">
        <v>622</v>
      </c>
      <c r="C80">
        <v>1106</v>
      </c>
      <c r="D80">
        <v>1728</v>
      </c>
      <c r="N80">
        <f t="shared" si="13"/>
        <v>1728</v>
      </c>
      <c r="O80">
        <f t="shared" si="14"/>
        <v>1728</v>
      </c>
      <c r="P80">
        <f t="shared" si="15"/>
        <v>0</v>
      </c>
      <c r="Q80">
        <f t="shared" si="16"/>
        <v>0</v>
      </c>
      <c r="R80">
        <f t="shared" si="17"/>
        <v>0</v>
      </c>
      <c r="T80" s="10" t="s">
        <v>942</v>
      </c>
      <c r="U80">
        <v>14</v>
      </c>
      <c r="V80">
        <v>75</v>
      </c>
      <c r="W80">
        <v>241</v>
      </c>
      <c r="X80">
        <v>127</v>
      </c>
      <c r="Y80">
        <v>533</v>
      </c>
      <c r="Z80">
        <v>113</v>
      </c>
      <c r="AA80">
        <v>121</v>
      </c>
      <c r="AB80">
        <v>114</v>
      </c>
      <c r="AC80">
        <v>88</v>
      </c>
      <c r="AD80">
        <v>87</v>
      </c>
      <c r="AE80">
        <v>69</v>
      </c>
      <c r="AF80">
        <v>65</v>
      </c>
      <c r="AG80">
        <v>81</v>
      </c>
      <c r="AI80">
        <v>1728</v>
      </c>
      <c r="AJ80">
        <f t="shared" si="18"/>
        <v>660</v>
      </c>
      <c r="AK80">
        <f t="shared" si="12"/>
        <v>348</v>
      </c>
      <c r="AL80">
        <f t="shared" si="19"/>
        <v>390</v>
      </c>
      <c r="AO80" s="13" t="s">
        <v>689</v>
      </c>
      <c r="AP80" s="156">
        <v>314</v>
      </c>
      <c r="AQ80" s="156">
        <v>609</v>
      </c>
      <c r="AR80" s="156">
        <v>11</v>
      </c>
      <c r="AS80" s="156">
        <v>107</v>
      </c>
      <c r="AT80" s="156">
        <v>138884</v>
      </c>
      <c r="AU80" s="156">
        <v>127</v>
      </c>
      <c r="AV80" s="156">
        <v>327</v>
      </c>
      <c r="AW80" s="156">
        <v>179</v>
      </c>
      <c r="AX80" s="156">
        <v>100571</v>
      </c>
      <c r="AY80" s="156">
        <v>107</v>
      </c>
      <c r="AZ80" s="156">
        <v>73</v>
      </c>
      <c r="BA80" s="156">
        <v>19</v>
      </c>
      <c r="BB80" s="156">
        <v>29</v>
      </c>
      <c r="BC80" s="156">
        <v>159</v>
      </c>
      <c r="BD80" s="156">
        <v>3313</v>
      </c>
      <c r="BE80" s="156">
        <v>220</v>
      </c>
      <c r="BF80" s="156">
        <v>40</v>
      </c>
      <c r="BG80" s="156">
        <v>19</v>
      </c>
      <c r="BH80" s="156">
        <v>10</v>
      </c>
      <c r="BI80" s="156">
        <v>307</v>
      </c>
      <c r="BJ80" s="156">
        <v>314</v>
      </c>
      <c r="BK80" s="156">
        <v>108</v>
      </c>
      <c r="BL80" s="156">
        <v>10</v>
      </c>
      <c r="BM80" s="156">
        <v>100</v>
      </c>
      <c r="BN80" s="156"/>
      <c r="BO80" s="156">
        <v>507</v>
      </c>
      <c r="BP80" s="156">
        <v>568</v>
      </c>
      <c r="BQ80" s="156"/>
      <c r="BR80" s="156"/>
      <c r="BS80" s="1">
        <v>247032</v>
      </c>
      <c r="BX80" s="10" t="s">
        <v>942</v>
      </c>
      <c r="BY80">
        <v>51</v>
      </c>
      <c r="BZ80">
        <v>62</v>
      </c>
      <c r="CB80">
        <v>113</v>
      </c>
      <c r="CJ80" s="10" t="s">
        <v>942</v>
      </c>
      <c r="CK80">
        <v>1</v>
      </c>
      <c r="CL80">
        <v>7</v>
      </c>
      <c r="CM80">
        <v>22</v>
      </c>
      <c r="CN80">
        <v>18</v>
      </c>
      <c r="CO80">
        <v>118</v>
      </c>
      <c r="CP80">
        <v>14</v>
      </c>
      <c r="CQ80">
        <v>16</v>
      </c>
      <c r="CR80">
        <v>17</v>
      </c>
      <c r="CS80">
        <v>7</v>
      </c>
      <c r="CT80">
        <v>7</v>
      </c>
      <c r="CU80">
        <v>5</v>
      </c>
      <c r="CV80">
        <v>3</v>
      </c>
      <c r="CW80">
        <v>6</v>
      </c>
      <c r="CX80">
        <v>241</v>
      </c>
      <c r="CY80">
        <f t="shared" si="20"/>
        <v>136</v>
      </c>
      <c r="CZ80">
        <f t="shared" si="21"/>
        <v>47</v>
      </c>
      <c r="DA80">
        <f t="shared" si="22"/>
        <v>28</v>
      </c>
      <c r="DC80" s="10" t="s">
        <v>942</v>
      </c>
      <c r="DD80">
        <v>128</v>
      </c>
      <c r="DE80">
        <v>113</v>
      </c>
      <c r="DG80">
        <v>241</v>
      </c>
    </row>
    <row r="81" spans="1:111">
      <c r="A81" s="10" t="s">
        <v>971</v>
      </c>
      <c r="B81">
        <v>5639</v>
      </c>
      <c r="C81">
        <v>6029</v>
      </c>
      <c r="D81">
        <v>11668</v>
      </c>
      <c r="N81">
        <f t="shared" si="13"/>
        <v>11668</v>
      </c>
      <c r="O81">
        <f t="shared" si="14"/>
        <v>11668</v>
      </c>
      <c r="P81">
        <f t="shared" si="15"/>
        <v>0</v>
      </c>
      <c r="Q81">
        <f t="shared" si="16"/>
        <v>0</v>
      </c>
      <c r="R81">
        <f t="shared" si="17"/>
        <v>0</v>
      </c>
      <c r="T81" s="10" t="s">
        <v>971</v>
      </c>
      <c r="U81">
        <v>130</v>
      </c>
      <c r="V81">
        <v>648</v>
      </c>
      <c r="W81">
        <v>1671</v>
      </c>
      <c r="X81">
        <v>729</v>
      </c>
      <c r="Y81">
        <v>4172</v>
      </c>
      <c r="Z81">
        <v>694</v>
      </c>
      <c r="AA81">
        <v>734</v>
      </c>
      <c r="AB81">
        <v>759</v>
      </c>
      <c r="AC81">
        <v>642</v>
      </c>
      <c r="AD81">
        <v>452</v>
      </c>
      <c r="AE81">
        <v>368</v>
      </c>
      <c r="AF81">
        <v>272</v>
      </c>
      <c r="AG81">
        <v>397</v>
      </c>
      <c r="AI81">
        <v>11668</v>
      </c>
      <c r="AJ81">
        <f t="shared" si="18"/>
        <v>4901</v>
      </c>
      <c r="AK81">
        <f t="shared" si="12"/>
        <v>2187</v>
      </c>
      <c r="AL81">
        <f t="shared" si="19"/>
        <v>2131</v>
      </c>
      <c r="AO81" s="266" t="s">
        <v>867</v>
      </c>
      <c r="AP81" s="1">
        <v>3</v>
      </c>
      <c r="AQ81" s="1">
        <v>24</v>
      </c>
      <c r="AR81" s="1"/>
      <c r="AS81" s="1">
        <v>1</v>
      </c>
      <c r="AT81" s="1">
        <v>8850</v>
      </c>
      <c r="AU81" s="1"/>
      <c r="AV81" s="1"/>
      <c r="AW81" s="1">
        <v>5</v>
      </c>
      <c r="AX81" s="1">
        <v>3089</v>
      </c>
      <c r="AY81" s="1">
        <v>3</v>
      </c>
      <c r="AZ81" s="1">
        <v>1</v>
      </c>
      <c r="BA81" s="1"/>
      <c r="BB81" s="1"/>
      <c r="BC81" s="1">
        <v>4</v>
      </c>
      <c r="BD81" s="1">
        <v>435</v>
      </c>
      <c r="BE81" s="1">
        <v>15</v>
      </c>
      <c r="BF81" s="1">
        <v>1</v>
      </c>
      <c r="BG81" s="1"/>
      <c r="BH81" s="1"/>
      <c r="BI81" s="1">
        <v>4</v>
      </c>
      <c r="BJ81" s="1"/>
      <c r="BK81" s="1"/>
      <c r="BL81" s="1"/>
      <c r="BM81" s="1"/>
      <c r="BN81" s="1"/>
      <c r="BO81" s="1"/>
      <c r="BP81" s="1">
        <v>10</v>
      </c>
      <c r="BQ81" s="1"/>
      <c r="BR81" s="1"/>
      <c r="BS81" s="1">
        <v>12445</v>
      </c>
      <c r="BX81" s="10" t="s">
        <v>971</v>
      </c>
      <c r="BY81">
        <v>1105</v>
      </c>
      <c r="BZ81">
        <v>1412</v>
      </c>
      <c r="CA81">
        <v>7</v>
      </c>
      <c r="CB81">
        <v>2524</v>
      </c>
      <c r="CJ81" s="10" t="s">
        <v>971</v>
      </c>
      <c r="CK81">
        <v>57</v>
      </c>
      <c r="CL81">
        <v>217</v>
      </c>
      <c r="CM81">
        <v>673</v>
      </c>
      <c r="CN81">
        <v>305</v>
      </c>
      <c r="CO81">
        <v>2273</v>
      </c>
      <c r="CP81">
        <v>345</v>
      </c>
      <c r="CQ81">
        <v>307</v>
      </c>
      <c r="CR81">
        <v>282</v>
      </c>
      <c r="CS81">
        <v>233</v>
      </c>
      <c r="CT81">
        <v>152</v>
      </c>
      <c r="CU81">
        <v>126</v>
      </c>
      <c r="CV81">
        <v>77</v>
      </c>
      <c r="CW81">
        <v>101</v>
      </c>
      <c r="CX81">
        <v>5148</v>
      </c>
      <c r="CY81">
        <f t="shared" si="20"/>
        <v>2578</v>
      </c>
      <c r="CZ81">
        <f t="shared" si="21"/>
        <v>934</v>
      </c>
      <c r="DA81">
        <f t="shared" si="22"/>
        <v>689</v>
      </c>
      <c r="DC81" s="10" t="s">
        <v>971</v>
      </c>
      <c r="DD81">
        <v>2624</v>
      </c>
      <c r="DE81">
        <v>2524</v>
      </c>
      <c r="DG81">
        <v>5148</v>
      </c>
    </row>
    <row r="82" spans="1:111">
      <c r="A82" s="10" t="s">
        <v>944</v>
      </c>
      <c r="B82">
        <v>1386</v>
      </c>
      <c r="C82">
        <v>5131</v>
      </c>
      <c r="D82">
        <v>6517</v>
      </c>
      <c r="N82">
        <f t="shared" si="13"/>
        <v>6517</v>
      </c>
      <c r="O82">
        <f t="shared" si="14"/>
        <v>6517</v>
      </c>
      <c r="P82">
        <f t="shared" si="15"/>
        <v>0</v>
      </c>
      <c r="Q82">
        <f t="shared" si="16"/>
        <v>0</v>
      </c>
      <c r="R82">
        <f t="shared" si="17"/>
        <v>0</v>
      </c>
      <c r="T82" s="10" t="s">
        <v>944</v>
      </c>
      <c r="U82">
        <v>87</v>
      </c>
      <c r="V82">
        <v>443</v>
      </c>
      <c r="W82">
        <v>1194</v>
      </c>
      <c r="X82">
        <v>560</v>
      </c>
      <c r="Y82">
        <v>2294</v>
      </c>
      <c r="Z82">
        <v>324</v>
      </c>
      <c r="AA82">
        <v>339</v>
      </c>
      <c r="AB82">
        <v>289</v>
      </c>
      <c r="AC82">
        <v>228</v>
      </c>
      <c r="AD82">
        <v>187</v>
      </c>
      <c r="AE82">
        <v>171</v>
      </c>
      <c r="AF82">
        <v>153</v>
      </c>
      <c r="AG82">
        <v>248</v>
      </c>
      <c r="AI82">
        <v>6517</v>
      </c>
      <c r="AJ82">
        <f t="shared" si="18"/>
        <v>2854</v>
      </c>
      <c r="AK82">
        <f t="shared" si="12"/>
        <v>952</v>
      </c>
      <c r="AL82">
        <f t="shared" si="19"/>
        <v>987</v>
      </c>
      <c r="AO82" s="266" t="s">
        <v>871</v>
      </c>
      <c r="AP82" s="1">
        <v>1</v>
      </c>
      <c r="AQ82" s="1"/>
      <c r="AR82" s="1"/>
      <c r="AS82" s="1"/>
      <c r="AT82" s="1">
        <v>721</v>
      </c>
      <c r="AU82" s="1"/>
      <c r="AV82" s="1"/>
      <c r="AW82" s="1">
        <v>8</v>
      </c>
      <c r="AX82" s="1">
        <v>2211</v>
      </c>
      <c r="AY82" s="1"/>
      <c r="AZ82" s="1"/>
      <c r="BA82" s="1"/>
      <c r="BB82" s="1"/>
      <c r="BC82" s="1"/>
      <c r="BD82" s="1">
        <v>1</v>
      </c>
      <c r="BE82" s="1">
        <v>2</v>
      </c>
      <c r="BF82" s="1"/>
      <c r="BG82" s="1"/>
      <c r="BH82" s="1"/>
      <c r="BI82" s="1">
        <v>3</v>
      </c>
      <c r="BJ82" s="1"/>
      <c r="BK82" s="1"/>
      <c r="BL82" s="1"/>
      <c r="BM82" s="1"/>
      <c r="BN82" s="1"/>
      <c r="BO82" s="1"/>
      <c r="BP82" s="1">
        <v>2</v>
      </c>
      <c r="BQ82" s="1"/>
      <c r="BR82" s="1"/>
      <c r="BS82" s="1">
        <v>2949</v>
      </c>
      <c r="BX82" s="10" t="s">
        <v>944</v>
      </c>
      <c r="BY82">
        <v>179</v>
      </c>
      <c r="BZ82">
        <v>82</v>
      </c>
      <c r="CB82">
        <v>261</v>
      </c>
      <c r="CJ82" s="10" t="s">
        <v>944</v>
      </c>
      <c r="CK82">
        <v>4</v>
      </c>
      <c r="CL82">
        <v>12</v>
      </c>
      <c r="CM82">
        <v>59</v>
      </c>
      <c r="CN82">
        <v>26</v>
      </c>
      <c r="CO82">
        <v>392</v>
      </c>
      <c r="CP82">
        <v>36</v>
      </c>
      <c r="CQ82">
        <v>22</v>
      </c>
      <c r="CR82">
        <v>18</v>
      </c>
      <c r="CS82">
        <v>19</v>
      </c>
      <c r="CT82">
        <v>8</v>
      </c>
      <c r="CU82">
        <v>3</v>
      </c>
      <c r="CV82">
        <v>6</v>
      </c>
      <c r="CW82">
        <v>11</v>
      </c>
      <c r="CX82">
        <v>616</v>
      </c>
      <c r="CY82">
        <f t="shared" si="20"/>
        <v>418</v>
      </c>
      <c r="CZ82">
        <f t="shared" si="21"/>
        <v>76</v>
      </c>
      <c r="DA82">
        <f t="shared" si="22"/>
        <v>47</v>
      </c>
      <c r="DC82" s="10" t="s">
        <v>944</v>
      </c>
      <c r="DD82">
        <v>355</v>
      </c>
      <c r="DE82">
        <v>261</v>
      </c>
      <c r="DG82">
        <v>616</v>
      </c>
    </row>
    <row r="83" spans="1:111">
      <c r="A83" s="10" t="s">
        <v>972</v>
      </c>
      <c r="B83">
        <v>2149</v>
      </c>
      <c r="C83">
        <v>3649</v>
      </c>
      <c r="D83">
        <v>5798</v>
      </c>
      <c r="N83">
        <f t="shared" si="13"/>
        <v>5798</v>
      </c>
      <c r="O83">
        <f t="shared" si="14"/>
        <v>5798</v>
      </c>
      <c r="P83">
        <f t="shared" si="15"/>
        <v>0</v>
      </c>
      <c r="Q83">
        <f t="shared" si="16"/>
        <v>0</v>
      </c>
      <c r="R83">
        <f t="shared" si="17"/>
        <v>0</v>
      </c>
      <c r="T83" s="10" t="s">
        <v>972</v>
      </c>
      <c r="U83">
        <v>70</v>
      </c>
      <c r="V83">
        <v>295</v>
      </c>
      <c r="W83">
        <v>844</v>
      </c>
      <c r="X83">
        <v>496</v>
      </c>
      <c r="Y83">
        <v>1964</v>
      </c>
      <c r="Z83">
        <v>284</v>
      </c>
      <c r="AA83">
        <v>356</v>
      </c>
      <c r="AB83">
        <v>369</v>
      </c>
      <c r="AC83">
        <v>338</v>
      </c>
      <c r="AD83">
        <v>295</v>
      </c>
      <c r="AE83">
        <v>198</v>
      </c>
      <c r="AF83">
        <v>118</v>
      </c>
      <c r="AG83">
        <v>171</v>
      </c>
      <c r="AI83">
        <v>5798</v>
      </c>
      <c r="AJ83">
        <f t="shared" si="18"/>
        <v>2460</v>
      </c>
      <c r="AK83">
        <f t="shared" si="12"/>
        <v>1009</v>
      </c>
      <c r="AL83">
        <f t="shared" si="19"/>
        <v>1120</v>
      </c>
      <c r="AO83" s="266" t="s">
        <v>892</v>
      </c>
      <c r="AP83" s="1"/>
      <c r="AQ83" s="1">
        <v>2</v>
      </c>
      <c r="AR83" s="1"/>
      <c r="AS83" s="1"/>
      <c r="AT83" s="1">
        <v>773</v>
      </c>
      <c r="AU83" s="1"/>
      <c r="AV83" s="1">
        <v>1</v>
      </c>
      <c r="AW83" s="1">
        <v>8</v>
      </c>
      <c r="AX83" s="1">
        <v>5662</v>
      </c>
      <c r="AY83" s="1"/>
      <c r="AZ83" s="1">
        <v>1</v>
      </c>
      <c r="BA83" s="1"/>
      <c r="BB83" s="1"/>
      <c r="BC83" s="1"/>
      <c r="BD83" s="1">
        <v>19</v>
      </c>
      <c r="BE83" s="1"/>
      <c r="BF83" s="1"/>
      <c r="BG83" s="1"/>
      <c r="BH83" s="1"/>
      <c r="BI83" s="1">
        <v>2</v>
      </c>
      <c r="BJ83" s="1"/>
      <c r="BK83" s="1"/>
      <c r="BL83" s="1"/>
      <c r="BM83" s="1"/>
      <c r="BN83" s="1"/>
      <c r="BO83" s="1"/>
      <c r="BP83" s="1">
        <v>7</v>
      </c>
      <c r="BQ83" s="1"/>
      <c r="BR83" s="1"/>
      <c r="BS83" s="1">
        <v>6475</v>
      </c>
      <c r="BX83" s="10" t="s">
        <v>972</v>
      </c>
      <c r="BY83">
        <v>248</v>
      </c>
      <c r="BZ83">
        <v>306</v>
      </c>
      <c r="CA83">
        <v>1</v>
      </c>
      <c r="CB83">
        <v>555</v>
      </c>
      <c r="CJ83" s="10" t="s">
        <v>972</v>
      </c>
      <c r="CK83">
        <v>11</v>
      </c>
      <c r="CL83">
        <v>34</v>
      </c>
      <c r="CM83">
        <v>117</v>
      </c>
      <c r="CN83">
        <v>63</v>
      </c>
      <c r="CO83">
        <v>429</v>
      </c>
      <c r="CP83">
        <v>92</v>
      </c>
      <c r="CQ83">
        <v>87</v>
      </c>
      <c r="CR83">
        <v>75</v>
      </c>
      <c r="CS83">
        <v>66</v>
      </c>
      <c r="CT83">
        <v>52</v>
      </c>
      <c r="CU83">
        <v>48</v>
      </c>
      <c r="CV83">
        <v>27</v>
      </c>
      <c r="CW83">
        <v>31</v>
      </c>
      <c r="CX83">
        <v>1132</v>
      </c>
      <c r="CY83">
        <f t="shared" si="20"/>
        <v>492</v>
      </c>
      <c r="CZ83">
        <f t="shared" si="21"/>
        <v>254</v>
      </c>
      <c r="DA83">
        <f t="shared" si="22"/>
        <v>224</v>
      </c>
      <c r="DC83" s="10" t="s">
        <v>972</v>
      </c>
      <c r="DD83">
        <v>577</v>
      </c>
      <c r="DE83">
        <v>555</v>
      </c>
      <c r="DG83">
        <v>1132</v>
      </c>
    </row>
    <row r="84" spans="1:111">
      <c r="A84" s="10" t="s">
        <v>872</v>
      </c>
      <c r="B84">
        <v>22081</v>
      </c>
      <c r="C84">
        <v>4047</v>
      </c>
      <c r="D84">
        <v>26128</v>
      </c>
      <c r="N84">
        <f t="shared" si="13"/>
        <v>26128</v>
      </c>
      <c r="O84">
        <f t="shared" si="14"/>
        <v>26128</v>
      </c>
      <c r="P84">
        <f t="shared" si="15"/>
        <v>0</v>
      </c>
      <c r="Q84">
        <f t="shared" si="16"/>
        <v>0</v>
      </c>
      <c r="R84">
        <f t="shared" si="17"/>
        <v>0</v>
      </c>
      <c r="T84" s="10" t="s">
        <v>872</v>
      </c>
      <c r="U84">
        <v>319</v>
      </c>
      <c r="V84">
        <v>1454</v>
      </c>
      <c r="W84">
        <v>4273</v>
      </c>
      <c r="X84">
        <v>1951</v>
      </c>
      <c r="Y84">
        <v>9057</v>
      </c>
      <c r="Z84">
        <v>1490</v>
      </c>
      <c r="AA84">
        <v>1552</v>
      </c>
      <c r="AB84">
        <v>1614</v>
      </c>
      <c r="AC84">
        <v>1354</v>
      </c>
      <c r="AD84">
        <v>1043</v>
      </c>
      <c r="AE84">
        <v>773</v>
      </c>
      <c r="AF84">
        <v>570</v>
      </c>
      <c r="AG84">
        <v>678</v>
      </c>
      <c r="AI84">
        <v>26128</v>
      </c>
      <c r="AJ84">
        <f t="shared" si="18"/>
        <v>11008</v>
      </c>
      <c r="AK84">
        <f t="shared" si="12"/>
        <v>4656</v>
      </c>
      <c r="AL84">
        <f t="shared" si="19"/>
        <v>4418</v>
      </c>
      <c r="AO84" s="266" t="s">
        <v>919</v>
      </c>
      <c r="AP84" s="1">
        <v>4</v>
      </c>
      <c r="AQ84" s="1">
        <v>67</v>
      </c>
      <c r="AR84" s="1"/>
      <c r="AS84" s="1">
        <v>1</v>
      </c>
      <c r="AT84" s="1">
        <v>11857</v>
      </c>
      <c r="AU84" s="1"/>
      <c r="AV84" s="1"/>
      <c r="AW84" s="1">
        <v>3</v>
      </c>
      <c r="AX84" s="1">
        <v>3650</v>
      </c>
      <c r="AY84" s="1">
        <v>21</v>
      </c>
      <c r="AZ84" s="1">
        <v>6</v>
      </c>
      <c r="BA84" s="1">
        <v>1</v>
      </c>
      <c r="BB84" s="1"/>
      <c r="BC84" s="1">
        <v>1</v>
      </c>
      <c r="BD84" s="1">
        <v>10</v>
      </c>
      <c r="BE84" s="1">
        <v>26</v>
      </c>
      <c r="BF84" s="1">
        <v>1</v>
      </c>
      <c r="BG84" s="1"/>
      <c r="BH84" s="1"/>
      <c r="BI84" s="1">
        <v>15</v>
      </c>
      <c r="BJ84" s="1">
        <v>39</v>
      </c>
      <c r="BK84" s="1">
        <v>8</v>
      </c>
      <c r="BL84" s="1"/>
      <c r="BM84" s="1">
        <v>19</v>
      </c>
      <c r="BN84" s="1"/>
      <c r="BO84" s="1">
        <v>42</v>
      </c>
      <c r="BP84" s="1">
        <v>63</v>
      </c>
      <c r="BQ84" s="1"/>
      <c r="BR84" s="1"/>
      <c r="BS84" s="1">
        <v>15834</v>
      </c>
      <c r="BX84" s="10" t="s">
        <v>872</v>
      </c>
      <c r="BY84">
        <v>2658</v>
      </c>
      <c r="BZ84">
        <v>4227</v>
      </c>
      <c r="CA84">
        <v>9</v>
      </c>
      <c r="CB84">
        <v>6894</v>
      </c>
      <c r="CJ84" s="10" t="s">
        <v>872</v>
      </c>
      <c r="CK84">
        <v>147</v>
      </c>
      <c r="CL84">
        <v>674</v>
      </c>
      <c r="CM84">
        <v>2169</v>
      </c>
      <c r="CN84">
        <v>992</v>
      </c>
      <c r="CO84">
        <v>7623</v>
      </c>
      <c r="CP84">
        <v>1222</v>
      </c>
      <c r="CQ84">
        <v>1066</v>
      </c>
      <c r="CR84">
        <v>922</v>
      </c>
      <c r="CS84">
        <v>577</v>
      </c>
      <c r="CT84">
        <v>366</v>
      </c>
      <c r="CU84">
        <v>204</v>
      </c>
      <c r="CV84">
        <v>133</v>
      </c>
      <c r="CW84">
        <v>183</v>
      </c>
      <c r="CX84">
        <v>16278</v>
      </c>
      <c r="CY84">
        <f t="shared" si="20"/>
        <v>8615</v>
      </c>
      <c r="CZ84">
        <f t="shared" si="21"/>
        <v>3210</v>
      </c>
      <c r="DA84">
        <f t="shared" si="22"/>
        <v>1463</v>
      </c>
      <c r="DC84" s="10" t="s">
        <v>872</v>
      </c>
      <c r="DD84">
        <v>9384</v>
      </c>
      <c r="DE84">
        <v>6894</v>
      </c>
      <c r="DG84">
        <v>16278</v>
      </c>
    </row>
    <row r="85" spans="1:111">
      <c r="A85" s="10" t="s">
        <v>874</v>
      </c>
      <c r="B85">
        <v>4857</v>
      </c>
      <c r="C85">
        <v>2346</v>
      </c>
      <c r="D85">
        <v>7203</v>
      </c>
      <c r="N85">
        <f t="shared" si="13"/>
        <v>7203</v>
      </c>
      <c r="O85">
        <f t="shared" si="14"/>
        <v>7203</v>
      </c>
      <c r="P85">
        <f t="shared" si="15"/>
        <v>0</v>
      </c>
      <c r="Q85">
        <f t="shared" si="16"/>
        <v>0</v>
      </c>
      <c r="R85">
        <f t="shared" si="17"/>
        <v>0</v>
      </c>
      <c r="T85" s="10" t="s">
        <v>874</v>
      </c>
      <c r="U85">
        <v>69</v>
      </c>
      <c r="V85">
        <v>306</v>
      </c>
      <c r="W85">
        <v>1108</v>
      </c>
      <c r="X85">
        <v>616</v>
      </c>
      <c r="Y85">
        <v>2303</v>
      </c>
      <c r="Z85">
        <v>405</v>
      </c>
      <c r="AA85">
        <v>467</v>
      </c>
      <c r="AB85">
        <v>493</v>
      </c>
      <c r="AC85">
        <v>416</v>
      </c>
      <c r="AD85">
        <v>340</v>
      </c>
      <c r="AE85">
        <v>271</v>
      </c>
      <c r="AF85">
        <v>191</v>
      </c>
      <c r="AG85">
        <v>218</v>
      </c>
      <c r="AI85">
        <v>7203</v>
      </c>
      <c r="AJ85">
        <f t="shared" si="18"/>
        <v>2919</v>
      </c>
      <c r="AK85">
        <f t="shared" si="12"/>
        <v>1365</v>
      </c>
      <c r="AL85">
        <f t="shared" si="19"/>
        <v>1436</v>
      </c>
      <c r="AO85" s="266" t="s">
        <v>926</v>
      </c>
      <c r="AP85" s="1">
        <v>7</v>
      </c>
      <c r="AQ85" s="1">
        <v>10</v>
      </c>
      <c r="AR85" s="1"/>
      <c r="AS85" s="1">
        <v>2</v>
      </c>
      <c r="AT85" s="1">
        <v>3107</v>
      </c>
      <c r="AU85" s="1"/>
      <c r="AV85" s="1"/>
      <c r="AW85" s="1">
        <v>3</v>
      </c>
      <c r="AX85" s="1">
        <v>7802</v>
      </c>
      <c r="AY85" s="1"/>
      <c r="AZ85" s="1">
        <v>8</v>
      </c>
      <c r="BA85" s="1"/>
      <c r="BB85" s="1"/>
      <c r="BC85" s="1"/>
      <c r="BD85" s="1">
        <v>108</v>
      </c>
      <c r="BE85" s="1"/>
      <c r="BF85" s="1"/>
      <c r="BG85" s="1"/>
      <c r="BH85" s="1"/>
      <c r="BI85" s="1">
        <v>5</v>
      </c>
      <c r="BJ85" s="1">
        <v>13</v>
      </c>
      <c r="BK85" s="1">
        <v>2</v>
      </c>
      <c r="BL85" s="1"/>
      <c r="BM85" s="1">
        <v>6</v>
      </c>
      <c r="BN85" s="1"/>
      <c r="BO85" s="1">
        <v>7</v>
      </c>
      <c r="BP85" s="1">
        <v>18</v>
      </c>
      <c r="BQ85" s="1"/>
      <c r="BR85" s="1"/>
      <c r="BS85" s="1">
        <v>11098</v>
      </c>
      <c r="BX85" s="10" t="s">
        <v>874</v>
      </c>
      <c r="BY85">
        <v>478</v>
      </c>
      <c r="BZ85">
        <v>789</v>
      </c>
      <c r="CB85">
        <v>1267</v>
      </c>
      <c r="CJ85" s="10" t="s">
        <v>874</v>
      </c>
      <c r="CK85">
        <v>17</v>
      </c>
      <c r="CL85">
        <v>105</v>
      </c>
      <c r="CM85">
        <v>363</v>
      </c>
      <c r="CN85">
        <v>205</v>
      </c>
      <c r="CO85">
        <v>1462</v>
      </c>
      <c r="CP85">
        <v>224</v>
      </c>
      <c r="CQ85">
        <v>249</v>
      </c>
      <c r="CR85">
        <v>201</v>
      </c>
      <c r="CS85">
        <v>117</v>
      </c>
      <c r="CT85">
        <v>81</v>
      </c>
      <c r="CU85">
        <v>49</v>
      </c>
      <c r="CV85">
        <v>28</v>
      </c>
      <c r="CW85">
        <v>39</v>
      </c>
      <c r="CX85">
        <v>3140</v>
      </c>
      <c r="CY85">
        <f t="shared" si="20"/>
        <v>1667</v>
      </c>
      <c r="CZ85">
        <f t="shared" si="21"/>
        <v>674</v>
      </c>
      <c r="DA85">
        <f t="shared" si="22"/>
        <v>314</v>
      </c>
      <c r="DC85" s="10" t="s">
        <v>874</v>
      </c>
      <c r="DD85">
        <v>1873</v>
      </c>
      <c r="DE85">
        <v>1267</v>
      </c>
      <c r="DG85">
        <v>3140</v>
      </c>
    </row>
    <row r="86" spans="1:111">
      <c r="A86" s="10" t="s">
        <v>876</v>
      </c>
      <c r="B86">
        <v>5518</v>
      </c>
      <c r="C86">
        <v>4066</v>
      </c>
      <c r="D86">
        <v>9584</v>
      </c>
      <c r="N86">
        <f t="shared" si="13"/>
        <v>9584</v>
      </c>
      <c r="O86">
        <f t="shared" si="14"/>
        <v>9584</v>
      </c>
      <c r="P86">
        <f t="shared" si="15"/>
        <v>0</v>
      </c>
      <c r="Q86">
        <f t="shared" si="16"/>
        <v>0</v>
      </c>
      <c r="R86">
        <f t="shared" si="17"/>
        <v>0</v>
      </c>
      <c r="T86" s="10" t="s">
        <v>876</v>
      </c>
      <c r="U86">
        <v>129</v>
      </c>
      <c r="V86">
        <v>573</v>
      </c>
      <c r="W86">
        <v>1723</v>
      </c>
      <c r="X86">
        <v>823</v>
      </c>
      <c r="Y86">
        <v>3551</v>
      </c>
      <c r="Z86">
        <v>510</v>
      </c>
      <c r="AA86">
        <v>456</v>
      </c>
      <c r="AB86">
        <v>470</v>
      </c>
      <c r="AC86">
        <v>373</v>
      </c>
      <c r="AD86">
        <v>331</v>
      </c>
      <c r="AE86">
        <v>253</v>
      </c>
      <c r="AF86">
        <v>185</v>
      </c>
      <c r="AG86">
        <v>207</v>
      </c>
      <c r="AI86">
        <v>9584</v>
      </c>
      <c r="AJ86">
        <f t="shared" si="18"/>
        <v>4374</v>
      </c>
      <c r="AK86">
        <f t="shared" si="12"/>
        <v>1436</v>
      </c>
      <c r="AL86">
        <f t="shared" si="19"/>
        <v>1349</v>
      </c>
      <c r="AO86" s="266" t="s">
        <v>927</v>
      </c>
      <c r="AP86" s="1"/>
      <c r="AQ86" s="1">
        <v>1</v>
      </c>
      <c r="AR86" s="1"/>
      <c r="AS86" s="1"/>
      <c r="AT86" s="1">
        <v>1820</v>
      </c>
      <c r="AU86" s="1">
        <v>2</v>
      </c>
      <c r="AV86" s="1">
        <v>3</v>
      </c>
      <c r="AW86" s="1">
        <v>1</v>
      </c>
      <c r="AX86" s="1">
        <v>843</v>
      </c>
      <c r="AY86" s="1"/>
      <c r="AZ86" s="1">
        <v>1</v>
      </c>
      <c r="BA86" s="1"/>
      <c r="BB86" s="1"/>
      <c r="BC86" s="1"/>
      <c r="BD86" s="1">
        <v>122</v>
      </c>
      <c r="BE86" s="1">
        <v>1</v>
      </c>
      <c r="BF86" s="1">
        <v>1</v>
      </c>
      <c r="BG86" s="1"/>
      <c r="BH86" s="1"/>
      <c r="BI86" s="1">
        <v>6</v>
      </c>
      <c r="BJ86" s="1"/>
      <c r="BK86" s="1">
        <v>2</v>
      </c>
      <c r="BL86" s="1"/>
      <c r="BM86" s="1"/>
      <c r="BN86" s="1"/>
      <c r="BO86" s="1">
        <v>1</v>
      </c>
      <c r="BP86" s="1">
        <v>1</v>
      </c>
      <c r="BQ86" s="1"/>
      <c r="BR86" s="1"/>
      <c r="BS86" s="1">
        <v>2805</v>
      </c>
      <c r="BX86" s="10" t="s">
        <v>876</v>
      </c>
      <c r="BY86">
        <v>583</v>
      </c>
      <c r="BZ86">
        <v>1019</v>
      </c>
      <c r="CA86">
        <v>1</v>
      </c>
      <c r="CB86">
        <v>1603</v>
      </c>
      <c r="CJ86" s="10" t="s">
        <v>876</v>
      </c>
      <c r="CK86">
        <v>52</v>
      </c>
      <c r="CL86">
        <v>209</v>
      </c>
      <c r="CM86">
        <v>560</v>
      </c>
      <c r="CN86">
        <v>224</v>
      </c>
      <c r="CO86">
        <v>2318</v>
      </c>
      <c r="CP86">
        <v>270</v>
      </c>
      <c r="CQ86">
        <v>207</v>
      </c>
      <c r="CR86">
        <v>143</v>
      </c>
      <c r="CS86">
        <v>90</v>
      </c>
      <c r="CT86">
        <v>48</v>
      </c>
      <c r="CU86">
        <v>23</v>
      </c>
      <c r="CV86">
        <v>10</v>
      </c>
      <c r="CW86">
        <v>6</v>
      </c>
      <c r="CX86">
        <v>4160</v>
      </c>
      <c r="CY86">
        <f t="shared" si="20"/>
        <v>2542</v>
      </c>
      <c r="CZ86">
        <f t="shared" si="21"/>
        <v>620</v>
      </c>
      <c r="DA86">
        <f t="shared" si="22"/>
        <v>177</v>
      </c>
      <c r="DC86" s="10" t="s">
        <v>876</v>
      </c>
      <c r="DD86">
        <v>2557</v>
      </c>
      <c r="DE86">
        <v>1603</v>
      </c>
      <c r="DG86">
        <v>4160</v>
      </c>
    </row>
    <row r="87" spans="1:111">
      <c r="A87" s="10" t="s">
        <v>917</v>
      </c>
      <c r="B87">
        <v>11963</v>
      </c>
      <c r="C87">
        <v>8222</v>
      </c>
      <c r="D87">
        <v>20185</v>
      </c>
      <c r="N87">
        <f t="shared" si="13"/>
        <v>20185</v>
      </c>
      <c r="O87">
        <f t="shared" si="14"/>
        <v>20185</v>
      </c>
      <c r="P87">
        <f t="shared" si="15"/>
        <v>0</v>
      </c>
      <c r="Q87">
        <f t="shared" si="16"/>
        <v>0</v>
      </c>
      <c r="R87">
        <f t="shared" si="17"/>
        <v>0</v>
      </c>
      <c r="T87" s="10" t="s">
        <v>917</v>
      </c>
      <c r="U87">
        <v>366</v>
      </c>
      <c r="V87">
        <v>1421</v>
      </c>
      <c r="W87">
        <v>3970</v>
      </c>
      <c r="X87">
        <v>1898</v>
      </c>
      <c r="Y87">
        <v>7047</v>
      </c>
      <c r="Z87">
        <v>1034</v>
      </c>
      <c r="AA87">
        <v>1091</v>
      </c>
      <c r="AB87">
        <v>1032</v>
      </c>
      <c r="AC87">
        <v>758</v>
      </c>
      <c r="AD87">
        <v>563</v>
      </c>
      <c r="AE87">
        <v>383</v>
      </c>
      <c r="AF87">
        <v>278</v>
      </c>
      <c r="AG87">
        <v>344</v>
      </c>
      <c r="AI87">
        <v>20185</v>
      </c>
      <c r="AJ87">
        <f t="shared" si="18"/>
        <v>8945</v>
      </c>
      <c r="AK87">
        <f t="shared" si="12"/>
        <v>3157</v>
      </c>
      <c r="AL87">
        <f t="shared" si="19"/>
        <v>2326</v>
      </c>
      <c r="AO87" s="266" t="s">
        <v>943</v>
      </c>
      <c r="AP87" s="1">
        <v>1</v>
      </c>
      <c r="AQ87" s="1">
        <v>1</v>
      </c>
      <c r="AR87" s="1"/>
      <c r="AS87" s="1">
        <v>2</v>
      </c>
      <c r="AT87" s="1">
        <v>977</v>
      </c>
      <c r="AU87" s="1">
        <v>2</v>
      </c>
      <c r="AV87" s="1"/>
      <c r="AW87" s="1">
        <v>1</v>
      </c>
      <c r="AX87" s="1">
        <v>5737</v>
      </c>
      <c r="AY87" s="1"/>
      <c r="AZ87" s="1">
        <v>6</v>
      </c>
      <c r="BA87" s="1"/>
      <c r="BB87" s="1"/>
      <c r="BC87" s="1"/>
      <c r="BD87" s="1">
        <v>51</v>
      </c>
      <c r="BE87" s="1">
        <v>8</v>
      </c>
      <c r="BF87" s="1">
        <v>1</v>
      </c>
      <c r="BG87" s="1"/>
      <c r="BH87" s="1"/>
      <c r="BI87" s="1">
        <v>4</v>
      </c>
      <c r="BJ87" s="1">
        <v>6</v>
      </c>
      <c r="BK87" s="1"/>
      <c r="BL87" s="1"/>
      <c r="BM87" s="1">
        <v>5</v>
      </c>
      <c r="BN87" s="1"/>
      <c r="BO87" s="1">
        <v>5</v>
      </c>
      <c r="BP87" s="1">
        <v>10</v>
      </c>
      <c r="BQ87" s="1"/>
      <c r="BR87" s="1"/>
      <c r="BS87" s="1">
        <v>6817</v>
      </c>
      <c r="BX87" s="10" t="s">
        <v>917</v>
      </c>
      <c r="BY87">
        <v>987</v>
      </c>
      <c r="BZ87">
        <v>1088</v>
      </c>
      <c r="CA87">
        <v>1</v>
      </c>
      <c r="CB87">
        <v>2076</v>
      </c>
      <c r="CJ87" s="10" t="s">
        <v>917</v>
      </c>
      <c r="CK87">
        <v>45</v>
      </c>
      <c r="CL87">
        <v>214</v>
      </c>
      <c r="CM87">
        <v>630</v>
      </c>
      <c r="CN87">
        <v>287</v>
      </c>
      <c r="CO87">
        <v>3366</v>
      </c>
      <c r="CP87">
        <v>291</v>
      </c>
      <c r="CQ87">
        <v>289</v>
      </c>
      <c r="CR87">
        <v>189</v>
      </c>
      <c r="CS87">
        <v>134</v>
      </c>
      <c r="CT87">
        <v>74</v>
      </c>
      <c r="CU87">
        <v>39</v>
      </c>
      <c r="CV87">
        <v>29</v>
      </c>
      <c r="CW87">
        <v>26</v>
      </c>
      <c r="CX87">
        <v>5613</v>
      </c>
      <c r="CY87">
        <f t="shared" si="20"/>
        <v>3653</v>
      </c>
      <c r="CZ87">
        <f t="shared" si="21"/>
        <v>769</v>
      </c>
      <c r="DA87">
        <f t="shared" si="22"/>
        <v>302</v>
      </c>
      <c r="DC87" s="10" t="s">
        <v>917</v>
      </c>
      <c r="DD87">
        <v>3537</v>
      </c>
      <c r="DE87">
        <v>2076</v>
      </c>
      <c r="DG87">
        <v>5613</v>
      </c>
    </row>
    <row r="88" spans="1:111">
      <c r="A88" s="10" t="s">
        <v>973</v>
      </c>
      <c r="B88">
        <v>1931</v>
      </c>
      <c r="C88">
        <v>1807</v>
      </c>
      <c r="D88">
        <v>3738</v>
      </c>
      <c r="N88">
        <f t="shared" si="13"/>
        <v>3738</v>
      </c>
      <c r="O88">
        <f t="shared" si="14"/>
        <v>3738</v>
      </c>
      <c r="P88">
        <f t="shared" si="15"/>
        <v>0</v>
      </c>
      <c r="Q88">
        <f t="shared" si="16"/>
        <v>0</v>
      </c>
      <c r="R88">
        <f t="shared" si="17"/>
        <v>0</v>
      </c>
      <c r="T88" s="10" t="s">
        <v>973</v>
      </c>
      <c r="U88">
        <v>39</v>
      </c>
      <c r="V88">
        <v>155</v>
      </c>
      <c r="W88">
        <v>451</v>
      </c>
      <c r="X88">
        <v>250</v>
      </c>
      <c r="Y88">
        <v>1304</v>
      </c>
      <c r="Z88">
        <v>226</v>
      </c>
      <c r="AA88">
        <v>253</v>
      </c>
      <c r="AB88">
        <v>247</v>
      </c>
      <c r="AC88">
        <v>256</v>
      </c>
      <c r="AD88">
        <v>180</v>
      </c>
      <c r="AE88">
        <v>151</v>
      </c>
      <c r="AF88">
        <v>106</v>
      </c>
      <c r="AG88">
        <v>120</v>
      </c>
      <c r="AI88">
        <v>3738</v>
      </c>
      <c r="AJ88">
        <f t="shared" si="18"/>
        <v>1554</v>
      </c>
      <c r="AK88">
        <f t="shared" si="12"/>
        <v>726</v>
      </c>
      <c r="AL88">
        <f t="shared" si="19"/>
        <v>813</v>
      </c>
      <c r="AO88" s="266" t="s">
        <v>947</v>
      </c>
      <c r="AP88" s="1">
        <v>15</v>
      </c>
      <c r="AQ88" s="1">
        <v>21</v>
      </c>
      <c r="AR88" s="1">
        <v>1</v>
      </c>
      <c r="AS88" s="1">
        <v>18</v>
      </c>
      <c r="AT88" s="1">
        <v>10016</v>
      </c>
      <c r="AU88" s="1">
        <v>2</v>
      </c>
      <c r="AV88" s="1">
        <v>25</v>
      </c>
      <c r="AW88" s="1">
        <v>11</v>
      </c>
      <c r="AX88" s="1">
        <v>1350</v>
      </c>
      <c r="AY88" s="1">
        <v>3</v>
      </c>
      <c r="AZ88" s="1"/>
      <c r="BA88" s="1"/>
      <c r="BB88" s="1">
        <v>1</v>
      </c>
      <c r="BC88" s="1">
        <v>3</v>
      </c>
      <c r="BD88" s="1">
        <v>257</v>
      </c>
      <c r="BE88" s="1">
        <v>20</v>
      </c>
      <c r="BF88" s="1">
        <v>10</v>
      </c>
      <c r="BG88" s="1">
        <v>5</v>
      </c>
      <c r="BH88" s="1"/>
      <c r="BI88" s="1">
        <v>24</v>
      </c>
      <c r="BJ88" s="1">
        <v>21</v>
      </c>
      <c r="BK88" s="1">
        <v>12</v>
      </c>
      <c r="BL88" s="1">
        <v>2</v>
      </c>
      <c r="BM88" s="1"/>
      <c r="BN88" s="1"/>
      <c r="BO88" s="1">
        <v>27</v>
      </c>
      <c r="BP88" s="1">
        <v>26</v>
      </c>
      <c r="BQ88" s="1"/>
      <c r="BR88" s="1"/>
      <c r="BS88" s="1">
        <v>11870</v>
      </c>
      <c r="BX88" s="10" t="s">
        <v>973</v>
      </c>
      <c r="BY88">
        <v>2380</v>
      </c>
      <c r="BZ88">
        <v>2425</v>
      </c>
      <c r="CA88">
        <v>11</v>
      </c>
      <c r="CB88">
        <v>4816</v>
      </c>
      <c r="CJ88" s="10" t="s">
        <v>973</v>
      </c>
      <c r="CK88">
        <v>72</v>
      </c>
      <c r="CL88">
        <v>343</v>
      </c>
      <c r="CM88">
        <v>970</v>
      </c>
      <c r="CN88">
        <v>502</v>
      </c>
      <c r="CO88">
        <v>3928</v>
      </c>
      <c r="CP88">
        <v>684</v>
      </c>
      <c r="CQ88">
        <v>688</v>
      </c>
      <c r="CR88">
        <v>665</v>
      </c>
      <c r="CS88">
        <v>583</v>
      </c>
      <c r="CT88">
        <v>438</v>
      </c>
      <c r="CU88">
        <v>330</v>
      </c>
      <c r="CV88">
        <v>225</v>
      </c>
      <c r="CW88">
        <v>254</v>
      </c>
      <c r="CX88">
        <v>9682</v>
      </c>
      <c r="CY88">
        <f t="shared" si="20"/>
        <v>4430</v>
      </c>
      <c r="CZ88">
        <f t="shared" si="21"/>
        <v>2037</v>
      </c>
      <c r="DA88">
        <f t="shared" si="22"/>
        <v>1830</v>
      </c>
      <c r="DC88" s="10" t="s">
        <v>973</v>
      </c>
      <c r="DD88">
        <v>4866</v>
      </c>
      <c r="DE88">
        <v>4816</v>
      </c>
      <c r="DG88">
        <v>9682</v>
      </c>
    </row>
    <row r="89" spans="1:111">
      <c r="A89" s="10" t="s">
        <v>974</v>
      </c>
      <c r="B89">
        <v>18787</v>
      </c>
      <c r="C89">
        <v>6928</v>
      </c>
      <c r="D89">
        <v>25715</v>
      </c>
      <c r="N89">
        <f t="shared" si="13"/>
        <v>25715</v>
      </c>
      <c r="O89">
        <f t="shared" si="14"/>
        <v>25715</v>
      </c>
      <c r="P89">
        <f t="shared" si="15"/>
        <v>0</v>
      </c>
      <c r="Q89">
        <f t="shared" si="16"/>
        <v>0</v>
      </c>
      <c r="R89">
        <f t="shared" si="17"/>
        <v>0</v>
      </c>
      <c r="T89" s="10" t="s">
        <v>974</v>
      </c>
      <c r="U89">
        <v>375</v>
      </c>
      <c r="V89">
        <v>1268</v>
      </c>
      <c r="W89">
        <v>3066</v>
      </c>
      <c r="X89">
        <v>1569</v>
      </c>
      <c r="Y89">
        <v>9691</v>
      </c>
      <c r="Z89">
        <v>1446</v>
      </c>
      <c r="AA89">
        <v>1685</v>
      </c>
      <c r="AB89">
        <v>1681</v>
      </c>
      <c r="AC89">
        <v>1501</v>
      </c>
      <c r="AD89">
        <v>1105</v>
      </c>
      <c r="AE89">
        <v>845</v>
      </c>
      <c r="AF89">
        <v>633</v>
      </c>
      <c r="AG89">
        <v>850</v>
      </c>
      <c r="AI89">
        <v>25715</v>
      </c>
      <c r="AJ89">
        <f t="shared" si="18"/>
        <v>11260</v>
      </c>
      <c r="AK89">
        <f t="shared" si="12"/>
        <v>4812</v>
      </c>
      <c r="AL89">
        <f t="shared" si="19"/>
        <v>4934</v>
      </c>
      <c r="AO89" s="266" t="s">
        <v>949</v>
      </c>
      <c r="AP89" s="1"/>
      <c r="AQ89" s="1">
        <v>3</v>
      </c>
      <c r="AR89" s="1"/>
      <c r="AS89" s="1">
        <v>1</v>
      </c>
      <c r="AT89" s="1">
        <v>1633</v>
      </c>
      <c r="AU89" s="1">
        <v>3</v>
      </c>
      <c r="AV89" s="1"/>
      <c r="AW89" s="1">
        <v>3</v>
      </c>
      <c r="AX89" s="1">
        <v>1315</v>
      </c>
      <c r="AY89" s="1"/>
      <c r="AZ89" s="1">
        <v>1</v>
      </c>
      <c r="BA89" s="1"/>
      <c r="BB89" s="1"/>
      <c r="BC89" s="1">
        <v>1</v>
      </c>
      <c r="BD89" s="1"/>
      <c r="BE89" s="1">
        <v>8</v>
      </c>
      <c r="BF89" s="1"/>
      <c r="BG89" s="1"/>
      <c r="BH89" s="1"/>
      <c r="BI89" s="1">
        <v>2</v>
      </c>
      <c r="BJ89" s="1">
        <v>4</v>
      </c>
      <c r="BK89" s="1">
        <v>18</v>
      </c>
      <c r="BL89" s="1"/>
      <c r="BM89" s="1"/>
      <c r="BN89" s="1"/>
      <c r="BO89" s="1">
        <v>84</v>
      </c>
      <c r="BP89" s="1">
        <v>28</v>
      </c>
      <c r="BQ89" s="1"/>
      <c r="BR89" s="1"/>
      <c r="BS89" s="1">
        <v>3104</v>
      </c>
      <c r="BX89" s="10" t="s">
        <v>974</v>
      </c>
      <c r="BY89">
        <v>36576</v>
      </c>
      <c r="BZ89">
        <v>37587</v>
      </c>
      <c r="CA89">
        <v>225</v>
      </c>
      <c r="CB89">
        <v>74388</v>
      </c>
      <c r="CJ89" s="10" t="s">
        <v>974</v>
      </c>
      <c r="CK89">
        <v>1317</v>
      </c>
      <c r="CL89">
        <v>6082</v>
      </c>
      <c r="CM89">
        <v>17246</v>
      </c>
      <c r="CN89">
        <v>7747</v>
      </c>
      <c r="CO89">
        <v>67562</v>
      </c>
      <c r="CP89">
        <v>9520</v>
      </c>
      <c r="CQ89">
        <v>9260</v>
      </c>
      <c r="CR89">
        <v>8526</v>
      </c>
      <c r="CS89">
        <v>6985</v>
      </c>
      <c r="CT89">
        <v>5440</v>
      </c>
      <c r="CU89">
        <v>3986</v>
      </c>
      <c r="CV89">
        <v>2448</v>
      </c>
      <c r="CW89">
        <v>2700</v>
      </c>
      <c r="CX89">
        <v>148819</v>
      </c>
      <c r="CY89">
        <f t="shared" si="20"/>
        <v>75309</v>
      </c>
      <c r="CZ89">
        <f t="shared" si="21"/>
        <v>27306</v>
      </c>
      <c r="DA89">
        <f t="shared" si="22"/>
        <v>21559</v>
      </c>
      <c r="DC89" s="10" t="s">
        <v>974</v>
      </c>
      <c r="DD89">
        <v>74431</v>
      </c>
      <c r="DE89">
        <v>74388</v>
      </c>
      <c r="DG89">
        <v>148819</v>
      </c>
    </row>
    <row r="90" spans="1:111">
      <c r="A90" s="10" t="s">
        <v>946</v>
      </c>
      <c r="B90">
        <v>2589</v>
      </c>
      <c r="C90">
        <v>4615</v>
      </c>
      <c r="D90">
        <v>7204</v>
      </c>
      <c r="N90">
        <f t="shared" si="13"/>
        <v>7204</v>
      </c>
      <c r="O90">
        <f t="shared" si="14"/>
        <v>7204</v>
      </c>
      <c r="P90">
        <f t="shared" si="15"/>
        <v>0</v>
      </c>
      <c r="Q90">
        <f t="shared" si="16"/>
        <v>0</v>
      </c>
      <c r="R90">
        <f t="shared" si="17"/>
        <v>0</v>
      </c>
      <c r="T90" s="10" t="s">
        <v>946</v>
      </c>
      <c r="U90">
        <v>94</v>
      </c>
      <c r="V90">
        <v>483</v>
      </c>
      <c r="W90">
        <v>1352</v>
      </c>
      <c r="X90">
        <v>600</v>
      </c>
      <c r="Y90">
        <v>2612</v>
      </c>
      <c r="Z90">
        <v>344</v>
      </c>
      <c r="AA90">
        <v>394</v>
      </c>
      <c r="AB90">
        <v>333</v>
      </c>
      <c r="AC90">
        <v>277</v>
      </c>
      <c r="AD90">
        <v>208</v>
      </c>
      <c r="AE90">
        <v>184</v>
      </c>
      <c r="AF90">
        <v>158</v>
      </c>
      <c r="AG90">
        <v>165</v>
      </c>
      <c r="AI90">
        <v>7204</v>
      </c>
      <c r="AJ90">
        <f t="shared" si="18"/>
        <v>3212</v>
      </c>
      <c r="AK90">
        <f t="shared" si="12"/>
        <v>1071</v>
      </c>
      <c r="AL90">
        <f t="shared" si="19"/>
        <v>992</v>
      </c>
      <c r="AO90" s="266" t="s">
        <v>957</v>
      </c>
      <c r="AP90" s="1">
        <v>12</v>
      </c>
      <c r="AQ90" s="1">
        <v>250</v>
      </c>
      <c r="AR90" s="1"/>
      <c r="AS90" s="1">
        <v>12</v>
      </c>
      <c r="AT90" s="1">
        <v>8828</v>
      </c>
      <c r="AU90" s="1">
        <v>5</v>
      </c>
      <c r="AV90" s="1">
        <v>5</v>
      </c>
      <c r="AW90" s="1">
        <v>6</v>
      </c>
      <c r="AX90" s="1">
        <v>2201</v>
      </c>
      <c r="AY90" s="1">
        <v>23</v>
      </c>
      <c r="AZ90" s="1">
        <v>3</v>
      </c>
      <c r="BA90" s="1">
        <v>8</v>
      </c>
      <c r="BB90" s="1">
        <v>3</v>
      </c>
      <c r="BC90" s="1">
        <v>71</v>
      </c>
      <c r="BD90" s="1">
        <v>243</v>
      </c>
      <c r="BE90" s="1">
        <v>13</v>
      </c>
      <c r="BF90" s="1">
        <v>3</v>
      </c>
      <c r="BG90" s="1">
        <v>1</v>
      </c>
      <c r="BH90" s="1">
        <v>2</v>
      </c>
      <c r="BI90" s="1">
        <v>109</v>
      </c>
      <c r="BJ90" s="1">
        <v>6</v>
      </c>
      <c r="BK90" s="1">
        <v>8</v>
      </c>
      <c r="BL90" s="1">
        <v>2</v>
      </c>
      <c r="BM90" s="1">
        <v>5</v>
      </c>
      <c r="BN90" s="1"/>
      <c r="BO90" s="1">
        <v>42</v>
      </c>
      <c r="BP90" s="1">
        <v>56</v>
      </c>
      <c r="BQ90" s="1"/>
      <c r="BR90" s="1"/>
      <c r="BS90" s="1">
        <v>11917</v>
      </c>
      <c r="BX90" s="10" t="s">
        <v>946</v>
      </c>
      <c r="BY90">
        <v>188</v>
      </c>
      <c r="BZ90">
        <v>112</v>
      </c>
      <c r="CB90">
        <v>300</v>
      </c>
      <c r="CJ90" s="10" t="s">
        <v>946</v>
      </c>
      <c r="CK90">
        <v>6</v>
      </c>
      <c r="CL90">
        <v>16</v>
      </c>
      <c r="CM90">
        <v>89</v>
      </c>
      <c r="CN90">
        <v>40</v>
      </c>
      <c r="CO90">
        <v>388</v>
      </c>
      <c r="CP90">
        <v>39</v>
      </c>
      <c r="CQ90">
        <v>46</v>
      </c>
      <c r="CR90">
        <v>26</v>
      </c>
      <c r="CS90">
        <v>23</v>
      </c>
      <c r="CT90">
        <v>8</v>
      </c>
      <c r="CU90">
        <v>7</v>
      </c>
      <c r="CV90">
        <v>6</v>
      </c>
      <c r="CW90">
        <v>18</v>
      </c>
      <c r="CX90">
        <v>712</v>
      </c>
      <c r="CY90">
        <f t="shared" si="20"/>
        <v>428</v>
      </c>
      <c r="CZ90">
        <f t="shared" si="21"/>
        <v>111</v>
      </c>
      <c r="DA90">
        <f t="shared" si="22"/>
        <v>62</v>
      </c>
      <c r="DC90" s="10" t="s">
        <v>946</v>
      </c>
      <c r="DD90">
        <v>412</v>
      </c>
      <c r="DE90">
        <v>300</v>
      </c>
      <c r="DG90">
        <v>712</v>
      </c>
    </row>
    <row r="91" spans="1:111">
      <c r="A91" s="10" t="s">
        <v>975</v>
      </c>
      <c r="B91">
        <v>6612</v>
      </c>
      <c r="C91">
        <v>466</v>
      </c>
      <c r="D91">
        <v>7078</v>
      </c>
      <c r="N91">
        <f t="shared" si="13"/>
        <v>7078</v>
      </c>
      <c r="O91">
        <f t="shared" si="14"/>
        <v>7078</v>
      </c>
      <c r="P91">
        <f t="shared" si="15"/>
        <v>0</v>
      </c>
      <c r="Q91">
        <f t="shared" si="16"/>
        <v>0</v>
      </c>
      <c r="R91">
        <f t="shared" si="17"/>
        <v>0</v>
      </c>
      <c r="T91" s="10" t="s">
        <v>975</v>
      </c>
      <c r="U91">
        <v>74</v>
      </c>
      <c r="V91">
        <v>332</v>
      </c>
      <c r="W91">
        <v>837</v>
      </c>
      <c r="X91">
        <v>402</v>
      </c>
      <c r="Y91">
        <v>2620</v>
      </c>
      <c r="Z91">
        <v>388</v>
      </c>
      <c r="AA91">
        <v>455</v>
      </c>
      <c r="AB91">
        <v>507</v>
      </c>
      <c r="AC91">
        <v>463</v>
      </c>
      <c r="AD91">
        <v>345</v>
      </c>
      <c r="AE91">
        <v>256</v>
      </c>
      <c r="AF91">
        <v>178</v>
      </c>
      <c r="AG91">
        <v>221</v>
      </c>
      <c r="AI91">
        <v>7078</v>
      </c>
      <c r="AJ91">
        <f t="shared" si="18"/>
        <v>3022</v>
      </c>
      <c r="AK91">
        <f t="shared" si="12"/>
        <v>1350</v>
      </c>
      <c r="AL91">
        <f t="shared" si="19"/>
        <v>1463</v>
      </c>
      <c r="AO91" s="266" t="s">
        <v>960</v>
      </c>
      <c r="AP91" s="1">
        <v>7</v>
      </c>
      <c r="AQ91" s="1">
        <v>2</v>
      </c>
      <c r="AR91" s="1"/>
      <c r="AS91" s="1">
        <v>4</v>
      </c>
      <c r="AT91" s="1">
        <v>4968</v>
      </c>
      <c r="AU91" s="1"/>
      <c r="AV91" s="1"/>
      <c r="AW91" s="1">
        <v>2</v>
      </c>
      <c r="AX91" s="1">
        <v>3703</v>
      </c>
      <c r="AY91" s="1"/>
      <c r="AZ91" s="1">
        <v>5</v>
      </c>
      <c r="BA91" s="1"/>
      <c r="BB91" s="1">
        <v>15</v>
      </c>
      <c r="BC91" s="1">
        <v>1</v>
      </c>
      <c r="BD91" s="1">
        <v>362</v>
      </c>
      <c r="BE91" s="1">
        <v>23</v>
      </c>
      <c r="BF91" s="1"/>
      <c r="BG91" s="1">
        <v>1</v>
      </c>
      <c r="BH91" s="1"/>
      <c r="BI91" s="1">
        <v>9</v>
      </c>
      <c r="BJ91" s="1">
        <v>22</v>
      </c>
      <c r="BK91" s="1">
        <v>3</v>
      </c>
      <c r="BL91" s="1"/>
      <c r="BM91" s="1"/>
      <c r="BN91" s="1"/>
      <c r="BO91" s="1">
        <v>14</v>
      </c>
      <c r="BP91" s="1">
        <v>45</v>
      </c>
      <c r="BQ91" s="1"/>
      <c r="BR91" s="1"/>
      <c r="BS91" s="1">
        <v>9186</v>
      </c>
      <c r="BX91" s="10" t="s">
        <v>975</v>
      </c>
      <c r="BY91">
        <v>19410</v>
      </c>
      <c r="BZ91">
        <v>14317</v>
      </c>
      <c r="CA91">
        <v>204</v>
      </c>
      <c r="CB91">
        <v>33931</v>
      </c>
      <c r="CJ91" s="10" t="s">
        <v>975</v>
      </c>
      <c r="CK91">
        <v>468</v>
      </c>
      <c r="CL91">
        <v>2303</v>
      </c>
      <c r="CM91">
        <v>5796</v>
      </c>
      <c r="CN91">
        <v>2321</v>
      </c>
      <c r="CO91">
        <v>29429</v>
      </c>
      <c r="CP91">
        <v>3792</v>
      </c>
      <c r="CQ91">
        <v>4165</v>
      </c>
      <c r="CR91">
        <v>4410</v>
      </c>
      <c r="CS91">
        <v>3595</v>
      </c>
      <c r="CT91">
        <v>2794</v>
      </c>
      <c r="CU91">
        <v>1850</v>
      </c>
      <c r="CV91">
        <v>1111</v>
      </c>
      <c r="CW91">
        <v>1289</v>
      </c>
      <c r="CX91">
        <v>63323</v>
      </c>
      <c r="CY91">
        <f t="shared" si="20"/>
        <v>31750</v>
      </c>
      <c r="CZ91">
        <f t="shared" si="21"/>
        <v>12367</v>
      </c>
      <c r="DA91">
        <f t="shared" si="22"/>
        <v>10639</v>
      </c>
      <c r="DC91" s="10" t="s">
        <v>975</v>
      </c>
      <c r="DD91">
        <v>29392</v>
      </c>
      <c r="DE91">
        <v>33931</v>
      </c>
      <c r="DG91">
        <v>63323</v>
      </c>
    </row>
    <row r="92" spans="1:111">
      <c r="A92" s="10" t="s">
        <v>976</v>
      </c>
      <c r="B92">
        <v>5378</v>
      </c>
      <c r="C92">
        <v>7578</v>
      </c>
      <c r="D92">
        <v>12956</v>
      </c>
      <c r="N92">
        <f t="shared" si="13"/>
        <v>12956</v>
      </c>
      <c r="O92">
        <f t="shared" si="14"/>
        <v>12956</v>
      </c>
      <c r="P92">
        <f t="shared" si="15"/>
        <v>0</v>
      </c>
      <c r="Q92">
        <f t="shared" si="16"/>
        <v>0</v>
      </c>
      <c r="R92">
        <f t="shared" si="17"/>
        <v>0</v>
      </c>
      <c r="T92" s="10" t="s">
        <v>976</v>
      </c>
      <c r="U92">
        <v>173</v>
      </c>
      <c r="V92">
        <v>600</v>
      </c>
      <c r="W92">
        <v>1998</v>
      </c>
      <c r="X92">
        <v>1033</v>
      </c>
      <c r="Y92">
        <v>4492</v>
      </c>
      <c r="Z92">
        <v>763</v>
      </c>
      <c r="AA92">
        <v>808</v>
      </c>
      <c r="AB92">
        <v>823</v>
      </c>
      <c r="AC92">
        <v>694</v>
      </c>
      <c r="AD92">
        <v>577</v>
      </c>
      <c r="AE92">
        <v>415</v>
      </c>
      <c r="AF92">
        <v>273</v>
      </c>
      <c r="AG92">
        <v>307</v>
      </c>
      <c r="AI92">
        <v>12956</v>
      </c>
      <c r="AJ92">
        <f t="shared" si="18"/>
        <v>5525</v>
      </c>
      <c r="AK92">
        <f t="shared" si="12"/>
        <v>2394</v>
      </c>
      <c r="AL92">
        <f t="shared" si="19"/>
        <v>2266</v>
      </c>
      <c r="AO92" s="266" t="s">
        <v>961</v>
      </c>
      <c r="AP92" s="1">
        <v>32</v>
      </c>
      <c r="AQ92" s="1">
        <v>17</v>
      </c>
      <c r="AR92" s="1">
        <v>5</v>
      </c>
      <c r="AS92" s="1">
        <v>5</v>
      </c>
      <c r="AT92" s="1">
        <v>12969</v>
      </c>
      <c r="AU92" s="1">
        <v>2</v>
      </c>
      <c r="AV92" s="1">
        <v>45</v>
      </c>
      <c r="AW92" s="1">
        <v>6</v>
      </c>
      <c r="AX92" s="1">
        <v>4219</v>
      </c>
      <c r="AY92" s="1">
        <v>7</v>
      </c>
      <c r="AZ92" s="1">
        <v>7</v>
      </c>
      <c r="BA92" s="1"/>
      <c r="BB92" s="1">
        <v>1</v>
      </c>
      <c r="BC92" s="1">
        <v>3</v>
      </c>
      <c r="BD92" s="1">
        <v>26</v>
      </c>
      <c r="BE92" s="1">
        <v>10</v>
      </c>
      <c r="BF92" s="1">
        <v>5</v>
      </c>
      <c r="BG92" s="1"/>
      <c r="BH92" s="1">
        <v>1</v>
      </c>
      <c r="BI92" s="1">
        <v>19</v>
      </c>
      <c r="BJ92" s="1">
        <v>54</v>
      </c>
      <c r="BK92" s="1">
        <v>3</v>
      </c>
      <c r="BL92" s="1"/>
      <c r="BM92" s="1"/>
      <c r="BN92" s="1"/>
      <c r="BO92" s="1">
        <v>56</v>
      </c>
      <c r="BP92" s="1">
        <v>73</v>
      </c>
      <c r="BQ92" s="1"/>
      <c r="BR92" s="1"/>
      <c r="BS92" s="1">
        <v>17565</v>
      </c>
      <c r="BX92" s="10" t="s">
        <v>976</v>
      </c>
      <c r="BY92">
        <v>418</v>
      </c>
      <c r="BZ92">
        <v>591</v>
      </c>
      <c r="CB92">
        <v>1009</v>
      </c>
      <c r="CJ92" s="10" t="s">
        <v>976</v>
      </c>
      <c r="CK92">
        <v>15</v>
      </c>
      <c r="CL92">
        <v>71</v>
      </c>
      <c r="CM92">
        <v>235</v>
      </c>
      <c r="CN92">
        <v>129</v>
      </c>
      <c r="CO92">
        <v>1066</v>
      </c>
      <c r="CP92">
        <v>145</v>
      </c>
      <c r="CQ92">
        <v>138</v>
      </c>
      <c r="CR92">
        <v>107</v>
      </c>
      <c r="CS92">
        <v>87</v>
      </c>
      <c r="CT92">
        <v>76</v>
      </c>
      <c r="CU92">
        <v>45</v>
      </c>
      <c r="CV92">
        <v>28</v>
      </c>
      <c r="CW92">
        <v>42</v>
      </c>
      <c r="CX92">
        <v>2184</v>
      </c>
      <c r="CY92">
        <f t="shared" si="20"/>
        <v>1195</v>
      </c>
      <c r="CZ92">
        <f t="shared" si="21"/>
        <v>390</v>
      </c>
      <c r="DA92">
        <f t="shared" si="22"/>
        <v>278</v>
      </c>
      <c r="DC92" s="10" t="s">
        <v>976</v>
      </c>
      <c r="DD92">
        <v>1175</v>
      </c>
      <c r="DE92">
        <v>1009</v>
      </c>
      <c r="DG92">
        <v>2184</v>
      </c>
    </row>
    <row r="93" spans="1:111">
      <c r="A93" s="10" t="s">
        <v>962</v>
      </c>
      <c r="B93">
        <v>1535</v>
      </c>
      <c r="C93">
        <v>2914</v>
      </c>
      <c r="D93">
        <v>4449</v>
      </c>
      <c r="N93">
        <f t="shared" si="13"/>
        <v>4449</v>
      </c>
      <c r="O93">
        <f t="shared" si="14"/>
        <v>4449</v>
      </c>
      <c r="P93">
        <f t="shared" si="15"/>
        <v>0</v>
      </c>
      <c r="Q93">
        <f t="shared" si="16"/>
        <v>0</v>
      </c>
      <c r="R93">
        <f t="shared" si="17"/>
        <v>0</v>
      </c>
      <c r="T93" s="10" t="s">
        <v>962</v>
      </c>
      <c r="U93">
        <v>60</v>
      </c>
      <c r="V93">
        <v>259</v>
      </c>
      <c r="W93">
        <v>798</v>
      </c>
      <c r="X93">
        <v>377</v>
      </c>
      <c r="Y93">
        <v>1519</v>
      </c>
      <c r="Z93">
        <v>215</v>
      </c>
      <c r="AA93">
        <v>245</v>
      </c>
      <c r="AB93">
        <v>281</v>
      </c>
      <c r="AC93">
        <v>218</v>
      </c>
      <c r="AD93">
        <v>154</v>
      </c>
      <c r="AE93">
        <v>121</v>
      </c>
      <c r="AF93">
        <v>84</v>
      </c>
      <c r="AG93">
        <v>118</v>
      </c>
      <c r="AI93">
        <v>4449</v>
      </c>
      <c r="AJ93">
        <f t="shared" si="18"/>
        <v>1896</v>
      </c>
      <c r="AK93">
        <f t="shared" si="12"/>
        <v>741</v>
      </c>
      <c r="AL93">
        <f t="shared" si="19"/>
        <v>695</v>
      </c>
      <c r="AO93" s="266" t="s">
        <v>967</v>
      </c>
      <c r="AP93" s="1"/>
      <c r="AQ93" s="1">
        <v>1</v>
      </c>
      <c r="AR93" s="1"/>
      <c r="AS93" s="1"/>
      <c r="AT93" s="1">
        <v>1894</v>
      </c>
      <c r="AU93" s="1"/>
      <c r="AV93" s="1"/>
      <c r="AW93" s="1">
        <v>5</v>
      </c>
      <c r="AX93" s="1">
        <v>6263</v>
      </c>
      <c r="AY93" s="1">
        <v>1</v>
      </c>
      <c r="AZ93" s="1"/>
      <c r="BA93" s="1"/>
      <c r="BB93" s="1"/>
      <c r="BC93" s="1"/>
      <c r="BD93" s="1">
        <v>2</v>
      </c>
      <c r="BE93" s="1"/>
      <c r="BF93" s="1"/>
      <c r="BG93" s="1"/>
      <c r="BH93" s="1"/>
      <c r="BI93" s="1">
        <v>5</v>
      </c>
      <c r="BJ93" s="1">
        <v>1</v>
      </c>
      <c r="BK93" s="1">
        <v>1</v>
      </c>
      <c r="BL93" s="1"/>
      <c r="BM93" s="1"/>
      <c r="BN93" s="1"/>
      <c r="BO93" s="1">
        <v>1</v>
      </c>
      <c r="BP93" s="1">
        <v>2</v>
      </c>
      <c r="BQ93" s="1"/>
      <c r="BR93" s="1"/>
      <c r="BS93" s="1">
        <v>8176</v>
      </c>
      <c r="BX93" s="10" t="s">
        <v>962</v>
      </c>
      <c r="BY93">
        <v>260</v>
      </c>
      <c r="BZ93">
        <v>319</v>
      </c>
      <c r="CB93">
        <v>579</v>
      </c>
      <c r="CJ93" s="10" t="s">
        <v>962</v>
      </c>
      <c r="CK93">
        <v>16</v>
      </c>
      <c r="CL93">
        <v>66</v>
      </c>
      <c r="CM93">
        <v>183</v>
      </c>
      <c r="CN93">
        <v>105</v>
      </c>
      <c r="CO93">
        <v>729</v>
      </c>
      <c r="CP93">
        <v>58</v>
      </c>
      <c r="CQ93">
        <v>60</v>
      </c>
      <c r="CR93">
        <v>50</v>
      </c>
      <c r="CS93">
        <v>31</v>
      </c>
      <c r="CT93">
        <v>24</v>
      </c>
      <c r="CU93">
        <v>15</v>
      </c>
      <c r="CV93">
        <v>7</v>
      </c>
      <c r="CW93">
        <v>9</v>
      </c>
      <c r="CX93">
        <v>1353</v>
      </c>
      <c r="CY93">
        <f t="shared" si="20"/>
        <v>834</v>
      </c>
      <c r="CZ93">
        <f t="shared" si="21"/>
        <v>168</v>
      </c>
      <c r="DA93">
        <f t="shared" si="22"/>
        <v>86</v>
      </c>
      <c r="DC93" s="10" t="s">
        <v>962</v>
      </c>
      <c r="DD93">
        <v>774</v>
      </c>
      <c r="DE93">
        <v>579</v>
      </c>
      <c r="DG93">
        <v>1353</v>
      </c>
    </row>
    <row r="94" spans="1:111">
      <c r="A94" s="10" t="s">
        <v>977</v>
      </c>
      <c r="B94">
        <v>5952</v>
      </c>
      <c r="C94">
        <v>4486</v>
      </c>
      <c r="D94">
        <v>10438</v>
      </c>
      <c r="N94">
        <f t="shared" si="13"/>
        <v>10438</v>
      </c>
      <c r="O94">
        <f t="shared" si="14"/>
        <v>10438</v>
      </c>
      <c r="P94">
        <f t="shared" si="15"/>
        <v>0</v>
      </c>
      <c r="Q94">
        <f t="shared" si="16"/>
        <v>0</v>
      </c>
      <c r="R94">
        <f t="shared" si="17"/>
        <v>0</v>
      </c>
      <c r="T94" s="10" t="s">
        <v>977</v>
      </c>
      <c r="U94">
        <v>124</v>
      </c>
      <c r="V94">
        <v>488</v>
      </c>
      <c r="W94">
        <v>1568</v>
      </c>
      <c r="X94">
        <v>809</v>
      </c>
      <c r="Y94">
        <v>3652</v>
      </c>
      <c r="Z94">
        <v>503</v>
      </c>
      <c r="AA94">
        <v>629</v>
      </c>
      <c r="AB94">
        <v>662</v>
      </c>
      <c r="AC94">
        <v>614</v>
      </c>
      <c r="AD94">
        <v>465</v>
      </c>
      <c r="AE94">
        <v>324</v>
      </c>
      <c r="AF94">
        <v>252</v>
      </c>
      <c r="AG94">
        <v>348</v>
      </c>
      <c r="AI94">
        <v>10438</v>
      </c>
      <c r="AJ94">
        <f t="shared" si="18"/>
        <v>4461</v>
      </c>
      <c r="AK94">
        <f t="shared" si="12"/>
        <v>1794</v>
      </c>
      <c r="AL94">
        <f t="shared" si="19"/>
        <v>2003</v>
      </c>
      <c r="AO94" s="266" t="s">
        <v>971</v>
      </c>
      <c r="AP94" s="1">
        <v>31</v>
      </c>
      <c r="AQ94" s="1">
        <v>8</v>
      </c>
      <c r="AR94" s="1"/>
      <c r="AS94" s="1">
        <v>10</v>
      </c>
      <c r="AT94" s="1">
        <v>8090</v>
      </c>
      <c r="AU94" s="1">
        <v>18</v>
      </c>
      <c r="AV94" s="1">
        <v>9</v>
      </c>
      <c r="AW94" s="1">
        <v>5</v>
      </c>
      <c r="AX94" s="1">
        <v>2699</v>
      </c>
      <c r="AY94" s="1"/>
      <c r="AZ94" s="1">
        <v>1</v>
      </c>
      <c r="BA94" s="1"/>
      <c r="BB94" s="1">
        <v>2</v>
      </c>
      <c r="BC94" s="1">
        <v>3</v>
      </c>
      <c r="BD94" s="1">
        <v>734</v>
      </c>
      <c r="BE94" s="1">
        <v>1</v>
      </c>
      <c r="BF94" s="1"/>
      <c r="BG94" s="1">
        <v>8</v>
      </c>
      <c r="BH94" s="1"/>
      <c r="BI94" s="1">
        <v>11</v>
      </c>
      <c r="BJ94" s="1">
        <v>10</v>
      </c>
      <c r="BK94" s="1">
        <v>1</v>
      </c>
      <c r="BL94" s="1"/>
      <c r="BM94" s="1">
        <v>7</v>
      </c>
      <c r="BN94" s="1"/>
      <c r="BO94" s="1">
        <v>8</v>
      </c>
      <c r="BP94" s="1">
        <v>12</v>
      </c>
      <c r="BQ94" s="1"/>
      <c r="BR94" s="1"/>
      <c r="BS94" s="1">
        <v>11668</v>
      </c>
      <c r="BX94" s="10" t="s">
        <v>977</v>
      </c>
      <c r="BY94">
        <v>396</v>
      </c>
      <c r="BZ94">
        <v>674</v>
      </c>
      <c r="CB94">
        <v>1070</v>
      </c>
      <c r="CJ94" s="10" t="s">
        <v>977</v>
      </c>
      <c r="CK94">
        <v>25</v>
      </c>
      <c r="CL94">
        <v>102</v>
      </c>
      <c r="CM94">
        <v>365</v>
      </c>
      <c r="CN94">
        <v>148</v>
      </c>
      <c r="CO94">
        <v>1088</v>
      </c>
      <c r="CP94">
        <v>137</v>
      </c>
      <c r="CQ94">
        <v>125</v>
      </c>
      <c r="CR94">
        <v>127</v>
      </c>
      <c r="CS94">
        <v>94</v>
      </c>
      <c r="CT94">
        <v>45</v>
      </c>
      <c r="CU94">
        <v>35</v>
      </c>
      <c r="CV94">
        <v>25</v>
      </c>
      <c r="CW94">
        <v>45</v>
      </c>
      <c r="CX94">
        <v>2361</v>
      </c>
      <c r="CY94">
        <f t="shared" si="20"/>
        <v>1236</v>
      </c>
      <c r="CZ94">
        <f t="shared" si="21"/>
        <v>389</v>
      </c>
      <c r="DA94">
        <f t="shared" si="22"/>
        <v>244</v>
      </c>
      <c r="DC94" s="10" t="s">
        <v>977</v>
      </c>
      <c r="DD94">
        <v>1291</v>
      </c>
      <c r="DE94">
        <v>1070</v>
      </c>
      <c r="DG94">
        <v>2361</v>
      </c>
    </row>
    <row r="95" spans="1:111">
      <c r="A95" s="10" t="s">
        <v>978</v>
      </c>
      <c r="B95">
        <v>2564</v>
      </c>
      <c r="C95">
        <v>2465</v>
      </c>
      <c r="D95">
        <v>5029</v>
      </c>
      <c r="N95">
        <f t="shared" si="13"/>
        <v>5029</v>
      </c>
      <c r="O95">
        <f t="shared" si="14"/>
        <v>5029</v>
      </c>
      <c r="P95">
        <f t="shared" si="15"/>
        <v>0</v>
      </c>
      <c r="Q95">
        <f t="shared" si="16"/>
        <v>0</v>
      </c>
      <c r="R95">
        <f t="shared" si="17"/>
        <v>0</v>
      </c>
      <c r="T95" s="10" t="s">
        <v>978</v>
      </c>
      <c r="U95">
        <v>65</v>
      </c>
      <c r="V95">
        <v>244</v>
      </c>
      <c r="W95">
        <v>877</v>
      </c>
      <c r="X95">
        <v>416</v>
      </c>
      <c r="Y95">
        <v>1707</v>
      </c>
      <c r="Z95">
        <v>236</v>
      </c>
      <c r="AA95">
        <v>272</v>
      </c>
      <c r="AB95">
        <v>273</v>
      </c>
      <c r="AC95">
        <v>246</v>
      </c>
      <c r="AD95">
        <v>212</v>
      </c>
      <c r="AE95">
        <v>167</v>
      </c>
      <c r="AF95">
        <v>130</v>
      </c>
      <c r="AG95">
        <v>184</v>
      </c>
      <c r="AI95">
        <v>5029</v>
      </c>
      <c r="AJ95">
        <f t="shared" si="18"/>
        <v>2123</v>
      </c>
      <c r="AK95">
        <f t="shared" si="12"/>
        <v>781</v>
      </c>
      <c r="AL95">
        <f t="shared" si="19"/>
        <v>939</v>
      </c>
      <c r="AO95" s="266" t="s">
        <v>973</v>
      </c>
      <c r="AP95" s="1">
        <v>45</v>
      </c>
      <c r="AQ95" s="1">
        <v>12</v>
      </c>
      <c r="AR95" s="1"/>
      <c r="AS95" s="1">
        <v>2</v>
      </c>
      <c r="AT95" s="1">
        <v>2952</v>
      </c>
      <c r="AU95" s="1">
        <v>55</v>
      </c>
      <c r="AV95" s="1">
        <v>3</v>
      </c>
      <c r="AW95" s="1">
        <v>2</v>
      </c>
      <c r="AX95" s="1">
        <v>579</v>
      </c>
      <c r="AY95" s="1">
        <v>1</v>
      </c>
      <c r="AZ95" s="1"/>
      <c r="BA95" s="1">
        <v>1</v>
      </c>
      <c r="BB95" s="1"/>
      <c r="BC95" s="1">
        <v>3</v>
      </c>
      <c r="BD95" s="1">
        <v>7</v>
      </c>
      <c r="BE95" s="1">
        <v>8</v>
      </c>
      <c r="BF95" s="1"/>
      <c r="BG95" s="1"/>
      <c r="BH95" s="1">
        <v>2</v>
      </c>
      <c r="BI95" s="1">
        <v>5</v>
      </c>
      <c r="BJ95" s="1">
        <v>5</v>
      </c>
      <c r="BK95" s="1">
        <v>13</v>
      </c>
      <c r="BL95" s="1"/>
      <c r="BM95" s="1"/>
      <c r="BN95" s="1"/>
      <c r="BO95" s="1">
        <v>25</v>
      </c>
      <c r="BP95" s="1">
        <v>18</v>
      </c>
      <c r="BQ95" s="1"/>
      <c r="BR95" s="1"/>
      <c r="BS95" s="1">
        <v>3738</v>
      </c>
      <c r="BX95" s="10" t="s">
        <v>978</v>
      </c>
      <c r="BY95">
        <v>102</v>
      </c>
      <c r="BZ95">
        <v>84</v>
      </c>
      <c r="CB95">
        <v>186</v>
      </c>
      <c r="CJ95" s="10" t="s">
        <v>978</v>
      </c>
      <c r="CK95">
        <v>4</v>
      </c>
      <c r="CL95">
        <v>22</v>
      </c>
      <c r="CM95">
        <v>69</v>
      </c>
      <c r="CN95">
        <v>24</v>
      </c>
      <c r="CO95">
        <v>177</v>
      </c>
      <c r="CP95">
        <v>23</v>
      </c>
      <c r="CQ95">
        <v>16</v>
      </c>
      <c r="CR95">
        <v>10</v>
      </c>
      <c r="CS95">
        <v>7</v>
      </c>
      <c r="CT95">
        <v>5</v>
      </c>
      <c r="CU95">
        <v>7</v>
      </c>
      <c r="CV95">
        <v>2</v>
      </c>
      <c r="CW95">
        <v>2</v>
      </c>
      <c r="CX95">
        <v>368</v>
      </c>
      <c r="CY95">
        <f t="shared" si="20"/>
        <v>201</v>
      </c>
      <c r="CZ95">
        <f t="shared" si="21"/>
        <v>49</v>
      </c>
      <c r="DA95">
        <f t="shared" si="22"/>
        <v>23</v>
      </c>
      <c r="DC95" s="10" t="s">
        <v>978</v>
      </c>
      <c r="DD95">
        <v>182</v>
      </c>
      <c r="DE95">
        <v>186</v>
      </c>
      <c r="DG95">
        <v>368</v>
      </c>
    </row>
    <row r="96" spans="1:111">
      <c r="A96" s="10" t="s">
        <v>948</v>
      </c>
      <c r="B96">
        <v>3000</v>
      </c>
      <c r="C96">
        <v>3831</v>
      </c>
      <c r="D96">
        <v>6831</v>
      </c>
      <c r="N96">
        <f t="shared" si="13"/>
        <v>6831</v>
      </c>
      <c r="O96">
        <f t="shared" si="14"/>
        <v>6831</v>
      </c>
      <c r="P96">
        <f t="shared" si="15"/>
        <v>0</v>
      </c>
      <c r="Q96">
        <f t="shared" si="16"/>
        <v>0</v>
      </c>
      <c r="R96">
        <f t="shared" si="17"/>
        <v>0</v>
      </c>
      <c r="T96" s="10" t="s">
        <v>948</v>
      </c>
      <c r="U96">
        <v>95</v>
      </c>
      <c r="V96">
        <v>325</v>
      </c>
      <c r="W96">
        <v>967</v>
      </c>
      <c r="X96">
        <v>526</v>
      </c>
      <c r="Y96">
        <v>2409</v>
      </c>
      <c r="Z96">
        <v>436</v>
      </c>
      <c r="AA96">
        <v>436</v>
      </c>
      <c r="AB96">
        <v>389</v>
      </c>
      <c r="AC96">
        <v>391</v>
      </c>
      <c r="AD96">
        <v>301</v>
      </c>
      <c r="AE96">
        <v>213</v>
      </c>
      <c r="AF96">
        <v>148</v>
      </c>
      <c r="AG96">
        <v>195</v>
      </c>
      <c r="AI96">
        <v>6831</v>
      </c>
      <c r="AJ96">
        <f t="shared" si="18"/>
        <v>2935</v>
      </c>
      <c r="AK96">
        <f t="shared" si="12"/>
        <v>1261</v>
      </c>
      <c r="AL96">
        <f t="shared" si="19"/>
        <v>1248</v>
      </c>
      <c r="AO96" s="266" t="s">
        <v>974</v>
      </c>
      <c r="AP96" s="1">
        <v>110</v>
      </c>
      <c r="AQ96" s="1">
        <v>126</v>
      </c>
      <c r="AR96" s="1">
        <v>3</v>
      </c>
      <c r="AS96" s="1">
        <v>1</v>
      </c>
      <c r="AT96" s="1">
        <v>18669</v>
      </c>
      <c r="AU96" s="1">
        <v>5</v>
      </c>
      <c r="AV96" s="1">
        <v>3</v>
      </c>
      <c r="AW96" s="1">
        <v>20</v>
      </c>
      <c r="AX96" s="1">
        <v>6144</v>
      </c>
      <c r="AY96" s="1">
        <v>32</v>
      </c>
      <c r="AZ96" s="1">
        <v>1</v>
      </c>
      <c r="BA96" s="1">
        <v>9</v>
      </c>
      <c r="BB96" s="1">
        <v>2</v>
      </c>
      <c r="BC96" s="1">
        <v>58</v>
      </c>
      <c r="BD96" s="1">
        <v>21</v>
      </c>
      <c r="BE96" s="1">
        <v>57</v>
      </c>
      <c r="BF96" s="1">
        <v>4</v>
      </c>
      <c r="BG96" s="1">
        <v>2</v>
      </c>
      <c r="BH96" s="1"/>
      <c r="BI96" s="1">
        <v>35</v>
      </c>
      <c r="BJ96" s="1">
        <v>81</v>
      </c>
      <c r="BK96" s="1">
        <v>24</v>
      </c>
      <c r="BL96" s="1">
        <v>4</v>
      </c>
      <c r="BM96" s="1">
        <v>26</v>
      </c>
      <c r="BN96" s="1"/>
      <c r="BO96" s="1">
        <v>143</v>
      </c>
      <c r="BP96" s="1">
        <v>135</v>
      </c>
      <c r="BQ96" s="1"/>
      <c r="BR96" s="1"/>
      <c r="BS96" s="1">
        <v>25715</v>
      </c>
      <c r="BX96" s="10" t="s">
        <v>948</v>
      </c>
      <c r="BY96">
        <v>860</v>
      </c>
      <c r="BZ96">
        <v>1328</v>
      </c>
      <c r="CA96">
        <v>2</v>
      </c>
      <c r="CB96">
        <v>2190</v>
      </c>
      <c r="CJ96" s="10" t="s">
        <v>948</v>
      </c>
      <c r="CK96">
        <v>38</v>
      </c>
      <c r="CL96">
        <v>190</v>
      </c>
      <c r="CM96">
        <v>589</v>
      </c>
      <c r="CN96">
        <v>287</v>
      </c>
      <c r="CO96">
        <v>2265</v>
      </c>
      <c r="CP96">
        <v>334</v>
      </c>
      <c r="CQ96">
        <v>315</v>
      </c>
      <c r="CR96">
        <v>327</v>
      </c>
      <c r="CS96">
        <v>195</v>
      </c>
      <c r="CT96">
        <v>123</v>
      </c>
      <c r="CU96">
        <v>84</v>
      </c>
      <c r="CV96">
        <v>36</v>
      </c>
      <c r="CW96">
        <v>73</v>
      </c>
      <c r="CX96">
        <v>4856</v>
      </c>
      <c r="CY96">
        <f t="shared" si="20"/>
        <v>2552</v>
      </c>
      <c r="CZ96">
        <f t="shared" si="21"/>
        <v>976</v>
      </c>
      <c r="DA96">
        <f t="shared" si="22"/>
        <v>511</v>
      </c>
      <c r="DC96" s="10" t="s">
        <v>948</v>
      </c>
      <c r="DD96">
        <v>2666</v>
      </c>
      <c r="DE96">
        <v>2190</v>
      </c>
      <c r="DG96">
        <v>4856</v>
      </c>
    </row>
    <row r="97" spans="1:111">
      <c r="A97" s="10" t="s">
        <v>964</v>
      </c>
      <c r="B97">
        <v>1173</v>
      </c>
      <c r="C97">
        <v>707</v>
      </c>
      <c r="D97">
        <v>1880</v>
      </c>
      <c r="N97">
        <f t="shared" si="13"/>
        <v>1880</v>
      </c>
      <c r="O97">
        <f t="shared" si="14"/>
        <v>1880</v>
      </c>
      <c r="P97">
        <f t="shared" si="15"/>
        <v>0</v>
      </c>
      <c r="Q97">
        <f t="shared" si="16"/>
        <v>0</v>
      </c>
      <c r="R97">
        <f t="shared" si="17"/>
        <v>0</v>
      </c>
      <c r="T97" s="10" t="s">
        <v>964</v>
      </c>
      <c r="U97">
        <v>29</v>
      </c>
      <c r="V97">
        <v>91</v>
      </c>
      <c r="W97">
        <v>352</v>
      </c>
      <c r="X97">
        <v>187</v>
      </c>
      <c r="Y97">
        <v>683</v>
      </c>
      <c r="Z97">
        <v>94</v>
      </c>
      <c r="AA97">
        <v>107</v>
      </c>
      <c r="AB97">
        <v>103</v>
      </c>
      <c r="AC97">
        <v>76</v>
      </c>
      <c r="AD97">
        <v>64</v>
      </c>
      <c r="AE97">
        <v>40</v>
      </c>
      <c r="AF97">
        <v>24</v>
      </c>
      <c r="AG97">
        <v>30</v>
      </c>
      <c r="AI97">
        <v>1880</v>
      </c>
      <c r="AJ97">
        <f t="shared" si="18"/>
        <v>870</v>
      </c>
      <c r="AK97">
        <f t="shared" si="12"/>
        <v>304</v>
      </c>
      <c r="AL97">
        <f t="shared" si="19"/>
        <v>234</v>
      </c>
      <c r="AO97" s="266" t="s">
        <v>977</v>
      </c>
      <c r="AP97" s="1">
        <v>6</v>
      </c>
      <c r="AQ97" s="1">
        <v>10</v>
      </c>
      <c r="AR97" s="1"/>
      <c r="AS97" s="1">
        <v>5</v>
      </c>
      <c r="AT97" s="1">
        <v>2004</v>
      </c>
      <c r="AU97" s="1">
        <v>30</v>
      </c>
      <c r="AV97" s="1">
        <v>20</v>
      </c>
      <c r="AW97" s="1">
        <v>12</v>
      </c>
      <c r="AX97" s="1">
        <v>7972</v>
      </c>
      <c r="AY97" s="1">
        <v>1</v>
      </c>
      <c r="AZ97" s="1">
        <v>2</v>
      </c>
      <c r="BA97" s="1"/>
      <c r="BB97" s="1"/>
      <c r="BC97" s="1">
        <v>2</v>
      </c>
      <c r="BD97" s="1">
        <v>342</v>
      </c>
      <c r="BE97" s="1">
        <v>1</v>
      </c>
      <c r="BF97" s="1"/>
      <c r="BG97" s="1"/>
      <c r="BH97" s="1"/>
      <c r="BI97" s="1">
        <v>6</v>
      </c>
      <c r="BJ97" s="1">
        <v>7</v>
      </c>
      <c r="BK97" s="1"/>
      <c r="BL97" s="1"/>
      <c r="BM97" s="1">
        <v>2</v>
      </c>
      <c r="BN97" s="1"/>
      <c r="BO97" s="1">
        <v>6</v>
      </c>
      <c r="BP97" s="1">
        <v>10</v>
      </c>
      <c r="BQ97" s="1"/>
      <c r="BR97" s="1"/>
      <c r="BS97" s="1">
        <v>10438</v>
      </c>
      <c r="BX97" s="10" t="s">
        <v>964</v>
      </c>
      <c r="BY97">
        <v>156</v>
      </c>
      <c r="BZ97">
        <v>383</v>
      </c>
      <c r="CA97">
        <v>1</v>
      </c>
      <c r="CB97">
        <v>540</v>
      </c>
      <c r="CJ97" s="10" t="s">
        <v>964</v>
      </c>
      <c r="CK97">
        <v>12</v>
      </c>
      <c r="CL97">
        <v>43</v>
      </c>
      <c r="CM97">
        <v>197</v>
      </c>
      <c r="CN97">
        <v>86</v>
      </c>
      <c r="CO97">
        <v>533</v>
      </c>
      <c r="CP97">
        <v>78</v>
      </c>
      <c r="CQ97">
        <v>78</v>
      </c>
      <c r="CR97">
        <v>52</v>
      </c>
      <c r="CS97">
        <v>33</v>
      </c>
      <c r="CT97">
        <v>25</v>
      </c>
      <c r="CU97">
        <v>26</v>
      </c>
      <c r="CV97">
        <v>18</v>
      </c>
      <c r="CW97">
        <v>7</v>
      </c>
      <c r="CX97">
        <v>1188</v>
      </c>
      <c r="CY97">
        <f t="shared" si="20"/>
        <v>619</v>
      </c>
      <c r="CZ97">
        <f t="shared" si="21"/>
        <v>208</v>
      </c>
      <c r="DA97">
        <f t="shared" si="22"/>
        <v>109</v>
      </c>
      <c r="DC97" s="10" t="s">
        <v>964</v>
      </c>
      <c r="DD97">
        <v>648</v>
      </c>
      <c r="DE97">
        <v>540</v>
      </c>
      <c r="DG97">
        <v>1188</v>
      </c>
    </row>
    <row r="98" spans="1:111">
      <c r="A98" s="10" t="s">
        <v>906</v>
      </c>
      <c r="B98">
        <v>9992</v>
      </c>
      <c r="C98">
        <v>10412</v>
      </c>
      <c r="D98">
        <v>20404</v>
      </c>
      <c r="N98">
        <f t="shared" si="13"/>
        <v>20404</v>
      </c>
      <c r="O98">
        <f t="shared" si="14"/>
        <v>20404</v>
      </c>
      <c r="P98">
        <f t="shared" si="15"/>
        <v>0</v>
      </c>
      <c r="Q98">
        <f t="shared" si="16"/>
        <v>0</v>
      </c>
      <c r="R98">
        <f t="shared" si="17"/>
        <v>0</v>
      </c>
      <c r="T98" s="10" t="s">
        <v>906</v>
      </c>
      <c r="U98">
        <v>212</v>
      </c>
      <c r="V98">
        <v>1373</v>
      </c>
      <c r="W98">
        <v>4639</v>
      </c>
      <c r="X98">
        <v>2235</v>
      </c>
      <c r="Y98">
        <v>7181</v>
      </c>
      <c r="Z98">
        <v>991</v>
      </c>
      <c r="AA98">
        <v>876</v>
      </c>
      <c r="AB98">
        <v>705</v>
      </c>
      <c r="AC98">
        <v>657</v>
      </c>
      <c r="AD98">
        <v>508</v>
      </c>
      <c r="AE98">
        <v>350</v>
      </c>
      <c r="AF98">
        <v>255</v>
      </c>
      <c r="AG98">
        <v>422</v>
      </c>
      <c r="AI98">
        <v>20404</v>
      </c>
      <c r="AJ98">
        <f t="shared" si="18"/>
        <v>9416</v>
      </c>
      <c r="AK98">
        <f t="shared" si="12"/>
        <v>2572</v>
      </c>
      <c r="AL98">
        <f t="shared" si="19"/>
        <v>2192</v>
      </c>
      <c r="AO98" s="266" t="s">
        <v>978</v>
      </c>
      <c r="AP98" s="1">
        <v>10</v>
      </c>
      <c r="AQ98" s="1">
        <v>3</v>
      </c>
      <c r="AR98" s="1"/>
      <c r="AS98" s="1"/>
      <c r="AT98" s="1">
        <v>1078</v>
      </c>
      <c r="AU98" s="1"/>
      <c r="AV98" s="1">
        <v>10</v>
      </c>
      <c r="AW98" s="1">
        <v>14</v>
      </c>
      <c r="AX98" s="1">
        <v>3872</v>
      </c>
      <c r="AY98" s="1">
        <v>1</v>
      </c>
      <c r="AZ98" s="1">
        <v>1</v>
      </c>
      <c r="BA98" s="1"/>
      <c r="BB98" s="1"/>
      <c r="BC98" s="1"/>
      <c r="BD98" s="1">
        <v>32</v>
      </c>
      <c r="BE98" s="1"/>
      <c r="BF98" s="1"/>
      <c r="BG98" s="1"/>
      <c r="BH98" s="1">
        <v>1</v>
      </c>
      <c r="BI98" s="1">
        <v>5</v>
      </c>
      <c r="BJ98" s="1">
        <v>1</v>
      </c>
      <c r="BK98" s="1"/>
      <c r="BL98" s="1"/>
      <c r="BM98" s="1"/>
      <c r="BN98" s="1"/>
      <c r="BO98" s="1"/>
      <c r="BP98" s="1">
        <v>1</v>
      </c>
      <c r="BQ98" s="1"/>
      <c r="BR98" s="1"/>
      <c r="BS98" s="1">
        <v>5029</v>
      </c>
      <c r="BX98" s="10" t="s">
        <v>906</v>
      </c>
      <c r="BY98">
        <v>263</v>
      </c>
      <c r="BZ98">
        <v>285</v>
      </c>
      <c r="CB98">
        <v>548</v>
      </c>
      <c r="CJ98" s="10" t="s">
        <v>906</v>
      </c>
      <c r="CK98">
        <v>20</v>
      </c>
      <c r="CL98">
        <v>43</v>
      </c>
      <c r="CM98">
        <v>169</v>
      </c>
      <c r="CN98">
        <v>76</v>
      </c>
      <c r="CO98">
        <v>690</v>
      </c>
      <c r="CP98">
        <v>91</v>
      </c>
      <c r="CQ98">
        <v>64</v>
      </c>
      <c r="CR98">
        <v>64</v>
      </c>
      <c r="CS98">
        <v>26</v>
      </c>
      <c r="CT98">
        <v>20</v>
      </c>
      <c r="CU98">
        <v>7</v>
      </c>
      <c r="CV98">
        <v>1</v>
      </c>
      <c r="CW98">
        <v>6</v>
      </c>
      <c r="CX98">
        <v>1277</v>
      </c>
      <c r="CY98">
        <f t="shared" si="20"/>
        <v>766</v>
      </c>
      <c r="CZ98">
        <f t="shared" si="21"/>
        <v>219</v>
      </c>
      <c r="DA98">
        <f t="shared" si="22"/>
        <v>60</v>
      </c>
      <c r="DC98" s="10" t="s">
        <v>906</v>
      </c>
      <c r="DD98">
        <v>729</v>
      </c>
      <c r="DE98">
        <v>548</v>
      </c>
      <c r="DG98">
        <v>1277</v>
      </c>
    </row>
    <row r="99" spans="1:111">
      <c r="A99" s="10" t="s">
        <v>979</v>
      </c>
      <c r="B99">
        <v>5233</v>
      </c>
      <c r="C99">
        <v>5229</v>
      </c>
      <c r="D99">
        <v>10462</v>
      </c>
      <c r="N99">
        <f t="shared" si="13"/>
        <v>10462</v>
      </c>
      <c r="O99">
        <f t="shared" si="14"/>
        <v>10462</v>
      </c>
      <c r="P99">
        <f t="shared" si="15"/>
        <v>0</v>
      </c>
      <c r="Q99">
        <f t="shared" si="16"/>
        <v>0</v>
      </c>
      <c r="R99">
        <f t="shared" si="17"/>
        <v>0</v>
      </c>
      <c r="T99" s="10" t="s">
        <v>979</v>
      </c>
      <c r="U99">
        <v>140</v>
      </c>
      <c r="V99">
        <v>620</v>
      </c>
      <c r="W99">
        <v>1822</v>
      </c>
      <c r="X99">
        <v>838</v>
      </c>
      <c r="Y99">
        <v>3723</v>
      </c>
      <c r="Z99">
        <v>577</v>
      </c>
      <c r="AA99">
        <v>606</v>
      </c>
      <c r="AB99">
        <v>548</v>
      </c>
      <c r="AC99">
        <v>465</v>
      </c>
      <c r="AD99">
        <v>370</v>
      </c>
      <c r="AE99">
        <v>265</v>
      </c>
      <c r="AF99">
        <v>198</v>
      </c>
      <c r="AG99">
        <v>290</v>
      </c>
      <c r="AI99">
        <v>10462</v>
      </c>
      <c r="AJ99">
        <f t="shared" si="18"/>
        <v>4561</v>
      </c>
      <c r="AK99">
        <f t="shared" si="12"/>
        <v>1731</v>
      </c>
      <c r="AL99">
        <f t="shared" si="19"/>
        <v>1588</v>
      </c>
      <c r="AO99" s="266" t="s">
        <v>979</v>
      </c>
      <c r="AP99" s="1">
        <v>1</v>
      </c>
      <c r="AQ99" s="1">
        <v>3</v>
      </c>
      <c r="AR99" s="1"/>
      <c r="AS99" s="1"/>
      <c r="AT99" s="1">
        <v>3887</v>
      </c>
      <c r="AU99" s="1"/>
      <c r="AV99" s="1"/>
      <c r="AW99" s="1">
        <v>30</v>
      </c>
      <c r="AX99" s="1">
        <v>6499</v>
      </c>
      <c r="AY99" s="1">
        <v>1</v>
      </c>
      <c r="AZ99" s="1">
        <v>6</v>
      </c>
      <c r="BA99" s="1"/>
      <c r="BB99" s="1"/>
      <c r="BC99" s="1"/>
      <c r="BD99" s="1">
        <v>19</v>
      </c>
      <c r="BE99" s="1"/>
      <c r="BF99" s="1"/>
      <c r="BG99" s="1"/>
      <c r="BH99" s="1"/>
      <c r="BI99" s="1">
        <v>1</v>
      </c>
      <c r="BJ99" s="1">
        <v>4</v>
      </c>
      <c r="BK99" s="1">
        <v>2</v>
      </c>
      <c r="BL99" s="1"/>
      <c r="BM99" s="1"/>
      <c r="BN99" s="1"/>
      <c r="BO99" s="1">
        <v>4</v>
      </c>
      <c r="BP99" s="1">
        <v>5</v>
      </c>
      <c r="BQ99" s="1"/>
      <c r="BR99" s="1"/>
      <c r="BS99" s="1">
        <v>10462</v>
      </c>
      <c r="BX99" s="10" t="s">
        <v>979</v>
      </c>
      <c r="BY99">
        <v>436</v>
      </c>
      <c r="BZ99">
        <v>1063</v>
      </c>
      <c r="CB99">
        <v>1499</v>
      </c>
      <c r="CJ99" s="10" t="s">
        <v>979</v>
      </c>
      <c r="CK99">
        <v>48</v>
      </c>
      <c r="CL99">
        <v>195</v>
      </c>
      <c r="CM99">
        <v>625</v>
      </c>
      <c r="CN99">
        <v>243</v>
      </c>
      <c r="CO99">
        <v>1720</v>
      </c>
      <c r="CP99">
        <v>215</v>
      </c>
      <c r="CQ99">
        <v>174</v>
      </c>
      <c r="CR99">
        <v>119</v>
      </c>
      <c r="CS99">
        <v>65</v>
      </c>
      <c r="CT99">
        <v>57</v>
      </c>
      <c r="CU99">
        <v>36</v>
      </c>
      <c r="CV99">
        <v>20</v>
      </c>
      <c r="CW99">
        <v>32</v>
      </c>
      <c r="CX99">
        <v>3549</v>
      </c>
      <c r="CY99">
        <f t="shared" si="20"/>
        <v>1963</v>
      </c>
      <c r="CZ99">
        <f t="shared" si="21"/>
        <v>508</v>
      </c>
      <c r="DA99">
        <f t="shared" si="22"/>
        <v>210</v>
      </c>
      <c r="DC99" s="10" t="s">
        <v>979</v>
      </c>
      <c r="DD99">
        <v>2050</v>
      </c>
      <c r="DE99">
        <v>1499</v>
      </c>
      <c r="DG99">
        <v>3549</v>
      </c>
    </row>
    <row r="100" spans="1:111">
      <c r="A100" s="10" t="s">
        <v>965</v>
      </c>
      <c r="B100">
        <v>4375</v>
      </c>
      <c r="C100">
        <v>5046</v>
      </c>
      <c r="D100">
        <v>9421</v>
      </c>
      <c r="N100">
        <f t="shared" si="13"/>
        <v>9421</v>
      </c>
      <c r="O100">
        <f t="shared" si="14"/>
        <v>9421</v>
      </c>
      <c r="P100">
        <f t="shared" si="15"/>
        <v>0</v>
      </c>
      <c r="Q100">
        <f t="shared" si="16"/>
        <v>0</v>
      </c>
      <c r="R100">
        <f t="shared" si="17"/>
        <v>0</v>
      </c>
      <c r="T100" s="10" t="s">
        <v>965</v>
      </c>
      <c r="U100">
        <v>110</v>
      </c>
      <c r="V100">
        <v>493</v>
      </c>
      <c r="W100">
        <v>1508</v>
      </c>
      <c r="X100">
        <v>838</v>
      </c>
      <c r="Y100">
        <v>3398</v>
      </c>
      <c r="Z100">
        <v>553</v>
      </c>
      <c r="AA100">
        <v>596</v>
      </c>
      <c r="AB100">
        <v>527</v>
      </c>
      <c r="AC100">
        <v>426</v>
      </c>
      <c r="AD100">
        <v>317</v>
      </c>
      <c r="AE100">
        <v>260</v>
      </c>
      <c r="AF100">
        <v>189</v>
      </c>
      <c r="AG100">
        <v>206</v>
      </c>
      <c r="AI100">
        <v>9421</v>
      </c>
      <c r="AJ100">
        <f t="shared" si="18"/>
        <v>4236</v>
      </c>
      <c r="AK100">
        <f t="shared" si="12"/>
        <v>1676</v>
      </c>
      <c r="AL100">
        <f t="shared" si="19"/>
        <v>1398</v>
      </c>
      <c r="AO100" s="266" t="s">
        <v>980</v>
      </c>
      <c r="AP100" s="1">
        <v>7</v>
      </c>
      <c r="AQ100" s="1">
        <v>8</v>
      </c>
      <c r="AR100" s="1"/>
      <c r="AS100" s="1">
        <v>3</v>
      </c>
      <c r="AT100" s="1">
        <v>1939</v>
      </c>
      <c r="AU100" s="1"/>
      <c r="AV100" s="1">
        <v>2</v>
      </c>
      <c r="AW100" s="1">
        <v>7</v>
      </c>
      <c r="AX100" s="1">
        <v>7480</v>
      </c>
      <c r="AY100" s="1">
        <v>3</v>
      </c>
      <c r="AZ100" s="1">
        <v>15</v>
      </c>
      <c r="BA100" s="1"/>
      <c r="BB100" s="1">
        <v>1</v>
      </c>
      <c r="BC100" s="1">
        <v>1</v>
      </c>
      <c r="BD100" s="1">
        <v>65</v>
      </c>
      <c r="BE100" s="1">
        <v>2</v>
      </c>
      <c r="BF100" s="1">
        <v>4</v>
      </c>
      <c r="BG100" s="1"/>
      <c r="BH100" s="1"/>
      <c r="BI100" s="1">
        <v>8</v>
      </c>
      <c r="BJ100" s="1">
        <v>5</v>
      </c>
      <c r="BK100" s="1"/>
      <c r="BL100" s="1"/>
      <c r="BM100" s="1"/>
      <c r="BN100" s="1"/>
      <c r="BO100" s="1">
        <v>9</v>
      </c>
      <c r="BP100" s="1">
        <v>7</v>
      </c>
      <c r="BQ100" s="1"/>
      <c r="BR100" s="1"/>
      <c r="BS100" s="1">
        <v>9566</v>
      </c>
      <c r="BX100" s="10" t="s">
        <v>965</v>
      </c>
      <c r="BY100">
        <v>2135</v>
      </c>
      <c r="BZ100">
        <v>4815</v>
      </c>
      <c r="CA100">
        <v>4</v>
      </c>
      <c r="CB100">
        <v>6954</v>
      </c>
      <c r="CJ100" s="10" t="s">
        <v>965</v>
      </c>
      <c r="CK100">
        <v>168</v>
      </c>
      <c r="CL100">
        <v>720</v>
      </c>
      <c r="CM100">
        <v>2174</v>
      </c>
      <c r="CN100">
        <v>1019</v>
      </c>
      <c r="CO100">
        <v>6777</v>
      </c>
      <c r="CP100">
        <v>916</v>
      </c>
      <c r="CQ100">
        <v>918</v>
      </c>
      <c r="CR100">
        <v>721</v>
      </c>
      <c r="CS100">
        <v>517</v>
      </c>
      <c r="CT100">
        <v>319</v>
      </c>
      <c r="CU100">
        <v>191</v>
      </c>
      <c r="CV100">
        <v>148</v>
      </c>
      <c r="CW100">
        <v>161</v>
      </c>
      <c r="CX100">
        <v>14749</v>
      </c>
      <c r="CY100">
        <f t="shared" si="20"/>
        <v>7796</v>
      </c>
      <c r="CZ100">
        <f t="shared" si="21"/>
        <v>2555</v>
      </c>
      <c r="DA100">
        <f t="shared" si="22"/>
        <v>1336</v>
      </c>
      <c r="DC100" s="10" t="s">
        <v>965</v>
      </c>
      <c r="DD100">
        <v>7795</v>
      </c>
      <c r="DE100">
        <v>6954</v>
      </c>
      <c r="DG100">
        <v>14749</v>
      </c>
    </row>
    <row r="101" spans="1:111">
      <c r="A101" s="10" t="s">
        <v>908</v>
      </c>
      <c r="B101">
        <v>12560</v>
      </c>
      <c r="C101">
        <v>18018</v>
      </c>
      <c r="D101">
        <v>30578</v>
      </c>
      <c r="N101">
        <f t="shared" si="13"/>
        <v>30578</v>
      </c>
      <c r="O101">
        <f t="shared" si="14"/>
        <v>30578</v>
      </c>
      <c r="P101">
        <f t="shared" si="15"/>
        <v>0</v>
      </c>
      <c r="Q101">
        <f t="shared" si="16"/>
        <v>0</v>
      </c>
      <c r="R101">
        <f t="shared" si="17"/>
        <v>0</v>
      </c>
      <c r="T101" s="10" t="s">
        <v>908</v>
      </c>
      <c r="U101">
        <v>479</v>
      </c>
      <c r="V101">
        <v>1815</v>
      </c>
      <c r="W101">
        <v>6632</v>
      </c>
      <c r="X101">
        <v>2991</v>
      </c>
      <c r="Y101">
        <v>10605</v>
      </c>
      <c r="Z101">
        <v>1621</v>
      </c>
      <c r="AA101">
        <v>1484</v>
      </c>
      <c r="AB101">
        <v>1272</v>
      </c>
      <c r="AC101">
        <v>1067</v>
      </c>
      <c r="AD101">
        <v>831</v>
      </c>
      <c r="AE101">
        <v>649</v>
      </c>
      <c r="AF101">
        <v>409</v>
      </c>
      <c r="AG101">
        <v>723</v>
      </c>
      <c r="AI101">
        <v>30578</v>
      </c>
      <c r="AJ101">
        <f t="shared" si="18"/>
        <v>13596</v>
      </c>
      <c r="AK101">
        <f t="shared" ref="AK101:AK130" si="23">Z101+AA101+AB101</f>
        <v>4377</v>
      </c>
      <c r="AL101">
        <f t="shared" si="19"/>
        <v>3679</v>
      </c>
      <c r="AO101" s="266" t="s">
        <v>981</v>
      </c>
      <c r="AP101" s="1">
        <v>2</v>
      </c>
      <c r="AQ101" s="1">
        <v>2</v>
      </c>
      <c r="AR101" s="1">
        <v>2</v>
      </c>
      <c r="AS101" s="1">
        <v>3</v>
      </c>
      <c r="AT101" s="1">
        <v>8238</v>
      </c>
      <c r="AU101" s="1"/>
      <c r="AV101" s="1">
        <v>4</v>
      </c>
      <c r="AW101" s="1">
        <v>1</v>
      </c>
      <c r="AX101" s="1">
        <v>3482</v>
      </c>
      <c r="AY101" s="1"/>
      <c r="AZ101" s="1"/>
      <c r="BA101" s="1"/>
      <c r="BB101" s="1"/>
      <c r="BC101" s="1">
        <v>1</v>
      </c>
      <c r="BD101" s="1">
        <v>38</v>
      </c>
      <c r="BE101" s="1">
        <v>3</v>
      </c>
      <c r="BF101" s="1">
        <v>1</v>
      </c>
      <c r="BG101" s="1"/>
      <c r="BH101" s="1"/>
      <c r="BI101" s="1">
        <v>4</v>
      </c>
      <c r="BJ101" s="1">
        <v>3</v>
      </c>
      <c r="BK101" s="1">
        <v>5</v>
      </c>
      <c r="BL101" s="1"/>
      <c r="BM101" s="1"/>
      <c r="BN101" s="1"/>
      <c r="BO101" s="1"/>
      <c r="BP101" s="1">
        <v>8</v>
      </c>
      <c r="BQ101" s="1"/>
      <c r="BR101" s="1"/>
      <c r="BS101" s="1">
        <v>11797</v>
      </c>
      <c r="BX101" s="10" t="s">
        <v>908</v>
      </c>
      <c r="BY101">
        <v>533</v>
      </c>
      <c r="BZ101">
        <v>538</v>
      </c>
      <c r="CB101">
        <v>1071</v>
      </c>
      <c r="CJ101" s="10" t="s">
        <v>908</v>
      </c>
      <c r="CK101">
        <v>32</v>
      </c>
      <c r="CL101">
        <v>98</v>
      </c>
      <c r="CM101">
        <v>322</v>
      </c>
      <c r="CN101">
        <v>142</v>
      </c>
      <c r="CO101">
        <v>1146</v>
      </c>
      <c r="CP101">
        <v>157</v>
      </c>
      <c r="CQ101">
        <v>122</v>
      </c>
      <c r="CR101">
        <v>89</v>
      </c>
      <c r="CS101">
        <v>56</v>
      </c>
      <c r="CT101">
        <v>39</v>
      </c>
      <c r="CU101">
        <v>21</v>
      </c>
      <c r="CV101">
        <v>13</v>
      </c>
      <c r="CW101">
        <v>22</v>
      </c>
      <c r="CX101">
        <v>2259</v>
      </c>
      <c r="CY101">
        <f t="shared" si="20"/>
        <v>1288</v>
      </c>
      <c r="CZ101">
        <f t="shared" si="21"/>
        <v>368</v>
      </c>
      <c r="DA101">
        <f t="shared" si="22"/>
        <v>151</v>
      </c>
      <c r="DC101" s="10" t="s">
        <v>908</v>
      </c>
      <c r="DD101">
        <v>1188</v>
      </c>
      <c r="DE101">
        <v>1071</v>
      </c>
      <c r="DG101">
        <v>2259</v>
      </c>
    </row>
    <row r="102" spans="1:111">
      <c r="A102" s="10" t="s">
        <v>980</v>
      </c>
      <c r="B102">
        <v>4496</v>
      </c>
      <c r="C102">
        <v>5070</v>
      </c>
      <c r="D102">
        <v>9566</v>
      </c>
      <c r="N102">
        <f t="shared" si="13"/>
        <v>9566</v>
      </c>
      <c r="O102">
        <f t="shared" si="14"/>
        <v>9566</v>
      </c>
      <c r="P102">
        <f t="shared" si="15"/>
        <v>0</v>
      </c>
      <c r="Q102">
        <f t="shared" si="16"/>
        <v>0</v>
      </c>
      <c r="R102">
        <f t="shared" si="17"/>
        <v>0</v>
      </c>
      <c r="T102" s="10" t="s">
        <v>980</v>
      </c>
      <c r="U102">
        <v>119</v>
      </c>
      <c r="V102">
        <v>466</v>
      </c>
      <c r="W102">
        <v>1314</v>
      </c>
      <c r="X102">
        <v>676</v>
      </c>
      <c r="Y102">
        <v>3444</v>
      </c>
      <c r="Z102">
        <v>482</v>
      </c>
      <c r="AA102">
        <v>563</v>
      </c>
      <c r="AB102">
        <v>606</v>
      </c>
      <c r="AC102">
        <v>532</v>
      </c>
      <c r="AD102">
        <v>411</v>
      </c>
      <c r="AE102">
        <v>309</v>
      </c>
      <c r="AF102">
        <v>247</v>
      </c>
      <c r="AG102">
        <v>397</v>
      </c>
      <c r="AI102">
        <v>9566</v>
      </c>
      <c r="AJ102">
        <f t="shared" si="18"/>
        <v>4120</v>
      </c>
      <c r="AK102">
        <f t="shared" si="23"/>
        <v>1651</v>
      </c>
      <c r="AL102">
        <f t="shared" si="19"/>
        <v>1896</v>
      </c>
      <c r="AO102" s="266" t="s">
        <v>982</v>
      </c>
      <c r="AP102" s="1">
        <v>12</v>
      </c>
      <c r="AQ102" s="1">
        <v>23</v>
      </c>
      <c r="AR102" s="1"/>
      <c r="AS102" s="1">
        <v>31</v>
      </c>
      <c r="AT102" s="1">
        <v>9244</v>
      </c>
      <c r="AU102" s="1">
        <v>1</v>
      </c>
      <c r="AV102" s="1">
        <v>91</v>
      </c>
      <c r="AW102" s="1">
        <v>8</v>
      </c>
      <c r="AX102" s="1">
        <v>5255</v>
      </c>
      <c r="AY102" s="1">
        <v>6</v>
      </c>
      <c r="AZ102" s="1">
        <v>4</v>
      </c>
      <c r="BA102" s="1"/>
      <c r="BB102" s="1">
        <v>4</v>
      </c>
      <c r="BC102" s="1"/>
      <c r="BD102" s="1">
        <v>253</v>
      </c>
      <c r="BE102" s="1">
        <v>3</v>
      </c>
      <c r="BF102" s="1">
        <v>3</v>
      </c>
      <c r="BG102" s="1">
        <v>1</v>
      </c>
      <c r="BH102" s="1">
        <v>3</v>
      </c>
      <c r="BI102" s="1">
        <v>6</v>
      </c>
      <c r="BJ102" s="1">
        <v>24</v>
      </c>
      <c r="BK102" s="1">
        <v>5</v>
      </c>
      <c r="BL102" s="1">
        <v>1</v>
      </c>
      <c r="BM102" s="1"/>
      <c r="BN102" s="1"/>
      <c r="BO102" s="1">
        <v>31</v>
      </c>
      <c r="BP102" s="1">
        <v>23</v>
      </c>
      <c r="BQ102" s="1"/>
      <c r="BR102" s="1"/>
      <c r="BS102" s="1">
        <v>15032</v>
      </c>
      <c r="BX102" s="10" t="s">
        <v>980</v>
      </c>
      <c r="BY102">
        <v>560</v>
      </c>
      <c r="BZ102">
        <v>898</v>
      </c>
      <c r="CB102">
        <v>1458</v>
      </c>
      <c r="CJ102" s="10" t="s">
        <v>980</v>
      </c>
      <c r="CK102">
        <v>37</v>
      </c>
      <c r="CL102">
        <v>166</v>
      </c>
      <c r="CM102">
        <v>454</v>
      </c>
      <c r="CN102">
        <v>177</v>
      </c>
      <c r="CO102">
        <v>1409</v>
      </c>
      <c r="CP102">
        <v>213</v>
      </c>
      <c r="CQ102">
        <v>183</v>
      </c>
      <c r="CR102">
        <v>162</v>
      </c>
      <c r="CS102">
        <v>125</v>
      </c>
      <c r="CT102">
        <v>108</v>
      </c>
      <c r="CU102">
        <v>64</v>
      </c>
      <c r="CV102">
        <v>30</v>
      </c>
      <c r="CW102">
        <v>48</v>
      </c>
      <c r="CX102">
        <v>3176</v>
      </c>
      <c r="CY102">
        <f t="shared" si="20"/>
        <v>1586</v>
      </c>
      <c r="CZ102">
        <f t="shared" si="21"/>
        <v>558</v>
      </c>
      <c r="DA102">
        <f t="shared" si="22"/>
        <v>375</v>
      </c>
      <c r="DC102" s="10" t="s">
        <v>980</v>
      </c>
      <c r="DD102">
        <v>1718</v>
      </c>
      <c r="DE102">
        <v>1458</v>
      </c>
      <c r="DG102">
        <v>3176</v>
      </c>
    </row>
    <row r="103" spans="1:111">
      <c r="A103" s="10" t="s">
        <v>918</v>
      </c>
      <c r="B103">
        <v>5503</v>
      </c>
      <c r="C103">
        <v>8087</v>
      </c>
      <c r="D103">
        <v>13590</v>
      </c>
      <c r="N103">
        <f t="shared" si="13"/>
        <v>13590</v>
      </c>
      <c r="O103">
        <f t="shared" si="14"/>
        <v>13590</v>
      </c>
      <c r="P103">
        <f t="shared" si="15"/>
        <v>0</v>
      </c>
      <c r="Q103">
        <f t="shared" si="16"/>
        <v>0</v>
      </c>
      <c r="R103">
        <f t="shared" si="17"/>
        <v>0</v>
      </c>
      <c r="T103" s="10" t="s">
        <v>918</v>
      </c>
      <c r="U103">
        <v>144</v>
      </c>
      <c r="V103">
        <v>686</v>
      </c>
      <c r="W103">
        <v>2127</v>
      </c>
      <c r="X103">
        <v>1099</v>
      </c>
      <c r="Y103">
        <v>4677</v>
      </c>
      <c r="Z103">
        <v>803</v>
      </c>
      <c r="AA103">
        <v>825</v>
      </c>
      <c r="AB103">
        <v>789</v>
      </c>
      <c r="AC103">
        <v>714</v>
      </c>
      <c r="AD103">
        <v>560</v>
      </c>
      <c r="AE103">
        <v>458</v>
      </c>
      <c r="AF103">
        <v>328</v>
      </c>
      <c r="AG103">
        <v>380</v>
      </c>
      <c r="AI103">
        <v>13590</v>
      </c>
      <c r="AJ103">
        <f t="shared" si="18"/>
        <v>5776</v>
      </c>
      <c r="AK103">
        <f t="shared" si="23"/>
        <v>2417</v>
      </c>
      <c r="AL103">
        <f t="shared" si="19"/>
        <v>2440</v>
      </c>
      <c r="AO103" s="266" t="s">
        <v>983</v>
      </c>
      <c r="AP103" s="1">
        <v>8</v>
      </c>
      <c r="AQ103" s="1">
        <v>15</v>
      </c>
      <c r="AR103" s="1"/>
      <c r="AS103" s="1">
        <v>6</v>
      </c>
      <c r="AT103" s="1">
        <v>14370</v>
      </c>
      <c r="AU103" s="1">
        <v>2</v>
      </c>
      <c r="AV103" s="1">
        <v>106</v>
      </c>
      <c r="AW103" s="1">
        <v>18</v>
      </c>
      <c r="AX103" s="1">
        <v>8544</v>
      </c>
      <c r="AY103" s="1">
        <v>4</v>
      </c>
      <c r="AZ103" s="1">
        <v>4</v>
      </c>
      <c r="BA103" s="1"/>
      <c r="BB103" s="1"/>
      <c r="BC103" s="1">
        <v>7</v>
      </c>
      <c r="BD103" s="1">
        <v>166</v>
      </c>
      <c r="BE103" s="1">
        <v>19</v>
      </c>
      <c r="BF103" s="1">
        <v>6</v>
      </c>
      <c r="BG103" s="1">
        <v>1</v>
      </c>
      <c r="BH103" s="1">
        <v>1</v>
      </c>
      <c r="BI103" s="1">
        <v>19</v>
      </c>
      <c r="BJ103" s="1">
        <v>8</v>
      </c>
      <c r="BK103" s="1">
        <v>1</v>
      </c>
      <c r="BL103" s="1">
        <v>1</v>
      </c>
      <c r="BM103" s="1">
        <v>30</v>
      </c>
      <c r="BN103" s="1"/>
      <c r="BO103" s="1">
        <v>2</v>
      </c>
      <c r="BP103" s="1">
        <v>8</v>
      </c>
      <c r="BQ103" s="1"/>
      <c r="BR103" s="1"/>
      <c r="BS103" s="1">
        <v>23346</v>
      </c>
      <c r="BX103" s="10" t="s">
        <v>918</v>
      </c>
      <c r="BY103">
        <v>614</v>
      </c>
      <c r="BZ103">
        <v>838</v>
      </c>
      <c r="CA103">
        <v>2</v>
      </c>
      <c r="CB103">
        <v>1454</v>
      </c>
      <c r="CJ103" s="10" t="s">
        <v>918</v>
      </c>
      <c r="CK103">
        <v>26</v>
      </c>
      <c r="CL103">
        <v>124</v>
      </c>
      <c r="CM103">
        <v>457</v>
      </c>
      <c r="CN103">
        <v>187</v>
      </c>
      <c r="CO103">
        <v>1661</v>
      </c>
      <c r="CP103">
        <v>211</v>
      </c>
      <c r="CQ103">
        <v>190</v>
      </c>
      <c r="CR103">
        <v>187</v>
      </c>
      <c r="CS103">
        <v>119</v>
      </c>
      <c r="CT103">
        <v>76</v>
      </c>
      <c r="CU103">
        <v>84</v>
      </c>
      <c r="CV103">
        <v>35</v>
      </c>
      <c r="CW103">
        <v>45</v>
      </c>
      <c r="CX103">
        <v>3402</v>
      </c>
      <c r="CY103">
        <f t="shared" si="20"/>
        <v>1848</v>
      </c>
      <c r="CZ103">
        <f t="shared" si="21"/>
        <v>588</v>
      </c>
      <c r="DA103">
        <f t="shared" si="22"/>
        <v>359</v>
      </c>
      <c r="DC103" s="10" t="s">
        <v>918</v>
      </c>
      <c r="DD103">
        <v>1948</v>
      </c>
      <c r="DE103">
        <v>1454</v>
      </c>
      <c r="DG103">
        <v>3402</v>
      </c>
    </row>
    <row r="104" spans="1:111">
      <c r="A104" s="10" t="s">
        <v>981</v>
      </c>
      <c r="B104">
        <v>2637</v>
      </c>
      <c r="C104">
        <v>9160</v>
      </c>
      <c r="D104">
        <v>11797</v>
      </c>
      <c r="N104">
        <f t="shared" si="13"/>
        <v>11797</v>
      </c>
      <c r="O104">
        <f t="shared" si="14"/>
        <v>11797</v>
      </c>
      <c r="P104">
        <f t="shared" si="15"/>
        <v>0</v>
      </c>
      <c r="Q104">
        <f t="shared" si="16"/>
        <v>0</v>
      </c>
      <c r="R104">
        <f t="shared" si="17"/>
        <v>0</v>
      </c>
      <c r="T104" s="10" t="s">
        <v>981</v>
      </c>
      <c r="U104">
        <v>113</v>
      </c>
      <c r="V104">
        <v>498</v>
      </c>
      <c r="W104">
        <v>1581</v>
      </c>
      <c r="X104">
        <v>856</v>
      </c>
      <c r="Y104">
        <v>4289</v>
      </c>
      <c r="Z104">
        <v>806</v>
      </c>
      <c r="AA104">
        <v>820</v>
      </c>
      <c r="AB104">
        <v>673</v>
      </c>
      <c r="AC104">
        <v>588</v>
      </c>
      <c r="AD104">
        <v>489</v>
      </c>
      <c r="AE104">
        <v>381</v>
      </c>
      <c r="AF104">
        <v>330</v>
      </c>
      <c r="AG104">
        <v>373</v>
      </c>
      <c r="AI104">
        <v>11797</v>
      </c>
      <c r="AJ104">
        <f t="shared" si="18"/>
        <v>5145</v>
      </c>
      <c r="AK104">
        <f t="shared" si="23"/>
        <v>2299</v>
      </c>
      <c r="AL104">
        <f t="shared" si="19"/>
        <v>2161</v>
      </c>
      <c r="AO104" s="13" t="s">
        <v>690</v>
      </c>
      <c r="AP104" s="156">
        <v>793</v>
      </c>
      <c r="AQ104" s="156">
        <v>210</v>
      </c>
      <c r="AR104" s="156">
        <v>14</v>
      </c>
      <c r="AS104" s="156">
        <v>97</v>
      </c>
      <c r="AT104" s="156">
        <v>158309</v>
      </c>
      <c r="AU104" s="156">
        <v>8</v>
      </c>
      <c r="AV104" s="156">
        <v>395</v>
      </c>
      <c r="AW104" s="156">
        <v>75</v>
      </c>
      <c r="AX104" s="156">
        <v>45273</v>
      </c>
      <c r="AY104" s="156">
        <v>19</v>
      </c>
      <c r="AZ104" s="156">
        <v>13</v>
      </c>
      <c r="BA104" s="156">
        <v>1</v>
      </c>
      <c r="BB104" s="156">
        <v>172</v>
      </c>
      <c r="BC104" s="156">
        <v>102</v>
      </c>
      <c r="BD104" s="156">
        <v>2347</v>
      </c>
      <c r="BE104" s="156">
        <v>210</v>
      </c>
      <c r="BF104" s="156">
        <v>3965</v>
      </c>
      <c r="BG104" s="156">
        <v>13</v>
      </c>
      <c r="BH104" s="156">
        <v>31</v>
      </c>
      <c r="BI104" s="156">
        <v>256</v>
      </c>
      <c r="BJ104" s="156">
        <v>35</v>
      </c>
      <c r="BK104" s="156">
        <v>52</v>
      </c>
      <c r="BL104" s="156"/>
      <c r="BM104" s="156">
        <v>93</v>
      </c>
      <c r="BN104" s="156"/>
      <c r="BO104" s="156">
        <v>154</v>
      </c>
      <c r="BP104" s="156">
        <v>515</v>
      </c>
      <c r="BQ104" s="156">
        <v>5</v>
      </c>
      <c r="BR104" s="156"/>
      <c r="BS104" s="1">
        <v>213157</v>
      </c>
      <c r="BX104" s="10" t="s">
        <v>981</v>
      </c>
      <c r="BY104">
        <v>478</v>
      </c>
      <c r="BZ104">
        <v>596</v>
      </c>
      <c r="CA104">
        <v>2</v>
      </c>
      <c r="CB104">
        <v>1076</v>
      </c>
      <c r="CJ104" s="10" t="s">
        <v>981</v>
      </c>
      <c r="CK104">
        <v>28</v>
      </c>
      <c r="CL104">
        <v>112</v>
      </c>
      <c r="CM104">
        <v>296</v>
      </c>
      <c r="CN104">
        <v>137</v>
      </c>
      <c r="CO104">
        <v>1113</v>
      </c>
      <c r="CP104">
        <v>164</v>
      </c>
      <c r="CQ104">
        <v>136</v>
      </c>
      <c r="CR104">
        <v>96</v>
      </c>
      <c r="CS104">
        <v>94</v>
      </c>
      <c r="CT104">
        <v>69</v>
      </c>
      <c r="CU104">
        <v>37</v>
      </c>
      <c r="CV104">
        <v>20</v>
      </c>
      <c r="CW104">
        <v>46</v>
      </c>
      <c r="CX104">
        <v>2348</v>
      </c>
      <c r="CY104">
        <f t="shared" si="20"/>
        <v>1250</v>
      </c>
      <c r="CZ104">
        <f t="shared" si="21"/>
        <v>396</v>
      </c>
      <c r="DA104">
        <f t="shared" si="22"/>
        <v>266</v>
      </c>
      <c r="DC104" s="10" t="s">
        <v>981</v>
      </c>
      <c r="DD104">
        <v>1272</v>
      </c>
      <c r="DE104">
        <v>1076</v>
      </c>
      <c r="DG104">
        <v>2348</v>
      </c>
    </row>
    <row r="105" spans="1:111">
      <c r="A105" s="10" t="s">
        <v>984</v>
      </c>
      <c r="B105">
        <v>5483</v>
      </c>
      <c r="C105">
        <v>7441</v>
      </c>
      <c r="D105">
        <v>12924</v>
      </c>
      <c r="N105">
        <f t="shared" si="13"/>
        <v>12924</v>
      </c>
      <c r="O105">
        <f t="shared" si="14"/>
        <v>12924</v>
      </c>
      <c r="P105">
        <f t="shared" si="15"/>
        <v>0</v>
      </c>
      <c r="Q105">
        <f t="shared" si="16"/>
        <v>0</v>
      </c>
      <c r="R105">
        <f t="shared" si="17"/>
        <v>0</v>
      </c>
      <c r="T105" s="10" t="s">
        <v>984</v>
      </c>
      <c r="U105">
        <v>95</v>
      </c>
      <c r="V105">
        <v>459</v>
      </c>
      <c r="W105">
        <v>1614</v>
      </c>
      <c r="X105">
        <v>889</v>
      </c>
      <c r="Y105">
        <v>3925</v>
      </c>
      <c r="Z105">
        <v>739</v>
      </c>
      <c r="AA105">
        <v>863</v>
      </c>
      <c r="AB105">
        <v>960</v>
      </c>
      <c r="AC105">
        <v>950</v>
      </c>
      <c r="AD105">
        <v>809</v>
      </c>
      <c r="AE105">
        <v>638</v>
      </c>
      <c r="AF105">
        <v>431</v>
      </c>
      <c r="AG105">
        <v>552</v>
      </c>
      <c r="AI105">
        <v>12924</v>
      </c>
      <c r="AJ105">
        <f t="shared" si="18"/>
        <v>4814</v>
      </c>
      <c r="AK105">
        <f t="shared" si="23"/>
        <v>2562</v>
      </c>
      <c r="AL105">
        <f t="shared" si="19"/>
        <v>3380</v>
      </c>
      <c r="AO105" s="266" t="s">
        <v>873</v>
      </c>
      <c r="AP105" s="1">
        <v>1</v>
      </c>
      <c r="AQ105" s="1">
        <v>16</v>
      </c>
      <c r="AR105" s="1"/>
      <c r="AS105" s="1"/>
      <c r="AT105" s="1">
        <v>8686</v>
      </c>
      <c r="AU105" s="1"/>
      <c r="AV105" s="1"/>
      <c r="AW105" s="1"/>
      <c r="AX105" s="1">
        <v>940</v>
      </c>
      <c r="AY105" s="1"/>
      <c r="AZ105" s="1"/>
      <c r="BA105" s="1"/>
      <c r="BB105" s="1"/>
      <c r="BC105" s="1">
        <v>48</v>
      </c>
      <c r="BD105" s="1"/>
      <c r="BE105" s="1">
        <v>11</v>
      </c>
      <c r="BF105" s="1"/>
      <c r="BG105" s="1"/>
      <c r="BH105" s="1"/>
      <c r="BI105" s="1">
        <v>13</v>
      </c>
      <c r="BJ105" s="1">
        <v>3</v>
      </c>
      <c r="BK105" s="1">
        <v>3</v>
      </c>
      <c r="BL105" s="1"/>
      <c r="BM105" s="1">
        <v>11</v>
      </c>
      <c r="BN105" s="1"/>
      <c r="BO105" s="1">
        <v>61</v>
      </c>
      <c r="BP105" s="1">
        <v>58</v>
      </c>
      <c r="BQ105" s="1">
        <v>5</v>
      </c>
      <c r="BR105" s="1"/>
      <c r="BS105" s="1">
        <v>9856</v>
      </c>
      <c r="BX105" s="10" t="s">
        <v>984</v>
      </c>
      <c r="BY105">
        <v>1047</v>
      </c>
      <c r="BZ105">
        <v>1682</v>
      </c>
      <c r="CA105">
        <v>3</v>
      </c>
      <c r="CB105">
        <v>2732</v>
      </c>
      <c r="CJ105" s="10" t="s">
        <v>984</v>
      </c>
      <c r="CK105">
        <v>43</v>
      </c>
      <c r="CL105">
        <v>189</v>
      </c>
      <c r="CM105">
        <v>681</v>
      </c>
      <c r="CN105">
        <v>392</v>
      </c>
      <c r="CO105">
        <v>2334</v>
      </c>
      <c r="CP105">
        <v>406</v>
      </c>
      <c r="CQ105">
        <v>377</v>
      </c>
      <c r="CR105">
        <v>346</v>
      </c>
      <c r="CS105">
        <v>314</v>
      </c>
      <c r="CT105">
        <v>270</v>
      </c>
      <c r="CU105">
        <v>177</v>
      </c>
      <c r="CV105">
        <v>110</v>
      </c>
      <c r="CW105">
        <v>160</v>
      </c>
      <c r="CX105">
        <v>5799</v>
      </c>
      <c r="CY105">
        <f t="shared" si="20"/>
        <v>2726</v>
      </c>
      <c r="CZ105">
        <f t="shared" si="21"/>
        <v>1129</v>
      </c>
      <c r="DA105">
        <f t="shared" si="22"/>
        <v>1031</v>
      </c>
      <c r="DC105" s="10" t="s">
        <v>984</v>
      </c>
      <c r="DD105">
        <v>3067</v>
      </c>
      <c r="DE105">
        <v>2732</v>
      </c>
      <c r="DG105">
        <v>5799</v>
      </c>
    </row>
    <row r="106" spans="1:111">
      <c r="A106" s="10" t="s">
        <v>966</v>
      </c>
      <c r="B106">
        <v>7706</v>
      </c>
      <c r="C106">
        <v>8383</v>
      </c>
      <c r="D106">
        <v>16089</v>
      </c>
      <c r="N106">
        <f t="shared" si="13"/>
        <v>16089</v>
      </c>
      <c r="O106">
        <f t="shared" si="14"/>
        <v>16089</v>
      </c>
      <c r="P106">
        <f t="shared" si="15"/>
        <v>0</v>
      </c>
      <c r="Q106">
        <f t="shared" si="16"/>
        <v>0</v>
      </c>
      <c r="R106">
        <f t="shared" si="17"/>
        <v>0</v>
      </c>
      <c r="T106" s="10" t="s">
        <v>966</v>
      </c>
      <c r="U106">
        <v>178</v>
      </c>
      <c r="V106">
        <v>866</v>
      </c>
      <c r="W106">
        <v>2403</v>
      </c>
      <c r="X106">
        <v>1243</v>
      </c>
      <c r="Y106">
        <v>6121</v>
      </c>
      <c r="Z106">
        <v>876</v>
      </c>
      <c r="AA106">
        <v>954</v>
      </c>
      <c r="AB106">
        <v>955</v>
      </c>
      <c r="AC106">
        <v>743</v>
      </c>
      <c r="AD106">
        <v>618</v>
      </c>
      <c r="AE106">
        <v>422</v>
      </c>
      <c r="AF106">
        <v>329</v>
      </c>
      <c r="AG106">
        <v>381</v>
      </c>
      <c r="AI106">
        <v>16089</v>
      </c>
      <c r="AJ106">
        <f t="shared" si="18"/>
        <v>7364</v>
      </c>
      <c r="AK106">
        <f t="shared" si="23"/>
        <v>2785</v>
      </c>
      <c r="AL106">
        <f t="shared" si="19"/>
        <v>2493</v>
      </c>
      <c r="AO106" s="266" t="s">
        <v>877</v>
      </c>
      <c r="AP106" s="1">
        <v>105</v>
      </c>
      <c r="AQ106" s="1">
        <v>39</v>
      </c>
      <c r="AR106" s="1">
        <v>4</v>
      </c>
      <c r="AS106" s="1">
        <v>22</v>
      </c>
      <c r="AT106" s="1">
        <v>24246</v>
      </c>
      <c r="AU106" s="1">
        <v>2</v>
      </c>
      <c r="AV106" s="1">
        <v>96</v>
      </c>
      <c r="AW106" s="1">
        <v>16</v>
      </c>
      <c r="AX106" s="1">
        <v>3131</v>
      </c>
      <c r="AY106" s="1">
        <v>7</v>
      </c>
      <c r="AZ106" s="1">
        <v>1</v>
      </c>
      <c r="BA106" s="1">
        <v>1</v>
      </c>
      <c r="BB106" s="1">
        <v>18</v>
      </c>
      <c r="BC106" s="1">
        <v>10</v>
      </c>
      <c r="BD106" s="1">
        <v>352</v>
      </c>
      <c r="BE106" s="1">
        <v>10</v>
      </c>
      <c r="BF106" s="1">
        <v>197</v>
      </c>
      <c r="BG106" s="1">
        <v>3</v>
      </c>
      <c r="BH106" s="1">
        <v>6</v>
      </c>
      <c r="BI106" s="1">
        <v>41</v>
      </c>
      <c r="BJ106" s="1">
        <v>1</v>
      </c>
      <c r="BK106" s="1">
        <v>6</v>
      </c>
      <c r="BL106" s="1"/>
      <c r="BM106" s="1">
        <v>2</v>
      </c>
      <c r="BN106" s="1"/>
      <c r="BO106" s="1">
        <v>25</v>
      </c>
      <c r="BP106" s="1">
        <v>138</v>
      </c>
      <c r="BQ106" s="1"/>
      <c r="BR106" s="1"/>
      <c r="BS106" s="1">
        <v>28479</v>
      </c>
      <c r="BX106" s="10" t="s">
        <v>966</v>
      </c>
      <c r="BY106">
        <v>3412</v>
      </c>
      <c r="BZ106">
        <v>6481</v>
      </c>
      <c r="CA106">
        <v>11</v>
      </c>
      <c r="CB106">
        <v>9904</v>
      </c>
      <c r="CJ106" s="10" t="s">
        <v>966</v>
      </c>
      <c r="CK106">
        <v>214</v>
      </c>
      <c r="CL106">
        <v>1065</v>
      </c>
      <c r="CM106">
        <v>3165</v>
      </c>
      <c r="CN106">
        <v>1462</v>
      </c>
      <c r="CO106">
        <v>9955</v>
      </c>
      <c r="CP106">
        <v>1357</v>
      </c>
      <c r="CQ106">
        <v>1221</v>
      </c>
      <c r="CR106">
        <v>990</v>
      </c>
      <c r="CS106">
        <v>629</v>
      </c>
      <c r="CT106">
        <v>417</v>
      </c>
      <c r="CU106">
        <v>283</v>
      </c>
      <c r="CV106">
        <v>191</v>
      </c>
      <c r="CW106">
        <v>171</v>
      </c>
      <c r="CX106">
        <v>21120</v>
      </c>
      <c r="CY106">
        <f t="shared" si="20"/>
        <v>11417</v>
      </c>
      <c r="CZ106">
        <f t="shared" si="21"/>
        <v>3568</v>
      </c>
      <c r="DA106">
        <f t="shared" si="22"/>
        <v>1691</v>
      </c>
      <c r="DC106" s="10" t="s">
        <v>966</v>
      </c>
      <c r="DD106">
        <v>11216</v>
      </c>
      <c r="DE106">
        <v>9904</v>
      </c>
      <c r="DG106">
        <v>21120</v>
      </c>
    </row>
    <row r="107" spans="1:111">
      <c r="A107" s="10" t="s">
        <v>920</v>
      </c>
      <c r="B107">
        <v>2796</v>
      </c>
      <c r="C107">
        <v>3406</v>
      </c>
      <c r="D107">
        <v>6202</v>
      </c>
      <c r="N107">
        <f t="shared" si="13"/>
        <v>6202</v>
      </c>
      <c r="O107">
        <f t="shared" si="14"/>
        <v>6202</v>
      </c>
      <c r="P107">
        <f t="shared" si="15"/>
        <v>0</v>
      </c>
      <c r="Q107">
        <f t="shared" si="16"/>
        <v>0</v>
      </c>
      <c r="R107">
        <f t="shared" si="17"/>
        <v>0</v>
      </c>
      <c r="T107" s="10" t="s">
        <v>920</v>
      </c>
      <c r="U107">
        <v>48</v>
      </c>
      <c r="V107">
        <v>244</v>
      </c>
      <c r="W107">
        <v>815</v>
      </c>
      <c r="X107">
        <v>447</v>
      </c>
      <c r="Y107">
        <v>1998</v>
      </c>
      <c r="Z107">
        <v>377</v>
      </c>
      <c r="AA107">
        <v>468</v>
      </c>
      <c r="AB107">
        <v>442</v>
      </c>
      <c r="AC107">
        <v>395</v>
      </c>
      <c r="AD107">
        <v>316</v>
      </c>
      <c r="AE107">
        <v>257</v>
      </c>
      <c r="AF107">
        <v>173</v>
      </c>
      <c r="AG107">
        <v>222</v>
      </c>
      <c r="AI107">
        <v>6202</v>
      </c>
      <c r="AJ107">
        <f t="shared" si="18"/>
        <v>2445</v>
      </c>
      <c r="AK107">
        <f t="shared" si="23"/>
        <v>1287</v>
      </c>
      <c r="AL107">
        <f t="shared" si="19"/>
        <v>1363</v>
      </c>
      <c r="AO107" s="266" t="s">
        <v>879</v>
      </c>
      <c r="AP107" s="1">
        <v>1</v>
      </c>
      <c r="AQ107" s="1"/>
      <c r="AR107" s="1"/>
      <c r="AS107" s="1"/>
      <c r="AT107" s="1">
        <v>2005</v>
      </c>
      <c r="AU107" s="1"/>
      <c r="AV107" s="1"/>
      <c r="AW107" s="1"/>
      <c r="AX107" s="1">
        <v>524</v>
      </c>
      <c r="AY107" s="1"/>
      <c r="AZ107" s="1"/>
      <c r="BA107" s="1"/>
      <c r="BB107" s="1"/>
      <c r="BC107" s="1"/>
      <c r="BD107" s="1">
        <v>130</v>
      </c>
      <c r="BE107" s="1"/>
      <c r="BF107" s="1"/>
      <c r="BG107" s="1"/>
      <c r="BH107" s="1"/>
      <c r="BI107" s="1">
        <v>2</v>
      </c>
      <c r="BJ107" s="1">
        <v>2</v>
      </c>
      <c r="BK107" s="1">
        <v>8</v>
      </c>
      <c r="BL107" s="1"/>
      <c r="BM107" s="1"/>
      <c r="BN107" s="1"/>
      <c r="BO107" s="1">
        <v>3</v>
      </c>
      <c r="BP107" s="1">
        <v>3</v>
      </c>
      <c r="BQ107" s="1"/>
      <c r="BR107" s="1"/>
      <c r="BS107" s="1">
        <v>2678</v>
      </c>
      <c r="BX107" s="10" t="s">
        <v>920</v>
      </c>
      <c r="BY107">
        <v>249</v>
      </c>
      <c r="BZ107">
        <v>395</v>
      </c>
      <c r="CB107">
        <v>644</v>
      </c>
      <c r="CJ107" s="10" t="s">
        <v>920</v>
      </c>
      <c r="CK107">
        <v>14</v>
      </c>
      <c r="CL107">
        <v>66</v>
      </c>
      <c r="CM107">
        <v>209</v>
      </c>
      <c r="CN107">
        <v>96</v>
      </c>
      <c r="CO107">
        <v>754</v>
      </c>
      <c r="CP107">
        <v>79</v>
      </c>
      <c r="CQ107">
        <v>82</v>
      </c>
      <c r="CR107">
        <v>64</v>
      </c>
      <c r="CS107">
        <v>59</v>
      </c>
      <c r="CT107">
        <v>40</v>
      </c>
      <c r="CU107">
        <v>35</v>
      </c>
      <c r="CV107">
        <v>19</v>
      </c>
      <c r="CW107">
        <v>23</v>
      </c>
      <c r="CX107">
        <v>1540</v>
      </c>
      <c r="CY107">
        <f t="shared" si="20"/>
        <v>850</v>
      </c>
      <c r="CZ107">
        <f t="shared" si="21"/>
        <v>225</v>
      </c>
      <c r="DA107">
        <f t="shared" si="22"/>
        <v>176</v>
      </c>
      <c r="DC107" s="10" t="s">
        <v>920</v>
      </c>
      <c r="DD107">
        <v>896</v>
      </c>
      <c r="DE107">
        <v>644</v>
      </c>
      <c r="DG107">
        <v>1540</v>
      </c>
    </row>
    <row r="108" spans="1:111">
      <c r="A108" s="10" t="s">
        <v>982</v>
      </c>
      <c r="B108">
        <v>9027</v>
      </c>
      <c r="C108">
        <v>6005</v>
      </c>
      <c r="D108">
        <v>15032</v>
      </c>
      <c r="N108">
        <f t="shared" si="13"/>
        <v>15032</v>
      </c>
      <c r="O108">
        <f t="shared" si="14"/>
        <v>15032</v>
      </c>
      <c r="P108">
        <f t="shared" si="15"/>
        <v>0</v>
      </c>
      <c r="Q108">
        <f t="shared" si="16"/>
        <v>0</v>
      </c>
      <c r="R108">
        <f t="shared" si="17"/>
        <v>0</v>
      </c>
      <c r="T108" s="10" t="s">
        <v>982</v>
      </c>
      <c r="U108">
        <v>258</v>
      </c>
      <c r="V108">
        <v>1013</v>
      </c>
      <c r="W108">
        <v>2607</v>
      </c>
      <c r="X108">
        <v>1194</v>
      </c>
      <c r="Y108">
        <v>5107</v>
      </c>
      <c r="Z108">
        <v>869</v>
      </c>
      <c r="AA108">
        <v>894</v>
      </c>
      <c r="AB108">
        <v>822</v>
      </c>
      <c r="AC108">
        <v>675</v>
      </c>
      <c r="AD108">
        <v>521</v>
      </c>
      <c r="AE108">
        <v>407</v>
      </c>
      <c r="AF108">
        <v>285</v>
      </c>
      <c r="AG108">
        <v>380</v>
      </c>
      <c r="AI108">
        <v>15032</v>
      </c>
      <c r="AJ108">
        <f t="shared" si="18"/>
        <v>6301</v>
      </c>
      <c r="AK108">
        <f t="shared" si="23"/>
        <v>2585</v>
      </c>
      <c r="AL108">
        <f t="shared" si="19"/>
        <v>2268</v>
      </c>
      <c r="AO108" s="266" t="s">
        <v>899</v>
      </c>
      <c r="AP108" s="1"/>
      <c r="AQ108" s="1"/>
      <c r="AR108" s="1"/>
      <c r="AS108" s="1"/>
      <c r="AT108" s="1">
        <v>4918</v>
      </c>
      <c r="AU108" s="1"/>
      <c r="AV108" s="1">
        <v>1</v>
      </c>
      <c r="AW108" s="1"/>
      <c r="AX108" s="1">
        <v>1460</v>
      </c>
      <c r="AY108" s="1">
        <v>1</v>
      </c>
      <c r="AZ108" s="1">
        <v>2</v>
      </c>
      <c r="BA108" s="1"/>
      <c r="BB108" s="1"/>
      <c r="BC108" s="1"/>
      <c r="BD108" s="1"/>
      <c r="BE108" s="1">
        <v>2</v>
      </c>
      <c r="BF108" s="1">
        <v>2</v>
      </c>
      <c r="BG108" s="1"/>
      <c r="BH108" s="1"/>
      <c r="BI108" s="1">
        <v>4</v>
      </c>
      <c r="BJ108" s="1">
        <v>1</v>
      </c>
      <c r="BK108" s="1"/>
      <c r="BL108" s="1"/>
      <c r="BM108" s="1">
        <v>3</v>
      </c>
      <c r="BN108" s="1"/>
      <c r="BO108" s="1">
        <v>2</v>
      </c>
      <c r="BP108" s="1">
        <v>20</v>
      </c>
      <c r="BQ108" s="1"/>
      <c r="BR108" s="1"/>
      <c r="BS108" s="1">
        <v>6416</v>
      </c>
      <c r="BX108" s="10" t="s">
        <v>982</v>
      </c>
      <c r="BY108">
        <v>2999</v>
      </c>
      <c r="BZ108">
        <v>3323</v>
      </c>
      <c r="CA108">
        <v>10</v>
      </c>
      <c r="CB108">
        <v>6332</v>
      </c>
      <c r="CJ108" s="10" t="s">
        <v>982</v>
      </c>
      <c r="CK108">
        <v>167</v>
      </c>
      <c r="CL108">
        <v>690</v>
      </c>
      <c r="CM108">
        <v>1795</v>
      </c>
      <c r="CN108">
        <v>749</v>
      </c>
      <c r="CO108">
        <v>5218</v>
      </c>
      <c r="CP108">
        <v>657</v>
      </c>
      <c r="CQ108">
        <v>673</v>
      </c>
      <c r="CR108">
        <v>565</v>
      </c>
      <c r="CS108">
        <v>411</v>
      </c>
      <c r="CT108">
        <v>364</v>
      </c>
      <c r="CU108">
        <v>245</v>
      </c>
      <c r="CV108">
        <v>180</v>
      </c>
      <c r="CW108">
        <v>204</v>
      </c>
      <c r="CX108">
        <v>11918</v>
      </c>
      <c r="CY108">
        <f t="shared" si="20"/>
        <v>5967</v>
      </c>
      <c r="CZ108">
        <f t="shared" si="21"/>
        <v>1895</v>
      </c>
      <c r="DA108">
        <f t="shared" si="22"/>
        <v>1404</v>
      </c>
      <c r="DC108" s="10" t="s">
        <v>982</v>
      </c>
      <c r="DD108">
        <v>5586</v>
      </c>
      <c r="DE108">
        <v>6332</v>
      </c>
      <c r="DG108">
        <v>11918</v>
      </c>
    </row>
    <row r="109" spans="1:111">
      <c r="A109" s="10" t="s">
        <v>922</v>
      </c>
      <c r="B109">
        <v>19196</v>
      </c>
      <c r="C109">
        <v>4742</v>
      </c>
      <c r="D109">
        <v>23938</v>
      </c>
      <c r="N109">
        <f t="shared" si="13"/>
        <v>23938</v>
      </c>
      <c r="O109">
        <f t="shared" si="14"/>
        <v>23938</v>
      </c>
      <c r="P109">
        <f t="shared" si="15"/>
        <v>0</v>
      </c>
      <c r="Q109">
        <f t="shared" si="16"/>
        <v>0</v>
      </c>
      <c r="R109">
        <f t="shared" si="17"/>
        <v>0</v>
      </c>
      <c r="T109" s="10" t="s">
        <v>922</v>
      </c>
      <c r="U109">
        <v>441</v>
      </c>
      <c r="V109">
        <v>1710</v>
      </c>
      <c r="W109">
        <v>4590</v>
      </c>
      <c r="X109">
        <v>2144</v>
      </c>
      <c r="Y109">
        <v>8482</v>
      </c>
      <c r="Z109">
        <v>1264</v>
      </c>
      <c r="AA109">
        <v>1246</v>
      </c>
      <c r="AB109">
        <v>1273</v>
      </c>
      <c r="AC109">
        <v>963</v>
      </c>
      <c r="AD109">
        <v>685</v>
      </c>
      <c r="AE109">
        <v>437</v>
      </c>
      <c r="AF109">
        <v>305</v>
      </c>
      <c r="AG109">
        <v>398</v>
      </c>
      <c r="AI109">
        <v>23938</v>
      </c>
      <c r="AJ109">
        <f t="shared" si="18"/>
        <v>10626</v>
      </c>
      <c r="AK109">
        <f t="shared" si="23"/>
        <v>3783</v>
      </c>
      <c r="AL109">
        <f t="shared" si="19"/>
        <v>2788</v>
      </c>
      <c r="AO109" s="266" t="s">
        <v>901</v>
      </c>
      <c r="AP109" s="1">
        <v>1</v>
      </c>
      <c r="AQ109" s="1">
        <v>1</v>
      </c>
      <c r="AR109" s="1"/>
      <c r="AS109" s="1"/>
      <c r="AT109" s="1">
        <v>5491</v>
      </c>
      <c r="AU109" s="1"/>
      <c r="AV109" s="1"/>
      <c r="AW109" s="1"/>
      <c r="AX109" s="1">
        <v>8400</v>
      </c>
      <c r="AY109" s="1"/>
      <c r="AZ109" s="1">
        <v>1</v>
      </c>
      <c r="BA109" s="1"/>
      <c r="BB109" s="1"/>
      <c r="BC109" s="1"/>
      <c r="BD109" s="1"/>
      <c r="BE109" s="1">
        <v>9</v>
      </c>
      <c r="BF109" s="1"/>
      <c r="BG109" s="1"/>
      <c r="BH109" s="1"/>
      <c r="BI109" s="1">
        <v>9</v>
      </c>
      <c r="BJ109" s="1">
        <v>1</v>
      </c>
      <c r="BK109" s="1"/>
      <c r="BL109" s="1"/>
      <c r="BM109" s="1"/>
      <c r="BN109" s="1"/>
      <c r="BO109" s="1">
        <v>1</v>
      </c>
      <c r="BP109" s="1">
        <v>15</v>
      </c>
      <c r="BQ109" s="1"/>
      <c r="BR109" s="1"/>
      <c r="BS109" s="1">
        <v>13929</v>
      </c>
      <c r="BX109" s="10" t="s">
        <v>922</v>
      </c>
      <c r="BY109">
        <v>2019</v>
      </c>
      <c r="BZ109">
        <v>3938</v>
      </c>
      <c r="CA109">
        <v>3</v>
      </c>
      <c r="CB109">
        <v>5960</v>
      </c>
      <c r="CJ109" s="10" t="s">
        <v>922</v>
      </c>
      <c r="CK109">
        <v>134</v>
      </c>
      <c r="CL109">
        <v>719</v>
      </c>
      <c r="CM109">
        <v>1991</v>
      </c>
      <c r="CN109">
        <v>902</v>
      </c>
      <c r="CO109">
        <v>7781</v>
      </c>
      <c r="CP109">
        <v>802</v>
      </c>
      <c r="CQ109">
        <v>726</v>
      </c>
      <c r="CR109">
        <v>609</v>
      </c>
      <c r="CS109">
        <v>390</v>
      </c>
      <c r="CT109">
        <v>230</v>
      </c>
      <c r="CU109">
        <v>140</v>
      </c>
      <c r="CV109">
        <v>83</v>
      </c>
      <c r="CW109">
        <v>112</v>
      </c>
      <c r="CX109">
        <v>14619</v>
      </c>
      <c r="CY109">
        <f t="shared" si="20"/>
        <v>8683</v>
      </c>
      <c r="CZ109">
        <f t="shared" si="21"/>
        <v>2137</v>
      </c>
      <c r="DA109">
        <f t="shared" si="22"/>
        <v>955</v>
      </c>
      <c r="DC109" s="10" t="s">
        <v>922</v>
      </c>
      <c r="DD109">
        <v>8659</v>
      </c>
      <c r="DE109">
        <v>5960</v>
      </c>
      <c r="DG109">
        <v>14619</v>
      </c>
    </row>
    <row r="110" spans="1:111">
      <c r="A110" s="10" t="s">
        <v>983</v>
      </c>
      <c r="B110">
        <v>10232</v>
      </c>
      <c r="C110">
        <v>13114</v>
      </c>
      <c r="D110">
        <v>23346</v>
      </c>
      <c r="N110">
        <f t="shared" si="13"/>
        <v>23346</v>
      </c>
      <c r="O110">
        <f t="shared" si="14"/>
        <v>23346</v>
      </c>
      <c r="P110">
        <f t="shared" si="15"/>
        <v>0</v>
      </c>
      <c r="Q110">
        <f t="shared" si="16"/>
        <v>0</v>
      </c>
      <c r="R110">
        <f t="shared" si="17"/>
        <v>0</v>
      </c>
      <c r="T110" s="10" t="s">
        <v>983</v>
      </c>
      <c r="U110">
        <v>325</v>
      </c>
      <c r="V110">
        <v>1237</v>
      </c>
      <c r="W110">
        <v>3481</v>
      </c>
      <c r="X110">
        <v>1874</v>
      </c>
      <c r="Y110">
        <v>8195</v>
      </c>
      <c r="Z110">
        <v>1343</v>
      </c>
      <c r="AA110">
        <v>1305</v>
      </c>
      <c r="AB110">
        <v>1381</v>
      </c>
      <c r="AC110">
        <v>1193</v>
      </c>
      <c r="AD110">
        <v>990</v>
      </c>
      <c r="AE110">
        <v>772</v>
      </c>
      <c r="AF110">
        <v>529</v>
      </c>
      <c r="AG110">
        <v>721</v>
      </c>
      <c r="AI110">
        <v>23346</v>
      </c>
      <c r="AJ110">
        <f t="shared" si="18"/>
        <v>10069</v>
      </c>
      <c r="AK110">
        <f t="shared" si="23"/>
        <v>4029</v>
      </c>
      <c r="AL110">
        <f t="shared" si="19"/>
        <v>4205</v>
      </c>
      <c r="AO110" s="266" t="s">
        <v>903</v>
      </c>
      <c r="AP110" s="1">
        <v>56</v>
      </c>
      <c r="AQ110" s="1">
        <v>12</v>
      </c>
      <c r="AR110" s="1">
        <v>2</v>
      </c>
      <c r="AS110" s="1">
        <v>10</v>
      </c>
      <c r="AT110" s="1">
        <v>15056</v>
      </c>
      <c r="AU110" s="1"/>
      <c r="AV110" s="1">
        <v>2</v>
      </c>
      <c r="AW110" s="1">
        <v>19</v>
      </c>
      <c r="AX110" s="1">
        <v>2872</v>
      </c>
      <c r="AY110" s="1">
        <v>1</v>
      </c>
      <c r="AZ110" s="1">
        <v>1</v>
      </c>
      <c r="BA110" s="1"/>
      <c r="BB110" s="1"/>
      <c r="BC110" s="1">
        <v>2</v>
      </c>
      <c r="BD110" s="1">
        <v>115</v>
      </c>
      <c r="BE110" s="1">
        <v>45</v>
      </c>
      <c r="BF110" s="1">
        <v>175</v>
      </c>
      <c r="BG110" s="1"/>
      <c r="BH110" s="1">
        <v>8</v>
      </c>
      <c r="BI110" s="1">
        <v>43</v>
      </c>
      <c r="BJ110" s="1"/>
      <c r="BK110" s="1">
        <v>1</v>
      </c>
      <c r="BL110" s="1"/>
      <c r="BM110" s="1">
        <v>29</v>
      </c>
      <c r="BN110" s="1"/>
      <c r="BO110" s="1">
        <v>13</v>
      </c>
      <c r="BP110" s="1">
        <v>32</v>
      </c>
      <c r="BQ110" s="1"/>
      <c r="BR110" s="1"/>
      <c r="BS110" s="1">
        <v>18494</v>
      </c>
      <c r="BX110" s="10" t="s">
        <v>983</v>
      </c>
      <c r="BY110">
        <v>1335</v>
      </c>
      <c r="BZ110">
        <v>1705</v>
      </c>
      <c r="CA110">
        <v>2</v>
      </c>
      <c r="CB110">
        <v>3042</v>
      </c>
      <c r="CJ110" s="10" t="s">
        <v>983</v>
      </c>
      <c r="CK110">
        <v>60</v>
      </c>
      <c r="CL110">
        <v>305</v>
      </c>
      <c r="CM110">
        <v>801</v>
      </c>
      <c r="CN110">
        <v>428</v>
      </c>
      <c r="CO110">
        <v>3139</v>
      </c>
      <c r="CP110">
        <v>407</v>
      </c>
      <c r="CQ110">
        <v>411</v>
      </c>
      <c r="CR110">
        <v>380</v>
      </c>
      <c r="CS110">
        <v>264</v>
      </c>
      <c r="CT110">
        <v>182</v>
      </c>
      <c r="CU110">
        <v>123</v>
      </c>
      <c r="CV110">
        <v>93</v>
      </c>
      <c r="CW110">
        <v>126</v>
      </c>
      <c r="CX110">
        <v>6719</v>
      </c>
      <c r="CY110">
        <f t="shared" si="20"/>
        <v>3567</v>
      </c>
      <c r="CZ110">
        <f t="shared" si="21"/>
        <v>1198</v>
      </c>
      <c r="DA110">
        <f t="shared" si="22"/>
        <v>788</v>
      </c>
      <c r="DC110" s="10" t="s">
        <v>983</v>
      </c>
      <c r="DD110">
        <v>3677</v>
      </c>
      <c r="DE110">
        <v>3042</v>
      </c>
      <c r="DG110">
        <v>6719</v>
      </c>
    </row>
    <row r="111" spans="1:111">
      <c r="A111" s="10" t="s">
        <v>950</v>
      </c>
      <c r="B111">
        <v>3741</v>
      </c>
      <c r="C111">
        <v>4153</v>
      </c>
      <c r="D111">
        <v>7894</v>
      </c>
      <c r="N111">
        <f t="shared" si="13"/>
        <v>7894</v>
      </c>
      <c r="O111">
        <f t="shared" si="14"/>
        <v>7894</v>
      </c>
      <c r="P111">
        <f t="shared" si="15"/>
        <v>0</v>
      </c>
      <c r="Q111">
        <f t="shared" si="16"/>
        <v>0</v>
      </c>
      <c r="R111">
        <f t="shared" si="17"/>
        <v>0</v>
      </c>
      <c r="T111" s="10" t="s">
        <v>950</v>
      </c>
      <c r="U111">
        <v>95</v>
      </c>
      <c r="V111">
        <v>392</v>
      </c>
      <c r="W111">
        <v>1053</v>
      </c>
      <c r="X111">
        <v>583</v>
      </c>
      <c r="Y111">
        <v>2722</v>
      </c>
      <c r="Z111">
        <v>478</v>
      </c>
      <c r="AA111">
        <v>502</v>
      </c>
      <c r="AB111">
        <v>516</v>
      </c>
      <c r="AC111">
        <v>449</v>
      </c>
      <c r="AD111">
        <v>366</v>
      </c>
      <c r="AE111">
        <v>259</v>
      </c>
      <c r="AF111">
        <v>200</v>
      </c>
      <c r="AG111">
        <v>279</v>
      </c>
      <c r="AI111">
        <v>7894</v>
      </c>
      <c r="AJ111">
        <f t="shared" si="18"/>
        <v>3305</v>
      </c>
      <c r="AK111">
        <f t="shared" si="23"/>
        <v>1496</v>
      </c>
      <c r="AL111">
        <f t="shared" si="19"/>
        <v>1553</v>
      </c>
      <c r="AO111" s="266" t="s">
        <v>916</v>
      </c>
      <c r="AP111" s="1"/>
      <c r="AQ111" s="1"/>
      <c r="AR111" s="1"/>
      <c r="AS111" s="1">
        <v>3</v>
      </c>
      <c r="AT111" s="1">
        <v>3367</v>
      </c>
      <c r="AU111" s="1"/>
      <c r="AV111" s="1"/>
      <c r="AW111" s="1">
        <v>2</v>
      </c>
      <c r="AX111" s="1">
        <v>229</v>
      </c>
      <c r="AY111" s="1"/>
      <c r="AZ111" s="1">
        <v>1</v>
      </c>
      <c r="BA111" s="1"/>
      <c r="BB111" s="1"/>
      <c r="BC111" s="1"/>
      <c r="BD111" s="1"/>
      <c r="BE111" s="1">
        <v>10</v>
      </c>
      <c r="BF111" s="1"/>
      <c r="BG111" s="1"/>
      <c r="BH111" s="1"/>
      <c r="BI111" s="1">
        <v>4</v>
      </c>
      <c r="BJ111" s="1"/>
      <c r="BK111" s="1"/>
      <c r="BL111" s="1"/>
      <c r="BM111" s="1"/>
      <c r="BN111" s="1"/>
      <c r="BO111" s="1"/>
      <c r="BP111" s="1">
        <v>7</v>
      </c>
      <c r="BQ111" s="1"/>
      <c r="BR111" s="1"/>
      <c r="BS111" s="1">
        <v>3623</v>
      </c>
      <c r="BX111" s="10" t="s">
        <v>950</v>
      </c>
      <c r="BY111">
        <v>530</v>
      </c>
      <c r="BZ111">
        <v>727</v>
      </c>
      <c r="CA111">
        <v>1</v>
      </c>
      <c r="CB111">
        <v>1258</v>
      </c>
      <c r="CJ111" s="10" t="s">
        <v>950</v>
      </c>
      <c r="CK111">
        <v>18</v>
      </c>
      <c r="CL111">
        <v>101</v>
      </c>
      <c r="CM111">
        <v>333</v>
      </c>
      <c r="CN111">
        <v>137</v>
      </c>
      <c r="CO111">
        <v>1317</v>
      </c>
      <c r="CP111">
        <v>200</v>
      </c>
      <c r="CQ111">
        <v>211</v>
      </c>
      <c r="CR111">
        <v>191</v>
      </c>
      <c r="CS111">
        <v>136</v>
      </c>
      <c r="CT111">
        <v>84</v>
      </c>
      <c r="CU111">
        <v>61</v>
      </c>
      <c r="CV111">
        <v>41</v>
      </c>
      <c r="CW111">
        <v>55</v>
      </c>
      <c r="CX111">
        <v>2885</v>
      </c>
      <c r="CY111">
        <f t="shared" si="20"/>
        <v>1454</v>
      </c>
      <c r="CZ111">
        <f t="shared" si="21"/>
        <v>602</v>
      </c>
      <c r="DA111">
        <f t="shared" si="22"/>
        <v>377</v>
      </c>
      <c r="DC111" s="10" t="s">
        <v>950</v>
      </c>
      <c r="DD111">
        <v>1627</v>
      </c>
      <c r="DE111">
        <v>1258</v>
      </c>
      <c r="DG111">
        <v>2885</v>
      </c>
    </row>
    <row r="112" spans="1:111">
      <c r="A112" s="10" t="s">
        <v>985</v>
      </c>
      <c r="B112">
        <v>3978</v>
      </c>
      <c r="C112">
        <v>5000</v>
      </c>
      <c r="D112">
        <v>8978</v>
      </c>
      <c r="N112">
        <f t="shared" si="13"/>
        <v>8978</v>
      </c>
      <c r="O112">
        <f t="shared" si="14"/>
        <v>8978</v>
      </c>
      <c r="P112">
        <f t="shared" si="15"/>
        <v>0</v>
      </c>
      <c r="Q112">
        <f t="shared" si="16"/>
        <v>0</v>
      </c>
      <c r="R112">
        <f t="shared" si="17"/>
        <v>0</v>
      </c>
      <c r="T112" s="10" t="s">
        <v>985</v>
      </c>
      <c r="U112">
        <v>88</v>
      </c>
      <c r="V112">
        <v>369</v>
      </c>
      <c r="W112">
        <v>1114</v>
      </c>
      <c r="X112">
        <v>652</v>
      </c>
      <c r="Y112">
        <v>2652</v>
      </c>
      <c r="Z112">
        <v>563</v>
      </c>
      <c r="AA112">
        <v>612</v>
      </c>
      <c r="AB112">
        <v>638</v>
      </c>
      <c r="AC112">
        <v>598</v>
      </c>
      <c r="AD112">
        <v>514</v>
      </c>
      <c r="AE112">
        <v>428</v>
      </c>
      <c r="AF112">
        <v>329</v>
      </c>
      <c r="AG112">
        <v>421</v>
      </c>
      <c r="AI112">
        <v>8978</v>
      </c>
      <c r="AJ112">
        <f t="shared" si="18"/>
        <v>3304</v>
      </c>
      <c r="AK112">
        <f t="shared" si="23"/>
        <v>1813</v>
      </c>
      <c r="AL112">
        <f t="shared" si="19"/>
        <v>2290</v>
      </c>
      <c r="AO112" s="266" t="s">
        <v>928</v>
      </c>
      <c r="AP112" s="1">
        <v>88</v>
      </c>
      <c r="AQ112" s="1">
        <v>17</v>
      </c>
      <c r="AR112" s="1"/>
      <c r="AS112" s="1">
        <v>16</v>
      </c>
      <c r="AT112" s="1">
        <v>11209</v>
      </c>
      <c r="AU112" s="1">
        <v>1</v>
      </c>
      <c r="AV112" s="1">
        <v>52</v>
      </c>
      <c r="AW112" s="1">
        <v>5</v>
      </c>
      <c r="AX112" s="1">
        <v>1960</v>
      </c>
      <c r="AY112" s="1">
        <v>1</v>
      </c>
      <c r="AZ112" s="1"/>
      <c r="BA112" s="1"/>
      <c r="BB112" s="1">
        <v>71</v>
      </c>
      <c r="BC112" s="1">
        <v>3</v>
      </c>
      <c r="BD112" s="1">
        <v>30</v>
      </c>
      <c r="BE112" s="1">
        <v>17</v>
      </c>
      <c r="BF112" s="1">
        <v>8</v>
      </c>
      <c r="BG112" s="1"/>
      <c r="BH112" s="1"/>
      <c r="BI112" s="1">
        <v>18</v>
      </c>
      <c r="BJ112" s="1">
        <v>2</v>
      </c>
      <c r="BK112" s="1">
        <v>2</v>
      </c>
      <c r="BL112" s="1"/>
      <c r="BM112" s="1">
        <v>1</v>
      </c>
      <c r="BN112" s="1"/>
      <c r="BO112" s="1">
        <v>2</v>
      </c>
      <c r="BP112" s="1">
        <v>43</v>
      </c>
      <c r="BQ112" s="1"/>
      <c r="BR112" s="1"/>
      <c r="BS112" s="1">
        <v>13546</v>
      </c>
      <c r="BX112" s="10" t="s">
        <v>985</v>
      </c>
      <c r="BY112">
        <v>709</v>
      </c>
      <c r="BZ112">
        <v>1234</v>
      </c>
      <c r="CA112">
        <v>4</v>
      </c>
      <c r="CB112">
        <v>1947</v>
      </c>
      <c r="CJ112" s="10" t="s">
        <v>985</v>
      </c>
      <c r="CK112">
        <v>39</v>
      </c>
      <c r="CL112">
        <v>119</v>
      </c>
      <c r="CM112">
        <v>508</v>
      </c>
      <c r="CN112">
        <v>261</v>
      </c>
      <c r="CO112">
        <v>1848</v>
      </c>
      <c r="CP112">
        <v>360</v>
      </c>
      <c r="CQ112">
        <v>326</v>
      </c>
      <c r="CR112">
        <v>265</v>
      </c>
      <c r="CS112">
        <v>201</v>
      </c>
      <c r="CT112">
        <v>173</v>
      </c>
      <c r="CU112">
        <v>126</v>
      </c>
      <c r="CV112">
        <v>76</v>
      </c>
      <c r="CW112">
        <v>84</v>
      </c>
      <c r="CX112">
        <v>4386</v>
      </c>
      <c r="CY112">
        <f t="shared" si="20"/>
        <v>2109</v>
      </c>
      <c r="CZ112">
        <f t="shared" si="21"/>
        <v>951</v>
      </c>
      <c r="DA112">
        <f t="shared" si="22"/>
        <v>660</v>
      </c>
      <c r="DC112" s="10" t="s">
        <v>985</v>
      </c>
      <c r="DD112">
        <v>2439</v>
      </c>
      <c r="DE112">
        <v>1947</v>
      </c>
      <c r="DG112">
        <v>4386</v>
      </c>
    </row>
    <row r="113" spans="1:111">
      <c r="A113" s="10" t="s">
        <v>889</v>
      </c>
      <c r="B113">
        <v>16299</v>
      </c>
      <c r="C113">
        <v>10968</v>
      </c>
      <c r="D113">
        <v>27267</v>
      </c>
      <c r="N113">
        <f t="shared" si="13"/>
        <v>27267</v>
      </c>
      <c r="O113">
        <f t="shared" si="14"/>
        <v>27267</v>
      </c>
      <c r="P113">
        <f t="shared" si="15"/>
        <v>0</v>
      </c>
      <c r="Q113">
        <f t="shared" si="16"/>
        <v>0</v>
      </c>
      <c r="R113">
        <f t="shared" si="17"/>
        <v>0</v>
      </c>
      <c r="T113" s="10" t="s">
        <v>889</v>
      </c>
      <c r="U113">
        <v>452</v>
      </c>
      <c r="V113">
        <v>1798</v>
      </c>
      <c r="W113">
        <v>6078</v>
      </c>
      <c r="X113">
        <v>2884</v>
      </c>
      <c r="Y113">
        <v>9548</v>
      </c>
      <c r="Z113">
        <v>1329</v>
      </c>
      <c r="AA113">
        <v>1256</v>
      </c>
      <c r="AB113">
        <v>1135</v>
      </c>
      <c r="AC113">
        <v>904</v>
      </c>
      <c r="AD113">
        <v>627</v>
      </c>
      <c r="AE113">
        <v>450</v>
      </c>
      <c r="AF113">
        <v>330</v>
      </c>
      <c r="AG113">
        <v>476</v>
      </c>
      <c r="AI113">
        <v>27267</v>
      </c>
      <c r="AJ113">
        <f t="shared" si="18"/>
        <v>12432</v>
      </c>
      <c r="AK113">
        <f t="shared" si="23"/>
        <v>3720</v>
      </c>
      <c r="AL113">
        <f t="shared" si="19"/>
        <v>2787</v>
      </c>
      <c r="AO113" s="266" t="s">
        <v>935</v>
      </c>
      <c r="AP113" s="1">
        <v>91</v>
      </c>
      <c r="AQ113" s="1"/>
      <c r="AR113" s="1"/>
      <c r="AS113" s="1">
        <v>8</v>
      </c>
      <c r="AT113" s="1">
        <v>6900</v>
      </c>
      <c r="AU113" s="1"/>
      <c r="AV113" s="1">
        <v>39</v>
      </c>
      <c r="AW113" s="1">
        <v>2</v>
      </c>
      <c r="AX113" s="1">
        <v>414</v>
      </c>
      <c r="AY113" s="1"/>
      <c r="AZ113" s="1"/>
      <c r="BA113" s="1"/>
      <c r="BB113" s="1">
        <v>13</v>
      </c>
      <c r="BC113" s="1">
        <v>5</v>
      </c>
      <c r="BD113" s="1">
        <v>131</v>
      </c>
      <c r="BE113" s="1">
        <v>2</v>
      </c>
      <c r="BF113" s="1"/>
      <c r="BG113" s="1">
        <v>5</v>
      </c>
      <c r="BH113" s="1"/>
      <c r="BI113" s="1">
        <v>10</v>
      </c>
      <c r="BJ113" s="1">
        <v>8</v>
      </c>
      <c r="BK113" s="1"/>
      <c r="BL113" s="1"/>
      <c r="BM113" s="1"/>
      <c r="BN113" s="1"/>
      <c r="BO113" s="1">
        <v>8</v>
      </c>
      <c r="BP113" s="1">
        <v>49</v>
      </c>
      <c r="BQ113" s="1"/>
      <c r="BR113" s="1"/>
      <c r="BS113" s="1">
        <v>7685</v>
      </c>
      <c r="BX113" s="10" t="s">
        <v>889</v>
      </c>
      <c r="BY113">
        <v>557</v>
      </c>
      <c r="BZ113">
        <v>249</v>
      </c>
      <c r="CB113">
        <v>806</v>
      </c>
      <c r="CJ113" s="10" t="s">
        <v>889</v>
      </c>
      <c r="CK113">
        <v>11</v>
      </c>
      <c r="CL113">
        <v>56</v>
      </c>
      <c r="CM113">
        <v>183</v>
      </c>
      <c r="CN113">
        <v>90</v>
      </c>
      <c r="CO113">
        <v>1379</v>
      </c>
      <c r="CP113">
        <v>135</v>
      </c>
      <c r="CQ113">
        <v>115</v>
      </c>
      <c r="CR113">
        <v>66</v>
      </c>
      <c r="CS113">
        <v>35</v>
      </c>
      <c r="CT113">
        <v>22</v>
      </c>
      <c r="CU113">
        <v>15</v>
      </c>
      <c r="CV113">
        <v>1</v>
      </c>
      <c r="CW113">
        <v>3</v>
      </c>
      <c r="CX113">
        <v>2111</v>
      </c>
      <c r="CY113">
        <f t="shared" si="20"/>
        <v>1469</v>
      </c>
      <c r="CZ113">
        <f t="shared" si="21"/>
        <v>316</v>
      </c>
      <c r="DA113">
        <f t="shared" si="22"/>
        <v>76</v>
      </c>
      <c r="DC113" s="10" t="s">
        <v>889</v>
      </c>
      <c r="DD113">
        <v>1305</v>
      </c>
      <c r="DE113">
        <v>806</v>
      </c>
      <c r="DG113">
        <v>2111</v>
      </c>
    </row>
    <row r="114" spans="1:111">
      <c r="A114" s="10" t="s">
        <v>986</v>
      </c>
      <c r="B114">
        <v>1520</v>
      </c>
      <c r="C114">
        <v>1516</v>
      </c>
      <c r="D114">
        <v>3036</v>
      </c>
      <c r="N114">
        <f t="shared" si="13"/>
        <v>3036</v>
      </c>
      <c r="O114">
        <f t="shared" si="14"/>
        <v>3036</v>
      </c>
      <c r="P114">
        <f t="shared" si="15"/>
        <v>0</v>
      </c>
      <c r="Q114">
        <f t="shared" si="16"/>
        <v>0</v>
      </c>
      <c r="R114">
        <f t="shared" si="17"/>
        <v>0</v>
      </c>
      <c r="T114" s="10" t="s">
        <v>986</v>
      </c>
      <c r="U114">
        <v>32</v>
      </c>
      <c r="V114">
        <v>153</v>
      </c>
      <c r="W114">
        <v>355</v>
      </c>
      <c r="X114">
        <v>257</v>
      </c>
      <c r="Y114">
        <v>1025</v>
      </c>
      <c r="Z114">
        <v>178</v>
      </c>
      <c r="AA114">
        <v>181</v>
      </c>
      <c r="AB114">
        <v>193</v>
      </c>
      <c r="AC114">
        <v>169</v>
      </c>
      <c r="AD114">
        <v>159</v>
      </c>
      <c r="AE114">
        <v>135</v>
      </c>
      <c r="AF114">
        <v>84</v>
      </c>
      <c r="AG114">
        <v>115</v>
      </c>
      <c r="AI114">
        <v>3036</v>
      </c>
      <c r="AJ114">
        <f t="shared" si="18"/>
        <v>1282</v>
      </c>
      <c r="AK114">
        <f t="shared" si="23"/>
        <v>552</v>
      </c>
      <c r="AL114">
        <f t="shared" si="19"/>
        <v>662</v>
      </c>
      <c r="AO114" s="266" t="s">
        <v>952</v>
      </c>
      <c r="AP114" s="1">
        <v>2</v>
      </c>
      <c r="AQ114" s="1">
        <v>1</v>
      </c>
      <c r="AR114" s="1"/>
      <c r="AS114" s="1"/>
      <c r="AT114" s="1">
        <v>1968</v>
      </c>
      <c r="AU114" s="1">
        <v>2</v>
      </c>
      <c r="AV114" s="1"/>
      <c r="AW114" s="1"/>
      <c r="AX114" s="1">
        <v>414</v>
      </c>
      <c r="AY114" s="1"/>
      <c r="AZ114" s="1"/>
      <c r="BA114" s="1"/>
      <c r="BB114" s="1">
        <v>1</v>
      </c>
      <c r="BC114" s="1"/>
      <c r="BD114" s="1">
        <v>321</v>
      </c>
      <c r="BE114" s="1"/>
      <c r="BF114" s="1"/>
      <c r="BG114" s="1"/>
      <c r="BH114" s="1"/>
      <c r="BI114" s="1">
        <v>3</v>
      </c>
      <c r="BJ114" s="1">
        <v>1</v>
      </c>
      <c r="BK114" s="1"/>
      <c r="BL114" s="1"/>
      <c r="BM114" s="1"/>
      <c r="BN114" s="1"/>
      <c r="BO114" s="1"/>
      <c r="BP114" s="1">
        <v>5</v>
      </c>
      <c r="BQ114" s="1"/>
      <c r="BR114" s="1"/>
      <c r="BS114" s="1">
        <v>2718</v>
      </c>
      <c r="BX114" s="10" t="s">
        <v>986</v>
      </c>
      <c r="BY114">
        <v>278</v>
      </c>
      <c r="BZ114">
        <v>574</v>
      </c>
      <c r="CA114">
        <v>2</v>
      </c>
      <c r="CB114">
        <v>854</v>
      </c>
      <c r="CJ114" s="10" t="s">
        <v>986</v>
      </c>
      <c r="CK114">
        <v>13</v>
      </c>
      <c r="CL114">
        <v>93</v>
      </c>
      <c r="CM114">
        <v>233</v>
      </c>
      <c r="CN114">
        <v>129</v>
      </c>
      <c r="CO114">
        <v>900</v>
      </c>
      <c r="CP114">
        <v>135</v>
      </c>
      <c r="CQ114">
        <v>147</v>
      </c>
      <c r="CR114">
        <v>100</v>
      </c>
      <c r="CS114">
        <v>73</v>
      </c>
      <c r="CT114">
        <v>46</v>
      </c>
      <c r="CU114">
        <v>39</v>
      </c>
      <c r="CV114">
        <v>23</v>
      </c>
      <c r="CW114">
        <v>31</v>
      </c>
      <c r="CX114">
        <v>1962</v>
      </c>
      <c r="CY114">
        <f t="shared" si="20"/>
        <v>1029</v>
      </c>
      <c r="CZ114">
        <f t="shared" si="21"/>
        <v>382</v>
      </c>
      <c r="DA114">
        <f t="shared" si="22"/>
        <v>212</v>
      </c>
      <c r="DC114" s="10" t="s">
        <v>986</v>
      </c>
      <c r="DD114">
        <v>1108</v>
      </c>
      <c r="DE114">
        <v>854</v>
      </c>
      <c r="DG114">
        <v>1962</v>
      </c>
    </row>
    <row r="115" spans="1:111">
      <c r="A115" s="10" t="s">
        <v>987</v>
      </c>
      <c r="B115">
        <v>1638</v>
      </c>
      <c r="C115">
        <v>1955</v>
      </c>
      <c r="D115">
        <v>3593</v>
      </c>
      <c r="N115">
        <f t="shared" si="13"/>
        <v>3593</v>
      </c>
      <c r="O115">
        <f t="shared" si="14"/>
        <v>3593</v>
      </c>
      <c r="P115">
        <f t="shared" si="15"/>
        <v>0</v>
      </c>
      <c r="Q115">
        <f t="shared" si="16"/>
        <v>0</v>
      </c>
      <c r="R115">
        <f t="shared" si="17"/>
        <v>0</v>
      </c>
      <c r="T115" s="10" t="s">
        <v>987</v>
      </c>
      <c r="U115">
        <v>17</v>
      </c>
      <c r="V115">
        <v>128</v>
      </c>
      <c r="W115">
        <v>337</v>
      </c>
      <c r="X115">
        <v>199</v>
      </c>
      <c r="Y115">
        <v>1039</v>
      </c>
      <c r="Z115">
        <v>210</v>
      </c>
      <c r="AA115">
        <v>278</v>
      </c>
      <c r="AB115">
        <v>301</v>
      </c>
      <c r="AC115">
        <v>281</v>
      </c>
      <c r="AD115">
        <v>224</v>
      </c>
      <c r="AE115">
        <v>209</v>
      </c>
      <c r="AF115">
        <v>148</v>
      </c>
      <c r="AG115">
        <v>222</v>
      </c>
      <c r="AI115">
        <v>3593</v>
      </c>
      <c r="AJ115">
        <f t="shared" si="18"/>
        <v>1238</v>
      </c>
      <c r="AK115">
        <f t="shared" si="23"/>
        <v>789</v>
      </c>
      <c r="AL115">
        <f t="shared" si="19"/>
        <v>1084</v>
      </c>
      <c r="AO115" s="266" t="s">
        <v>955</v>
      </c>
      <c r="AP115" s="1">
        <v>127</v>
      </c>
      <c r="AQ115" s="1">
        <v>28</v>
      </c>
      <c r="AR115" s="1"/>
      <c r="AS115" s="1">
        <v>4</v>
      </c>
      <c r="AT115" s="1">
        <v>7053</v>
      </c>
      <c r="AU115" s="1"/>
      <c r="AV115" s="1">
        <v>12</v>
      </c>
      <c r="AW115" s="1">
        <v>3</v>
      </c>
      <c r="AX115" s="1">
        <v>878</v>
      </c>
      <c r="AY115" s="1"/>
      <c r="AZ115" s="1">
        <v>2</v>
      </c>
      <c r="BA115" s="1"/>
      <c r="BB115" s="1"/>
      <c r="BC115" s="1">
        <v>1</v>
      </c>
      <c r="BD115" s="1">
        <v>10</v>
      </c>
      <c r="BE115" s="1">
        <v>5</v>
      </c>
      <c r="BF115" s="1">
        <v>1472</v>
      </c>
      <c r="BG115" s="1"/>
      <c r="BH115" s="1">
        <v>2</v>
      </c>
      <c r="BI115" s="1">
        <v>8</v>
      </c>
      <c r="BJ115" s="1"/>
      <c r="BK115" s="1"/>
      <c r="BL115" s="1"/>
      <c r="BM115" s="1"/>
      <c r="BN115" s="1"/>
      <c r="BO115" s="1">
        <v>2</v>
      </c>
      <c r="BP115" s="1">
        <v>9</v>
      </c>
      <c r="BQ115" s="1"/>
      <c r="BR115" s="1"/>
      <c r="BS115" s="1">
        <v>9616</v>
      </c>
      <c r="BX115" s="10" t="s">
        <v>987</v>
      </c>
      <c r="BY115">
        <v>517</v>
      </c>
      <c r="BZ115">
        <v>1205</v>
      </c>
      <c r="CB115">
        <v>1722</v>
      </c>
      <c r="CJ115" s="10" t="s">
        <v>987</v>
      </c>
      <c r="CK115">
        <v>25</v>
      </c>
      <c r="CL115">
        <v>138</v>
      </c>
      <c r="CM115">
        <v>460</v>
      </c>
      <c r="CN115">
        <v>244</v>
      </c>
      <c r="CO115">
        <v>1520</v>
      </c>
      <c r="CP115">
        <v>280</v>
      </c>
      <c r="CQ115">
        <v>283</v>
      </c>
      <c r="CR115">
        <v>259</v>
      </c>
      <c r="CS115">
        <v>172</v>
      </c>
      <c r="CT115">
        <v>140</v>
      </c>
      <c r="CU115">
        <v>108</v>
      </c>
      <c r="CV115">
        <v>64</v>
      </c>
      <c r="CW115">
        <v>82</v>
      </c>
      <c r="CX115">
        <v>3775</v>
      </c>
      <c r="CY115">
        <f t="shared" si="20"/>
        <v>1764</v>
      </c>
      <c r="CZ115">
        <f t="shared" si="21"/>
        <v>822</v>
      </c>
      <c r="DA115">
        <f t="shared" si="22"/>
        <v>566</v>
      </c>
      <c r="DC115" s="10" t="s">
        <v>987</v>
      </c>
      <c r="DD115">
        <v>2053</v>
      </c>
      <c r="DE115">
        <v>1722</v>
      </c>
      <c r="DG115">
        <v>3775</v>
      </c>
    </row>
    <row r="116" spans="1:111">
      <c r="A116" s="10" t="s">
        <v>968</v>
      </c>
      <c r="B116">
        <v>1019</v>
      </c>
      <c r="C116">
        <v>2897</v>
      </c>
      <c r="D116">
        <v>3916</v>
      </c>
      <c r="N116">
        <f t="shared" si="13"/>
        <v>3916</v>
      </c>
      <c r="O116">
        <f t="shared" si="14"/>
        <v>3916</v>
      </c>
      <c r="P116">
        <f t="shared" si="15"/>
        <v>0</v>
      </c>
      <c r="Q116">
        <f t="shared" si="16"/>
        <v>0</v>
      </c>
      <c r="R116">
        <f t="shared" si="17"/>
        <v>0</v>
      </c>
      <c r="T116" s="10" t="s">
        <v>968</v>
      </c>
      <c r="U116">
        <v>33</v>
      </c>
      <c r="V116">
        <v>188</v>
      </c>
      <c r="W116">
        <v>708</v>
      </c>
      <c r="X116">
        <v>352</v>
      </c>
      <c r="Y116">
        <v>1449</v>
      </c>
      <c r="Z116">
        <v>211</v>
      </c>
      <c r="AA116">
        <v>190</v>
      </c>
      <c r="AB116">
        <v>165</v>
      </c>
      <c r="AC116">
        <v>169</v>
      </c>
      <c r="AD116">
        <v>145</v>
      </c>
      <c r="AE116">
        <v>96</v>
      </c>
      <c r="AF116">
        <v>81</v>
      </c>
      <c r="AG116">
        <v>129</v>
      </c>
      <c r="AI116">
        <v>3916</v>
      </c>
      <c r="AJ116">
        <f t="shared" si="18"/>
        <v>1801</v>
      </c>
      <c r="AK116">
        <f t="shared" si="23"/>
        <v>566</v>
      </c>
      <c r="AL116">
        <f t="shared" si="19"/>
        <v>620</v>
      </c>
      <c r="AO116" s="266" t="s">
        <v>956</v>
      </c>
      <c r="AP116" s="1">
        <v>4</v>
      </c>
      <c r="AQ116" s="1"/>
      <c r="AR116" s="1"/>
      <c r="AS116" s="1"/>
      <c r="AT116" s="1">
        <v>5655</v>
      </c>
      <c r="AU116" s="1"/>
      <c r="AV116" s="1"/>
      <c r="AW116" s="1"/>
      <c r="AX116" s="1">
        <v>460</v>
      </c>
      <c r="AY116" s="1"/>
      <c r="AZ116" s="1"/>
      <c r="BA116" s="1"/>
      <c r="BB116" s="1"/>
      <c r="BC116" s="1">
        <v>1</v>
      </c>
      <c r="BD116" s="1">
        <v>274</v>
      </c>
      <c r="BE116" s="1">
        <v>9</v>
      </c>
      <c r="BF116" s="1">
        <v>1</v>
      </c>
      <c r="BG116" s="1"/>
      <c r="BH116" s="1"/>
      <c r="BI116" s="1">
        <v>16</v>
      </c>
      <c r="BJ116" s="1">
        <v>1</v>
      </c>
      <c r="BK116" s="1"/>
      <c r="BL116" s="1"/>
      <c r="BM116" s="1">
        <v>4</v>
      </c>
      <c r="BN116" s="1"/>
      <c r="BO116" s="1">
        <v>4</v>
      </c>
      <c r="BP116" s="1">
        <v>8</v>
      </c>
      <c r="BQ116" s="1"/>
      <c r="BR116" s="1"/>
      <c r="BS116" s="1">
        <v>6437</v>
      </c>
      <c r="BX116" s="10" t="s">
        <v>968</v>
      </c>
      <c r="BY116">
        <v>183</v>
      </c>
      <c r="BZ116">
        <v>217</v>
      </c>
      <c r="CB116">
        <v>400</v>
      </c>
      <c r="CJ116" s="10" t="s">
        <v>968</v>
      </c>
      <c r="CK116">
        <v>4</v>
      </c>
      <c r="CL116">
        <v>53</v>
      </c>
      <c r="CM116">
        <v>140</v>
      </c>
      <c r="CN116">
        <v>80</v>
      </c>
      <c r="CO116">
        <v>478</v>
      </c>
      <c r="CP116">
        <v>46</v>
      </c>
      <c r="CQ116">
        <v>34</v>
      </c>
      <c r="CR116">
        <v>30</v>
      </c>
      <c r="CS116">
        <v>19</v>
      </c>
      <c r="CT116">
        <v>13</v>
      </c>
      <c r="CU116">
        <v>6</v>
      </c>
      <c r="CV116">
        <v>5</v>
      </c>
      <c r="CW116">
        <v>6</v>
      </c>
      <c r="CX116">
        <v>914</v>
      </c>
      <c r="CY116">
        <f t="shared" si="20"/>
        <v>558</v>
      </c>
      <c r="CZ116">
        <f t="shared" si="21"/>
        <v>110</v>
      </c>
      <c r="DA116">
        <f t="shared" si="22"/>
        <v>49</v>
      </c>
      <c r="DC116" s="10" t="s">
        <v>968</v>
      </c>
      <c r="DD116">
        <v>514</v>
      </c>
      <c r="DE116">
        <v>400</v>
      </c>
      <c r="DG116">
        <v>914</v>
      </c>
    </row>
    <row r="117" spans="1:111">
      <c r="A117" s="10" t="s">
        <v>909</v>
      </c>
      <c r="B117">
        <v>62261</v>
      </c>
      <c r="C117">
        <v>32585</v>
      </c>
      <c r="D117">
        <v>94846</v>
      </c>
      <c r="N117">
        <f t="shared" si="13"/>
        <v>94846</v>
      </c>
      <c r="O117">
        <f t="shared" si="14"/>
        <v>94846</v>
      </c>
      <c r="P117">
        <f t="shared" si="15"/>
        <v>0</v>
      </c>
      <c r="Q117">
        <f t="shared" si="16"/>
        <v>0</v>
      </c>
      <c r="R117">
        <f t="shared" si="17"/>
        <v>0</v>
      </c>
      <c r="T117" s="10" t="s">
        <v>909</v>
      </c>
      <c r="U117">
        <v>1536</v>
      </c>
      <c r="V117">
        <v>6605</v>
      </c>
      <c r="W117">
        <v>20080</v>
      </c>
      <c r="X117">
        <v>9117</v>
      </c>
      <c r="Y117">
        <v>35834</v>
      </c>
      <c r="Z117">
        <v>4330</v>
      </c>
      <c r="AA117">
        <v>4130</v>
      </c>
      <c r="AB117">
        <v>3504</v>
      </c>
      <c r="AC117">
        <v>3044</v>
      </c>
      <c r="AD117">
        <v>2280</v>
      </c>
      <c r="AE117">
        <v>1618</v>
      </c>
      <c r="AF117">
        <v>1081</v>
      </c>
      <c r="AG117">
        <v>1687</v>
      </c>
      <c r="AI117">
        <v>94846</v>
      </c>
      <c r="AJ117">
        <f t="shared" si="18"/>
        <v>44951</v>
      </c>
      <c r="AK117">
        <f t="shared" si="23"/>
        <v>11964</v>
      </c>
      <c r="AL117">
        <f t="shared" si="19"/>
        <v>9710</v>
      </c>
      <c r="AO117" s="266" t="s">
        <v>959</v>
      </c>
      <c r="AP117" s="1"/>
      <c r="AQ117" s="1"/>
      <c r="AR117" s="1"/>
      <c r="AS117" s="1">
        <v>1</v>
      </c>
      <c r="AT117" s="1">
        <v>3652</v>
      </c>
      <c r="AU117" s="1"/>
      <c r="AV117" s="1">
        <v>28</v>
      </c>
      <c r="AW117" s="1"/>
      <c r="AX117" s="1">
        <v>572</v>
      </c>
      <c r="AY117" s="1"/>
      <c r="AZ117" s="1"/>
      <c r="BA117" s="1"/>
      <c r="BB117" s="1"/>
      <c r="BC117" s="1">
        <v>2</v>
      </c>
      <c r="BD117" s="1">
        <v>100</v>
      </c>
      <c r="BE117" s="1"/>
      <c r="BF117" s="1"/>
      <c r="BG117" s="1"/>
      <c r="BH117" s="1"/>
      <c r="BI117" s="1">
        <v>5</v>
      </c>
      <c r="BJ117" s="1">
        <v>2</v>
      </c>
      <c r="BK117" s="1"/>
      <c r="BL117" s="1"/>
      <c r="BM117" s="1"/>
      <c r="BN117" s="1"/>
      <c r="BO117" s="1">
        <v>3</v>
      </c>
      <c r="BP117" s="1">
        <v>6</v>
      </c>
      <c r="BQ117" s="1"/>
      <c r="BR117" s="1"/>
      <c r="BS117" s="1">
        <v>4371</v>
      </c>
      <c r="BX117" s="10" t="s">
        <v>909</v>
      </c>
      <c r="BY117">
        <v>6217</v>
      </c>
      <c r="BZ117">
        <v>13304</v>
      </c>
      <c r="CA117">
        <v>18</v>
      </c>
      <c r="CB117">
        <v>19539</v>
      </c>
      <c r="CJ117" s="10" t="s">
        <v>909</v>
      </c>
      <c r="CK117">
        <v>652</v>
      </c>
      <c r="CL117">
        <v>2587</v>
      </c>
      <c r="CM117">
        <v>7277</v>
      </c>
      <c r="CN117">
        <v>3273</v>
      </c>
      <c r="CO117">
        <v>18773</v>
      </c>
      <c r="CP117">
        <v>2292</v>
      </c>
      <c r="CQ117">
        <v>1946</v>
      </c>
      <c r="CR117">
        <v>1582</v>
      </c>
      <c r="CS117">
        <v>1068</v>
      </c>
      <c r="CT117">
        <v>644</v>
      </c>
      <c r="CU117">
        <v>367</v>
      </c>
      <c r="CV117">
        <v>226</v>
      </c>
      <c r="CW117">
        <v>251</v>
      </c>
      <c r="CX117">
        <v>40938</v>
      </c>
      <c r="CY117">
        <f t="shared" si="20"/>
        <v>22046</v>
      </c>
      <c r="CZ117">
        <f t="shared" si="21"/>
        <v>5820</v>
      </c>
      <c r="DA117">
        <f t="shared" si="22"/>
        <v>2556</v>
      </c>
      <c r="DC117" s="10" t="s">
        <v>909</v>
      </c>
      <c r="DD117">
        <v>21399</v>
      </c>
      <c r="DE117">
        <v>19539</v>
      </c>
      <c r="DG117">
        <v>40938</v>
      </c>
    </row>
    <row r="118" spans="1:111">
      <c r="A118" s="10" t="s">
        <v>951</v>
      </c>
      <c r="B118">
        <v>1273</v>
      </c>
      <c r="C118">
        <v>4060</v>
      </c>
      <c r="D118">
        <v>5333</v>
      </c>
      <c r="N118">
        <f t="shared" si="13"/>
        <v>5333</v>
      </c>
      <c r="O118">
        <f t="shared" si="14"/>
        <v>5333</v>
      </c>
      <c r="P118">
        <f t="shared" si="15"/>
        <v>0</v>
      </c>
      <c r="Q118">
        <f t="shared" si="16"/>
        <v>0</v>
      </c>
      <c r="R118">
        <f t="shared" si="17"/>
        <v>0</v>
      </c>
      <c r="T118" s="10" t="s">
        <v>951</v>
      </c>
      <c r="U118">
        <v>78</v>
      </c>
      <c r="V118">
        <v>302</v>
      </c>
      <c r="W118">
        <v>1026</v>
      </c>
      <c r="X118">
        <v>464</v>
      </c>
      <c r="Y118">
        <v>1742</v>
      </c>
      <c r="Z118">
        <v>252</v>
      </c>
      <c r="AA118">
        <v>282</v>
      </c>
      <c r="AB118">
        <v>273</v>
      </c>
      <c r="AC118">
        <v>261</v>
      </c>
      <c r="AD118">
        <v>196</v>
      </c>
      <c r="AE118">
        <v>157</v>
      </c>
      <c r="AF118">
        <v>134</v>
      </c>
      <c r="AG118">
        <v>166</v>
      </c>
      <c r="AI118">
        <v>5333</v>
      </c>
      <c r="AJ118">
        <f t="shared" si="18"/>
        <v>2206</v>
      </c>
      <c r="AK118">
        <f t="shared" si="23"/>
        <v>807</v>
      </c>
      <c r="AL118">
        <f t="shared" si="19"/>
        <v>914</v>
      </c>
      <c r="AO118" s="266" t="s">
        <v>963</v>
      </c>
      <c r="AP118" s="1"/>
      <c r="AQ118" s="1">
        <v>7</v>
      </c>
      <c r="AR118" s="1">
        <v>1</v>
      </c>
      <c r="AS118" s="1"/>
      <c r="AT118" s="1">
        <v>2548</v>
      </c>
      <c r="AU118" s="1"/>
      <c r="AV118" s="1">
        <v>35</v>
      </c>
      <c r="AW118" s="1">
        <v>2</v>
      </c>
      <c r="AX118" s="1">
        <v>1302</v>
      </c>
      <c r="AY118" s="1"/>
      <c r="AZ118" s="1"/>
      <c r="BA118" s="1"/>
      <c r="BB118" s="1">
        <v>3</v>
      </c>
      <c r="BC118" s="1">
        <v>2</v>
      </c>
      <c r="BD118" s="1">
        <v>565</v>
      </c>
      <c r="BE118" s="1">
        <v>1</v>
      </c>
      <c r="BF118" s="1"/>
      <c r="BG118" s="1"/>
      <c r="BH118" s="1">
        <v>4</v>
      </c>
      <c r="BI118" s="1">
        <v>1</v>
      </c>
      <c r="BJ118" s="1"/>
      <c r="BK118" s="1"/>
      <c r="BL118" s="1"/>
      <c r="BM118" s="1"/>
      <c r="BN118" s="1"/>
      <c r="BO118" s="1"/>
      <c r="BP118" s="1">
        <v>1</v>
      </c>
      <c r="BQ118" s="1"/>
      <c r="BR118" s="1"/>
      <c r="BS118" s="1">
        <v>4472</v>
      </c>
      <c r="BX118" s="10" t="s">
        <v>951</v>
      </c>
      <c r="BY118">
        <v>156</v>
      </c>
      <c r="BZ118">
        <v>169</v>
      </c>
      <c r="CB118">
        <v>325</v>
      </c>
      <c r="CJ118" s="10" t="s">
        <v>951</v>
      </c>
      <c r="CK118">
        <v>8</v>
      </c>
      <c r="CL118">
        <v>33</v>
      </c>
      <c r="CM118">
        <v>99</v>
      </c>
      <c r="CN118">
        <v>54</v>
      </c>
      <c r="CO118">
        <v>625</v>
      </c>
      <c r="CP118">
        <v>58</v>
      </c>
      <c r="CQ118">
        <v>39</v>
      </c>
      <c r="CR118">
        <v>35</v>
      </c>
      <c r="CS118">
        <v>22</v>
      </c>
      <c r="CT118">
        <v>13</v>
      </c>
      <c r="CU118">
        <v>4</v>
      </c>
      <c r="CV118">
        <v>5</v>
      </c>
      <c r="CW118">
        <v>4</v>
      </c>
      <c r="CX118">
        <v>999</v>
      </c>
      <c r="CY118">
        <f t="shared" si="20"/>
        <v>679</v>
      </c>
      <c r="CZ118">
        <f t="shared" si="21"/>
        <v>132</v>
      </c>
      <c r="DA118">
        <f t="shared" si="22"/>
        <v>48</v>
      </c>
      <c r="DC118" s="10" t="s">
        <v>951</v>
      </c>
      <c r="DD118">
        <v>674</v>
      </c>
      <c r="DE118">
        <v>325</v>
      </c>
      <c r="DG118">
        <v>999</v>
      </c>
    </row>
    <row r="119" spans="1:111">
      <c r="A119" s="10" t="s">
        <v>988</v>
      </c>
      <c r="B119">
        <v>9839</v>
      </c>
      <c r="C119">
        <v>14786</v>
      </c>
      <c r="D119">
        <v>24625</v>
      </c>
      <c r="N119">
        <f t="shared" si="13"/>
        <v>24625</v>
      </c>
      <c r="O119">
        <f t="shared" si="14"/>
        <v>24625</v>
      </c>
      <c r="P119">
        <f t="shared" si="15"/>
        <v>0</v>
      </c>
      <c r="Q119">
        <f t="shared" si="16"/>
        <v>0</v>
      </c>
      <c r="R119">
        <f t="shared" si="17"/>
        <v>0</v>
      </c>
      <c r="T119" s="10" t="s">
        <v>988</v>
      </c>
      <c r="U119">
        <v>260</v>
      </c>
      <c r="V119">
        <v>1524</v>
      </c>
      <c r="W119">
        <v>4529</v>
      </c>
      <c r="X119">
        <v>2224</v>
      </c>
      <c r="Y119">
        <v>8928</v>
      </c>
      <c r="Z119">
        <v>1265</v>
      </c>
      <c r="AA119">
        <v>1351</v>
      </c>
      <c r="AB119">
        <v>1178</v>
      </c>
      <c r="AC119">
        <v>999</v>
      </c>
      <c r="AD119">
        <v>692</v>
      </c>
      <c r="AE119">
        <v>631</v>
      </c>
      <c r="AF119">
        <v>439</v>
      </c>
      <c r="AG119">
        <v>605</v>
      </c>
      <c r="AI119">
        <v>24625</v>
      </c>
      <c r="AJ119">
        <f t="shared" si="18"/>
        <v>11152</v>
      </c>
      <c r="AK119">
        <f t="shared" si="23"/>
        <v>3794</v>
      </c>
      <c r="AL119">
        <f t="shared" si="19"/>
        <v>3366</v>
      </c>
      <c r="AO119" s="266" t="s">
        <v>972</v>
      </c>
      <c r="AP119" s="1">
        <v>1</v>
      </c>
      <c r="AQ119" s="1"/>
      <c r="AR119" s="1"/>
      <c r="AS119" s="1">
        <v>2</v>
      </c>
      <c r="AT119" s="1">
        <v>5013</v>
      </c>
      <c r="AU119" s="1"/>
      <c r="AV119" s="1">
        <v>11</v>
      </c>
      <c r="AW119" s="1">
        <v>3</v>
      </c>
      <c r="AX119" s="1">
        <v>599</v>
      </c>
      <c r="AY119" s="1"/>
      <c r="AZ119" s="1"/>
      <c r="BA119" s="1"/>
      <c r="BB119" s="1">
        <v>22</v>
      </c>
      <c r="BC119" s="1"/>
      <c r="BD119" s="1">
        <v>15</v>
      </c>
      <c r="BE119" s="1"/>
      <c r="BF119" s="1">
        <v>120</v>
      </c>
      <c r="BG119" s="1"/>
      <c r="BH119" s="1"/>
      <c r="BI119" s="1">
        <v>6</v>
      </c>
      <c r="BJ119" s="1">
        <v>1</v>
      </c>
      <c r="BK119" s="1"/>
      <c r="BL119" s="1"/>
      <c r="BM119" s="1">
        <v>2</v>
      </c>
      <c r="BN119" s="1"/>
      <c r="BO119" s="1"/>
      <c r="BP119" s="1">
        <v>3</v>
      </c>
      <c r="BQ119" s="1"/>
      <c r="BR119" s="1"/>
      <c r="BS119" s="1">
        <v>5798</v>
      </c>
      <c r="BX119" s="10" t="s">
        <v>988</v>
      </c>
      <c r="BY119">
        <v>1026</v>
      </c>
      <c r="BZ119">
        <v>1149</v>
      </c>
      <c r="CA119">
        <v>1</v>
      </c>
      <c r="CB119">
        <v>2176</v>
      </c>
      <c r="CJ119" s="10" t="s">
        <v>988</v>
      </c>
      <c r="CK119">
        <v>46</v>
      </c>
      <c r="CL119">
        <v>215</v>
      </c>
      <c r="CM119">
        <v>606</v>
      </c>
      <c r="CN119">
        <v>285</v>
      </c>
      <c r="CO119">
        <v>2202</v>
      </c>
      <c r="CP119">
        <v>305</v>
      </c>
      <c r="CQ119">
        <v>302</v>
      </c>
      <c r="CR119">
        <v>267</v>
      </c>
      <c r="CS119">
        <v>198</v>
      </c>
      <c r="CT119">
        <v>119</v>
      </c>
      <c r="CU119">
        <v>99</v>
      </c>
      <c r="CV119">
        <v>71</v>
      </c>
      <c r="CW119">
        <v>103</v>
      </c>
      <c r="CX119">
        <v>4818</v>
      </c>
      <c r="CY119">
        <f t="shared" si="20"/>
        <v>2487</v>
      </c>
      <c r="CZ119">
        <f t="shared" si="21"/>
        <v>874</v>
      </c>
      <c r="DA119">
        <f t="shared" si="22"/>
        <v>590</v>
      </c>
      <c r="DC119" s="10" t="s">
        <v>988</v>
      </c>
      <c r="DD119">
        <v>2642</v>
      </c>
      <c r="DE119">
        <v>2176</v>
      </c>
      <c r="DG119">
        <v>4818</v>
      </c>
    </row>
    <row r="120" spans="1:111">
      <c r="A120" s="10" t="s">
        <v>969</v>
      </c>
      <c r="B120">
        <v>4032</v>
      </c>
      <c r="C120">
        <v>8888</v>
      </c>
      <c r="D120">
        <v>12920</v>
      </c>
      <c r="N120">
        <f t="shared" si="13"/>
        <v>12920</v>
      </c>
      <c r="O120">
        <f t="shared" si="14"/>
        <v>12920</v>
      </c>
      <c r="P120">
        <f t="shared" si="15"/>
        <v>0</v>
      </c>
      <c r="Q120">
        <f t="shared" si="16"/>
        <v>0</v>
      </c>
      <c r="R120">
        <f t="shared" si="17"/>
        <v>0</v>
      </c>
      <c r="T120" s="10" t="s">
        <v>969</v>
      </c>
      <c r="U120">
        <v>199</v>
      </c>
      <c r="V120">
        <v>905</v>
      </c>
      <c r="W120">
        <v>2605</v>
      </c>
      <c r="X120">
        <v>1254</v>
      </c>
      <c r="Y120">
        <v>4668</v>
      </c>
      <c r="Z120">
        <v>610</v>
      </c>
      <c r="AA120">
        <v>608</v>
      </c>
      <c r="AB120">
        <v>594</v>
      </c>
      <c r="AC120">
        <v>451</v>
      </c>
      <c r="AD120">
        <v>348</v>
      </c>
      <c r="AE120">
        <v>263</v>
      </c>
      <c r="AF120">
        <v>165</v>
      </c>
      <c r="AG120">
        <v>250</v>
      </c>
      <c r="AI120">
        <v>12920</v>
      </c>
      <c r="AJ120">
        <f t="shared" si="18"/>
        <v>5922</v>
      </c>
      <c r="AK120">
        <f t="shared" si="23"/>
        <v>1812</v>
      </c>
      <c r="AL120">
        <f t="shared" si="19"/>
        <v>1477</v>
      </c>
      <c r="AO120" s="266" t="s">
        <v>976</v>
      </c>
      <c r="AP120" s="1">
        <v>3</v>
      </c>
      <c r="AQ120" s="1">
        <v>2</v>
      </c>
      <c r="AR120" s="1"/>
      <c r="AS120" s="1"/>
      <c r="AT120" s="1">
        <v>9279</v>
      </c>
      <c r="AU120" s="1"/>
      <c r="AV120" s="1"/>
      <c r="AW120" s="1"/>
      <c r="AX120" s="1">
        <v>3570</v>
      </c>
      <c r="AY120" s="1"/>
      <c r="AZ120" s="1">
        <v>3</v>
      </c>
      <c r="BA120" s="1"/>
      <c r="BB120" s="1"/>
      <c r="BC120" s="1"/>
      <c r="BD120" s="1"/>
      <c r="BE120" s="1">
        <v>26</v>
      </c>
      <c r="BF120" s="1"/>
      <c r="BG120" s="1">
        <v>1</v>
      </c>
      <c r="BH120" s="1"/>
      <c r="BI120" s="1">
        <v>10</v>
      </c>
      <c r="BJ120" s="1">
        <v>2</v>
      </c>
      <c r="BK120" s="1">
        <v>7</v>
      </c>
      <c r="BL120" s="1"/>
      <c r="BM120" s="1">
        <v>3</v>
      </c>
      <c r="BN120" s="1"/>
      <c r="BO120" s="1">
        <v>15</v>
      </c>
      <c r="BP120" s="1">
        <v>35</v>
      </c>
      <c r="BQ120" s="1"/>
      <c r="BR120" s="1"/>
      <c r="BS120" s="1">
        <v>12956</v>
      </c>
      <c r="BX120" s="10" t="s">
        <v>969</v>
      </c>
      <c r="BY120">
        <v>299</v>
      </c>
      <c r="BZ120">
        <v>229</v>
      </c>
      <c r="CB120">
        <v>528</v>
      </c>
      <c r="CJ120" s="10" t="s">
        <v>969</v>
      </c>
      <c r="CK120">
        <v>9</v>
      </c>
      <c r="CL120">
        <v>42</v>
      </c>
      <c r="CM120">
        <v>100</v>
      </c>
      <c r="CN120">
        <v>55</v>
      </c>
      <c r="CO120">
        <v>751</v>
      </c>
      <c r="CP120">
        <v>71</v>
      </c>
      <c r="CQ120">
        <v>73</v>
      </c>
      <c r="CR120">
        <v>63</v>
      </c>
      <c r="CS120">
        <v>35</v>
      </c>
      <c r="CT120">
        <v>21</v>
      </c>
      <c r="CU120">
        <v>19</v>
      </c>
      <c r="CV120">
        <v>12</v>
      </c>
      <c r="CW120">
        <v>11</v>
      </c>
      <c r="CX120">
        <v>1262</v>
      </c>
      <c r="CY120">
        <f t="shared" si="20"/>
        <v>806</v>
      </c>
      <c r="CZ120">
        <f t="shared" si="21"/>
        <v>207</v>
      </c>
      <c r="DA120">
        <f t="shared" si="22"/>
        <v>98</v>
      </c>
      <c r="DC120" s="10" t="s">
        <v>969</v>
      </c>
      <c r="DD120">
        <v>734</v>
      </c>
      <c r="DE120">
        <v>528</v>
      </c>
      <c r="DG120">
        <v>1262</v>
      </c>
    </row>
    <row r="121" spans="1:111">
      <c r="A121" s="10" t="s">
        <v>989</v>
      </c>
      <c r="B121">
        <v>1724</v>
      </c>
      <c r="C121">
        <v>1389</v>
      </c>
      <c r="D121">
        <v>3113</v>
      </c>
      <c r="N121">
        <f t="shared" si="13"/>
        <v>3113</v>
      </c>
      <c r="O121">
        <f t="shared" si="14"/>
        <v>3113</v>
      </c>
      <c r="P121">
        <f t="shared" si="15"/>
        <v>0</v>
      </c>
      <c r="Q121">
        <f t="shared" si="16"/>
        <v>0</v>
      </c>
      <c r="R121">
        <f t="shared" si="17"/>
        <v>0</v>
      </c>
      <c r="T121" s="10" t="s">
        <v>989</v>
      </c>
      <c r="U121">
        <v>27</v>
      </c>
      <c r="V121">
        <v>101</v>
      </c>
      <c r="W121">
        <v>371</v>
      </c>
      <c r="X121">
        <v>189</v>
      </c>
      <c r="Y121">
        <v>971</v>
      </c>
      <c r="Z121">
        <v>186</v>
      </c>
      <c r="AA121">
        <v>221</v>
      </c>
      <c r="AB121">
        <v>249</v>
      </c>
      <c r="AC121">
        <v>227</v>
      </c>
      <c r="AD121">
        <v>205</v>
      </c>
      <c r="AE121">
        <v>138</v>
      </c>
      <c r="AF121">
        <v>88</v>
      </c>
      <c r="AG121">
        <v>140</v>
      </c>
      <c r="AI121">
        <v>3113</v>
      </c>
      <c r="AJ121">
        <f t="shared" si="18"/>
        <v>1160</v>
      </c>
      <c r="AK121">
        <f t="shared" si="23"/>
        <v>656</v>
      </c>
      <c r="AL121">
        <f t="shared" si="19"/>
        <v>798</v>
      </c>
      <c r="AO121" s="266" t="s">
        <v>984</v>
      </c>
      <c r="AP121" s="1">
        <v>8</v>
      </c>
      <c r="AQ121" s="1">
        <v>11</v>
      </c>
      <c r="AR121" s="1">
        <v>1</v>
      </c>
      <c r="AS121" s="1">
        <v>2</v>
      </c>
      <c r="AT121" s="1">
        <v>10584</v>
      </c>
      <c r="AU121" s="1"/>
      <c r="AV121" s="1">
        <v>3</v>
      </c>
      <c r="AW121" s="1">
        <v>4</v>
      </c>
      <c r="AX121" s="1">
        <v>1940</v>
      </c>
      <c r="AY121" s="1">
        <v>3</v>
      </c>
      <c r="AZ121" s="1">
        <v>1</v>
      </c>
      <c r="BA121" s="1"/>
      <c r="BB121" s="1"/>
      <c r="BC121" s="1">
        <v>6</v>
      </c>
      <c r="BD121" s="1">
        <v>236</v>
      </c>
      <c r="BE121" s="1">
        <v>13</v>
      </c>
      <c r="BF121" s="1">
        <v>7</v>
      </c>
      <c r="BG121" s="1">
        <v>1</v>
      </c>
      <c r="BH121" s="1">
        <v>1</v>
      </c>
      <c r="BI121" s="1">
        <v>15</v>
      </c>
      <c r="BJ121" s="1">
        <v>1</v>
      </c>
      <c r="BK121" s="1">
        <v>6</v>
      </c>
      <c r="BL121" s="1"/>
      <c r="BM121" s="1">
        <v>20</v>
      </c>
      <c r="BN121" s="1"/>
      <c r="BO121" s="1">
        <v>11</v>
      </c>
      <c r="BP121" s="1">
        <v>50</v>
      </c>
      <c r="BQ121" s="1"/>
      <c r="BR121" s="1"/>
      <c r="BS121" s="1">
        <v>12924</v>
      </c>
      <c r="BX121" s="10" t="s">
        <v>989</v>
      </c>
      <c r="BY121">
        <v>212</v>
      </c>
      <c r="BZ121">
        <v>473</v>
      </c>
      <c r="CB121">
        <v>685</v>
      </c>
      <c r="CJ121" s="10" t="s">
        <v>989</v>
      </c>
      <c r="CK121">
        <v>10</v>
      </c>
      <c r="CL121">
        <v>63</v>
      </c>
      <c r="CM121">
        <v>218</v>
      </c>
      <c r="CN121">
        <v>96</v>
      </c>
      <c r="CO121">
        <v>700</v>
      </c>
      <c r="CP121">
        <v>111</v>
      </c>
      <c r="CQ121">
        <v>125</v>
      </c>
      <c r="CR121">
        <v>102</v>
      </c>
      <c r="CS121">
        <v>69</v>
      </c>
      <c r="CT121">
        <v>63</v>
      </c>
      <c r="CU121">
        <v>44</v>
      </c>
      <c r="CV121">
        <v>19</v>
      </c>
      <c r="CW121">
        <v>28</v>
      </c>
      <c r="CX121">
        <v>1648</v>
      </c>
      <c r="CY121">
        <f t="shared" si="20"/>
        <v>796</v>
      </c>
      <c r="CZ121">
        <f t="shared" si="21"/>
        <v>338</v>
      </c>
      <c r="DA121">
        <f t="shared" si="22"/>
        <v>223</v>
      </c>
      <c r="DC121" s="10" t="s">
        <v>989</v>
      </c>
      <c r="DD121">
        <v>963</v>
      </c>
      <c r="DE121">
        <v>685</v>
      </c>
      <c r="DG121">
        <v>1648</v>
      </c>
    </row>
    <row r="122" spans="1:111">
      <c r="A122" s="10" t="s">
        <v>923</v>
      </c>
      <c r="B122">
        <v>6220</v>
      </c>
      <c r="C122">
        <v>4545</v>
      </c>
      <c r="D122">
        <v>10765</v>
      </c>
      <c r="N122">
        <f t="shared" si="13"/>
        <v>10765</v>
      </c>
      <c r="O122">
        <f t="shared" si="14"/>
        <v>10765</v>
      </c>
      <c r="P122">
        <f t="shared" si="15"/>
        <v>0</v>
      </c>
      <c r="Q122">
        <f t="shared" si="16"/>
        <v>0</v>
      </c>
      <c r="R122">
        <f t="shared" si="17"/>
        <v>0</v>
      </c>
      <c r="T122" s="10" t="s">
        <v>923</v>
      </c>
      <c r="U122">
        <v>134</v>
      </c>
      <c r="V122">
        <v>583</v>
      </c>
      <c r="W122">
        <v>1822</v>
      </c>
      <c r="X122">
        <v>961</v>
      </c>
      <c r="Y122">
        <v>4037</v>
      </c>
      <c r="Z122">
        <v>517</v>
      </c>
      <c r="AA122">
        <v>579</v>
      </c>
      <c r="AB122">
        <v>588</v>
      </c>
      <c r="AC122">
        <v>459</v>
      </c>
      <c r="AD122">
        <v>379</v>
      </c>
      <c r="AE122">
        <v>246</v>
      </c>
      <c r="AF122">
        <v>204</v>
      </c>
      <c r="AG122">
        <v>256</v>
      </c>
      <c r="AI122">
        <v>10765</v>
      </c>
      <c r="AJ122">
        <f t="shared" si="18"/>
        <v>4998</v>
      </c>
      <c r="AK122">
        <f t="shared" si="23"/>
        <v>1684</v>
      </c>
      <c r="AL122">
        <f t="shared" si="19"/>
        <v>1544</v>
      </c>
      <c r="AO122" s="266" t="s">
        <v>985</v>
      </c>
      <c r="AP122" s="1"/>
      <c r="AQ122" s="1">
        <v>5</v>
      </c>
      <c r="AR122" s="1"/>
      <c r="AS122" s="1"/>
      <c r="AT122" s="1">
        <v>7741</v>
      </c>
      <c r="AU122" s="1">
        <v>2</v>
      </c>
      <c r="AV122" s="1"/>
      <c r="AW122" s="1">
        <v>2</v>
      </c>
      <c r="AX122" s="1">
        <v>1092</v>
      </c>
      <c r="AY122" s="1">
        <v>2</v>
      </c>
      <c r="AZ122" s="1"/>
      <c r="BA122" s="1"/>
      <c r="BB122" s="1"/>
      <c r="BC122" s="1">
        <v>1</v>
      </c>
      <c r="BD122" s="1">
        <v>2</v>
      </c>
      <c r="BE122" s="1">
        <v>20</v>
      </c>
      <c r="BF122" s="1">
        <v>57</v>
      </c>
      <c r="BG122" s="1"/>
      <c r="BH122" s="1"/>
      <c r="BI122" s="1">
        <v>14</v>
      </c>
      <c r="BJ122" s="1">
        <v>5</v>
      </c>
      <c r="BK122" s="1">
        <v>13</v>
      </c>
      <c r="BL122" s="1"/>
      <c r="BM122" s="1">
        <v>17</v>
      </c>
      <c r="BN122" s="1"/>
      <c r="BO122" s="1"/>
      <c r="BP122" s="1">
        <v>5</v>
      </c>
      <c r="BQ122" s="1"/>
      <c r="BR122" s="1"/>
      <c r="BS122" s="1">
        <v>8978</v>
      </c>
      <c r="BX122" s="10" t="s">
        <v>923</v>
      </c>
      <c r="BY122">
        <v>366</v>
      </c>
      <c r="BZ122">
        <v>524</v>
      </c>
      <c r="CB122">
        <v>890</v>
      </c>
      <c r="CJ122" s="10" t="s">
        <v>923</v>
      </c>
      <c r="CK122">
        <v>31</v>
      </c>
      <c r="CL122">
        <v>85</v>
      </c>
      <c r="CM122">
        <v>266</v>
      </c>
      <c r="CN122">
        <v>124</v>
      </c>
      <c r="CO122">
        <v>1085</v>
      </c>
      <c r="CP122">
        <v>143</v>
      </c>
      <c r="CQ122">
        <v>105</v>
      </c>
      <c r="CR122">
        <v>103</v>
      </c>
      <c r="CS122">
        <v>85</v>
      </c>
      <c r="CT122">
        <v>56</v>
      </c>
      <c r="CU122">
        <v>35</v>
      </c>
      <c r="CV122">
        <v>23</v>
      </c>
      <c r="CW122">
        <v>20</v>
      </c>
      <c r="CX122">
        <v>2161</v>
      </c>
      <c r="CY122">
        <f t="shared" si="20"/>
        <v>1209</v>
      </c>
      <c r="CZ122">
        <f t="shared" si="21"/>
        <v>351</v>
      </c>
      <c r="DA122">
        <f t="shared" si="22"/>
        <v>219</v>
      </c>
      <c r="DC122" s="10" t="s">
        <v>923</v>
      </c>
      <c r="DD122">
        <v>1271</v>
      </c>
      <c r="DE122">
        <v>890</v>
      </c>
      <c r="DG122">
        <v>2161</v>
      </c>
    </row>
    <row r="123" spans="1:111">
      <c r="A123" s="10" t="s">
        <v>990</v>
      </c>
      <c r="B123">
        <v>3256</v>
      </c>
      <c r="C123">
        <v>2558</v>
      </c>
      <c r="D123">
        <v>5814</v>
      </c>
      <c r="N123">
        <f t="shared" si="13"/>
        <v>5814</v>
      </c>
      <c r="O123">
        <f t="shared" si="14"/>
        <v>5814</v>
      </c>
      <c r="P123">
        <f t="shared" si="15"/>
        <v>0</v>
      </c>
      <c r="Q123">
        <f t="shared" si="16"/>
        <v>0</v>
      </c>
      <c r="R123">
        <f t="shared" si="17"/>
        <v>0</v>
      </c>
      <c r="T123" s="10" t="s">
        <v>990</v>
      </c>
      <c r="U123">
        <v>49</v>
      </c>
      <c r="V123">
        <v>223</v>
      </c>
      <c r="W123">
        <v>690</v>
      </c>
      <c r="X123">
        <v>371</v>
      </c>
      <c r="Y123">
        <v>1902</v>
      </c>
      <c r="Z123">
        <v>332</v>
      </c>
      <c r="AA123">
        <v>413</v>
      </c>
      <c r="AB123">
        <v>436</v>
      </c>
      <c r="AC123">
        <v>397</v>
      </c>
      <c r="AD123">
        <v>361</v>
      </c>
      <c r="AE123">
        <v>249</v>
      </c>
      <c r="AF123">
        <v>168</v>
      </c>
      <c r="AG123">
        <v>223</v>
      </c>
      <c r="AI123">
        <v>5814</v>
      </c>
      <c r="AJ123">
        <f t="shared" si="18"/>
        <v>2273</v>
      </c>
      <c r="AK123">
        <f t="shared" si="23"/>
        <v>1181</v>
      </c>
      <c r="AL123">
        <f t="shared" si="19"/>
        <v>1398</v>
      </c>
      <c r="AO123" s="266" t="s">
        <v>986</v>
      </c>
      <c r="AP123" s="1"/>
      <c r="AQ123" s="1">
        <v>2</v>
      </c>
      <c r="AR123" s="1"/>
      <c r="AS123" s="1">
        <v>15</v>
      </c>
      <c r="AT123" s="1">
        <v>2766</v>
      </c>
      <c r="AU123" s="1"/>
      <c r="AV123" s="1">
        <v>27</v>
      </c>
      <c r="AW123" s="1">
        <v>1</v>
      </c>
      <c r="AX123" s="1">
        <v>161</v>
      </c>
      <c r="AY123" s="1"/>
      <c r="AZ123" s="1"/>
      <c r="BA123" s="1"/>
      <c r="BB123" s="1">
        <v>43</v>
      </c>
      <c r="BC123" s="1">
        <v>1</v>
      </c>
      <c r="BD123" s="1"/>
      <c r="BE123" s="1">
        <v>4</v>
      </c>
      <c r="BF123" s="1">
        <v>2</v>
      </c>
      <c r="BG123" s="1"/>
      <c r="BH123" s="1"/>
      <c r="BI123" s="1">
        <v>6</v>
      </c>
      <c r="BJ123" s="1"/>
      <c r="BK123" s="1">
        <v>1</v>
      </c>
      <c r="BL123" s="1"/>
      <c r="BM123" s="1"/>
      <c r="BN123" s="1"/>
      <c r="BO123" s="1">
        <v>2</v>
      </c>
      <c r="BP123" s="1">
        <v>5</v>
      </c>
      <c r="BQ123" s="1"/>
      <c r="BR123" s="1"/>
      <c r="BS123" s="1">
        <v>3036</v>
      </c>
      <c r="BX123" s="10" t="s">
        <v>990</v>
      </c>
      <c r="BY123">
        <v>583</v>
      </c>
      <c r="BZ123">
        <v>1050</v>
      </c>
      <c r="CA123">
        <v>2</v>
      </c>
      <c r="CB123">
        <v>1635</v>
      </c>
      <c r="CJ123" s="10" t="s">
        <v>990</v>
      </c>
      <c r="CK123">
        <v>27</v>
      </c>
      <c r="CL123">
        <v>118</v>
      </c>
      <c r="CM123">
        <v>436</v>
      </c>
      <c r="CN123">
        <v>234</v>
      </c>
      <c r="CO123">
        <v>1640</v>
      </c>
      <c r="CP123">
        <v>300</v>
      </c>
      <c r="CQ123">
        <v>338</v>
      </c>
      <c r="CR123">
        <v>285</v>
      </c>
      <c r="CS123">
        <v>165</v>
      </c>
      <c r="CT123">
        <v>142</v>
      </c>
      <c r="CU123">
        <v>103</v>
      </c>
      <c r="CV123">
        <v>54</v>
      </c>
      <c r="CW123">
        <v>87</v>
      </c>
      <c r="CX123">
        <v>3929</v>
      </c>
      <c r="CY123">
        <f t="shared" si="20"/>
        <v>1874</v>
      </c>
      <c r="CZ123">
        <f t="shared" si="21"/>
        <v>923</v>
      </c>
      <c r="DA123">
        <f t="shared" si="22"/>
        <v>551</v>
      </c>
      <c r="DC123" s="10" t="s">
        <v>990</v>
      </c>
      <c r="DD123">
        <v>2294</v>
      </c>
      <c r="DE123">
        <v>1635</v>
      </c>
      <c r="DG123">
        <v>3929</v>
      </c>
    </row>
    <row r="124" spans="1:111">
      <c r="A124" s="10" t="s">
        <v>911</v>
      </c>
      <c r="B124">
        <v>4977</v>
      </c>
      <c r="C124">
        <v>2171</v>
      </c>
      <c r="D124">
        <v>7148</v>
      </c>
      <c r="N124">
        <f t="shared" si="13"/>
        <v>7148</v>
      </c>
      <c r="O124">
        <f t="shared" si="14"/>
        <v>7148</v>
      </c>
      <c r="P124">
        <f t="shared" si="15"/>
        <v>0</v>
      </c>
      <c r="Q124">
        <f t="shared" si="16"/>
        <v>0</v>
      </c>
      <c r="R124">
        <f t="shared" si="17"/>
        <v>0</v>
      </c>
      <c r="T124" s="10" t="s">
        <v>911</v>
      </c>
      <c r="U124">
        <v>108</v>
      </c>
      <c r="V124">
        <v>632</v>
      </c>
      <c r="W124">
        <v>1864</v>
      </c>
      <c r="X124">
        <v>773</v>
      </c>
      <c r="Y124">
        <v>2278</v>
      </c>
      <c r="Z124">
        <v>287</v>
      </c>
      <c r="AA124">
        <v>252</v>
      </c>
      <c r="AB124">
        <v>218</v>
      </c>
      <c r="AC124">
        <v>217</v>
      </c>
      <c r="AD124">
        <v>120</v>
      </c>
      <c r="AE124">
        <v>109</v>
      </c>
      <c r="AF124">
        <v>79</v>
      </c>
      <c r="AG124">
        <v>211</v>
      </c>
      <c r="AI124">
        <v>7148</v>
      </c>
      <c r="AJ124">
        <f t="shared" si="18"/>
        <v>3051</v>
      </c>
      <c r="AK124">
        <f t="shared" si="23"/>
        <v>757</v>
      </c>
      <c r="AL124">
        <f t="shared" si="19"/>
        <v>736</v>
      </c>
      <c r="AO124" s="266" t="s">
        <v>987</v>
      </c>
      <c r="AP124" s="1">
        <v>10</v>
      </c>
      <c r="AQ124" s="1">
        <v>3</v>
      </c>
      <c r="AR124" s="1"/>
      <c r="AS124" s="1">
        <v>8</v>
      </c>
      <c r="AT124" s="1">
        <v>3279</v>
      </c>
      <c r="AU124" s="1"/>
      <c r="AV124" s="1">
        <v>27</v>
      </c>
      <c r="AW124" s="1">
        <v>1</v>
      </c>
      <c r="AX124" s="1">
        <v>200</v>
      </c>
      <c r="AY124" s="1"/>
      <c r="AZ124" s="1"/>
      <c r="BA124" s="1"/>
      <c r="BB124" s="1"/>
      <c r="BC124" s="1">
        <v>12</v>
      </c>
      <c r="BD124" s="1">
        <v>30</v>
      </c>
      <c r="BE124" s="1">
        <v>2</v>
      </c>
      <c r="BF124" s="1"/>
      <c r="BG124" s="1"/>
      <c r="BH124" s="1"/>
      <c r="BI124" s="1">
        <v>5</v>
      </c>
      <c r="BJ124" s="1">
        <v>2</v>
      </c>
      <c r="BK124" s="1"/>
      <c r="BL124" s="1"/>
      <c r="BM124" s="1"/>
      <c r="BN124" s="1"/>
      <c r="BO124" s="1">
        <v>1</v>
      </c>
      <c r="BP124" s="1">
        <v>13</v>
      </c>
      <c r="BQ124" s="1"/>
      <c r="BR124" s="1"/>
      <c r="BS124" s="1">
        <v>3593</v>
      </c>
      <c r="BX124" s="10" t="s">
        <v>911</v>
      </c>
      <c r="BY124">
        <v>93</v>
      </c>
      <c r="BZ124">
        <v>17</v>
      </c>
      <c r="CB124">
        <v>110</v>
      </c>
      <c r="CJ124" s="10" t="s">
        <v>911</v>
      </c>
      <c r="CK124">
        <v>2</v>
      </c>
      <c r="CL124">
        <v>2</v>
      </c>
      <c r="CM124">
        <v>8</v>
      </c>
      <c r="CN124">
        <v>6</v>
      </c>
      <c r="CO124">
        <v>157</v>
      </c>
      <c r="CP124">
        <v>25</v>
      </c>
      <c r="CQ124">
        <v>13</v>
      </c>
      <c r="CR124">
        <v>9</v>
      </c>
      <c r="CS124">
        <v>7</v>
      </c>
      <c r="CU124">
        <v>2</v>
      </c>
      <c r="CW124">
        <v>1</v>
      </c>
      <c r="CX124">
        <v>232</v>
      </c>
      <c r="CY124">
        <f t="shared" si="20"/>
        <v>163</v>
      </c>
      <c r="CZ124">
        <f t="shared" si="21"/>
        <v>47</v>
      </c>
      <c r="DA124">
        <f t="shared" si="22"/>
        <v>10</v>
      </c>
      <c r="DC124" s="10" t="s">
        <v>911</v>
      </c>
      <c r="DD124">
        <v>122</v>
      </c>
      <c r="DE124">
        <v>110</v>
      </c>
      <c r="DG124">
        <v>232</v>
      </c>
    </row>
    <row r="125" spans="1:111">
      <c r="A125" s="10" t="s">
        <v>924</v>
      </c>
      <c r="B125">
        <v>2420</v>
      </c>
      <c r="C125">
        <v>2934</v>
      </c>
      <c r="D125">
        <v>5354</v>
      </c>
      <c r="N125">
        <f t="shared" si="13"/>
        <v>5354</v>
      </c>
      <c r="O125">
        <f t="shared" si="14"/>
        <v>5354</v>
      </c>
      <c r="P125">
        <f t="shared" si="15"/>
        <v>0</v>
      </c>
      <c r="Q125">
        <f t="shared" si="16"/>
        <v>0</v>
      </c>
      <c r="R125">
        <f t="shared" si="17"/>
        <v>0</v>
      </c>
      <c r="T125" s="10" t="s">
        <v>924</v>
      </c>
      <c r="U125">
        <v>66</v>
      </c>
      <c r="V125">
        <v>259</v>
      </c>
      <c r="W125">
        <v>794</v>
      </c>
      <c r="X125">
        <v>421</v>
      </c>
      <c r="Y125">
        <v>2061</v>
      </c>
      <c r="Z125">
        <v>274</v>
      </c>
      <c r="AA125">
        <v>316</v>
      </c>
      <c r="AB125">
        <v>326</v>
      </c>
      <c r="AC125">
        <v>278</v>
      </c>
      <c r="AD125">
        <v>192</v>
      </c>
      <c r="AE125">
        <v>144</v>
      </c>
      <c r="AF125">
        <v>98</v>
      </c>
      <c r="AG125">
        <v>125</v>
      </c>
      <c r="AI125">
        <v>5354</v>
      </c>
      <c r="AJ125">
        <f t="shared" si="18"/>
        <v>2482</v>
      </c>
      <c r="AK125">
        <f t="shared" si="23"/>
        <v>916</v>
      </c>
      <c r="AL125">
        <f t="shared" si="19"/>
        <v>837</v>
      </c>
      <c r="AO125" s="266" t="s">
        <v>988</v>
      </c>
      <c r="AP125" s="1">
        <v>285</v>
      </c>
      <c r="AQ125" s="1">
        <v>62</v>
      </c>
      <c r="AR125" s="1">
        <v>6</v>
      </c>
      <c r="AS125" s="1">
        <v>3</v>
      </c>
      <c r="AT125" s="1">
        <v>8945</v>
      </c>
      <c r="AU125" s="1">
        <v>1</v>
      </c>
      <c r="AV125" s="1">
        <v>59</v>
      </c>
      <c r="AW125" s="1">
        <v>12</v>
      </c>
      <c r="AX125" s="1">
        <v>13498</v>
      </c>
      <c r="AY125" s="1">
        <v>4</v>
      </c>
      <c r="AZ125" s="1"/>
      <c r="BA125" s="1"/>
      <c r="BB125" s="1">
        <v>1</v>
      </c>
      <c r="BC125" s="1">
        <v>6</v>
      </c>
      <c r="BD125" s="1">
        <v>20</v>
      </c>
      <c r="BE125" s="1">
        <v>1</v>
      </c>
      <c r="BF125" s="1">
        <v>1696</v>
      </c>
      <c r="BG125" s="1">
        <v>1</v>
      </c>
      <c r="BH125" s="1">
        <v>10</v>
      </c>
      <c r="BI125" s="1">
        <v>9</v>
      </c>
      <c r="BJ125" s="1">
        <v>2</v>
      </c>
      <c r="BK125" s="1">
        <v>1</v>
      </c>
      <c r="BL125" s="1"/>
      <c r="BM125" s="1">
        <v>1</v>
      </c>
      <c r="BN125" s="1"/>
      <c r="BO125" s="1">
        <v>1</v>
      </c>
      <c r="BP125" s="1">
        <v>1</v>
      </c>
      <c r="BQ125" s="1"/>
      <c r="BR125" s="1"/>
      <c r="BS125" s="1">
        <v>24625</v>
      </c>
      <c r="BX125" s="10" t="s">
        <v>924</v>
      </c>
      <c r="BY125">
        <v>187</v>
      </c>
      <c r="BZ125">
        <v>214</v>
      </c>
      <c r="CA125">
        <v>1</v>
      </c>
      <c r="CB125">
        <v>402</v>
      </c>
      <c r="CJ125" s="10" t="s">
        <v>924</v>
      </c>
      <c r="CK125">
        <v>3</v>
      </c>
      <c r="CL125">
        <v>26</v>
      </c>
      <c r="CM125">
        <v>117</v>
      </c>
      <c r="CN125">
        <v>42</v>
      </c>
      <c r="CO125">
        <v>396</v>
      </c>
      <c r="CP125">
        <v>52</v>
      </c>
      <c r="CQ125">
        <v>66</v>
      </c>
      <c r="CR125">
        <v>50</v>
      </c>
      <c r="CS125">
        <v>34</v>
      </c>
      <c r="CT125">
        <v>23</v>
      </c>
      <c r="CU125">
        <v>19</v>
      </c>
      <c r="CV125">
        <v>16</v>
      </c>
      <c r="CW125">
        <v>10</v>
      </c>
      <c r="CX125">
        <v>854</v>
      </c>
      <c r="CY125">
        <f t="shared" si="20"/>
        <v>438</v>
      </c>
      <c r="CZ125">
        <f t="shared" si="21"/>
        <v>168</v>
      </c>
      <c r="DA125">
        <f t="shared" si="22"/>
        <v>102</v>
      </c>
      <c r="DC125" s="10" t="s">
        <v>924</v>
      </c>
      <c r="DD125">
        <v>452</v>
      </c>
      <c r="DE125">
        <v>402</v>
      </c>
      <c r="DG125">
        <v>854</v>
      </c>
    </row>
    <row r="126" spans="1:111">
      <c r="A126" s="10" t="s">
        <v>970</v>
      </c>
      <c r="B126">
        <v>16948</v>
      </c>
      <c r="C126">
        <v>10051</v>
      </c>
      <c r="D126">
        <v>26999</v>
      </c>
      <c r="N126">
        <f t="shared" si="13"/>
        <v>26999</v>
      </c>
      <c r="O126">
        <f t="shared" si="14"/>
        <v>26999</v>
      </c>
      <c r="P126">
        <f t="shared" si="15"/>
        <v>0</v>
      </c>
      <c r="Q126">
        <f t="shared" si="16"/>
        <v>0</v>
      </c>
      <c r="R126">
        <f t="shared" si="17"/>
        <v>0</v>
      </c>
      <c r="T126" s="10" t="s">
        <v>970</v>
      </c>
      <c r="U126">
        <v>247</v>
      </c>
      <c r="V126">
        <v>1452</v>
      </c>
      <c r="W126">
        <v>4517</v>
      </c>
      <c r="X126">
        <v>2418</v>
      </c>
      <c r="Y126">
        <v>9922</v>
      </c>
      <c r="Z126">
        <v>1492</v>
      </c>
      <c r="AA126">
        <v>1479</v>
      </c>
      <c r="AB126">
        <v>1533</v>
      </c>
      <c r="AC126">
        <v>1200</v>
      </c>
      <c r="AD126">
        <v>936</v>
      </c>
      <c r="AE126">
        <v>693</v>
      </c>
      <c r="AF126">
        <v>500</v>
      </c>
      <c r="AG126">
        <v>610</v>
      </c>
      <c r="AI126">
        <v>26999</v>
      </c>
      <c r="AJ126">
        <f t="shared" si="18"/>
        <v>12340</v>
      </c>
      <c r="AK126">
        <f t="shared" si="23"/>
        <v>4504</v>
      </c>
      <c r="AL126">
        <f t="shared" si="19"/>
        <v>3939</v>
      </c>
      <c r="AO126" s="266" t="s">
        <v>989</v>
      </c>
      <c r="AP126" s="1">
        <v>10</v>
      </c>
      <c r="AQ126" s="1">
        <v>2</v>
      </c>
      <c r="AR126" s="1"/>
      <c r="AS126" s="1">
        <v>2</v>
      </c>
      <c r="AT126" s="1">
        <v>2632</v>
      </c>
      <c r="AU126" s="1"/>
      <c r="AV126" s="1">
        <v>1</v>
      </c>
      <c r="AW126" s="1">
        <v>1</v>
      </c>
      <c r="AX126" s="1">
        <v>213</v>
      </c>
      <c r="AY126" s="1"/>
      <c r="AZ126" s="1"/>
      <c r="BA126" s="1"/>
      <c r="BB126" s="1"/>
      <c r="BC126" s="1">
        <v>2</v>
      </c>
      <c r="BD126" s="1">
        <v>9</v>
      </c>
      <c r="BE126" s="1">
        <v>4</v>
      </c>
      <c r="BF126" s="1">
        <v>226</v>
      </c>
      <c r="BG126" s="1">
        <v>2</v>
      </c>
      <c r="BH126" s="1"/>
      <c r="BI126" s="1">
        <v>4</v>
      </c>
      <c r="BJ126" s="1"/>
      <c r="BK126" s="1"/>
      <c r="BL126" s="1"/>
      <c r="BM126" s="1"/>
      <c r="BN126" s="1"/>
      <c r="BO126" s="1"/>
      <c r="BP126" s="1">
        <v>5</v>
      </c>
      <c r="BQ126" s="1"/>
      <c r="BR126" s="1"/>
      <c r="BS126" s="1">
        <v>3113</v>
      </c>
      <c r="BX126" s="10" t="s">
        <v>970</v>
      </c>
      <c r="BY126">
        <v>3028</v>
      </c>
      <c r="BZ126">
        <v>4731</v>
      </c>
      <c r="CA126">
        <v>17</v>
      </c>
      <c r="CB126">
        <v>7776</v>
      </c>
      <c r="CJ126" s="10" t="s">
        <v>970</v>
      </c>
      <c r="CK126">
        <v>127</v>
      </c>
      <c r="CL126">
        <v>674</v>
      </c>
      <c r="CM126">
        <v>2292</v>
      </c>
      <c r="CN126">
        <v>1076</v>
      </c>
      <c r="CO126">
        <v>7308</v>
      </c>
      <c r="CP126">
        <v>980</v>
      </c>
      <c r="CQ126">
        <v>921</v>
      </c>
      <c r="CR126">
        <v>818</v>
      </c>
      <c r="CS126">
        <v>690</v>
      </c>
      <c r="CT126">
        <v>437</v>
      </c>
      <c r="CU126">
        <v>292</v>
      </c>
      <c r="CV126">
        <v>195</v>
      </c>
      <c r="CW126">
        <v>239</v>
      </c>
      <c r="CX126">
        <v>16049</v>
      </c>
      <c r="CY126">
        <f t="shared" si="20"/>
        <v>8384</v>
      </c>
      <c r="CZ126">
        <f t="shared" si="21"/>
        <v>2719</v>
      </c>
      <c r="DA126">
        <f t="shared" si="22"/>
        <v>1853</v>
      </c>
      <c r="DC126" s="10" t="s">
        <v>970</v>
      </c>
      <c r="DD126">
        <v>8273</v>
      </c>
      <c r="DE126">
        <v>7776</v>
      </c>
      <c r="DG126">
        <v>16049</v>
      </c>
    </row>
    <row r="127" spans="1:111">
      <c r="A127" s="10" t="s">
        <v>925</v>
      </c>
      <c r="B127">
        <v>6085</v>
      </c>
      <c r="C127">
        <v>8771</v>
      </c>
      <c r="D127">
        <v>14856</v>
      </c>
      <c r="N127">
        <f t="shared" si="13"/>
        <v>14856</v>
      </c>
      <c r="O127">
        <f t="shared" si="14"/>
        <v>14856</v>
      </c>
      <c r="P127">
        <f t="shared" si="15"/>
        <v>0</v>
      </c>
      <c r="Q127">
        <f t="shared" si="16"/>
        <v>0</v>
      </c>
      <c r="R127">
        <f t="shared" si="17"/>
        <v>0</v>
      </c>
      <c r="T127" s="10" t="s">
        <v>925</v>
      </c>
      <c r="U127">
        <v>148</v>
      </c>
      <c r="V127">
        <v>716</v>
      </c>
      <c r="W127">
        <v>2265</v>
      </c>
      <c r="X127">
        <v>1262</v>
      </c>
      <c r="Y127">
        <v>4913</v>
      </c>
      <c r="Z127">
        <v>827</v>
      </c>
      <c r="AA127">
        <v>925</v>
      </c>
      <c r="AB127">
        <v>961</v>
      </c>
      <c r="AC127">
        <v>810</v>
      </c>
      <c r="AD127">
        <v>657</v>
      </c>
      <c r="AE127">
        <v>535</v>
      </c>
      <c r="AF127">
        <v>355</v>
      </c>
      <c r="AG127">
        <v>482</v>
      </c>
      <c r="AI127">
        <v>14856</v>
      </c>
      <c r="AJ127">
        <f t="shared" si="18"/>
        <v>6175</v>
      </c>
      <c r="AK127">
        <f t="shared" si="23"/>
        <v>2713</v>
      </c>
      <c r="AL127">
        <f t="shared" si="19"/>
        <v>2839</v>
      </c>
      <c r="AO127" s="266" t="s">
        <v>990</v>
      </c>
      <c r="AP127" s="1"/>
      <c r="AQ127" s="1">
        <v>2</v>
      </c>
      <c r="AR127" s="1"/>
      <c r="AS127" s="1">
        <v>1</v>
      </c>
      <c r="AT127" s="1">
        <v>5316</v>
      </c>
      <c r="AU127" s="1"/>
      <c r="AV127" s="1">
        <v>2</v>
      </c>
      <c r="AW127" s="1">
        <v>2</v>
      </c>
      <c r="AX127" s="1">
        <v>444</v>
      </c>
      <c r="AY127" s="1"/>
      <c r="AZ127" s="1">
        <v>1</v>
      </c>
      <c r="BA127" s="1"/>
      <c r="BB127" s="1"/>
      <c r="BC127" s="1"/>
      <c r="BD127" s="1">
        <v>7</v>
      </c>
      <c r="BE127" s="1">
        <v>19</v>
      </c>
      <c r="BF127" s="1">
        <v>2</v>
      </c>
      <c r="BG127" s="1"/>
      <c r="BH127" s="1"/>
      <c r="BI127" s="1">
        <v>10</v>
      </c>
      <c r="BJ127" s="1"/>
      <c r="BK127" s="1">
        <v>4</v>
      </c>
      <c r="BL127" s="1"/>
      <c r="BM127" s="1"/>
      <c r="BN127" s="1"/>
      <c r="BO127" s="1"/>
      <c r="BP127" s="1">
        <v>4</v>
      </c>
      <c r="BQ127" s="1"/>
      <c r="BR127" s="1"/>
      <c r="BS127" s="1">
        <v>5814</v>
      </c>
      <c r="BX127" s="10" t="s">
        <v>925</v>
      </c>
      <c r="BY127">
        <v>728</v>
      </c>
      <c r="BZ127">
        <v>738</v>
      </c>
      <c r="CA127">
        <v>1</v>
      </c>
      <c r="CB127">
        <v>1467</v>
      </c>
      <c r="CJ127" s="10" t="s">
        <v>925</v>
      </c>
      <c r="CK127">
        <v>22</v>
      </c>
      <c r="CL127">
        <v>136</v>
      </c>
      <c r="CM127">
        <v>397</v>
      </c>
      <c r="CN127">
        <v>189</v>
      </c>
      <c r="CO127">
        <v>1668</v>
      </c>
      <c r="CP127">
        <v>218</v>
      </c>
      <c r="CQ127">
        <v>197</v>
      </c>
      <c r="CR127">
        <v>159</v>
      </c>
      <c r="CS127">
        <v>154</v>
      </c>
      <c r="CT127">
        <v>91</v>
      </c>
      <c r="CU127">
        <v>53</v>
      </c>
      <c r="CV127">
        <v>37</v>
      </c>
      <c r="CW127">
        <v>73</v>
      </c>
      <c r="CX127">
        <v>3394</v>
      </c>
      <c r="CY127">
        <f t="shared" si="20"/>
        <v>1857</v>
      </c>
      <c r="CZ127">
        <f t="shared" si="21"/>
        <v>574</v>
      </c>
      <c r="DA127">
        <f t="shared" si="22"/>
        <v>408</v>
      </c>
      <c r="DC127" s="10" t="s">
        <v>925</v>
      </c>
      <c r="DD127">
        <v>1927</v>
      </c>
      <c r="DE127">
        <v>1467</v>
      </c>
      <c r="DG127">
        <v>3394</v>
      </c>
    </row>
    <row r="128" spans="1:111">
      <c r="A128" s="10" t="s">
        <v>878</v>
      </c>
      <c r="B128">
        <v>5331</v>
      </c>
      <c r="C128">
        <v>4753</v>
      </c>
      <c r="D128">
        <v>10084</v>
      </c>
      <c r="N128">
        <f t="shared" si="13"/>
        <v>10084</v>
      </c>
      <c r="O128">
        <f t="shared" si="14"/>
        <v>10084</v>
      </c>
      <c r="P128">
        <f t="shared" si="15"/>
        <v>0</v>
      </c>
      <c r="Q128">
        <f t="shared" si="16"/>
        <v>0</v>
      </c>
      <c r="R128">
        <f t="shared" si="17"/>
        <v>0</v>
      </c>
      <c r="T128" s="10" t="s">
        <v>878</v>
      </c>
      <c r="U128">
        <v>139</v>
      </c>
      <c r="V128">
        <v>761</v>
      </c>
      <c r="W128">
        <v>2190</v>
      </c>
      <c r="X128">
        <v>925</v>
      </c>
      <c r="Y128">
        <v>3440</v>
      </c>
      <c r="Z128">
        <v>509</v>
      </c>
      <c r="AA128">
        <v>445</v>
      </c>
      <c r="AB128">
        <v>380</v>
      </c>
      <c r="AC128">
        <v>380</v>
      </c>
      <c r="AD128">
        <v>268</v>
      </c>
      <c r="AE128">
        <v>228</v>
      </c>
      <c r="AF128">
        <v>164</v>
      </c>
      <c r="AG128">
        <v>255</v>
      </c>
      <c r="AI128">
        <v>10084</v>
      </c>
      <c r="AJ128">
        <f t="shared" si="18"/>
        <v>4365</v>
      </c>
      <c r="AK128">
        <f t="shared" si="23"/>
        <v>1334</v>
      </c>
      <c r="AL128">
        <f t="shared" si="19"/>
        <v>1295</v>
      </c>
      <c r="AO128" s="13" t="s">
        <v>691</v>
      </c>
      <c r="AP128" s="156">
        <v>3317</v>
      </c>
      <c r="AQ128" s="156">
        <v>5988</v>
      </c>
      <c r="AR128" s="156">
        <v>4</v>
      </c>
      <c r="AS128" s="156">
        <v>189</v>
      </c>
      <c r="AT128" s="156">
        <v>672410</v>
      </c>
      <c r="AU128" s="156">
        <v>68</v>
      </c>
      <c r="AV128" s="156">
        <v>461</v>
      </c>
      <c r="AW128" s="156">
        <v>1517</v>
      </c>
      <c r="AX128" s="156">
        <v>192467</v>
      </c>
      <c r="AY128" s="156">
        <v>579</v>
      </c>
      <c r="AZ128" s="156">
        <v>457</v>
      </c>
      <c r="BA128" s="156">
        <v>11</v>
      </c>
      <c r="BB128" s="156">
        <v>170</v>
      </c>
      <c r="BC128" s="156">
        <v>841</v>
      </c>
      <c r="BD128" s="156">
        <v>426</v>
      </c>
      <c r="BE128" s="156">
        <v>1554</v>
      </c>
      <c r="BF128" s="156">
        <v>785</v>
      </c>
      <c r="BG128" s="156">
        <v>49</v>
      </c>
      <c r="BH128" s="156">
        <v>20</v>
      </c>
      <c r="BI128" s="156">
        <v>2856</v>
      </c>
      <c r="BJ128" s="156">
        <v>2627</v>
      </c>
      <c r="BK128" s="156">
        <v>907</v>
      </c>
      <c r="BL128" s="156">
        <v>50</v>
      </c>
      <c r="BM128" s="156">
        <v>128</v>
      </c>
      <c r="BN128" s="156"/>
      <c r="BO128" s="156">
        <v>7820</v>
      </c>
      <c r="BP128" s="156">
        <v>5713</v>
      </c>
      <c r="BQ128" s="156">
        <v>11</v>
      </c>
      <c r="BR128" s="156"/>
      <c r="BS128" s="1">
        <v>901425</v>
      </c>
      <c r="BX128" s="10" t="s">
        <v>878</v>
      </c>
      <c r="BY128">
        <v>275</v>
      </c>
      <c r="BZ128">
        <v>163</v>
      </c>
      <c r="CA128">
        <v>1</v>
      </c>
      <c r="CB128">
        <v>439</v>
      </c>
      <c r="CJ128" s="10" t="s">
        <v>878</v>
      </c>
      <c r="CK128">
        <v>15</v>
      </c>
      <c r="CL128">
        <v>24</v>
      </c>
      <c r="CM128">
        <v>87</v>
      </c>
      <c r="CN128">
        <v>38</v>
      </c>
      <c r="CO128">
        <v>839</v>
      </c>
      <c r="CP128">
        <v>86</v>
      </c>
      <c r="CQ128">
        <v>63</v>
      </c>
      <c r="CR128">
        <v>52</v>
      </c>
      <c r="CS128">
        <v>21</v>
      </c>
      <c r="CT128">
        <v>6</v>
      </c>
      <c r="CU128">
        <v>6</v>
      </c>
      <c r="CV128">
        <v>2</v>
      </c>
      <c r="CW128">
        <v>2</v>
      </c>
      <c r="CX128">
        <v>1241</v>
      </c>
      <c r="CY128">
        <f t="shared" si="20"/>
        <v>877</v>
      </c>
      <c r="CZ128">
        <f t="shared" si="21"/>
        <v>201</v>
      </c>
      <c r="DA128">
        <f t="shared" si="22"/>
        <v>37</v>
      </c>
      <c r="DC128" s="10" t="s">
        <v>878</v>
      </c>
      <c r="DD128">
        <v>802</v>
      </c>
      <c r="DE128">
        <v>439</v>
      </c>
      <c r="DG128">
        <v>1241</v>
      </c>
    </row>
    <row r="129" spans="1:111">
      <c r="A129" s="10" t="s">
        <v>891</v>
      </c>
      <c r="B129">
        <v>12459</v>
      </c>
      <c r="C129">
        <v>10753</v>
      </c>
      <c r="D129">
        <v>23212</v>
      </c>
      <c r="N129">
        <f t="shared" si="13"/>
        <v>23212</v>
      </c>
      <c r="O129">
        <f t="shared" si="14"/>
        <v>23212</v>
      </c>
      <c r="P129">
        <f t="shared" si="15"/>
        <v>0</v>
      </c>
      <c r="Q129">
        <f t="shared" si="16"/>
        <v>0</v>
      </c>
      <c r="R129">
        <f t="shared" si="17"/>
        <v>0</v>
      </c>
      <c r="T129" s="10" t="s">
        <v>891</v>
      </c>
      <c r="U129">
        <v>460</v>
      </c>
      <c r="V129">
        <v>1710</v>
      </c>
      <c r="W129">
        <v>5134</v>
      </c>
      <c r="X129">
        <v>2265</v>
      </c>
      <c r="Y129">
        <v>8139</v>
      </c>
      <c r="Z129">
        <v>1069</v>
      </c>
      <c r="AA129">
        <v>1076</v>
      </c>
      <c r="AB129">
        <v>1003</v>
      </c>
      <c r="AC129">
        <v>803</v>
      </c>
      <c r="AD129">
        <v>590</v>
      </c>
      <c r="AE129">
        <v>382</v>
      </c>
      <c r="AF129">
        <v>246</v>
      </c>
      <c r="AG129">
        <v>335</v>
      </c>
      <c r="AI129">
        <v>23212</v>
      </c>
      <c r="AJ129">
        <f t="shared" si="18"/>
        <v>10404</v>
      </c>
      <c r="AK129">
        <f t="shared" si="23"/>
        <v>3148</v>
      </c>
      <c r="AL129">
        <f t="shared" si="19"/>
        <v>2356</v>
      </c>
      <c r="AO129" s="266" t="s">
        <v>866</v>
      </c>
      <c r="AP129" s="1">
        <v>2394</v>
      </c>
      <c r="AQ129" s="1">
        <v>4418</v>
      </c>
      <c r="AR129" s="1"/>
      <c r="AS129" s="1">
        <v>3</v>
      </c>
      <c r="AT129" s="1">
        <v>491016</v>
      </c>
      <c r="AU129" s="1">
        <v>25</v>
      </c>
      <c r="AV129" s="1">
        <v>6</v>
      </c>
      <c r="AW129" s="1">
        <v>1339</v>
      </c>
      <c r="AX129" s="1">
        <v>149765</v>
      </c>
      <c r="AY129" s="1">
        <v>360</v>
      </c>
      <c r="AZ129" s="1">
        <v>330</v>
      </c>
      <c r="BA129" s="1"/>
      <c r="BB129" s="1"/>
      <c r="BC129" s="1">
        <v>560</v>
      </c>
      <c r="BD129" s="1">
        <v>27</v>
      </c>
      <c r="BE129" s="1">
        <v>966</v>
      </c>
      <c r="BF129" s="1">
        <v>699</v>
      </c>
      <c r="BG129" s="1">
        <v>22</v>
      </c>
      <c r="BH129" s="1">
        <v>3</v>
      </c>
      <c r="BI129" s="1">
        <v>2075</v>
      </c>
      <c r="BJ129" s="1">
        <v>2241</v>
      </c>
      <c r="BK129" s="1">
        <v>712</v>
      </c>
      <c r="BL129" s="1">
        <v>43</v>
      </c>
      <c r="BM129" s="1">
        <v>119</v>
      </c>
      <c r="BN129" s="1"/>
      <c r="BO129" s="1">
        <v>6291</v>
      </c>
      <c r="BP129" s="1">
        <v>4636</v>
      </c>
      <c r="BQ129" s="1">
        <v>7</v>
      </c>
      <c r="BR129" s="1"/>
      <c r="BS129" s="1">
        <v>668057</v>
      </c>
      <c r="BX129" s="10" t="s">
        <v>891</v>
      </c>
      <c r="BY129">
        <v>529</v>
      </c>
      <c r="BZ129">
        <v>322</v>
      </c>
      <c r="CA129">
        <v>1</v>
      </c>
      <c r="CB129">
        <v>852</v>
      </c>
      <c r="CJ129" s="10" t="s">
        <v>891</v>
      </c>
      <c r="CK129">
        <v>22</v>
      </c>
      <c r="CL129">
        <v>83</v>
      </c>
      <c r="CM129">
        <v>201</v>
      </c>
      <c r="CN129">
        <v>85</v>
      </c>
      <c r="CO129">
        <v>1276</v>
      </c>
      <c r="CP129">
        <v>118</v>
      </c>
      <c r="CQ129">
        <v>99</v>
      </c>
      <c r="CR129">
        <v>78</v>
      </c>
      <c r="CS129">
        <v>42</v>
      </c>
      <c r="CT129">
        <v>21</v>
      </c>
      <c r="CU129">
        <v>14</v>
      </c>
      <c r="CV129">
        <v>4</v>
      </c>
      <c r="CW129">
        <v>8</v>
      </c>
      <c r="CX129">
        <v>2051</v>
      </c>
      <c r="CY129">
        <f t="shared" si="20"/>
        <v>1361</v>
      </c>
      <c r="CZ129">
        <f t="shared" si="21"/>
        <v>295</v>
      </c>
      <c r="DA129">
        <f t="shared" si="22"/>
        <v>89</v>
      </c>
      <c r="DC129" s="10" t="s">
        <v>891</v>
      </c>
      <c r="DD129">
        <v>1199</v>
      </c>
      <c r="DE129">
        <v>852</v>
      </c>
      <c r="DG129">
        <v>2051</v>
      </c>
    </row>
    <row r="130" spans="1:111">
      <c r="A130" s="10" t="s">
        <v>845</v>
      </c>
      <c r="B130">
        <v>1650616</v>
      </c>
      <c r="C130">
        <v>777377</v>
      </c>
      <c r="D130">
        <v>2427993</v>
      </c>
      <c r="T130" s="10" t="s">
        <v>846</v>
      </c>
      <c r="AJ130">
        <f t="shared" si="18"/>
        <v>0</v>
      </c>
      <c r="AK130">
        <f t="shared" si="23"/>
        <v>0</v>
      </c>
      <c r="AO130" s="266" t="s">
        <v>894</v>
      </c>
      <c r="AP130" s="1">
        <v>12</v>
      </c>
      <c r="AQ130" s="1">
        <v>71</v>
      </c>
      <c r="AR130" s="1">
        <v>1</v>
      </c>
      <c r="AS130" s="1">
        <v>98</v>
      </c>
      <c r="AT130" s="1">
        <v>15030</v>
      </c>
      <c r="AU130" s="1">
        <v>3</v>
      </c>
      <c r="AV130" s="1">
        <v>176</v>
      </c>
      <c r="AW130" s="1">
        <v>6</v>
      </c>
      <c r="AX130" s="1">
        <v>2697</v>
      </c>
      <c r="AY130" s="1">
        <v>2</v>
      </c>
      <c r="AZ130" s="1">
        <v>3</v>
      </c>
      <c r="BA130" s="1"/>
      <c r="BB130" s="1"/>
      <c r="BC130" s="1">
        <v>27</v>
      </c>
      <c r="BD130" s="1">
        <v>74</v>
      </c>
      <c r="BE130" s="1">
        <v>24</v>
      </c>
      <c r="BF130" s="1"/>
      <c r="BG130" s="1">
        <v>1</v>
      </c>
      <c r="BH130" s="1">
        <v>1</v>
      </c>
      <c r="BI130" s="1">
        <v>30</v>
      </c>
      <c r="BJ130" s="1">
        <v>24</v>
      </c>
      <c r="BK130" s="1">
        <v>14</v>
      </c>
      <c r="BL130" s="1"/>
      <c r="BM130" s="1"/>
      <c r="BN130" s="1"/>
      <c r="BO130" s="1">
        <v>25</v>
      </c>
      <c r="BP130" s="1">
        <v>52</v>
      </c>
      <c r="BQ130" s="1"/>
      <c r="BR130" s="1"/>
      <c r="BS130" s="1">
        <v>18371</v>
      </c>
      <c r="BX130" s="10" t="s">
        <v>845</v>
      </c>
      <c r="BY130">
        <v>1037198</v>
      </c>
      <c r="BZ130">
        <v>1019234</v>
      </c>
      <c r="CA130">
        <v>7764</v>
      </c>
      <c r="CB130">
        <v>2064196</v>
      </c>
      <c r="CJ130" s="10" t="s">
        <v>845</v>
      </c>
      <c r="CK130">
        <v>32714</v>
      </c>
      <c r="CL130">
        <v>158128</v>
      </c>
      <c r="CM130">
        <v>456517</v>
      </c>
      <c r="CN130">
        <v>207967</v>
      </c>
      <c r="CO130">
        <v>1815471</v>
      </c>
      <c r="CP130">
        <v>246529</v>
      </c>
      <c r="CQ130">
        <v>256111</v>
      </c>
      <c r="CR130">
        <v>246037</v>
      </c>
      <c r="CS130">
        <v>198213</v>
      </c>
      <c r="CT130">
        <v>151231</v>
      </c>
      <c r="CU130">
        <v>107515</v>
      </c>
      <c r="CV130">
        <v>69591</v>
      </c>
      <c r="CW130">
        <v>90445</v>
      </c>
      <c r="CX130">
        <v>4036469</v>
      </c>
      <c r="CY130">
        <f t="shared" si="20"/>
        <v>2023438</v>
      </c>
      <c r="DC130" s="10" t="s">
        <v>846</v>
      </c>
    </row>
    <row r="131" spans="1:111">
      <c r="T131" s="10" t="s">
        <v>845</v>
      </c>
      <c r="U131">
        <v>33151</v>
      </c>
      <c r="V131">
        <v>132048</v>
      </c>
      <c r="W131">
        <v>391094</v>
      </c>
      <c r="X131">
        <v>191405</v>
      </c>
      <c r="Y131">
        <v>885697</v>
      </c>
      <c r="Z131">
        <v>130274</v>
      </c>
      <c r="AA131">
        <v>139239</v>
      </c>
      <c r="AB131">
        <v>139118</v>
      </c>
      <c r="AC131">
        <v>117944</v>
      </c>
      <c r="AD131">
        <v>90277</v>
      </c>
      <c r="AE131">
        <v>66688</v>
      </c>
      <c r="AF131">
        <v>47082</v>
      </c>
      <c r="AG131">
        <v>63976</v>
      </c>
      <c r="AI131">
        <v>2427993</v>
      </c>
      <c r="AJ131">
        <f t="shared" si="18"/>
        <v>1077102</v>
      </c>
      <c r="AO131" s="266" t="s">
        <v>897</v>
      </c>
      <c r="AP131" s="1">
        <v>109</v>
      </c>
      <c r="AQ131" s="1">
        <v>412</v>
      </c>
      <c r="AR131" s="1"/>
      <c r="AS131" s="1">
        <v>1</v>
      </c>
      <c r="AT131" s="1">
        <v>68597</v>
      </c>
      <c r="AU131" s="1">
        <v>6</v>
      </c>
      <c r="AV131" s="1"/>
      <c r="AW131" s="1">
        <v>111</v>
      </c>
      <c r="AX131" s="1">
        <v>24223</v>
      </c>
      <c r="AY131" s="1">
        <v>57</v>
      </c>
      <c r="AZ131" s="1">
        <v>43</v>
      </c>
      <c r="BA131" s="1"/>
      <c r="BB131" s="1"/>
      <c r="BC131" s="1">
        <v>28</v>
      </c>
      <c r="BD131" s="1">
        <v>3</v>
      </c>
      <c r="BE131" s="1">
        <v>36</v>
      </c>
      <c r="BF131" s="1">
        <v>27</v>
      </c>
      <c r="BG131" s="1">
        <v>2</v>
      </c>
      <c r="BH131" s="1"/>
      <c r="BI131" s="1">
        <v>281</v>
      </c>
      <c r="BJ131" s="1">
        <v>182</v>
      </c>
      <c r="BK131" s="1">
        <v>22</v>
      </c>
      <c r="BL131" s="1"/>
      <c r="BM131" s="1">
        <v>2</v>
      </c>
      <c r="BN131" s="1"/>
      <c r="BO131" s="1">
        <v>956</v>
      </c>
      <c r="BP131" s="1">
        <v>364</v>
      </c>
      <c r="BQ131" s="1"/>
      <c r="BR131" s="1"/>
      <c r="BS131" s="1">
        <v>95462</v>
      </c>
      <c r="DC131" s="10" t="s">
        <v>845</v>
      </c>
      <c r="DD131">
        <v>1972273</v>
      </c>
      <c r="DE131">
        <v>2064196</v>
      </c>
      <c r="DG131">
        <v>4036469</v>
      </c>
    </row>
    <row r="132" spans="1:111">
      <c r="AO132" s="266" t="s">
        <v>912</v>
      </c>
      <c r="AP132" s="1">
        <v>24</v>
      </c>
      <c r="AQ132" s="1">
        <v>139</v>
      </c>
      <c r="AR132" s="1"/>
      <c r="AS132" s="1">
        <v>3</v>
      </c>
      <c r="AT132" s="1">
        <v>13378</v>
      </c>
      <c r="AU132" s="1">
        <v>2</v>
      </c>
      <c r="AV132" s="1">
        <v>5</v>
      </c>
      <c r="AW132" s="1">
        <v>2</v>
      </c>
      <c r="AX132" s="1">
        <v>1434</v>
      </c>
      <c r="AY132" s="1">
        <v>16</v>
      </c>
      <c r="AZ132" s="1">
        <v>8</v>
      </c>
      <c r="BA132" s="1"/>
      <c r="BB132" s="1"/>
      <c r="BC132" s="1">
        <v>23</v>
      </c>
      <c r="BD132" s="1">
        <v>16</v>
      </c>
      <c r="BE132" s="1">
        <v>20</v>
      </c>
      <c r="BF132" s="1">
        <v>3</v>
      </c>
      <c r="BG132" s="1"/>
      <c r="BH132" s="1">
        <v>1</v>
      </c>
      <c r="BI132" s="1">
        <v>28</v>
      </c>
      <c r="BJ132" s="1">
        <v>25</v>
      </c>
      <c r="BK132" s="1">
        <v>31</v>
      </c>
      <c r="BL132" s="1">
        <v>1</v>
      </c>
      <c r="BM132" s="1"/>
      <c r="BN132" s="1"/>
      <c r="BO132" s="1">
        <v>62</v>
      </c>
      <c r="BP132" s="1">
        <v>112</v>
      </c>
      <c r="BQ132" s="1">
        <v>4</v>
      </c>
      <c r="BR132" s="1"/>
      <c r="BS132" s="1">
        <v>15337</v>
      </c>
    </row>
    <row r="133" spans="1:111">
      <c r="AO133" s="266" t="s">
        <v>929</v>
      </c>
      <c r="AP133" s="1">
        <v>135</v>
      </c>
      <c r="AQ133" s="1">
        <v>109</v>
      </c>
      <c r="AR133" s="1"/>
      <c r="AS133" s="1">
        <v>20</v>
      </c>
      <c r="AT133" s="1">
        <v>14032</v>
      </c>
      <c r="AU133" s="1">
        <v>1</v>
      </c>
      <c r="AV133" s="1">
        <v>75</v>
      </c>
      <c r="AW133" s="1">
        <v>12</v>
      </c>
      <c r="AX133" s="1">
        <v>2078</v>
      </c>
      <c r="AY133" s="1">
        <v>27</v>
      </c>
      <c r="AZ133" s="1">
        <v>2</v>
      </c>
      <c r="BA133" s="1">
        <v>4</v>
      </c>
      <c r="BB133" s="1">
        <v>1</v>
      </c>
      <c r="BC133" s="1">
        <v>3</v>
      </c>
      <c r="BD133" s="1">
        <v>66</v>
      </c>
      <c r="BE133" s="1">
        <v>37</v>
      </c>
      <c r="BF133" s="1">
        <v>2</v>
      </c>
      <c r="BG133" s="1">
        <v>1</v>
      </c>
      <c r="BH133" s="1">
        <v>2</v>
      </c>
      <c r="BI133" s="1">
        <v>32</v>
      </c>
      <c r="BJ133" s="1">
        <v>34</v>
      </c>
      <c r="BK133" s="1">
        <v>18</v>
      </c>
      <c r="BL133" s="1">
        <v>2</v>
      </c>
      <c r="BM133" s="1"/>
      <c r="BN133" s="1"/>
      <c r="BO133" s="1">
        <v>55</v>
      </c>
      <c r="BP133" s="1">
        <v>109</v>
      </c>
      <c r="BQ133" s="1"/>
      <c r="BR133" s="1"/>
      <c r="BS133" s="1">
        <v>16857</v>
      </c>
    </row>
    <row r="134" spans="1:111">
      <c r="AO134" s="266" t="s">
        <v>934</v>
      </c>
      <c r="AP134" s="1">
        <v>260</v>
      </c>
      <c r="AQ134" s="1">
        <v>99</v>
      </c>
      <c r="AR134" s="1"/>
      <c r="AS134" s="1"/>
      <c r="AT134" s="1">
        <v>12111</v>
      </c>
      <c r="AU134" s="1">
        <v>28</v>
      </c>
      <c r="AV134" s="1">
        <v>1</v>
      </c>
      <c r="AW134" s="1">
        <v>9</v>
      </c>
      <c r="AX134" s="1">
        <v>1929</v>
      </c>
      <c r="AY134" s="1">
        <v>42</v>
      </c>
      <c r="AZ134" s="1">
        <v>10</v>
      </c>
      <c r="BA134" s="1"/>
      <c r="BB134" s="1">
        <v>63</v>
      </c>
      <c r="BC134" s="1">
        <v>51</v>
      </c>
      <c r="BD134" s="1">
        <v>7</v>
      </c>
      <c r="BE134" s="1">
        <v>172</v>
      </c>
      <c r="BF134" s="1">
        <v>14</v>
      </c>
      <c r="BG134" s="1">
        <v>8</v>
      </c>
      <c r="BH134" s="1">
        <v>2</v>
      </c>
      <c r="BI134" s="1">
        <v>48</v>
      </c>
      <c r="BJ134" s="1">
        <v>1</v>
      </c>
      <c r="BK134" s="1">
        <v>78</v>
      </c>
      <c r="BL134" s="1"/>
      <c r="BM134" s="1"/>
      <c r="BN134" s="1"/>
      <c r="BO134" s="1">
        <v>156</v>
      </c>
      <c r="BP134" s="1">
        <v>98</v>
      </c>
      <c r="BQ134" s="1"/>
      <c r="BR134" s="1"/>
      <c r="BS134" s="1">
        <v>15187</v>
      </c>
    </row>
    <row r="135" spans="1:111">
      <c r="AO135" s="266" t="s">
        <v>939</v>
      </c>
      <c r="AP135" s="1">
        <v>66</v>
      </c>
      <c r="AQ135" s="1">
        <v>413</v>
      </c>
      <c r="AR135" s="1"/>
      <c r="AS135" s="1">
        <v>27</v>
      </c>
      <c r="AT135" s="1">
        <v>11768</v>
      </c>
      <c r="AU135" s="1"/>
      <c r="AV135" s="1">
        <v>69</v>
      </c>
      <c r="AW135" s="1">
        <v>6</v>
      </c>
      <c r="AX135" s="1">
        <v>1314</v>
      </c>
      <c r="AY135" s="1">
        <v>22</v>
      </c>
      <c r="AZ135" s="1"/>
      <c r="BA135" s="1"/>
      <c r="BB135" s="1"/>
      <c r="BC135" s="1">
        <v>7</v>
      </c>
      <c r="BD135" s="1">
        <v>30</v>
      </c>
      <c r="BE135" s="1">
        <v>141</v>
      </c>
      <c r="BF135" s="1">
        <v>6</v>
      </c>
      <c r="BG135" s="1"/>
      <c r="BH135" s="1">
        <v>1</v>
      </c>
      <c r="BI135" s="1">
        <v>14</v>
      </c>
      <c r="BJ135" s="1">
        <v>12</v>
      </c>
      <c r="BK135" s="1">
        <v>10</v>
      </c>
      <c r="BL135" s="1"/>
      <c r="BM135" s="1"/>
      <c r="BN135" s="1"/>
      <c r="BO135" s="1">
        <v>24</v>
      </c>
      <c r="BP135" s="1">
        <v>35</v>
      </c>
      <c r="BQ135" s="1"/>
      <c r="BR135" s="1"/>
      <c r="BS135" s="1">
        <v>13965</v>
      </c>
    </row>
    <row r="136" spans="1:111">
      <c r="AO136" s="266" t="s">
        <v>953</v>
      </c>
      <c r="AP136" s="1">
        <v>198</v>
      </c>
      <c r="AQ136" s="1">
        <v>270</v>
      </c>
      <c r="AR136" s="1">
        <v>3</v>
      </c>
      <c r="AS136" s="1">
        <v>30</v>
      </c>
      <c r="AT136" s="1">
        <v>33389</v>
      </c>
      <c r="AU136" s="1">
        <v>3</v>
      </c>
      <c r="AV136" s="1">
        <v>107</v>
      </c>
      <c r="AW136" s="1">
        <v>29</v>
      </c>
      <c r="AX136" s="1">
        <v>6667</v>
      </c>
      <c r="AY136" s="1">
        <v>43</v>
      </c>
      <c r="AZ136" s="1">
        <v>35</v>
      </c>
      <c r="BA136" s="1">
        <v>7</v>
      </c>
      <c r="BB136" s="1">
        <v>21</v>
      </c>
      <c r="BC136" s="1">
        <v>140</v>
      </c>
      <c r="BD136" s="1">
        <v>180</v>
      </c>
      <c r="BE136" s="1">
        <v>62</v>
      </c>
      <c r="BF136" s="1">
        <v>25</v>
      </c>
      <c r="BG136" s="1">
        <v>5</v>
      </c>
      <c r="BH136" s="1">
        <v>10</v>
      </c>
      <c r="BI136" s="1">
        <v>314</v>
      </c>
      <c r="BJ136" s="1">
        <v>70</v>
      </c>
      <c r="BK136" s="1">
        <v>15</v>
      </c>
      <c r="BL136" s="1">
        <v>3</v>
      </c>
      <c r="BM136" s="1"/>
      <c r="BN136" s="1"/>
      <c r="BO136" s="1">
        <v>141</v>
      </c>
      <c r="BP136" s="1">
        <v>163</v>
      </c>
      <c r="BQ136" s="1"/>
      <c r="BR136" s="1"/>
      <c r="BS136" s="1">
        <v>41930</v>
      </c>
    </row>
    <row r="137" spans="1:111">
      <c r="AO137" s="266" t="s">
        <v>958</v>
      </c>
      <c r="AP137" s="1">
        <v>65</v>
      </c>
      <c r="AQ137" s="1">
        <v>38</v>
      </c>
      <c r="AR137" s="1"/>
      <c r="AS137" s="1">
        <v>2</v>
      </c>
      <c r="AT137" s="1">
        <v>7409</v>
      </c>
      <c r="AU137" s="1"/>
      <c r="AV137" s="1"/>
      <c r="AW137" s="1">
        <v>2</v>
      </c>
      <c r="AX137" s="1">
        <v>1439</v>
      </c>
      <c r="AY137" s="1">
        <v>1</v>
      </c>
      <c r="AZ137" s="1">
        <v>3</v>
      </c>
      <c r="BA137" s="1"/>
      <c r="BB137" s="1"/>
      <c r="BC137" s="1">
        <v>1</v>
      </c>
      <c r="BD137" s="1">
        <v>16</v>
      </c>
      <c r="BE137" s="1">
        <v>91</v>
      </c>
      <c r="BF137" s="1">
        <v>1</v>
      </c>
      <c r="BG137" s="1"/>
      <c r="BH137" s="1"/>
      <c r="BI137" s="1">
        <v>15</v>
      </c>
      <c r="BJ137" s="1">
        <v>16</v>
      </c>
      <c r="BK137" s="1">
        <v>3</v>
      </c>
      <c r="BL137" s="1"/>
      <c r="BM137" s="1">
        <v>6</v>
      </c>
      <c r="BN137" s="1"/>
      <c r="BO137" s="1">
        <v>23</v>
      </c>
      <c r="BP137" s="1">
        <v>50</v>
      </c>
      <c r="BQ137" s="1"/>
      <c r="BR137" s="1"/>
      <c r="BS137" s="1">
        <v>9181</v>
      </c>
    </row>
    <row r="138" spans="1:111">
      <c r="AO138" s="266" t="s">
        <v>975</v>
      </c>
      <c r="AP138" s="1">
        <v>54</v>
      </c>
      <c r="AQ138" s="1">
        <v>19</v>
      </c>
      <c r="AR138" s="1"/>
      <c r="AS138" s="1">
        <v>5</v>
      </c>
      <c r="AT138" s="1">
        <v>5680</v>
      </c>
      <c r="AU138" s="1"/>
      <c r="AV138" s="1">
        <v>22</v>
      </c>
      <c r="AW138" s="1">
        <v>1</v>
      </c>
      <c r="AX138" s="1">
        <v>921</v>
      </c>
      <c r="AY138" s="1">
        <v>9</v>
      </c>
      <c r="AZ138" s="1">
        <v>23</v>
      </c>
      <c r="BA138" s="1"/>
      <c r="BB138" s="1">
        <v>85</v>
      </c>
      <c r="BC138" s="1">
        <v>1</v>
      </c>
      <c r="BD138" s="1">
        <v>7</v>
      </c>
      <c r="BE138" s="1">
        <v>5</v>
      </c>
      <c r="BF138" s="1">
        <v>8</v>
      </c>
      <c r="BG138" s="1">
        <v>10</v>
      </c>
      <c r="BH138" s="1"/>
      <c r="BI138" s="1">
        <v>19</v>
      </c>
      <c r="BJ138" s="1">
        <v>22</v>
      </c>
      <c r="BK138" s="1">
        <v>4</v>
      </c>
      <c r="BL138" s="1">
        <v>1</v>
      </c>
      <c r="BM138" s="1">
        <v>1</v>
      </c>
      <c r="BN138" s="1"/>
      <c r="BO138" s="1">
        <v>87</v>
      </c>
      <c r="BP138" s="1">
        <v>94</v>
      </c>
      <c r="BQ138" s="1"/>
      <c r="BR138" s="1"/>
      <c r="BS138" s="1">
        <v>7078</v>
      </c>
    </row>
    <row r="139" spans="1:111">
      <c r="AO139" s="13" t="s">
        <v>845</v>
      </c>
      <c r="AP139" s="1">
        <v>5907</v>
      </c>
      <c r="AQ139" s="1">
        <v>7476</v>
      </c>
      <c r="AR139" s="1">
        <v>83</v>
      </c>
      <c r="AS139" s="1">
        <v>694</v>
      </c>
      <c r="AT139" s="1">
        <v>1602527</v>
      </c>
      <c r="AU139" s="1">
        <v>328</v>
      </c>
      <c r="AV139" s="1">
        <v>2245</v>
      </c>
      <c r="AW139" s="1">
        <v>3224</v>
      </c>
      <c r="AX139" s="1">
        <v>711687</v>
      </c>
      <c r="AY139" s="1">
        <v>746</v>
      </c>
      <c r="AZ139" s="1">
        <v>754</v>
      </c>
      <c r="BA139" s="1">
        <v>34</v>
      </c>
      <c r="BB139" s="1">
        <v>411</v>
      </c>
      <c r="BC139" s="1">
        <v>1355</v>
      </c>
      <c r="BD139" s="1">
        <v>24163</v>
      </c>
      <c r="BE139" s="1">
        <v>2273</v>
      </c>
      <c r="BF139" s="1">
        <v>35743</v>
      </c>
      <c r="BG139" s="1">
        <v>181</v>
      </c>
      <c r="BH139" s="1">
        <v>732</v>
      </c>
      <c r="BI139" s="1">
        <v>4026</v>
      </c>
      <c r="BJ139" s="1">
        <v>3472</v>
      </c>
      <c r="BK139" s="1">
        <v>1236</v>
      </c>
      <c r="BL139" s="1">
        <v>70</v>
      </c>
      <c r="BM139" s="1">
        <v>546</v>
      </c>
      <c r="BN139" s="1">
        <v>7</v>
      </c>
      <c r="BO139" s="1">
        <v>9498</v>
      </c>
      <c r="BP139" s="1">
        <v>8540</v>
      </c>
      <c r="BQ139" s="1">
        <v>31</v>
      </c>
      <c r="BR139" s="1">
        <v>4</v>
      </c>
      <c r="BS139" s="1">
        <v>2427993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3765"/>
  <sheetViews>
    <sheetView topLeftCell="G1957" workbookViewId="0"/>
  </sheetViews>
  <sheetFormatPr baseColWidth="10" defaultColWidth="11.42578125" defaultRowHeight="12.75"/>
  <cols>
    <col min="2" max="2" width="15.5703125" customWidth="1"/>
    <col min="3" max="3" width="14.5703125" customWidth="1"/>
    <col min="7" max="7" width="13.7109375" bestFit="1" customWidth="1"/>
    <col min="8" max="8" width="8.7109375" bestFit="1" customWidth="1"/>
    <col min="9" max="9" width="21.5703125" bestFit="1" customWidth="1"/>
  </cols>
  <sheetData>
    <row r="1" spans="1:28" ht="15">
      <c r="A1" s="814" t="s">
        <v>291</v>
      </c>
      <c r="B1" s="814" t="s">
        <v>991</v>
      </c>
      <c r="C1" s="814" t="s">
        <v>992</v>
      </c>
      <c r="D1" s="814" t="s">
        <v>993</v>
      </c>
      <c r="E1" s="814" t="s">
        <v>292</v>
      </c>
      <c r="G1" s="814" t="s">
        <v>291</v>
      </c>
      <c r="H1" s="814" t="s">
        <v>3</v>
      </c>
      <c r="I1" s="814" t="s">
        <v>292</v>
      </c>
      <c r="K1" s="814" t="s">
        <v>676</v>
      </c>
      <c r="L1" s="814" t="s">
        <v>291</v>
      </c>
      <c r="M1" s="814" t="s">
        <v>994</v>
      </c>
      <c r="N1" s="814" t="s">
        <v>292</v>
      </c>
      <c r="O1" s="163"/>
      <c r="P1" s="814" t="s">
        <v>293</v>
      </c>
      <c r="Q1" s="814" t="s">
        <v>995</v>
      </c>
      <c r="R1" s="814" t="s">
        <v>294</v>
      </c>
      <c r="S1" s="299"/>
      <c r="U1" s="814" t="s">
        <v>293</v>
      </c>
      <c r="V1" s="814" t="s">
        <v>992</v>
      </c>
      <c r="W1" s="814" t="s">
        <v>294</v>
      </c>
      <c r="X1" s="814" t="s">
        <v>836</v>
      </c>
      <c r="Z1" s="814" t="s">
        <v>293</v>
      </c>
      <c r="AA1" s="814" t="s">
        <v>836</v>
      </c>
      <c r="AB1" s="814" t="s">
        <v>294</v>
      </c>
    </row>
    <row r="2" spans="1:28" ht="15">
      <c r="A2" s="815" t="s">
        <v>866</v>
      </c>
      <c r="B2" s="815" t="s">
        <v>996</v>
      </c>
      <c r="C2" s="815" t="s">
        <v>810</v>
      </c>
      <c r="D2" s="815" t="s">
        <v>811</v>
      </c>
      <c r="E2" s="816">
        <v>1</v>
      </c>
      <c r="G2" s="815" t="s">
        <v>866</v>
      </c>
      <c r="H2" s="816">
        <v>0</v>
      </c>
      <c r="I2" s="816">
        <v>8889</v>
      </c>
      <c r="K2" s="815" t="s">
        <v>677</v>
      </c>
      <c r="L2" s="815" t="s">
        <v>868</v>
      </c>
      <c r="M2" s="815" t="s">
        <v>850</v>
      </c>
      <c r="N2" s="816">
        <v>1</v>
      </c>
      <c r="P2" s="815" t="s">
        <v>866</v>
      </c>
      <c r="Q2" s="816">
        <v>0</v>
      </c>
      <c r="R2" s="816">
        <v>14633</v>
      </c>
      <c r="S2" s="879"/>
      <c r="U2" s="815" t="s">
        <v>866</v>
      </c>
      <c r="V2" s="815" t="s">
        <v>815</v>
      </c>
      <c r="W2" s="816">
        <v>4583</v>
      </c>
      <c r="X2" s="815" t="s">
        <v>810</v>
      </c>
      <c r="Z2" s="815" t="s">
        <v>866</v>
      </c>
      <c r="AA2" s="815" t="s">
        <v>810</v>
      </c>
      <c r="AB2" s="816">
        <v>1030322</v>
      </c>
    </row>
    <row r="3" spans="1:28" ht="15">
      <c r="A3" s="815" t="s">
        <v>866</v>
      </c>
      <c r="B3" s="815" t="s">
        <v>996</v>
      </c>
      <c r="C3" s="815" t="s">
        <v>809</v>
      </c>
      <c r="D3" s="815" t="s">
        <v>811</v>
      </c>
      <c r="E3" s="816">
        <v>1</v>
      </c>
      <c r="G3" s="815" t="s">
        <v>866</v>
      </c>
      <c r="H3" s="816">
        <v>1</v>
      </c>
      <c r="I3" s="816">
        <v>30413</v>
      </c>
      <c r="K3" s="815" t="s">
        <v>677</v>
      </c>
      <c r="L3" s="815" t="s">
        <v>868</v>
      </c>
      <c r="M3" s="815" t="s">
        <v>852</v>
      </c>
      <c r="N3" s="816">
        <v>308</v>
      </c>
      <c r="P3" s="815" t="s">
        <v>866</v>
      </c>
      <c r="Q3" s="816">
        <v>1</v>
      </c>
      <c r="R3" s="816">
        <v>72322</v>
      </c>
      <c r="S3" s="879"/>
      <c r="U3" s="815" t="s">
        <v>866</v>
      </c>
      <c r="V3" s="815" t="s">
        <v>815</v>
      </c>
      <c r="W3" s="816">
        <v>5745</v>
      </c>
      <c r="X3" s="815" t="s">
        <v>809</v>
      </c>
      <c r="Z3" s="815" t="s">
        <v>866</v>
      </c>
      <c r="AA3" s="815" t="s">
        <v>809</v>
      </c>
      <c r="AB3" s="816">
        <v>935685</v>
      </c>
    </row>
    <row r="4" spans="1:28" ht="15">
      <c r="A4" s="815" t="s">
        <v>866</v>
      </c>
      <c r="B4" s="815" t="s">
        <v>677</v>
      </c>
      <c r="C4" s="815" t="s">
        <v>810</v>
      </c>
      <c r="D4" s="815" t="s">
        <v>812</v>
      </c>
      <c r="E4" s="816">
        <v>9080</v>
      </c>
      <c r="G4" s="815" t="s">
        <v>866</v>
      </c>
      <c r="H4" s="816">
        <v>2</v>
      </c>
      <c r="I4" s="816">
        <v>90275</v>
      </c>
      <c r="K4" s="815" t="s">
        <v>677</v>
      </c>
      <c r="L4" s="815" t="s">
        <v>868</v>
      </c>
      <c r="M4" s="815" t="s">
        <v>853</v>
      </c>
      <c r="N4" s="816">
        <v>7</v>
      </c>
      <c r="P4" s="815" t="s">
        <v>866</v>
      </c>
      <c r="Q4" s="816">
        <v>2</v>
      </c>
      <c r="R4" s="816">
        <v>208634</v>
      </c>
      <c r="S4" s="879"/>
      <c r="U4" s="815" t="s">
        <v>866</v>
      </c>
      <c r="V4" s="815" t="s">
        <v>814</v>
      </c>
      <c r="W4" s="816">
        <v>471246</v>
      </c>
      <c r="X4" s="815" t="s">
        <v>810</v>
      </c>
      <c r="Z4" s="815" t="s">
        <v>867</v>
      </c>
      <c r="AA4" s="815" t="s">
        <v>810</v>
      </c>
      <c r="AB4" s="816">
        <v>1180</v>
      </c>
    </row>
    <row r="5" spans="1:28" ht="15">
      <c r="A5" s="815" t="s">
        <v>866</v>
      </c>
      <c r="B5" s="815" t="s">
        <v>677</v>
      </c>
      <c r="C5" s="815" t="s">
        <v>810</v>
      </c>
      <c r="D5" s="815" t="s">
        <v>811</v>
      </c>
      <c r="E5" s="816">
        <v>202767</v>
      </c>
      <c r="G5" s="815" t="s">
        <v>866</v>
      </c>
      <c r="H5" s="816">
        <v>3</v>
      </c>
      <c r="I5" s="816">
        <v>44404</v>
      </c>
      <c r="K5" s="815" t="s">
        <v>677</v>
      </c>
      <c r="L5" s="815" t="s">
        <v>868</v>
      </c>
      <c r="M5" s="815" t="s">
        <v>681</v>
      </c>
      <c r="N5" s="816">
        <v>1</v>
      </c>
      <c r="P5" s="815" t="s">
        <v>866</v>
      </c>
      <c r="Q5" s="816">
        <v>3</v>
      </c>
      <c r="R5" s="816">
        <v>94019</v>
      </c>
      <c r="S5" s="879"/>
      <c r="U5" s="815" t="s">
        <v>866</v>
      </c>
      <c r="V5" s="815" t="s">
        <v>814</v>
      </c>
      <c r="W5" s="816">
        <v>317435</v>
      </c>
      <c r="X5" s="815" t="s">
        <v>809</v>
      </c>
      <c r="Z5" s="815" t="s">
        <v>867</v>
      </c>
      <c r="AA5" s="815" t="s">
        <v>809</v>
      </c>
      <c r="AB5" s="816">
        <v>1290</v>
      </c>
    </row>
    <row r="6" spans="1:28" ht="15">
      <c r="A6" s="815" t="s">
        <v>866</v>
      </c>
      <c r="B6" s="815" t="s">
        <v>677</v>
      </c>
      <c r="C6" s="815" t="s">
        <v>809</v>
      </c>
      <c r="D6" s="815" t="s">
        <v>812</v>
      </c>
      <c r="E6" s="816">
        <v>9959</v>
      </c>
      <c r="G6" s="815" t="s">
        <v>866</v>
      </c>
      <c r="H6" s="816">
        <v>4</v>
      </c>
      <c r="I6" s="816">
        <v>260430</v>
      </c>
      <c r="K6" s="815" t="s">
        <v>677</v>
      </c>
      <c r="L6" s="815" t="s">
        <v>868</v>
      </c>
      <c r="M6" s="815" t="s">
        <v>857</v>
      </c>
      <c r="N6" s="816">
        <v>1</v>
      </c>
      <c r="P6" s="815" t="s">
        <v>866</v>
      </c>
      <c r="Q6" s="816">
        <v>4</v>
      </c>
      <c r="R6" s="816">
        <v>868190</v>
      </c>
      <c r="S6" s="879"/>
      <c r="U6" s="815" t="s">
        <v>866</v>
      </c>
      <c r="V6" s="815" t="s">
        <v>813</v>
      </c>
      <c r="W6" s="816">
        <v>554493</v>
      </c>
      <c r="X6" s="815" t="s">
        <v>810</v>
      </c>
      <c r="Z6" s="815" t="s">
        <v>869</v>
      </c>
      <c r="AA6" s="815" t="s">
        <v>810</v>
      </c>
      <c r="AB6" s="816">
        <v>100</v>
      </c>
    </row>
    <row r="7" spans="1:28" ht="15">
      <c r="A7" s="815" t="s">
        <v>866</v>
      </c>
      <c r="B7" s="815" t="s">
        <v>677</v>
      </c>
      <c r="C7" s="815" t="s">
        <v>809</v>
      </c>
      <c r="D7" s="815" t="s">
        <v>811</v>
      </c>
      <c r="E7" s="816">
        <v>182201</v>
      </c>
      <c r="G7" s="815" t="s">
        <v>866</v>
      </c>
      <c r="H7" s="816">
        <v>5</v>
      </c>
      <c r="I7" s="816">
        <v>37170</v>
      </c>
      <c r="K7" s="815" t="s">
        <v>677</v>
      </c>
      <c r="L7" s="815" t="s">
        <v>868</v>
      </c>
      <c r="M7" s="815" t="s">
        <v>858</v>
      </c>
      <c r="N7" s="816">
        <v>1</v>
      </c>
      <c r="P7" s="815" t="s">
        <v>866</v>
      </c>
      <c r="Q7" s="816">
        <v>5</v>
      </c>
      <c r="R7" s="816">
        <v>118992</v>
      </c>
      <c r="S7" s="879"/>
      <c r="U7" s="815" t="s">
        <v>866</v>
      </c>
      <c r="V7" s="815" t="s">
        <v>813</v>
      </c>
      <c r="W7" s="816">
        <v>612505</v>
      </c>
      <c r="X7" s="815" t="s">
        <v>809</v>
      </c>
      <c r="Z7" s="815" t="s">
        <v>869</v>
      </c>
      <c r="AA7" s="815" t="s">
        <v>809</v>
      </c>
      <c r="AB7" s="816">
        <v>146</v>
      </c>
    </row>
    <row r="8" spans="1:28" ht="15">
      <c r="A8" s="815" t="s">
        <v>866</v>
      </c>
      <c r="B8" s="815" t="s">
        <v>681</v>
      </c>
      <c r="C8" s="815" t="s">
        <v>810</v>
      </c>
      <c r="D8" s="815" t="s">
        <v>812</v>
      </c>
      <c r="E8" s="816">
        <v>1682</v>
      </c>
      <c r="G8" s="815" t="s">
        <v>866</v>
      </c>
      <c r="H8" s="816">
        <v>6</v>
      </c>
      <c r="I8" s="816">
        <v>41396</v>
      </c>
      <c r="K8" s="815" t="s">
        <v>677</v>
      </c>
      <c r="L8" s="815" t="s">
        <v>868</v>
      </c>
      <c r="M8" s="815" t="s">
        <v>863</v>
      </c>
      <c r="N8" s="816">
        <v>6</v>
      </c>
      <c r="P8" s="815" t="s">
        <v>866</v>
      </c>
      <c r="Q8" s="816">
        <v>6</v>
      </c>
      <c r="R8" s="816">
        <v>125529</v>
      </c>
      <c r="S8" s="879"/>
      <c r="U8" s="815" t="s">
        <v>867</v>
      </c>
      <c r="V8" s="815" t="s">
        <v>815</v>
      </c>
      <c r="W8" s="816">
        <v>1</v>
      </c>
      <c r="X8" s="815" t="s">
        <v>810</v>
      </c>
      <c r="Z8" s="815" t="s">
        <v>871</v>
      </c>
      <c r="AA8" s="815" t="s">
        <v>810</v>
      </c>
      <c r="AB8" s="816">
        <v>220</v>
      </c>
    </row>
    <row r="9" spans="1:28" ht="15">
      <c r="A9" s="815" t="s">
        <v>866</v>
      </c>
      <c r="B9" s="815" t="s">
        <v>681</v>
      </c>
      <c r="C9" s="815" t="s">
        <v>810</v>
      </c>
      <c r="D9" s="815" t="s">
        <v>811</v>
      </c>
      <c r="E9" s="816">
        <v>38358</v>
      </c>
      <c r="G9" s="815" t="s">
        <v>866</v>
      </c>
      <c r="H9" s="816">
        <v>7</v>
      </c>
      <c r="I9" s="816">
        <v>42843</v>
      </c>
      <c r="K9" s="815" t="s">
        <v>677</v>
      </c>
      <c r="L9" s="815" t="s">
        <v>868</v>
      </c>
      <c r="M9" s="815" t="s">
        <v>864</v>
      </c>
      <c r="N9" s="816">
        <v>37</v>
      </c>
      <c r="P9" s="815" t="s">
        <v>866</v>
      </c>
      <c r="Q9" s="816">
        <v>7</v>
      </c>
      <c r="R9" s="816">
        <v>125054</v>
      </c>
      <c r="S9" s="879"/>
      <c r="U9" s="815" t="s">
        <v>867</v>
      </c>
      <c r="V9" s="815" t="s">
        <v>815</v>
      </c>
      <c r="W9" s="816">
        <v>2</v>
      </c>
      <c r="X9" s="815" t="s">
        <v>809</v>
      </c>
      <c r="Z9" s="815" t="s">
        <v>871</v>
      </c>
      <c r="AA9" s="815" t="s">
        <v>809</v>
      </c>
      <c r="AB9" s="816">
        <v>240</v>
      </c>
    </row>
    <row r="10" spans="1:28" ht="15">
      <c r="A10" s="815" t="s">
        <v>866</v>
      </c>
      <c r="B10" s="815" t="s">
        <v>681</v>
      </c>
      <c r="C10" s="815" t="s">
        <v>809</v>
      </c>
      <c r="D10" s="815" t="s">
        <v>812</v>
      </c>
      <c r="E10" s="816">
        <v>1967</v>
      </c>
      <c r="G10" s="815" t="s">
        <v>866</v>
      </c>
      <c r="H10" s="816">
        <v>8</v>
      </c>
      <c r="I10" s="816">
        <v>35798</v>
      </c>
      <c r="K10" s="815" t="s">
        <v>677</v>
      </c>
      <c r="L10" s="815" t="s">
        <v>868</v>
      </c>
      <c r="M10" s="815" t="s">
        <v>684</v>
      </c>
      <c r="N10" s="816">
        <v>5</v>
      </c>
      <c r="P10" s="815" t="s">
        <v>866</v>
      </c>
      <c r="Q10" s="816">
        <v>8</v>
      </c>
      <c r="R10" s="816">
        <v>103632</v>
      </c>
      <c r="S10" s="879"/>
      <c r="U10" s="815" t="s">
        <v>867</v>
      </c>
      <c r="V10" s="815" t="s">
        <v>814</v>
      </c>
      <c r="W10" s="816">
        <v>632</v>
      </c>
      <c r="X10" s="815" t="s">
        <v>810</v>
      </c>
      <c r="Z10" s="815" t="s">
        <v>873</v>
      </c>
      <c r="AA10" s="815" t="s">
        <v>810</v>
      </c>
      <c r="AB10" s="816">
        <v>5997</v>
      </c>
    </row>
    <row r="11" spans="1:28" ht="15">
      <c r="A11" s="815" t="s">
        <v>866</v>
      </c>
      <c r="B11" s="815" t="s">
        <v>681</v>
      </c>
      <c r="C11" s="815" t="s">
        <v>809</v>
      </c>
      <c r="D11" s="815" t="s">
        <v>811</v>
      </c>
      <c r="E11" s="816">
        <v>37938</v>
      </c>
      <c r="G11" s="815" t="s">
        <v>866</v>
      </c>
      <c r="H11" s="816">
        <v>9</v>
      </c>
      <c r="I11" s="816">
        <v>26802</v>
      </c>
      <c r="K11" s="815" t="s">
        <v>677</v>
      </c>
      <c r="L11" s="815" t="s">
        <v>868</v>
      </c>
      <c r="M11" s="815" t="s">
        <v>687</v>
      </c>
      <c r="N11" s="816">
        <v>2211</v>
      </c>
      <c r="P11" s="815" t="s">
        <v>866</v>
      </c>
      <c r="Q11" s="816">
        <v>9</v>
      </c>
      <c r="R11" s="816">
        <v>81609</v>
      </c>
      <c r="S11" s="879"/>
      <c r="U11" s="815" t="s">
        <v>867</v>
      </c>
      <c r="V11" s="815" t="s">
        <v>814</v>
      </c>
      <c r="W11" s="816">
        <v>382</v>
      </c>
      <c r="X11" s="815" t="s">
        <v>809</v>
      </c>
      <c r="Z11" s="815" t="s">
        <v>873</v>
      </c>
      <c r="AA11" s="815" t="s">
        <v>809</v>
      </c>
      <c r="AB11" s="816">
        <v>7653</v>
      </c>
    </row>
    <row r="12" spans="1:28" ht="15">
      <c r="A12" s="815" t="s">
        <v>866</v>
      </c>
      <c r="B12" s="815" t="s">
        <v>683</v>
      </c>
      <c r="C12" s="815" t="s">
        <v>810</v>
      </c>
      <c r="D12" s="815" t="s">
        <v>812</v>
      </c>
      <c r="E12" s="816">
        <v>31</v>
      </c>
      <c r="G12" s="815" t="s">
        <v>866</v>
      </c>
      <c r="H12" s="816">
        <v>10</v>
      </c>
      <c r="I12" s="816">
        <v>19095</v>
      </c>
      <c r="K12" s="815" t="s">
        <v>677</v>
      </c>
      <c r="L12" s="815" t="s">
        <v>868</v>
      </c>
      <c r="M12" s="815" t="s">
        <v>689</v>
      </c>
      <c r="N12" s="816">
        <v>3</v>
      </c>
      <c r="P12" s="815" t="s">
        <v>866</v>
      </c>
      <c r="Q12" s="816">
        <v>10</v>
      </c>
      <c r="R12" s="816">
        <v>59542</v>
      </c>
      <c r="S12" s="879"/>
      <c r="U12" s="815" t="s">
        <v>867</v>
      </c>
      <c r="V12" s="815" t="s">
        <v>813</v>
      </c>
      <c r="W12" s="816">
        <v>547</v>
      </c>
      <c r="X12" s="815" t="s">
        <v>810</v>
      </c>
      <c r="Z12" s="815" t="s">
        <v>875</v>
      </c>
      <c r="AA12" s="815" t="s">
        <v>810</v>
      </c>
      <c r="AB12" s="816">
        <v>1459</v>
      </c>
    </row>
    <row r="13" spans="1:28" ht="15">
      <c r="A13" s="815" t="s">
        <v>866</v>
      </c>
      <c r="B13" s="815" t="s">
        <v>683</v>
      </c>
      <c r="C13" s="815" t="s">
        <v>810</v>
      </c>
      <c r="D13" s="815" t="s">
        <v>811</v>
      </c>
      <c r="E13" s="816">
        <v>2681</v>
      </c>
      <c r="G13" s="815" t="s">
        <v>866</v>
      </c>
      <c r="H13" s="816">
        <v>11</v>
      </c>
      <c r="I13" s="816">
        <v>13192</v>
      </c>
      <c r="K13" s="815" t="s">
        <v>677</v>
      </c>
      <c r="L13" s="815" t="s">
        <v>868</v>
      </c>
      <c r="M13" s="815" t="s">
        <v>690</v>
      </c>
      <c r="N13" s="816">
        <v>1</v>
      </c>
      <c r="P13" s="815" t="s">
        <v>866</v>
      </c>
      <c r="Q13" s="816">
        <v>11</v>
      </c>
      <c r="R13" s="816">
        <v>39692</v>
      </c>
      <c r="S13" s="879"/>
      <c r="U13" s="815" t="s">
        <v>867</v>
      </c>
      <c r="V13" s="815" t="s">
        <v>813</v>
      </c>
      <c r="W13" s="816">
        <v>906</v>
      </c>
      <c r="X13" s="815" t="s">
        <v>809</v>
      </c>
      <c r="Z13" s="815" t="s">
        <v>875</v>
      </c>
      <c r="AA13" s="815" t="s">
        <v>809</v>
      </c>
      <c r="AB13" s="816">
        <v>2021</v>
      </c>
    </row>
    <row r="14" spans="1:28" ht="15">
      <c r="A14" s="815" t="s">
        <v>866</v>
      </c>
      <c r="B14" s="815" t="s">
        <v>683</v>
      </c>
      <c r="C14" s="815" t="s">
        <v>809</v>
      </c>
      <c r="D14" s="815" t="s">
        <v>812</v>
      </c>
      <c r="E14" s="816">
        <v>35</v>
      </c>
      <c r="G14" s="815" t="s">
        <v>866</v>
      </c>
      <c r="H14" s="816">
        <v>12</v>
      </c>
      <c r="I14" s="816">
        <v>17350</v>
      </c>
      <c r="K14" s="815" t="s">
        <v>677</v>
      </c>
      <c r="L14" s="815" t="s">
        <v>868</v>
      </c>
      <c r="M14" s="815" t="s">
        <v>691</v>
      </c>
      <c r="N14" s="816">
        <v>476</v>
      </c>
      <c r="P14" s="815" t="s">
        <v>866</v>
      </c>
      <c r="Q14" s="816">
        <v>12</v>
      </c>
      <c r="R14" s="816">
        <v>54159</v>
      </c>
      <c r="S14" s="879"/>
      <c r="U14" s="815" t="s">
        <v>869</v>
      </c>
      <c r="V14" s="815" t="s">
        <v>814</v>
      </c>
      <c r="W14" s="816">
        <v>55</v>
      </c>
      <c r="X14" s="815" t="s">
        <v>810</v>
      </c>
      <c r="Z14" s="815" t="s">
        <v>877</v>
      </c>
      <c r="AA14" s="815" t="s">
        <v>810</v>
      </c>
      <c r="AB14" s="816">
        <v>3922</v>
      </c>
    </row>
    <row r="15" spans="1:28" ht="15">
      <c r="A15" s="815" t="s">
        <v>866</v>
      </c>
      <c r="B15" s="815" t="s">
        <v>683</v>
      </c>
      <c r="C15" s="815" t="s">
        <v>809</v>
      </c>
      <c r="D15" s="815" t="s">
        <v>811</v>
      </c>
      <c r="E15" s="816">
        <v>2874</v>
      </c>
      <c r="G15" s="815" t="s">
        <v>867</v>
      </c>
      <c r="H15" s="816">
        <v>0</v>
      </c>
      <c r="I15" s="816">
        <v>134</v>
      </c>
      <c r="K15" s="815" t="s">
        <v>677</v>
      </c>
      <c r="L15" s="815" t="s">
        <v>870</v>
      </c>
      <c r="M15" s="815" t="s">
        <v>677</v>
      </c>
      <c r="N15" s="816">
        <v>1</v>
      </c>
      <c r="P15" s="815" t="s">
        <v>867</v>
      </c>
      <c r="Q15" s="816">
        <v>0</v>
      </c>
      <c r="R15" s="816">
        <v>23</v>
      </c>
      <c r="S15" s="879"/>
      <c r="U15" s="815" t="s">
        <v>869</v>
      </c>
      <c r="V15" s="815" t="s">
        <v>814</v>
      </c>
      <c r="W15" s="816">
        <v>47</v>
      </c>
      <c r="X15" s="815" t="s">
        <v>809</v>
      </c>
      <c r="Z15" s="815" t="s">
        <v>877</v>
      </c>
      <c r="AA15" s="815" t="s">
        <v>809</v>
      </c>
      <c r="AB15" s="816">
        <v>4001</v>
      </c>
    </row>
    <row r="16" spans="1:28" ht="15">
      <c r="A16" s="815" t="s">
        <v>866</v>
      </c>
      <c r="B16" s="815" t="s">
        <v>815</v>
      </c>
      <c r="C16" s="815" t="s">
        <v>810</v>
      </c>
      <c r="D16" s="815" t="s">
        <v>812</v>
      </c>
      <c r="E16" s="816">
        <v>28</v>
      </c>
      <c r="G16" s="815" t="s">
        <v>867</v>
      </c>
      <c r="H16" s="816">
        <v>1</v>
      </c>
      <c r="I16" s="816">
        <v>524</v>
      </c>
      <c r="K16" s="815" t="s">
        <v>677</v>
      </c>
      <c r="L16" s="815" t="s">
        <v>870</v>
      </c>
      <c r="M16" s="815" t="s">
        <v>848</v>
      </c>
      <c r="N16" s="816">
        <v>1</v>
      </c>
      <c r="P16" s="815" t="s">
        <v>867</v>
      </c>
      <c r="Q16" s="816">
        <v>1</v>
      </c>
      <c r="R16" s="816">
        <v>77</v>
      </c>
      <c r="S16" s="879"/>
      <c r="U16" s="815" t="s">
        <v>869</v>
      </c>
      <c r="V16" s="815" t="s">
        <v>813</v>
      </c>
      <c r="W16" s="816">
        <v>45</v>
      </c>
      <c r="X16" s="815" t="s">
        <v>810</v>
      </c>
      <c r="Z16" s="815" t="s">
        <v>879</v>
      </c>
      <c r="AA16" s="815" t="s">
        <v>810</v>
      </c>
      <c r="AB16" s="816">
        <v>552</v>
      </c>
    </row>
    <row r="17" spans="1:28" ht="15">
      <c r="A17" s="815" t="s">
        <v>866</v>
      </c>
      <c r="B17" s="815" t="s">
        <v>815</v>
      </c>
      <c r="C17" s="815" t="s">
        <v>810</v>
      </c>
      <c r="D17" s="815" t="s">
        <v>811</v>
      </c>
      <c r="E17" s="816">
        <v>1062</v>
      </c>
      <c r="G17" s="815" t="s">
        <v>867</v>
      </c>
      <c r="H17" s="816">
        <v>2</v>
      </c>
      <c r="I17" s="816">
        <v>1735</v>
      </c>
      <c r="K17" s="815" t="s">
        <v>677</v>
      </c>
      <c r="L17" s="815" t="s">
        <v>870</v>
      </c>
      <c r="M17" s="815" t="s">
        <v>851</v>
      </c>
      <c r="N17" s="816">
        <v>8</v>
      </c>
      <c r="P17" s="815" t="s">
        <v>867</v>
      </c>
      <c r="Q17" s="816">
        <v>2</v>
      </c>
      <c r="R17" s="816">
        <v>304</v>
      </c>
      <c r="S17" s="879"/>
      <c r="U17" s="815" t="s">
        <v>869</v>
      </c>
      <c r="V17" s="815" t="s">
        <v>813</v>
      </c>
      <c r="W17" s="816">
        <v>99</v>
      </c>
      <c r="X17" s="815" t="s">
        <v>809</v>
      </c>
      <c r="Z17" s="815" t="s">
        <v>879</v>
      </c>
      <c r="AA17" s="815" t="s">
        <v>809</v>
      </c>
      <c r="AB17" s="816">
        <v>843</v>
      </c>
    </row>
    <row r="18" spans="1:28" ht="15">
      <c r="A18" s="815" t="s">
        <v>866</v>
      </c>
      <c r="B18" s="815" t="s">
        <v>815</v>
      </c>
      <c r="C18" s="815" t="s">
        <v>809</v>
      </c>
      <c r="D18" s="815" t="s">
        <v>812</v>
      </c>
      <c r="E18" s="816">
        <v>20</v>
      </c>
      <c r="G18" s="815" t="s">
        <v>867</v>
      </c>
      <c r="H18" s="816">
        <v>3</v>
      </c>
      <c r="I18" s="816">
        <v>972</v>
      </c>
      <c r="K18" s="815" t="s">
        <v>677</v>
      </c>
      <c r="L18" s="815" t="s">
        <v>870</v>
      </c>
      <c r="M18" s="815" t="s">
        <v>852</v>
      </c>
      <c r="N18" s="816">
        <v>112</v>
      </c>
      <c r="P18" s="815" t="s">
        <v>867</v>
      </c>
      <c r="Q18" s="816">
        <v>3</v>
      </c>
      <c r="R18" s="816">
        <v>142</v>
      </c>
      <c r="S18" s="879"/>
      <c r="U18" s="815" t="s">
        <v>871</v>
      </c>
      <c r="V18" s="815" t="s">
        <v>814</v>
      </c>
      <c r="W18" s="816">
        <v>100</v>
      </c>
      <c r="X18" s="815" t="s">
        <v>810</v>
      </c>
      <c r="Z18" s="815" t="s">
        <v>880</v>
      </c>
      <c r="AA18" s="815" t="s">
        <v>810</v>
      </c>
      <c r="AB18" s="816">
        <v>432</v>
      </c>
    </row>
    <row r="19" spans="1:28" ht="15">
      <c r="A19" s="815" t="s">
        <v>866</v>
      </c>
      <c r="B19" s="815" t="s">
        <v>815</v>
      </c>
      <c r="C19" s="815" t="s">
        <v>809</v>
      </c>
      <c r="D19" s="815" t="s">
        <v>811</v>
      </c>
      <c r="E19" s="816">
        <v>1085</v>
      </c>
      <c r="G19" s="815" t="s">
        <v>867</v>
      </c>
      <c r="H19" s="816">
        <v>4</v>
      </c>
      <c r="I19" s="816">
        <v>4107</v>
      </c>
      <c r="K19" s="815" t="s">
        <v>677</v>
      </c>
      <c r="L19" s="815" t="s">
        <v>870</v>
      </c>
      <c r="M19" s="815" t="s">
        <v>853</v>
      </c>
      <c r="N19" s="816">
        <v>3</v>
      </c>
      <c r="P19" s="815" t="s">
        <v>867</v>
      </c>
      <c r="Q19" s="816">
        <v>4</v>
      </c>
      <c r="R19" s="816">
        <v>1013</v>
      </c>
      <c r="S19" s="879"/>
      <c r="U19" s="815" t="s">
        <v>871</v>
      </c>
      <c r="V19" s="815" t="s">
        <v>814</v>
      </c>
      <c r="W19" s="816">
        <v>86</v>
      </c>
      <c r="X19" s="815" t="s">
        <v>809</v>
      </c>
      <c r="Z19" s="815" t="s">
        <v>880</v>
      </c>
      <c r="AA19" s="815" t="s">
        <v>809</v>
      </c>
      <c r="AB19" s="816">
        <v>601</v>
      </c>
    </row>
    <row r="20" spans="1:28" ht="15">
      <c r="A20" s="815" t="s">
        <v>866</v>
      </c>
      <c r="B20" s="815" t="s">
        <v>814</v>
      </c>
      <c r="C20" s="815" t="s">
        <v>810</v>
      </c>
      <c r="D20" s="815" t="s">
        <v>812</v>
      </c>
      <c r="E20" s="816">
        <v>13</v>
      </c>
      <c r="G20" s="815" t="s">
        <v>867</v>
      </c>
      <c r="H20" s="816">
        <v>5</v>
      </c>
      <c r="I20" s="816">
        <v>774</v>
      </c>
      <c r="K20" s="815" t="s">
        <v>677</v>
      </c>
      <c r="L20" s="815" t="s">
        <v>870</v>
      </c>
      <c r="M20" s="815" t="s">
        <v>856</v>
      </c>
      <c r="N20" s="816">
        <v>1</v>
      </c>
      <c r="P20" s="815" t="s">
        <v>867</v>
      </c>
      <c r="Q20" s="816">
        <v>5</v>
      </c>
      <c r="R20" s="816">
        <v>152</v>
      </c>
      <c r="S20" s="879"/>
      <c r="U20" s="815" t="s">
        <v>871</v>
      </c>
      <c r="V20" s="815" t="s">
        <v>813</v>
      </c>
      <c r="W20" s="816">
        <v>120</v>
      </c>
      <c r="X20" s="815" t="s">
        <v>810</v>
      </c>
      <c r="Z20" s="815" t="s">
        <v>882</v>
      </c>
      <c r="AA20" s="815" t="s">
        <v>810</v>
      </c>
      <c r="AB20" s="816">
        <v>689</v>
      </c>
    </row>
    <row r="21" spans="1:28" ht="15">
      <c r="A21" s="815" t="s">
        <v>866</v>
      </c>
      <c r="B21" s="815" t="s">
        <v>814</v>
      </c>
      <c r="C21" s="815" t="s">
        <v>810</v>
      </c>
      <c r="D21" s="815" t="s">
        <v>811</v>
      </c>
      <c r="E21" s="816">
        <v>314</v>
      </c>
      <c r="G21" s="815" t="s">
        <v>867</v>
      </c>
      <c r="H21" s="816">
        <v>6</v>
      </c>
      <c r="I21" s="816">
        <v>772</v>
      </c>
      <c r="K21" s="815" t="s">
        <v>677</v>
      </c>
      <c r="L21" s="815" t="s">
        <v>870</v>
      </c>
      <c r="M21" s="815" t="s">
        <v>681</v>
      </c>
      <c r="N21" s="816">
        <v>1</v>
      </c>
      <c r="P21" s="815" t="s">
        <v>867</v>
      </c>
      <c r="Q21" s="816">
        <v>6</v>
      </c>
      <c r="R21" s="816">
        <v>167</v>
      </c>
      <c r="S21" s="879"/>
      <c r="U21" s="815" t="s">
        <v>871</v>
      </c>
      <c r="V21" s="815" t="s">
        <v>813</v>
      </c>
      <c r="W21" s="816">
        <v>154</v>
      </c>
      <c r="X21" s="815" t="s">
        <v>809</v>
      </c>
      <c r="Z21" s="815" t="s">
        <v>882</v>
      </c>
      <c r="AA21" s="815" t="s">
        <v>809</v>
      </c>
      <c r="AB21" s="816">
        <v>931</v>
      </c>
    </row>
    <row r="22" spans="1:28" ht="15">
      <c r="A22" s="815" t="s">
        <v>866</v>
      </c>
      <c r="B22" s="815" t="s">
        <v>814</v>
      </c>
      <c r="C22" s="815" t="s">
        <v>809</v>
      </c>
      <c r="D22" s="815" t="s">
        <v>812</v>
      </c>
      <c r="E22" s="816">
        <v>13</v>
      </c>
      <c r="G22" s="815" t="s">
        <v>867</v>
      </c>
      <c r="H22" s="816">
        <v>7</v>
      </c>
      <c r="I22" s="816">
        <v>786</v>
      </c>
      <c r="K22" s="815" t="s">
        <v>677</v>
      </c>
      <c r="L22" s="815" t="s">
        <v>870</v>
      </c>
      <c r="M22" s="815" t="s">
        <v>857</v>
      </c>
      <c r="N22" s="816">
        <v>1</v>
      </c>
      <c r="P22" s="815" t="s">
        <v>867</v>
      </c>
      <c r="Q22" s="816">
        <v>7</v>
      </c>
      <c r="R22" s="816">
        <v>143</v>
      </c>
      <c r="S22" s="879"/>
      <c r="U22" s="815" t="s">
        <v>873</v>
      </c>
      <c r="V22" s="815" t="s">
        <v>815</v>
      </c>
      <c r="W22" s="816">
        <v>4</v>
      </c>
      <c r="X22" s="815" t="s">
        <v>810</v>
      </c>
      <c r="Z22" s="815" t="s">
        <v>884</v>
      </c>
      <c r="AA22" s="815" t="s">
        <v>810</v>
      </c>
      <c r="AB22" s="816">
        <v>3990</v>
      </c>
    </row>
    <row r="23" spans="1:28" ht="15">
      <c r="A23" s="815" t="s">
        <v>866</v>
      </c>
      <c r="B23" s="815" t="s">
        <v>814</v>
      </c>
      <c r="C23" s="815" t="s">
        <v>809</v>
      </c>
      <c r="D23" s="815" t="s">
        <v>811</v>
      </c>
      <c r="E23" s="816">
        <v>315</v>
      </c>
      <c r="G23" s="815" t="s">
        <v>867</v>
      </c>
      <c r="H23" s="816">
        <v>8</v>
      </c>
      <c r="I23" s="816">
        <v>787</v>
      </c>
      <c r="K23" s="815" t="s">
        <v>677</v>
      </c>
      <c r="L23" s="815" t="s">
        <v>870</v>
      </c>
      <c r="M23" s="815" t="s">
        <v>858</v>
      </c>
      <c r="N23" s="816">
        <v>1</v>
      </c>
      <c r="P23" s="815" t="s">
        <v>867</v>
      </c>
      <c r="Q23" s="816">
        <v>8</v>
      </c>
      <c r="R23" s="816">
        <v>117</v>
      </c>
      <c r="S23" s="879"/>
      <c r="U23" s="815" t="s">
        <v>873</v>
      </c>
      <c r="V23" s="815" t="s">
        <v>815</v>
      </c>
      <c r="W23" s="816">
        <v>6</v>
      </c>
      <c r="X23" s="815" t="s">
        <v>809</v>
      </c>
      <c r="Z23" s="815" t="s">
        <v>884</v>
      </c>
      <c r="AA23" s="815" t="s">
        <v>809</v>
      </c>
      <c r="AB23" s="816">
        <v>4114</v>
      </c>
    </row>
    <row r="24" spans="1:28" ht="15">
      <c r="A24" s="815" t="s">
        <v>866</v>
      </c>
      <c r="B24" s="815" t="s">
        <v>813</v>
      </c>
      <c r="C24" s="815" t="s">
        <v>810</v>
      </c>
      <c r="D24" s="815" t="s">
        <v>811</v>
      </c>
      <c r="E24" s="816">
        <v>2</v>
      </c>
      <c r="G24" s="815" t="s">
        <v>867</v>
      </c>
      <c r="H24" s="816">
        <v>9</v>
      </c>
      <c r="I24" s="816">
        <v>649</v>
      </c>
      <c r="K24" s="815" t="s">
        <v>677</v>
      </c>
      <c r="L24" s="815" t="s">
        <v>870</v>
      </c>
      <c r="M24" s="815" t="s">
        <v>859</v>
      </c>
      <c r="N24" s="816">
        <v>1</v>
      </c>
      <c r="P24" s="815" t="s">
        <v>867</v>
      </c>
      <c r="Q24" s="816">
        <v>9</v>
      </c>
      <c r="R24" s="816">
        <v>116</v>
      </c>
      <c r="S24" s="879"/>
      <c r="U24" s="815" t="s">
        <v>873</v>
      </c>
      <c r="V24" s="815" t="s">
        <v>814</v>
      </c>
      <c r="W24" s="816">
        <v>4082</v>
      </c>
      <c r="X24" s="815" t="s">
        <v>810</v>
      </c>
      <c r="Z24" s="815" t="s">
        <v>886</v>
      </c>
      <c r="AA24" s="815" t="s">
        <v>810</v>
      </c>
      <c r="AB24" s="816">
        <v>545</v>
      </c>
    </row>
    <row r="25" spans="1:28" ht="15">
      <c r="A25" s="815" t="s">
        <v>866</v>
      </c>
      <c r="B25" s="815" t="s">
        <v>813</v>
      </c>
      <c r="C25" s="815" t="s">
        <v>809</v>
      </c>
      <c r="D25" s="815" t="s">
        <v>812</v>
      </c>
      <c r="E25" s="816">
        <v>1</v>
      </c>
      <c r="G25" s="815" t="s">
        <v>867</v>
      </c>
      <c r="H25" s="816">
        <v>10</v>
      </c>
      <c r="I25" s="816">
        <v>440</v>
      </c>
      <c r="K25" s="815" t="s">
        <v>677</v>
      </c>
      <c r="L25" s="815" t="s">
        <v>870</v>
      </c>
      <c r="M25" s="815" t="s">
        <v>863</v>
      </c>
      <c r="N25" s="816">
        <v>2</v>
      </c>
      <c r="P25" s="815" t="s">
        <v>867</v>
      </c>
      <c r="Q25" s="816">
        <v>10</v>
      </c>
      <c r="R25" s="816">
        <v>83</v>
      </c>
      <c r="S25" s="879"/>
      <c r="U25" s="815" t="s">
        <v>873</v>
      </c>
      <c r="V25" s="815" t="s">
        <v>814</v>
      </c>
      <c r="W25" s="816">
        <v>1889</v>
      </c>
      <c r="X25" s="815" t="s">
        <v>809</v>
      </c>
      <c r="Z25" s="815" t="s">
        <v>886</v>
      </c>
      <c r="AA25" s="815" t="s">
        <v>809</v>
      </c>
      <c r="AB25" s="816">
        <v>609</v>
      </c>
    </row>
    <row r="26" spans="1:28" ht="15">
      <c r="A26" s="815" t="s">
        <v>866</v>
      </c>
      <c r="B26" s="815" t="s">
        <v>813</v>
      </c>
      <c r="C26" s="815" t="s">
        <v>809</v>
      </c>
      <c r="D26" s="815" t="s">
        <v>811</v>
      </c>
      <c r="E26" s="816">
        <v>1</v>
      </c>
      <c r="G26" s="815" t="s">
        <v>867</v>
      </c>
      <c r="H26" s="816">
        <v>11</v>
      </c>
      <c r="I26" s="816">
        <v>344</v>
      </c>
      <c r="K26" s="815" t="s">
        <v>677</v>
      </c>
      <c r="L26" s="815" t="s">
        <v>870</v>
      </c>
      <c r="M26" s="815" t="s">
        <v>864</v>
      </c>
      <c r="N26" s="816">
        <v>4</v>
      </c>
      <c r="P26" s="815" t="s">
        <v>867</v>
      </c>
      <c r="Q26" s="816">
        <v>11</v>
      </c>
      <c r="R26" s="816">
        <v>63</v>
      </c>
      <c r="S26" s="879"/>
      <c r="U26" s="815" t="s">
        <v>873</v>
      </c>
      <c r="V26" s="815" t="s">
        <v>813</v>
      </c>
      <c r="W26" s="816">
        <v>1911</v>
      </c>
      <c r="X26" s="815" t="s">
        <v>810</v>
      </c>
      <c r="Z26" s="815" t="s">
        <v>888</v>
      </c>
      <c r="AA26" s="815" t="s">
        <v>810</v>
      </c>
      <c r="AB26" s="816">
        <v>41109</v>
      </c>
    </row>
    <row r="27" spans="1:28" ht="15">
      <c r="A27" s="815" t="s">
        <v>866</v>
      </c>
      <c r="B27" s="815" t="s">
        <v>997</v>
      </c>
      <c r="C27" s="815" t="s">
        <v>810</v>
      </c>
      <c r="D27" s="815" t="s">
        <v>812</v>
      </c>
      <c r="E27" s="816">
        <v>5761</v>
      </c>
      <c r="G27" s="815" t="s">
        <v>867</v>
      </c>
      <c r="H27" s="816">
        <v>12</v>
      </c>
      <c r="I27" s="816">
        <v>421</v>
      </c>
      <c r="K27" s="815" t="s">
        <v>677</v>
      </c>
      <c r="L27" s="815" t="s">
        <v>870</v>
      </c>
      <c r="M27" s="815" t="s">
        <v>687</v>
      </c>
      <c r="N27" s="816">
        <v>4732</v>
      </c>
      <c r="P27" s="815" t="s">
        <v>867</v>
      </c>
      <c r="Q27" s="816">
        <v>12</v>
      </c>
      <c r="R27" s="816">
        <v>70</v>
      </c>
      <c r="S27" s="879"/>
      <c r="U27" s="815" t="s">
        <v>873</v>
      </c>
      <c r="V27" s="815" t="s">
        <v>813</v>
      </c>
      <c r="W27" s="816">
        <v>5758</v>
      </c>
      <c r="X27" s="815" t="s">
        <v>809</v>
      </c>
      <c r="Z27" s="815" t="s">
        <v>888</v>
      </c>
      <c r="AA27" s="815" t="s">
        <v>809</v>
      </c>
      <c r="AB27" s="816">
        <v>43473</v>
      </c>
    </row>
    <row r="28" spans="1:28" ht="15">
      <c r="A28" s="815" t="s">
        <v>866</v>
      </c>
      <c r="B28" s="815" t="s">
        <v>997</v>
      </c>
      <c r="C28" s="815" t="s">
        <v>810</v>
      </c>
      <c r="D28" s="815" t="s">
        <v>811</v>
      </c>
      <c r="E28" s="816">
        <v>90790</v>
      </c>
      <c r="G28" s="815" t="s">
        <v>869</v>
      </c>
      <c r="H28" s="816">
        <v>0</v>
      </c>
      <c r="I28" s="816">
        <v>22</v>
      </c>
      <c r="K28" s="815" t="s">
        <v>677</v>
      </c>
      <c r="L28" s="815" t="s">
        <v>870</v>
      </c>
      <c r="M28" s="815" t="s">
        <v>689</v>
      </c>
      <c r="N28" s="816">
        <v>4</v>
      </c>
      <c r="P28" s="815" t="s">
        <v>869</v>
      </c>
      <c r="Q28" s="816">
        <v>1</v>
      </c>
      <c r="R28" s="816">
        <v>12</v>
      </c>
      <c r="S28" s="879"/>
      <c r="U28" s="815" t="s">
        <v>875</v>
      </c>
      <c r="V28" s="815" t="s">
        <v>814</v>
      </c>
      <c r="W28" s="816">
        <v>809</v>
      </c>
      <c r="X28" s="815" t="s">
        <v>810</v>
      </c>
      <c r="Z28" s="815" t="s">
        <v>890</v>
      </c>
      <c r="AA28" s="815" t="s">
        <v>810</v>
      </c>
      <c r="AB28" s="816">
        <v>1523</v>
      </c>
    </row>
    <row r="29" spans="1:28" ht="15">
      <c r="A29" s="815" t="s">
        <v>866</v>
      </c>
      <c r="B29" s="815" t="s">
        <v>997</v>
      </c>
      <c r="C29" s="815" t="s">
        <v>809</v>
      </c>
      <c r="D29" s="815" t="s">
        <v>812</v>
      </c>
      <c r="E29" s="816">
        <v>5832</v>
      </c>
      <c r="G29" s="815" t="s">
        <v>869</v>
      </c>
      <c r="H29" s="816">
        <v>1</v>
      </c>
      <c r="I29" s="816">
        <v>59</v>
      </c>
      <c r="K29" s="815" t="s">
        <v>677</v>
      </c>
      <c r="L29" s="815" t="s">
        <v>870</v>
      </c>
      <c r="M29" s="815" t="s">
        <v>690</v>
      </c>
      <c r="N29" s="816">
        <v>8</v>
      </c>
      <c r="P29" s="815" t="s">
        <v>869</v>
      </c>
      <c r="Q29" s="816">
        <v>2</v>
      </c>
      <c r="R29" s="816">
        <v>21</v>
      </c>
      <c r="S29" s="879"/>
      <c r="U29" s="815" t="s">
        <v>875</v>
      </c>
      <c r="V29" s="815" t="s">
        <v>814</v>
      </c>
      <c r="W29" s="816">
        <v>515</v>
      </c>
      <c r="X29" s="815" t="s">
        <v>809</v>
      </c>
      <c r="Z29" s="815" t="s">
        <v>890</v>
      </c>
      <c r="AA29" s="815" t="s">
        <v>809</v>
      </c>
      <c r="AB29" s="816">
        <v>1766</v>
      </c>
    </row>
    <row r="30" spans="1:28" ht="15">
      <c r="A30" s="815" t="s">
        <v>866</v>
      </c>
      <c r="B30" s="815" t="s">
        <v>997</v>
      </c>
      <c r="C30" s="815" t="s">
        <v>809</v>
      </c>
      <c r="D30" s="815" t="s">
        <v>811</v>
      </c>
      <c r="E30" s="816">
        <v>71522</v>
      </c>
      <c r="G30" s="815" t="s">
        <v>869</v>
      </c>
      <c r="H30" s="816">
        <v>2</v>
      </c>
      <c r="I30" s="816">
        <v>219</v>
      </c>
      <c r="K30" s="815" t="s">
        <v>677</v>
      </c>
      <c r="L30" s="815" t="s">
        <v>870</v>
      </c>
      <c r="M30" s="815" t="s">
        <v>691</v>
      </c>
      <c r="N30" s="816">
        <v>971</v>
      </c>
      <c r="P30" s="815" t="s">
        <v>869</v>
      </c>
      <c r="Q30" s="816">
        <v>3</v>
      </c>
      <c r="R30" s="816">
        <v>15</v>
      </c>
      <c r="S30" s="879"/>
      <c r="U30" s="815" t="s">
        <v>875</v>
      </c>
      <c r="V30" s="815" t="s">
        <v>813</v>
      </c>
      <c r="W30" s="816">
        <v>650</v>
      </c>
      <c r="X30" s="815" t="s">
        <v>810</v>
      </c>
      <c r="Z30" s="815" t="s">
        <v>892</v>
      </c>
      <c r="AA30" s="815" t="s">
        <v>810</v>
      </c>
      <c r="AB30" s="816">
        <v>202</v>
      </c>
    </row>
    <row r="31" spans="1:28" ht="15">
      <c r="A31" s="815" t="s">
        <v>866</v>
      </c>
      <c r="B31" s="815" t="s">
        <v>998</v>
      </c>
      <c r="C31" s="815" t="s">
        <v>810</v>
      </c>
      <c r="D31" s="815" t="s">
        <v>812</v>
      </c>
      <c r="E31" s="816">
        <v>27</v>
      </c>
      <c r="G31" s="815" t="s">
        <v>869</v>
      </c>
      <c r="H31" s="816">
        <v>3</v>
      </c>
      <c r="I31" s="816">
        <v>94</v>
      </c>
      <c r="K31" s="815" t="s">
        <v>677</v>
      </c>
      <c r="L31" s="815" t="s">
        <v>872</v>
      </c>
      <c r="M31" s="815" t="s">
        <v>677</v>
      </c>
      <c r="N31" s="816">
        <v>527</v>
      </c>
      <c r="P31" s="815" t="s">
        <v>869</v>
      </c>
      <c r="Q31" s="816">
        <v>4</v>
      </c>
      <c r="R31" s="816">
        <v>108</v>
      </c>
      <c r="S31" s="879"/>
      <c r="U31" s="815" t="s">
        <v>875</v>
      </c>
      <c r="V31" s="815" t="s">
        <v>813</v>
      </c>
      <c r="W31" s="816">
        <v>1506</v>
      </c>
      <c r="X31" s="815" t="s">
        <v>809</v>
      </c>
      <c r="Z31" s="815" t="s">
        <v>892</v>
      </c>
      <c r="AA31" s="815" t="s">
        <v>809</v>
      </c>
      <c r="AB31" s="816">
        <v>294</v>
      </c>
    </row>
    <row r="32" spans="1:28" ht="15">
      <c r="A32" s="815" t="s">
        <v>866</v>
      </c>
      <c r="B32" s="815" t="s">
        <v>998</v>
      </c>
      <c r="C32" s="815" t="s">
        <v>810</v>
      </c>
      <c r="D32" s="815" t="s">
        <v>811</v>
      </c>
      <c r="E32" s="816">
        <v>675</v>
      </c>
      <c r="G32" s="815" t="s">
        <v>869</v>
      </c>
      <c r="H32" s="816">
        <v>4</v>
      </c>
      <c r="I32" s="816">
        <v>447</v>
      </c>
      <c r="K32" s="815" t="s">
        <v>677</v>
      </c>
      <c r="L32" s="815" t="s">
        <v>872</v>
      </c>
      <c r="M32" s="815" t="s">
        <v>847</v>
      </c>
      <c r="N32" s="816">
        <v>2</v>
      </c>
      <c r="P32" s="815" t="s">
        <v>869</v>
      </c>
      <c r="Q32" s="816">
        <v>5</v>
      </c>
      <c r="R32" s="816">
        <v>15</v>
      </c>
      <c r="S32" s="879"/>
      <c r="U32" s="815" t="s">
        <v>877</v>
      </c>
      <c r="V32" s="815" t="s">
        <v>815</v>
      </c>
      <c r="W32" s="816">
        <v>3</v>
      </c>
      <c r="X32" s="815" t="s">
        <v>810</v>
      </c>
      <c r="Z32" s="815" t="s">
        <v>893</v>
      </c>
      <c r="AA32" s="815" t="s">
        <v>810</v>
      </c>
      <c r="AB32" s="816">
        <v>398</v>
      </c>
    </row>
    <row r="33" spans="1:28" ht="15">
      <c r="A33" s="815" t="s">
        <v>866</v>
      </c>
      <c r="B33" s="815" t="s">
        <v>998</v>
      </c>
      <c r="C33" s="815" t="s">
        <v>809</v>
      </c>
      <c r="D33" s="815" t="s">
        <v>812</v>
      </c>
      <c r="E33" s="816">
        <v>36</v>
      </c>
      <c r="G33" s="815" t="s">
        <v>869</v>
      </c>
      <c r="H33" s="816">
        <v>5</v>
      </c>
      <c r="I33" s="816">
        <v>90</v>
      </c>
      <c r="K33" s="815" t="s">
        <v>677</v>
      </c>
      <c r="L33" s="815" t="s">
        <v>872</v>
      </c>
      <c r="M33" s="815" t="s">
        <v>848</v>
      </c>
      <c r="N33" s="816">
        <v>4</v>
      </c>
      <c r="P33" s="815" t="s">
        <v>869</v>
      </c>
      <c r="Q33" s="816">
        <v>6</v>
      </c>
      <c r="R33" s="816">
        <v>19</v>
      </c>
      <c r="S33" s="879"/>
      <c r="U33" s="815" t="s">
        <v>877</v>
      </c>
      <c r="V33" s="815" t="s">
        <v>815</v>
      </c>
      <c r="W33" s="816">
        <v>2</v>
      </c>
      <c r="X33" s="815" t="s">
        <v>809</v>
      </c>
      <c r="Z33" s="815" t="s">
        <v>893</v>
      </c>
      <c r="AA33" s="815" t="s">
        <v>809</v>
      </c>
      <c r="AB33" s="816">
        <v>459</v>
      </c>
    </row>
    <row r="34" spans="1:28" ht="15">
      <c r="A34" s="815" t="s">
        <v>866</v>
      </c>
      <c r="B34" s="815" t="s">
        <v>998</v>
      </c>
      <c r="C34" s="815" t="s">
        <v>809</v>
      </c>
      <c r="D34" s="815" t="s">
        <v>811</v>
      </c>
      <c r="E34" s="816">
        <v>985</v>
      </c>
      <c r="G34" s="815" t="s">
        <v>869</v>
      </c>
      <c r="H34" s="816">
        <v>6</v>
      </c>
      <c r="I34" s="816">
        <v>92</v>
      </c>
      <c r="K34" s="815" t="s">
        <v>677</v>
      </c>
      <c r="L34" s="815" t="s">
        <v>872</v>
      </c>
      <c r="M34" s="815" t="s">
        <v>850</v>
      </c>
      <c r="N34" s="816">
        <v>1</v>
      </c>
      <c r="P34" s="815" t="s">
        <v>869</v>
      </c>
      <c r="Q34" s="816">
        <v>7</v>
      </c>
      <c r="R34" s="816">
        <v>13</v>
      </c>
      <c r="S34" s="879"/>
      <c r="U34" s="815" t="s">
        <v>877</v>
      </c>
      <c r="V34" s="815" t="s">
        <v>814</v>
      </c>
      <c r="W34" s="816">
        <v>2208</v>
      </c>
      <c r="X34" s="815" t="s">
        <v>810</v>
      </c>
      <c r="Z34" s="815" t="s">
        <v>894</v>
      </c>
      <c r="AA34" s="815" t="s">
        <v>810</v>
      </c>
      <c r="AB34" s="816">
        <v>11794</v>
      </c>
    </row>
    <row r="35" spans="1:28" ht="15">
      <c r="A35" s="815" t="s">
        <v>867</v>
      </c>
      <c r="B35" s="815" t="s">
        <v>677</v>
      </c>
      <c r="C35" s="815" t="s">
        <v>810</v>
      </c>
      <c r="D35" s="815" t="s">
        <v>812</v>
      </c>
      <c r="E35" s="816">
        <v>2192</v>
      </c>
      <c r="G35" s="815" t="s">
        <v>869</v>
      </c>
      <c r="H35" s="816">
        <v>7</v>
      </c>
      <c r="I35" s="816">
        <v>110</v>
      </c>
      <c r="K35" s="815" t="s">
        <v>677</v>
      </c>
      <c r="L35" s="815" t="s">
        <v>872</v>
      </c>
      <c r="M35" s="815" t="s">
        <v>851</v>
      </c>
      <c r="N35" s="816">
        <v>11</v>
      </c>
      <c r="P35" s="815" t="s">
        <v>869</v>
      </c>
      <c r="Q35" s="816">
        <v>8</v>
      </c>
      <c r="R35" s="816">
        <v>18</v>
      </c>
      <c r="S35" s="879"/>
      <c r="U35" s="815" t="s">
        <v>877</v>
      </c>
      <c r="V35" s="815" t="s">
        <v>814</v>
      </c>
      <c r="W35" s="816">
        <v>1514</v>
      </c>
      <c r="X35" s="815" t="s">
        <v>809</v>
      </c>
      <c r="Z35" s="815" t="s">
        <v>894</v>
      </c>
      <c r="AA35" s="815" t="s">
        <v>809</v>
      </c>
      <c r="AB35" s="816">
        <v>12658</v>
      </c>
    </row>
    <row r="36" spans="1:28" ht="15">
      <c r="A36" s="815" t="s">
        <v>867</v>
      </c>
      <c r="B36" s="815" t="s">
        <v>677</v>
      </c>
      <c r="C36" s="815" t="s">
        <v>810</v>
      </c>
      <c r="D36" s="815" t="s">
        <v>811</v>
      </c>
      <c r="E36" s="816">
        <v>1304</v>
      </c>
      <c r="G36" s="815" t="s">
        <v>869</v>
      </c>
      <c r="H36" s="816">
        <v>8</v>
      </c>
      <c r="I36" s="816">
        <v>75</v>
      </c>
      <c r="K36" s="815" t="s">
        <v>677</v>
      </c>
      <c r="L36" s="815" t="s">
        <v>872</v>
      </c>
      <c r="M36" s="815" t="s">
        <v>852</v>
      </c>
      <c r="N36" s="816">
        <v>586</v>
      </c>
      <c r="P36" s="815" t="s">
        <v>869</v>
      </c>
      <c r="Q36" s="816">
        <v>9</v>
      </c>
      <c r="R36" s="816">
        <v>10</v>
      </c>
      <c r="S36" s="879"/>
      <c r="U36" s="815" t="s">
        <v>877</v>
      </c>
      <c r="V36" s="815" t="s">
        <v>813</v>
      </c>
      <c r="W36" s="816">
        <v>1711</v>
      </c>
      <c r="X36" s="815" t="s">
        <v>810</v>
      </c>
      <c r="Z36" s="815" t="s">
        <v>895</v>
      </c>
      <c r="AA36" s="815" t="s">
        <v>810</v>
      </c>
      <c r="AB36" s="816">
        <v>493</v>
      </c>
    </row>
    <row r="37" spans="1:28" ht="15">
      <c r="A37" s="815" t="s">
        <v>867</v>
      </c>
      <c r="B37" s="815" t="s">
        <v>677</v>
      </c>
      <c r="C37" s="815" t="s">
        <v>809</v>
      </c>
      <c r="D37" s="815" t="s">
        <v>812</v>
      </c>
      <c r="E37" s="816">
        <v>2387</v>
      </c>
      <c r="G37" s="815" t="s">
        <v>869</v>
      </c>
      <c r="H37" s="816">
        <v>9</v>
      </c>
      <c r="I37" s="816">
        <v>46</v>
      </c>
      <c r="K37" s="815" t="s">
        <v>677</v>
      </c>
      <c r="L37" s="815" t="s">
        <v>872</v>
      </c>
      <c r="M37" s="815" t="s">
        <v>853</v>
      </c>
      <c r="N37" s="816">
        <v>8</v>
      </c>
      <c r="P37" s="815" t="s">
        <v>869</v>
      </c>
      <c r="Q37" s="816">
        <v>10</v>
      </c>
      <c r="R37" s="816">
        <v>5</v>
      </c>
      <c r="S37" s="879"/>
      <c r="U37" s="815" t="s">
        <v>877</v>
      </c>
      <c r="V37" s="815" t="s">
        <v>813</v>
      </c>
      <c r="W37" s="816">
        <v>2485</v>
      </c>
      <c r="X37" s="815" t="s">
        <v>809</v>
      </c>
      <c r="Z37" s="815" t="s">
        <v>895</v>
      </c>
      <c r="AA37" s="815" t="s">
        <v>809</v>
      </c>
      <c r="AB37" s="816">
        <v>569</v>
      </c>
    </row>
    <row r="38" spans="1:28" ht="15">
      <c r="A38" s="815" t="s">
        <v>867</v>
      </c>
      <c r="B38" s="815" t="s">
        <v>677</v>
      </c>
      <c r="C38" s="815" t="s">
        <v>809</v>
      </c>
      <c r="D38" s="815" t="s">
        <v>811</v>
      </c>
      <c r="E38" s="816">
        <v>1133</v>
      </c>
      <c r="G38" s="815" t="s">
        <v>869</v>
      </c>
      <c r="H38" s="816">
        <v>10</v>
      </c>
      <c r="I38" s="816">
        <v>60</v>
      </c>
      <c r="K38" s="815" t="s">
        <v>677</v>
      </c>
      <c r="L38" s="815" t="s">
        <v>872</v>
      </c>
      <c r="M38" s="815" t="s">
        <v>854</v>
      </c>
      <c r="N38" s="816">
        <v>18</v>
      </c>
      <c r="P38" s="815" t="s">
        <v>869</v>
      </c>
      <c r="Q38" s="816">
        <v>11</v>
      </c>
      <c r="R38" s="816">
        <v>4</v>
      </c>
      <c r="S38" s="879"/>
      <c r="U38" s="815" t="s">
        <v>879</v>
      </c>
      <c r="V38" s="815" t="s">
        <v>814</v>
      </c>
      <c r="W38" s="816">
        <v>367</v>
      </c>
      <c r="X38" s="815" t="s">
        <v>810</v>
      </c>
      <c r="Z38" s="815" t="s">
        <v>897</v>
      </c>
      <c r="AA38" s="815" t="s">
        <v>810</v>
      </c>
      <c r="AB38" s="816">
        <v>159965</v>
      </c>
    </row>
    <row r="39" spans="1:28" ht="15">
      <c r="A39" s="815" t="s">
        <v>867</v>
      </c>
      <c r="B39" s="815" t="s">
        <v>681</v>
      </c>
      <c r="C39" s="815" t="s">
        <v>810</v>
      </c>
      <c r="D39" s="815" t="s">
        <v>812</v>
      </c>
      <c r="E39" s="816">
        <v>770</v>
      </c>
      <c r="G39" s="815" t="s">
        <v>869</v>
      </c>
      <c r="H39" s="816">
        <v>11</v>
      </c>
      <c r="I39" s="816">
        <v>33</v>
      </c>
      <c r="K39" s="815" t="s">
        <v>677</v>
      </c>
      <c r="L39" s="815" t="s">
        <v>872</v>
      </c>
      <c r="M39" s="815" t="s">
        <v>855</v>
      </c>
      <c r="N39" s="816">
        <v>3</v>
      </c>
      <c r="P39" s="815" t="s">
        <v>869</v>
      </c>
      <c r="Q39" s="816">
        <v>12</v>
      </c>
      <c r="R39" s="816">
        <v>6</v>
      </c>
      <c r="S39" s="879"/>
      <c r="U39" s="815" t="s">
        <v>879</v>
      </c>
      <c r="V39" s="815" t="s">
        <v>814</v>
      </c>
      <c r="W39" s="816">
        <v>216</v>
      </c>
      <c r="X39" s="815" t="s">
        <v>809</v>
      </c>
      <c r="Z39" s="815" t="s">
        <v>897</v>
      </c>
      <c r="AA39" s="815" t="s">
        <v>809</v>
      </c>
      <c r="AB39" s="816">
        <v>144732</v>
      </c>
    </row>
    <row r="40" spans="1:28" ht="15">
      <c r="A40" s="815" t="s">
        <v>867</v>
      </c>
      <c r="B40" s="815" t="s">
        <v>681</v>
      </c>
      <c r="C40" s="815" t="s">
        <v>810</v>
      </c>
      <c r="D40" s="815" t="s">
        <v>811</v>
      </c>
      <c r="E40" s="816">
        <v>365</v>
      </c>
      <c r="G40" s="815" t="s">
        <v>869</v>
      </c>
      <c r="H40" s="816">
        <v>12</v>
      </c>
      <c r="I40" s="816">
        <v>54</v>
      </c>
      <c r="K40" s="815" t="s">
        <v>677</v>
      </c>
      <c r="L40" s="815" t="s">
        <v>872</v>
      </c>
      <c r="M40" s="815" t="s">
        <v>681</v>
      </c>
      <c r="N40" s="816">
        <v>51</v>
      </c>
      <c r="P40" s="815" t="s">
        <v>871</v>
      </c>
      <c r="Q40" s="816">
        <v>0</v>
      </c>
      <c r="R40" s="816">
        <v>4</v>
      </c>
      <c r="S40" s="879"/>
      <c r="U40" s="815" t="s">
        <v>879</v>
      </c>
      <c r="V40" s="815" t="s">
        <v>813</v>
      </c>
      <c r="W40" s="816">
        <v>185</v>
      </c>
      <c r="X40" s="815" t="s">
        <v>810</v>
      </c>
      <c r="Z40" s="815" t="s">
        <v>899</v>
      </c>
      <c r="AA40" s="815" t="s">
        <v>810</v>
      </c>
      <c r="AB40" s="816">
        <v>406</v>
      </c>
    </row>
    <row r="41" spans="1:28" ht="15">
      <c r="A41" s="815" t="s">
        <v>867</v>
      </c>
      <c r="B41" s="815" t="s">
        <v>681</v>
      </c>
      <c r="C41" s="815" t="s">
        <v>809</v>
      </c>
      <c r="D41" s="815" t="s">
        <v>812</v>
      </c>
      <c r="E41" s="816">
        <v>963</v>
      </c>
      <c r="G41" s="815" t="s">
        <v>871</v>
      </c>
      <c r="H41" s="816">
        <v>0</v>
      </c>
      <c r="I41" s="816">
        <v>34</v>
      </c>
      <c r="K41" s="815" t="s">
        <v>677</v>
      </c>
      <c r="L41" s="815" t="s">
        <v>872</v>
      </c>
      <c r="M41" s="815" t="s">
        <v>857</v>
      </c>
      <c r="N41" s="816">
        <v>43</v>
      </c>
      <c r="P41" s="815" t="s">
        <v>871</v>
      </c>
      <c r="Q41" s="816">
        <v>1</v>
      </c>
      <c r="R41" s="816">
        <v>21</v>
      </c>
      <c r="S41" s="879"/>
      <c r="U41" s="815" t="s">
        <v>879</v>
      </c>
      <c r="V41" s="815" t="s">
        <v>813</v>
      </c>
      <c r="W41" s="816">
        <v>627</v>
      </c>
      <c r="X41" s="815" t="s">
        <v>809</v>
      </c>
      <c r="Z41" s="815" t="s">
        <v>899</v>
      </c>
      <c r="AA41" s="815" t="s">
        <v>809</v>
      </c>
      <c r="AB41" s="816">
        <v>421</v>
      </c>
    </row>
    <row r="42" spans="1:28" ht="15">
      <c r="A42" s="815" t="s">
        <v>867</v>
      </c>
      <c r="B42" s="815" t="s">
        <v>681</v>
      </c>
      <c r="C42" s="815" t="s">
        <v>809</v>
      </c>
      <c r="D42" s="815" t="s">
        <v>811</v>
      </c>
      <c r="E42" s="816">
        <v>339</v>
      </c>
      <c r="G42" s="815" t="s">
        <v>871</v>
      </c>
      <c r="H42" s="816">
        <v>1</v>
      </c>
      <c r="I42" s="816">
        <v>135</v>
      </c>
      <c r="K42" s="815" t="s">
        <v>677</v>
      </c>
      <c r="L42" s="815" t="s">
        <v>872</v>
      </c>
      <c r="M42" s="815" t="s">
        <v>858</v>
      </c>
      <c r="N42" s="816">
        <v>3</v>
      </c>
      <c r="P42" s="815" t="s">
        <v>871</v>
      </c>
      <c r="Q42" s="816">
        <v>2</v>
      </c>
      <c r="R42" s="816">
        <v>53</v>
      </c>
      <c r="S42" s="879"/>
      <c r="U42" s="815" t="s">
        <v>880</v>
      </c>
      <c r="V42" s="815" t="s">
        <v>814</v>
      </c>
      <c r="W42" s="816">
        <v>203</v>
      </c>
      <c r="X42" s="815" t="s">
        <v>810</v>
      </c>
      <c r="Z42" s="815" t="s">
        <v>901</v>
      </c>
      <c r="AA42" s="815" t="s">
        <v>810</v>
      </c>
      <c r="AB42" s="816">
        <v>538</v>
      </c>
    </row>
    <row r="43" spans="1:28" ht="15">
      <c r="A43" s="815" t="s">
        <v>867</v>
      </c>
      <c r="B43" s="815" t="s">
        <v>683</v>
      </c>
      <c r="C43" s="815" t="s">
        <v>810</v>
      </c>
      <c r="D43" s="815" t="s">
        <v>812</v>
      </c>
      <c r="E43" s="816">
        <v>2</v>
      </c>
      <c r="G43" s="815" t="s">
        <v>871</v>
      </c>
      <c r="H43" s="816">
        <v>2</v>
      </c>
      <c r="I43" s="816">
        <v>478</v>
      </c>
      <c r="K43" s="815" t="s">
        <v>677</v>
      </c>
      <c r="L43" s="815" t="s">
        <v>872</v>
      </c>
      <c r="M43" s="815" t="s">
        <v>859</v>
      </c>
      <c r="N43" s="816">
        <v>6</v>
      </c>
      <c r="P43" s="815" t="s">
        <v>871</v>
      </c>
      <c r="Q43" s="816">
        <v>3</v>
      </c>
      <c r="R43" s="816">
        <v>31</v>
      </c>
      <c r="S43" s="879"/>
      <c r="U43" s="815" t="s">
        <v>880</v>
      </c>
      <c r="V43" s="815" t="s">
        <v>814</v>
      </c>
      <c r="W43" s="816">
        <v>145</v>
      </c>
      <c r="X43" s="815" t="s">
        <v>809</v>
      </c>
      <c r="Z43" s="815" t="s">
        <v>901</v>
      </c>
      <c r="AA43" s="815" t="s">
        <v>809</v>
      </c>
      <c r="AB43" s="816">
        <v>562</v>
      </c>
    </row>
    <row r="44" spans="1:28" ht="15">
      <c r="A44" s="815" t="s">
        <v>867</v>
      </c>
      <c r="B44" s="815" t="s">
        <v>683</v>
      </c>
      <c r="C44" s="815" t="s">
        <v>810</v>
      </c>
      <c r="D44" s="815" t="s">
        <v>811</v>
      </c>
      <c r="E44" s="816">
        <v>2</v>
      </c>
      <c r="G44" s="815" t="s">
        <v>871</v>
      </c>
      <c r="H44" s="816">
        <v>3</v>
      </c>
      <c r="I44" s="816">
        <v>191</v>
      </c>
      <c r="K44" s="815" t="s">
        <v>677</v>
      </c>
      <c r="L44" s="815" t="s">
        <v>872</v>
      </c>
      <c r="M44" s="815" t="s">
        <v>861</v>
      </c>
      <c r="N44" s="816">
        <v>39</v>
      </c>
      <c r="P44" s="815" t="s">
        <v>871</v>
      </c>
      <c r="Q44" s="816">
        <v>4</v>
      </c>
      <c r="R44" s="816">
        <v>199</v>
      </c>
      <c r="S44" s="879"/>
      <c r="U44" s="815" t="s">
        <v>880</v>
      </c>
      <c r="V44" s="815" t="s">
        <v>813</v>
      </c>
      <c r="W44" s="816">
        <v>229</v>
      </c>
      <c r="X44" s="815" t="s">
        <v>810</v>
      </c>
      <c r="Z44" s="815" t="s">
        <v>903</v>
      </c>
      <c r="AA44" s="815" t="s">
        <v>810</v>
      </c>
      <c r="AB44" s="816">
        <v>3274</v>
      </c>
    </row>
    <row r="45" spans="1:28" ht="15">
      <c r="A45" s="815" t="s">
        <v>867</v>
      </c>
      <c r="B45" s="815" t="s">
        <v>683</v>
      </c>
      <c r="C45" s="815" t="s">
        <v>809</v>
      </c>
      <c r="D45" s="815" t="s">
        <v>812</v>
      </c>
      <c r="E45" s="816">
        <v>2</v>
      </c>
      <c r="G45" s="815" t="s">
        <v>871</v>
      </c>
      <c r="H45" s="816">
        <v>4</v>
      </c>
      <c r="I45" s="816">
        <v>1015</v>
      </c>
      <c r="K45" s="815" t="s">
        <v>677</v>
      </c>
      <c r="L45" s="815" t="s">
        <v>872</v>
      </c>
      <c r="M45" s="815" t="s">
        <v>863</v>
      </c>
      <c r="N45" s="816">
        <v>7</v>
      </c>
      <c r="P45" s="815" t="s">
        <v>871</v>
      </c>
      <c r="Q45" s="816">
        <v>5</v>
      </c>
      <c r="R45" s="816">
        <v>33</v>
      </c>
      <c r="S45" s="879"/>
      <c r="U45" s="815" t="s">
        <v>880</v>
      </c>
      <c r="V45" s="815" t="s">
        <v>813</v>
      </c>
      <c r="W45" s="816">
        <v>456</v>
      </c>
      <c r="X45" s="815" t="s">
        <v>809</v>
      </c>
      <c r="Z45" s="815" t="s">
        <v>903</v>
      </c>
      <c r="AA45" s="815" t="s">
        <v>809</v>
      </c>
      <c r="AB45" s="816">
        <v>3579</v>
      </c>
    </row>
    <row r="46" spans="1:28" ht="15">
      <c r="A46" s="815" t="s">
        <v>867</v>
      </c>
      <c r="B46" s="815" t="s">
        <v>683</v>
      </c>
      <c r="C46" s="815" t="s">
        <v>809</v>
      </c>
      <c r="D46" s="815" t="s">
        <v>811</v>
      </c>
      <c r="E46" s="816">
        <v>1</v>
      </c>
      <c r="G46" s="815" t="s">
        <v>871</v>
      </c>
      <c r="H46" s="816">
        <v>5</v>
      </c>
      <c r="I46" s="816">
        <v>153</v>
      </c>
      <c r="K46" s="815" t="s">
        <v>677</v>
      </c>
      <c r="L46" s="815" t="s">
        <v>872</v>
      </c>
      <c r="M46" s="815" t="s">
        <v>864</v>
      </c>
      <c r="N46" s="816">
        <v>36</v>
      </c>
      <c r="P46" s="815" t="s">
        <v>871</v>
      </c>
      <c r="Q46" s="816">
        <v>6</v>
      </c>
      <c r="R46" s="816">
        <v>21</v>
      </c>
      <c r="S46" s="879"/>
      <c r="U46" s="815" t="s">
        <v>882</v>
      </c>
      <c r="V46" s="815" t="s">
        <v>815</v>
      </c>
      <c r="W46" s="816">
        <v>1</v>
      </c>
      <c r="X46" s="815" t="s">
        <v>810</v>
      </c>
      <c r="Z46" s="815" t="s">
        <v>905</v>
      </c>
      <c r="AA46" s="815" t="s">
        <v>810</v>
      </c>
      <c r="AB46" s="816">
        <v>278</v>
      </c>
    </row>
    <row r="47" spans="1:28" ht="15">
      <c r="A47" s="815" t="s">
        <v>867</v>
      </c>
      <c r="B47" s="815" t="s">
        <v>815</v>
      </c>
      <c r="C47" s="815" t="s">
        <v>810</v>
      </c>
      <c r="D47" s="815" t="s">
        <v>812</v>
      </c>
      <c r="E47" s="816">
        <v>2</v>
      </c>
      <c r="G47" s="815" t="s">
        <v>871</v>
      </c>
      <c r="H47" s="816">
        <v>6</v>
      </c>
      <c r="I47" s="816">
        <v>196</v>
      </c>
      <c r="K47" s="815" t="s">
        <v>677</v>
      </c>
      <c r="L47" s="815" t="s">
        <v>872</v>
      </c>
      <c r="M47" s="815" t="s">
        <v>684</v>
      </c>
      <c r="N47" s="816">
        <v>13</v>
      </c>
      <c r="P47" s="815" t="s">
        <v>871</v>
      </c>
      <c r="Q47" s="816">
        <v>7</v>
      </c>
      <c r="R47" s="816">
        <v>24</v>
      </c>
      <c r="S47" s="879"/>
      <c r="U47" s="815" t="s">
        <v>882</v>
      </c>
      <c r="V47" s="815" t="s">
        <v>814</v>
      </c>
      <c r="W47" s="816">
        <v>280</v>
      </c>
      <c r="X47" s="815" t="s">
        <v>810</v>
      </c>
      <c r="Z47" s="815" t="s">
        <v>905</v>
      </c>
      <c r="AA47" s="815" t="s">
        <v>809</v>
      </c>
      <c r="AB47" s="816">
        <v>364</v>
      </c>
    </row>
    <row r="48" spans="1:28" ht="15">
      <c r="A48" s="815" t="s">
        <v>867</v>
      </c>
      <c r="B48" s="815" t="s">
        <v>815</v>
      </c>
      <c r="C48" s="815" t="s">
        <v>810</v>
      </c>
      <c r="D48" s="815" t="s">
        <v>811</v>
      </c>
      <c r="E48" s="816">
        <v>3</v>
      </c>
      <c r="G48" s="815" t="s">
        <v>871</v>
      </c>
      <c r="H48" s="816">
        <v>7</v>
      </c>
      <c r="I48" s="816">
        <v>183</v>
      </c>
      <c r="K48" s="815" t="s">
        <v>677</v>
      </c>
      <c r="L48" s="815" t="s">
        <v>872</v>
      </c>
      <c r="M48" s="815" t="s">
        <v>687</v>
      </c>
      <c r="N48" s="816">
        <v>21574</v>
      </c>
      <c r="P48" s="815" t="s">
        <v>871</v>
      </c>
      <c r="Q48" s="816">
        <v>8</v>
      </c>
      <c r="R48" s="816">
        <v>28</v>
      </c>
      <c r="S48" s="879"/>
      <c r="U48" s="815" t="s">
        <v>882</v>
      </c>
      <c r="V48" s="815" t="s">
        <v>814</v>
      </c>
      <c r="W48" s="816">
        <v>214</v>
      </c>
      <c r="X48" s="815" t="s">
        <v>809</v>
      </c>
      <c r="Z48" s="815" t="s">
        <v>907</v>
      </c>
      <c r="AA48" s="815" t="s">
        <v>810</v>
      </c>
      <c r="AB48" s="816">
        <v>780</v>
      </c>
    </row>
    <row r="49" spans="1:28" ht="15">
      <c r="A49" s="815" t="s">
        <v>867</v>
      </c>
      <c r="B49" s="815" t="s">
        <v>815</v>
      </c>
      <c r="C49" s="815" t="s">
        <v>809</v>
      </c>
      <c r="D49" s="815" t="s">
        <v>812</v>
      </c>
      <c r="E49" s="816">
        <v>1</v>
      </c>
      <c r="G49" s="815" t="s">
        <v>871</v>
      </c>
      <c r="H49" s="816">
        <v>8</v>
      </c>
      <c r="I49" s="816">
        <v>152</v>
      </c>
      <c r="K49" s="815" t="s">
        <v>677</v>
      </c>
      <c r="L49" s="815" t="s">
        <v>872</v>
      </c>
      <c r="M49" s="815" t="s">
        <v>689</v>
      </c>
      <c r="N49" s="816">
        <v>20</v>
      </c>
      <c r="P49" s="815" t="s">
        <v>871</v>
      </c>
      <c r="Q49" s="816">
        <v>9</v>
      </c>
      <c r="R49" s="816">
        <v>16</v>
      </c>
      <c r="S49" s="879"/>
      <c r="U49" s="815" t="s">
        <v>882</v>
      </c>
      <c r="V49" s="815" t="s">
        <v>813</v>
      </c>
      <c r="W49" s="816">
        <v>408</v>
      </c>
      <c r="X49" s="815" t="s">
        <v>810</v>
      </c>
      <c r="Z49" s="815" t="s">
        <v>907</v>
      </c>
      <c r="AA49" s="815" t="s">
        <v>809</v>
      </c>
      <c r="AB49" s="816">
        <v>906</v>
      </c>
    </row>
    <row r="50" spans="1:28" ht="15">
      <c r="A50" s="815" t="s">
        <v>867</v>
      </c>
      <c r="B50" s="815" t="s">
        <v>815</v>
      </c>
      <c r="C50" s="815" t="s">
        <v>809</v>
      </c>
      <c r="D50" s="815" t="s">
        <v>811</v>
      </c>
      <c r="E50" s="816">
        <v>1</v>
      </c>
      <c r="G50" s="815" t="s">
        <v>871</v>
      </c>
      <c r="H50" s="816">
        <v>9</v>
      </c>
      <c r="I50" s="816">
        <v>121</v>
      </c>
      <c r="K50" s="815" t="s">
        <v>677</v>
      </c>
      <c r="L50" s="815" t="s">
        <v>872</v>
      </c>
      <c r="M50" s="815" t="s">
        <v>690</v>
      </c>
      <c r="N50" s="816">
        <v>38</v>
      </c>
      <c r="P50" s="815" t="s">
        <v>871</v>
      </c>
      <c r="Q50" s="816">
        <v>10</v>
      </c>
      <c r="R50" s="816">
        <v>14</v>
      </c>
      <c r="S50" s="879"/>
      <c r="U50" s="815" t="s">
        <v>882</v>
      </c>
      <c r="V50" s="815" t="s">
        <v>813</v>
      </c>
      <c r="W50" s="816">
        <v>717</v>
      </c>
      <c r="X50" s="815" t="s">
        <v>809</v>
      </c>
      <c r="Z50" s="815" t="s">
        <v>881</v>
      </c>
      <c r="AA50" s="815" t="s">
        <v>810</v>
      </c>
      <c r="AB50" s="816">
        <v>502</v>
      </c>
    </row>
    <row r="51" spans="1:28" ht="15">
      <c r="A51" s="815" t="s">
        <v>867</v>
      </c>
      <c r="B51" s="815" t="s">
        <v>814</v>
      </c>
      <c r="C51" s="815" t="s">
        <v>810</v>
      </c>
      <c r="D51" s="815" t="s">
        <v>812</v>
      </c>
      <c r="E51" s="816">
        <v>1</v>
      </c>
      <c r="G51" s="815" t="s">
        <v>871</v>
      </c>
      <c r="H51" s="816">
        <v>10</v>
      </c>
      <c r="I51" s="816">
        <v>95</v>
      </c>
      <c r="K51" s="815" t="s">
        <v>677</v>
      </c>
      <c r="L51" s="815" t="s">
        <v>872</v>
      </c>
      <c r="M51" s="815" t="s">
        <v>691</v>
      </c>
      <c r="N51" s="816">
        <v>3138</v>
      </c>
      <c r="P51" s="815" t="s">
        <v>871</v>
      </c>
      <c r="Q51" s="816">
        <v>11</v>
      </c>
      <c r="R51" s="816">
        <v>7</v>
      </c>
      <c r="S51" s="879"/>
      <c r="U51" s="815" t="s">
        <v>884</v>
      </c>
      <c r="V51" s="815" t="s">
        <v>815</v>
      </c>
      <c r="W51" s="816">
        <v>6</v>
      </c>
      <c r="X51" s="815" t="s">
        <v>810</v>
      </c>
      <c r="Z51" s="815" t="s">
        <v>881</v>
      </c>
      <c r="AA51" s="815" t="s">
        <v>809</v>
      </c>
      <c r="AB51" s="816">
        <v>755</v>
      </c>
    </row>
    <row r="52" spans="1:28" ht="15">
      <c r="A52" s="815" t="s">
        <v>867</v>
      </c>
      <c r="B52" s="815" t="s">
        <v>997</v>
      </c>
      <c r="C52" s="815" t="s">
        <v>810</v>
      </c>
      <c r="D52" s="815" t="s">
        <v>812</v>
      </c>
      <c r="E52" s="816">
        <v>1003</v>
      </c>
      <c r="G52" s="815" t="s">
        <v>871</v>
      </c>
      <c r="H52" s="816">
        <v>11</v>
      </c>
      <c r="I52" s="816">
        <v>84</v>
      </c>
      <c r="K52" s="815" t="s">
        <v>677</v>
      </c>
      <c r="L52" s="815" t="s">
        <v>874</v>
      </c>
      <c r="M52" s="815" t="s">
        <v>677</v>
      </c>
      <c r="N52" s="816">
        <v>6</v>
      </c>
      <c r="P52" s="815" t="s">
        <v>871</v>
      </c>
      <c r="Q52" s="816">
        <v>12</v>
      </c>
      <c r="R52" s="816">
        <v>9</v>
      </c>
      <c r="S52" s="879"/>
      <c r="U52" s="815" t="s">
        <v>884</v>
      </c>
      <c r="V52" s="815" t="s">
        <v>815</v>
      </c>
      <c r="W52" s="816">
        <v>9</v>
      </c>
      <c r="X52" s="815" t="s">
        <v>809</v>
      </c>
      <c r="Z52" s="815" t="s">
        <v>910</v>
      </c>
      <c r="AA52" s="815" t="s">
        <v>810</v>
      </c>
      <c r="AB52" s="816">
        <v>310</v>
      </c>
    </row>
    <row r="53" spans="1:28" ht="15">
      <c r="A53" s="815" t="s">
        <v>867</v>
      </c>
      <c r="B53" s="815" t="s">
        <v>997</v>
      </c>
      <c r="C53" s="815" t="s">
        <v>810</v>
      </c>
      <c r="D53" s="815" t="s">
        <v>811</v>
      </c>
      <c r="E53" s="816">
        <v>500</v>
      </c>
      <c r="G53" s="815" t="s">
        <v>871</v>
      </c>
      <c r="H53" s="816">
        <v>12</v>
      </c>
      <c r="I53" s="816">
        <v>112</v>
      </c>
      <c r="K53" s="815" t="s">
        <v>677</v>
      </c>
      <c r="L53" s="815" t="s">
        <v>874</v>
      </c>
      <c r="M53" s="815" t="s">
        <v>848</v>
      </c>
      <c r="N53" s="816">
        <v>1</v>
      </c>
      <c r="P53" s="815" t="s">
        <v>873</v>
      </c>
      <c r="Q53" s="816">
        <v>0</v>
      </c>
      <c r="R53" s="816">
        <v>130</v>
      </c>
      <c r="S53" s="879"/>
      <c r="U53" s="815" t="s">
        <v>884</v>
      </c>
      <c r="V53" s="815" t="s">
        <v>814</v>
      </c>
      <c r="W53" s="816">
        <v>2030</v>
      </c>
      <c r="X53" s="815" t="s">
        <v>810</v>
      </c>
      <c r="Z53" s="815" t="s">
        <v>910</v>
      </c>
      <c r="AA53" s="815" t="s">
        <v>809</v>
      </c>
      <c r="AB53" s="816">
        <v>339</v>
      </c>
    </row>
    <row r="54" spans="1:28" ht="15">
      <c r="A54" s="815" t="s">
        <v>867</v>
      </c>
      <c r="B54" s="815" t="s">
        <v>997</v>
      </c>
      <c r="C54" s="815" t="s">
        <v>809</v>
      </c>
      <c r="D54" s="815" t="s">
        <v>812</v>
      </c>
      <c r="E54" s="816">
        <v>1017</v>
      </c>
      <c r="G54" s="815" t="s">
        <v>873</v>
      </c>
      <c r="H54" s="816">
        <v>0</v>
      </c>
      <c r="I54" s="816">
        <v>104</v>
      </c>
      <c r="K54" s="815" t="s">
        <v>677</v>
      </c>
      <c r="L54" s="815" t="s">
        <v>874</v>
      </c>
      <c r="M54" s="815" t="s">
        <v>851</v>
      </c>
      <c r="N54" s="816">
        <v>2</v>
      </c>
      <c r="P54" s="815" t="s">
        <v>873</v>
      </c>
      <c r="Q54" s="816">
        <v>1</v>
      </c>
      <c r="R54" s="816">
        <v>524</v>
      </c>
      <c r="S54" s="879"/>
      <c r="U54" s="815" t="s">
        <v>884</v>
      </c>
      <c r="V54" s="815" t="s">
        <v>814</v>
      </c>
      <c r="W54" s="816">
        <v>1306</v>
      </c>
      <c r="X54" s="815" t="s">
        <v>809</v>
      </c>
      <c r="Z54" s="815" t="s">
        <v>912</v>
      </c>
      <c r="AA54" s="815" t="s">
        <v>810</v>
      </c>
      <c r="AB54" s="816">
        <v>34847</v>
      </c>
    </row>
    <row r="55" spans="1:28" ht="15">
      <c r="A55" s="815" t="s">
        <v>867</v>
      </c>
      <c r="B55" s="815" t="s">
        <v>997</v>
      </c>
      <c r="C55" s="815" t="s">
        <v>809</v>
      </c>
      <c r="D55" s="815" t="s">
        <v>811</v>
      </c>
      <c r="E55" s="816">
        <v>455</v>
      </c>
      <c r="G55" s="815" t="s">
        <v>873</v>
      </c>
      <c r="H55" s="816">
        <v>1</v>
      </c>
      <c r="I55" s="816">
        <v>403</v>
      </c>
      <c r="K55" s="815" t="s">
        <v>677</v>
      </c>
      <c r="L55" s="815" t="s">
        <v>874</v>
      </c>
      <c r="M55" s="815" t="s">
        <v>852</v>
      </c>
      <c r="N55" s="816">
        <v>97</v>
      </c>
      <c r="P55" s="815" t="s">
        <v>873</v>
      </c>
      <c r="Q55" s="816">
        <v>2</v>
      </c>
      <c r="R55" s="816">
        <v>1686</v>
      </c>
      <c r="S55" s="879"/>
      <c r="U55" s="815" t="s">
        <v>884</v>
      </c>
      <c r="V55" s="815" t="s">
        <v>813</v>
      </c>
      <c r="W55" s="816">
        <v>1954</v>
      </c>
      <c r="X55" s="815" t="s">
        <v>810</v>
      </c>
      <c r="Z55" s="815" t="s">
        <v>912</v>
      </c>
      <c r="AA55" s="815" t="s">
        <v>809</v>
      </c>
      <c r="AB55" s="816">
        <v>32846</v>
      </c>
    </row>
    <row r="56" spans="1:28" ht="15">
      <c r="A56" s="815" t="s">
        <v>867</v>
      </c>
      <c r="B56" s="815" t="s">
        <v>998</v>
      </c>
      <c r="C56" s="815" t="s">
        <v>809</v>
      </c>
      <c r="D56" s="815" t="s">
        <v>812</v>
      </c>
      <c r="E56" s="816">
        <v>2</v>
      </c>
      <c r="G56" s="815" t="s">
        <v>873</v>
      </c>
      <c r="H56" s="816">
        <v>2</v>
      </c>
      <c r="I56" s="816">
        <v>1119</v>
      </c>
      <c r="K56" s="815" t="s">
        <v>677</v>
      </c>
      <c r="L56" s="815" t="s">
        <v>874</v>
      </c>
      <c r="M56" s="815" t="s">
        <v>853</v>
      </c>
      <c r="N56" s="816">
        <v>7</v>
      </c>
      <c r="P56" s="815" t="s">
        <v>873</v>
      </c>
      <c r="Q56" s="816">
        <v>3</v>
      </c>
      <c r="R56" s="816">
        <v>846</v>
      </c>
      <c r="S56" s="879"/>
      <c r="U56" s="815" t="s">
        <v>884</v>
      </c>
      <c r="V56" s="815" t="s">
        <v>813</v>
      </c>
      <c r="W56" s="816">
        <v>2799</v>
      </c>
      <c r="X56" s="815" t="s">
        <v>809</v>
      </c>
      <c r="Z56" s="815" t="s">
        <v>913</v>
      </c>
      <c r="AA56" s="815" t="s">
        <v>810</v>
      </c>
      <c r="AB56" s="816">
        <v>223</v>
      </c>
    </row>
    <row r="57" spans="1:28" ht="15">
      <c r="A57" s="815" t="s">
        <v>869</v>
      </c>
      <c r="B57" s="815" t="s">
        <v>996</v>
      </c>
      <c r="C57" s="815" t="s">
        <v>810</v>
      </c>
      <c r="D57" s="815" t="s">
        <v>812</v>
      </c>
      <c r="E57" s="816">
        <v>1</v>
      </c>
      <c r="G57" s="815" t="s">
        <v>873</v>
      </c>
      <c r="H57" s="816">
        <v>3</v>
      </c>
      <c r="I57" s="816">
        <v>674</v>
      </c>
      <c r="K57" s="815" t="s">
        <v>677</v>
      </c>
      <c r="L57" s="815" t="s">
        <v>874</v>
      </c>
      <c r="M57" s="815" t="s">
        <v>854</v>
      </c>
      <c r="N57" s="816">
        <v>1</v>
      </c>
      <c r="P57" s="815" t="s">
        <v>873</v>
      </c>
      <c r="Q57" s="816">
        <v>4</v>
      </c>
      <c r="R57" s="816">
        <v>6233</v>
      </c>
      <c r="S57" s="879"/>
      <c r="U57" s="815" t="s">
        <v>886</v>
      </c>
      <c r="V57" s="815" t="s">
        <v>814</v>
      </c>
      <c r="W57" s="816">
        <v>357</v>
      </c>
      <c r="X57" s="815" t="s">
        <v>810</v>
      </c>
      <c r="Z57" s="815" t="s">
        <v>913</v>
      </c>
      <c r="AA57" s="815" t="s">
        <v>809</v>
      </c>
      <c r="AB57" s="816">
        <v>213</v>
      </c>
    </row>
    <row r="58" spans="1:28" ht="15">
      <c r="A58" s="815" t="s">
        <v>869</v>
      </c>
      <c r="B58" s="815" t="s">
        <v>996</v>
      </c>
      <c r="C58" s="815" t="s">
        <v>810</v>
      </c>
      <c r="D58" s="815" t="s">
        <v>811</v>
      </c>
      <c r="E58" s="816">
        <v>1</v>
      </c>
      <c r="G58" s="815" t="s">
        <v>873</v>
      </c>
      <c r="H58" s="816">
        <v>4</v>
      </c>
      <c r="I58" s="816">
        <v>3231</v>
      </c>
      <c r="K58" s="815" t="s">
        <v>677</v>
      </c>
      <c r="L58" s="815" t="s">
        <v>874</v>
      </c>
      <c r="M58" s="815" t="s">
        <v>681</v>
      </c>
      <c r="N58" s="816">
        <v>2</v>
      </c>
      <c r="P58" s="815" t="s">
        <v>873</v>
      </c>
      <c r="Q58" s="816">
        <v>5</v>
      </c>
      <c r="R58" s="816">
        <v>880</v>
      </c>
      <c r="S58" s="879"/>
      <c r="U58" s="815" t="s">
        <v>886</v>
      </c>
      <c r="V58" s="815" t="s">
        <v>814</v>
      </c>
      <c r="W58" s="816">
        <v>203</v>
      </c>
      <c r="X58" s="815" t="s">
        <v>809</v>
      </c>
      <c r="Z58" s="815" t="s">
        <v>914</v>
      </c>
      <c r="AA58" s="815" t="s">
        <v>810</v>
      </c>
      <c r="AB58" s="816">
        <v>919</v>
      </c>
    </row>
    <row r="59" spans="1:28" ht="15">
      <c r="A59" s="815" t="s">
        <v>869</v>
      </c>
      <c r="B59" s="815" t="s">
        <v>996</v>
      </c>
      <c r="C59" s="815" t="s">
        <v>809</v>
      </c>
      <c r="D59" s="815" t="s">
        <v>812</v>
      </c>
      <c r="E59" s="816">
        <v>1</v>
      </c>
      <c r="G59" s="815" t="s">
        <v>873</v>
      </c>
      <c r="H59" s="816">
        <v>5</v>
      </c>
      <c r="I59" s="816">
        <v>578</v>
      </c>
      <c r="K59" s="815" t="s">
        <v>677</v>
      </c>
      <c r="L59" s="815" t="s">
        <v>874</v>
      </c>
      <c r="M59" s="815" t="s">
        <v>857</v>
      </c>
      <c r="N59" s="816">
        <v>14</v>
      </c>
      <c r="P59" s="815" t="s">
        <v>873</v>
      </c>
      <c r="Q59" s="816">
        <v>6</v>
      </c>
      <c r="R59" s="816">
        <v>905</v>
      </c>
      <c r="S59" s="879"/>
      <c r="U59" s="815" t="s">
        <v>886</v>
      </c>
      <c r="V59" s="815" t="s">
        <v>813</v>
      </c>
      <c r="W59" s="816">
        <v>188</v>
      </c>
      <c r="X59" s="815" t="s">
        <v>810</v>
      </c>
      <c r="Z59" s="815" t="s">
        <v>914</v>
      </c>
      <c r="AA59" s="815" t="s">
        <v>809</v>
      </c>
      <c r="AB59" s="816">
        <v>1326</v>
      </c>
    </row>
    <row r="60" spans="1:28" ht="15">
      <c r="A60" s="815" t="s">
        <v>869</v>
      </c>
      <c r="B60" s="815" t="s">
        <v>996</v>
      </c>
      <c r="C60" s="815" t="s">
        <v>809</v>
      </c>
      <c r="D60" s="815" t="s">
        <v>811</v>
      </c>
      <c r="E60" s="816">
        <v>1</v>
      </c>
      <c r="G60" s="815" t="s">
        <v>873</v>
      </c>
      <c r="H60" s="816">
        <v>6</v>
      </c>
      <c r="I60" s="816">
        <v>702</v>
      </c>
      <c r="K60" s="815" t="s">
        <v>677</v>
      </c>
      <c r="L60" s="815" t="s">
        <v>874</v>
      </c>
      <c r="M60" s="815" t="s">
        <v>858</v>
      </c>
      <c r="N60" s="816">
        <v>3</v>
      </c>
      <c r="P60" s="815" t="s">
        <v>873</v>
      </c>
      <c r="Q60" s="816">
        <v>7</v>
      </c>
      <c r="R60" s="816">
        <v>817</v>
      </c>
      <c r="S60" s="879"/>
      <c r="U60" s="815" t="s">
        <v>886</v>
      </c>
      <c r="V60" s="815" t="s">
        <v>813</v>
      </c>
      <c r="W60" s="816">
        <v>406</v>
      </c>
      <c r="X60" s="815" t="s">
        <v>809</v>
      </c>
      <c r="Z60" s="815" t="s">
        <v>868</v>
      </c>
      <c r="AA60" s="815" t="s">
        <v>810</v>
      </c>
      <c r="AB60" s="816">
        <v>357</v>
      </c>
    </row>
    <row r="61" spans="1:28" ht="15">
      <c r="A61" s="815" t="s">
        <v>869</v>
      </c>
      <c r="B61" s="815" t="s">
        <v>677</v>
      </c>
      <c r="C61" s="815" t="s">
        <v>810</v>
      </c>
      <c r="D61" s="815" t="s">
        <v>812</v>
      </c>
      <c r="E61" s="816">
        <v>214</v>
      </c>
      <c r="G61" s="815" t="s">
        <v>873</v>
      </c>
      <c r="H61" s="816">
        <v>7</v>
      </c>
      <c r="I61" s="816">
        <v>798</v>
      </c>
      <c r="K61" s="815" t="s">
        <v>677</v>
      </c>
      <c r="L61" s="815" t="s">
        <v>874</v>
      </c>
      <c r="M61" s="815" t="s">
        <v>863</v>
      </c>
      <c r="N61" s="816">
        <v>1</v>
      </c>
      <c r="P61" s="815" t="s">
        <v>873</v>
      </c>
      <c r="Q61" s="816">
        <v>8</v>
      </c>
      <c r="R61" s="816">
        <v>592</v>
      </c>
      <c r="S61" s="879"/>
      <c r="U61" s="815" t="s">
        <v>888</v>
      </c>
      <c r="V61" s="815" t="s">
        <v>815</v>
      </c>
      <c r="W61" s="816">
        <v>79</v>
      </c>
      <c r="X61" s="815" t="s">
        <v>810</v>
      </c>
      <c r="Z61" s="815" t="s">
        <v>868</v>
      </c>
      <c r="AA61" s="815" t="s">
        <v>809</v>
      </c>
      <c r="AB61" s="816">
        <v>399</v>
      </c>
    </row>
    <row r="62" spans="1:28" ht="15">
      <c r="A62" s="815" t="s">
        <v>869</v>
      </c>
      <c r="B62" s="815" t="s">
        <v>677</v>
      </c>
      <c r="C62" s="815" t="s">
        <v>810</v>
      </c>
      <c r="D62" s="815" t="s">
        <v>811</v>
      </c>
      <c r="E62" s="816">
        <v>107</v>
      </c>
      <c r="G62" s="815" t="s">
        <v>873</v>
      </c>
      <c r="H62" s="816">
        <v>8</v>
      </c>
      <c r="I62" s="816">
        <v>657</v>
      </c>
      <c r="K62" s="815" t="s">
        <v>677</v>
      </c>
      <c r="L62" s="815" t="s">
        <v>874</v>
      </c>
      <c r="M62" s="815" t="s">
        <v>864</v>
      </c>
      <c r="N62" s="816">
        <v>21</v>
      </c>
      <c r="P62" s="815" t="s">
        <v>873</v>
      </c>
      <c r="Q62" s="816">
        <v>9</v>
      </c>
      <c r="R62" s="816">
        <v>424</v>
      </c>
      <c r="S62" s="879"/>
      <c r="U62" s="815" t="s">
        <v>888</v>
      </c>
      <c r="V62" s="815" t="s">
        <v>815</v>
      </c>
      <c r="W62" s="816">
        <v>67</v>
      </c>
      <c r="X62" s="815" t="s">
        <v>809</v>
      </c>
      <c r="Z62" s="815" t="s">
        <v>916</v>
      </c>
      <c r="AA62" s="815" t="s">
        <v>810</v>
      </c>
      <c r="AB62" s="816">
        <v>286</v>
      </c>
    </row>
    <row r="63" spans="1:28" ht="15">
      <c r="A63" s="815" t="s">
        <v>869</v>
      </c>
      <c r="B63" s="815" t="s">
        <v>677</v>
      </c>
      <c r="C63" s="815" t="s">
        <v>809</v>
      </c>
      <c r="D63" s="815" t="s">
        <v>812</v>
      </c>
      <c r="E63" s="816">
        <v>254</v>
      </c>
      <c r="G63" s="815" t="s">
        <v>873</v>
      </c>
      <c r="H63" s="816">
        <v>9</v>
      </c>
      <c r="I63" s="816">
        <v>504</v>
      </c>
      <c r="K63" s="815" t="s">
        <v>677</v>
      </c>
      <c r="L63" s="815" t="s">
        <v>874</v>
      </c>
      <c r="M63" s="815" t="s">
        <v>684</v>
      </c>
      <c r="N63" s="816">
        <v>3</v>
      </c>
      <c r="P63" s="815" t="s">
        <v>873</v>
      </c>
      <c r="Q63" s="816">
        <v>10</v>
      </c>
      <c r="R63" s="816">
        <v>255</v>
      </c>
      <c r="S63" s="879"/>
      <c r="U63" s="815" t="s">
        <v>888</v>
      </c>
      <c r="V63" s="815" t="s">
        <v>814</v>
      </c>
      <c r="W63" s="816">
        <v>27441</v>
      </c>
      <c r="X63" s="815" t="s">
        <v>810</v>
      </c>
      <c r="Z63" s="815" t="s">
        <v>916</v>
      </c>
      <c r="AA63" s="815" t="s">
        <v>809</v>
      </c>
      <c r="AB63" s="816">
        <v>290</v>
      </c>
    </row>
    <row r="64" spans="1:28" ht="15">
      <c r="A64" s="815" t="s">
        <v>869</v>
      </c>
      <c r="B64" s="815" t="s">
        <v>677</v>
      </c>
      <c r="C64" s="815" t="s">
        <v>809</v>
      </c>
      <c r="D64" s="815" t="s">
        <v>811</v>
      </c>
      <c r="E64" s="816">
        <v>98</v>
      </c>
      <c r="G64" s="815" t="s">
        <v>873</v>
      </c>
      <c r="H64" s="816">
        <v>10</v>
      </c>
      <c r="I64" s="816">
        <v>414</v>
      </c>
      <c r="K64" s="815" t="s">
        <v>677</v>
      </c>
      <c r="L64" s="815" t="s">
        <v>874</v>
      </c>
      <c r="M64" s="815" t="s">
        <v>687</v>
      </c>
      <c r="N64" s="816">
        <v>6241</v>
      </c>
      <c r="P64" s="815" t="s">
        <v>873</v>
      </c>
      <c r="Q64" s="816">
        <v>11</v>
      </c>
      <c r="R64" s="816">
        <v>159</v>
      </c>
      <c r="S64" s="879"/>
      <c r="U64" s="815" t="s">
        <v>888</v>
      </c>
      <c r="V64" s="815" t="s">
        <v>814</v>
      </c>
      <c r="W64" s="816">
        <v>17413</v>
      </c>
      <c r="X64" s="815" t="s">
        <v>809</v>
      </c>
      <c r="Z64" s="815" t="s">
        <v>896</v>
      </c>
      <c r="AA64" s="815" t="s">
        <v>810</v>
      </c>
      <c r="AB64" s="816">
        <v>12155</v>
      </c>
    </row>
    <row r="65" spans="1:28" ht="15">
      <c r="A65" s="815" t="s">
        <v>869</v>
      </c>
      <c r="B65" s="815" t="s">
        <v>681</v>
      </c>
      <c r="C65" s="815" t="s">
        <v>810</v>
      </c>
      <c r="D65" s="815" t="s">
        <v>812</v>
      </c>
      <c r="E65" s="816">
        <v>104</v>
      </c>
      <c r="G65" s="815" t="s">
        <v>873</v>
      </c>
      <c r="H65" s="816">
        <v>11</v>
      </c>
      <c r="I65" s="816">
        <v>300</v>
      </c>
      <c r="K65" s="815" t="s">
        <v>677</v>
      </c>
      <c r="L65" s="815" t="s">
        <v>874</v>
      </c>
      <c r="M65" s="815" t="s">
        <v>690</v>
      </c>
      <c r="N65" s="816">
        <v>4</v>
      </c>
      <c r="P65" s="815" t="s">
        <v>873</v>
      </c>
      <c r="Q65" s="816">
        <v>12</v>
      </c>
      <c r="R65" s="816">
        <v>199</v>
      </c>
      <c r="S65" s="879"/>
      <c r="U65" s="815" t="s">
        <v>888</v>
      </c>
      <c r="V65" s="815" t="s">
        <v>813</v>
      </c>
      <c r="W65" s="816">
        <v>13589</v>
      </c>
      <c r="X65" s="815" t="s">
        <v>810</v>
      </c>
      <c r="Z65" s="815" t="s">
        <v>896</v>
      </c>
      <c r="AA65" s="815" t="s">
        <v>809</v>
      </c>
      <c r="AB65" s="816">
        <v>13423</v>
      </c>
    </row>
    <row r="66" spans="1:28" ht="15">
      <c r="A66" s="815" t="s">
        <v>869</v>
      </c>
      <c r="B66" s="815" t="s">
        <v>681</v>
      </c>
      <c r="C66" s="815" t="s">
        <v>810</v>
      </c>
      <c r="D66" s="815" t="s">
        <v>811</v>
      </c>
      <c r="E66" s="816">
        <v>47</v>
      </c>
      <c r="G66" s="815" t="s">
        <v>873</v>
      </c>
      <c r="H66" s="816">
        <v>12</v>
      </c>
      <c r="I66" s="816">
        <v>372</v>
      </c>
      <c r="K66" s="815" t="s">
        <v>677</v>
      </c>
      <c r="L66" s="815" t="s">
        <v>874</v>
      </c>
      <c r="M66" s="815" t="s">
        <v>691</v>
      </c>
      <c r="N66" s="816">
        <v>800</v>
      </c>
      <c r="P66" s="815" t="s">
        <v>875</v>
      </c>
      <c r="Q66" s="816">
        <v>0</v>
      </c>
      <c r="R66" s="816">
        <v>22</v>
      </c>
      <c r="S66" s="879"/>
      <c r="U66" s="815" t="s">
        <v>888</v>
      </c>
      <c r="V66" s="815" t="s">
        <v>813</v>
      </c>
      <c r="W66" s="816">
        <v>25993</v>
      </c>
      <c r="X66" s="815" t="s">
        <v>809</v>
      </c>
      <c r="Z66" s="815" t="s">
        <v>919</v>
      </c>
      <c r="AA66" s="815" t="s">
        <v>810</v>
      </c>
      <c r="AB66" s="816">
        <v>15295</v>
      </c>
    </row>
    <row r="67" spans="1:28" ht="15">
      <c r="A67" s="815" t="s">
        <v>869</v>
      </c>
      <c r="B67" s="815" t="s">
        <v>681</v>
      </c>
      <c r="C67" s="815" t="s">
        <v>809</v>
      </c>
      <c r="D67" s="815" t="s">
        <v>812</v>
      </c>
      <c r="E67" s="816">
        <v>116</v>
      </c>
      <c r="G67" s="815" t="s">
        <v>875</v>
      </c>
      <c r="H67" s="816">
        <v>0</v>
      </c>
      <c r="I67" s="816">
        <v>259</v>
      </c>
      <c r="K67" s="815" t="s">
        <v>677</v>
      </c>
      <c r="L67" s="815" t="s">
        <v>876</v>
      </c>
      <c r="M67" s="815" t="s">
        <v>996</v>
      </c>
      <c r="N67" s="816">
        <v>2</v>
      </c>
      <c r="P67" s="815" t="s">
        <v>875</v>
      </c>
      <c r="Q67" s="816">
        <v>1</v>
      </c>
      <c r="R67" s="816">
        <v>85</v>
      </c>
      <c r="S67" s="879"/>
      <c r="U67" s="815" t="s">
        <v>890</v>
      </c>
      <c r="V67" s="815" t="s">
        <v>815</v>
      </c>
      <c r="W67" s="816">
        <v>1</v>
      </c>
      <c r="X67" s="815" t="s">
        <v>810</v>
      </c>
      <c r="Z67" s="815" t="s">
        <v>919</v>
      </c>
      <c r="AA67" s="815" t="s">
        <v>809</v>
      </c>
      <c r="AB67" s="816">
        <v>15288</v>
      </c>
    </row>
    <row r="68" spans="1:28" ht="15">
      <c r="A68" s="815" t="s">
        <v>869</v>
      </c>
      <c r="B68" s="815" t="s">
        <v>681</v>
      </c>
      <c r="C68" s="815" t="s">
        <v>809</v>
      </c>
      <c r="D68" s="815" t="s">
        <v>811</v>
      </c>
      <c r="E68" s="816">
        <v>46</v>
      </c>
      <c r="G68" s="815" t="s">
        <v>875</v>
      </c>
      <c r="H68" s="816">
        <v>1</v>
      </c>
      <c r="I68" s="816">
        <v>1023</v>
      </c>
      <c r="K68" s="815" t="s">
        <v>677</v>
      </c>
      <c r="L68" s="815" t="s">
        <v>876</v>
      </c>
      <c r="M68" s="815" t="s">
        <v>677</v>
      </c>
      <c r="N68" s="816">
        <v>2</v>
      </c>
      <c r="P68" s="815" t="s">
        <v>875</v>
      </c>
      <c r="Q68" s="816">
        <v>2</v>
      </c>
      <c r="R68" s="816">
        <v>411</v>
      </c>
      <c r="S68" s="879"/>
      <c r="U68" s="815" t="s">
        <v>890</v>
      </c>
      <c r="V68" s="815" t="s">
        <v>815</v>
      </c>
      <c r="W68" s="816">
        <v>1</v>
      </c>
      <c r="X68" s="815" t="s">
        <v>809</v>
      </c>
      <c r="Z68" s="815" t="s">
        <v>921</v>
      </c>
      <c r="AA68" s="815" t="s">
        <v>810</v>
      </c>
      <c r="AB68" s="816">
        <v>507</v>
      </c>
    </row>
    <row r="69" spans="1:28" ht="15">
      <c r="A69" s="815" t="s">
        <v>869</v>
      </c>
      <c r="B69" s="815" t="s">
        <v>683</v>
      </c>
      <c r="C69" s="815" t="s">
        <v>810</v>
      </c>
      <c r="D69" s="815" t="s">
        <v>812</v>
      </c>
      <c r="E69" s="816">
        <v>2</v>
      </c>
      <c r="G69" s="815" t="s">
        <v>875</v>
      </c>
      <c r="H69" s="816">
        <v>2</v>
      </c>
      <c r="I69" s="816">
        <v>2929</v>
      </c>
      <c r="K69" s="815" t="s">
        <v>677</v>
      </c>
      <c r="L69" s="815" t="s">
        <v>876</v>
      </c>
      <c r="M69" s="815" t="s">
        <v>848</v>
      </c>
      <c r="N69" s="816">
        <v>1</v>
      </c>
      <c r="P69" s="815" t="s">
        <v>875</v>
      </c>
      <c r="Q69" s="816">
        <v>3</v>
      </c>
      <c r="R69" s="816">
        <v>238</v>
      </c>
      <c r="S69" s="879"/>
      <c r="U69" s="815" t="s">
        <v>890</v>
      </c>
      <c r="V69" s="815" t="s">
        <v>814</v>
      </c>
      <c r="W69" s="816">
        <v>839</v>
      </c>
      <c r="X69" s="815" t="s">
        <v>810</v>
      </c>
      <c r="Z69" s="815" t="s">
        <v>921</v>
      </c>
      <c r="AA69" s="815" t="s">
        <v>809</v>
      </c>
      <c r="AB69" s="816">
        <v>583</v>
      </c>
    </row>
    <row r="70" spans="1:28" ht="15">
      <c r="A70" s="815" t="s">
        <v>869</v>
      </c>
      <c r="B70" s="815" t="s">
        <v>683</v>
      </c>
      <c r="C70" s="815" t="s">
        <v>809</v>
      </c>
      <c r="D70" s="815" t="s">
        <v>812</v>
      </c>
      <c r="E70" s="816">
        <v>1</v>
      </c>
      <c r="G70" s="815" t="s">
        <v>875</v>
      </c>
      <c r="H70" s="816">
        <v>3</v>
      </c>
      <c r="I70" s="816">
        <v>1475</v>
      </c>
      <c r="K70" s="815" t="s">
        <v>677</v>
      </c>
      <c r="L70" s="815" t="s">
        <v>876</v>
      </c>
      <c r="M70" s="815" t="s">
        <v>851</v>
      </c>
      <c r="N70" s="816">
        <v>3</v>
      </c>
      <c r="P70" s="815" t="s">
        <v>875</v>
      </c>
      <c r="Q70" s="816">
        <v>4</v>
      </c>
      <c r="R70" s="816">
        <v>1717</v>
      </c>
      <c r="S70" s="879"/>
      <c r="U70" s="815" t="s">
        <v>890</v>
      </c>
      <c r="V70" s="815" t="s">
        <v>814</v>
      </c>
      <c r="W70" s="816">
        <v>670</v>
      </c>
      <c r="X70" s="815" t="s">
        <v>809</v>
      </c>
      <c r="Z70" s="815" t="s">
        <v>883</v>
      </c>
      <c r="AA70" s="815" t="s">
        <v>810</v>
      </c>
      <c r="AB70" s="816">
        <v>10075</v>
      </c>
    </row>
    <row r="71" spans="1:28" ht="15">
      <c r="A71" s="815" t="s">
        <v>869</v>
      </c>
      <c r="B71" s="815" t="s">
        <v>815</v>
      </c>
      <c r="C71" s="815" t="s">
        <v>809</v>
      </c>
      <c r="D71" s="815" t="s">
        <v>811</v>
      </c>
      <c r="E71" s="816">
        <v>1</v>
      </c>
      <c r="G71" s="815" t="s">
        <v>875</v>
      </c>
      <c r="H71" s="816">
        <v>4</v>
      </c>
      <c r="I71" s="816">
        <v>6319</v>
      </c>
      <c r="K71" s="815" t="s">
        <v>677</v>
      </c>
      <c r="L71" s="815" t="s">
        <v>876</v>
      </c>
      <c r="M71" s="815" t="s">
        <v>852</v>
      </c>
      <c r="N71" s="816">
        <v>92</v>
      </c>
      <c r="P71" s="815" t="s">
        <v>875</v>
      </c>
      <c r="Q71" s="816">
        <v>5</v>
      </c>
      <c r="R71" s="816">
        <v>224</v>
      </c>
      <c r="S71" s="879"/>
      <c r="U71" s="815" t="s">
        <v>890</v>
      </c>
      <c r="V71" s="815" t="s">
        <v>813</v>
      </c>
      <c r="W71" s="816">
        <v>683</v>
      </c>
      <c r="X71" s="815" t="s">
        <v>810</v>
      </c>
      <c r="Z71" s="815" t="s">
        <v>883</v>
      </c>
      <c r="AA71" s="815" t="s">
        <v>809</v>
      </c>
      <c r="AB71" s="816">
        <v>11350</v>
      </c>
    </row>
    <row r="72" spans="1:28" ht="15">
      <c r="A72" s="815" t="s">
        <v>869</v>
      </c>
      <c r="B72" s="815" t="s">
        <v>997</v>
      </c>
      <c r="C72" s="815" t="s">
        <v>810</v>
      </c>
      <c r="D72" s="815" t="s">
        <v>812</v>
      </c>
      <c r="E72" s="816">
        <v>134</v>
      </c>
      <c r="G72" s="815" t="s">
        <v>875</v>
      </c>
      <c r="H72" s="816">
        <v>5</v>
      </c>
      <c r="I72" s="816">
        <v>833</v>
      </c>
      <c r="K72" s="815" t="s">
        <v>677</v>
      </c>
      <c r="L72" s="815" t="s">
        <v>876</v>
      </c>
      <c r="M72" s="815" t="s">
        <v>853</v>
      </c>
      <c r="N72" s="816">
        <v>6</v>
      </c>
      <c r="P72" s="815" t="s">
        <v>875</v>
      </c>
      <c r="Q72" s="816">
        <v>6</v>
      </c>
      <c r="R72" s="816">
        <v>233</v>
      </c>
      <c r="S72" s="879"/>
      <c r="U72" s="815" t="s">
        <v>890</v>
      </c>
      <c r="V72" s="815" t="s">
        <v>813</v>
      </c>
      <c r="W72" s="816">
        <v>1095</v>
      </c>
      <c r="X72" s="815" t="s">
        <v>809</v>
      </c>
      <c r="Z72" s="815" t="s">
        <v>898</v>
      </c>
      <c r="AA72" s="815" t="s">
        <v>810</v>
      </c>
      <c r="AB72" s="816">
        <v>14317</v>
      </c>
    </row>
    <row r="73" spans="1:28" ht="15">
      <c r="A73" s="815" t="s">
        <v>869</v>
      </c>
      <c r="B73" s="815" t="s">
        <v>997</v>
      </c>
      <c r="C73" s="815" t="s">
        <v>810</v>
      </c>
      <c r="D73" s="815" t="s">
        <v>811</v>
      </c>
      <c r="E73" s="816">
        <v>67</v>
      </c>
      <c r="G73" s="815" t="s">
        <v>875</v>
      </c>
      <c r="H73" s="816">
        <v>6</v>
      </c>
      <c r="I73" s="816">
        <v>907</v>
      </c>
      <c r="K73" s="815" t="s">
        <v>677</v>
      </c>
      <c r="L73" s="815" t="s">
        <v>876</v>
      </c>
      <c r="M73" s="815" t="s">
        <v>681</v>
      </c>
      <c r="N73" s="816">
        <v>10</v>
      </c>
      <c r="P73" s="815" t="s">
        <v>875</v>
      </c>
      <c r="Q73" s="816">
        <v>7</v>
      </c>
      <c r="R73" s="816">
        <v>182</v>
      </c>
      <c r="S73" s="879"/>
      <c r="U73" s="815" t="s">
        <v>892</v>
      </c>
      <c r="V73" s="815" t="s">
        <v>814</v>
      </c>
      <c r="W73" s="816">
        <v>94</v>
      </c>
      <c r="X73" s="815" t="s">
        <v>810</v>
      </c>
      <c r="Z73" s="815" t="s">
        <v>898</v>
      </c>
      <c r="AA73" s="815" t="s">
        <v>809</v>
      </c>
      <c r="AB73" s="816">
        <v>15841</v>
      </c>
    </row>
    <row r="74" spans="1:28" ht="15">
      <c r="A74" s="815" t="s">
        <v>869</v>
      </c>
      <c r="B74" s="815" t="s">
        <v>997</v>
      </c>
      <c r="C74" s="815" t="s">
        <v>809</v>
      </c>
      <c r="D74" s="815" t="s">
        <v>812</v>
      </c>
      <c r="E74" s="816">
        <v>137</v>
      </c>
      <c r="G74" s="815" t="s">
        <v>875</v>
      </c>
      <c r="H74" s="816">
        <v>7</v>
      </c>
      <c r="I74" s="816">
        <v>885</v>
      </c>
      <c r="K74" s="815" t="s">
        <v>677</v>
      </c>
      <c r="L74" s="815" t="s">
        <v>876</v>
      </c>
      <c r="M74" s="815" t="s">
        <v>857</v>
      </c>
      <c r="N74" s="816">
        <v>12</v>
      </c>
      <c r="P74" s="815" t="s">
        <v>875</v>
      </c>
      <c r="Q74" s="816">
        <v>8</v>
      </c>
      <c r="R74" s="816">
        <v>119</v>
      </c>
      <c r="S74" s="879"/>
      <c r="U74" s="815" t="s">
        <v>892</v>
      </c>
      <c r="V74" s="815" t="s">
        <v>814</v>
      </c>
      <c r="W74" s="816">
        <v>84</v>
      </c>
      <c r="X74" s="815" t="s">
        <v>809</v>
      </c>
      <c r="Z74" s="815" t="s">
        <v>915</v>
      </c>
      <c r="AA74" s="815" t="s">
        <v>810</v>
      </c>
      <c r="AB74" s="816">
        <v>1383</v>
      </c>
    </row>
    <row r="75" spans="1:28" ht="15">
      <c r="A75" s="815" t="s">
        <v>869</v>
      </c>
      <c r="B75" s="815" t="s">
        <v>997</v>
      </c>
      <c r="C75" s="815" t="s">
        <v>809</v>
      </c>
      <c r="D75" s="815" t="s">
        <v>811</v>
      </c>
      <c r="E75" s="816">
        <v>69</v>
      </c>
      <c r="G75" s="815" t="s">
        <v>875</v>
      </c>
      <c r="H75" s="816">
        <v>8</v>
      </c>
      <c r="I75" s="816">
        <v>676</v>
      </c>
      <c r="K75" s="815" t="s">
        <v>677</v>
      </c>
      <c r="L75" s="815" t="s">
        <v>876</v>
      </c>
      <c r="M75" s="815" t="s">
        <v>858</v>
      </c>
      <c r="N75" s="816">
        <v>9</v>
      </c>
      <c r="P75" s="815" t="s">
        <v>875</v>
      </c>
      <c r="Q75" s="816">
        <v>9</v>
      </c>
      <c r="R75" s="816">
        <v>112</v>
      </c>
      <c r="S75" s="879"/>
      <c r="U75" s="815" t="s">
        <v>892</v>
      </c>
      <c r="V75" s="815" t="s">
        <v>813</v>
      </c>
      <c r="W75" s="816">
        <v>108</v>
      </c>
      <c r="X75" s="815" t="s">
        <v>810</v>
      </c>
      <c r="Z75" s="815" t="s">
        <v>915</v>
      </c>
      <c r="AA75" s="815" t="s">
        <v>809</v>
      </c>
      <c r="AB75" s="816">
        <v>1880</v>
      </c>
    </row>
    <row r="76" spans="1:28" ht="15">
      <c r="A76" s="815" t="s">
        <v>871</v>
      </c>
      <c r="B76" s="815" t="s">
        <v>996</v>
      </c>
      <c r="C76" s="815" t="s">
        <v>810</v>
      </c>
      <c r="D76" s="815" t="s">
        <v>812</v>
      </c>
      <c r="E76" s="816">
        <v>2</v>
      </c>
      <c r="G76" s="815" t="s">
        <v>875</v>
      </c>
      <c r="H76" s="816">
        <v>9</v>
      </c>
      <c r="I76" s="816">
        <v>549</v>
      </c>
      <c r="K76" s="815" t="s">
        <v>677</v>
      </c>
      <c r="L76" s="815" t="s">
        <v>876</v>
      </c>
      <c r="M76" s="815" t="s">
        <v>859</v>
      </c>
      <c r="N76" s="816">
        <v>4</v>
      </c>
      <c r="P76" s="815" t="s">
        <v>875</v>
      </c>
      <c r="Q76" s="816">
        <v>10</v>
      </c>
      <c r="R76" s="816">
        <v>60</v>
      </c>
      <c r="S76" s="879"/>
      <c r="U76" s="815" t="s">
        <v>892</v>
      </c>
      <c r="V76" s="815" t="s">
        <v>813</v>
      </c>
      <c r="W76" s="816">
        <v>210</v>
      </c>
      <c r="X76" s="815" t="s">
        <v>809</v>
      </c>
      <c r="Z76" s="815" t="s">
        <v>926</v>
      </c>
      <c r="AA76" s="815" t="s">
        <v>810</v>
      </c>
      <c r="AB76" s="816">
        <v>1162</v>
      </c>
    </row>
    <row r="77" spans="1:28" ht="15">
      <c r="A77" s="815" t="s">
        <v>871</v>
      </c>
      <c r="B77" s="815" t="s">
        <v>996</v>
      </c>
      <c r="C77" s="815" t="s">
        <v>810</v>
      </c>
      <c r="D77" s="815" t="s">
        <v>811</v>
      </c>
      <c r="E77" s="816">
        <v>1</v>
      </c>
      <c r="G77" s="815" t="s">
        <v>875</v>
      </c>
      <c r="H77" s="816">
        <v>10</v>
      </c>
      <c r="I77" s="816">
        <v>448</v>
      </c>
      <c r="K77" s="815" t="s">
        <v>677</v>
      </c>
      <c r="L77" s="815" t="s">
        <v>876</v>
      </c>
      <c r="M77" s="815" t="s">
        <v>861</v>
      </c>
      <c r="N77" s="816">
        <v>14</v>
      </c>
      <c r="P77" s="815" t="s">
        <v>875</v>
      </c>
      <c r="Q77" s="816">
        <v>11</v>
      </c>
      <c r="R77" s="816">
        <v>37</v>
      </c>
      <c r="S77" s="879"/>
      <c r="U77" s="815" t="s">
        <v>893</v>
      </c>
      <c r="V77" s="815" t="s">
        <v>814</v>
      </c>
      <c r="W77" s="816">
        <v>208</v>
      </c>
      <c r="X77" s="815" t="s">
        <v>810</v>
      </c>
      <c r="Z77" s="815" t="s">
        <v>926</v>
      </c>
      <c r="AA77" s="815" t="s">
        <v>809</v>
      </c>
      <c r="AB77" s="816">
        <v>1245</v>
      </c>
    </row>
    <row r="78" spans="1:28" ht="15">
      <c r="A78" s="815" t="s">
        <v>871</v>
      </c>
      <c r="B78" s="815" t="s">
        <v>996</v>
      </c>
      <c r="C78" s="815" t="s">
        <v>809</v>
      </c>
      <c r="D78" s="815" t="s">
        <v>812</v>
      </c>
      <c r="E78" s="816">
        <v>2</v>
      </c>
      <c r="G78" s="815" t="s">
        <v>875</v>
      </c>
      <c r="H78" s="816">
        <v>11</v>
      </c>
      <c r="I78" s="816">
        <v>294</v>
      </c>
      <c r="K78" s="815" t="s">
        <v>677</v>
      </c>
      <c r="L78" s="815" t="s">
        <v>876</v>
      </c>
      <c r="M78" s="815" t="s">
        <v>863</v>
      </c>
      <c r="N78" s="816">
        <v>20</v>
      </c>
      <c r="P78" s="815" t="s">
        <v>875</v>
      </c>
      <c r="Q78" s="816">
        <v>12</v>
      </c>
      <c r="R78" s="816">
        <v>40</v>
      </c>
      <c r="S78" s="879"/>
      <c r="U78" s="815" t="s">
        <v>893</v>
      </c>
      <c r="V78" s="815" t="s">
        <v>814</v>
      </c>
      <c r="W78" s="816">
        <v>123</v>
      </c>
      <c r="X78" s="815" t="s">
        <v>809</v>
      </c>
      <c r="Z78" s="815" t="s">
        <v>927</v>
      </c>
      <c r="AA78" s="815" t="s">
        <v>810</v>
      </c>
      <c r="AB78" s="816">
        <v>257</v>
      </c>
    </row>
    <row r="79" spans="1:28" ht="15">
      <c r="A79" s="815" t="s">
        <v>871</v>
      </c>
      <c r="B79" s="815" t="s">
        <v>996</v>
      </c>
      <c r="C79" s="815" t="s">
        <v>809</v>
      </c>
      <c r="D79" s="815" t="s">
        <v>811</v>
      </c>
      <c r="E79" s="816">
        <v>1</v>
      </c>
      <c r="G79" s="815" t="s">
        <v>875</v>
      </c>
      <c r="H79" s="816">
        <v>12</v>
      </c>
      <c r="I79" s="816">
        <v>385</v>
      </c>
      <c r="K79" s="815" t="s">
        <v>677</v>
      </c>
      <c r="L79" s="815" t="s">
        <v>876</v>
      </c>
      <c r="M79" s="815" t="s">
        <v>864</v>
      </c>
      <c r="N79" s="816">
        <v>30</v>
      </c>
      <c r="P79" s="815" t="s">
        <v>877</v>
      </c>
      <c r="Q79" s="816">
        <v>0</v>
      </c>
      <c r="R79" s="816">
        <v>78</v>
      </c>
      <c r="S79" s="879"/>
      <c r="U79" s="815" t="s">
        <v>893</v>
      </c>
      <c r="V79" s="815" t="s">
        <v>813</v>
      </c>
      <c r="W79" s="816">
        <v>190</v>
      </c>
      <c r="X79" s="815" t="s">
        <v>810</v>
      </c>
      <c r="Z79" s="815" t="s">
        <v>927</v>
      </c>
      <c r="AA79" s="815" t="s">
        <v>809</v>
      </c>
      <c r="AB79" s="816">
        <v>327</v>
      </c>
    </row>
    <row r="80" spans="1:28" ht="15">
      <c r="A80" s="815" t="s">
        <v>871</v>
      </c>
      <c r="B80" s="815" t="s">
        <v>677</v>
      </c>
      <c r="C80" s="815" t="s">
        <v>810</v>
      </c>
      <c r="D80" s="815" t="s">
        <v>812</v>
      </c>
      <c r="E80" s="816">
        <v>153</v>
      </c>
      <c r="G80" s="815" t="s">
        <v>877</v>
      </c>
      <c r="H80" s="816">
        <v>0</v>
      </c>
      <c r="I80" s="816">
        <v>306</v>
      </c>
      <c r="K80" s="815" t="s">
        <v>677</v>
      </c>
      <c r="L80" s="815" t="s">
        <v>876</v>
      </c>
      <c r="M80" s="815" t="s">
        <v>684</v>
      </c>
      <c r="N80" s="816">
        <v>6</v>
      </c>
      <c r="P80" s="815" t="s">
        <v>877</v>
      </c>
      <c r="Q80" s="816">
        <v>1</v>
      </c>
      <c r="R80" s="816">
        <v>295</v>
      </c>
      <c r="S80" s="879"/>
      <c r="U80" s="815" t="s">
        <v>893</v>
      </c>
      <c r="V80" s="815" t="s">
        <v>813</v>
      </c>
      <c r="W80" s="816">
        <v>336</v>
      </c>
      <c r="X80" s="815" t="s">
        <v>809</v>
      </c>
      <c r="Z80" s="815" t="s">
        <v>928</v>
      </c>
      <c r="AA80" s="815" t="s">
        <v>810</v>
      </c>
      <c r="AB80" s="816">
        <v>1417</v>
      </c>
    </row>
    <row r="81" spans="1:28" ht="15">
      <c r="A81" s="815" t="s">
        <v>871</v>
      </c>
      <c r="B81" s="815" t="s">
        <v>677</v>
      </c>
      <c r="C81" s="815" t="s">
        <v>810</v>
      </c>
      <c r="D81" s="815" t="s">
        <v>811</v>
      </c>
      <c r="E81" s="816">
        <v>186</v>
      </c>
      <c r="G81" s="815" t="s">
        <v>877</v>
      </c>
      <c r="H81" s="816">
        <v>1</v>
      </c>
      <c r="I81" s="816">
        <v>1384</v>
      </c>
      <c r="K81" s="815" t="s">
        <v>677</v>
      </c>
      <c r="L81" s="815" t="s">
        <v>876</v>
      </c>
      <c r="M81" s="815" t="s">
        <v>687</v>
      </c>
      <c r="N81" s="816">
        <v>7210</v>
      </c>
      <c r="P81" s="815" t="s">
        <v>877</v>
      </c>
      <c r="Q81" s="816">
        <v>2</v>
      </c>
      <c r="R81" s="816">
        <v>969</v>
      </c>
      <c r="S81" s="879"/>
      <c r="U81" s="815" t="s">
        <v>894</v>
      </c>
      <c r="V81" s="815" t="s">
        <v>815</v>
      </c>
      <c r="W81" s="816">
        <v>26</v>
      </c>
      <c r="X81" s="815" t="s">
        <v>810</v>
      </c>
      <c r="Z81" s="815" t="s">
        <v>928</v>
      </c>
      <c r="AA81" s="815" t="s">
        <v>809</v>
      </c>
      <c r="AB81" s="816">
        <v>1570</v>
      </c>
    </row>
    <row r="82" spans="1:28" ht="15">
      <c r="A82" s="815" t="s">
        <v>871</v>
      </c>
      <c r="B82" s="815" t="s">
        <v>677</v>
      </c>
      <c r="C82" s="815" t="s">
        <v>809</v>
      </c>
      <c r="D82" s="815" t="s">
        <v>812</v>
      </c>
      <c r="E82" s="816">
        <v>175</v>
      </c>
      <c r="G82" s="815" t="s">
        <v>877</v>
      </c>
      <c r="H82" s="816">
        <v>2</v>
      </c>
      <c r="I82" s="816">
        <v>4089</v>
      </c>
      <c r="K82" s="815" t="s">
        <v>677</v>
      </c>
      <c r="L82" s="815" t="s">
        <v>876</v>
      </c>
      <c r="M82" s="815" t="s">
        <v>689</v>
      </c>
      <c r="N82" s="816">
        <v>4</v>
      </c>
      <c r="P82" s="815" t="s">
        <v>877</v>
      </c>
      <c r="Q82" s="816">
        <v>3</v>
      </c>
      <c r="R82" s="816">
        <v>443</v>
      </c>
      <c r="S82" s="879"/>
      <c r="U82" s="815" t="s">
        <v>894</v>
      </c>
      <c r="V82" s="815" t="s">
        <v>815</v>
      </c>
      <c r="W82" s="816">
        <v>26</v>
      </c>
      <c r="X82" s="815" t="s">
        <v>809</v>
      </c>
      <c r="Z82" s="815" t="s">
        <v>929</v>
      </c>
      <c r="AA82" s="815" t="s">
        <v>810</v>
      </c>
      <c r="AB82" s="816">
        <v>23450</v>
      </c>
    </row>
    <row r="83" spans="1:28" ht="15">
      <c r="A83" s="815" t="s">
        <v>871</v>
      </c>
      <c r="B83" s="815" t="s">
        <v>677</v>
      </c>
      <c r="C83" s="815" t="s">
        <v>809</v>
      </c>
      <c r="D83" s="815" t="s">
        <v>811</v>
      </c>
      <c r="E83" s="816">
        <v>178</v>
      </c>
      <c r="G83" s="815" t="s">
        <v>877</v>
      </c>
      <c r="H83" s="816">
        <v>3</v>
      </c>
      <c r="I83" s="816">
        <v>2118</v>
      </c>
      <c r="K83" s="815" t="s">
        <v>677</v>
      </c>
      <c r="L83" s="815" t="s">
        <v>876</v>
      </c>
      <c r="M83" s="815" t="s">
        <v>690</v>
      </c>
      <c r="N83" s="816">
        <v>25</v>
      </c>
      <c r="P83" s="815" t="s">
        <v>877</v>
      </c>
      <c r="Q83" s="816">
        <v>4</v>
      </c>
      <c r="R83" s="816">
        <v>3215</v>
      </c>
      <c r="S83" s="879"/>
      <c r="U83" s="815" t="s">
        <v>894</v>
      </c>
      <c r="V83" s="815" t="s">
        <v>814</v>
      </c>
      <c r="W83" s="816">
        <v>7271</v>
      </c>
      <c r="X83" s="815" t="s">
        <v>810</v>
      </c>
      <c r="Z83" s="815" t="s">
        <v>929</v>
      </c>
      <c r="AA83" s="815" t="s">
        <v>809</v>
      </c>
      <c r="AB83" s="816">
        <v>22246</v>
      </c>
    </row>
    <row r="84" spans="1:28" ht="15">
      <c r="A84" s="815" t="s">
        <v>871</v>
      </c>
      <c r="B84" s="815" t="s">
        <v>681</v>
      </c>
      <c r="C84" s="815" t="s">
        <v>810</v>
      </c>
      <c r="D84" s="815" t="s">
        <v>812</v>
      </c>
      <c r="E84" s="816">
        <v>14</v>
      </c>
      <c r="G84" s="815" t="s">
        <v>877</v>
      </c>
      <c r="H84" s="816">
        <v>4</v>
      </c>
      <c r="I84" s="816">
        <v>10273</v>
      </c>
      <c r="K84" s="815" t="s">
        <v>677</v>
      </c>
      <c r="L84" s="815" t="s">
        <v>876</v>
      </c>
      <c r="M84" s="815" t="s">
        <v>691</v>
      </c>
      <c r="N84" s="816">
        <v>2134</v>
      </c>
      <c r="P84" s="815" t="s">
        <v>877</v>
      </c>
      <c r="Q84" s="816">
        <v>5</v>
      </c>
      <c r="R84" s="816">
        <v>555</v>
      </c>
      <c r="S84" s="879"/>
      <c r="U84" s="815" t="s">
        <v>894</v>
      </c>
      <c r="V84" s="815" t="s">
        <v>814</v>
      </c>
      <c r="W84" s="816">
        <v>3946</v>
      </c>
      <c r="X84" s="815" t="s">
        <v>809</v>
      </c>
      <c r="Z84" s="815" t="s">
        <v>930</v>
      </c>
      <c r="AA84" s="815" t="s">
        <v>810</v>
      </c>
      <c r="AB84" s="816">
        <v>932</v>
      </c>
    </row>
    <row r="85" spans="1:28" ht="15">
      <c r="A85" s="815" t="s">
        <v>871</v>
      </c>
      <c r="B85" s="815" t="s">
        <v>681</v>
      </c>
      <c r="C85" s="815" t="s">
        <v>810</v>
      </c>
      <c r="D85" s="815" t="s">
        <v>811</v>
      </c>
      <c r="E85" s="816">
        <v>76</v>
      </c>
      <c r="G85" s="815" t="s">
        <v>877</v>
      </c>
      <c r="H85" s="816">
        <v>5</v>
      </c>
      <c r="I85" s="816">
        <v>1728</v>
      </c>
      <c r="K85" s="815" t="s">
        <v>677</v>
      </c>
      <c r="L85" s="815" t="s">
        <v>878</v>
      </c>
      <c r="M85" s="815" t="s">
        <v>677</v>
      </c>
      <c r="N85" s="816">
        <v>6</v>
      </c>
      <c r="P85" s="815" t="s">
        <v>877</v>
      </c>
      <c r="Q85" s="816">
        <v>6</v>
      </c>
      <c r="R85" s="816">
        <v>594</v>
      </c>
      <c r="S85" s="879"/>
      <c r="U85" s="815" t="s">
        <v>894</v>
      </c>
      <c r="V85" s="815" t="s">
        <v>813</v>
      </c>
      <c r="W85" s="816">
        <v>4497</v>
      </c>
      <c r="X85" s="815" t="s">
        <v>810</v>
      </c>
      <c r="Z85" s="815" t="s">
        <v>930</v>
      </c>
      <c r="AA85" s="815" t="s">
        <v>809</v>
      </c>
      <c r="AB85" s="816">
        <v>1733</v>
      </c>
    </row>
    <row r="86" spans="1:28" ht="15">
      <c r="A86" s="815" t="s">
        <v>871</v>
      </c>
      <c r="B86" s="815" t="s">
        <v>681</v>
      </c>
      <c r="C86" s="815" t="s">
        <v>809</v>
      </c>
      <c r="D86" s="815" t="s">
        <v>812</v>
      </c>
      <c r="E86" s="816">
        <v>32</v>
      </c>
      <c r="G86" s="815" t="s">
        <v>877</v>
      </c>
      <c r="H86" s="816">
        <v>6</v>
      </c>
      <c r="I86" s="816">
        <v>1783</v>
      </c>
      <c r="K86" s="815" t="s">
        <v>677</v>
      </c>
      <c r="L86" s="815" t="s">
        <v>878</v>
      </c>
      <c r="M86" s="815" t="s">
        <v>850</v>
      </c>
      <c r="N86" s="816">
        <v>1</v>
      </c>
      <c r="P86" s="815" t="s">
        <v>877</v>
      </c>
      <c r="Q86" s="816">
        <v>7</v>
      </c>
      <c r="R86" s="816">
        <v>478</v>
      </c>
      <c r="S86" s="879"/>
      <c r="U86" s="815" t="s">
        <v>894</v>
      </c>
      <c r="V86" s="815" t="s">
        <v>813</v>
      </c>
      <c r="W86" s="816">
        <v>8686</v>
      </c>
      <c r="X86" s="815" t="s">
        <v>809</v>
      </c>
      <c r="Z86" s="815" t="s">
        <v>931</v>
      </c>
      <c r="AA86" s="815" t="s">
        <v>810</v>
      </c>
      <c r="AB86" s="816">
        <v>6745</v>
      </c>
    </row>
    <row r="87" spans="1:28" ht="15">
      <c r="A87" s="815" t="s">
        <v>871</v>
      </c>
      <c r="B87" s="815" t="s">
        <v>681</v>
      </c>
      <c r="C87" s="815" t="s">
        <v>809</v>
      </c>
      <c r="D87" s="815" t="s">
        <v>811</v>
      </c>
      <c r="E87" s="816">
        <v>62</v>
      </c>
      <c r="G87" s="815" t="s">
        <v>877</v>
      </c>
      <c r="H87" s="816">
        <v>7</v>
      </c>
      <c r="I87" s="816">
        <v>1695</v>
      </c>
      <c r="K87" s="815" t="s">
        <v>677</v>
      </c>
      <c r="L87" s="815" t="s">
        <v>878</v>
      </c>
      <c r="M87" s="815" t="s">
        <v>852</v>
      </c>
      <c r="N87" s="816">
        <v>53</v>
      </c>
      <c r="P87" s="815" t="s">
        <v>877</v>
      </c>
      <c r="Q87" s="816">
        <v>8</v>
      </c>
      <c r="R87" s="816">
        <v>443</v>
      </c>
      <c r="S87" s="879"/>
      <c r="U87" s="815" t="s">
        <v>895</v>
      </c>
      <c r="V87" s="815" t="s">
        <v>815</v>
      </c>
      <c r="W87" s="816">
        <v>1</v>
      </c>
      <c r="X87" s="815" t="s">
        <v>809</v>
      </c>
      <c r="Z87" s="815" t="s">
        <v>931</v>
      </c>
      <c r="AA87" s="815" t="s">
        <v>809</v>
      </c>
      <c r="AB87" s="816">
        <v>6433</v>
      </c>
    </row>
    <row r="88" spans="1:28" ht="15">
      <c r="A88" s="815" t="s">
        <v>871</v>
      </c>
      <c r="B88" s="815" t="s">
        <v>683</v>
      </c>
      <c r="C88" s="815" t="s">
        <v>810</v>
      </c>
      <c r="D88" s="815" t="s">
        <v>812</v>
      </c>
      <c r="E88" s="816">
        <v>1</v>
      </c>
      <c r="G88" s="815" t="s">
        <v>877</v>
      </c>
      <c r="H88" s="816">
        <v>8</v>
      </c>
      <c r="I88" s="816">
        <v>1552</v>
      </c>
      <c r="K88" s="815" t="s">
        <v>677</v>
      </c>
      <c r="L88" s="815" t="s">
        <v>878</v>
      </c>
      <c r="M88" s="815" t="s">
        <v>853</v>
      </c>
      <c r="N88" s="816">
        <v>19</v>
      </c>
      <c r="P88" s="815" t="s">
        <v>877</v>
      </c>
      <c r="Q88" s="816">
        <v>9</v>
      </c>
      <c r="R88" s="816">
        <v>294</v>
      </c>
      <c r="S88" s="879"/>
      <c r="U88" s="815" t="s">
        <v>895</v>
      </c>
      <c r="V88" s="815" t="s">
        <v>814</v>
      </c>
      <c r="W88" s="816">
        <v>326</v>
      </c>
      <c r="X88" s="815" t="s">
        <v>810</v>
      </c>
      <c r="Z88" s="815" t="s">
        <v>932</v>
      </c>
      <c r="AA88" s="815" t="s">
        <v>810</v>
      </c>
      <c r="AB88" s="816">
        <v>733</v>
      </c>
    </row>
    <row r="89" spans="1:28" ht="15">
      <c r="A89" s="815" t="s">
        <v>871</v>
      </c>
      <c r="B89" s="815" t="s">
        <v>683</v>
      </c>
      <c r="C89" s="815" t="s">
        <v>810</v>
      </c>
      <c r="D89" s="815" t="s">
        <v>811</v>
      </c>
      <c r="E89" s="816">
        <v>2</v>
      </c>
      <c r="G89" s="815" t="s">
        <v>877</v>
      </c>
      <c r="H89" s="816">
        <v>9</v>
      </c>
      <c r="I89" s="816">
        <v>1346</v>
      </c>
      <c r="K89" s="815" t="s">
        <v>677</v>
      </c>
      <c r="L89" s="815" t="s">
        <v>878</v>
      </c>
      <c r="M89" s="815" t="s">
        <v>681</v>
      </c>
      <c r="N89" s="816">
        <v>3</v>
      </c>
      <c r="P89" s="815" t="s">
        <v>877</v>
      </c>
      <c r="Q89" s="816">
        <v>10</v>
      </c>
      <c r="R89" s="816">
        <v>239</v>
      </c>
      <c r="S89" s="879"/>
      <c r="U89" s="815" t="s">
        <v>895</v>
      </c>
      <c r="V89" s="815" t="s">
        <v>814</v>
      </c>
      <c r="W89" s="816">
        <v>211</v>
      </c>
      <c r="X89" s="815" t="s">
        <v>809</v>
      </c>
      <c r="Z89" s="815" t="s">
        <v>932</v>
      </c>
      <c r="AA89" s="815" t="s">
        <v>809</v>
      </c>
      <c r="AB89" s="816">
        <v>947</v>
      </c>
    </row>
    <row r="90" spans="1:28" ht="15">
      <c r="A90" s="815" t="s">
        <v>871</v>
      </c>
      <c r="B90" s="815" t="s">
        <v>683</v>
      </c>
      <c r="C90" s="815" t="s">
        <v>809</v>
      </c>
      <c r="D90" s="815" t="s">
        <v>812</v>
      </c>
      <c r="E90" s="816">
        <v>1</v>
      </c>
      <c r="G90" s="815" t="s">
        <v>877</v>
      </c>
      <c r="H90" s="816">
        <v>10</v>
      </c>
      <c r="I90" s="816">
        <v>984</v>
      </c>
      <c r="K90" s="815" t="s">
        <v>677</v>
      </c>
      <c r="L90" s="815" t="s">
        <v>878</v>
      </c>
      <c r="M90" s="815" t="s">
        <v>857</v>
      </c>
      <c r="N90" s="816">
        <v>5</v>
      </c>
      <c r="P90" s="815" t="s">
        <v>877</v>
      </c>
      <c r="Q90" s="816">
        <v>11</v>
      </c>
      <c r="R90" s="816">
        <v>147</v>
      </c>
      <c r="S90" s="879"/>
      <c r="U90" s="815" t="s">
        <v>895</v>
      </c>
      <c r="V90" s="815" t="s">
        <v>813</v>
      </c>
      <c r="W90" s="816">
        <v>167</v>
      </c>
      <c r="X90" s="815" t="s">
        <v>810</v>
      </c>
      <c r="Z90" s="815" t="s">
        <v>885</v>
      </c>
      <c r="AA90" s="815" t="s">
        <v>810</v>
      </c>
      <c r="AB90" s="816">
        <v>4267</v>
      </c>
    </row>
    <row r="91" spans="1:28" ht="15">
      <c r="A91" s="815" t="s">
        <v>871</v>
      </c>
      <c r="B91" s="815" t="s">
        <v>815</v>
      </c>
      <c r="C91" s="815" t="s">
        <v>809</v>
      </c>
      <c r="D91" s="815" t="s">
        <v>812</v>
      </c>
      <c r="E91" s="816">
        <v>1</v>
      </c>
      <c r="G91" s="815" t="s">
        <v>877</v>
      </c>
      <c r="H91" s="816">
        <v>11</v>
      </c>
      <c r="I91" s="816">
        <v>543</v>
      </c>
      <c r="K91" s="815" t="s">
        <v>677</v>
      </c>
      <c r="L91" s="815" t="s">
        <v>878</v>
      </c>
      <c r="M91" s="815" t="s">
        <v>858</v>
      </c>
      <c r="N91" s="816">
        <v>2</v>
      </c>
      <c r="P91" s="815" t="s">
        <v>877</v>
      </c>
      <c r="Q91" s="816">
        <v>12</v>
      </c>
      <c r="R91" s="816">
        <v>173</v>
      </c>
      <c r="S91" s="879"/>
      <c r="U91" s="815" t="s">
        <v>895</v>
      </c>
      <c r="V91" s="815" t="s">
        <v>813</v>
      </c>
      <c r="W91" s="816">
        <v>357</v>
      </c>
      <c r="X91" s="815" t="s">
        <v>809</v>
      </c>
      <c r="Z91" s="815" t="s">
        <v>885</v>
      </c>
      <c r="AA91" s="815" t="s">
        <v>809</v>
      </c>
      <c r="AB91" s="816">
        <v>4709</v>
      </c>
    </row>
    <row r="92" spans="1:28" ht="15">
      <c r="A92" s="815" t="s">
        <v>871</v>
      </c>
      <c r="B92" s="815" t="s">
        <v>815</v>
      </c>
      <c r="C92" s="815" t="s">
        <v>809</v>
      </c>
      <c r="D92" s="815" t="s">
        <v>811</v>
      </c>
      <c r="E92" s="816">
        <v>1</v>
      </c>
      <c r="G92" s="815" t="s">
        <v>877</v>
      </c>
      <c r="H92" s="816">
        <v>12</v>
      </c>
      <c r="I92" s="816">
        <v>678</v>
      </c>
      <c r="K92" s="815" t="s">
        <v>677</v>
      </c>
      <c r="L92" s="815" t="s">
        <v>878</v>
      </c>
      <c r="M92" s="815" t="s">
        <v>861</v>
      </c>
      <c r="N92" s="816">
        <v>4</v>
      </c>
      <c r="P92" s="815" t="s">
        <v>879</v>
      </c>
      <c r="Q92" s="816">
        <v>0</v>
      </c>
      <c r="R92" s="816">
        <v>11</v>
      </c>
      <c r="S92" s="879"/>
      <c r="U92" s="815" t="s">
        <v>897</v>
      </c>
      <c r="V92" s="815" t="s">
        <v>815</v>
      </c>
      <c r="W92" s="816">
        <v>582</v>
      </c>
      <c r="X92" s="815" t="s">
        <v>810</v>
      </c>
      <c r="Z92" s="815" t="s">
        <v>933</v>
      </c>
      <c r="AA92" s="815" t="s">
        <v>810</v>
      </c>
      <c r="AB92" s="816">
        <v>3016</v>
      </c>
    </row>
    <row r="93" spans="1:28" ht="15">
      <c r="A93" s="815" t="s">
        <v>871</v>
      </c>
      <c r="B93" s="815" t="s">
        <v>997</v>
      </c>
      <c r="C93" s="815" t="s">
        <v>810</v>
      </c>
      <c r="D93" s="815" t="s">
        <v>812</v>
      </c>
      <c r="E93" s="816">
        <v>614</v>
      </c>
      <c r="G93" s="815" t="s">
        <v>879</v>
      </c>
      <c r="H93" s="816">
        <v>0</v>
      </c>
      <c r="I93" s="816">
        <v>35</v>
      </c>
      <c r="K93" s="815" t="s">
        <v>677</v>
      </c>
      <c r="L93" s="815" t="s">
        <v>878</v>
      </c>
      <c r="M93" s="815" t="s">
        <v>863</v>
      </c>
      <c r="N93" s="816">
        <v>4</v>
      </c>
      <c r="P93" s="815" t="s">
        <v>879</v>
      </c>
      <c r="Q93" s="816">
        <v>1</v>
      </c>
      <c r="R93" s="816">
        <v>52</v>
      </c>
      <c r="S93" s="879"/>
      <c r="U93" s="815" t="s">
        <v>897</v>
      </c>
      <c r="V93" s="815" t="s">
        <v>815</v>
      </c>
      <c r="W93" s="816">
        <v>673</v>
      </c>
      <c r="X93" s="815" t="s">
        <v>809</v>
      </c>
      <c r="Z93" s="815" t="s">
        <v>933</v>
      </c>
      <c r="AA93" s="815" t="s">
        <v>809</v>
      </c>
      <c r="AB93" s="816">
        <v>3355</v>
      </c>
    </row>
    <row r="94" spans="1:28" ht="15">
      <c r="A94" s="815" t="s">
        <v>871</v>
      </c>
      <c r="B94" s="815" t="s">
        <v>997</v>
      </c>
      <c r="C94" s="815" t="s">
        <v>810</v>
      </c>
      <c r="D94" s="815" t="s">
        <v>811</v>
      </c>
      <c r="E94" s="816">
        <v>428</v>
      </c>
      <c r="G94" s="815" t="s">
        <v>879</v>
      </c>
      <c r="H94" s="816">
        <v>1</v>
      </c>
      <c r="I94" s="816">
        <v>142</v>
      </c>
      <c r="K94" s="815" t="s">
        <v>677</v>
      </c>
      <c r="L94" s="815" t="s">
        <v>878</v>
      </c>
      <c r="M94" s="815" t="s">
        <v>864</v>
      </c>
      <c r="N94" s="816">
        <v>20</v>
      </c>
      <c r="P94" s="815" t="s">
        <v>879</v>
      </c>
      <c r="Q94" s="816">
        <v>2</v>
      </c>
      <c r="R94" s="816">
        <v>190</v>
      </c>
      <c r="S94" s="879"/>
      <c r="U94" s="815" t="s">
        <v>897</v>
      </c>
      <c r="V94" s="815" t="s">
        <v>814</v>
      </c>
      <c r="W94" s="816">
        <v>83021</v>
      </c>
      <c r="X94" s="815" t="s">
        <v>810</v>
      </c>
      <c r="Z94" s="815" t="s">
        <v>934</v>
      </c>
      <c r="AA94" s="815" t="s">
        <v>810</v>
      </c>
      <c r="AB94" s="816">
        <v>93188</v>
      </c>
    </row>
    <row r="95" spans="1:28" ht="15">
      <c r="A95" s="815" t="s">
        <v>871</v>
      </c>
      <c r="B95" s="815" t="s">
        <v>997</v>
      </c>
      <c r="C95" s="815" t="s">
        <v>809</v>
      </c>
      <c r="D95" s="815" t="s">
        <v>812</v>
      </c>
      <c r="E95" s="816">
        <v>638</v>
      </c>
      <c r="G95" s="815" t="s">
        <v>879</v>
      </c>
      <c r="H95" s="816">
        <v>2</v>
      </c>
      <c r="I95" s="816">
        <v>367</v>
      </c>
      <c r="K95" s="815" t="s">
        <v>677</v>
      </c>
      <c r="L95" s="815" t="s">
        <v>878</v>
      </c>
      <c r="M95" s="815" t="s">
        <v>687</v>
      </c>
      <c r="N95" s="816">
        <v>5431</v>
      </c>
      <c r="P95" s="815" t="s">
        <v>879</v>
      </c>
      <c r="Q95" s="816">
        <v>3</v>
      </c>
      <c r="R95" s="816">
        <v>112</v>
      </c>
      <c r="S95" s="879"/>
      <c r="U95" s="815" t="s">
        <v>897</v>
      </c>
      <c r="V95" s="815" t="s">
        <v>814</v>
      </c>
      <c r="W95" s="816">
        <v>51814</v>
      </c>
      <c r="X95" s="815" t="s">
        <v>809</v>
      </c>
      <c r="Z95" s="815" t="s">
        <v>934</v>
      </c>
      <c r="AA95" s="815" t="s">
        <v>809</v>
      </c>
      <c r="AB95" s="816">
        <v>78458</v>
      </c>
    </row>
    <row r="96" spans="1:28" ht="15">
      <c r="A96" s="815" t="s">
        <v>871</v>
      </c>
      <c r="B96" s="815" t="s">
        <v>997</v>
      </c>
      <c r="C96" s="815" t="s">
        <v>809</v>
      </c>
      <c r="D96" s="815" t="s">
        <v>811</v>
      </c>
      <c r="E96" s="816">
        <v>381</v>
      </c>
      <c r="G96" s="815" t="s">
        <v>879</v>
      </c>
      <c r="H96" s="816">
        <v>3</v>
      </c>
      <c r="I96" s="816">
        <v>184</v>
      </c>
      <c r="K96" s="815" t="s">
        <v>677</v>
      </c>
      <c r="L96" s="815" t="s">
        <v>878</v>
      </c>
      <c r="M96" s="815" t="s">
        <v>690</v>
      </c>
      <c r="N96" s="816">
        <v>3</v>
      </c>
      <c r="P96" s="815" t="s">
        <v>879</v>
      </c>
      <c r="Q96" s="816">
        <v>4</v>
      </c>
      <c r="R96" s="816">
        <v>632</v>
      </c>
      <c r="S96" s="879"/>
      <c r="U96" s="815" t="s">
        <v>897</v>
      </c>
      <c r="V96" s="815" t="s">
        <v>813</v>
      </c>
      <c r="W96" s="816">
        <v>76362</v>
      </c>
      <c r="X96" s="815" t="s">
        <v>810</v>
      </c>
      <c r="Z96" s="815" t="s">
        <v>935</v>
      </c>
      <c r="AA96" s="815" t="s">
        <v>810</v>
      </c>
      <c r="AB96" s="816">
        <v>2881</v>
      </c>
    </row>
    <row r="97" spans="1:28" ht="15">
      <c r="A97" s="815" t="s">
        <v>873</v>
      </c>
      <c r="B97" s="815" t="s">
        <v>996</v>
      </c>
      <c r="C97" s="815" t="s">
        <v>810</v>
      </c>
      <c r="D97" s="815" t="s">
        <v>812</v>
      </c>
      <c r="E97" s="816">
        <v>10</v>
      </c>
      <c r="G97" s="815" t="s">
        <v>879</v>
      </c>
      <c r="H97" s="816">
        <v>4</v>
      </c>
      <c r="I97" s="816">
        <v>854</v>
      </c>
      <c r="K97" s="815" t="s">
        <v>677</v>
      </c>
      <c r="L97" s="815" t="s">
        <v>878</v>
      </c>
      <c r="M97" s="815" t="s">
        <v>691</v>
      </c>
      <c r="N97" s="816">
        <v>4533</v>
      </c>
      <c r="P97" s="815" t="s">
        <v>879</v>
      </c>
      <c r="Q97" s="816">
        <v>5</v>
      </c>
      <c r="R97" s="816">
        <v>102</v>
      </c>
      <c r="S97" s="879"/>
      <c r="U97" s="815" t="s">
        <v>897</v>
      </c>
      <c r="V97" s="815" t="s">
        <v>813</v>
      </c>
      <c r="W97" s="816">
        <v>92245</v>
      </c>
      <c r="X97" s="815" t="s">
        <v>809</v>
      </c>
      <c r="Z97" s="815" t="s">
        <v>935</v>
      </c>
      <c r="AA97" s="815" t="s">
        <v>809</v>
      </c>
      <c r="AB97" s="816">
        <v>3389</v>
      </c>
    </row>
    <row r="98" spans="1:28" ht="15">
      <c r="A98" s="815" t="s">
        <v>873</v>
      </c>
      <c r="B98" s="815" t="s">
        <v>996</v>
      </c>
      <c r="C98" s="815" t="s">
        <v>810</v>
      </c>
      <c r="D98" s="815" t="s">
        <v>811</v>
      </c>
      <c r="E98" s="816">
        <v>17</v>
      </c>
      <c r="G98" s="815" t="s">
        <v>879</v>
      </c>
      <c r="H98" s="816">
        <v>5</v>
      </c>
      <c r="I98" s="816">
        <v>141</v>
      </c>
      <c r="K98" s="815" t="s">
        <v>681</v>
      </c>
      <c r="L98" s="815" t="s">
        <v>881</v>
      </c>
      <c r="M98" s="815" t="s">
        <v>677</v>
      </c>
      <c r="N98" s="816">
        <v>29</v>
      </c>
      <c r="P98" s="815" t="s">
        <v>879</v>
      </c>
      <c r="Q98" s="816">
        <v>6</v>
      </c>
      <c r="R98" s="816">
        <v>83</v>
      </c>
      <c r="S98" s="879"/>
      <c r="U98" s="815" t="s">
        <v>899</v>
      </c>
      <c r="V98" s="815" t="s">
        <v>815</v>
      </c>
      <c r="W98" s="816">
        <v>1</v>
      </c>
      <c r="X98" s="815" t="s">
        <v>810</v>
      </c>
      <c r="Z98" s="815" t="s">
        <v>936</v>
      </c>
      <c r="AA98" s="815" t="s">
        <v>810</v>
      </c>
      <c r="AB98" s="816">
        <v>1239</v>
      </c>
    </row>
    <row r="99" spans="1:28" ht="15">
      <c r="A99" s="815" t="s">
        <v>873</v>
      </c>
      <c r="B99" s="815" t="s">
        <v>996</v>
      </c>
      <c r="C99" s="815" t="s">
        <v>809</v>
      </c>
      <c r="D99" s="815" t="s">
        <v>812</v>
      </c>
      <c r="E99" s="816">
        <v>10</v>
      </c>
      <c r="G99" s="815" t="s">
        <v>879</v>
      </c>
      <c r="H99" s="816">
        <v>6</v>
      </c>
      <c r="I99" s="816">
        <v>135</v>
      </c>
      <c r="K99" s="815" t="s">
        <v>681</v>
      </c>
      <c r="L99" s="815" t="s">
        <v>881</v>
      </c>
      <c r="M99" s="815" t="s">
        <v>852</v>
      </c>
      <c r="N99" s="816">
        <v>88</v>
      </c>
      <c r="P99" s="815" t="s">
        <v>879</v>
      </c>
      <c r="Q99" s="816">
        <v>7</v>
      </c>
      <c r="R99" s="816">
        <v>74</v>
      </c>
      <c r="S99" s="879"/>
      <c r="U99" s="815" t="s">
        <v>899</v>
      </c>
      <c r="V99" s="815" t="s">
        <v>814</v>
      </c>
      <c r="W99" s="816">
        <v>222</v>
      </c>
      <c r="X99" s="815" t="s">
        <v>810</v>
      </c>
      <c r="Z99" s="815" t="s">
        <v>936</v>
      </c>
      <c r="AA99" s="815" t="s">
        <v>809</v>
      </c>
      <c r="AB99" s="816">
        <v>1484</v>
      </c>
    </row>
    <row r="100" spans="1:28" ht="15">
      <c r="A100" s="815" t="s">
        <v>873</v>
      </c>
      <c r="B100" s="815" t="s">
        <v>996</v>
      </c>
      <c r="C100" s="815" t="s">
        <v>809</v>
      </c>
      <c r="D100" s="815" t="s">
        <v>811</v>
      </c>
      <c r="E100" s="816">
        <v>14</v>
      </c>
      <c r="G100" s="815" t="s">
        <v>879</v>
      </c>
      <c r="H100" s="816">
        <v>7</v>
      </c>
      <c r="I100" s="816">
        <v>183</v>
      </c>
      <c r="K100" s="815" t="s">
        <v>681</v>
      </c>
      <c r="L100" s="815" t="s">
        <v>881</v>
      </c>
      <c r="M100" s="815" t="s">
        <v>853</v>
      </c>
      <c r="N100" s="816">
        <v>1</v>
      </c>
      <c r="P100" s="815" t="s">
        <v>879</v>
      </c>
      <c r="Q100" s="816">
        <v>8</v>
      </c>
      <c r="R100" s="816">
        <v>56</v>
      </c>
      <c r="S100" s="879"/>
      <c r="U100" s="815" t="s">
        <v>899</v>
      </c>
      <c r="V100" s="815" t="s">
        <v>814</v>
      </c>
      <c r="W100" s="816">
        <v>157</v>
      </c>
      <c r="X100" s="815" t="s">
        <v>809</v>
      </c>
      <c r="Z100" s="815" t="s">
        <v>937</v>
      </c>
      <c r="AA100" s="815" t="s">
        <v>810</v>
      </c>
      <c r="AB100" s="816">
        <v>355</v>
      </c>
    </row>
    <row r="101" spans="1:28" ht="15">
      <c r="A101" s="815" t="s">
        <v>873</v>
      </c>
      <c r="B101" s="815" t="s">
        <v>677</v>
      </c>
      <c r="C101" s="815" t="s">
        <v>810</v>
      </c>
      <c r="D101" s="815" t="s">
        <v>812</v>
      </c>
      <c r="E101" s="816">
        <v>1596</v>
      </c>
      <c r="G101" s="815" t="s">
        <v>879</v>
      </c>
      <c r="H101" s="816">
        <v>8</v>
      </c>
      <c r="I101" s="816">
        <v>177</v>
      </c>
      <c r="K101" s="815" t="s">
        <v>681</v>
      </c>
      <c r="L101" s="815" t="s">
        <v>881</v>
      </c>
      <c r="M101" s="815" t="s">
        <v>854</v>
      </c>
      <c r="N101" s="816">
        <v>1466</v>
      </c>
      <c r="P101" s="815" t="s">
        <v>879</v>
      </c>
      <c r="Q101" s="816">
        <v>9</v>
      </c>
      <c r="R101" s="816">
        <v>33</v>
      </c>
      <c r="S101" s="879"/>
      <c r="U101" s="815" t="s">
        <v>899</v>
      </c>
      <c r="V101" s="815" t="s">
        <v>813</v>
      </c>
      <c r="W101" s="816">
        <v>183</v>
      </c>
      <c r="X101" s="815" t="s">
        <v>810</v>
      </c>
      <c r="Z101" s="815" t="s">
        <v>937</v>
      </c>
      <c r="AA101" s="815" t="s">
        <v>809</v>
      </c>
      <c r="AB101" s="816">
        <v>470</v>
      </c>
    </row>
    <row r="102" spans="1:28" ht="15">
      <c r="A102" s="815" t="s">
        <v>873</v>
      </c>
      <c r="B102" s="815" t="s">
        <v>677</v>
      </c>
      <c r="C102" s="815" t="s">
        <v>810</v>
      </c>
      <c r="D102" s="815" t="s">
        <v>811</v>
      </c>
      <c r="E102" s="816">
        <v>2200</v>
      </c>
      <c r="G102" s="815" t="s">
        <v>879</v>
      </c>
      <c r="H102" s="816">
        <v>9</v>
      </c>
      <c r="I102" s="816">
        <v>153</v>
      </c>
      <c r="K102" s="815" t="s">
        <v>681</v>
      </c>
      <c r="L102" s="815" t="s">
        <v>881</v>
      </c>
      <c r="M102" s="815" t="s">
        <v>681</v>
      </c>
      <c r="N102" s="816">
        <v>1</v>
      </c>
      <c r="P102" s="815" t="s">
        <v>879</v>
      </c>
      <c r="Q102" s="816">
        <v>10</v>
      </c>
      <c r="R102" s="816">
        <v>22</v>
      </c>
      <c r="S102" s="879"/>
      <c r="U102" s="815" t="s">
        <v>899</v>
      </c>
      <c r="V102" s="815" t="s">
        <v>813</v>
      </c>
      <c r="W102" s="816">
        <v>264</v>
      </c>
      <c r="X102" s="815" t="s">
        <v>809</v>
      </c>
      <c r="Z102" s="815" t="s">
        <v>939</v>
      </c>
      <c r="AA102" s="815" t="s">
        <v>810</v>
      </c>
      <c r="AB102" s="816">
        <v>16896</v>
      </c>
    </row>
    <row r="103" spans="1:28" ht="15">
      <c r="A103" s="815" t="s">
        <v>873</v>
      </c>
      <c r="B103" s="815" t="s">
        <v>677</v>
      </c>
      <c r="C103" s="815" t="s">
        <v>809</v>
      </c>
      <c r="D103" s="815" t="s">
        <v>812</v>
      </c>
      <c r="E103" s="816">
        <v>1243</v>
      </c>
      <c r="G103" s="815" t="s">
        <v>879</v>
      </c>
      <c r="H103" s="816">
        <v>10</v>
      </c>
      <c r="I103" s="816">
        <v>117</v>
      </c>
      <c r="K103" s="815" t="s">
        <v>681</v>
      </c>
      <c r="L103" s="815" t="s">
        <v>881</v>
      </c>
      <c r="M103" s="815" t="s">
        <v>857</v>
      </c>
      <c r="N103" s="816">
        <v>3</v>
      </c>
      <c r="P103" s="815" t="s">
        <v>879</v>
      </c>
      <c r="Q103" s="816">
        <v>11</v>
      </c>
      <c r="R103" s="816">
        <v>18</v>
      </c>
      <c r="S103" s="879"/>
      <c r="U103" s="815" t="s">
        <v>901</v>
      </c>
      <c r="V103" s="815" t="s">
        <v>815</v>
      </c>
      <c r="W103" s="816">
        <v>1</v>
      </c>
      <c r="X103" s="815" t="s">
        <v>809</v>
      </c>
      <c r="Z103" s="815" t="s">
        <v>939</v>
      </c>
      <c r="AA103" s="815" t="s">
        <v>809</v>
      </c>
      <c r="AB103" s="816">
        <v>16701</v>
      </c>
    </row>
    <row r="104" spans="1:28" ht="15">
      <c r="A104" s="815" t="s">
        <v>873</v>
      </c>
      <c r="B104" s="815" t="s">
        <v>677</v>
      </c>
      <c r="C104" s="815" t="s">
        <v>809</v>
      </c>
      <c r="D104" s="815" t="s">
        <v>811</v>
      </c>
      <c r="E104" s="816">
        <v>1989</v>
      </c>
      <c r="G104" s="815" t="s">
        <v>879</v>
      </c>
      <c r="H104" s="816">
        <v>11</v>
      </c>
      <c r="I104" s="816">
        <v>88</v>
      </c>
      <c r="K104" s="815" t="s">
        <v>681</v>
      </c>
      <c r="L104" s="815" t="s">
        <v>881</v>
      </c>
      <c r="M104" s="815" t="s">
        <v>858</v>
      </c>
      <c r="N104" s="816">
        <v>5</v>
      </c>
      <c r="P104" s="815" t="s">
        <v>879</v>
      </c>
      <c r="Q104" s="816">
        <v>12</v>
      </c>
      <c r="R104" s="816">
        <v>10</v>
      </c>
      <c r="S104" s="879"/>
      <c r="U104" s="815" t="s">
        <v>901</v>
      </c>
      <c r="V104" s="815" t="s">
        <v>814</v>
      </c>
      <c r="W104" s="816">
        <v>278</v>
      </c>
      <c r="X104" s="815" t="s">
        <v>810</v>
      </c>
      <c r="Z104" s="815" t="s">
        <v>941</v>
      </c>
      <c r="AA104" s="815" t="s">
        <v>810</v>
      </c>
      <c r="AB104" s="816">
        <v>999</v>
      </c>
    </row>
    <row r="105" spans="1:28" ht="15">
      <c r="A105" s="815" t="s">
        <v>873</v>
      </c>
      <c r="B105" s="815" t="s">
        <v>681</v>
      </c>
      <c r="C105" s="815" t="s">
        <v>810</v>
      </c>
      <c r="D105" s="815" t="s">
        <v>812</v>
      </c>
      <c r="E105" s="816">
        <v>330</v>
      </c>
      <c r="G105" s="815" t="s">
        <v>879</v>
      </c>
      <c r="H105" s="816">
        <v>12</v>
      </c>
      <c r="I105" s="816">
        <v>102</v>
      </c>
      <c r="K105" s="815" t="s">
        <v>681</v>
      </c>
      <c r="L105" s="815" t="s">
        <v>881</v>
      </c>
      <c r="M105" s="815" t="s">
        <v>863</v>
      </c>
      <c r="N105" s="816">
        <v>1</v>
      </c>
      <c r="P105" s="815" t="s">
        <v>880</v>
      </c>
      <c r="Q105" s="816">
        <v>0</v>
      </c>
      <c r="R105" s="816">
        <v>9</v>
      </c>
      <c r="S105" s="879"/>
      <c r="U105" s="815" t="s">
        <v>901</v>
      </c>
      <c r="V105" s="815" t="s">
        <v>814</v>
      </c>
      <c r="W105" s="816">
        <v>189</v>
      </c>
      <c r="X105" s="815" t="s">
        <v>809</v>
      </c>
      <c r="Z105" s="815" t="s">
        <v>941</v>
      </c>
      <c r="AA105" s="815" t="s">
        <v>809</v>
      </c>
      <c r="AB105" s="816">
        <v>1329</v>
      </c>
    </row>
    <row r="106" spans="1:28" ht="15">
      <c r="A106" s="815" t="s">
        <v>873</v>
      </c>
      <c r="B106" s="815" t="s">
        <v>681</v>
      </c>
      <c r="C106" s="815" t="s">
        <v>810</v>
      </c>
      <c r="D106" s="815" t="s">
        <v>811</v>
      </c>
      <c r="E106" s="816">
        <v>510</v>
      </c>
      <c r="G106" s="815" t="s">
        <v>880</v>
      </c>
      <c r="H106" s="816">
        <v>0</v>
      </c>
      <c r="I106" s="816">
        <v>155</v>
      </c>
      <c r="K106" s="815" t="s">
        <v>681</v>
      </c>
      <c r="L106" s="815" t="s">
        <v>881</v>
      </c>
      <c r="M106" s="815" t="s">
        <v>864</v>
      </c>
      <c r="N106" s="816">
        <v>10</v>
      </c>
      <c r="P106" s="815" t="s">
        <v>880</v>
      </c>
      <c r="Q106" s="816">
        <v>1</v>
      </c>
      <c r="R106" s="816">
        <v>25</v>
      </c>
      <c r="S106" s="879"/>
      <c r="U106" s="815" t="s">
        <v>901</v>
      </c>
      <c r="V106" s="815" t="s">
        <v>813</v>
      </c>
      <c r="W106" s="816">
        <v>260</v>
      </c>
      <c r="X106" s="815" t="s">
        <v>810</v>
      </c>
      <c r="Z106" s="815" t="s">
        <v>943</v>
      </c>
      <c r="AA106" s="815" t="s">
        <v>810</v>
      </c>
      <c r="AB106" s="816">
        <v>654</v>
      </c>
    </row>
    <row r="107" spans="1:28" ht="15">
      <c r="A107" s="815" t="s">
        <v>873</v>
      </c>
      <c r="B107" s="815" t="s">
        <v>681</v>
      </c>
      <c r="C107" s="815" t="s">
        <v>809</v>
      </c>
      <c r="D107" s="815" t="s">
        <v>812</v>
      </c>
      <c r="E107" s="816">
        <v>262</v>
      </c>
      <c r="G107" s="815" t="s">
        <v>880</v>
      </c>
      <c r="H107" s="816">
        <v>1</v>
      </c>
      <c r="I107" s="816">
        <v>445</v>
      </c>
      <c r="K107" s="815" t="s">
        <v>681</v>
      </c>
      <c r="L107" s="815" t="s">
        <v>881</v>
      </c>
      <c r="M107" s="815" t="s">
        <v>687</v>
      </c>
      <c r="N107" s="816">
        <v>12390</v>
      </c>
      <c r="P107" s="815" t="s">
        <v>880</v>
      </c>
      <c r="Q107" s="816">
        <v>2</v>
      </c>
      <c r="R107" s="816">
        <v>106</v>
      </c>
      <c r="S107" s="879"/>
      <c r="U107" s="815" t="s">
        <v>901</v>
      </c>
      <c r="V107" s="815" t="s">
        <v>813</v>
      </c>
      <c r="W107" s="816">
        <v>372</v>
      </c>
      <c r="X107" s="815" t="s">
        <v>809</v>
      </c>
      <c r="Z107" s="815" t="s">
        <v>943</v>
      </c>
      <c r="AA107" s="815" t="s">
        <v>809</v>
      </c>
      <c r="AB107" s="816">
        <v>673</v>
      </c>
    </row>
    <row r="108" spans="1:28" ht="15">
      <c r="A108" s="815" t="s">
        <v>873</v>
      </c>
      <c r="B108" s="815" t="s">
        <v>681</v>
      </c>
      <c r="C108" s="815" t="s">
        <v>809</v>
      </c>
      <c r="D108" s="815" t="s">
        <v>811</v>
      </c>
      <c r="E108" s="816">
        <v>463</v>
      </c>
      <c r="G108" s="815" t="s">
        <v>880</v>
      </c>
      <c r="H108" s="816">
        <v>2</v>
      </c>
      <c r="I108" s="816">
        <v>1373</v>
      </c>
      <c r="K108" s="815" t="s">
        <v>681</v>
      </c>
      <c r="L108" s="815" t="s">
        <v>881</v>
      </c>
      <c r="M108" s="815" t="s">
        <v>690</v>
      </c>
      <c r="N108" s="816">
        <v>49</v>
      </c>
      <c r="P108" s="815" t="s">
        <v>880</v>
      </c>
      <c r="Q108" s="816">
        <v>3</v>
      </c>
      <c r="R108" s="816">
        <v>60</v>
      </c>
      <c r="S108" s="879"/>
      <c r="U108" s="815" t="s">
        <v>903</v>
      </c>
      <c r="V108" s="815" t="s">
        <v>815</v>
      </c>
      <c r="W108" s="816">
        <v>3</v>
      </c>
      <c r="X108" s="815" t="s">
        <v>810</v>
      </c>
      <c r="Z108" s="815" t="s">
        <v>945</v>
      </c>
      <c r="AA108" s="815" t="s">
        <v>810</v>
      </c>
      <c r="AB108" s="816">
        <v>468</v>
      </c>
    </row>
    <row r="109" spans="1:28" ht="15">
      <c r="A109" s="815" t="s">
        <v>873</v>
      </c>
      <c r="B109" s="815" t="s">
        <v>683</v>
      </c>
      <c r="C109" s="815" t="s">
        <v>809</v>
      </c>
      <c r="D109" s="815" t="s">
        <v>811</v>
      </c>
      <c r="E109" s="816">
        <v>4</v>
      </c>
      <c r="G109" s="815" t="s">
        <v>880</v>
      </c>
      <c r="H109" s="816">
        <v>3</v>
      </c>
      <c r="I109" s="816">
        <v>777</v>
      </c>
      <c r="K109" s="815" t="s">
        <v>681</v>
      </c>
      <c r="L109" s="815" t="s">
        <v>881</v>
      </c>
      <c r="M109" s="815" t="s">
        <v>691</v>
      </c>
      <c r="N109" s="816">
        <v>9090</v>
      </c>
      <c r="P109" s="815" t="s">
        <v>880</v>
      </c>
      <c r="Q109" s="816">
        <v>4</v>
      </c>
      <c r="R109" s="816">
        <v>568</v>
      </c>
      <c r="S109" s="879"/>
      <c r="U109" s="815" t="s">
        <v>903</v>
      </c>
      <c r="V109" s="815" t="s">
        <v>815</v>
      </c>
      <c r="W109" s="816">
        <v>9</v>
      </c>
      <c r="X109" s="815" t="s">
        <v>809</v>
      </c>
      <c r="Z109" s="815" t="s">
        <v>945</v>
      </c>
      <c r="AA109" s="815" t="s">
        <v>809</v>
      </c>
      <c r="AB109" s="816">
        <v>628</v>
      </c>
    </row>
    <row r="110" spans="1:28" ht="15">
      <c r="A110" s="815" t="s">
        <v>873</v>
      </c>
      <c r="B110" s="815" t="s">
        <v>815</v>
      </c>
      <c r="C110" s="815" t="s">
        <v>810</v>
      </c>
      <c r="D110" s="815" t="s">
        <v>811</v>
      </c>
      <c r="E110" s="816">
        <v>7</v>
      </c>
      <c r="G110" s="815" t="s">
        <v>880</v>
      </c>
      <c r="H110" s="816">
        <v>4</v>
      </c>
      <c r="I110" s="816">
        <v>3020</v>
      </c>
      <c r="K110" s="815" t="s">
        <v>681</v>
      </c>
      <c r="L110" s="815" t="s">
        <v>883</v>
      </c>
      <c r="M110" s="815" t="s">
        <v>677</v>
      </c>
      <c r="N110" s="816">
        <v>9</v>
      </c>
      <c r="P110" s="815" t="s">
        <v>880</v>
      </c>
      <c r="Q110" s="816">
        <v>5</v>
      </c>
      <c r="R110" s="816">
        <v>54</v>
      </c>
      <c r="S110" s="879"/>
      <c r="U110" s="815" t="s">
        <v>903</v>
      </c>
      <c r="V110" s="815" t="s">
        <v>814</v>
      </c>
      <c r="W110" s="816">
        <v>1893</v>
      </c>
      <c r="X110" s="815" t="s">
        <v>810</v>
      </c>
      <c r="Z110" s="815" t="s">
        <v>947</v>
      </c>
      <c r="AA110" s="815" t="s">
        <v>810</v>
      </c>
      <c r="AB110" s="816">
        <v>13885</v>
      </c>
    </row>
    <row r="111" spans="1:28" ht="15">
      <c r="A111" s="815" t="s">
        <v>873</v>
      </c>
      <c r="B111" s="815" t="s">
        <v>815</v>
      </c>
      <c r="C111" s="815" t="s">
        <v>809</v>
      </c>
      <c r="D111" s="815" t="s">
        <v>812</v>
      </c>
      <c r="E111" s="816">
        <v>2</v>
      </c>
      <c r="G111" s="815" t="s">
        <v>880</v>
      </c>
      <c r="H111" s="816">
        <v>5</v>
      </c>
      <c r="I111" s="816">
        <v>463</v>
      </c>
      <c r="K111" s="815" t="s">
        <v>681</v>
      </c>
      <c r="L111" s="815" t="s">
        <v>883</v>
      </c>
      <c r="M111" s="815" t="s">
        <v>852</v>
      </c>
      <c r="N111" s="816">
        <v>3</v>
      </c>
      <c r="P111" s="815" t="s">
        <v>880</v>
      </c>
      <c r="Q111" s="816">
        <v>6</v>
      </c>
      <c r="R111" s="816">
        <v>45</v>
      </c>
      <c r="S111" s="879"/>
      <c r="U111" s="815" t="s">
        <v>903</v>
      </c>
      <c r="V111" s="815" t="s">
        <v>814</v>
      </c>
      <c r="W111" s="816">
        <v>1158</v>
      </c>
      <c r="X111" s="815" t="s">
        <v>809</v>
      </c>
      <c r="Z111" s="815" t="s">
        <v>947</v>
      </c>
      <c r="AA111" s="815" t="s">
        <v>809</v>
      </c>
      <c r="AB111" s="816">
        <v>14020</v>
      </c>
    </row>
    <row r="112" spans="1:28" ht="15">
      <c r="A112" s="815" t="s">
        <v>873</v>
      </c>
      <c r="B112" s="815" t="s">
        <v>815</v>
      </c>
      <c r="C112" s="815" t="s">
        <v>809</v>
      </c>
      <c r="D112" s="815" t="s">
        <v>811</v>
      </c>
      <c r="E112" s="816">
        <v>4</v>
      </c>
      <c r="G112" s="815" t="s">
        <v>880</v>
      </c>
      <c r="H112" s="816">
        <v>6</v>
      </c>
      <c r="I112" s="816">
        <v>457</v>
      </c>
      <c r="K112" s="815" t="s">
        <v>681</v>
      </c>
      <c r="L112" s="815" t="s">
        <v>883</v>
      </c>
      <c r="M112" s="815" t="s">
        <v>854</v>
      </c>
      <c r="N112" s="816">
        <v>1512</v>
      </c>
      <c r="P112" s="815" t="s">
        <v>880</v>
      </c>
      <c r="Q112" s="816">
        <v>7</v>
      </c>
      <c r="R112" s="816">
        <v>39</v>
      </c>
      <c r="S112" s="879"/>
      <c r="U112" s="815" t="s">
        <v>903</v>
      </c>
      <c r="V112" s="815" t="s">
        <v>813</v>
      </c>
      <c r="W112" s="816">
        <v>1378</v>
      </c>
      <c r="X112" s="815" t="s">
        <v>810</v>
      </c>
      <c r="Z112" s="815" t="s">
        <v>949</v>
      </c>
      <c r="AA112" s="815" t="s">
        <v>810</v>
      </c>
      <c r="AB112" s="816">
        <v>1236</v>
      </c>
    </row>
    <row r="113" spans="1:28" ht="15">
      <c r="A113" s="815" t="s">
        <v>873</v>
      </c>
      <c r="B113" s="815" t="s">
        <v>814</v>
      </c>
      <c r="C113" s="815" t="s">
        <v>810</v>
      </c>
      <c r="D113" s="815" t="s">
        <v>812</v>
      </c>
      <c r="E113" s="816">
        <v>1</v>
      </c>
      <c r="G113" s="815" t="s">
        <v>880</v>
      </c>
      <c r="H113" s="816">
        <v>7</v>
      </c>
      <c r="I113" s="816">
        <v>481</v>
      </c>
      <c r="K113" s="815" t="s">
        <v>681</v>
      </c>
      <c r="L113" s="815" t="s">
        <v>883</v>
      </c>
      <c r="M113" s="815" t="s">
        <v>681</v>
      </c>
      <c r="N113" s="816">
        <v>29</v>
      </c>
      <c r="P113" s="815" t="s">
        <v>880</v>
      </c>
      <c r="Q113" s="816">
        <v>8</v>
      </c>
      <c r="R113" s="816">
        <v>39</v>
      </c>
      <c r="S113" s="879"/>
      <c r="U113" s="815" t="s">
        <v>903</v>
      </c>
      <c r="V113" s="815" t="s">
        <v>813</v>
      </c>
      <c r="W113" s="816">
        <v>2412</v>
      </c>
      <c r="X113" s="815" t="s">
        <v>809</v>
      </c>
      <c r="Z113" s="815" t="s">
        <v>949</v>
      </c>
      <c r="AA113" s="815" t="s">
        <v>809</v>
      </c>
      <c r="AB113" s="816">
        <v>1189</v>
      </c>
    </row>
    <row r="114" spans="1:28" ht="15">
      <c r="A114" s="815" t="s">
        <v>873</v>
      </c>
      <c r="B114" s="815" t="s">
        <v>814</v>
      </c>
      <c r="C114" s="815" t="s">
        <v>809</v>
      </c>
      <c r="D114" s="815" t="s">
        <v>811</v>
      </c>
      <c r="E114" s="816">
        <v>1</v>
      </c>
      <c r="G114" s="815" t="s">
        <v>880</v>
      </c>
      <c r="H114" s="816">
        <v>8</v>
      </c>
      <c r="I114" s="816">
        <v>421</v>
      </c>
      <c r="K114" s="815" t="s">
        <v>681</v>
      </c>
      <c r="L114" s="815" t="s">
        <v>883</v>
      </c>
      <c r="M114" s="815" t="s">
        <v>857</v>
      </c>
      <c r="N114" s="816">
        <v>5</v>
      </c>
      <c r="P114" s="815" t="s">
        <v>880</v>
      </c>
      <c r="Q114" s="816">
        <v>9</v>
      </c>
      <c r="R114" s="816">
        <v>34</v>
      </c>
      <c r="S114" s="879"/>
      <c r="U114" s="815" t="s">
        <v>905</v>
      </c>
      <c r="V114" s="815" t="s">
        <v>814</v>
      </c>
      <c r="W114" s="816">
        <v>96</v>
      </c>
      <c r="X114" s="815" t="s">
        <v>810</v>
      </c>
      <c r="Z114" s="815" t="s">
        <v>938</v>
      </c>
      <c r="AA114" s="815" t="s">
        <v>810</v>
      </c>
      <c r="AB114" s="816">
        <v>269</v>
      </c>
    </row>
    <row r="115" spans="1:28" ht="15">
      <c r="A115" s="815" t="s">
        <v>873</v>
      </c>
      <c r="B115" s="815" t="s">
        <v>813</v>
      </c>
      <c r="C115" s="815" t="s">
        <v>810</v>
      </c>
      <c r="D115" s="815" t="s">
        <v>812</v>
      </c>
      <c r="E115" s="816">
        <v>1</v>
      </c>
      <c r="G115" s="815" t="s">
        <v>880</v>
      </c>
      <c r="H115" s="816">
        <v>9</v>
      </c>
      <c r="I115" s="816">
        <v>334</v>
      </c>
      <c r="K115" s="815" t="s">
        <v>681</v>
      </c>
      <c r="L115" s="815" t="s">
        <v>883</v>
      </c>
      <c r="M115" s="815" t="s">
        <v>858</v>
      </c>
      <c r="N115" s="816">
        <v>21</v>
      </c>
      <c r="P115" s="815" t="s">
        <v>880</v>
      </c>
      <c r="Q115" s="816">
        <v>10</v>
      </c>
      <c r="R115" s="816">
        <v>21</v>
      </c>
      <c r="S115" s="879"/>
      <c r="U115" s="815" t="s">
        <v>905</v>
      </c>
      <c r="V115" s="815" t="s">
        <v>814</v>
      </c>
      <c r="W115" s="816">
        <v>94</v>
      </c>
      <c r="X115" s="815" t="s">
        <v>809</v>
      </c>
      <c r="Z115" s="815" t="s">
        <v>938</v>
      </c>
      <c r="AA115" s="815" t="s">
        <v>809</v>
      </c>
      <c r="AB115" s="816">
        <v>405</v>
      </c>
    </row>
    <row r="116" spans="1:28" ht="15">
      <c r="A116" s="815" t="s">
        <v>873</v>
      </c>
      <c r="B116" s="815" t="s">
        <v>997</v>
      </c>
      <c r="C116" s="815" t="s">
        <v>810</v>
      </c>
      <c r="D116" s="815" t="s">
        <v>812</v>
      </c>
      <c r="E116" s="816">
        <v>280</v>
      </c>
      <c r="G116" s="815" t="s">
        <v>880</v>
      </c>
      <c r="H116" s="816">
        <v>10</v>
      </c>
      <c r="I116" s="816">
        <v>252</v>
      </c>
      <c r="K116" s="815" t="s">
        <v>681</v>
      </c>
      <c r="L116" s="815" t="s">
        <v>883</v>
      </c>
      <c r="M116" s="815" t="s">
        <v>859</v>
      </c>
      <c r="N116" s="816">
        <v>1</v>
      </c>
      <c r="P116" s="815" t="s">
        <v>880</v>
      </c>
      <c r="Q116" s="816">
        <v>11</v>
      </c>
      <c r="R116" s="816">
        <v>13</v>
      </c>
      <c r="S116" s="879"/>
      <c r="U116" s="815" t="s">
        <v>905</v>
      </c>
      <c r="V116" s="815" t="s">
        <v>813</v>
      </c>
      <c r="W116" s="816">
        <v>182</v>
      </c>
      <c r="X116" s="815" t="s">
        <v>810</v>
      </c>
      <c r="Z116" s="815" t="s">
        <v>952</v>
      </c>
      <c r="AA116" s="815" t="s">
        <v>810</v>
      </c>
      <c r="AB116" s="816">
        <v>466</v>
      </c>
    </row>
    <row r="117" spans="1:28" ht="15">
      <c r="A117" s="815" t="s">
        <v>873</v>
      </c>
      <c r="B117" s="815" t="s">
        <v>997</v>
      </c>
      <c r="C117" s="815" t="s">
        <v>810</v>
      </c>
      <c r="D117" s="815" t="s">
        <v>811</v>
      </c>
      <c r="E117" s="816">
        <v>335</v>
      </c>
      <c r="G117" s="815" t="s">
        <v>880</v>
      </c>
      <c r="H117" s="816">
        <v>11</v>
      </c>
      <c r="I117" s="816">
        <v>155</v>
      </c>
      <c r="K117" s="815" t="s">
        <v>681</v>
      </c>
      <c r="L117" s="815" t="s">
        <v>883</v>
      </c>
      <c r="M117" s="815" t="s">
        <v>861</v>
      </c>
      <c r="N117" s="816">
        <v>18</v>
      </c>
      <c r="P117" s="815" t="s">
        <v>880</v>
      </c>
      <c r="Q117" s="816">
        <v>12</v>
      </c>
      <c r="R117" s="816">
        <v>20</v>
      </c>
      <c r="S117" s="879"/>
      <c r="U117" s="815" t="s">
        <v>905</v>
      </c>
      <c r="V117" s="815" t="s">
        <v>813</v>
      </c>
      <c r="W117" s="816">
        <v>270</v>
      </c>
      <c r="X117" s="815" t="s">
        <v>809</v>
      </c>
      <c r="Z117" s="815" t="s">
        <v>952</v>
      </c>
      <c r="AA117" s="815" t="s">
        <v>809</v>
      </c>
      <c r="AB117" s="816">
        <v>563</v>
      </c>
    </row>
    <row r="118" spans="1:28" ht="15">
      <c r="A118" s="815" t="s">
        <v>873</v>
      </c>
      <c r="B118" s="815" t="s">
        <v>997</v>
      </c>
      <c r="C118" s="815" t="s">
        <v>809</v>
      </c>
      <c r="D118" s="815" t="s">
        <v>812</v>
      </c>
      <c r="E118" s="816">
        <v>226</v>
      </c>
      <c r="G118" s="815" t="s">
        <v>880</v>
      </c>
      <c r="H118" s="816">
        <v>12</v>
      </c>
      <c r="I118" s="816">
        <v>201</v>
      </c>
      <c r="K118" s="815" t="s">
        <v>681</v>
      </c>
      <c r="L118" s="815" t="s">
        <v>883</v>
      </c>
      <c r="M118" s="815" t="s">
        <v>862</v>
      </c>
      <c r="N118" s="816">
        <v>7</v>
      </c>
      <c r="P118" s="815" t="s">
        <v>882</v>
      </c>
      <c r="Q118" s="816">
        <v>0</v>
      </c>
      <c r="R118" s="816">
        <v>17</v>
      </c>
      <c r="S118" s="879"/>
      <c r="U118" s="815" t="s">
        <v>907</v>
      </c>
      <c r="V118" s="815" t="s">
        <v>814</v>
      </c>
      <c r="W118" s="816">
        <v>441</v>
      </c>
      <c r="X118" s="815" t="s">
        <v>810</v>
      </c>
      <c r="Z118" s="815" t="s">
        <v>953</v>
      </c>
      <c r="AA118" s="815" t="s">
        <v>810</v>
      </c>
      <c r="AB118" s="816">
        <v>121740</v>
      </c>
    </row>
    <row r="119" spans="1:28" ht="15">
      <c r="A119" s="815" t="s">
        <v>873</v>
      </c>
      <c r="B119" s="815" t="s">
        <v>997</v>
      </c>
      <c r="C119" s="815" t="s">
        <v>809</v>
      </c>
      <c r="D119" s="815" t="s">
        <v>811</v>
      </c>
      <c r="E119" s="816">
        <v>309</v>
      </c>
      <c r="G119" s="815" t="s">
        <v>882</v>
      </c>
      <c r="H119" s="816">
        <v>0</v>
      </c>
      <c r="I119" s="816">
        <v>255</v>
      </c>
      <c r="K119" s="815" t="s">
        <v>681</v>
      </c>
      <c r="L119" s="815" t="s">
        <v>883</v>
      </c>
      <c r="M119" s="815" t="s">
        <v>863</v>
      </c>
      <c r="N119" s="816">
        <v>270</v>
      </c>
      <c r="P119" s="815" t="s">
        <v>882</v>
      </c>
      <c r="Q119" s="816">
        <v>1</v>
      </c>
      <c r="R119" s="816">
        <v>46</v>
      </c>
      <c r="S119" s="879"/>
      <c r="U119" s="815" t="s">
        <v>907</v>
      </c>
      <c r="V119" s="815" t="s">
        <v>814</v>
      </c>
      <c r="W119" s="816">
        <v>267</v>
      </c>
      <c r="X119" s="815" t="s">
        <v>809</v>
      </c>
      <c r="Z119" s="815" t="s">
        <v>953</v>
      </c>
      <c r="AA119" s="815" t="s">
        <v>809</v>
      </c>
      <c r="AB119" s="816">
        <v>111186</v>
      </c>
    </row>
    <row r="120" spans="1:28" ht="15">
      <c r="A120" s="815" t="s">
        <v>873</v>
      </c>
      <c r="B120" s="815" t="s">
        <v>998</v>
      </c>
      <c r="C120" s="815" t="s">
        <v>810</v>
      </c>
      <c r="D120" s="815" t="s">
        <v>812</v>
      </c>
      <c r="E120" s="816">
        <v>11</v>
      </c>
      <c r="G120" s="815" t="s">
        <v>882</v>
      </c>
      <c r="H120" s="816">
        <v>1</v>
      </c>
      <c r="I120" s="816">
        <v>901</v>
      </c>
      <c r="K120" s="815" t="s">
        <v>681</v>
      </c>
      <c r="L120" s="815" t="s">
        <v>883</v>
      </c>
      <c r="M120" s="815" t="s">
        <v>864</v>
      </c>
      <c r="N120" s="816">
        <v>129</v>
      </c>
      <c r="P120" s="815" t="s">
        <v>882</v>
      </c>
      <c r="Q120" s="816">
        <v>2</v>
      </c>
      <c r="R120" s="816">
        <v>182</v>
      </c>
      <c r="S120" s="879"/>
      <c r="U120" s="815" t="s">
        <v>907</v>
      </c>
      <c r="V120" s="815" t="s">
        <v>813</v>
      </c>
      <c r="W120" s="816">
        <v>339</v>
      </c>
      <c r="X120" s="815" t="s">
        <v>810</v>
      </c>
      <c r="Z120" s="815" t="s">
        <v>954</v>
      </c>
      <c r="AA120" s="815" t="s">
        <v>810</v>
      </c>
      <c r="AB120" s="816">
        <v>903</v>
      </c>
    </row>
    <row r="121" spans="1:28" ht="15">
      <c r="A121" s="815" t="s">
        <v>873</v>
      </c>
      <c r="B121" s="815" t="s">
        <v>998</v>
      </c>
      <c r="C121" s="815" t="s">
        <v>810</v>
      </c>
      <c r="D121" s="815" t="s">
        <v>811</v>
      </c>
      <c r="E121" s="816">
        <v>12</v>
      </c>
      <c r="G121" s="815" t="s">
        <v>882</v>
      </c>
      <c r="H121" s="816">
        <v>2</v>
      </c>
      <c r="I121" s="816">
        <v>2747</v>
      </c>
      <c r="K121" s="815" t="s">
        <v>681</v>
      </c>
      <c r="L121" s="815" t="s">
        <v>883</v>
      </c>
      <c r="M121" s="815" t="s">
        <v>865</v>
      </c>
      <c r="N121" s="816">
        <v>14</v>
      </c>
      <c r="P121" s="815" t="s">
        <v>882</v>
      </c>
      <c r="Q121" s="816">
        <v>3</v>
      </c>
      <c r="R121" s="816">
        <v>69</v>
      </c>
      <c r="S121" s="879"/>
      <c r="U121" s="815" t="s">
        <v>907</v>
      </c>
      <c r="V121" s="815" t="s">
        <v>813</v>
      </c>
      <c r="W121" s="816">
        <v>639</v>
      </c>
      <c r="X121" s="815" t="s">
        <v>809</v>
      </c>
      <c r="Z121" s="815" t="s">
        <v>954</v>
      </c>
      <c r="AA121" s="815" t="s">
        <v>809</v>
      </c>
      <c r="AB121" s="816">
        <v>1197</v>
      </c>
    </row>
    <row r="122" spans="1:28" ht="15">
      <c r="A122" s="815" t="s">
        <v>873</v>
      </c>
      <c r="B122" s="815" t="s">
        <v>998</v>
      </c>
      <c r="C122" s="815" t="s">
        <v>809</v>
      </c>
      <c r="D122" s="815" t="s">
        <v>812</v>
      </c>
      <c r="E122" s="816">
        <v>13</v>
      </c>
      <c r="G122" s="815" t="s">
        <v>882</v>
      </c>
      <c r="H122" s="816">
        <v>3</v>
      </c>
      <c r="I122" s="816">
        <v>1281</v>
      </c>
      <c r="K122" s="815" t="s">
        <v>681</v>
      </c>
      <c r="L122" s="815" t="s">
        <v>883</v>
      </c>
      <c r="M122" s="815" t="s">
        <v>684</v>
      </c>
      <c r="N122" s="816">
        <v>35</v>
      </c>
      <c r="P122" s="815" t="s">
        <v>882</v>
      </c>
      <c r="Q122" s="816">
        <v>4</v>
      </c>
      <c r="R122" s="816">
        <v>949</v>
      </c>
      <c r="S122" s="879"/>
      <c r="U122" s="815" t="s">
        <v>881</v>
      </c>
      <c r="V122" s="815" t="s">
        <v>814</v>
      </c>
      <c r="W122" s="816">
        <v>196</v>
      </c>
      <c r="X122" s="815" t="s">
        <v>810</v>
      </c>
      <c r="Z122" s="815" t="s">
        <v>955</v>
      </c>
      <c r="AA122" s="815" t="s">
        <v>810</v>
      </c>
      <c r="AB122" s="816">
        <v>1657</v>
      </c>
    </row>
    <row r="123" spans="1:28" ht="15">
      <c r="A123" s="815" t="s">
        <v>873</v>
      </c>
      <c r="B123" s="815" t="s">
        <v>998</v>
      </c>
      <c r="C123" s="815" t="s">
        <v>809</v>
      </c>
      <c r="D123" s="815" t="s">
        <v>811</v>
      </c>
      <c r="E123" s="816">
        <v>6</v>
      </c>
      <c r="G123" s="815" t="s">
        <v>882</v>
      </c>
      <c r="H123" s="816">
        <v>4</v>
      </c>
      <c r="I123" s="816">
        <v>5673</v>
      </c>
      <c r="K123" s="815" t="s">
        <v>681</v>
      </c>
      <c r="L123" s="815" t="s">
        <v>883</v>
      </c>
      <c r="M123" s="815" t="s">
        <v>687</v>
      </c>
      <c r="N123" s="816">
        <v>49064</v>
      </c>
      <c r="P123" s="815" t="s">
        <v>882</v>
      </c>
      <c r="Q123" s="816">
        <v>5</v>
      </c>
      <c r="R123" s="816">
        <v>99</v>
      </c>
      <c r="S123" s="879"/>
      <c r="U123" s="815" t="s">
        <v>881</v>
      </c>
      <c r="V123" s="815" t="s">
        <v>814</v>
      </c>
      <c r="W123" s="816">
        <v>135</v>
      </c>
      <c r="X123" s="815" t="s">
        <v>809</v>
      </c>
      <c r="Z123" s="815" t="s">
        <v>955</v>
      </c>
      <c r="AA123" s="815" t="s">
        <v>809</v>
      </c>
      <c r="AB123" s="816">
        <v>1594</v>
      </c>
    </row>
    <row r="124" spans="1:28" ht="15">
      <c r="A124" s="815" t="s">
        <v>875</v>
      </c>
      <c r="B124" s="815" t="s">
        <v>677</v>
      </c>
      <c r="C124" s="815" t="s">
        <v>810</v>
      </c>
      <c r="D124" s="815" t="s">
        <v>812</v>
      </c>
      <c r="E124" s="816">
        <v>3112</v>
      </c>
      <c r="G124" s="815" t="s">
        <v>882</v>
      </c>
      <c r="H124" s="816">
        <v>5</v>
      </c>
      <c r="I124" s="816">
        <v>697</v>
      </c>
      <c r="K124" s="815" t="s">
        <v>681</v>
      </c>
      <c r="L124" s="815" t="s">
        <v>883</v>
      </c>
      <c r="M124" s="815" t="s">
        <v>690</v>
      </c>
      <c r="N124" s="816">
        <v>24</v>
      </c>
      <c r="P124" s="815" t="s">
        <v>882</v>
      </c>
      <c r="Q124" s="816">
        <v>6</v>
      </c>
      <c r="R124" s="816">
        <v>92</v>
      </c>
      <c r="S124" s="879"/>
      <c r="U124" s="815" t="s">
        <v>881</v>
      </c>
      <c r="V124" s="815" t="s">
        <v>813</v>
      </c>
      <c r="W124" s="816">
        <v>306</v>
      </c>
      <c r="X124" s="815" t="s">
        <v>810</v>
      </c>
      <c r="Z124" s="815" t="s">
        <v>956</v>
      </c>
      <c r="AA124" s="815" t="s">
        <v>810</v>
      </c>
      <c r="AB124" s="816">
        <v>1598</v>
      </c>
    </row>
    <row r="125" spans="1:28" ht="15">
      <c r="A125" s="815" t="s">
        <v>875</v>
      </c>
      <c r="B125" s="815" t="s">
        <v>677</v>
      </c>
      <c r="C125" s="815" t="s">
        <v>810</v>
      </c>
      <c r="D125" s="815" t="s">
        <v>811</v>
      </c>
      <c r="E125" s="816">
        <v>2485</v>
      </c>
      <c r="G125" s="815" t="s">
        <v>882</v>
      </c>
      <c r="H125" s="816">
        <v>6</v>
      </c>
      <c r="I125" s="816">
        <v>712</v>
      </c>
      <c r="K125" s="815" t="s">
        <v>681</v>
      </c>
      <c r="L125" s="815" t="s">
        <v>883</v>
      </c>
      <c r="M125" s="815" t="s">
        <v>691</v>
      </c>
      <c r="N125" s="816">
        <v>23476</v>
      </c>
      <c r="P125" s="815" t="s">
        <v>882</v>
      </c>
      <c r="Q125" s="816">
        <v>7</v>
      </c>
      <c r="R125" s="816">
        <v>68</v>
      </c>
      <c r="S125" s="879"/>
      <c r="U125" s="815" t="s">
        <v>881</v>
      </c>
      <c r="V125" s="815" t="s">
        <v>813</v>
      </c>
      <c r="W125" s="816">
        <v>620</v>
      </c>
      <c r="X125" s="815" t="s">
        <v>809</v>
      </c>
      <c r="Z125" s="815" t="s">
        <v>956</v>
      </c>
      <c r="AA125" s="815" t="s">
        <v>809</v>
      </c>
      <c r="AB125" s="816">
        <v>1917</v>
      </c>
    </row>
    <row r="126" spans="1:28" ht="15">
      <c r="A126" s="815" t="s">
        <v>875</v>
      </c>
      <c r="B126" s="815" t="s">
        <v>677</v>
      </c>
      <c r="C126" s="815" t="s">
        <v>809</v>
      </c>
      <c r="D126" s="815" t="s">
        <v>812</v>
      </c>
      <c r="E126" s="816">
        <v>3255</v>
      </c>
      <c r="G126" s="815" t="s">
        <v>882</v>
      </c>
      <c r="H126" s="816">
        <v>7</v>
      </c>
      <c r="I126" s="816">
        <v>594</v>
      </c>
      <c r="K126" s="815" t="s">
        <v>681</v>
      </c>
      <c r="L126" s="815" t="s">
        <v>885</v>
      </c>
      <c r="M126" s="815" t="s">
        <v>996</v>
      </c>
      <c r="N126" s="816">
        <v>1</v>
      </c>
      <c r="P126" s="815" t="s">
        <v>882</v>
      </c>
      <c r="Q126" s="816">
        <v>8</v>
      </c>
      <c r="R126" s="816">
        <v>39</v>
      </c>
      <c r="S126" s="879"/>
      <c r="U126" s="815" t="s">
        <v>910</v>
      </c>
      <c r="V126" s="815" t="s">
        <v>814</v>
      </c>
      <c r="W126" s="816">
        <v>141</v>
      </c>
      <c r="X126" s="815" t="s">
        <v>810</v>
      </c>
      <c r="Z126" s="815" t="s">
        <v>957</v>
      </c>
      <c r="AA126" s="815" t="s">
        <v>810</v>
      </c>
      <c r="AB126" s="816">
        <v>28955</v>
      </c>
    </row>
    <row r="127" spans="1:28" ht="15">
      <c r="A127" s="815" t="s">
        <v>875</v>
      </c>
      <c r="B127" s="815" t="s">
        <v>677</v>
      </c>
      <c r="C127" s="815" t="s">
        <v>809</v>
      </c>
      <c r="D127" s="815" t="s">
        <v>811</v>
      </c>
      <c r="E127" s="816">
        <v>2279</v>
      </c>
      <c r="G127" s="815" t="s">
        <v>882</v>
      </c>
      <c r="H127" s="816">
        <v>8</v>
      </c>
      <c r="I127" s="816">
        <v>488</v>
      </c>
      <c r="K127" s="815" t="s">
        <v>681</v>
      </c>
      <c r="L127" s="815" t="s">
        <v>885</v>
      </c>
      <c r="M127" s="815" t="s">
        <v>677</v>
      </c>
      <c r="N127" s="816">
        <v>23</v>
      </c>
      <c r="P127" s="815" t="s">
        <v>882</v>
      </c>
      <c r="Q127" s="816">
        <v>9</v>
      </c>
      <c r="R127" s="816">
        <v>27</v>
      </c>
      <c r="S127" s="879"/>
      <c r="U127" s="815" t="s">
        <v>910</v>
      </c>
      <c r="V127" s="815" t="s">
        <v>814</v>
      </c>
      <c r="W127" s="816">
        <v>130</v>
      </c>
      <c r="X127" s="815" t="s">
        <v>809</v>
      </c>
      <c r="Z127" s="815" t="s">
        <v>957</v>
      </c>
      <c r="AA127" s="815" t="s">
        <v>809</v>
      </c>
      <c r="AB127" s="816">
        <v>28445</v>
      </c>
    </row>
    <row r="128" spans="1:28" ht="15">
      <c r="A128" s="815" t="s">
        <v>875</v>
      </c>
      <c r="B128" s="815" t="s">
        <v>681</v>
      </c>
      <c r="C128" s="815" t="s">
        <v>810</v>
      </c>
      <c r="D128" s="815" t="s">
        <v>812</v>
      </c>
      <c r="E128" s="816">
        <v>342</v>
      </c>
      <c r="G128" s="815" t="s">
        <v>882</v>
      </c>
      <c r="H128" s="816">
        <v>9</v>
      </c>
      <c r="I128" s="816">
        <v>319</v>
      </c>
      <c r="K128" s="815" t="s">
        <v>681</v>
      </c>
      <c r="L128" s="815" t="s">
        <v>885</v>
      </c>
      <c r="M128" s="815" t="s">
        <v>848</v>
      </c>
      <c r="N128" s="816">
        <v>1</v>
      </c>
      <c r="P128" s="815" t="s">
        <v>882</v>
      </c>
      <c r="Q128" s="816">
        <v>10</v>
      </c>
      <c r="R128" s="816">
        <v>16</v>
      </c>
      <c r="S128" s="879"/>
      <c r="U128" s="815" t="s">
        <v>910</v>
      </c>
      <c r="V128" s="815" t="s">
        <v>813</v>
      </c>
      <c r="W128" s="816">
        <v>169</v>
      </c>
      <c r="X128" s="815" t="s">
        <v>810</v>
      </c>
      <c r="Z128" s="815" t="s">
        <v>958</v>
      </c>
      <c r="AA128" s="815" t="s">
        <v>810</v>
      </c>
      <c r="AB128" s="816">
        <v>19474</v>
      </c>
    </row>
    <row r="129" spans="1:28" ht="15">
      <c r="A129" s="815" t="s">
        <v>875</v>
      </c>
      <c r="B129" s="815" t="s">
        <v>681</v>
      </c>
      <c r="C129" s="815" t="s">
        <v>810</v>
      </c>
      <c r="D129" s="815" t="s">
        <v>811</v>
      </c>
      <c r="E129" s="816">
        <v>425</v>
      </c>
      <c r="G129" s="815" t="s">
        <v>882</v>
      </c>
      <c r="H129" s="816">
        <v>10</v>
      </c>
      <c r="I129" s="816">
        <v>259</v>
      </c>
      <c r="K129" s="815" t="s">
        <v>681</v>
      </c>
      <c r="L129" s="815" t="s">
        <v>885</v>
      </c>
      <c r="M129" s="815" t="s">
        <v>852</v>
      </c>
      <c r="N129" s="816">
        <v>1528</v>
      </c>
      <c r="P129" s="815" t="s">
        <v>882</v>
      </c>
      <c r="Q129" s="816">
        <v>11</v>
      </c>
      <c r="R129" s="816">
        <v>10</v>
      </c>
      <c r="S129" s="879"/>
      <c r="U129" s="815" t="s">
        <v>910</v>
      </c>
      <c r="V129" s="815" t="s">
        <v>813</v>
      </c>
      <c r="W129" s="816">
        <v>209</v>
      </c>
      <c r="X129" s="815" t="s">
        <v>809</v>
      </c>
      <c r="Z129" s="815" t="s">
        <v>958</v>
      </c>
      <c r="AA129" s="815" t="s">
        <v>809</v>
      </c>
      <c r="AB129" s="816">
        <v>17411</v>
      </c>
    </row>
    <row r="130" spans="1:28" ht="15">
      <c r="A130" s="815" t="s">
        <v>875</v>
      </c>
      <c r="B130" s="815" t="s">
        <v>681</v>
      </c>
      <c r="C130" s="815" t="s">
        <v>809</v>
      </c>
      <c r="D130" s="815" t="s">
        <v>812</v>
      </c>
      <c r="E130" s="816">
        <v>431</v>
      </c>
      <c r="G130" s="815" t="s">
        <v>882</v>
      </c>
      <c r="H130" s="816">
        <v>11</v>
      </c>
      <c r="I130" s="816">
        <v>185</v>
      </c>
      <c r="K130" s="815" t="s">
        <v>681</v>
      </c>
      <c r="L130" s="815" t="s">
        <v>885</v>
      </c>
      <c r="M130" s="815" t="s">
        <v>853</v>
      </c>
      <c r="N130" s="816">
        <v>1</v>
      </c>
      <c r="P130" s="815" t="s">
        <v>882</v>
      </c>
      <c r="Q130" s="816">
        <v>12</v>
      </c>
      <c r="R130" s="816">
        <v>6</v>
      </c>
      <c r="S130" s="879"/>
      <c r="U130" s="815" t="s">
        <v>912</v>
      </c>
      <c r="V130" s="815" t="s">
        <v>815</v>
      </c>
      <c r="W130" s="816">
        <v>115</v>
      </c>
      <c r="X130" s="815" t="s">
        <v>810</v>
      </c>
      <c r="Z130" s="815" t="s">
        <v>959</v>
      </c>
      <c r="AA130" s="815" t="s">
        <v>810</v>
      </c>
      <c r="AB130" s="816">
        <v>1367</v>
      </c>
    </row>
    <row r="131" spans="1:28" ht="15">
      <c r="A131" s="815" t="s">
        <v>875</v>
      </c>
      <c r="B131" s="815" t="s">
        <v>681</v>
      </c>
      <c r="C131" s="815" t="s">
        <v>809</v>
      </c>
      <c r="D131" s="815" t="s">
        <v>811</v>
      </c>
      <c r="E131" s="816">
        <v>417</v>
      </c>
      <c r="G131" s="815" t="s">
        <v>882</v>
      </c>
      <c r="H131" s="816">
        <v>12</v>
      </c>
      <c r="I131" s="816">
        <v>232</v>
      </c>
      <c r="K131" s="815" t="s">
        <v>681</v>
      </c>
      <c r="L131" s="815" t="s">
        <v>885</v>
      </c>
      <c r="M131" s="815" t="s">
        <v>854</v>
      </c>
      <c r="N131" s="816">
        <v>1192</v>
      </c>
      <c r="P131" s="815" t="s">
        <v>884</v>
      </c>
      <c r="Q131" s="816">
        <v>0</v>
      </c>
      <c r="R131" s="816">
        <v>79</v>
      </c>
      <c r="S131" s="879"/>
      <c r="U131" s="815" t="s">
        <v>912</v>
      </c>
      <c r="V131" s="815" t="s">
        <v>815</v>
      </c>
      <c r="W131" s="816">
        <v>135</v>
      </c>
      <c r="X131" s="815" t="s">
        <v>809</v>
      </c>
      <c r="Z131" s="815" t="s">
        <v>959</v>
      </c>
      <c r="AA131" s="815" t="s">
        <v>809</v>
      </c>
      <c r="AB131" s="816">
        <v>1894</v>
      </c>
    </row>
    <row r="132" spans="1:28" ht="15">
      <c r="A132" s="815" t="s">
        <v>875</v>
      </c>
      <c r="B132" s="815" t="s">
        <v>683</v>
      </c>
      <c r="C132" s="815" t="s">
        <v>810</v>
      </c>
      <c r="D132" s="815" t="s">
        <v>812</v>
      </c>
      <c r="E132" s="816">
        <v>1</v>
      </c>
      <c r="G132" s="815" t="s">
        <v>884</v>
      </c>
      <c r="H132" s="816">
        <v>0</v>
      </c>
      <c r="I132" s="816">
        <v>206</v>
      </c>
      <c r="K132" s="815" t="s">
        <v>681</v>
      </c>
      <c r="L132" s="815" t="s">
        <v>885</v>
      </c>
      <c r="M132" s="815" t="s">
        <v>856</v>
      </c>
      <c r="N132" s="816">
        <v>5</v>
      </c>
      <c r="P132" s="815" t="s">
        <v>884</v>
      </c>
      <c r="Q132" s="816">
        <v>1</v>
      </c>
      <c r="R132" s="816">
        <v>324</v>
      </c>
      <c r="S132" s="879"/>
      <c r="U132" s="815" t="s">
        <v>912</v>
      </c>
      <c r="V132" s="815" t="s">
        <v>814</v>
      </c>
      <c r="W132" s="816">
        <v>18441</v>
      </c>
      <c r="X132" s="815" t="s">
        <v>810</v>
      </c>
      <c r="Z132" s="815" t="s">
        <v>960</v>
      </c>
      <c r="AA132" s="815" t="s">
        <v>810</v>
      </c>
      <c r="AB132" s="816">
        <v>4919</v>
      </c>
    </row>
    <row r="133" spans="1:28" ht="15">
      <c r="A133" s="815" t="s">
        <v>875</v>
      </c>
      <c r="B133" s="815" t="s">
        <v>683</v>
      </c>
      <c r="C133" s="815" t="s">
        <v>810</v>
      </c>
      <c r="D133" s="815" t="s">
        <v>811</v>
      </c>
      <c r="E133" s="816">
        <v>4</v>
      </c>
      <c r="G133" s="815" t="s">
        <v>884</v>
      </c>
      <c r="H133" s="816">
        <v>1</v>
      </c>
      <c r="I133" s="816">
        <v>790</v>
      </c>
      <c r="K133" s="815" t="s">
        <v>681</v>
      </c>
      <c r="L133" s="815" t="s">
        <v>885</v>
      </c>
      <c r="M133" s="815" t="s">
        <v>681</v>
      </c>
      <c r="N133" s="816">
        <v>3</v>
      </c>
      <c r="P133" s="815" t="s">
        <v>884</v>
      </c>
      <c r="Q133" s="816">
        <v>2</v>
      </c>
      <c r="R133" s="816">
        <v>980</v>
      </c>
      <c r="S133" s="879"/>
      <c r="U133" s="815" t="s">
        <v>912</v>
      </c>
      <c r="V133" s="815" t="s">
        <v>814</v>
      </c>
      <c r="W133" s="816">
        <v>10217</v>
      </c>
      <c r="X133" s="815" t="s">
        <v>809</v>
      </c>
      <c r="Z133" s="815" t="s">
        <v>960</v>
      </c>
      <c r="AA133" s="815" t="s">
        <v>809</v>
      </c>
      <c r="AB133" s="816">
        <v>5192</v>
      </c>
    </row>
    <row r="134" spans="1:28" ht="15">
      <c r="A134" s="815" t="s">
        <v>875</v>
      </c>
      <c r="B134" s="815" t="s">
        <v>683</v>
      </c>
      <c r="C134" s="815" t="s">
        <v>809</v>
      </c>
      <c r="D134" s="815" t="s">
        <v>812</v>
      </c>
      <c r="E134" s="816">
        <v>1</v>
      </c>
      <c r="G134" s="815" t="s">
        <v>884</v>
      </c>
      <c r="H134" s="816">
        <v>2</v>
      </c>
      <c r="I134" s="816">
        <v>2657</v>
      </c>
      <c r="K134" s="815" t="s">
        <v>681</v>
      </c>
      <c r="L134" s="815" t="s">
        <v>885</v>
      </c>
      <c r="M134" s="815" t="s">
        <v>857</v>
      </c>
      <c r="N134" s="816">
        <v>10</v>
      </c>
      <c r="P134" s="815" t="s">
        <v>884</v>
      </c>
      <c r="Q134" s="816">
        <v>3</v>
      </c>
      <c r="R134" s="816">
        <v>446</v>
      </c>
      <c r="S134" s="879"/>
      <c r="U134" s="815" t="s">
        <v>912</v>
      </c>
      <c r="V134" s="815" t="s">
        <v>813</v>
      </c>
      <c r="W134" s="816">
        <v>16291</v>
      </c>
      <c r="X134" s="815" t="s">
        <v>810</v>
      </c>
      <c r="Z134" s="815" t="s">
        <v>940</v>
      </c>
      <c r="AA134" s="815" t="s">
        <v>810</v>
      </c>
      <c r="AB134" s="816">
        <v>492</v>
      </c>
    </row>
    <row r="135" spans="1:28" ht="15">
      <c r="A135" s="815" t="s">
        <v>875</v>
      </c>
      <c r="B135" s="815" t="s">
        <v>683</v>
      </c>
      <c r="C135" s="815" t="s">
        <v>809</v>
      </c>
      <c r="D135" s="815" t="s">
        <v>811</v>
      </c>
      <c r="E135" s="816">
        <v>6</v>
      </c>
      <c r="G135" s="815" t="s">
        <v>884</v>
      </c>
      <c r="H135" s="816">
        <v>3</v>
      </c>
      <c r="I135" s="816">
        <v>1317</v>
      </c>
      <c r="K135" s="815" t="s">
        <v>681</v>
      </c>
      <c r="L135" s="815" t="s">
        <v>885</v>
      </c>
      <c r="M135" s="815" t="s">
        <v>858</v>
      </c>
      <c r="N135" s="816">
        <v>32</v>
      </c>
      <c r="P135" s="815" t="s">
        <v>884</v>
      </c>
      <c r="Q135" s="816">
        <v>4</v>
      </c>
      <c r="R135" s="816">
        <v>3705</v>
      </c>
      <c r="S135" s="879"/>
      <c r="U135" s="815" t="s">
        <v>912</v>
      </c>
      <c r="V135" s="815" t="s">
        <v>813</v>
      </c>
      <c r="W135" s="816">
        <v>22494</v>
      </c>
      <c r="X135" s="815" t="s">
        <v>809</v>
      </c>
      <c r="Z135" s="815" t="s">
        <v>940</v>
      </c>
      <c r="AA135" s="815" t="s">
        <v>809</v>
      </c>
      <c r="AB135" s="816">
        <v>578</v>
      </c>
    </row>
    <row r="136" spans="1:28" ht="15">
      <c r="A136" s="815" t="s">
        <v>875</v>
      </c>
      <c r="B136" s="815" t="s">
        <v>815</v>
      </c>
      <c r="C136" s="815" t="s">
        <v>810</v>
      </c>
      <c r="D136" s="815" t="s">
        <v>811</v>
      </c>
      <c r="E136" s="816">
        <v>1</v>
      </c>
      <c r="G136" s="815" t="s">
        <v>884</v>
      </c>
      <c r="H136" s="816">
        <v>4</v>
      </c>
      <c r="I136" s="816">
        <v>6533</v>
      </c>
      <c r="K136" s="815" t="s">
        <v>681</v>
      </c>
      <c r="L136" s="815" t="s">
        <v>885</v>
      </c>
      <c r="M136" s="815" t="s">
        <v>861</v>
      </c>
      <c r="N136" s="816">
        <v>15</v>
      </c>
      <c r="P136" s="815" t="s">
        <v>884</v>
      </c>
      <c r="Q136" s="816">
        <v>5</v>
      </c>
      <c r="R136" s="816">
        <v>527</v>
      </c>
      <c r="S136" s="879"/>
      <c r="U136" s="815" t="s">
        <v>913</v>
      </c>
      <c r="V136" s="815" t="s">
        <v>814</v>
      </c>
      <c r="W136" s="816">
        <v>111</v>
      </c>
      <c r="X136" s="815" t="s">
        <v>810</v>
      </c>
      <c r="Z136" s="815" t="s">
        <v>870</v>
      </c>
      <c r="AA136" s="815" t="s">
        <v>810</v>
      </c>
      <c r="AB136" s="816">
        <v>735</v>
      </c>
    </row>
    <row r="137" spans="1:28" ht="15">
      <c r="A137" s="815" t="s">
        <v>875</v>
      </c>
      <c r="B137" s="815" t="s">
        <v>815</v>
      </c>
      <c r="C137" s="815" t="s">
        <v>809</v>
      </c>
      <c r="D137" s="815" t="s">
        <v>812</v>
      </c>
      <c r="E137" s="816">
        <v>2</v>
      </c>
      <c r="G137" s="815" t="s">
        <v>884</v>
      </c>
      <c r="H137" s="816">
        <v>5</v>
      </c>
      <c r="I137" s="816">
        <v>980</v>
      </c>
      <c r="K137" s="815" t="s">
        <v>681</v>
      </c>
      <c r="L137" s="815" t="s">
        <v>885</v>
      </c>
      <c r="M137" s="815" t="s">
        <v>863</v>
      </c>
      <c r="N137" s="816">
        <v>3</v>
      </c>
      <c r="P137" s="815" t="s">
        <v>884</v>
      </c>
      <c r="Q137" s="816">
        <v>6</v>
      </c>
      <c r="R137" s="816">
        <v>531</v>
      </c>
      <c r="S137" s="879"/>
      <c r="U137" s="815" t="s">
        <v>913</v>
      </c>
      <c r="V137" s="815" t="s">
        <v>814</v>
      </c>
      <c r="W137" s="816">
        <v>80</v>
      </c>
      <c r="X137" s="815" t="s">
        <v>809</v>
      </c>
      <c r="Z137" s="815" t="s">
        <v>870</v>
      </c>
      <c r="AA137" s="815" t="s">
        <v>809</v>
      </c>
      <c r="AB137" s="816">
        <v>1007</v>
      </c>
    </row>
    <row r="138" spans="1:28" ht="15">
      <c r="A138" s="815" t="s">
        <v>875</v>
      </c>
      <c r="B138" s="815" t="s">
        <v>814</v>
      </c>
      <c r="C138" s="815" t="s">
        <v>809</v>
      </c>
      <c r="D138" s="815" t="s">
        <v>811</v>
      </c>
      <c r="E138" s="816">
        <v>1</v>
      </c>
      <c r="G138" s="815" t="s">
        <v>884</v>
      </c>
      <c r="H138" s="816">
        <v>6</v>
      </c>
      <c r="I138" s="816">
        <v>990</v>
      </c>
      <c r="K138" s="815" t="s">
        <v>681</v>
      </c>
      <c r="L138" s="815" t="s">
        <v>885</v>
      </c>
      <c r="M138" s="815" t="s">
        <v>864</v>
      </c>
      <c r="N138" s="816">
        <v>57</v>
      </c>
      <c r="P138" s="815" t="s">
        <v>884</v>
      </c>
      <c r="Q138" s="816">
        <v>7</v>
      </c>
      <c r="R138" s="816">
        <v>448</v>
      </c>
      <c r="S138" s="879"/>
      <c r="U138" s="815" t="s">
        <v>913</v>
      </c>
      <c r="V138" s="815" t="s">
        <v>813</v>
      </c>
      <c r="W138" s="816">
        <v>112</v>
      </c>
      <c r="X138" s="815" t="s">
        <v>810</v>
      </c>
      <c r="Z138" s="815" t="s">
        <v>961</v>
      </c>
      <c r="AA138" s="815" t="s">
        <v>810</v>
      </c>
      <c r="AB138" s="816">
        <v>19994</v>
      </c>
    </row>
    <row r="139" spans="1:28" ht="15">
      <c r="A139" s="815" t="s">
        <v>875</v>
      </c>
      <c r="B139" s="815" t="s">
        <v>997</v>
      </c>
      <c r="C139" s="815" t="s">
        <v>810</v>
      </c>
      <c r="D139" s="815" t="s">
        <v>812</v>
      </c>
      <c r="E139" s="816">
        <v>1135</v>
      </c>
      <c r="G139" s="815" t="s">
        <v>884</v>
      </c>
      <c r="H139" s="816">
        <v>7</v>
      </c>
      <c r="I139" s="816">
        <v>909</v>
      </c>
      <c r="K139" s="815" t="s">
        <v>681</v>
      </c>
      <c r="L139" s="815" t="s">
        <v>885</v>
      </c>
      <c r="M139" s="815" t="s">
        <v>684</v>
      </c>
      <c r="N139" s="816">
        <v>19</v>
      </c>
      <c r="P139" s="815" t="s">
        <v>884</v>
      </c>
      <c r="Q139" s="816">
        <v>8</v>
      </c>
      <c r="R139" s="816">
        <v>336</v>
      </c>
      <c r="S139" s="879"/>
      <c r="U139" s="815" t="s">
        <v>913</v>
      </c>
      <c r="V139" s="815" t="s">
        <v>813</v>
      </c>
      <c r="W139" s="816">
        <v>133</v>
      </c>
      <c r="X139" s="815" t="s">
        <v>809</v>
      </c>
      <c r="Z139" s="815" t="s">
        <v>961</v>
      </c>
      <c r="AA139" s="815" t="s">
        <v>809</v>
      </c>
      <c r="AB139" s="816">
        <v>20248</v>
      </c>
    </row>
    <row r="140" spans="1:28" ht="15">
      <c r="A140" s="815" t="s">
        <v>875</v>
      </c>
      <c r="B140" s="815" t="s">
        <v>997</v>
      </c>
      <c r="C140" s="815" t="s">
        <v>810</v>
      </c>
      <c r="D140" s="815" t="s">
        <v>811</v>
      </c>
      <c r="E140" s="816">
        <v>1180</v>
      </c>
      <c r="G140" s="815" t="s">
        <v>884</v>
      </c>
      <c r="H140" s="816">
        <v>8</v>
      </c>
      <c r="I140" s="816">
        <v>803</v>
      </c>
      <c r="K140" s="815" t="s">
        <v>681</v>
      </c>
      <c r="L140" s="815" t="s">
        <v>885</v>
      </c>
      <c r="M140" s="815" t="s">
        <v>687</v>
      </c>
      <c r="N140" s="816">
        <v>26453</v>
      </c>
      <c r="P140" s="815" t="s">
        <v>884</v>
      </c>
      <c r="Q140" s="816">
        <v>9</v>
      </c>
      <c r="R140" s="816">
        <v>244</v>
      </c>
      <c r="S140" s="879"/>
      <c r="U140" s="815" t="s">
        <v>914</v>
      </c>
      <c r="V140" s="815" t="s">
        <v>814</v>
      </c>
      <c r="W140" s="816">
        <v>483</v>
      </c>
      <c r="X140" s="815" t="s">
        <v>810</v>
      </c>
      <c r="Z140" s="815" t="s">
        <v>963</v>
      </c>
      <c r="AA140" s="815" t="s">
        <v>810</v>
      </c>
      <c r="AB140" s="816">
        <v>373</v>
      </c>
    </row>
    <row r="141" spans="1:28" ht="15">
      <c r="A141" s="815" t="s">
        <v>875</v>
      </c>
      <c r="B141" s="815" t="s">
        <v>997</v>
      </c>
      <c r="C141" s="815" t="s">
        <v>809</v>
      </c>
      <c r="D141" s="815" t="s">
        <v>812</v>
      </c>
      <c r="E141" s="816">
        <v>964</v>
      </c>
      <c r="G141" s="815" t="s">
        <v>884</v>
      </c>
      <c r="H141" s="816">
        <v>9</v>
      </c>
      <c r="I141" s="816">
        <v>594</v>
      </c>
      <c r="K141" s="815" t="s">
        <v>681</v>
      </c>
      <c r="L141" s="815" t="s">
        <v>885</v>
      </c>
      <c r="M141" s="815" t="s">
        <v>688</v>
      </c>
      <c r="N141" s="816">
        <v>3</v>
      </c>
      <c r="P141" s="815" t="s">
        <v>884</v>
      </c>
      <c r="Q141" s="816">
        <v>10</v>
      </c>
      <c r="R141" s="816">
        <v>197</v>
      </c>
      <c r="S141" s="879"/>
      <c r="U141" s="815" t="s">
        <v>914</v>
      </c>
      <c r="V141" s="815" t="s">
        <v>814</v>
      </c>
      <c r="W141" s="816">
        <v>295</v>
      </c>
      <c r="X141" s="815" t="s">
        <v>809</v>
      </c>
      <c r="Z141" s="815" t="s">
        <v>963</v>
      </c>
      <c r="AA141" s="815" t="s">
        <v>809</v>
      </c>
      <c r="AB141" s="816">
        <v>408</v>
      </c>
    </row>
    <row r="142" spans="1:28" ht="15">
      <c r="A142" s="815" t="s">
        <v>875</v>
      </c>
      <c r="B142" s="815" t="s">
        <v>997</v>
      </c>
      <c r="C142" s="815" t="s">
        <v>809</v>
      </c>
      <c r="D142" s="815" t="s">
        <v>811</v>
      </c>
      <c r="E142" s="816">
        <v>938</v>
      </c>
      <c r="G142" s="815" t="s">
        <v>884</v>
      </c>
      <c r="H142" s="816">
        <v>10</v>
      </c>
      <c r="I142" s="816">
        <v>481</v>
      </c>
      <c r="K142" s="815" t="s">
        <v>681</v>
      </c>
      <c r="L142" s="815" t="s">
        <v>885</v>
      </c>
      <c r="M142" s="815" t="s">
        <v>689</v>
      </c>
      <c r="N142" s="816">
        <v>10</v>
      </c>
      <c r="P142" s="815" t="s">
        <v>884</v>
      </c>
      <c r="Q142" s="816">
        <v>11</v>
      </c>
      <c r="R142" s="816">
        <v>123</v>
      </c>
      <c r="S142" s="879"/>
      <c r="U142" s="815" t="s">
        <v>914</v>
      </c>
      <c r="V142" s="815" t="s">
        <v>813</v>
      </c>
      <c r="W142" s="816">
        <v>436</v>
      </c>
      <c r="X142" s="815" t="s">
        <v>810</v>
      </c>
      <c r="Z142" s="815" t="s">
        <v>900</v>
      </c>
      <c r="AA142" s="815" t="s">
        <v>810</v>
      </c>
      <c r="AB142" s="816">
        <v>120</v>
      </c>
    </row>
    <row r="143" spans="1:28" ht="15">
      <c r="A143" s="815" t="s">
        <v>875</v>
      </c>
      <c r="B143" s="815" t="s">
        <v>998</v>
      </c>
      <c r="C143" s="815" t="s">
        <v>810</v>
      </c>
      <c r="D143" s="815" t="s">
        <v>812</v>
      </c>
      <c r="E143" s="816">
        <v>1</v>
      </c>
      <c r="G143" s="815" t="s">
        <v>884</v>
      </c>
      <c r="H143" s="816">
        <v>11</v>
      </c>
      <c r="I143" s="816">
        <v>346</v>
      </c>
      <c r="K143" s="815" t="s">
        <v>681</v>
      </c>
      <c r="L143" s="815" t="s">
        <v>885</v>
      </c>
      <c r="M143" s="815" t="s">
        <v>690</v>
      </c>
      <c r="N143" s="816">
        <v>30</v>
      </c>
      <c r="P143" s="815" t="s">
        <v>884</v>
      </c>
      <c r="Q143" s="816">
        <v>12</v>
      </c>
      <c r="R143" s="816">
        <v>164</v>
      </c>
      <c r="S143" s="879"/>
      <c r="U143" s="815" t="s">
        <v>914</v>
      </c>
      <c r="V143" s="815" t="s">
        <v>813</v>
      </c>
      <c r="W143" s="816">
        <v>1031</v>
      </c>
      <c r="X143" s="815" t="s">
        <v>809</v>
      </c>
      <c r="Z143" s="815" t="s">
        <v>900</v>
      </c>
      <c r="AA143" s="815" t="s">
        <v>809</v>
      </c>
      <c r="AB143" s="816">
        <v>150</v>
      </c>
    </row>
    <row r="144" spans="1:28" ht="15">
      <c r="A144" s="815" t="s">
        <v>875</v>
      </c>
      <c r="B144" s="815" t="s">
        <v>998</v>
      </c>
      <c r="C144" s="815" t="s">
        <v>810</v>
      </c>
      <c r="D144" s="815" t="s">
        <v>811</v>
      </c>
      <c r="E144" s="816">
        <v>1</v>
      </c>
      <c r="G144" s="815" t="s">
        <v>884</v>
      </c>
      <c r="H144" s="816">
        <v>12</v>
      </c>
      <c r="I144" s="816">
        <v>509</v>
      </c>
      <c r="K144" s="815" t="s">
        <v>681</v>
      </c>
      <c r="L144" s="815" t="s">
        <v>885</v>
      </c>
      <c r="M144" s="815" t="s">
        <v>691</v>
      </c>
      <c r="N144" s="816">
        <v>16831</v>
      </c>
      <c r="P144" s="815" t="s">
        <v>886</v>
      </c>
      <c r="Q144" s="816">
        <v>0</v>
      </c>
      <c r="R144" s="816">
        <v>15</v>
      </c>
      <c r="S144" s="879"/>
      <c r="U144" s="815" t="s">
        <v>868</v>
      </c>
      <c r="V144" s="815" t="s">
        <v>814</v>
      </c>
      <c r="W144" s="816">
        <v>210</v>
      </c>
      <c r="X144" s="815" t="s">
        <v>810</v>
      </c>
      <c r="Z144" s="815" t="s">
        <v>902</v>
      </c>
      <c r="AA144" s="815" t="s">
        <v>810</v>
      </c>
      <c r="AB144" s="816">
        <v>845</v>
      </c>
    </row>
    <row r="145" spans="1:28" ht="15">
      <c r="A145" s="815" t="s">
        <v>875</v>
      </c>
      <c r="B145" s="815" t="s">
        <v>998</v>
      </c>
      <c r="C145" s="815" t="s">
        <v>809</v>
      </c>
      <c r="D145" s="815" t="s">
        <v>812</v>
      </c>
      <c r="E145" s="816">
        <v>1</v>
      </c>
      <c r="G145" s="815" t="s">
        <v>886</v>
      </c>
      <c r="H145" s="816">
        <v>0</v>
      </c>
      <c r="I145" s="816">
        <v>79</v>
      </c>
      <c r="K145" s="815" t="s">
        <v>681</v>
      </c>
      <c r="L145" s="815" t="s">
        <v>887</v>
      </c>
      <c r="M145" s="815" t="s">
        <v>677</v>
      </c>
      <c r="N145" s="816">
        <v>8</v>
      </c>
      <c r="P145" s="815" t="s">
        <v>886</v>
      </c>
      <c r="Q145" s="816">
        <v>1</v>
      </c>
      <c r="R145" s="816">
        <v>52</v>
      </c>
      <c r="S145" s="879"/>
      <c r="U145" s="815" t="s">
        <v>868</v>
      </c>
      <c r="V145" s="815" t="s">
        <v>814</v>
      </c>
      <c r="W145" s="816">
        <v>122</v>
      </c>
      <c r="X145" s="815" t="s">
        <v>809</v>
      </c>
      <c r="Z145" s="815" t="s">
        <v>902</v>
      </c>
      <c r="AA145" s="815" t="s">
        <v>809</v>
      </c>
      <c r="AB145" s="816">
        <v>1420</v>
      </c>
    </row>
    <row r="146" spans="1:28" ht="15">
      <c r="A146" s="815" t="s">
        <v>877</v>
      </c>
      <c r="B146" s="815" t="s">
        <v>996</v>
      </c>
      <c r="C146" s="815" t="s">
        <v>810</v>
      </c>
      <c r="D146" s="815" t="s">
        <v>812</v>
      </c>
      <c r="E146" s="816">
        <v>1</v>
      </c>
      <c r="G146" s="815" t="s">
        <v>886</v>
      </c>
      <c r="H146" s="816">
        <v>1</v>
      </c>
      <c r="I146" s="816">
        <v>302</v>
      </c>
      <c r="K146" s="815" t="s">
        <v>681</v>
      </c>
      <c r="L146" s="815" t="s">
        <v>887</v>
      </c>
      <c r="M146" s="815" t="s">
        <v>848</v>
      </c>
      <c r="N146" s="816">
        <v>1</v>
      </c>
      <c r="P146" s="815" t="s">
        <v>886</v>
      </c>
      <c r="Q146" s="816">
        <v>2</v>
      </c>
      <c r="R146" s="816">
        <v>194</v>
      </c>
      <c r="S146" s="879"/>
      <c r="U146" s="815" t="s">
        <v>868</v>
      </c>
      <c r="V146" s="815" t="s">
        <v>813</v>
      </c>
      <c r="W146" s="816">
        <v>147</v>
      </c>
      <c r="X146" s="815" t="s">
        <v>810</v>
      </c>
      <c r="Z146" s="815" t="s">
        <v>967</v>
      </c>
      <c r="AA146" s="815" t="s">
        <v>810</v>
      </c>
      <c r="AB146" s="816">
        <v>310</v>
      </c>
    </row>
    <row r="147" spans="1:28" ht="15">
      <c r="A147" s="815" t="s">
        <v>877</v>
      </c>
      <c r="B147" s="815" t="s">
        <v>996</v>
      </c>
      <c r="C147" s="815" t="s">
        <v>810</v>
      </c>
      <c r="D147" s="815" t="s">
        <v>811</v>
      </c>
      <c r="E147" s="816">
        <v>1</v>
      </c>
      <c r="G147" s="815" t="s">
        <v>886</v>
      </c>
      <c r="H147" s="816">
        <v>2</v>
      </c>
      <c r="I147" s="816">
        <v>820</v>
      </c>
      <c r="K147" s="815" t="s">
        <v>681</v>
      </c>
      <c r="L147" s="815" t="s">
        <v>887</v>
      </c>
      <c r="M147" s="815" t="s">
        <v>852</v>
      </c>
      <c r="N147" s="816">
        <v>771</v>
      </c>
      <c r="P147" s="815" t="s">
        <v>886</v>
      </c>
      <c r="Q147" s="816">
        <v>3</v>
      </c>
      <c r="R147" s="816">
        <v>91</v>
      </c>
      <c r="S147" s="879"/>
      <c r="U147" s="815" t="s">
        <v>868</v>
      </c>
      <c r="V147" s="815" t="s">
        <v>813</v>
      </c>
      <c r="W147" s="816">
        <v>277</v>
      </c>
      <c r="X147" s="815" t="s">
        <v>809</v>
      </c>
      <c r="Z147" s="815" t="s">
        <v>967</v>
      </c>
      <c r="AA147" s="815" t="s">
        <v>809</v>
      </c>
      <c r="AB147" s="816">
        <v>335</v>
      </c>
    </row>
    <row r="148" spans="1:28" ht="15">
      <c r="A148" s="815" t="s">
        <v>877</v>
      </c>
      <c r="B148" s="815" t="s">
        <v>996</v>
      </c>
      <c r="C148" s="815" t="s">
        <v>809</v>
      </c>
      <c r="D148" s="815" t="s">
        <v>811</v>
      </c>
      <c r="E148" s="816">
        <v>1</v>
      </c>
      <c r="G148" s="815" t="s">
        <v>886</v>
      </c>
      <c r="H148" s="816">
        <v>3</v>
      </c>
      <c r="I148" s="816">
        <v>452</v>
      </c>
      <c r="K148" s="815" t="s">
        <v>681</v>
      </c>
      <c r="L148" s="815" t="s">
        <v>887</v>
      </c>
      <c r="M148" s="815" t="s">
        <v>854</v>
      </c>
      <c r="N148" s="816">
        <v>9</v>
      </c>
      <c r="P148" s="815" t="s">
        <v>886</v>
      </c>
      <c r="Q148" s="816">
        <v>4</v>
      </c>
      <c r="R148" s="816">
        <v>534</v>
      </c>
      <c r="S148" s="879"/>
      <c r="U148" s="815" t="s">
        <v>916</v>
      </c>
      <c r="V148" s="815" t="s">
        <v>814</v>
      </c>
      <c r="W148" s="816">
        <v>161</v>
      </c>
      <c r="X148" s="815" t="s">
        <v>810</v>
      </c>
      <c r="Z148" s="815" t="s">
        <v>904</v>
      </c>
      <c r="AA148" s="815" t="s">
        <v>810</v>
      </c>
      <c r="AB148" s="816">
        <v>1989</v>
      </c>
    </row>
    <row r="149" spans="1:28" ht="15">
      <c r="A149" s="815" t="s">
        <v>877</v>
      </c>
      <c r="B149" s="815" t="s">
        <v>677</v>
      </c>
      <c r="C149" s="815" t="s">
        <v>810</v>
      </c>
      <c r="D149" s="815" t="s">
        <v>812</v>
      </c>
      <c r="E149" s="816">
        <v>2941</v>
      </c>
      <c r="G149" s="815" t="s">
        <v>886</v>
      </c>
      <c r="H149" s="816">
        <v>4</v>
      </c>
      <c r="I149" s="816">
        <v>2003</v>
      </c>
      <c r="K149" s="815" t="s">
        <v>681</v>
      </c>
      <c r="L149" s="815" t="s">
        <v>887</v>
      </c>
      <c r="M149" s="815" t="s">
        <v>681</v>
      </c>
      <c r="N149" s="816">
        <v>1</v>
      </c>
      <c r="P149" s="815" t="s">
        <v>886</v>
      </c>
      <c r="Q149" s="816">
        <v>5</v>
      </c>
      <c r="R149" s="816">
        <v>68</v>
      </c>
      <c r="S149" s="879"/>
      <c r="U149" s="815" t="s">
        <v>916</v>
      </c>
      <c r="V149" s="815" t="s">
        <v>814</v>
      </c>
      <c r="W149" s="816">
        <v>76</v>
      </c>
      <c r="X149" s="815" t="s">
        <v>809</v>
      </c>
      <c r="Z149" s="815" t="s">
        <v>904</v>
      </c>
      <c r="AA149" s="815" t="s">
        <v>809</v>
      </c>
      <c r="AB149" s="816">
        <v>2378</v>
      </c>
    </row>
    <row r="150" spans="1:28" ht="15">
      <c r="A150" s="815" t="s">
        <v>877</v>
      </c>
      <c r="B150" s="815" t="s">
        <v>677</v>
      </c>
      <c r="C150" s="815" t="s">
        <v>810</v>
      </c>
      <c r="D150" s="815" t="s">
        <v>811</v>
      </c>
      <c r="E150" s="816">
        <v>4649</v>
      </c>
      <c r="G150" s="815" t="s">
        <v>886</v>
      </c>
      <c r="H150" s="816">
        <v>5</v>
      </c>
      <c r="I150" s="816">
        <v>339</v>
      </c>
      <c r="K150" s="815" t="s">
        <v>681</v>
      </c>
      <c r="L150" s="815" t="s">
        <v>887</v>
      </c>
      <c r="M150" s="815" t="s">
        <v>857</v>
      </c>
      <c r="N150" s="816">
        <v>6</v>
      </c>
      <c r="P150" s="815" t="s">
        <v>886</v>
      </c>
      <c r="Q150" s="816">
        <v>6</v>
      </c>
      <c r="R150" s="816">
        <v>65</v>
      </c>
      <c r="S150" s="879"/>
      <c r="U150" s="815" t="s">
        <v>916</v>
      </c>
      <c r="V150" s="815" t="s">
        <v>813</v>
      </c>
      <c r="W150" s="816">
        <v>125</v>
      </c>
      <c r="X150" s="815" t="s">
        <v>810</v>
      </c>
      <c r="Z150" s="815" t="s">
        <v>887</v>
      </c>
      <c r="AA150" s="815" t="s">
        <v>810</v>
      </c>
      <c r="AB150" s="816">
        <v>528</v>
      </c>
    </row>
    <row r="151" spans="1:28" ht="15">
      <c r="A151" s="815" t="s">
        <v>877</v>
      </c>
      <c r="B151" s="815" t="s">
        <v>677</v>
      </c>
      <c r="C151" s="815" t="s">
        <v>809</v>
      </c>
      <c r="D151" s="815" t="s">
        <v>812</v>
      </c>
      <c r="E151" s="816">
        <v>3415</v>
      </c>
      <c r="G151" s="815" t="s">
        <v>886</v>
      </c>
      <c r="H151" s="816">
        <v>6</v>
      </c>
      <c r="I151" s="816">
        <v>325</v>
      </c>
      <c r="K151" s="815" t="s">
        <v>681</v>
      </c>
      <c r="L151" s="815" t="s">
        <v>887</v>
      </c>
      <c r="M151" s="815" t="s">
        <v>858</v>
      </c>
      <c r="N151" s="816">
        <v>11</v>
      </c>
      <c r="P151" s="815" t="s">
        <v>886</v>
      </c>
      <c r="Q151" s="816">
        <v>7</v>
      </c>
      <c r="R151" s="816">
        <v>66</v>
      </c>
      <c r="S151" s="879"/>
      <c r="U151" s="815" t="s">
        <v>916</v>
      </c>
      <c r="V151" s="815" t="s">
        <v>813</v>
      </c>
      <c r="W151" s="816">
        <v>214</v>
      </c>
      <c r="X151" s="815" t="s">
        <v>809</v>
      </c>
      <c r="Z151" s="815" t="s">
        <v>887</v>
      </c>
      <c r="AA151" s="815" t="s">
        <v>809</v>
      </c>
      <c r="AB151" s="816">
        <v>573</v>
      </c>
    </row>
    <row r="152" spans="1:28" ht="15">
      <c r="A152" s="815" t="s">
        <v>877</v>
      </c>
      <c r="B152" s="815" t="s">
        <v>677</v>
      </c>
      <c r="C152" s="815" t="s">
        <v>809</v>
      </c>
      <c r="D152" s="815" t="s">
        <v>811</v>
      </c>
      <c r="E152" s="816">
        <v>4706</v>
      </c>
      <c r="G152" s="815" t="s">
        <v>886</v>
      </c>
      <c r="H152" s="816">
        <v>7</v>
      </c>
      <c r="I152" s="816">
        <v>277</v>
      </c>
      <c r="K152" s="815" t="s">
        <v>681</v>
      </c>
      <c r="L152" s="815" t="s">
        <v>887</v>
      </c>
      <c r="M152" s="815" t="s">
        <v>861</v>
      </c>
      <c r="N152" s="816">
        <v>3</v>
      </c>
      <c r="P152" s="815" t="s">
        <v>886</v>
      </c>
      <c r="Q152" s="816">
        <v>8</v>
      </c>
      <c r="R152" s="816">
        <v>27</v>
      </c>
      <c r="S152" s="879"/>
      <c r="U152" s="815" t="s">
        <v>896</v>
      </c>
      <c r="V152" s="815" t="s">
        <v>815</v>
      </c>
      <c r="W152" s="816">
        <v>12</v>
      </c>
      <c r="X152" s="815" t="s">
        <v>810</v>
      </c>
      <c r="Z152" s="815" t="s">
        <v>942</v>
      </c>
      <c r="AA152" s="815" t="s">
        <v>810</v>
      </c>
      <c r="AB152" s="816">
        <v>108</v>
      </c>
    </row>
    <row r="153" spans="1:28" ht="15">
      <c r="A153" s="815" t="s">
        <v>877</v>
      </c>
      <c r="B153" s="815" t="s">
        <v>681</v>
      </c>
      <c r="C153" s="815" t="s">
        <v>810</v>
      </c>
      <c r="D153" s="815" t="s">
        <v>812</v>
      </c>
      <c r="E153" s="816">
        <v>3002</v>
      </c>
      <c r="G153" s="815" t="s">
        <v>886</v>
      </c>
      <c r="H153" s="816">
        <v>8</v>
      </c>
      <c r="I153" s="816">
        <v>254</v>
      </c>
      <c r="K153" s="815" t="s">
        <v>681</v>
      </c>
      <c r="L153" s="815" t="s">
        <v>887</v>
      </c>
      <c r="M153" s="815" t="s">
        <v>864</v>
      </c>
      <c r="N153" s="816">
        <v>34</v>
      </c>
      <c r="P153" s="815" t="s">
        <v>886</v>
      </c>
      <c r="Q153" s="816">
        <v>9</v>
      </c>
      <c r="R153" s="816">
        <v>14</v>
      </c>
      <c r="S153" s="879"/>
      <c r="U153" s="815" t="s">
        <v>896</v>
      </c>
      <c r="V153" s="815" t="s">
        <v>815</v>
      </c>
      <c r="W153" s="816">
        <v>14</v>
      </c>
      <c r="X153" s="815" t="s">
        <v>809</v>
      </c>
      <c r="Z153" s="815" t="s">
        <v>942</v>
      </c>
      <c r="AA153" s="815" t="s">
        <v>809</v>
      </c>
      <c r="AB153" s="816">
        <v>115</v>
      </c>
    </row>
    <row r="154" spans="1:28" ht="15">
      <c r="A154" s="815" t="s">
        <v>877</v>
      </c>
      <c r="B154" s="815" t="s">
        <v>681</v>
      </c>
      <c r="C154" s="815" t="s">
        <v>810</v>
      </c>
      <c r="D154" s="815" t="s">
        <v>811</v>
      </c>
      <c r="E154" s="816">
        <v>1556</v>
      </c>
      <c r="G154" s="815" t="s">
        <v>886</v>
      </c>
      <c r="H154" s="816">
        <v>9</v>
      </c>
      <c r="I154" s="816">
        <v>202</v>
      </c>
      <c r="K154" s="815" t="s">
        <v>681</v>
      </c>
      <c r="L154" s="815" t="s">
        <v>887</v>
      </c>
      <c r="M154" s="815" t="s">
        <v>687</v>
      </c>
      <c r="N154" s="816">
        <v>14290</v>
      </c>
      <c r="P154" s="815" t="s">
        <v>886</v>
      </c>
      <c r="Q154" s="816">
        <v>10</v>
      </c>
      <c r="R154" s="816">
        <v>9</v>
      </c>
      <c r="S154" s="879"/>
      <c r="U154" s="815" t="s">
        <v>896</v>
      </c>
      <c r="V154" s="815" t="s">
        <v>814</v>
      </c>
      <c r="W154" s="816">
        <v>9110</v>
      </c>
      <c r="X154" s="815" t="s">
        <v>810</v>
      </c>
      <c r="Z154" s="815" t="s">
        <v>971</v>
      </c>
      <c r="AA154" s="815" t="s">
        <v>810</v>
      </c>
      <c r="AB154" s="816">
        <v>2378</v>
      </c>
    </row>
    <row r="155" spans="1:28" ht="15">
      <c r="A155" s="815" t="s">
        <v>877</v>
      </c>
      <c r="B155" s="815" t="s">
        <v>681</v>
      </c>
      <c r="C155" s="815" t="s">
        <v>809</v>
      </c>
      <c r="D155" s="815" t="s">
        <v>812</v>
      </c>
      <c r="E155" s="816">
        <v>3373</v>
      </c>
      <c r="G155" s="815" t="s">
        <v>886</v>
      </c>
      <c r="H155" s="816">
        <v>10</v>
      </c>
      <c r="I155" s="816">
        <v>155</v>
      </c>
      <c r="K155" s="815" t="s">
        <v>681</v>
      </c>
      <c r="L155" s="815" t="s">
        <v>887</v>
      </c>
      <c r="M155" s="815" t="s">
        <v>688</v>
      </c>
      <c r="N155" s="816">
        <v>7</v>
      </c>
      <c r="P155" s="815" t="s">
        <v>886</v>
      </c>
      <c r="Q155" s="816">
        <v>11</v>
      </c>
      <c r="R155" s="816">
        <v>8</v>
      </c>
      <c r="S155" s="879"/>
      <c r="U155" s="815" t="s">
        <v>896</v>
      </c>
      <c r="V155" s="815" t="s">
        <v>814</v>
      </c>
      <c r="W155" s="816">
        <v>5241</v>
      </c>
      <c r="X155" s="815" t="s">
        <v>809</v>
      </c>
      <c r="Z155" s="815" t="s">
        <v>971</v>
      </c>
      <c r="AA155" s="815" t="s">
        <v>809</v>
      </c>
      <c r="AB155" s="816">
        <v>2413</v>
      </c>
    </row>
    <row r="156" spans="1:28" ht="15">
      <c r="A156" s="815" t="s">
        <v>877</v>
      </c>
      <c r="B156" s="815" t="s">
        <v>681</v>
      </c>
      <c r="C156" s="815" t="s">
        <v>809</v>
      </c>
      <c r="D156" s="815" t="s">
        <v>811</v>
      </c>
      <c r="E156" s="816">
        <v>1471</v>
      </c>
      <c r="G156" s="815" t="s">
        <v>886</v>
      </c>
      <c r="H156" s="816">
        <v>11</v>
      </c>
      <c r="I156" s="816">
        <v>113</v>
      </c>
      <c r="K156" s="815" t="s">
        <v>681</v>
      </c>
      <c r="L156" s="815" t="s">
        <v>887</v>
      </c>
      <c r="M156" s="815" t="s">
        <v>690</v>
      </c>
      <c r="N156" s="816">
        <v>10</v>
      </c>
      <c r="P156" s="815" t="s">
        <v>886</v>
      </c>
      <c r="Q156" s="816">
        <v>12</v>
      </c>
      <c r="R156" s="816">
        <v>11</v>
      </c>
      <c r="S156" s="879"/>
      <c r="U156" s="815" t="s">
        <v>896</v>
      </c>
      <c r="V156" s="815" t="s">
        <v>813</v>
      </c>
      <c r="W156" s="816">
        <v>3033</v>
      </c>
      <c r="X156" s="815" t="s">
        <v>810</v>
      </c>
      <c r="Z156" s="815" t="s">
        <v>944</v>
      </c>
      <c r="AA156" s="815" t="s">
        <v>810</v>
      </c>
      <c r="AB156" s="816">
        <v>237</v>
      </c>
    </row>
    <row r="157" spans="1:28" ht="15">
      <c r="A157" s="815" t="s">
        <v>877</v>
      </c>
      <c r="B157" s="815" t="s">
        <v>683</v>
      </c>
      <c r="C157" s="815" t="s">
        <v>810</v>
      </c>
      <c r="D157" s="815" t="s">
        <v>812</v>
      </c>
      <c r="E157" s="816">
        <v>4</v>
      </c>
      <c r="G157" s="815" t="s">
        <v>886</v>
      </c>
      <c r="H157" s="816">
        <v>12</v>
      </c>
      <c r="I157" s="816">
        <v>166</v>
      </c>
      <c r="K157" s="815" t="s">
        <v>681</v>
      </c>
      <c r="L157" s="815" t="s">
        <v>887</v>
      </c>
      <c r="M157" s="815" t="s">
        <v>691</v>
      </c>
      <c r="N157" s="816">
        <v>9505</v>
      </c>
      <c r="P157" s="815" t="s">
        <v>888</v>
      </c>
      <c r="Q157" s="816">
        <v>0</v>
      </c>
      <c r="R157" s="816">
        <v>1140</v>
      </c>
      <c r="S157" s="879"/>
      <c r="U157" s="815" t="s">
        <v>896</v>
      </c>
      <c r="V157" s="815" t="s">
        <v>813</v>
      </c>
      <c r="W157" s="816">
        <v>8168</v>
      </c>
      <c r="X157" s="815" t="s">
        <v>809</v>
      </c>
      <c r="Z157" s="815" t="s">
        <v>944</v>
      </c>
      <c r="AA157" s="815" t="s">
        <v>809</v>
      </c>
      <c r="AB157" s="816">
        <v>280</v>
      </c>
    </row>
    <row r="158" spans="1:28" ht="15">
      <c r="A158" s="815" t="s">
        <v>877</v>
      </c>
      <c r="B158" s="815" t="s">
        <v>683</v>
      </c>
      <c r="C158" s="815" t="s">
        <v>810</v>
      </c>
      <c r="D158" s="815" t="s">
        <v>811</v>
      </c>
      <c r="E158" s="816">
        <v>1</v>
      </c>
      <c r="G158" s="815" t="s">
        <v>888</v>
      </c>
      <c r="H158" s="816">
        <v>0</v>
      </c>
      <c r="I158" s="816">
        <v>985</v>
      </c>
      <c r="K158" s="815" t="s">
        <v>681</v>
      </c>
      <c r="L158" s="815" t="s">
        <v>889</v>
      </c>
      <c r="M158" s="815" t="s">
        <v>851</v>
      </c>
      <c r="N158" s="816">
        <v>1</v>
      </c>
      <c r="P158" s="815" t="s">
        <v>888</v>
      </c>
      <c r="Q158" s="816">
        <v>1</v>
      </c>
      <c r="R158" s="816">
        <v>4931</v>
      </c>
      <c r="S158" s="879"/>
      <c r="U158" s="815" t="s">
        <v>919</v>
      </c>
      <c r="V158" s="815" t="s">
        <v>815</v>
      </c>
      <c r="W158" s="816">
        <v>22</v>
      </c>
      <c r="X158" s="815" t="s">
        <v>810</v>
      </c>
      <c r="Z158" s="815" t="s">
        <v>972</v>
      </c>
      <c r="AA158" s="815" t="s">
        <v>810</v>
      </c>
      <c r="AB158" s="816">
        <v>511</v>
      </c>
    </row>
    <row r="159" spans="1:28" ht="15">
      <c r="A159" s="815" t="s">
        <v>877</v>
      </c>
      <c r="B159" s="815" t="s">
        <v>683</v>
      </c>
      <c r="C159" s="815" t="s">
        <v>809</v>
      </c>
      <c r="D159" s="815" t="s">
        <v>812</v>
      </c>
      <c r="E159" s="816">
        <v>5</v>
      </c>
      <c r="G159" s="815" t="s">
        <v>888</v>
      </c>
      <c r="H159" s="816">
        <v>1</v>
      </c>
      <c r="I159" s="816">
        <v>3676</v>
      </c>
      <c r="K159" s="815" t="s">
        <v>681</v>
      </c>
      <c r="L159" s="815" t="s">
        <v>889</v>
      </c>
      <c r="M159" s="815" t="s">
        <v>854</v>
      </c>
      <c r="N159" s="816">
        <v>28</v>
      </c>
      <c r="P159" s="815" t="s">
        <v>888</v>
      </c>
      <c r="Q159" s="816">
        <v>2</v>
      </c>
      <c r="R159" s="816">
        <v>14142</v>
      </c>
      <c r="S159" s="879"/>
      <c r="U159" s="815" t="s">
        <v>919</v>
      </c>
      <c r="V159" s="815" t="s">
        <v>815</v>
      </c>
      <c r="W159" s="816">
        <v>38</v>
      </c>
      <c r="X159" s="815" t="s">
        <v>809</v>
      </c>
      <c r="Z159" s="815" t="s">
        <v>972</v>
      </c>
      <c r="AA159" s="815" t="s">
        <v>809</v>
      </c>
      <c r="AB159" s="816">
        <v>516</v>
      </c>
    </row>
    <row r="160" spans="1:28" ht="15">
      <c r="A160" s="815" t="s">
        <v>877</v>
      </c>
      <c r="B160" s="815" t="s">
        <v>683</v>
      </c>
      <c r="C160" s="815" t="s">
        <v>809</v>
      </c>
      <c r="D160" s="815" t="s">
        <v>811</v>
      </c>
      <c r="E160" s="816">
        <v>2</v>
      </c>
      <c r="G160" s="815" t="s">
        <v>888</v>
      </c>
      <c r="H160" s="816">
        <v>2</v>
      </c>
      <c r="I160" s="816">
        <v>9568</v>
      </c>
      <c r="K160" s="815" t="s">
        <v>681</v>
      </c>
      <c r="L160" s="815" t="s">
        <v>889</v>
      </c>
      <c r="M160" s="815" t="s">
        <v>861</v>
      </c>
      <c r="N160" s="816">
        <v>1</v>
      </c>
      <c r="P160" s="815" t="s">
        <v>888</v>
      </c>
      <c r="Q160" s="816">
        <v>3</v>
      </c>
      <c r="R160" s="816">
        <v>6575</v>
      </c>
      <c r="S160" s="879"/>
      <c r="U160" s="815" t="s">
        <v>919</v>
      </c>
      <c r="V160" s="815" t="s">
        <v>814</v>
      </c>
      <c r="W160" s="816">
        <v>8775</v>
      </c>
      <c r="X160" s="815" t="s">
        <v>810</v>
      </c>
      <c r="Z160" s="815" t="s">
        <v>872</v>
      </c>
      <c r="AA160" s="815" t="s">
        <v>810</v>
      </c>
      <c r="AB160" s="816">
        <v>6502</v>
      </c>
    </row>
    <row r="161" spans="1:28" ht="15">
      <c r="A161" s="815" t="s">
        <v>877</v>
      </c>
      <c r="B161" s="815" t="s">
        <v>815</v>
      </c>
      <c r="C161" s="815" t="s">
        <v>809</v>
      </c>
      <c r="D161" s="815" t="s">
        <v>812</v>
      </c>
      <c r="E161" s="816">
        <v>6</v>
      </c>
      <c r="G161" s="815" t="s">
        <v>888</v>
      </c>
      <c r="H161" s="816">
        <v>3</v>
      </c>
      <c r="I161" s="816">
        <v>4468</v>
      </c>
      <c r="K161" s="815" t="s">
        <v>681</v>
      </c>
      <c r="L161" s="815" t="s">
        <v>889</v>
      </c>
      <c r="M161" s="815" t="s">
        <v>864</v>
      </c>
      <c r="N161" s="816">
        <v>5</v>
      </c>
      <c r="P161" s="815" t="s">
        <v>888</v>
      </c>
      <c r="Q161" s="816">
        <v>4</v>
      </c>
      <c r="R161" s="816">
        <v>38148</v>
      </c>
      <c r="S161" s="879"/>
      <c r="U161" s="815" t="s">
        <v>919</v>
      </c>
      <c r="V161" s="815" t="s">
        <v>814</v>
      </c>
      <c r="W161" s="816">
        <v>5406</v>
      </c>
      <c r="X161" s="815" t="s">
        <v>809</v>
      </c>
      <c r="Z161" s="815" t="s">
        <v>872</v>
      </c>
      <c r="AA161" s="815" t="s">
        <v>809</v>
      </c>
      <c r="AB161" s="816">
        <v>8607</v>
      </c>
    </row>
    <row r="162" spans="1:28" ht="15">
      <c r="A162" s="815" t="s">
        <v>877</v>
      </c>
      <c r="B162" s="815" t="s">
        <v>815</v>
      </c>
      <c r="C162" s="815" t="s">
        <v>809</v>
      </c>
      <c r="D162" s="815" t="s">
        <v>811</v>
      </c>
      <c r="E162" s="816">
        <v>13</v>
      </c>
      <c r="G162" s="815" t="s">
        <v>888</v>
      </c>
      <c r="H162" s="816">
        <v>4</v>
      </c>
      <c r="I162" s="816">
        <v>22835</v>
      </c>
      <c r="K162" s="815" t="s">
        <v>681</v>
      </c>
      <c r="L162" s="815" t="s">
        <v>889</v>
      </c>
      <c r="M162" s="815" t="s">
        <v>684</v>
      </c>
      <c r="N162" s="816">
        <v>1</v>
      </c>
      <c r="P162" s="815" t="s">
        <v>888</v>
      </c>
      <c r="Q162" s="816">
        <v>5</v>
      </c>
      <c r="R162" s="816">
        <v>5087</v>
      </c>
      <c r="S162" s="879"/>
      <c r="U162" s="815" t="s">
        <v>919</v>
      </c>
      <c r="V162" s="815" t="s">
        <v>813</v>
      </c>
      <c r="W162" s="816">
        <v>6498</v>
      </c>
      <c r="X162" s="815" t="s">
        <v>810</v>
      </c>
      <c r="Z162" s="815" t="s">
        <v>874</v>
      </c>
      <c r="AA162" s="815" t="s">
        <v>810</v>
      </c>
      <c r="AB162" s="816">
        <v>1197</v>
      </c>
    </row>
    <row r="163" spans="1:28" ht="15">
      <c r="A163" s="815" t="s">
        <v>877</v>
      </c>
      <c r="B163" s="815" t="s">
        <v>814</v>
      </c>
      <c r="C163" s="815" t="s">
        <v>809</v>
      </c>
      <c r="D163" s="815" t="s">
        <v>811</v>
      </c>
      <c r="E163" s="816">
        <v>2</v>
      </c>
      <c r="G163" s="815" t="s">
        <v>888</v>
      </c>
      <c r="H163" s="816">
        <v>5</v>
      </c>
      <c r="I163" s="816">
        <v>2775</v>
      </c>
      <c r="K163" s="815" t="s">
        <v>681</v>
      </c>
      <c r="L163" s="815" t="s">
        <v>889</v>
      </c>
      <c r="M163" s="815" t="s">
        <v>687</v>
      </c>
      <c r="N163" s="816">
        <v>13549</v>
      </c>
      <c r="P163" s="815" t="s">
        <v>888</v>
      </c>
      <c r="Q163" s="816">
        <v>6</v>
      </c>
      <c r="R163" s="816">
        <v>4636</v>
      </c>
      <c r="S163" s="879"/>
      <c r="U163" s="815" t="s">
        <v>919</v>
      </c>
      <c r="V163" s="815" t="s">
        <v>813</v>
      </c>
      <c r="W163" s="816">
        <v>9844</v>
      </c>
      <c r="X163" s="815" t="s">
        <v>809</v>
      </c>
      <c r="Z163" s="815" t="s">
        <v>874</v>
      </c>
      <c r="AA163" s="815" t="s">
        <v>809</v>
      </c>
      <c r="AB163" s="816">
        <v>1704</v>
      </c>
    </row>
    <row r="164" spans="1:28" ht="15">
      <c r="A164" s="815" t="s">
        <v>877</v>
      </c>
      <c r="B164" s="815" t="s">
        <v>997</v>
      </c>
      <c r="C164" s="815" t="s">
        <v>810</v>
      </c>
      <c r="D164" s="815" t="s">
        <v>812</v>
      </c>
      <c r="E164" s="816">
        <v>915</v>
      </c>
      <c r="G164" s="815" t="s">
        <v>888</v>
      </c>
      <c r="H164" s="816">
        <v>6</v>
      </c>
      <c r="I164" s="816">
        <v>2702</v>
      </c>
      <c r="K164" s="815" t="s">
        <v>681</v>
      </c>
      <c r="L164" s="815" t="s">
        <v>889</v>
      </c>
      <c r="M164" s="815" t="s">
        <v>690</v>
      </c>
      <c r="N164" s="816">
        <v>55</v>
      </c>
      <c r="P164" s="815" t="s">
        <v>888</v>
      </c>
      <c r="Q164" s="816">
        <v>7</v>
      </c>
      <c r="R164" s="816">
        <v>3870</v>
      </c>
      <c r="S164" s="879"/>
      <c r="U164" s="815" t="s">
        <v>921</v>
      </c>
      <c r="V164" s="815" t="s">
        <v>815</v>
      </c>
      <c r="W164" s="816">
        <v>1</v>
      </c>
      <c r="X164" s="815" t="s">
        <v>809</v>
      </c>
      <c r="Z164" s="815" t="s">
        <v>876</v>
      </c>
      <c r="AA164" s="815" t="s">
        <v>810</v>
      </c>
      <c r="AB164" s="816">
        <v>1480</v>
      </c>
    </row>
    <row r="165" spans="1:28" ht="15">
      <c r="A165" s="815" t="s">
        <v>877</v>
      </c>
      <c r="B165" s="815" t="s">
        <v>997</v>
      </c>
      <c r="C165" s="815" t="s">
        <v>810</v>
      </c>
      <c r="D165" s="815" t="s">
        <v>811</v>
      </c>
      <c r="E165" s="816">
        <v>747</v>
      </c>
      <c r="G165" s="815" t="s">
        <v>888</v>
      </c>
      <c r="H165" s="816">
        <v>7</v>
      </c>
      <c r="I165" s="816">
        <v>2514</v>
      </c>
      <c r="K165" s="815" t="s">
        <v>681</v>
      </c>
      <c r="L165" s="815" t="s">
        <v>889</v>
      </c>
      <c r="M165" s="815" t="s">
        <v>691</v>
      </c>
      <c r="N165" s="816">
        <v>13627</v>
      </c>
      <c r="P165" s="815" t="s">
        <v>888</v>
      </c>
      <c r="Q165" s="816">
        <v>8</v>
      </c>
      <c r="R165" s="816">
        <v>2726</v>
      </c>
      <c r="S165" s="879"/>
      <c r="U165" s="815" t="s">
        <v>921</v>
      </c>
      <c r="V165" s="815" t="s">
        <v>814</v>
      </c>
      <c r="W165" s="816">
        <v>295</v>
      </c>
      <c r="X165" s="815" t="s">
        <v>810</v>
      </c>
      <c r="Z165" s="815" t="s">
        <v>876</v>
      </c>
      <c r="AA165" s="815" t="s">
        <v>809</v>
      </c>
      <c r="AB165" s="816">
        <v>2272</v>
      </c>
    </row>
    <row r="166" spans="1:28" ht="15">
      <c r="A166" s="815" t="s">
        <v>877</v>
      </c>
      <c r="B166" s="815" t="s">
        <v>997</v>
      </c>
      <c r="C166" s="815" t="s">
        <v>809</v>
      </c>
      <c r="D166" s="815" t="s">
        <v>812</v>
      </c>
      <c r="E166" s="816">
        <v>856</v>
      </c>
      <c r="G166" s="815" t="s">
        <v>888</v>
      </c>
      <c r="H166" s="816">
        <v>8</v>
      </c>
      <c r="I166" s="816">
        <v>2092</v>
      </c>
      <c r="K166" s="815" t="s">
        <v>681</v>
      </c>
      <c r="L166" s="815" t="s">
        <v>891</v>
      </c>
      <c r="M166" s="815" t="s">
        <v>677</v>
      </c>
      <c r="N166" s="816">
        <v>6</v>
      </c>
      <c r="P166" s="815" t="s">
        <v>888</v>
      </c>
      <c r="Q166" s="816">
        <v>9</v>
      </c>
      <c r="R166" s="816">
        <v>1547</v>
      </c>
      <c r="S166" s="879"/>
      <c r="U166" s="815" t="s">
        <v>921</v>
      </c>
      <c r="V166" s="815" t="s">
        <v>814</v>
      </c>
      <c r="W166" s="816">
        <v>162</v>
      </c>
      <c r="X166" s="815" t="s">
        <v>809</v>
      </c>
      <c r="Z166" s="815" t="s">
        <v>917</v>
      </c>
      <c r="AA166" s="815" t="s">
        <v>810</v>
      </c>
      <c r="AB166" s="816">
        <v>1883</v>
      </c>
    </row>
    <row r="167" spans="1:28" ht="15">
      <c r="A167" s="815" t="s">
        <v>877</v>
      </c>
      <c r="B167" s="815" t="s">
        <v>997</v>
      </c>
      <c r="C167" s="815" t="s">
        <v>809</v>
      </c>
      <c r="D167" s="815" t="s">
        <v>811</v>
      </c>
      <c r="E167" s="816">
        <v>695</v>
      </c>
      <c r="G167" s="815" t="s">
        <v>888</v>
      </c>
      <c r="H167" s="816">
        <v>9</v>
      </c>
      <c r="I167" s="816">
        <v>1574</v>
      </c>
      <c r="K167" s="815" t="s">
        <v>681</v>
      </c>
      <c r="L167" s="815" t="s">
        <v>891</v>
      </c>
      <c r="M167" s="815" t="s">
        <v>852</v>
      </c>
      <c r="N167" s="816">
        <v>881</v>
      </c>
      <c r="P167" s="815" t="s">
        <v>888</v>
      </c>
      <c r="Q167" s="816">
        <v>10</v>
      </c>
      <c r="R167" s="816">
        <v>843</v>
      </c>
      <c r="S167" s="879"/>
      <c r="U167" s="815" t="s">
        <v>921</v>
      </c>
      <c r="V167" s="815" t="s">
        <v>813</v>
      </c>
      <c r="W167" s="816">
        <v>212</v>
      </c>
      <c r="X167" s="815" t="s">
        <v>810</v>
      </c>
      <c r="Z167" s="815" t="s">
        <v>917</v>
      </c>
      <c r="AA167" s="815" t="s">
        <v>809</v>
      </c>
      <c r="AB167" s="816">
        <v>3053</v>
      </c>
    </row>
    <row r="168" spans="1:28" ht="15">
      <c r="A168" s="815" t="s">
        <v>877</v>
      </c>
      <c r="B168" s="815" t="s">
        <v>998</v>
      </c>
      <c r="C168" s="815" t="s">
        <v>810</v>
      </c>
      <c r="D168" s="815" t="s">
        <v>812</v>
      </c>
      <c r="E168" s="816">
        <v>1</v>
      </c>
      <c r="G168" s="815" t="s">
        <v>888</v>
      </c>
      <c r="H168" s="816">
        <v>10</v>
      </c>
      <c r="I168" s="816">
        <v>1074</v>
      </c>
      <c r="K168" s="815" t="s">
        <v>681</v>
      </c>
      <c r="L168" s="815" t="s">
        <v>891</v>
      </c>
      <c r="M168" s="815" t="s">
        <v>853</v>
      </c>
      <c r="N168" s="816">
        <v>1</v>
      </c>
      <c r="P168" s="815" t="s">
        <v>888</v>
      </c>
      <c r="Q168" s="816">
        <v>11</v>
      </c>
      <c r="R168" s="816">
        <v>466</v>
      </c>
      <c r="S168" s="879"/>
      <c r="U168" s="815" t="s">
        <v>921</v>
      </c>
      <c r="V168" s="815" t="s">
        <v>813</v>
      </c>
      <c r="W168" s="816">
        <v>420</v>
      </c>
      <c r="X168" s="815" t="s">
        <v>809</v>
      </c>
      <c r="Z168" s="815" t="s">
        <v>973</v>
      </c>
      <c r="AA168" s="815" t="s">
        <v>810</v>
      </c>
      <c r="AB168" s="816">
        <v>4557</v>
      </c>
    </row>
    <row r="169" spans="1:28" ht="15">
      <c r="A169" s="815" t="s">
        <v>877</v>
      </c>
      <c r="B169" s="815" t="s">
        <v>998</v>
      </c>
      <c r="C169" s="815" t="s">
        <v>810</v>
      </c>
      <c r="D169" s="815" t="s">
        <v>811</v>
      </c>
      <c r="E169" s="816">
        <v>7</v>
      </c>
      <c r="G169" s="815" t="s">
        <v>888</v>
      </c>
      <c r="H169" s="816">
        <v>11</v>
      </c>
      <c r="I169" s="816">
        <v>754</v>
      </c>
      <c r="K169" s="815" t="s">
        <v>681</v>
      </c>
      <c r="L169" s="815" t="s">
        <v>891</v>
      </c>
      <c r="M169" s="815" t="s">
        <v>854</v>
      </c>
      <c r="N169" s="816">
        <v>1939</v>
      </c>
      <c r="P169" s="815" t="s">
        <v>888</v>
      </c>
      <c r="Q169" s="816">
        <v>12</v>
      </c>
      <c r="R169" s="816">
        <v>471</v>
      </c>
      <c r="S169" s="879"/>
      <c r="U169" s="815" t="s">
        <v>883</v>
      </c>
      <c r="V169" s="815" t="s">
        <v>815</v>
      </c>
      <c r="W169" s="816">
        <v>4</v>
      </c>
      <c r="X169" s="815" t="s">
        <v>810</v>
      </c>
      <c r="Z169" s="815" t="s">
        <v>973</v>
      </c>
      <c r="AA169" s="815" t="s">
        <v>809</v>
      </c>
      <c r="AB169" s="816">
        <v>4572</v>
      </c>
    </row>
    <row r="170" spans="1:28" ht="15">
      <c r="A170" s="815" t="s">
        <v>877</v>
      </c>
      <c r="B170" s="815" t="s">
        <v>998</v>
      </c>
      <c r="C170" s="815" t="s">
        <v>809</v>
      </c>
      <c r="D170" s="815" t="s">
        <v>812</v>
      </c>
      <c r="E170" s="816">
        <v>18</v>
      </c>
      <c r="G170" s="815" t="s">
        <v>888</v>
      </c>
      <c r="H170" s="816">
        <v>12</v>
      </c>
      <c r="I170" s="816">
        <v>1216</v>
      </c>
      <c r="K170" s="815" t="s">
        <v>681</v>
      </c>
      <c r="L170" s="815" t="s">
        <v>891</v>
      </c>
      <c r="M170" s="815" t="s">
        <v>855</v>
      </c>
      <c r="N170" s="816">
        <v>1</v>
      </c>
      <c r="P170" s="815" t="s">
        <v>890</v>
      </c>
      <c r="Q170" s="816">
        <v>0</v>
      </c>
      <c r="R170" s="816">
        <v>40</v>
      </c>
      <c r="S170" s="879"/>
      <c r="U170" s="815" t="s">
        <v>883</v>
      </c>
      <c r="V170" s="815" t="s">
        <v>815</v>
      </c>
      <c r="W170" s="816">
        <v>6</v>
      </c>
      <c r="X170" s="815" t="s">
        <v>809</v>
      </c>
      <c r="Z170" s="815" t="s">
        <v>974</v>
      </c>
      <c r="AA170" s="815" t="s">
        <v>810</v>
      </c>
      <c r="AB170" s="816">
        <v>70992</v>
      </c>
    </row>
    <row r="171" spans="1:28" ht="15">
      <c r="A171" s="815" t="s">
        <v>877</v>
      </c>
      <c r="B171" s="815" t="s">
        <v>998</v>
      </c>
      <c r="C171" s="815" t="s">
        <v>809</v>
      </c>
      <c r="D171" s="815" t="s">
        <v>811</v>
      </c>
      <c r="E171" s="816">
        <v>91</v>
      </c>
      <c r="G171" s="815" t="s">
        <v>890</v>
      </c>
      <c r="H171" s="816">
        <v>0</v>
      </c>
      <c r="I171" s="816">
        <v>303</v>
      </c>
      <c r="K171" s="815" t="s">
        <v>681</v>
      </c>
      <c r="L171" s="815" t="s">
        <v>891</v>
      </c>
      <c r="M171" s="815" t="s">
        <v>856</v>
      </c>
      <c r="N171" s="816">
        <v>3</v>
      </c>
      <c r="P171" s="815" t="s">
        <v>890</v>
      </c>
      <c r="Q171" s="816">
        <v>1</v>
      </c>
      <c r="R171" s="816">
        <v>170</v>
      </c>
      <c r="S171" s="879"/>
      <c r="U171" s="815" t="s">
        <v>883</v>
      </c>
      <c r="V171" s="815" t="s">
        <v>814</v>
      </c>
      <c r="W171" s="816">
        <v>5660</v>
      </c>
      <c r="X171" s="815" t="s">
        <v>810</v>
      </c>
      <c r="Z171" s="815" t="s">
        <v>974</v>
      </c>
      <c r="AA171" s="815" t="s">
        <v>809</v>
      </c>
      <c r="AB171" s="816">
        <v>70296</v>
      </c>
    </row>
    <row r="172" spans="1:28" ht="15">
      <c r="A172" s="815" t="s">
        <v>879</v>
      </c>
      <c r="B172" s="815" t="s">
        <v>996</v>
      </c>
      <c r="C172" s="815" t="s">
        <v>810</v>
      </c>
      <c r="D172" s="815" t="s">
        <v>812</v>
      </c>
      <c r="E172" s="816">
        <v>53</v>
      </c>
      <c r="G172" s="815" t="s">
        <v>890</v>
      </c>
      <c r="H172" s="816">
        <v>1</v>
      </c>
      <c r="I172" s="816">
        <v>1650</v>
      </c>
      <c r="K172" s="815" t="s">
        <v>681</v>
      </c>
      <c r="L172" s="815" t="s">
        <v>891</v>
      </c>
      <c r="M172" s="815" t="s">
        <v>681</v>
      </c>
      <c r="N172" s="816">
        <v>12</v>
      </c>
      <c r="P172" s="815" t="s">
        <v>890</v>
      </c>
      <c r="Q172" s="816">
        <v>2</v>
      </c>
      <c r="R172" s="816">
        <v>473</v>
      </c>
      <c r="S172" s="879"/>
      <c r="U172" s="815" t="s">
        <v>883</v>
      </c>
      <c r="V172" s="815" t="s">
        <v>814</v>
      </c>
      <c r="W172" s="816">
        <v>4134</v>
      </c>
      <c r="X172" s="815" t="s">
        <v>809</v>
      </c>
      <c r="Z172" s="815" t="s">
        <v>946</v>
      </c>
      <c r="AA172" s="815" t="s">
        <v>810</v>
      </c>
      <c r="AB172" s="816">
        <v>266</v>
      </c>
    </row>
    <row r="173" spans="1:28" ht="15">
      <c r="A173" s="815" t="s">
        <v>879</v>
      </c>
      <c r="B173" s="815" t="s">
        <v>996</v>
      </c>
      <c r="C173" s="815" t="s">
        <v>810</v>
      </c>
      <c r="D173" s="815" t="s">
        <v>811</v>
      </c>
      <c r="E173" s="816">
        <v>42</v>
      </c>
      <c r="G173" s="815" t="s">
        <v>890</v>
      </c>
      <c r="H173" s="816">
        <v>2</v>
      </c>
      <c r="I173" s="816">
        <v>5131</v>
      </c>
      <c r="K173" s="815" t="s">
        <v>681</v>
      </c>
      <c r="L173" s="815" t="s">
        <v>891</v>
      </c>
      <c r="M173" s="815" t="s">
        <v>857</v>
      </c>
      <c r="N173" s="816">
        <v>4</v>
      </c>
      <c r="P173" s="815" t="s">
        <v>890</v>
      </c>
      <c r="Q173" s="816">
        <v>3</v>
      </c>
      <c r="R173" s="816">
        <v>210</v>
      </c>
      <c r="S173" s="879"/>
      <c r="U173" s="815" t="s">
        <v>883</v>
      </c>
      <c r="V173" s="815" t="s">
        <v>813</v>
      </c>
      <c r="W173" s="816">
        <v>4411</v>
      </c>
      <c r="X173" s="815" t="s">
        <v>810</v>
      </c>
      <c r="Z173" s="815" t="s">
        <v>946</v>
      </c>
      <c r="AA173" s="815" t="s">
        <v>809</v>
      </c>
      <c r="AB173" s="816">
        <v>363</v>
      </c>
    </row>
    <row r="174" spans="1:28" ht="15">
      <c r="A174" s="815" t="s">
        <v>879</v>
      </c>
      <c r="B174" s="815" t="s">
        <v>996</v>
      </c>
      <c r="C174" s="815" t="s">
        <v>809</v>
      </c>
      <c r="D174" s="815" t="s">
        <v>812</v>
      </c>
      <c r="E174" s="816">
        <v>18</v>
      </c>
      <c r="G174" s="815" t="s">
        <v>890</v>
      </c>
      <c r="H174" s="816">
        <v>3</v>
      </c>
      <c r="I174" s="816">
        <v>2711</v>
      </c>
      <c r="K174" s="815" t="s">
        <v>681</v>
      </c>
      <c r="L174" s="815" t="s">
        <v>891</v>
      </c>
      <c r="M174" s="815" t="s">
        <v>858</v>
      </c>
      <c r="N174" s="816">
        <v>6</v>
      </c>
      <c r="P174" s="815" t="s">
        <v>890</v>
      </c>
      <c r="Q174" s="816">
        <v>4</v>
      </c>
      <c r="R174" s="816">
        <v>1478</v>
      </c>
      <c r="S174" s="879"/>
      <c r="U174" s="815" t="s">
        <v>883</v>
      </c>
      <c r="V174" s="815" t="s">
        <v>813</v>
      </c>
      <c r="W174" s="816">
        <v>7210</v>
      </c>
      <c r="X174" s="815" t="s">
        <v>809</v>
      </c>
      <c r="Z174" s="815" t="s">
        <v>975</v>
      </c>
      <c r="AA174" s="815" t="s">
        <v>810</v>
      </c>
      <c r="AB174" s="816">
        <v>32512</v>
      </c>
    </row>
    <row r="175" spans="1:28" ht="15">
      <c r="A175" s="815" t="s">
        <v>879</v>
      </c>
      <c r="B175" s="815" t="s">
        <v>996</v>
      </c>
      <c r="C175" s="815" t="s">
        <v>809</v>
      </c>
      <c r="D175" s="815" t="s">
        <v>811</v>
      </c>
      <c r="E175" s="816">
        <v>14</v>
      </c>
      <c r="G175" s="815" t="s">
        <v>890</v>
      </c>
      <c r="H175" s="816">
        <v>4</v>
      </c>
      <c r="I175" s="816">
        <v>9081</v>
      </c>
      <c r="K175" s="815" t="s">
        <v>681</v>
      </c>
      <c r="L175" s="815" t="s">
        <v>891</v>
      </c>
      <c r="M175" s="815" t="s">
        <v>859</v>
      </c>
      <c r="N175" s="816">
        <v>5</v>
      </c>
      <c r="P175" s="815" t="s">
        <v>890</v>
      </c>
      <c r="Q175" s="816">
        <v>5</v>
      </c>
      <c r="R175" s="816">
        <v>250</v>
      </c>
      <c r="S175" s="879"/>
      <c r="U175" s="815" t="s">
        <v>898</v>
      </c>
      <c r="V175" s="815" t="s">
        <v>815</v>
      </c>
      <c r="W175" s="816">
        <v>15</v>
      </c>
      <c r="X175" s="815" t="s">
        <v>810</v>
      </c>
      <c r="Z175" s="815" t="s">
        <v>975</v>
      </c>
      <c r="AA175" s="815" t="s">
        <v>809</v>
      </c>
      <c r="AB175" s="816">
        <v>27975</v>
      </c>
    </row>
    <row r="176" spans="1:28" ht="15">
      <c r="A176" s="815" t="s">
        <v>879</v>
      </c>
      <c r="B176" s="815" t="s">
        <v>677</v>
      </c>
      <c r="C176" s="815" t="s">
        <v>810</v>
      </c>
      <c r="D176" s="815" t="s">
        <v>812</v>
      </c>
      <c r="E176" s="816">
        <v>346</v>
      </c>
      <c r="G176" s="815" t="s">
        <v>890</v>
      </c>
      <c r="H176" s="816">
        <v>5</v>
      </c>
      <c r="I176" s="816">
        <v>1416</v>
      </c>
      <c r="K176" s="815" t="s">
        <v>681</v>
      </c>
      <c r="L176" s="815" t="s">
        <v>891</v>
      </c>
      <c r="M176" s="815" t="s">
        <v>861</v>
      </c>
      <c r="N176" s="816">
        <v>8</v>
      </c>
      <c r="P176" s="815" t="s">
        <v>890</v>
      </c>
      <c r="Q176" s="816">
        <v>6</v>
      </c>
      <c r="R176" s="816">
        <v>222</v>
      </c>
      <c r="S176" s="879"/>
      <c r="U176" s="815" t="s">
        <v>898</v>
      </c>
      <c r="V176" s="815" t="s">
        <v>815</v>
      </c>
      <c r="W176" s="816">
        <v>15</v>
      </c>
      <c r="X176" s="815" t="s">
        <v>809</v>
      </c>
      <c r="Z176" s="815" t="s">
        <v>976</v>
      </c>
      <c r="AA176" s="815" t="s">
        <v>810</v>
      </c>
      <c r="AB176" s="816">
        <v>961</v>
      </c>
    </row>
    <row r="177" spans="1:28" ht="15">
      <c r="A177" s="815" t="s">
        <v>879</v>
      </c>
      <c r="B177" s="815" t="s">
        <v>677</v>
      </c>
      <c r="C177" s="815" t="s">
        <v>810</v>
      </c>
      <c r="D177" s="815" t="s">
        <v>811</v>
      </c>
      <c r="E177" s="816">
        <v>484</v>
      </c>
      <c r="G177" s="815" t="s">
        <v>890</v>
      </c>
      <c r="H177" s="816">
        <v>6</v>
      </c>
      <c r="I177" s="816">
        <v>1319</v>
      </c>
      <c r="K177" s="815" t="s">
        <v>681</v>
      </c>
      <c r="L177" s="815" t="s">
        <v>891</v>
      </c>
      <c r="M177" s="815" t="s">
        <v>863</v>
      </c>
      <c r="N177" s="816">
        <v>2</v>
      </c>
      <c r="P177" s="815" t="s">
        <v>890</v>
      </c>
      <c r="Q177" s="816">
        <v>7</v>
      </c>
      <c r="R177" s="816">
        <v>144</v>
      </c>
      <c r="S177" s="879"/>
      <c r="U177" s="815" t="s">
        <v>898</v>
      </c>
      <c r="V177" s="815" t="s">
        <v>814</v>
      </c>
      <c r="W177" s="816">
        <v>10748</v>
      </c>
      <c r="X177" s="815" t="s">
        <v>810</v>
      </c>
      <c r="Z177" s="815" t="s">
        <v>976</v>
      </c>
      <c r="AA177" s="815" t="s">
        <v>809</v>
      </c>
      <c r="AB177" s="816">
        <v>1087</v>
      </c>
    </row>
    <row r="178" spans="1:28" ht="15">
      <c r="A178" s="815" t="s">
        <v>879</v>
      </c>
      <c r="B178" s="815" t="s">
        <v>677</v>
      </c>
      <c r="C178" s="815" t="s">
        <v>809</v>
      </c>
      <c r="D178" s="815" t="s">
        <v>812</v>
      </c>
      <c r="E178" s="816">
        <v>300</v>
      </c>
      <c r="G178" s="815" t="s">
        <v>890</v>
      </c>
      <c r="H178" s="816">
        <v>7</v>
      </c>
      <c r="I178" s="816">
        <v>1190</v>
      </c>
      <c r="K178" s="815" t="s">
        <v>681</v>
      </c>
      <c r="L178" s="815" t="s">
        <v>891</v>
      </c>
      <c r="M178" s="815" t="s">
        <v>864</v>
      </c>
      <c r="N178" s="816">
        <v>8</v>
      </c>
      <c r="P178" s="815" t="s">
        <v>890</v>
      </c>
      <c r="Q178" s="816">
        <v>8</v>
      </c>
      <c r="R178" s="816">
        <v>86</v>
      </c>
      <c r="S178" s="879"/>
      <c r="U178" s="815" t="s">
        <v>898</v>
      </c>
      <c r="V178" s="815" t="s">
        <v>814</v>
      </c>
      <c r="W178" s="816">
        <v>6278</v>
      </c>
      <c r="X178" s="815" t="s">
        <v>809</v>
      </c>
      <c r="Z178" s="815" t="s">
        <v>962</v>
      </c>
      <c r="AA178" s="815" t="s">
        <v>810</v>
      </c>
      <c r="AB178" s="816">
        <v>526</v>
      </c>
    </row>
    <row r="179" spans="1:28" ht="15">
      <c r="A179" s="815" t="s">
        <v>879</v>
      </c>
      <c r="B179" s="815" t="s">
        <v>677</v>
      </c>
      <c r="C179" s="815" t="s">
        <v>809</v>
      </c>
      <c r="D179" s="815" t="s">
        <v>811</v>
      </c>
      <c r="E179" s="816">
        <v>453</v>
      </c>
      <c r="G179" s="815" t="s">
        <v>890</v>
      </c>
      <c r="H179" s="816">
        <v>8</v>
      </c>
      <c r="I179" s="816">
        <v>970</v>
      </c>
      <c r="K179" s="815" t="s">
        <v>681</v>
      </c>
      <c r="L179" s="815" t="s">
        <v>891</v>
      </c>
      <c r="M179" s="815" t="s">
        <v>684</v>
      </c>
      <c r="N179" s="816">
        <v>1</v>
      </c>
      <c r="P179" s="815" t="s">
        <v>890</v>
      </c>
      <c r="Q179" s="816">
        <v>9</v>
      </c>
      <c r="R179" s="816">
        <v>104</v>
      </c>
      <c r="S179" s="879"/>
      <c r="U179" s="815" t="s">
        <v>898</v>
      </c>
      <c r="V179" s="815" t="s">
        <v>813</v>
      </c>
      <c r="W179" s="816">
        <v>3554</v>
      </c>
      <c r="X179" s="815" t="s">
        <v>810</v>
      </c>
      <c r="Z179" s="815" t="s">
        <v>962</v>
      </c>
      <c r="AA179" s="815" t="s">
        <v>809</v>
      </c>
      <c r="AB179" s="816">
        <v>694</v>
      </c>
    </row>
    <row r="180" spans="1:28" ht="15">
      <c r="A180" s="815" t="s">
        <v>879</v>
      </c>
      <c r="B180" s="815" t="s">
        <v>681</v>
      </c>
      <c r="C180" s="815" t="s">
        <v>810</v>
      </c>
      <c r="D180" s="815" t="s">
        <v>812</v>
      </c>
      <c r="E180" s="816">
        <v>114</v>
      </c>
      <c r="G180" s="815" t="s">
        <v>890</v>
      </c>
      <c r="H180" s="816">
        <v>9</v>
      </c>
      <c r="I180" s="816">
        <v>745</v>
      </c>
      <c r="K180" s="815" t="s">
        <v>681</v>
      </c>
      <c r="L180" s="815" t="s">
        <v>891</v>
      </c>
      <c r="M180" s="815" t="s">
        <v>687</v>
      </c>
      <c r="N180" s="816">
        <v>14112</v>
      </c>
      <c r="P180" s="815" t="s">
        <v>890</v>
      </c>
      <c r="Q180" s="816">
        <v>10</v>
      </c>
      <c r="R180" s="816">
        <v>43</v>
      </c>
      <c r="S180" s="879"/>
      <c r="U180" s="815" t="s">
        <v>898</v>
      </c>
      <c r="V180" s="815" t="s">
        <v>813</v>
      </c>
      <c r="W180" s="816">
        <v>9548</v>
      </c>
      <c r="X180" s="815" t="s">
        <v>809</v>
      </c>
      <c r="Z180" s="815" t="s">
        <v>977</v>
      </c>
      <c r="AA180" s="815" t="s">
        <v>810</v>
      </c>
      <c r="AB180" s="816">
        <v>1035</v>
      </c>
    </row>
    <row r="181" spans="1:28" ht="15">
      <c r="A181" s="815" t="s">
        <v>879</v>
      </c>
      <c r="B181" s="815" t="s">
        <v>681</v>
      </c>
      <c r="C181" s="815" t="s">
        <v>810</v>
      </c>
      <c r="D181" s="815" t="s">
        <v>811</v>
      </c>
      <c r="E181" s="816">
        <v>122</v>
      </c>
      <c r="G181" s="815" t="s">
        <v>890</v>
      </c>
      <c r="H181" s="816">
        <v>10</v>
      </c>
      <c r="I181" s="816">
        <v>576</v>
      </c>
      <c r="K181" s="815" t="s">
        <v>681</v>
      </c>
      <c r="L181" s="815" t="s">
        <v>891</v>
      </c>
      <c r="M181" s="815" t="s">
        <v>688</v>
      </c>
      <c r="N181" s="816">
        <v>1</v>
      </c>
      <c r="P181" s="815" t="s">
        <v>890</v>
      </c>
      <c r="Q181" s="816">
        <v>11</v>
      </c>
      <c r="R181" s="816">
        <v>27</v>
      </c>
      <c r="S181" s="879"/>
      <c r="U181" s="815" t="s">
        <v>915</v>
      </c>
      <c r="V181" s="815" t="s">
        <v>815</v>
      </c>
      <c r="W181" s="816">
        <v>1</v>
      </c>
      <c r="X181" s="815" t="s">
        <v>810</v>
      </c>
      <c r="Z181" s="815" t="s">
        <v>977</v>
      </c>
      <c r="AA181" s="815" t="s">
        <v>809</v>
      </c>
      <c r="AB181" s="816">
        <v>1215</v>
      </c>
    </row>
    <row r="182" spans="1:28" ht="15">
      <c r="A182" s="815" t="s">
        <v>879</v>
      </c>
      <c r="B182" s="815" t="s">
        <v>681</v>
      </c>
      <c r="C182" s="815" t="s">
        <v>809</v>
      </c>
      <c r="D182" s="815" t="s">
        <v>812</v>
      </c>
      <c r="E182" s="816">
        <v>113</v>
      </c>
      <c r="G182" s="815" t="s">
        <v>890</v>
      </c>
      <c r="H182" s="816">
        <v>11</v>
      </c>
      <c r="I182" s="816">
        <v>423</v>
      </c>
      <c r="K182" s="815" t="s">
        <v>681</v>
      </c>
      <c r="L182" s="815" t="s">
        <v>891</v>
      </c>
      <c r="M182" s="815" t="s">
        <v>689</v>
      </c>
      <c r="N182" s="816">
        <v>40</v>
      </c>
      <c r="P182" s="815" t="s">
        <v>890</v>
      </c>
      <c r="Q182" s="816">
        <v>12</v>
      </c>
      <c r="R182" s="816">
        <v>42</v>
      </c>
      <c r="S182" s="879"/>
      <c r="U182" s="815" t="s">
        <v>915</v>
      </c>
      <c r="V182" s="815" t="s">
        <v>815</v>
      </c>
      <c r="W182" s="816">
        <v>2</v>
      </c>
      <c r="X182" s="815" t="s">
        <v>809</v>
      </c>
      <c r="Z182" s="815" t="s">
        <v>978</v>
      </c>
      <c r="AA182" s="815" t="s">
        <v>810</v>
      </c>
      <c r="AB182" s="816">
        <v>178</v>
      </c>
    </row>
    <row r="183" spans="1:28" ht="15">
      <c r="A183" s="815" t="s">
        <v>879</v>
      </c>
      <c r="B183" s="815" t="s">
        <v>681</v>
      </c>
      <c r="C183" s="815" t="s">
        <v>809</v>
      </c>
      <c r="D183" s="815" t="s">
        <v>811</v>
      </c>
      <c r="E183" s="816">
        <v>119</v>
      </c>
      <c r="G183" s="815" t="s">
        <v>890</v>
      </c>
      <c r="H183" s="816">
        <v>12</v>
      </c>
      <c r="I183" s="816">
        <v>683</v>
      </c>
      <c r="K183" s="815" t="s">
        <v>681</v>
      </c>
      <c r="L183" s="815" t="s">
        <v>891</v>
      </c>
      <c r="M183" s="815" t="s">
        <v>690</v>
      </c>
      <c r="N183" s="816">
        <v>13</v>
      </c>
      <c r="P183" s="815" t="s">
        <v>892</v>
      </c>
      <c r="Q183" s="816">
        <v>0</v>
      </c>
      <c r="R183" s="816">
        <v>6</v>
      </c>
      <c r="S183" s="879"/>
      <c r="U183" s="815" t="s">
        <v>915</v>
      </c>
      <c r="V183" s="815" t="s">
        <v>814</v>
      </c>
      <c r="W183" s="816">
        <v>855</v>
      </c>
      <c r="X183" s="815" t="s">
        <v>810</v>
      </c>
      <c r="Z183" s="815" t="s">
        <v>978</v>
      </c>
      <c r="AA183" s="815" t="s">
        <v>809</v>
      </c>
      <c r="AB183" s="816">
        <v>173</v>
      </c>
    </row>
    <row r="184" spans="1:28" ht="15">
      <c r="A184" s="815" t="s">
        <v>879</v>
      </c>
      <c r="B184" s="815" t="s">
        <v>683</v>
      </c>
      <c r="C184" s="815" t="s">
        <v>810</v>
      </c>
      <c r="D184" s="815" t="s">
        <v>812</v>
      </c>
      <c r="E184" s="816">
        <v>1</v>
      </c>
      <c r="G184" s="815" t="s">
        <v>892</v>
      </c>
      <c r="H184" s="816">
        <v>0</v>
      </c>
      <c r="I184" s="816">
        <v>94</v>
      </c>
      <c r="K184" s="815" t="s">
        <v>681</v>
      </c>
      <c r="L184" s="815" t="s">
        <v>891</v>
      </c>
      <c r="M184" s="815" t="s">
        <v>691</v>
      </c>
      <c r="N184" s="816">
        <v>6169</v>
      </c>
      <c r="P184" s="815" t="s">
        <v>892</v>
      </c>
      <c r="Q184" s="816">
        <v>1</v>
      </c>
      <c r="R184" s="816">
        <v>22</v>
      </c>
      <c r="S184" s="879"/>
      <c r="U184" s="815" t="s">
        <v>915</v>
      </c>
      <c r="V184" s="815" t="s">
        <v>814</v>
      </c>
      <c r="W184" s="816">
        <v>432</v>
      </c>
      <c r="X184" s="815" t="s">
        <v>809</v>
      </c>
      <c r="Z184" s="815" t="s">
        <v>948</v>
      </c>
      <c r="AA184" s="815" t="s">
        <v>810</v>
      </c>
      <c r="AB184" s="816">
        <v>2084</v>
      </c>
    </row>
    <row r="185" spans="1:28" ht="15">
      <c r="A185" s="815" t="s">
        <v>879</v>
      </c>
      <c r="B185" s="815" t="s">
        <v>683</v>
      </c>
      <c r="C185" s="815" t="s">
        <v>810</v>
      </c>
      <c r="D185" s="815" t="s">
        <v>811</v>
      </c>
      <c r="E185" s="816">
        <v>2</v>
      </c>
      <c r="G185" s="815" t="s">
        <v>892</v>
      </c>
      <c r="H185" s="816">
        <v>1</v>
      </c>
      <c r="I185" s="816">
        <v>369</v>
      </c>
      <c r="K185" s="815" t="s">
        <v>683</v>
      </c>
      <c r="L185" s="815" t="s">
        <v>888</v>
      </c>
      <c r="M185" s="815" t="s">
        <v>677</v>
      </c>
      <c r="N185" s="816">
        <v>11</v>
      </c>
      <c r="P185" s="815" t="s">
        <v>892</v>
      </c>
      <c r="Q185" s="816">
        <v>2</v>
      </c>
      <c r="R185" s="816">
        <v>66</v>
      </c>
      <c r="S185" s="879"/>
      <c r="U185" s="815" t="s">
        <v>915</v>
      </c>
      <c r="V185" s="815" t="s">
        <v>813</v>
      </c>
      <c r="W185" s="816">
        <v>527</v>
      </c>
      <c r="X185" s="815" t="s">
        <v>810</v>
      </c>
      <c r="Z185" s="815" t="s">
        <v>948</v>
      </c>
      <c r="AA185" s="815" t="s">
        <v>809</v>
      </c>
      <c r="AB185" s="816">
        <v>2435</v>
      </c>
    </row>
    <row r="186" spans="1:28" ht="15">
      <c r="A186" s="815" t="s">
        <v>879</v>
      </c>
      <c r="B186" s="815" t="s">
        <v>683</v>
      </c>
      <c r="C186" s="815" t="s">
        <v>809</v>
      </c>
      <c r="D186" s="815" t="s">
        <v>812</v>
      </c>
      <c r="E186" s="816">
        <v>1</v>
      </c>
      <c r="G186" s="815" t="s">
        <v>892</v>
      </c>
      <c r="H186" s="816">
        <v>2</v>
      </c>
      <c r="I186" s="816">
        <v>1109</v>
      </c>
      <c r="K186" s="815" t="s">
        <v>683</v>
      </c>
      <c r="L186" s="815" t="s">
        <v>888</v>
      </c>
      <c r="M186" s="815" t="s">
        <v>847</v>
      </c>
      <c r="N186" s="816">
        <v>4</v>
      </c>
      <c r="P186" s="815" t="s">
        <v>892</v>
      </c>
      <c r="Q186" s="816">
        <v>3</v>
      </c>
      <c r="R186" s="816">
        <v>19</v>
      </c>
      <c r="S186" s="879"/>
      <c r="U186" s="815" t="s">
        <v>915</v>
      </c>
      <c r="V186" s="815" t="s">
        <v>813</v>
      </c>
      <c r="W186" s="816">
        <v>1446</v>
      </c>
      <c r="X186" s="815" t="s">
        <v>809</v>
      </c>
      <c r="Z186" s="815" t="s">
        <v>964</v>
      </c>
      <c r="AA186" s="815" t="s">
        <v>810</v>
      </c>
      <c r="AB186" s="816">
        <v>521</v>
      </c>
    </row>
    <row r="187" spans="1:28" ht="15">
      <c r="A187" s="815" t="s">
        <v>879</v>
      </c>
      <c r="B187" s="815" t="s">
        <v>683</v>
      </c>
      <c r="C187" s="815" t="s">
        <v>809</v>
      </c>
      <c r="D187" s="815" t="s">
        <v>811</v>
      </c>
      <c r="E187" s="816">
        <v>2</v>
      </c>
      <c r="G187" s="815" t="s">
        <v>892</v>
      </c>
      <c r="H187" s="816">
        <v>3</v>
      </c>
      <c r="I187" s="816">
        <v>578</v>
      </c>
      <c r="K187" s="815" t="s">
        <v>683</v>
      </c>
      <c r="L187" s="815" t="s">
        <v>888</v>
      </c>
      <c r="M187" s="815" t="s">
        <v>848</v>
      </c>
      <c r="N187" s="816">
        <v>14</v>
      </c>
      <c r="P187" s="815" t="s">
        <v>892</v>
      </c>
      <c r="Q187" s="816">
        <v>4</v>
      </c>
      <c r="R187" s="816">
        <v>236</v>
      </c>
      <c r="S187" s="879"/>
      <c r="U187" s="815" t="s">
        <v>926</v>
      </c>
      <c r="V187" s="815" t="s">
        <v>815</v>
      </c>
      <c r="W187" s="816">
        <v>2</v>
      </c>
      <c r="X187" s="815" t="s">
        <v>810</v>
      </c>
      <c r="Z187" s="815" t="s">
        <v>964</v>
      </c>
      <c r="AA187" s="815" t="s">
        <v>809</v>
      </c>
      <c r="AB187" s="816">
        <v>598</v>
      </c>
    </row>
    <row r="188" spans="1:28" ht="15">
      <c r="A188" s="815" t="s">
        <v>879</v>
      </c>
      <c r="B188" s="815" t="s">
        <v>815</v>
      </c>
      <c r="C188" s="815" t="s">
        <v>809</v>
      </c>
      <c r="D188" s="815" t="s">
        <v>811</v>
      </c>
      <c r="E188" s="816">
        <v>1</v>
      </c>
      <c r="G188" s="815" t="s">
        <v>892</v>
      </c>
      <c r="H188" s="816">
        <v>4</v>
      </c>
      <c r="I188" s="816">
        <v>2275</v>
      </c>
      <c r="K188" s="815" t="s">
        <v>683</v>
      </c>
      <c r="L188" s="815" t="s">
        <v>888</v>
      </c>
      <c r="M188" s="815" t="s">
        <v>850</v>
      </c>
      <c r="N188" s="816">
        <v>1</v>
      </c>
      <c r="P188" s="815" t="s">
        <v>892</v>
      </c>
      <c r="Q188" s="816">
        <v>5</v>
      </c>
      <c r="R188" s="816">
        <v>30</v>
      </c>
      <c r="S188" s="879"/>
      <c r="U188" s="815" t="s">
        <v>926</v>
      </c>
      <c r="V188" s="815" t="s">
        <v>815</v>
      </c>
      <c r="W188" s="816">
        <v>1</v>
      </c>
      <c r="X188" s="815" t="s">
        <v>809</v>
      </c>
      <c r="Z188" s="815" t="s">
        <v>906</v>
      </c>
      <c r="AA188" s="815" t="s">
        <v>810</v>
      </c>
      <c r="AB188" s="816">
        <v>509</v>
      </c>
    </row>
    <row r="189" spans="1:28" ht="15">
      <c r="A189" s="815" t="s">
        <v>879</v>
      </c>
      <c r="B189" s="815" t="s">
        <v>997</v>
      </c>
      <c r="C189" s="815" t="s">
        <v>810</v>
      </c>
      <c r="D189" s="815" t="s">
        <v>812</v>
      </c>
      <c r="E189" s="816">
        <v>121</v>
      </c>
      <c r="G189" s="815" t="s">
        <v>892</v>
      </c>
      <c r="H189" s="816">
        <v>5</v>
      </c>
      <c r="I189" s="816">
        <v>336</v>
      </c>
      <c r="K189" s="815" t="s">
        <v>683</v>
      </c>
      <c r="L189" s="815" t="s">
        <v>888</v>
      </c>
      <c r="M189" s="815" t="s">
        <v>851</v>
      </c>
      <c r="N189" s="816">
        <v>80</v>
      </c>
      <c r="P189" s="815" t="s">
        <v>892</v>
      </c>
      <c r="Q189" s="816">
        <v>6</v>
      </c>
      <c r="R189" s="816">
        <v>27</v>
      </c>
      <c r="S189" s="879"/>
      <c r="U189" s="815" t="s">
        <v>926</v>
      </c>
      <c r="V189" s="815" t="s">
        <v>814</v>
      </c>
      <c r="W189" s="816">
        <v>630</v>
      </c>
      <c r="X189" s="815" t="s">
        <v>810</v>
      </c>
      <c r="Z189" s="815" t="s">
        <v>906</v>
      </c>
      <c r="AA189" s="815" t="s">
        <v>809</v>
      </c>
      <c r="AB189" s="816">
        <v>665</v>
      </c>
    </row>
    <row r="190" spans="1:28" ht="15">
      <c r="A190" s="815" t="s">
        <v>879</v>
      </c>
      <c r="B190" s="815" t="s">
        <v>997</v>
      </c>
      <c r="C190" s="815" t="s">
        <v>810</v>
      </c>
      <c r="D190" s="815" t="s">
        <v>811</v>
      </c>
      <c r="E190" s="816">
        <v>153</v>
      </c>
      <c r="G190" s="815" t="s">
        <v>892</v>
      </c>
      <c r="H190" s="816">
        <v>6</v>
      </c>
      <c r="I190" s="816">
        <v>360</v>
      </c>
      <c r="K190" s="815" t="s">
        <v>683</v>
      </c>
      <c r="L190" s="815" t="s">
        <v>888</v>
      </c>
      <c r="M190" s="815" t="s">
        <v>852</v>
      </c>
      <c r="N190" s="816">
        <v>638</v>
      </c>
      <c r="P190" s="815" t="s">
        <v>892</v>
      </c>
      <c r="Q190" s="816">
        <v>7</v>
      </c>
      <c r="R190" s="816">
        <v>25</v>
      </c>
      <c r="S190" s="879"/>
      <c r="U190" s="815" t="s">
        <v>926</v>
      </c>
      <c r="V190" s="815" t="s">
        <v>814</v>
      </c>
      <c r="W190" s="816">
        <v>477</v>
      </c>
      <c r="X190" s="815" t="s">
        <v>809</v>
      </c>
      <c r="Z190" s="815" t="s">
        <v>979</v>
      </c>
      <c r="AA190" s="815" t="s">
        <v>810</v>
      </c>
      <c r="AB190" s="816">
        <v>1456</v>
      </c>
    </row>
    <row r="191" spans="1:28" ht="15">
      <c r="A191" s="815" t="s">
        <v>879</v>
      </c>
      <c r="B191" s="815" t="s">
        <v>997</v>
      </c>
      <c r="C191" s="815" t="s">
        <v>809</v>
      </c>
      <c r="D191" s="815" t="s">
        <v>812</v>
      </c>
      <c r="E191" s="816">
        <v>97</v>
      </c>
      <c r="G191" s="815" t="s">
        <v>892</v>
      </c>
      <c r="H191" s="816">
        <v>7</v>
      </c>
      <c r="I191" s="816">
        <v>314</v>
      </c>
      <c r="K191" s="815" t="s">
        <v>683</v>
      </c>
      <c r="L191" s="815" t="s">
        <v>888</v>
      </c>
      <c r="M191" s="815" t="s">
        <v>853</v>
      </c>
      <c r="N191" s="816">
        <v>7</v>
      </c>
      <c r="P191" s="815" t="s">
        <v>892</v>
      </c>
      <c r="Q191" s="816">
        <v>8</v>
      </c>
      <c r="R191" s="816">
        <v>22</v>
      </c>
      <c r="S191" s="879"/>
      <c r="U191" s="815" t="s">
        <v>926</v>
      </c>
      <c r="V191" s="815" t="s">
        <v>813</v>
      </c>
      <c r="W191" s="816">
        <v>530</v>
      </c>
      <c r="X191" s="815" t="s">
        <v>810</v>
      </c>
      <c r="Z191" s="815" t="s">
        <v>979</v>
      </c>
      <c r="AA191" s="815" t="s">
        <v>809</v>
      </c>
      <c r="AB191" s="816">
        <v>1959</v>
      </c>
    </row>
    <row r="192" spans="1:28" ht="15">
      <c r="A192" s="815" t="s">
        <v>879</v>
      </c>
      <c r="B192" s="815" t="s">
        <v>997</v>
      </c>
      <c r="C192" s="815" t="s">
        <v>809</v>
      </c>
      <c r="D192" s="815" t="s">
        <v>811</v>
      </c>
      <c r="E192" s="816">
        <v>120</v>
      </c>
      <c r="G192" s="815" t="s">
        <v>892</v>
      </c>
      <c r="H192" s="816">
        <v>8</v>
      </c>
      <c r="I192" s="816">
        <v>301</v>
      </c>
      <c r="K192" s="815" t="s">
        <v>683</v>
      </c>
      <c r="L192" s="815" t="s">
        <v>888</v>
      </c>
      <c r="M192" s="815" t="s">
        <v>854</v>
      </c>
      <c r="N192" s="816">
        <v>868</v>
      </c>
      <c r="P192" s="815" t="s">
        <v>892</v>
      </c>
      <c r="Q192" s="816">
        <v>9</v>
      </c>
      <c r="R192" s="816">
        <v>14</v>
      </c>
      <c r="S192" s="879"/>
      <c r="U192" s="815" t="s">
        <v>926</v>
      </c>
      <c r="V192" s="815" t="s">
        <v>813</v>
      </c>
      <c r="W192" s="816">
        <v>767</v>
      </c>
      <c r="X192" s="815" t="s">
        <v>809</v>
      </c>
      <c r="Z192" s="815" t="s">
        <v>965</v>
      </c>
      <c r="AA192" s="815" t="s">
        <v>810</v>
      </c>
      <c r="AB192" s="816">
        <v>6650</v>
      </c>
    </row>
    <row r="193" spans="1:28" ht="15">
      <c r="A193" s="815" t="s">
        <v>879</v>
      </c>
      <c r="B193" s="815" t="s">
        <v>998</v>
      </c>
      <c r="C193" s="815" t="s">
        <v>810</v>
      </c>
      <c r="D193" s="815" t="s">
        <v>811</v>
      </c>
      <c r="E193" s="816">
        <v>1</v>
      </c>
      <c r="G193" s="815" t="s">
        <v>892</v>
      </c>
      <c r="H193" s="816">
        <v>9</v>
      </c>
      <c r="I193" s="816">
        <v>238</v>
      </c>
      <c r="K193" s="815" t="s">
        <v>683</v>
      </c>
      <c r="L193" s="815" t="s">
        <v>888</v>
      </c>
      <c r="M193" s="815" t="s">
        <v>855</v>
      </c>
      <c r="N193" s="816">
        <v>5</v>
      </c>
      <c r="P193" s="815" t="s">
        <v>892</v>
      </c>
      <c r="Q193" s="816">
        <v>10</v>
      </c>
      <c r="R193" s="816">
        <v>16</v>
      </c>
      <c r="S193" s="879"/>
      <c r="U193" s="815" t="s">
        <v>927</v>
      </c>
      <c r="V193" s="815" t="s">
        <v>814</v>
      </c>
      <c r="W193" s="816">
        <v>150</v>
      </c>
      <c r="X193" s="815" t="s">
        <v>810</v>
      </c>
      <c r="Z193" s="815" t="s">
        <v>965</v>
      </c>
      <c r="AA193" s="815" t="s">
        <v>809</v>
      </c>
      <c r="AB193" s="816">
        <v>7359</v>
      </c>
    </row>
    <row r="194" spans="1:28" ht="15">
      <c r="A194" s="815" t="s">
        <v>879</v>
      </c>
      <c r="B194" s="815" t="s">
        <v>998</v>
      </c>
      <c r="C194" s="815" t="s">
        <v>809</v>
      </c>
      <c r="D194" s="815" t="s">
        <v>811</v>
      </c>
      <c r="E194" s="816">
        <v>1</v>
      </c>
      <c r="G194" s="815" t="s">
        <v>892</v>
      </c>
      <c r="H194" s="816">
        <v>10</v>
      </c>
      <c r="I194" s="816">
        <v>200</v>
      </c>
      <c r="K194" s="815" t="s">
        <v>683</v>
      </c>
      <c r="L194" s="815" t="s">
        <v>888</v>
      </c>
      <c r="M194" s="815" t="s">
        <v>856</v>
      </c>
      <c r="N194" s="816">
        <v>37</v>
      </c>
      <c r="P194" s="815" t="s">
        <v>892</v>
      </c>
      <c r="Q194" s="816">
        <v>11</v>
      </c>
      <c r="R194" s="816">
        <v>7</v>
      </c>
      <c r="S194" s="879"/>
      <c r="U194" s="815" t="s">
        <v>927</v>
      </c>
      <c r="V194" s="815" t="s">
        <v>814</v>
      </c>
      <c r="W194" s="816">
        <v>93</v>
      </c>
      <c r="X194" s="815" t="s">
        <v>809</v>
      </c>
      <c r="Z194" s="815" t="s">
        <v>908</v>
      </c>
      <c r="AA194" s="815" t="s">
        <v>810</v>
      </c>
      <c r="AB194" s="816">
        <v>997</v>
      </c>
    </row>
    <row r="195" spans="1:28" ht="15">
      <c r="A195" s="815" t="s">
        <v>880</v>
      </c>
      <c r="B195" s="815" t="s">
        <v>677</v>
      </c>
      <c r="C195" s="815" t="s">
        <v>810</v>
      </c>
      <c r="D195" s="815" t="s">
        <v>812</v>
      </c>
      <c r="E195" s="816">
        <v>2330</v>
      </c>
      <c r="G195" s="815" t="s">
        <v>892</v>
      </c>
      <c r="H195" s="816">
        <v>11</v>
      </c>
      <c r="I195" s="816">
        <v>131</v>
      </c>
      <c r="K195" s="815" t="s">
        <v>683</v>
      </c>
      <c r="L195" s="815" t="s">
        <v>888</v>
      </c>
      <c r="M195" s="815" t="s">
        <v>681</v>
      </c>
      <c r="N195" s="816">
        <v>69</v>
      </c>
      <c r="P195" s="815" t="s">
        <v>892</v>
      </c>
      <c r="Q195" s="816">
        <v>12</v>
      </c>
      <c r="R195" s="816">
        <v>6</v>
      </c>
      <c r="S195" s="879"/>
      <c r="U195" s="815" t="s">
        <v>927</v>
      </c>
      <c r="V195" s="815" t="s">
        <v>813</v>
      </c>
      <c r="W195" s="816">
        <v>107</v>
      </c>
      <c r="X195" s="815" t="s">
        <v>810</v>
      </c>
      <c r="Z195" s="815" t="s">
        <v>908</v>
      </c>
      <c r="AA195" s="815" t="s">
        <v>809</v>
      </c>
      <c r="AB195" s="816">
        <v>1076</v>
      </c>
    </row>
    <row r="196" spans="1:28" ht="15">
      <c r="A196" s="815" t="s">
        <v>880</v>
      </c>
      <c r="B196" s="815" t="s">
        <v>677</v>
      </c>
      <c r="C196" s="815" t="s">
        <v>810</v>
      </c>
      <c r="D196" s="815" t="s">
        <v>811</v>
      </c>
      <c r="E196" s="816">
        <v>483</v>
      </c>
      <c r="G196" s="815" t="s">
        <v>892</v>
      </c>
      <c r="H196" s="816">
        <v>12</v>
      </c>
      <c r="I196" s="816">
        <v>170</v>
      </c>
      <c r="K196" s="815" t="s">
        <v>683</v>
      </c>
      <c r="L196" s="815" t="s">
        <v>888</v>
      </c>
      <c r="M196" s="815" t="s">
        <v>857</v>
      </c>
      <c r="N196" s="816">
        <v>150</v>
      </c>
      <c r="P196" s="815" t="s">
        <v>893</v>
      </c>
      <c r="Q196" s="816">
        <v>0</v>
      </c>
      <c r="R196" s="816">
        <v>11</v>
      </c>
      <c r="S196" s="879"/>
      <c r="U196" s="815" t="s">
        <v>927</v>
      </c>
      <c r="V196" s="815" t="s">
        <v>813</v>
      </c>
      <c r="W196" s="816">
        <v>234</v>
      </c>
      <c r="X196" s="815" t="s">
        <v>809</v>
      </c>
      <c r="Z196" s="815" t="s">
        <v>980</v>
      </c>
      <c r="AA196" s="815" t="s">
        <v>810</v>
      </c>
      <c r="AB196" s="816">
        <v>1392</v>
      </c>
    </row>
    <row r="197" spans="1:28" ht="15">
      <c r="A197" s="815" t="s">
        <v>880</v>
      </c>
      <c r="B197" s="815" t="s">
        <v>677</v>
      </c>
      <c r="C197" s="815" t="s">
        <v>809</v>
      </c>
      <c r="D197" s="815" t="s">
        <v>812</v>
      </c>
      <c r="E197" s="816">
        <v>2403</v>
      </c>
      <c r="G197" s="815" t="s">
        <v>893</v>
      </c>
      <c r="H197" s="816">
        <v>0</v>
      </c>
      <c r="I197" s="816">
        <v>21</v>
      </c>
      <c r="K197" s="815" t="s">
        <v>683</v>
      </c>
      <c r="L197" s="815" t="s">
        <v>888</v>
      </c>
      <c r="M197" s="815" t="s">
        <v>858</v>
      </c>
      <c r="N197" s="816">
        <v>53</v>
      </c>
      <c r="P197" s="815" t="s">
        <v>893</v>
      </c>
      <c r="Q197" s="816">
        <v>1</v>
      </c>
      <c r="R197" s="816">
        <v>18</v>
      </c>
      <c r="S197" s="879"/>
      <c r="U197" s="815" t="s">
        <v>928</v>
      </c>
      <c r="V197" s="815" t="s">
        <v>815</v>
      </c>
      <c r="W197" s="816">
        <v>2</v>
      </c>
      <c r="X197" s="815" t="s">
        <v>810</v>
      </c>
      <c r="Z197" s="815" t="s">
        <v>980</v>
      </c>
      <c r="AA197" s="815" t="s">
        <v>809</v>
      </c>
      <c r="AB197" s="816">
        <v>1580</v>
      </c>
    </row>
    <row r="198" spans="1:28" ht="15">
      <c r="A198" s="815" t="s">
        <v>880</v>
      </c>
      <c r="B198" s="815" t="s">
        <v>677</v>
      </c>
      <c r="C198" s="815" t="s">
        <v>809</v>
      </c>
      <c r="D198" s="815" t="s">
        <v>811</v>
      </c>
      <c r="E198" s="816">
        <v>427</v>
      </c>
      <c r="G198" s="815" t="s">
        <v>893</v>
      </c>
      <c r="H198" s="816">
        <v>1</v>
      </c>
      <c r="I198" s="816">
        <v>91</v>
      </c>
      <c r="K198" s="815" t="s">
        <v>683</v>
      </c>
      <c r="L198" s="815" t="s">
        <v>888</v>
      </c>
      <c r="M198" s="815" t="s">
        <v>859</v>
      </c>
      <c r="N198" s="816">
        <v>12</v>
      </c>
      <c r="P198" s="815" t="s">
        <v>893</v>
      </c>
      <c r="Q198" s="816">
        <v>2</v>
      </c>
      <c r="R198" s="816">
        <v>85</v>
      </c>
      <c r="S198" s="879"/>
      <c r="U198" s="815" t="s">
        <v>928</v>
      </c>
      <c r="V198" s="815" t="s">
        <v>815</v>
      </c>
      <c r="W198" s="816">
        <v>3</v>
      </c>
      <c r="X198" s="815" t="s">
        <v>809</v>
      </c>
      <c r="Z198" s="815" t="s">
        <v>918</v>
      </c>
      <c r="AA198" s="815" t="s">
        <v>810</v>
      </c>
      <c r="AB198" s="816">
        <v>1401</v>
      </c>
    </row>
    <row r="199" spans="1:28" ht="15">
      <c r="A199" s="815" t="s">
        <v>880</v>
      </c>
      <c r="B199" s="815" t="s">
        <v>681</v>
      </c>
      <c r="C199" s="815" t="s">
        <v>810</v>
      </c>
      <c r="D199" s="815" t="s">
        <v>812</v>
      </c>
      <c r="E199" s="816">
        <v>290</v>
      </c>
      <c r="G199" s="815" t="s">
        <v>893</v>
      </c>
      <c r="H199" s="816">
        <v>2</v>
      </c>
      <c r="I199" s="816">
        <v>311</v>
      </c>
      <c r="K199" s="815" t="s">
        <v>683</v>
      </c>
      <c r="L199" s="815" t="s">
        <v>888</v>
      </c>
      <c r="M199" s="815" t="s">
        <v>861</v>
      </c>
      <c r="N199" s="816">
        <v>20</v>
      </c>
      <c r="P199" s="815" t="s">
        <v>893</v>
      </c>
      <c r="Q199" s="816">
        <v>3</v>
      </c>
      <c r="R199" s="816">
        <v>45</v>
      </c>
      <c r="S199" s="879"/>
      <c r="U199" s="815" t="s">
        <v>928</v>
      </c>
      <c r="V199" s="815" t="s">
        <v>814</v>
      </c>
      <c r="W199" s="816">
        <v>936</v>
      </c>
      <c r="X199" s="815" t="s">
        <v>810</v>
      </c>
      <c r="Z199" s="815" t="s">
        <v>918</v>
      </c>
      <c r="AA199" s="815" t="s">
        <v>809</v>
      </c>
      <c r="AB199" s="816">
        <v>1786</v>
      </c>
    </row>
    <row r="200" spans="1:28" ht="15">
      <c r="A200" s="815" t="s">
        <v>880</v>
      </c>
      <c r="B200" s="815" t="s">
        <v>681</v>
      </c>
      <c r="C200" s="815" t="s">
        <v>810</v>
      </c>
      <c r="D200" s="815" t="s">
        <v>811</v>
      </c>
      <c r="E200" s="816">
        <v>61</v>
      </c>
      <c r="G200" s="815" t="s">
        <v>893</v>
      </c>
      <c r="H200" s="816">
        <v>3</v>
      </c>
      <c r="I200" s="816">
        <v>167</v>
      </c>
      <c r="K200" s="815" t="s">
        <v>683</v>
      </c>
      <c r="L200" s="815" t="s">
        <v>888</v>
      </c>
      <c r="M200" s="815" t="s">
        <v>683</v>
      </c>
      <c r="N200" s="816">
        <v>3</v>
      </c>
      <c r="P200" s="815" t="s">
        <v>893</v>
      </c>
      <c r="Q200" s="816">
        <v>4</v>
      </c>
      <c r="R200" s="816">
        <v>307</v>
      </c>
      <c r="S200" s="879"/>
      <c r="U200" s="815" t="s">
        <v>928</v>
      </c>
      <c r="V200" s="815" t="s">
        <v>814</v>
      </c>
      <c r="W200" s="816">
        <v>558</v>
      </c>
      <c r="X200" s="815" t="s">
        <v>809</v>
      </c>
      <c r="Z200" s="815" t="s">
        <v>981</v>
      </c>
      <c r="AA200" s="815" t="s">
        <v>810</v>
      </c>
      <c r="AB200" s="816">
        <v>1031</v>
      </c>
    </row>
    <row r="201" spans="1:28" ht="15">
      <c r="A201" s="815" t="s">
        <v>880</v>
      </c>
      <c r="B201" s="815" t="s">
        <v>681</v>
      </c>
      <c r="C201" s="815" t="s">
        <v>809</v>
      </c>
      <c r="D201" s="815" t="s">
        <v>812</v>
      </c>
      <c r="E201" s="816">
        <v>296</v>
      </c>
      <c r="G201" s="815" t="s">
        <v>893</v>
      </c>
      <c r="H201" s="816">
        <v>4</v>
      </c>
      <c r="I201" s="816">
        <v>783</v>
      </c>
      <c r="K201" s="815" t="s">
        <v>683</v>
      </c>
      <c r="L201" s="815" t="s">
        <v>888</v>
      </c>
      <c r="M201" s="815" t="s">
        <v>863</v>
      </c>
      <c r="N201" s="816">
        <v>345</v>
      </c>
      <c r="P201" s="815" t="s">
        <v>893</v>
      </c>
      <c r="Q201" s="816">
        <v>5</v>
      </c>
      <c r="R201" s="816">
        <v>56</v>
      </c>
      <c r="S201" s="879"/>
      <c r="U201" s="815" t="s">
        <v>928</v>
      </c>
      <c r="V201" s="815" t="s">
        <v>813</v>
      </c>
      <c r="W201" s="816">
        <v>479</v>
      </c>
      <c r="X201" s="815" t="s">
        <v>810</v>
      </c>
      <c r="Z201" s="815" t="s">
        <v>981</v>
      </c>
      <c r="AA201" s="815" t="s">
        <v>809</v>
      </c>
      <c r="AB201" s="816">
        <v>1172</v>
      </c>
    </row>
    <row r="202" spans="1:28" ht="15">
      <c r="A202" s="815" t="s">
        <v>880</v>
      </c>
      <c r="B202" s="815" t="s">
        <v>681</v>
      </c>
      <c r="C202" s="815" t="s">
        <v>809</v>
      </c>
      <c r="D202" s="815" t="s">
        <v>811</v>
      </c>
      <c r="E202" s="816">
        <v>41</v>
      </c>
      <c r="G202" s="815" t="s">
        <v>893</v>
      </c>
      <c r="H202" s="816">
        <v>5</v>
      </c>
      <c r="I202" s="816">
        <v>173</v>
      </c>
      <c r="K202" s="815" t="s">
        <v>683</v>
      </c>
      <c r="L202" s="815" t="s">
        <v>888</v>
      </c>
      <c r="M202" s="815" t="s">
        <v>864</v>
      </c>
      <c r="N202" s="816">
        <v>96</v>
      </c>
      <c r="P202" s="815" t="s">
        <v>893</v>
      </c>
      <c r="Q202" s="816">
        <v>6</v>
      </c>
      <c r="R202" s="816">
        <v>70</v>
      </c>
      <c r="S202" s="879"/>
      <c r="U202" s="815" t="s">
        <v>928</v>
      </c>
      <c r="V202" s="815" t="s">
        <v>813</v>
      </c>
      <c r="W202" s="816">
        <v>1009</v>
      </c>
      <c r="X202" s="815" t="s">
        <v>809</v>
      </c>
      <c r="Z202" s="815" t="s">
        <v>984</v>
      </c>
      <c r="AA202" s="815" t="s">
        <v>810</v>
      </c>
      <c r="AB202" s="816">
        <v>2583</v>
      </c>
    </row>
    <row r="203" spans="1:28" ht="15">
      <c r="A203" s="815" t="s">
        <v>880</v>
      </c>
      <c r="B203" s="815" t="s">
        <v>683</v>
      </c>
      <c r="C203" s="815" t="s">
        <v>810</v>
      </c>
      <c r="D203" s="815" t="s">
        <v>812</v>
      </c>
      <c r="E203" s="816">
        <v>6</v>
      </c>
      <c r="G203" s="815" t="s">
        <v>893</v>
      </c>
      <c r="H203" s="816">
        <v>6</v>
      </c>
      <c r="I203" s="816">
        <v>194</v>
      </c>
      <c r="K203" s="815" t="s">
        <v>683</v>
      </c>
      <c r="L203" s="815" t="s">
        <v>888</v>
      </c>
      <c r="M203" s="815" t="s">
        <v>684</v>
      </c>
      <c r="N203" s="816">
        <v>23</v>
      </c>
      <c r="P203" s="815" t="s">
        <v>893</v>
      </c>
      <c r="Q203" s="816">
        <v>7</v>
      </c>
      <c r="R203" s="816">
        <v>69</v>
      </c>
      <c r="S203" s="879"/>
      <c r="U203" s="815" t="s">
        <v>929</v>
      </c>
      <c r="V203" s="815" t="s">
        <v>815</v>
      </c>
      <c r="W203" s="816">
        <v>94</v>
      </c>
      <c r="X203" s="815" t="s">
        <v>810</v>
      </c>
      <c r="Z203" s="815" t="s">
        <v>984</v>
      </c>
      <c r="AA203" s="815" t="s">
        <v>809</v>
      </c>
      <c r="AB203" s="816">
        <v>2836</v>
      </c>
    </row>
    <row r="204" spans="1:28" ht="15">
      <c r="A204" s="815" t="s">
        <v>880</v>
      </c>
      <c r="B204" s="815" t="s">
        <v>683</v>
      </c>
      <c r="C204" s="815" t="s">
        <v>810</v>
      </c>
      <c r="D204" s="815" t="s">
        <v>811</v>
      </c>
      <c r="E204" s="816">
        <v>1</v>
      </c>
      <c r="G204" s="815" t="s">
        <v>893</v>
      </c>
      <c r="H204" s="816">
        <v>7</v>
      </c>
      <c r="I204" s="816">
        <v>227</v>
      </c>
      <c r="K204" s="815" t="s">
        <v>683</v>
      </c>
      <c r="L204" s="815" t="s">
        <v>888</v>
      </c>
      <c r="M204" s="815" t="s">
        <v>687</v>
      </c>
      <c r="N204" s="816">
        <v>20057</v>
      </c>
      <c r="P204" s="815" t="s">
        <v>893</v>
      </c>
      <c r="Q204" s="816">
        <v>8</v>
      </c>
      <c r="R204" s="816">
        <v>55</v>
      </c>
      <c r="S204" s="879"/>
      <c r="U204" s="815" t="s">
        <v>929</v>
      </c>
      <c r="V204" s="815" t="s">
        <v>815</v>
      </c>
      <c r="W204" s="816">
        <v>105</v>
      </c>
      <c r="X204" s="815" t="s">
        <v>809</v>
      </c>
      <c r="Z204" s="815" t="s">
        <v>966</v>
      </c>
      <c r="AA204" s="815" t="s">
        <v>810</v>
      </c>
      <c r="AB204" s="816">
        <v>9405</v>
      </c>
    </row>
    <row r="205" spans="1:28" ht="15">
      <c r="A205" s="815" t="s">
        <v>880</v>
      </c>
      <c r="B205" s="815" t="s">
        <v>683</v>
      </c>
      <c r="C205" s="815" t="s">
        <v>809</v>
      </c>
      <c r="D205" s="815" t="s">
        <v>812</v>
      </c>
      <c r="E205" s="816">
        <v>12</v>
      </c>
      <c r="G205" s="815" t="s">
        <v>893</v>
      </c>
      <c r="H205" s="816">
        <v>8</v>
      </c>
      <c r="I205" s="816">
        <v>206</v>
      </c>
      <c r="K205" s="815" t="s">
        <v>683</v>
      </c>
      <c r="L205" s="815" t="s">
        <v>888</v>
      </c>
      <c r="M205" s="815" t="s">
        <v>688</v>
      </c>
      <c r="N205" s="816">
        <v>9</v>
      </c>
      <c r="P205" s="815" t="s">
        <v>893</v>
      </c>
      <c r="Q205" s="816">
        <v>9</v>
      </c>
      <c r="R205" s="816">
        <v>41</v>
      </c>
      <c r="S205" s="879"/>
      <c r="U205" s="815" t="s">
        <v>929</v>
      </c>
      <c r="V205" s="815" t="s">
        <v>814</v>
      </c>
      <c r="W205" s="816">
        <v>12108</v>
      </c>
      <c r="X205" s="815" t="s">
        <v>810</v>
      </c>
      <c r="Z205" s="815" t="s">
        <v>966</v>
      </c>
      <c r="AA205" s="815" t="s">
        <v>809</v>
      </c>
      <c r="AB205" s="816">
        <v>10522</v>
      </c>
    </row>
    <row r="206" spans="1:28" ht="15">
      <c r="A206" s="815" t="s">
        <v>880</v>
      </c>
      <c r="B206" s="815" t="s">
        <v>997</v>
      </c>
      <c r="C206" s="815" t="s">
        <v>810</v>
      </c>
      <c r="D206" s="815" t="s">
        <v>812</v>
      </c>
      <c r="E206" s="816">
        <v>994</v>
      </c>
      <c r="G206" s="815" t="s">
        <v>893</v>
      </c>
      <c r="H206" s="816">
        <v>9</v>
      </c>
      <c r="I206" s="816">
        <v>195</v>
      </c>
      <c r="K206" s="815" t="s">
        <v>683</v>
      </c>
      <c r="L206" s="815" t="s">
        <v>888</v>
      </c>
      <c r="M206" s="815" t="s">
        <v>689</v>
      </c>
      <c r="N206" s="816">
        <v>11</v>
      </c>
      <c r="P206" s="815" t="s">
        <v>893</v>
      </c>
      <c r="Q206" s="816">
        <v>10</v>
      </c>
      <c r="R206" s="816">
        <v>28</v>
      </c>
      <c r="S206" s="879"/>
      <c r="U206" s="815" t="s">
        <v>929</v>
      </c>
      <c r="V206" s="815" t="s">
        <v>814</v>
      </c>
      <c r="W206" s="816">
        <v>7073</v>
      </c>
      <c r="X206" s="815" t="s">
        <v>809</v>
      </c>
      <c r="Z206" s="815" t="s">
        <v>920</v>
      </c>
      <c r="AA206" s="815" t="s">
        <v>810</v>
      </c>
      <c r="AB206" s="816">
        <v>628</v>
      </c>
    </row>
    <row r="207" spans="1:28" ht="15">
      <c r="A207" s="815" t="s">
        <v>880</v>
      </c>
      <c r="B207" s="815" t="s">
        <v>997</v>
      </c>
      <c r="C207" s="815" t="s">
        <v>810</v>
      </c>
      <c r="D207" s="815" t="s">
        <v>811</v>
      </c>
      <c r="E207" s="816">
        <v>181</v>
      </c>
      <c r="G207" s="815" t="s">
        <v>893</v>
      </c>
      <c r="H207" s="816">
        <v>10</v>
      </c>
      <c r="I207" s="816">
        <v>140</v>
      </c>
      <c r="K207" s="815" t="s">
        <v>683</v>
      </c>
      <c r="L207" s="815" t="s">
        <v>888</v>
      </c>
      <c r="M207" s="815" t="s">
        <v>690</v>
      </c>
      <c r="N207" s="816">
        <v>222</v>
      </c>
      <c r="P207" s="815" t="s">
        <v>893</v>
      </c>
      <c r="Q207" s="816">
        <v>11</v>
      </c>
      <c r="R207" s="816">
        <v>30</v>
      </c>
      <c r="S207" s="879"/>
      <c r="U207" s="815" t="s">
        <v>929</v>
      </c>
      <c r="V207" s="815" t="s">
        <v>813</v>
      </c>
      <c r="W207" s="816">
        <v>11248</v>
      </c>
      <c r="X207" s="815" t="s">
        <v>810</v>
      </c>
      <c r="Z207" s="815" t="s">
        <v>920</v>
      </c>
      <c r="AA207" s="815" t="s">
        <v>809</v>
      </c>
      <c r="AB207" s="816">
        <v>847</v>
      </c>
    </row>
    <row r="208" spans="1:28" ht="15">
      <c r="A208" s="815" t="s">
        <v>880</v>
      </c>
      <c r="B208" s="815" t="s">
        <v>997</v>
      </c>
      <c r="C208" s="815" t="s">
        <v>809</v>
      </c>
      <c r="D208" s="815" t="s">
        <v>812</v>
      </c>
      <c r="E208" s="816">
        <v>894</v>
      </c>
      <c r="G208" s="815" t="s">
        <v>893</v>
      </c>
      <c r="H208" s="816">
        <v>11</v>
      </c>
      <c r="I208" s="816">
        <v>110</v>
      </c>
      <c r="K208" s="815" t="s">
        <v>683</v>
      </c>
      <c r="L208" s="815" t="s">
        <v>888</v>
      </c>
      <c r="M208" s="815" t="s">
        <v>691</v>
      </c>
      <c r="N208" s="816">
        <v>33498</v>
      </c>
      <c r="P208" s="815" t="s">
        <v>893</v>
      </c>
      <c r="Q208" s="816">
        <v>12</v>
      </c>
      <c r="R208" s="816">
        <v>42</v>
      </c>
      <c r="S208" s="879"/>
      <c r="U208" s="815" t="s">
        <v>929</v>
      </c>
      <c r="V208" s="815" t="s">
        <v>813</v>
      </c>
      <c r="W208" s="816">
        <v>15068</v>
      </c>
      <c r="X208" s="815" t="s">
        <v>809</v>
      </c>
      <c r="Z208" s="815" t="s">
        <v>982</v>
      </c>
      <c r="AA208" s="815" t="s">
        <v>810</v>
      </c>
      <c r="AB208" s="816">
        <v>5963</v>
      </c>
    </row>
    <row r="209" spans="1:28" ht="15">
      <c r="A209" s="815" t="s">
        <v>880</v>
      </c>
      <c r="B209" s="815" t="s">
        <v>997</v>
      </c>
      <c r="C209" s="815" t="s">
        <v>809</v>
      </c>
      <c r="D209" s="815" t="s">
        <v>811</v>
      </c>
      <c r="E209" s="816">
        <v>114</v>
      </c>
      <c r="G209" s="815" t="s">
        <v>893</v>
      </c>
      <c r="H209" s="816">
        <v>12</v>
      </c>
      <c r="I209" s="816">
        <v>136</v>
      </c>
      <c r="K209" s="815" t="s">
        <v>683</v>
      </c>
      <c r="L209" s="815" t="s">
        <v>890</v>
      </c>
      <c r="M209" s="815" t="s">
        <v>848</v>
      </c>
      <c r="N209" s="816">
        <v>1</v>
      </c>
      <c r="P209" s="815" t="s">
        <v>894</v>
      </c>
      <c r="Q209" s="816">
        <v>0</v>
      </c>
      <c r="R209" s="816">
        <v>199</v>
      </c>
      <c r="S209" s="879"/>
      <c r="U209" s="815" t="s">
        <v>930</v>
      </c>
      <c r="V209" s="815" t="s">
        <v>814</v>
      </c>
      <c r="W209" s="816">
        <v>316</v>
      </c>
      <c r="X209" s="815" t="s">
        <v>810</v>
      </c>
      <c r="Z209" s="815" t="s">
        <v>982</v>
      </c>
      <c r="AA209" s="815" t="s">
        <v>809</v>
      </c>
      <c r="AB209" s="816">
        <v>5231</v>
      </c>
    </row>
    <row r="210" spans="1:28" ht="15">
      <c r="A210" s="815" t="s">
        <v>880</v>
      </c>
      <c r="B210" s="815" t="s">
        <v>998</v>
      </c>
      <c r="C210" s="815" t="s">
        <v>810</v>
      </c>
      <c r="D210" s="815" t="s">
        <v>812</v>
      </c>
      <c r="E210" s="816">
        <v>1</v>
      </c>
      <c r="G210" s="815" t="s">
        <v>894</v>
      </c>
      <c r="H210" s="816">
        <v>0</v>
      </c>
      <c r="I210" s="816">
        <v>187</v>
      </c>
      <c r="K210" s="815" t="s">
        <v>683</v>
      </c>
      <c r="L210" s="815" t="s">
        <v>890</v>
      </c>
      <c r="M210" s="815" t="s">
        <v>850</v>
      </c>
      <c r="N210" s="816">
        <v>1</v>
      </c>
      <c r="P210" s="815" t="s">
        <v>894</v>
      </c>
      <c r="Q210" s="816">
        <v>1</v>
      </c>
      <c r="R210" s="816">
        <v>991</v>
      </c>
      <c r="S210" s="879"/>
      <c r="U210" s="815" t="s">
        <v>930</v>
      </c>
      <c r="V210" s="815" t="s">
        <v>814</v>
      </c>
      <c r="W210" s="816">
        <v>255</v>
      </c>
      <c r="X210" s="815" t="s">
        <v>809</v>
      </c>
      <c r="Z210" s="815" t="s">
        <v>922</v>
      </c>
      <c r="AA210" s="815" t="s">
        <v>810</v>
      </c>
      <c r="AB210" s="816">
        <v>5568</v>
      </c>
    </row>
    <row r="211" spans="1:28" ht="15">
      <c r="A211" s="815" t="s">
        <v>882</v>
      </c>
      <c r="B211" s="815" t="s">
        <v>996</v>
      </c>
      <c r="C211" s="815" t="s">
        <v>810</v>
      </c>
      <c r="D211" s="815" t="s">
        <v>812</v>
      </c>
      <c r="E211" s="816">
        <v>6</v>
      </c>
      <c r="G211" s="815" t="s">
        <v>894</v>
      </c>
      <c r="H211" s="816">
        <v>1</v>
      </c>
      <c r="I211" s="816">
        <v>755</v>
      </c>
      <c r="K211" s="815" t="s">
        <v>683</v>
      </c>
      <c r="L211" s="815" t="s">
        <v>890</v>
      </c>
      <c r="M211" s="815" t="s">
        <v>851</v>
      </c>
      <c r="N211" s="816">
        <v>3</v>
      </c>
      <c r="P211" s="815" t="s">
        <v>894</v>
      </c>
      <c r="Q211" s="816">
        <v>2</v>
      </c>
      <c r="R211" s="816">
        <v>2970</v>
      </c>
      <c r="S211" s="879"/>
      <c r="U211" s="815" t="s">
        <v>930</v>
      </c>
      <c r="V211" s="815" t="s">
        <v>813</v>
      </c>
      <c r="W211" s="816">
        <v>616</v>
      </c>
      <c r="X211" s="815" t="s">
        <v>810</v>
      </c>
      <c r="Z211" s="815" t="s">
        <v>922</v>
      </c>
      <c r="AA211" s="815" t="s">
        <v>809</v>
      </c>
      <c r="AB211" s="816">
        <v>7887</v>
      </c>
    </row>
    <row r="212" spans="1:28" ht="15">
      <c r="A212" s="815" t="s">
        <v>882</v>
      </c>
      <c r="B212" s="815" t="s">
        <v>996</v>
      </c>
      <c r="C212" s="815" t="s">
        <v>810</v>
      </c>
      <c r="D212" s="815" t="s">
        <v>811</v>
      </c>
      <c r="E212" s="816">
        <v>9</v>
      </c>
      <c r="G212" s="815" t="s">
        <v>894</v>
      </c>
      <c r="H212" s="816">
        <v>2</v>
      </c>
      <c r="I212" s="816">
        <v>2292</v>
      </c>
      <c r="K212" s="815" t="s">
        <v>683</v>
      </c>
      <c r="L212" s="815" t="s">
        <v>890</v>
      </c>
      <c r="M212" s="815" t="s">
        <v>852</v>
      </c>
      <c r="N212" s="816">
        <v>812</v>
      </c>
      <c r="P212" s="815" t="s">
        <v>894</v>
      </c>
      <c r="Q212" s="816">
        <v>3</v>
      </c>
      <c r="R212" s="816">
        <v>1371</v>
      </c>
      <c r="S212" s="879"/>
      <c r="U212" s="815" t="s">
        <v>930</v>
      </c>
      <c r="V212" s="815" t="s">
        <v>813</v>
      </c>
      <c r="W212" s="816">
        <v>1478</v>
      </c>
      <c r="X212" s="815" t="s">
        <v>809</v>
      </c>
      <c r="Z212" s="815" t="s">
        <v>983</v>
      </c>
      <c r="AA212" s="815" t="s">
        <v>810</v>
      </c>
      <c r="AB212" s="816">
        <v>2911</v>
      </c>
    </row>
    <row r="213" spans="1:28" ht="15">
      <c r="A213" s="815" t="s">
        <v>882</v>
      </c>
      <c r="B213" s="815" t="s">
        <v>996</v>
      </c>
      <c r="C213" s="815" t="s">
        <v>809</v>
      </c>
      <c r="D213" s="815" t="s">
        <v>812</v>
      </c>
      <c r="E213" s="816">
        <v>19</v>
      </c>
      <c r="G213" s="815" t="s">
        <v>894</v>
      </c>
      <c r="H213" s="816">
        <v>3</v>
      </c>
      <c r="I213" s="816">
        <v>1343</v>
      </c>
      <c r="K213" s="815" t="s">
        <v>683</v>
      </c>
      <c r="L213" s="815" t="s">
        <v>890</v>
      </c>
      <c r="M213" s="815" t="s">
        <v>854</v>
      </c>
      <c r="N213" s="816">
        <v>994</v>
      </c>
      <c r="P213" s="815" t="s">
        <v>894</v>
      </c>
      <c r="Q213" s="816">
        <v>4</v>
      </c>
      <c r="R213" s="816">
        <v>10743</v>
      </c>
      <c r="S213" s="879"/>
      <c r="U213" s="815" t="s">
        <v>931</v>
      </c>
      <c r="V213" s="815" t="s">
        <v>815</v>
      </c>
      <c r="W213" s="816">
        <v>13</v>
      </c>
      <c r="X213" s="815" t="s">
        <v>810</v>
      </c>
      <c r="Z213" s="815" t="s">
        <v>983</v>
      </c>
      <c r="AA213" s="815" t="s">
        <v>809</v>
      </c>
      <c r="AB213" s="816">
        <v>3443</v>
      </c>
    </row>
    <row r="214" spans="1:28" ht="15">
      <c r="A214" s="815" t="s">
        <v>882</v>
      </c>
      <c r="B214" s="815" t="s">
        <v>996</v>
      </c>
      <c r="C214" s="815" t="s">
        <v>809</v>
      </c>
      <c r="D214" s="815" t="s">
        <v>811</v>
      </c>
      <c r="E214" s="816">
        <v>9</v>
      </c>
      <c r="G214" s="815" t="s">
        <v>894</v>
      </c>
      <c r="H214" s="816">
        <v>4</v>
      </c>
      <c r="I214" s="816">
        <v>6546</v>
      </c>
      <c r="K214" s="815" t="s">
        <v>683</v>
      </c>
      <c r="L214" s="815" t="s">
        <v>890</v>
      </c>
      <c r="M214" s="815" t="s">
        <v>855</v>
      </c>
      <c r="N214" s="816">
        <v>10</v>
      </c>
      <c r="P214" s="815" t="s">
        <v>894</v>
      </c>
      <c r="Q214" s="816">
        <v>5</v>
      </c>
      <c r="R214" s="816">
        <v>1629</v>
      </c>
      <c r="S214" s="879"/>
      <c r="U214" s="815" t="s">
        <v>931</v>
      </c>
      <c r="V214" s="815" t="s">
        <v>815</v>
      </c>
      <c r="W214" s="816">
        <v>23</v>
      </c>
      <c r="X214" s="815" t="s">
        <v>809</v>
      </c>
      <c r="Z214" s="815" t="s">
        <v>950</v>
      </c>
      <c r="AA214" s="815" t="s">
        <v>810</v>
      </c>
      <c r="AB214" s="816">
        <v>1216</v>
      </c>
    </row>
    <row r="215" spans="1:28" ht="15">
      <c r="A215" s="815" t="s">
        <v>882</v>
      </c>
      <c r="B215" s="815" t="s">
        <v>677</v>
      </c>
      <c r="C215" s="815" t="s">
        <v>810</v>
      </c>
      <c r="D215" s="815" t="s">
        <v>812</v>
      </c>
      <c r="E215" s="816">
        <v>1932</v>
      </c>
      <c r="G215" s="815" t="s">
        <v>894</v>
      </c>
      <c r="H215" s="816">
        <v>5</v>
      </c>
      <c r="I215" s="816">
        <v>1162</v>
      </c>
      <c r="K215" s="815" t="s">
        <v>683</v>
      </c>
      <c r="L215" s="815" t="s">
        <v>890</v>
      </c>
      <c r="M215" s="815" t="s">
        <v>856</v>
      </c>
      <c r="N215" s="816">
        <v>4</v>
      </c>
      <c r="P215" s="815" t="s">
        <v>894</v>
      </c>
      <c r="Q215" s="816">
        <v>6</v>
      </c>
      <c r="R215" s="816">
        <v>1642</v>
      </c>
      <c r="S215" s="879"/>
      <c r="U215" s="815" t="s">
        <v>931</v>
      </c>
      <c r="V215" s="815" t="s">
        <v>814</v>
      </c>
      <c r="W215" s="816">
        <v>3943</v>
      </c>
      <c r="X215" s="815" t="s">
        <v>810</v>
      </c>
      <c r="Z215" s="815" t="s">
        <v>950</v>
      </c>
      <c r="AA215" s="815" t="s">
        <v>809</v>
      </c>
      <c r="AB215" s="816">
        <v>1524</v>
      </c>
    </row>
    <row r="216" spans="1:28" ht="15">
      <c r="A216" s="815" t="s">
        <v>882</v>
      </c>
      <c r="B216" s="815" t="s">
        <v>677</v>
      </c>
      <c r="C216" s="815" t="s">
        <v>810</v>
      </c>
      <c r="D216" s="815" t="s">
        <v>811</v>
      </c>
      <c r="E216" s="816">
        <v>1363</v>
      </c>
      <c r="G216" s="815" t="s">
        <v>894</v>
      </c>
      <c r="H216" s="816">
        <v>6</v>
      </c>
      <c r="I216" s="816">
        <v>1267</v>
      </c>
      <c r="K216" s="815" t="s">
        <v>683</v>
      </c>
      <c r="L216" s="815" t="s">
        <v>890</v>
      </c>
      <c r="M216" s="815" t="s">
        <v>681</v>
      </c>
      <c r="N216" s="816">
        <v>2</v>
      </c>
      <c r="P216" s="815" t="s">
        <v>894</v>
      </c>
      <c r="Q216" s="816">
        <v>7</v>
      </c>
      <c r="R216" s="816">
        <v>1472</v>
      </c>
      <c r="S216" s="879"/>
      <c r="U216" s="815" t="s">
        <v>931</v>
      </c>
      <c r="V216" s="815" t="s">
        <v>814</v>
      </c>
      <c r="W216" s="816">
        <v>2737</v>
      </c>
      <c r="X216" s="815" t="s">
        <v>809</v>
      </c>
      <c r="Z216" s="815" t="s">
        <v>985</v>
      </c>
      <c r="AA216" s="815" t="s">
        <v>810</v>
      </c>
      <c r="AB216" s="816">
        <v>1838</v>
      </c>
    </row>
    <row r="217" spans="1:28" ht="15">
      <c r="A217" s="815" t="s">
        <v>882</v>
      </c>
      <c r="B217" s="815" t="s">
        <v>677</v>
      </c>
      <c r="C217" s="815" t="s">
        <v>809</v>
      </c>
      <c r="D217" s="815" t="s">
        <v>812</v>
      </c>
      <c r="E217" s="816">
        <v>2474</v>
      </c>
      <c r="G217" s="815" t="s">
        <v>894</v>
      </c>
      <c r="H217" s="816">
        <v>7</v>
      </c>
      <c r="I217" s="816">
        <v>1294</v>
      </c>
      <c r="K217" s="815" t="s">
        <v>683</v>
      </c>
      <c r="L217" s="815" t="s">
        <v>890</v>
      </c>
      <c r="M217" s="815" t="s">
        <v>857</v>
      </c>
      <c r="N217" s="816">
        <v>6</v>
      </c>
      <c r="P217" s="815" t="s">
        <v>894</v>
      </c>
      <c r="Q217" s="816">
        <v>8</v>
      </c>
      <c r="R217" s="816">
        <v>1091</v>
      </c>
      <c r="S217" s="879"/>
      <c r="U217" s="815" t="s">
        <v>931</v>
      </c>
      <c r="V217" s="815" t="s">
        <v>813</v>
      </c>
      <c r="W217" s="816">
        <v>2789</v>
      </c>
      <c r="X217" s="815" t="s">
        <v>810</v>
      </c>
      <c r="Z217" s="815" t="s">
        <v>985</v>
      </c>
      <c r="AA217" s="815" t="s">
        <v>809</v>
      </c>
      <c r="AB217" s="816">
        <v>2248</v>
      </c>
    </row>
    <row r="218" spans="1:28" ht="15">
      <c r="A218" s="815" t="s">
        <v>882</v>
      </c>
      <c r="B218" s="815" t="s">
        <v>677</v>
      </c>
      <c r="C218" s="815" t="s">
        <v>809</v>
      </c>
      <c r="D218" s="815" t="s">
        <v>811</v>
      </c>
      <c r="E218" s="816">
        <v>1307</v>
      </c>
      <c r="G218" s="815" t="s">
        <v>894</v>
      </c>
      <c r="H218" s="816">
        <v>8</v>
      </c>
      <c r="I218" s="816">
        <v>1031</v>
      </c>
      <c r="K218" s="815" t="s">
        <v>683</v>
      </c>
      <c r="L218" s="815" t="s">
        <v>890</v>
      </c>
      <c r="M218" s="815" t="s">
        <v>859</v>
      </c>
      <c r="N218" s="816">
        <v>6</v>
      </c>
      <c r="P218" s="815" t="s">
        <v>894</v>
      </c>
      <c r="Q218" s="816">
        <v>9</v>
      </c>
      <c r="R218" s="816">
        <v>824</v>
      </c>
      <c r="S218" s="879"/>
      <c r="U218" s="815" t="s">
        <v>931</v>
      </c>
      <c r="V218" s="815" t="s">
        <v>813</v>
      </c>
      <c r="W218" s="816">
        <v>3673</v>
      </c>
      <c r="X218" s="815" t="s">
        <v>809</v>
      </c>
      <c r="Z218" s="815" t="s">
        <v>889</v>
      </c>
      <c r="AA218" s="815" t="s">
        <v>810</v>
      </c>
      <c r="AB218" s="816">
        <v>700</v>
      </c>
    </row>
    <row r="219" spans="1:28" ht="15">
      <c r="A219" s="815" t="s">
        <v>882</v>
      </c>
      <c r="B219" s="815" t="s">
        <v>681</v>
      </c>
      <c r="C219" s="815" t="s">
        <v>810</v>
      </c>
      <c r="D219" s="815" t="s">
        <v>812</v>
      </c>
      <c r="E219" s="816">
        <v>84</v>
      </c>
      <c r="G219" s="815" t="s">
        <v>894</v>
      </c>
      <c r="H219" s="816">
        <v>9</v>
      </c>
      <c r="I219" s="816">
        <v>797</v>
      </c>
      <c r="K219" s="815" t="s">
        <v>683</v>
      </c>
      <c r="L219" s="815" t="s">
        <v>890</v>
      </c>
      <c r="M219" s="815" t="s">
        <v>860</v>
      </c>
      <c r="N219" s="816">
        <v>1</v>
      </c>
      <c r="P219" s="815" t="s">
        <v>894</v>
      </c>
      <c r="Q219" s="816">
        <v>10</v>
      </c>
      <c r="R219" s="816">
        <v>628</v>
      </c>
      <c r="S219" s="879"/>
      <c r="U219" s="815" t="s">
        <v>932</v>
      </c>
      <c r="V219" s="815" t="s">
        <v>815</v>
      </c>
      <c r="W219" s="816">
        <v>2</v>
      </c>
      <c r="X219" s="815" t="s">
        <v>809</v>
      </c>
      <c r="Z219" s="815" t="s">
        <v>889</v>
      </c>
      <c r="AA219" s="815" t="s">
        <v>809</v>
      </c>
      <c r="AB219" s="816">
        <v>1104</v>
      </c>
    </row>
    <row r="220" spans="1:28" ht="15">
      <c r="A220" s="815" t="s">
        <v>882</v>
      </c>
      <c r="B220" s="815" t="s">
        <v>681</v>
      </c>
      <c r="C220" s="815" t="s">
        <v>810</v>
      </c>
      <c r="D220" s="815" t="s">
        <v>811</v>
      </c>
      <c r="E220" s="816">
        <v>100</v>
      </c>
      <c r="G220" s="815" t="s">
        <v>894</v>
      </c>
      <c r="H220" s="816">
        <v>10</v>
      </c>
      <c r="I220" s="816">
        <v>629</v>
      </c>
      <c r="K220" s="815" t="s">
        <v>683</v>
      </c>
      <c r="L220" s="815" t="s">
        <v>890</v>
      </c>
      <c r="M220" s="815" t="s">
        <v>863</v>
      </c>
      <c r="N220" s="816">
        <v>9</v>
      </c>
      <c r="P220" s="815" t="s">
        <v>894</v>
      </c>
      <c r="Q220" s="816">
        <v>11</v>
      </c>
      <c r="R220" s="816">
        <v>404</v>
      </c>
      <c r="S220" s="879"/>
      <c r="U220" s="815" t="s">
        <v>932</v>
      </c>
      <c r="V220" s="815" t="s">
        <v>814</v>
      </c>
      <c r="W220" s="816">
        <v>507</v>
      </c>
      <c r="X220" s="815" t="s">
        <v>810</v>
      </c>
      <c r="Z220" s="815" t="s">
        <v>986</v>
      </c>
      <c r="AA220" s="815" t="s">
        <v>810</v>
      </c>
      <c r="AB220" s="816">
        <v>804</v>
      </c>
    </row>
    <row r="221" spans="1:28" ht="15">
      <c r="A221" s="815" t="s">
        <v>882</v>
      </c>
      <c r="B221" s="815" t="s">
        <v>681</v>
      </c>
      <c r="C221" s="815" t="s">
        <v>809</v>
      </c>
      <c r="D221" s="815" t="s">
        <v>812</v>
      </c>
      <c r="E221" s="816">
        <v>121</v>
      </c>
      <c r="G221" s="815" t="s">
        <v>894</v>
      </c>
      <c r="H221" s="816">
        <v>11</v>
      </c>
      <c r="I221" s="816">
        <v>462</v>
      </c>
      <c r="K221" s="815" t="s">
        <v>683</v>
      </c>
      <c r="L221" s="815" t="s">
        <v>890</v>
      </c>
      <c r="M221" s="815" t="s">
        <v>864</v>
      </c>
      <c r="N221" s="816">
        <v>34</v>
      </c>
      <c r="P221" s="815" t="s">
        <v>894</v>
      </c>
      <c r="Q221" s="816">
        <v>12</v>
      </c>
      <c r="R221" s="816">
        <v>488</v>
      </c>
      <c r="S221" s="879"/>
      <c r="U221" s="815" t="s">
        <v>932</v>
      </c>
      <c r="V221" s="815" t="s">
        <v>814</v>
      </c>
      <c r="W221" s="816">
        <v>279</v>
      </c>
      <c r="X221" s="815" t="s">
        <v>809</v>
      </c>
      <c r="Z221" s="815" t="s">
        <v>986</v>
      </c>
      <c r="AA221" s="815" t="s">
        <v>809</v>
      </c>
      <c r="AB221" s="816">
        <v>1025</v>
      </c>
    </row>
    <row r="222" spans="1:28" ht="15">
      <c r="A222" s="815" t="s">
        <v>882</v>
      </c>
      <c r="B222" s="815" t="s">
        <v>681</v>
      </c>
      <c r="C222" s="815" t="s">
        <v>809</v>
      </c>
      <c r="D222" s="815" t="s">
        <v>811</v>
      </c>
      <c r="E222" s="816">
        <v>138</v>
      </c>
      <c r="G222" s="815" t="s">
        <v>894</v>
      </c>
      <c r="H222" s="816">
        <v>12</v>
      </c>
      <c r="I222" s="816">
        <v>606</v>
      </c>
      <c r="K222" s="815" t="s">
        <v>683</v>
      </c>
      <c r="L222" s="815" t="s">
        <v>890</v>
      </c>
      <c r="M222" s="815" t="s">
        <v>684</v>
      </c>
      <c r="N222" s="816">
        <v>4</v>
      </c>
      <c r="P222" s="815" t="s">
        <v>895</v>
      </c>
      <c r="Q222" s="816">
        <v>0</v>
      </c>
      <c r="R222" s="816">
        <v>7</v>
      </c>
      <c r="S222" s="879"/>
      <c r="U222" s="815" t="s">
        <v>932</v>
      </c>
      <c r="V222" s="815" t="s">
        <v>813</v>
      </c>
      <c r="W222" s="816">
        <v>226</v>
      </c>
      <c r="X222" s="815" t="s">
        <v>810</v>
      </c>
      <c r="Z222" s="815" t="s">
        <v>987</v>
      </c>
      <c r="AA222" s="815" t="s">
        <v>810</v>
      </c>
      <c r="AB222" s="816">
        <v>1655</v>
      </c>
    </row>
    <row r="223" spans="1:28" ht="15">
      <c r="A223" s="815" t="s">
        <v>882</v>
      </c>
      <c r="B223" s="815" t="s">
        <v>683</v>
      </c>
      <c r="C223" s="815" t="s">
        <v>810</v>
      </c>
      <c r="D223" s="815" t="s">
        <v>812</v>
      </c>
      <c r="E223" s="816">
        <v>1</v>
      </c>
      <c r="G223" s="815" t="s">
        <v>895</v>
      </c>
      <c r="H223" s="816">
        <v>0</v>
      </c>
      <c r="I223" s="816">
        <v>41</v>
      </c>
      <c r="K223" s="815" t="s">
        <v>683</v>
      </c>
      <c r="L223" s="815" t="s">
        <v>890</v>
      </c>
      <c r="M223" s="815" t="s">
        <v>687</v>
      </c>
      <c r="N223" s="816">
        <v>16766</v>
      </c>
      <c r="P223" s="815" t="s">
        <v>895</v>
      </c>
      <c r="Q223" s="816">
        <v>1</v>
      </c>
      <c r="R223" s="816">
        <v>49</v>
      </c>
      <c r="S223" s="879"/>
      <c r="U223" s="815" t="s">
        <v>932</v>
      </c>
      <c r="V223" s="815" t="s">
        <v>813</v>
      </c>
      <c r="W223" s="816">
        <v>666</v>
      </c>
      <c r="X223" s="815" t="s">
        <v>809</v>
      </c>
      <c r="Z223" s="815" t="s">
        <v>987</v>
      </c>
      <c r="AA223" s="815" t="s">
        <v>809</v>
      </c>
      <c r="AB223" s="816">
        <v>1955</v>
      </c>
    </row>
    <row r="224" spans="1:28" ht="15">
      <c r="A224" s="815" t="s">
        <v>882</v>
      </c>
      <c r="B224" s="815" t="s">
        <v>683</v>
      </c>
      <c r="C224" s="815" t="s">
        <v>809</v>
      </c>
      <c r="D224" s="815" t="s">
        <v>811</v>
      </c>
      <c r="E224" s="816">
        <v>1</v>
      </c>
      <c r="G224" s="815" t="s">
        <v>895</v>
      </c>
      <c r="H224" s="816">
        <v>1</v>
      </c>
      <c r="I224" s="816">
        <v>128</v>
      </c>
      <c r="K224" s="815" t="s">
        <v>683</v>
      </c>
      <c r="L224" s="815" t="s">
        <v>890</v>
      </c>
      <c r="M224" s="815" t="s">
        <v>688</v>
      </c>
      <c r="N224" s="816">
        <v>4</v>
      </c>
      <c r="P224" s="815" t="s">
        <v>895</v>
      </c>
      <c r="Q224" s="816">
        <v>2</v>
      </c>
      <c r="R224" s="816">
        <v>154</v>
      </c>
      <c r="S224" s="879"/>
      <c r="U224" s="815" t="s">
        <v>885</v>
      </c>
      <c r="V224" s="815" t="s">
        <v>815</v>
      </c>
      <c r="W224" s="816">
        <v>3</v>
      </c>
      <c r="X224" s="815" t="s">
        <v>810</v>
      </c>
      <c r="Z224" s="815" t="s">
        <v>968</v>
      </c>
      <c r="AA224" s="815" t="s">
        <v>810</v>
      </c>
      <c r="AB224" s="816">
        <v>374</v>
      </c>
    </row>
    <row r="225" spans="1:28" ht="15">
      <c r="A225" s="815" t="s">
        <v>882</v>
      </c>
      <c r="B225" s="815" t="s">
        <v>815</v>
      </c>
      <c r="C225" s="815" t="s">
        <v>810</v>
      </c>
      <c r="D225" s="815" t="s">
        <v>811</v>
      </c>
      <c r="E225" s="816">
        <v>2</v>
      </c>
      <c r="G225" s="815" t="s">
        <v>895</v>
      </c>
      <c r="H225" s="816">
        <v>2</v>
      </c>
      <c r="I225" s="816">
        <v>424</v>
      </c>
      <c r="K225" s="815" t="s">
        <v>683</v>
      </c>
      <c r="L225" s="815" t="s">
        <v>890</v>
      </c>
      <c r="M225" s="815" t="s">
        <v>689</v>
      </c>
      <c r="N225" s="816">
        <v>32</v>
      </c>
      <c r="P225" s="815" t="s">
        <v>895</v>
      </c>
      <c r="Q225" s="816">
        <v>3</v>
      </c>
      <c r="R225" s="816">
        <v>90</v>
      </c>
      <c r="S225" s="879"/>
      <c r="U225" s="815" t="s">
        <v>885</v>
      </c>
      <c r="V225" s="815" t="s">
        <v>815</v>
      </c>
      <c r="W225" s="816">
        <v>1</v>
      </c>
      <c r="X225" s="815" t="s">
        <v>809</v>
      </c>
      <c r="Z225" s="815" t="s">
        <v>968</v>
      </c>
      <c r="AA225" s="815" t="s">
        <v>809</v>
      </c>
      <c r="AB225" s="816">
        <v>469</v>
      </c>
    </row>
    <row r="226" spans="1:28" ht="15">
      <c r="A226" s="815" t="s">
        <v>882</v>
      </c>
      <c r="B226" s="815" t="s">
        <v>815</v>
      </c>
      <c r="C226" s="815" t="s">
        <v>809</v>
      </c>
      <c r="D226" s="815" t="s">
        <v>812</v>
      </c>
      <c r="E226" s="816">
        <v>1</v>
      </c>
      <c r="G226" s="815" t="s">
        <v>895</v>
      </c>
      <c r="H226" s="816">
        <v>3</v>
      </c>
      <c r="I226" s="816">
        <v>271</v>
      </c>
      <c r="K226" s="815" t="s">
        <v>683</v>
      </c>
      <c r="L226" s="815" t="s">
        <v>890</v>
      </c>
      <c r="M226" s="815" t="s">
        <v>690</v>
      </c>
      <c r="N226" s="816">
        <v>12</v>
      </c>
      <c r="P226" s="815" t="s">
        <v>895</v>
      </c>
      <c r="Q226" s="816">
        <v>4</v>
      </c>
      <c r="R226" s="816">
        <v>433</v>
      </c>
      <c r="S226" s="879"/>
      <c r="U226" s="815" t="s">
        <v>885</v>
      </c>
      <c r="V226" s="815" t="s">
        <v>814</v>
      </c>
      <c r="W226" s="816">
        <v>2853</v>
      </c>
      <c r="X226" s="815" t="s">
        <v>810</v>
      </c>
      <c r="Z226" s="815" t="s">
        <v>909</v>
      </c>
      <c r="AA226" s="815" t="s">
        <v>810</v>
      </c>
      <c r="AB226" s="816">
        <v>18371</v>
      </c>
    </row>
    <row r="227" spans="1:28" ht="15">
      <c r="A227" s="815" t="s">
        <v>882</v>
      </c>
      <c r="B227" s="815" t="s">
        <v>815</v>
      </c>
      <c r="C227" s="815" t="s">
        <v>809</v>
      </c>
      <c r="D227" s="815" t="s">
        <v>811</v>
      </c>
      <c r="E227" s="816">
        <v>1</v>
      </c>
      <c r="G227" s="815" t="s">
        <v>895</v>
      </c>
      <c r="H227" s="816">
        <v>4</v>
      </c>
      <c r="I227" s="816">
        <v>997</v>
      </c>
      <c r="K227" s="815" t="s">
        <v>683</v>
      </c>
      <c r="L227" s="815" t="s">
        <v>890</v>
      </c>
      <c r="M227" s="815" t="s">
        <v>691</v>
      </c>
      <c r="N227" s="816">
        <v>7497</v>
      </c>
      <c r="P227" s="815" t="s">
        <v>895</v>
      </c>
      <c r="Q227" s="816">
        <v>5</v>
      </c>
      <c r="R227" s="816">
        <v>90</v>
      </c>
      <c r="S227" s="879"/>
      <c r="U227" s="815" t="s">
        <v>885</v>
      </c>
      <c r="V227" s="815" t="s">
        <v>814</v>
      </c>
      <c r="W227" s="816">
        <v>1739</v>
      </c>
      <c r="X227" s="815" t="s">
        <v>809</v>
      </c>
      <c r="Z227" s="815" t="s">
        <v>909</v>
      </c>
      <c r="AA227" s="815" t="s">
        <v>809</v>
      </c>
      <c r="AB227" s="816">
        <v>19708</v>
      </c>
    </row>
    <row r="228" spans="1:28" ht="15">
      <c r="A228" s="815" t="s">
        <v>882</v>
      </c>
      <c r="B228" s="815" t="s">
        <v>814</v>
      </c>
      <c r="C228" s="815" t="s">
        <v>809</v>
      </c>
      <c r="D228" s="815" t="s">
        <v>811</v>
      </c>
      <c r="E228" s="816">
        <v>2</v>
      </c>
      <c r="G228" s="815" t="s">
        <v>895</v>
      </c>
      <c r="H228" s="816">
        <v>5</v>
      </c>
      <c r="I228" s="816">
        <v>172</v>
      </c>
      <c r="K228" s="815" t="s">
        <v>683</v>
      </c>
      <c r="L228" s="815" t="s">
        <v>896</v>
      </c>
      <c r="M228" s="815" t="s">
        <v>677</v>
      </c>
      <c r="N228" s="816">
        <v>20</v>
      </c>
      <c r="P228" s="815" t="s">
        <v>895</v>
      </c>
      <c r="Q228" s="816">
        <v>6</v>
      </c>
      <c r="R228" s="816">
        <v>74</v>
      </c>
      <c r="S228" s="879"/>
      <c r="U228" s="815" t="s">
        <v>885</v>
      </c>
      <c r="V228" s="815" t="s">
        <v>813</v>
      </c>
      <c r="W228" s="816">
        <v>1411</v>
      </c>
      <c r="X228" s="815" t="s">
        <v>810</v>
      </c>
      <c r="Z228" s="815" t="s">
        <v>951</v>
      </c>
      <c r="AA228" s="815" t="s">
        <v>810</v>
      </c>
      <c r="AB228" s="816">
        <v>285</v>
      </c>
    </row>
    <row r="229" spans="1:28" ht="15">
      <c r="A229" s="815" t="s">
        <v>882</v>
      </c>
      <c r="B229" s="815" t="s">
        <v>997</v>
      </c>
      <c r="C229" s="815" t="s">
        <v>810</v>
      </c>
      <c r="D229" s="815" t="s">
        <v>812</v>
      </c>
      <c r="E229" s="816">
        <v>2180</v>
      </c>
      <c r="G229" s="815" t="s">
        <v>895</v>
      </c>
      <c r="H229" s="816">
        <v>6</v>
      </c>
      <c r="I229" s="816">
        <v>174</v>
      </c>
      <c r="K229" s="815" t="s">
        <v>683</v>
      </c>
      <c r="L229" s="815" t="s">
        <v>896</v>
      </c>
      <c r="M229" s="815" t="s">
        <v>848</v>
      </c>
      <c r="N229" s="816">
        <v>13</v>
      </c>
      <c r="P229" s="815" t="s">
        <v>895</v>
      </c>
      <c r="Q229" s="816">
        <v>7</v>
      </c>
      <c r="R229" s="816">
        <v>49</v>
      </c>
      <c r="S229" s="879"/>
      <c r="U229" s="815" t="s">
        <v>885</v>
      </c>
      <c r="V229" s="815" t="s">
        <v>813</v>
      </c>
      <c r="W229" s="816">
        <v>2969</v>
      </c>
      <c r="X229" s="815" t="s">
        <v>809</v>
      </c>
      <c r="Z229" s="815" t="s">
        <v>951</v>
      </c>
      <c r="AA229" s="815" t="s">
        <v>809</v>
      </c>
      <c r="AB229" s="816">
        <v>585</v>
      </c>
    </row>
    <row r="230" spans="1:28" ht="15">
      <c r="A230" s="815" t="s">
        <v>882</v>
      </c>
      <c r="B230" s="815" t="s">
        <v>997</v>
      </c>
      <c r="C230" s="815" t="s">
        <v>810</v>
      </c>
      <c r="D230" s="815" t="s">
        <v>811</v>
      </c>
      <c r="E230" s="816">
        <v>1116</v>
      </c>
      <c r="G230" s="815" t="s">
        <v>895</v>
      </c>
      <c r="H230" s="816">
        <v>7</v>
      </c>
      <c r="I230" s="816">
        <v>161</v>
      </c>
      <c r="K230" s="815" t="s">
        <v>683</v>
      </c>
      <c r="L230" s="815" t="s">
        <v>896</v>
      </c>
      <c r="M230" s="815" t="s">
        <v>850</v>
      </c>
      <c r="N230" s="816">
        <v>1</v>
      </c>
      <c r="P230" s="815" t="s">
        <v>895</v>
      </c>
      <c r="Q230" s="816">
        <v>8</v>
      </c>
      <c r="R230" s="816">
        <v>47</v>
      </c>
      <c r="S230" s="879"/>
      <c r="U230" s="815" t="s">
        <v>933</v>
      </c>
      <c r="V230" s="815" t="s">
        <v>815</v>
      </c>
      <c r="W230" s="816">
        <v>6</v>
      </c>
      <c r="X230" s="815" t="s">
        <v>810</v>
      </c>
      <c r="Z230" s="815" t="s">
        <v>988</v>
      </c>
      <c r="AA230" s="815" t="s">
        <v>810</v>
      </c>
      <c r="AB230" s="816">
        <v>2088</v>
      </c>
    </row>
    <row r="231" spans="1:28" ht="15">
      <c r="A231" s="815" t="s">
        <v>882</v>
      </c>
      <c r="B231" s="815" t="s">
        <v>997</v>
      </c>
      <c r="C231" s="815" t="s">
        <v>809</v>
      </c>
      <c r="D231" s="815" t="s">
        <v>812</v>
      </c>
      <c r="E231" s="816">
        <v>2404</v>
      </c>
      <c r="G231" s="815" t="s">
        <v>895</v>
      </c>
      <c r="H231" s="816">
        <v>8</v>
      </c>
      <c r="I231" s="816">
        <v>125</v>
      </c>
      <c r="K231" s="815" t="s">
        <v>683</v>
      </c>
      <c r="L231" s="815" t="s">
        <v>896</v>
      </c>
      <c r="M231" s="815" t="s">
        <v>851</v>
      </c>
      <c r="N231" s="816">
        <v>4</v>
      </c>
      <c r="P231" s="815" t="s">
        <v>895</v>
      </c>
      <c r="Q231" s="816">
        <v>9</v>
      </c>
      <c r="R231" s="816">
        <v>20</v>
      </c>
      <c r="S231" s="879"/>
      <c r="U231" s="815" t="s">
        <v>933</v>
      </c>
      <c r="V231" s="815" t="s">
        <v>815</v>
      </c>
      <c r="W231" s="816">
        <v>3</v>
      </c>
      <c r="X231" s="815" t="s">
        <v>809</v>
      </c>
      <c r="Z231" s="815" t="s">
        <v>988</v>
      </c>
      <c r="AA231" s="815" t="s">
        <v>809</v>
      </c>
      <c r="AB231" s="816">
        <v>2458</v>
      </c>
    </row>
    <row r="232" spans="1:28" ht="15">
      <c r="A232" s="815" t="s">
        <v>882</v>
      </c>
      <c r="B232" s="815" t="s">
        <v>997</v>
      </c>
      <c r="C232" s="815" t="s">
        <v>809</v>
      </c>
      <c r="D232" s="815" t="s">
        <v>811</v>
      </c>
      <c r="E232" s="816">
        <v>1066</v>
      </c>
      <c r="G232" s="815" t="s">
        <v>895</v>
      </c>
      <c r="H232" s="816">
        <v>9</v>
      </c>
      <c r="I232" s="816">
        <v>91</v>
      </c>
      <c r="K232" s="815" t="s">
        <v>683</v>
      </c>
      <c r="L232" s="815" t="s">
        <v>896</v>
      </c>
      <c r="M232" s="815" t="s">
        <v>852</v>
      </c>
      <c r="N232" s="816">
        <v>563</v>
      </c>
      <c r="P232" s="815" t="s">
        <v>895</v>
      </c>
      <c r="Q232" s="816">
        <v>10</v>
      </c>
      <c r="R232" s="816">
        <v>23</v>
      </c>
      <c r="S232" s="879"/>
      <c r="U232" s="815" t="s">
        <v>933</v>
      </c>
      <c r="V232" s="815" t="s">
        <v>814</v>
      </c>
      <c r="W232" s="816">
        <v>2166</v>
      </c>
      <c r="X232" s="815" t="s">
        <v>810</v>
      </c>
      <c r="Z232" s="815" t="s">
        <v>969</v>
      </c>
      <c r="AA232" s="815" t="s">
        <v>810</v>
      </c>
      <c r="AB232" s="816">
        <v>445</v>
      </c>
    </row>
    <row r="233" spans="1:28" ht="15">
      <c r="A233" s="815" t="s">
        <v>882</v>
      </c>
      <c r="B233" s="815" t="s">
        <v>998</v>
      </c>
      <c r="C233" s="815" t="s">
        <v>810</v>
      </c>
      <c r="D233" s="815" t="s">
        <v>812</v>
      </c>
      <c r="E233" s="816">
        <v>2</v>
      </c>
      <c r="G233" s="815" t="s">
        <v>895</v>
      </c>
      <c r="H233" s="816">
        <v>10</v>
      </c>
      <c r="I233" s="816">
        <v>67</v>
      </c>
      <c r="K233" s="815" t="s">
        <v>683</v>
      </c>
      <c r="L233" s="815" t="s">
        <v>896</v>
      </c>
      <c r="M233" s="815" t="s">
        <v>854</v>
      </c>
      <c r="N233" s="816">
        <v>50</v>
      </c>
      <c r="P233" s="815" t="s">
        <v>895</v>
      </c>
      <c r="Q233" s="816">
        <v>11</v>
      </c>
      <c r="R233" s="816">
        <v>8</v>
      </c>
      <c r="S233" s="879"/>
      <c r="U233" s="815" t="s">
        <v>933</v>
      </c>
      <c r="V233" s="815" t="s">
        <v>814</v>
      </c>
      <c r="W233" s="816">
        <v>1167</v>
      </c>
      <c r="X233" s="815" t="s">
        <v>809</v>
      </c>
      <c r="Z233" s="815" t="s">
        <v>969</v>
      </c>
      <c r="AA233" s="815" t="s">
        <v>809</v>
      </c>
      <c r="AB233" s="816">
        <v>603</v>
      </c>
    </row>
    <row r="234" spans="1:28" ht="15">
      <c r="A234" s="815" t="s">
        <v>882</v>
      </c>
      <c r="B234" s="815" t="s">
        <v>998</v>
      </c>
      <c r="C234" s="815" t="s">
        <v>809</v>
      </c>
      <c r="D234" s="815" t="s">
        <v>812</v>
      </c>
      <c r="E234" s="816">
        <v>2</v>
      </c>
      <c r="G234" s="815" t="s">
        <v>895</v>
      </c>
      <c r="H234" s="816">
        <v>11</v>
      </c>
      <c r="I234" s="816">
        <v>57</v>
      </c>
      <c r="K234" s="815" t="s">
        <v>683</v>
      </c>
      <c r="L234" s="815" t="s">
        <v>896</v>
      </c>
      <c r="M234" s="815" t="s">
        <v>855</v>
      </c>
      <c r="N234" s="816">
        <v>19</v>
      </c>
      <c r="P234" s="815" t="s">
        <v>895</v>
      </c>
      <c r="Q234" s="816">
        <v>12</v>
      </c>
      <c r="R234" s="816">
        <v>18</v>
      </c>
      <c r="S234" s="879"/>
      <c r="U234" s="815" t="s">
        <v>933</v>
      </c>
      <c r="V234" s="815" t="s">
        <v>813</v>
      </c>
      <c r="W234" s="816">
        <v>844</v>
      </c>
      <c r="X234" s="815" t="s">
        <v>810</v>
      </c>
      <c r="Z234" s="815" t="s">
        <v>989</v>
      </c>
      <c r="AA234" s="815" t="s">
        <v>810</v>
      </c>
      <c r="AB234" s="816">
        <v>646</v>
      </c>
    </row>
    <row r="235" spans="1:28" ht="15">
      <c r="A235" s="815" t="s">
        <v>882</v>
      </c>
      <c r="B235" s="815" t="s">
        <v>998</v>
      </c>
      <c r="C235" s="815" t="s">
        <v>809</v>
      </c>
      <c r="D235" s="815" t="s">
        <v>811</v>
      </c>
      <c r="E235" s="816">
        <v>3</v>
      </c>
      <c r="G235" s="815" t="s">
        <v>895</v>
      </c>
      <c r="H235" s="816">
        <v>12</v>
      </c>
      <c r="I235" s="816">
        <v>64</v>
      </c>
      <c r="K235" s="815" t="s">
        <v>683</v>
      </c>
      <c r="L235" s="815" t="s">
        <v>896</v>
      </c>
      <c r="M235" s="815" t="s">
        <v>856</v>
      </c>
      <c r="N235" s="816">
        <v>24</v>
      </c>
      <c r="P235" s="815" t="s">
        <v>897</v>
      </c>
      <c r="Q235" s="816">
        <v>0</v>
      </c>
      <c r="R235" s="816">
        <v>2444</v>
      </c>
      <c r="S235" s="879"/>
      <c r="U235" s="815" t="s">
        <v>933</v>
      </c>
      <c r="V235" s="815" t="s">
        <v>813</v>
      </c>
      <c r="W235" s="816">
        <v>2185</v>
      </c>
      <c r="X235" s="815" t="s">
        <v>809</v>
      </c>
      <c r="Z235" s="815" t="s">
        <v>989</v>
      </c>
      <c r="AA235" s="815" t="s">
        <v>809</v>
      </c>
      <c r="AB235" s="816">
        <v>880</v>
      </c>
    </row>
    <row r="236" spans="1:28" ht="15">
      <c r="A236" s="815" t="s">
        <v>884</v>
      </c>
      <c r="B236" s="815" t="s">
        <v>677</v>
      </c>
      <c r="C236" s="815" t="s">
        <v>810</v>
      </c>
      <c r="D236" s="815" t="s">
        <v>812</v>
      </c>
      <c r="E236" s="816">
        <v>2844</v>
      </c>
      <c r="G236" s="815" t="s">
        <v>897</v>
      </c>
      <c r="H236" s="816">
        <v>0</v>
      </c>
      <c r="I236" s="816">
        <v>1164</v>
      </c>
      <c r="K236" s="815" t="s">
        <v>683</v>
      </c>
      <c r="L236" s="815" t="s">
        <v>896</v>
      </c>
      <c r="M236" s="815" t="s">
        <v>681</v>
      </c>
      <c r="N236" s="816">
        <v>19</v>
      </c>
      <c r="P236" s="815" t="s">
        <v>897</v>
      </c>
      <c r="Q236" s="816">
        <v>1</v>
      </c>
      <c r="R236" s="816">
        <v>12181</v>
      </c>
      <c r="S236" s="879"/>
      <c r="U236" s="815" t="s">
        <v>934</v>
      </c>
      <c r="V236" s="815" t="s">
        <v>815</v>
      </c>
      <c r="W236" s="816">
        <v>672</v>
      </c>
      <c r="X236" s="815" t="s">
        <v>810</v>
      </c>
      <c r="Z236" s="815" t="s">
        <v>923</v>
      </c>
      <c r="AA236" s="815" t="s">
        <v>810</v>
      </c>
      <c r="AB236" s="816">
        <v>840</v>
      </c>
    </row>
    <row r="237" spans="1:28" ht="15">
      <c r="A237" s="815" t="s">
        <v>884</v>
      </c>
      <c r="B237" s="815" t="s">
        <v>677</v>
      </c>
      <c r="C237" s="815" t="s">
        <v>810</v>
      </c>
      <c r="D237" s="815" t="s">
        <v>811</v>
      </c>
      <c r="E237" s="816">
        <v>3434</v>
      </c>
      <c r="G237" s="815" t="s">
        <v>897</v>
      </c>
      <c r="H237" s="816">
        <v>1</v>
      </c>
      <c r="I237" s="816">
        <v>4526</v>
      </c>
      <c r="K237" s="815" t="s">
        <v>683</v>
      </c>
      <c r="L237" s="815" t="s">
        <v>896</v>
      </c>
      <c r="M237" s="815" t="s">
        <v>857</v>
      </c>
      <c r="N237" s="816">
        <v>17</v>
      </c>
      <c r="P237" s="815" t="s">
        <v>897</v>
      </c>
      <c r="Q237" s="816">
        <v>2</v>
      </c>
      <c r="R237" s="816">
        <v>35703</v>
      </c>
      <c r="S237" s="879"/>
      <c r="U237" s="815" t="s">
        <v>934</v>
      </c>
      <c r="V237" s="815" t="s">
        <v>815</v>
      </c>
      <c r="W237" s="816">
        <v>829</v>
      </c>
      <c r="X237" s="815" t="s">
        <v>809</v>
      </c>
      <c r="Z237" s="815" t="s">
        <v>923</v>
      </c>
      <c r="AA237" s="815" t="s">
        <v>809</v>
      </c>
      <c r="AB237" s="816">
        <v>1151</v>
      </c>
    </row>
    <row r="238" spans="1:28" ht="15">
      <c r="A238" s="815" t="s">
        <v>884</v>
      </c>
      <c r="B238" s="815" t="s">
        <v>677</v>
      </c>
      <c r="C238" s="815" t="s">
        <v>809</v>
      </c>
      <c r="D238" s="815" t="s">
        <v>812</v>
      </c>
      <c r="E238" s="816">
        <v>3188</v>
      </c>
      <c r="G238" s="815" t="s">
        <v>897</v>
      </c>
      <c r="H238" s="816">
        <v>2</v>
      </c>
      <c r="I238" s="816">
        <v>13301</v>
      </c>
      <c r="K238" s="815" t="s">
        <v>683</v>
      </c>
      <c r="L238" s="815" t="s">
        <v>896</v>
      </c>
      <c r="M238" s="815" t="s">
        <v>858</v>
      </c>
      <c r="N238" s="816">
        <v>17</v>
      </c>
      <c r="P238" s="815" t="s">
        <v>897</v>
      </c>
      <c r="Q238" s="816">
        <v>3</v>
      </c>
      <c r="R238" s="816">
        <v>16462</v>
      </c>
      <c r="S238" s="879"/>
      <c r="U238" s="815" t="s">
        <v>934</v>
      </c>
      <c r="V238" s="815" t="s">
        <v>814</v>
      </c>
      <c r="W238" s="816">
        <v>38370</v>
      </c>
      <c r="X238" s="815" t="s">
        <v>810</v>
      </c>
      <c r="Z238" s="815" t="s">
        <v>990</v>
      </c>
      <c r="AA238" s="815" t="s">
        <v>810</v>
      </c>
      <c r="AB238" s="816">
        <v>1573</v>
      </c>
    </row>
    <row r="239" spans="1:28" ht="15">
      <c r="A239" s="815" t="s">
        <v>884</v>
      </c>
      <c r="B239" s="815" t="s">
        <v>677</v>
      </c>
      <c r="C239" s="815" t="s">
        <v>809</v>
      </c>
      <c r="D239" s="815" t="s">
        <v>811</v>
      </c>
      <c r="E239" s="816">
        <v>3195</v>
      </c>
      <c r="G239" s="815" t="s">
        <v>897</v>
      </c>
      <c r="H239" s="816">
        <v>3</v>
      </c>
      <c r="I239" s="816">
        <v>6560</v>
      </c>
      <c r="K239" s="815" t="s">
        <v>683</v>
      </c>
      <c r="L239" s="815" t="s">
        <v>896</v>
      </c>
      <c r="M239" s="815" t="s">
        <v>859</v>
      </c>
      <c r="N239" s="816">
        <v>5</v>
      </c>
      <c r="P239" s="815" t="s">
        <v>897</v>
      </c>
      <c r="Q239" s="816">
        <v>4</v>
      </c>
      <c r="R239" s="816">
        <v>136751</v>
      </c>
      <c r="S239" s="879"/>
      <c r="U239" s="815" t="s">
        <v>934</v>
      </c>
      <c r="V239" s="815" t="s">
        <v>814</v>
      </c>
      <c r="W239" s="816">
        <v>25793</v>
      </c>
      <c r="X239" s="815" t="s">
        <v>809</v>
      </c>
      <c r="Z239" s="815" t="s">
        <v>990</v>
      </c>
      <c r="AA239" s="815" t="s">
        <v>809</v>
      </c>
      <c r="AB239" s="816">
        <v>2131</v>
      </c>
    </row>
    <row r="240" spans="1:28" ht="15">
      <c r="A240" s="815" t="s">
        <v>884</v>
      </c>
      <c r="B240" s="815" t="s">
        <v>681</v>
      </c>
      <c r="C240" s="815" t="s">
        <v>810</v>
      </c>
      <c r="D240" s="815" t="s">
        <v>812</v>
      </c>
      <c r="E240" s="816">
        <v>346</v>
      </c>
      <c r="G240" s="815" t="s">
        <v>897</v>
      </c>
      <c r="H240" s="816">
        <v>4</v>
      </c>
      <c r="I240" s="816">
        <v>36029</v>
      </c>
      <c r="K240" s="815" t="s">
        <v>683</v>
      </c>
      <c r="L240" s="815" t="s">
        <v>896</v>
      </c>
      <c r="M240" s="815" t="s">
        <v>861</v>
      </c>
      <c r="N240" s="816">
        <v>4</v>
      </c>
      <c r="P240" s="815" t="s">
        <v>897</v>
      </c>
      <c r="Q240" s="816">
        <v>5</v>
      </c>
      <c r="R240" s="816">
        <v>17897</v>
      </c>
      <c r="S240" s="879"/>
      <c r="U240" s="815" t="s">
        <v>934</v>
      </c>
      <c r="V240" s="815" t="s">
        <v>813</v>
      </c>
      <c r="W240" s="816">
        <v>54146</v>
      </c>
      <c r="X240" s="815" t="s">
        <v>810</v>
      </c>
      <c r="Z240" s="815" t="s">
        <v>911</v>
      </c>
      <c r="AA240" s="815" t="s">
        <v>810</v>
      </c>
      <c r="AB240" s="816">
        <v>108</v>
      </c>
    </row>
    <row r="241" spans="1:28" ht="15">
      <c r="A241" s="815" t="s">
        <v>884</v>
      </c>
      <c r="B241" s="815" t="s">
        <v>681</v>
      </c>
      <c r="C241" s="815" t="s">
        <v>810</v>
      </c>
      <c r="D241" s="815" t="s">
        <v>811</v>
      </c>
      <c r="E241" s="816">
        <v>735</v>
      </c>
      <c r="G241" s="815" t="s">
        <v>897</v>
      </c>
      <c r="H241" s="816">
        <v>5</v>
      </c>
      <c r="I241" s="816">
        <v>5189</v>
      </c>
      <c r="K241" s="815" t="s">
        <v>683</v>
      </c>
      <c r="L241" s="815" t="s">
        <v>896</v>
      </c>
      <c r="M241" s="815" t="s">
        <v>683</v>
      </c>
      <c r="N241" s="816">
        <v>9</v>
      </c>
      <c r="P241" s="815" t="s">
        <v>897</v>
      </c>
      <c r="Q241" s="816">
        <v>6</v>
      </c>
      <c r="R241" s="816">
        <v>19277</v>
      </c>
      <c r="S241" s="879"/>
      <c r="U241" s="815" t="s">
        <v>934</v>
      </c>
      <c r="V241" s="815" t="s">
        <v>813</v>
      </c>
      <c r="W241" s="816">
        <v>51836</v>
      </c>
      <c r="X241" s="815" t="s">
        <v>809</v>
      </c>
      <c r="Z241" s="815" t="s">
        <v>911</v>
      </c>
      <c r="AA241" s="815" t="s">
        <v>809</v>
      </c>
      <c r="AB241" s="816">
        <v>107</v>
      </c>
    </row>
    <row r="242" spans="1:28" ht="15">
      <c r="A242" s="815" t="s">
        <v>884</v>
      </c>
      <c r="B242" s="815" t="s">
        <v>681</v>
      </c>
      <c r="C242" s="815" t="s">
        <v>809</v>
      </c>
      <c r="D242" s="815" t="s">
        <v>812</v>
      </c>
      <c r="E242" s="816">
        <v>413</v>
      </c>
      <c r="G242" s="815" t="s">
        <v>897</v>
      </c>
      <c r="H242" s="816">
        <v>6</v>
      </c>
      <c r="I242" s="816">
        <v>5898</v>
      </c>
      <c r="K242" s="815" t="s">
        <v>683</v>
      </c>
      <c r="L242" s="815" t="s">
        <v>896</v>
      </c>
      <c r="M242" s="815" t="s">
        <v>863</v>
      </c>
      <c r="N242" s="816">
        <v>42</v>
      </c>
      <c r="P242" s="815" t="s">
        <v>897</v>
      </c>
      <c r="Q242" s="816">
        <v>7</v>
      </c>
      <c r="R242" s="816">
        <v>18482</v>
      </c>
      <c r="S242" s="879"/>
      <c r="U242" s="815" t="s">
        <v>935</v>
      </c>
      <c r="V242" s="815" t="s">
        <v>815</v>
      </c>
      <c r="W242" s="816">
        <v>1</v>
      </c>
      <c r="X242" s="815" t="s">
        <v>810</v>
      </c>
      <c r="Z242" s="815" t="s">
        <v>924</v>
      </c>
      <c r="AA242" s="815" t="s">
        <v>810</v>
      </c>
      <c r="AB242" s="816">
        <v>386</v>
      </c>
    </row>
    <row r="243" spans="1:28" ht="15">
      <c r="A243" s="815" t="s">
        <v>884</v>
      </c>
      <c r="B243" s="815" t="s">
        <v>681</v>
      </c>
      <c r="C243" s="815" t="s">
        <v>809</v>
      </c>
      <c r="D243" s="815" t="s">
        <v>811</v>
      </c>
      <c r="E243" s="816">
        <v>756</v>
      </c>
      <c r="G243" s="815" t="s">
        <v>897</v>
      </c>
      <c r="H243" s="816">
        <v>7</v>
      </c>
      <c r="I243" s="816">
        <v>6350</v>
      </c>
      <c r="K243" s="815" t="s">
        <v>683</v>
      </c>
      <c r="L243" s="815" t="s">
        <v>896</v>
      </c>
      <c r="M243" s="815" t="s">
        <v>864</v>
      </c>
      <c r="N243" s="816">
        <v>51</v>
      </c>
      <c r="P243" s="815" t="s">
        <v>897</v>
      </c>
      <c r="Q243" s="816">
        <v>8</v>
      </c>
      <c r="R243" s="816">
        <v>15097</v>
      </c>
      <c r="S243" s="879"/>
      <c r="U243" s="815" t="s">
        <v>935</v>
      </c>
      <c r="V243" s="815" t="s">
        <v>815</v>
      </c>
      <c r="W243" s="816">
        <v>2</v>
      </c>
      <c r="X243" s="815" t="s">
        <v>809</v>
      </c>
      <c r="Z243" s="815" t="s">
        <v>924</v>
      </c>
      <c r="AA243" s="815" t="s">
        <v>809</v>
      </c>
      <c r="AB243" s="816">
        <v>399</v>
      </c>
    </row>
    <row r="244" spans="1:28" ht="15">
      <c r="A244" s="815" t="s">
        <v>884</v>
      </c>
      <c r="B244" s="815" t="s">
        <v>683</v>
      </c>
      <c r="C244" s="815" t="s">
        <v>810</v>
      </c>
      <c r="D244" s="815" t="s">
        <v>812</v>
      </c>
      <c r="E244" s="816">
        <v>3</v>
      </c>
      <c r="G244" s="815" t="s">
        <v>897</v>
      </c>
      <c r="H244" s="816">
        <v>8</v>
      </c>
      <c r="I244" s="816">
        <v>5334</v>
      </c>
      <c r="K244" s="815" t="s">
        <v>683</v>
      </c>
      <c r="L244" s="815" t="s">
        <v>896</v>
      </c>
      <c r="M244" s="815" t="s">
        <v>684</v>
      </c>
      <c r="N244" s="816">
        <v>4</v>
      </c>
      <c r="P244" s="815" t="s">
        <v>897</v>
      </c>
      <c r="Q244" s="816">
        <v>9</v>
      </c>
      <c r="R244" s="816">
        <v>11783</v>
      </c>
      <c r="S244" s="879"/>
      <c r="U244" s="815" t="s">
        <v>935</v>
      </c>
      <c r="V244" s="815" t="s">
        <v>814</v>
      </c>
      <c r="W244" s="816">
        <v>1963</v>
      </c>
      <c r="X244" s="815" t="s">
        <v>810</v>
      </c>
      <c r="Z244" s="815" t="s">
        <v>970</v>
      </c>
      <c r="AA244" s="815" t="s">
        <v>810</v>
      </c>
      <c r="AB244" s="816">
        <v>7310</v>
      </c>
    </row>
    <row r="245" spans="1:28" ht="15">
      <c r="A245" s="815" t="s">
        <v>884</v>
      </c>
      <c r="B245" s="815" t="s">
        <v>683</v>
      </c>
      <c r="C245" s="815" t="s">
        <v>810</v>
      </c>
      <c r="D245" s="815" t="s">
        <v>811</v>
      </c>
      <c r="E245" s="816">
        <v>9</v>
      </c>
      <c r="G245" s="815" t="s">
        <v>897</v>
      </c>
      <c r="H245" s="816">
        <v>9</v>
      </c>
      <c r="I245" s="816">
        <v>3819</v>
      </c>
      <c r="K245" s="815" t="s">
        <v>683</v>
      </c>
      <c r="L245" s="815" t="s">
        <v>896</v>
      </c>
      <c r="M245" s="815" t="s">
        <v>687</v>
      </c>
      <c r="N245" s="816">
        <v>15804</v>
      </c>
      <c r="P245" s="815" t="s">
        <v>897</v>
      </c>
      <c r="Q245" s="816">
        <v>10</v>
      </c>
      <c r="R245" s="816">
        <v>7984</v>
      </c>
      <c r="S245" s="879"/>
      <c r="U245" s="815" t="s">
        <v>935</v>
      </c>
      <c r="V245" s="815" t="s">
        <v>814</v>
      </c>
      <c r="W245" s="816">
        <v>990</v>
      </c>
      <c r="X245" s="815" t="s">
        <v>809</v>
      </c>
      <c r="Z245" s="815" t="s">
        <v>970</v>
      </c>
      <c r="AA245" s="815" t="s">
        <v>809</v>
      </c>
      <c r="AB245" s="816">
        <v>7651</v>
      </c>
    </row>
    <row r="246" spans="1:28" ht="15">
      <c r="A246" s="815" t="s">
        <v>884</v>
      </c>
      <c r="B246" s="815" t="s">
        <v>683</v>
      </c>
      <c r="C246" s="815" t="s">
        <v>809</v>
      </c>
      <c r="D246" s="815" t="s">
        <v>811</v>
      </c>
      <c r="E246" s="816">
        <v>10</v>
      </c>
      <c r="G246" s="815" t="s">
        <v>897</v>
      </c>
      <c r="H246" s="816">
        <v>10</v>
      </c>
      <c r="I246" s="816">
        <v>2721</v>
      </c>
      <c r="K246" s="815" t="s">
        <v>683</v>
      </c>
      <c r="L246" s="815" t="s">
        <v>896</v>
      </c>
      <c r="M246" s="815" t="s">
        <v>688</v>
      </c>
      <c r="N246" s="816">
        <v>1</v>
      </c>
      <c r="P246" s="815" t="s">
        <v>897</v>
      </c>
      <c r="Q246" s="816">
        <v>11</v>
      </c>
      <c r="R246" s="816">
        <v>4757</v>
      </c>
      <c r="S246" s="879"/>
      <c r="U246" s="815" t="s">
        <v>935</v>
      </c>
      <c r="V246" s="815" t="s">
        <v>813</v>
      </c>
      <c r="W246" s="816">
        <v>917</v>
      </c>
      <c r="X246" s="815" t="s">
        <v>810</v>
      </c>
      <c r="Z246" s="815" t="s">
        <v>925</v>
      </c>
      <c r="AA246" s="815" t="s">
        <v>810</v>
      </c>
      <c r="AB246" s="816">
        <v>1381</v>
      </c>
    </row>
    <row r="247" spans="1:28" ht="15">
      <c r="A247" s="815" t="s">
        <v>884</v>
      </c>
      <c r="B247" s="815" t="s">
        <v>815</v>
      </c>
      <c r="C247" s="815" t="s">
        <v>810</v>
      </c>
      <c r="D247" s="815" t="s">
        <v>812</v>
      </c>
      <c r="E247" s="816">
        <v>1</v>
      </c>
      <c r="G247" s="815" t="s">
        <v>897</v>
      </c>
      <c r="H247" s="816">
        <v>11</v>
      </c>
      <c r="I247" s="816">
        <v>1881</v>
      </c>
      <c r="K247" s="815" t="s">
        <v>683</v>
      </c>
      <c r="L247" s="815" t="s">
        <v>896</v>
      </c>
      <c r="M247" s="815" t="s">
        <v>689</v>
      </c>
      <c r="N247" s="816">
        <v>42</v>
      </c>
      <c r="P247" s="815" t="s">
        <v>897</v>
      </c>
      <c r="Q247" s="816">
        <v>12</v>
      </c>
      <c r="R247" s="816">
        <v>5879</v>
      </c>
      <c r="S247" s="879"/>
      <c r="U247" s="815" t="s">
        <v>935</v>
      </c>
      <c r="V247" s="815" t="s">
        <v>813</v>
      </c>
      <c r="W247" s="816">
        <v>2397</v>
      </c>
      <c r="X247" s="815" t="s">
        <v>809</v>
      </c>
      <c r="Z247" s="815" t="s">
        <v>925</v>
      </c>
      <c r="AA247" s="815" t="s">
        <v>809</v>
      </c>
      <c r="AB247" s="816">
        <v>1731</v>
      </c>
    </row>
    <row r="248" spans="1:28" ht="15">
      <c r="A248" s="815" t="s">
        <v>884</v>
      </c>
      <c r="B248" s="815" t="s">
        <v>815</v>
      </c>
      <c r="C248" s="815" t="s">
        <v>810</v>
      </c>
      <c r="D248" s="815" t="s">
        <v>811</v>
      </c>
      <c r="E248" s="816">
        <v>5</v>
      </c>
      <c r="G248" s="815" t="s">
        <v>897</v>
      </c>
      <c r="H248" s="816">
        <v>12</v>
      </c>
      <c r="I248" s="816">
        <v>2690</v>
      </c>
      <c r="K248" s="815" t="s">
        <v>683</v>
      </c>
      <c r="L248" s="815" t="s">
        <v>896</v>
      </c>
      <c r="M248" s="815" t="s">
        <v>690</v>
      </c>
      <c r="N248" s="816">
        <v>116</v>
      </c>
      <c r="P248" s="815" t="s">
        <v>899</v>
      </c>
      <c r="Q248" s="816">
        <v>0</v>
      </c>
      <c r="R248" s="816">
        <v>8</v>
      </c>
      <c r="S248" s="879"/>
      <c r="U248" s="815" t="s">
        <v>936</v>
      </c>
      <c r="V248" s="815" t="s">
        <v>815</v>
      </c>
      <c r="W248" s="816">
        <v>1</v>
      </c>
      <c r="X248" s="815" t="s">
        <v>809</v>
      </c>
      <c r="Z248" s="815" t="s">
        <v>878</v>
      </c>
      <c r="AA248" s="815" t="s">
        <v>810</v>
      </c>
      <c r="AB248" s="816">
        <v>382</v>
      </c>
    </row>
    <row r="249" spans="1:28" ht="15">
      <c r="A249" s="815" t="s">
        <v>884</v>
      </c>
      <c r="B249" s="815" t="s">
        <v>815</v>
      </c>
      <c r="C249" s="815" t="s">
        <v>809</v>
      </c>
      <c r="D249" s="815" t="s">
        <v>812</v>
      </c>
      <c r="E249" s="816">
        <v>3</v>
      </c>
      <c r="G249" s="815" t="s">
        <v>899</v>
      </c>
      <c r="H249" s="816">
        <v>0</v>
      </c>
      <c r="I249" s="816">
        <v>83</v>
      </c>
      <c r="K249" s="815" t="s">
        <v>683</v>
      </c>
      <c r="L249" s="815" t="s">
        <v>896</v>
      </c>
      <c r="M249" s="815" t="s">
        <v>691</v>
      </c>
      <c r="N249" s="816">
        <v>10155</v>
      </c>
      <c r="P249" s="815" t="s">
        <v>899</v>
      </c>
      <c r="Q249" s="816">
        <v>1</v>
      </c>
      <c r="R249" s="816">
        <v>17</v>
      </c>
      <c r="S249" s="879"/>
      <c r="U249" s="815" t="s">
        <v>936</v>
      </c>
      <c r="V249" s="815" t="s">
        <v>814</v>
      </c>
      <c r="W249" s="816">
        <v>582</v>
      </c>
      <c r="X249" s="815" t="s">
        <v>810</v>
      </c>
      <c r="Z249" s="815" t="s">
        <v>878</v>
      </c>
      <c r="AA249" s="815" t="s">
        <v>809</v>
      </c>
      <c r="AB249" s="816">
        <v>701</v>
      </c>
    </row>
    <row r="250" spans="1:28" ht="15">
      <c r="A250" s="815" t="s">
        <v>884</v>
      </c>
      <c r="B250" s="815" t="s">
        <v>815</v>
      </c>
      <c r="C250" s="815" t="s">
        <v>809</v>
      </c>
      <c r="D250" s="815" t="s">
        <v>811</v>
      </c>
      <c r="E250" s="816">
        <v>3</v>
      </c>
      <c r="G250" s="815" t="s">
        <v>899</v>
      </c>
      <c r="H250" s="816">
        <v>1</v>
      </c>
      <c r="I250" s="816">
        <v>309</v>
      </c>
      <c r="K250" s="815" t="s">
        <v>683</v>
      </c>
      <c r="L250" s="815" t="s">
        <v>898</v>
      </c>
      <c r="M250" s="815" t="s">
        <v>677</v>
      </c>
      <c r="N250" s="816">
        <v>4</v>
      </c>
      <c r="P250" s="815" t="s">
        <v>899</v>
      </c>
      <c r="Q250" s="816">
        <v>2</v>
      </c>
      <c r="R250" s="816">
        <v>110</v>
      </c>
      <c r="S250" s="879"/>
      <c r="U250" s="815" t="s">
        <v>936</v>
      </c>
      <c r="V250" s="815" t="s">
        <v>814</v>
      </c>
      <c r="W250" s="816">
        <v>362</v>
      </c>
      <c r="X250" s="815" t="s">
        <v>809</v>
      </c>
      <c r="Z250" s="815" t="s">
        <v>891</v>
      </c>
      <c r="AA250" s="815" t="s">
        <v>810</v>
      </c>
      <c r="AB250" s="816">
        <v>744</v>
      </c>
    </row>
    <row r="251" spans="1:28" ht="15">
      <c r="A251" s="815" t="s">
        <v>884</v>
      </c>
      <c r="B251" s="815" t="s">
        <v>814</v>
      </c>
      <c r="C251" s="815" t="s">
        <v>810</v>
      </c>
      <c r="D251" s="815" t="s">
        <v>812</v>
      </c>
      <c r="E251" s="816">
        <v>2</v>
      </c>
      <c r="G251" s="815" t="s">
        <v>899</v>
      </c>
      <c r="H251" s="816">
        <v>2</v>
      </c>
      <c r="I251" s="816">
        <v>971</v>
      </c>
      <c r="K251" s="815" t="s">
        <v>683</v>
      </c>
      <c r="L251" s="815" t="s">
        <v>898</v>
      </c>
      <c r="M251" s="815" t="s">
        <v>847</v>
      </c>
      <c r="N251" s="816">
        <v>1</v>
      </c>
      <c r="P251" s="815" t="s">
        <v>899</v>
      </c>
      <c r="Q251" s="816">
        <v>3</v>
      </c>
      <c r="R251" s="816">
        <v>48</v>
      </c>
      <c r="S251" s="879"/>
      <c r="U251" s="815" t="s">
        <v>936</v>
      </c>
      <c r="V251" s="815" t="s">
        <v>813</v>
      </c>
      <c r="W251" s="816">
        <v>657</v>
      </c>
      <c r="X251" s="815" t="s">
        <v>810</v>
      </c>
      <c r="Z251" s="815" t="s">
        <v>891</v>
      </c>
      <c r="AA251" s="815" t="s">
        <v>809</v>
      </c>
      <c r="AB251" s="816">
        <v>1002</v>
      </c>
    </row>
    <row r="252" spans="1:28" ht="15">
      <c r="A252" s="815" t="s">
        <v>884</v>
      </c>
      <c r="B252" s="815" t="s">
        <v>814</v>
      </c>
      <c r="C252" s="815" t="s">
        <v>809</v>
      </c>
      <c r="D252" s="815" t="s">
        <v>811</v>
      </c>
      <c r="E252" s="816">
        <v>2</v>
      </c>
      <c r="G252" s="815" t="s">
        <v>899</v>
      </c>
      <c r="H252" s="816">
        <v>3</v>
      </c>
      <c r="I252" s="816">
        <v>502</v>
      </c>
      <c r="K252" s="815" t="s">
        <v>683</v>
      </c>
      <c r="L252" s="815" t="s">
        <v>898</v>
      </c>
      <c r="M252" s="815" t="s">
        <v>848</v>
      </c>
      <c r="N252" s="816">
        <v>13</v>
      </c>
      <c r="P252" s="815" t="s">
        <v>899</v>
      </c>
      <c r="Q252" s="816">
        <v>4</v>
      </c>
      <c r="R252" s="816">
        <v>350</v>
      </c>
      <c r="S252" s="879"/>
      <c r="U252" s="815" t="s">
        <v>936</v>
      </c>
      <c r="V252" s="815" t="s">
        <v>813</v>
      </c>
      <c r="W252" s="816">
        <v>1121</v>
      </c>
      <c r="X252" s="815" t="s">
        <v>809</v>
      </c>
      <c r="Z252" s="815" t="s">
        <v>866</v>
      </c>
      <c r="AA252" s="815" t="s">
        <v>810</v>
      </c>
      <c r="AB252" s="816">
        <v>55330</v>
      </c>
    </row>
    <row r="253" spans="1:28" ht="15">
      <c r="A253" s="815" t="s">
        <v>884</v>
      </c>
      <c r="B253" s="815" t="s">
        <v>997</v>
      </c>
      <c r="C253" s="815" t="s">
        <v>810</v>
      </c>
      <c r="D253" s="815" t="s">
        <v>812</v>
      </c>
      <c r="E253" s="816">
        <v>437</v>
      </c>
      <c r="G253" s="815" t="s">
        <v>899</v>
      </c>
      <c r="H253" s="816">
        <v>4</v>
      </c>
      <c r="I253" s="816">
        <v>2239</v>
      </c>
      <c r="K253" s="815" t="s">
        <v>683</v>
      </c>
      <c r="L253" s="815" t="s">
        <v>898</v>
      </c>
      <c r="M253" s="815" t="s">
        <v>851</v>
      </c>
      <c r="N253" s="816">
        <v>6</v>
      </c>
      <c r="P253" s="815" t="s">
        <v>899</v>
      </c>
      <c r="Q253" s="816">
        <v>5</v>
      </c>
      <c r="R253" s="816">
        <v>68</v>
      </c>
      <c r="S253" s="879"/>
      <c r="U253" s="815" t="s">
        <v>937</v>
      </c>
      <c r="V253" s="815" t="s">
        <v>815</v>
      </c>
      <c r="W253" s="816">
        <v>1</v>
      </c>
      <c r="X253" s="815" t="s">
        <v>810</v>
      </c>
      <c r="Z253" s="815" t="s">
        <v>866</v>
      </c>
      <c r="AA253" s="815" t="s">
        <v>809</v>
      </c>
      <c r="AB253" s="816">
        <v>60857</v>
      </c>
    </row>
    <row r="254" spans="1:28" ht="15">
      <c r="A254" s="815" t="s">
        <v>884</v>
      </c>
      <c r="B254" s="815" t="s">
        <v>997</v>
      </c>
      <c r="C254" s="815" t="s">
        <v>810</v>
      </c>
      <c r="D254" s="815" t="s">
        <v>811</v>
      </c>
      <c r="E254" s="816">
        <v>710</v>
      </c>
      <c r="G254" s="815" t="s">
        <v>899</v>
      </c>
      <c r="H254" s="816">
        <v>5</v>
      </c>
      <c r="I254" s="816">
        <v>376</v>
      </c>
      <c r="K254" s="815" t="s">
        <v>683</v>
      </c>
      <c r="L254" s="815" t="s">
        <v>898</v>
      </c>
      <c r="M254" s="815" t="s">
        <v>852</v>
      </c>
      <c r="N254" s="816">
        <v>545</v>
      </c>
      <c r="P254" s="815" t="s">
        <v>899</v>
      </c>
      <c r="Q254" s="816">
        <v>6</v>
      </c>
      <c r="R254" s="816">
        <v>63</v>
      </c>
      <c r="S254" s="879"/>
      <c r="U254" s="815" t="s">
        <v>937</v>
      </c>
      <c r="V254" s="815" t="s">
        <v>815</v>
      </c>
      <c r="W254" s="816">
        <v>1</v>
      </c>
      <c r="X254" s="815" t="s">
        <v>809</v>
      </c>
      <c r="Z254" s="815" t="s">
        <v>867</v>
      </c>
      <c r="AA254" s="815" t="s">
        <v>810</v>
      </c>
      <c r="AB254" s="816">
        <v>70</v>
      </c>
    </row>
    <row r="255" spans="1:28" ht="15">
      <c r="A255" s="815" t="s">
        <v>884</v>
      </c>
      <c r="B255" s="815" t="s">
        <v>997</v>
      </c>
      <c r="C255" s="815" t="s">
        <v>809</v>
      </c>
      <c r="D255" s="815" t="s">
        <v>812</v>
      </c>
      <c r="E255" s="816">
        <v>380</v>
      </c>
      <c r="G255" s="815" t="s">
        <v>899</v>
      </c>
      <c r="H255" s="816">
        <v>6</v>
      </c>
      <c r="I255" s="816">
        <v>387</v>
      </c>
      <c r="K255" s="815" t="s">
        <v>683</v>
      </c>
      <c r="L255" s="815" t="s">
        <v>898</v>
      </c>
      <c r="M255" s="815" t="s">
        <v>853</v>
      </c>
      <c r="N255" s="816">
        <v>2</v>
      </c>
      <c r="P255" s="815" t="s">
        <v>899</v>
      </c>
      <c r="Q255" s="816">
        <v>7</v>
      </c>
      <c r="R255" s="816">
        <v>54</v>
      </c>
      <c r="S255" s="879"/>
      <c r="U255" s="815" t="s">
        <v>937</v>
      </c>
      <c r="V255" s="815" t="s">
        <v>814</v>
      </c>
      <c r="W255" s="816">
        <v>191</v>
      </c>
      <c r="X255" s="815" t="s">
        <v>810</v>
      </c>
      <c r="Z255" s="815" t="s">
        <v>867</v>
      </c>
      <c r="AA255" s="815" t="s">
        <v>809</v>
      </c>
      <c r="AB255" s="816">
        <v>121</v>
      </c>
    </row>
    <row r="256" spans="1:28" ht="15">
      <c r="A256" s="815" t="s">
        <v>884</v>
      </c>
      <c r="B256" s="815" t="s">
        <v>997</v>
      </c>
      <c r="C256" s="815" t="s">
        <v>809</v>
      </c>
      <c r="D256" s="815" t="s">
        <v>811</v>
      </c>
      <c r="E256" s="816">
        <v>630</v>
      </c>
      <c r="G256" s="815" t="s">
        <v>899</v>
      </c>
      <c r="H256" s="816">
        <v>7</v>
      </c>
      <c r="I256" s="816">
        <v>385</v>
      </c>
      <c r="K256" s="815" t="s">
        <v>683</v>
      </c>
      <c r="L256" s="815" t="s">
        <v>898</v>
      </c>
      <c r="M256" s="815" t="s">
        <v>854</v>
      </c>
      <c r="N256" s="816">
        <v>2408</v>
      </c>
      <c r="P256" s="815" t="s">
        <v>899</v>
      </c>
      <c r="Q256" s="816">
        <v>8</v>
      </c>
      <c r="R256" s="816">
        <v>37</v>
      </c>
      <c r="S256" s="879"/>
      <c r="U256" s="815" t="s">
        <v>937</v>
      </c>
      <c r="V256" s="815" t="s">
        <v>814</v>
      </c>
      <c r="W256" s="816">
        <v>114</v>
      </c>
      <c r="X256" s="815" t="s">
        <v>809</v>
      </c>
      <c r="Z256" s="815" t="s">
        <v>869</v>
      </c>
      <c r="AA256" s="815" t="s">
        <v>810</v>
      </c>
      <c r="AB256" s="816">
        <v>11</v>
      </c>
    </row>
    <row r="257" spans="1:28" ht="15">
      <c r="A257" s="815" t="s">
        <v>884</v>
      </c>
      <c r="B257" s="815" t="s">
        <v>998</v>
      </c>
      <c r="C257" s="815" t="s">
        <v>810</v>
      </c>
      <c r="D257" s="815" t="s">
        <v>811</v>
      </c>
      <c r="E257" s="816">
        <v>3</v>
      </c>
      <c r="G257" s="815" t="s">
        <v>899</v>
      </c>
      <c r="H257" s="816">
        <v>8</v>
      </c>
      <c r="I257" s="816">
        <v>373</v>
      </c>
      <c r="K257" s="815" t="s">
        <v>683</v>
      </c>
      <c r="L257" s="815" t="s">
        <v>898</v>
      </c>
      <c r="M257" s="815" t="s">
        <v>855</v>
      </c>
      <c r="N257" s="816">
        <v>6</v>
      </c>
      <c r="P257" s="815" t="s">
        <v>899</v>
      </c>
      <c r="Q257" s="816">
        <v>9</v>
      </c>
      <c r="R257" s="816">
        <v>28</v>
      </c>
      <c r="S257" s="879"/>
      <c r="U257" s="815" t="s">
        <v>937</v>
      </c>
      <c r="V257" s="815" t="s">
        <v>813</v>
      </c>
      <c r="W257" s="816">
        <v>163</v>
      </c>
      <c r="X257" s="815" t="s">
        <v>810</v>
      </c>
      <c r="Z257" s="815" t="s">
        <v>869</v>
      </c>
      <c r="AA257" s="815" t="s">
        <v>809</v>
      </c>
      <c r="AB257" s="816">
        <v>9</v>
      </c>
    </row>
    <row r="258" spans="1:28" ht="15">
      <c r="A258" s="815" t="s">
        <v>884</v>
      </c>
      <c r="B258" s="815" t="s">
        <v>998</v>
      </c>
      <c r="C258" s="815" t="s">
        <v>809</v>
      </c>
      <c r="D258" s="815" t="s">
        <v>812</v>
      </c>
      <c r="E258" s="816">
        <v>1</v>
      </c>
      <c r="G258" s="815" t="s">
        <v>899</v>
      </c>
      <c r="H258" s="816">
        <v>9</v>
      </c>
      <c r="I258" s="816">
        <v>303</v>
      </c>
      <c r="K258" s="815" t="s">
        <v>683</v>
      </c>
      <c r="L258" s="815" t="s">
        <v>898</v>
      </c>
      <c r="M258" s="815" t="s">
        <v>856</v>
      </c>
      <c r="N258" s="816">
        <v>66</v>
      </c>
      <c r="P258" s="815" t="s">
        <v>899</v>
      </c>
      <c r="Q258" s="816">
        <v>10</v>
      </c>
      <c r="R258" s="816">
        <v>21</v>
      </c>
      <c r="S258" s="879"/>
      <c r="U258" s="815" t="s">
        <v>937</v>
      </c>
      <c r="V258" s="815" t="s">
        <v>813</v>
      </c>
      <c r="W258" s="816">
        <v>355</v>
      </c>
      <c r="X258" s="815" t="s">
        <v>809</v>
      </c>
      <c r="Z258" s="815" t="s">
        <v>871</v>
      </c>
      <c r="AA258" s="815" t="s">
        <v>810</v>
      </c>
      <c r="AB258" s="816">
        <v>3</v>
      </c>
    </row>
    <row r="259" spans="1:28" ht="15">
      <c r="A259" s="815" t="s">
        <v>884</v>
      </c>
      <c r="B259" s="815" t="s">
        <v>998</v>
      </c>
      <c r="C259" s="815" t="s">
        <v>809</v>
      </c>
      <c r="D259" s="815" t="s">
        <v>811</v>
      </c>
      <c r="E259" s="816">
        <v>5</v>
      </c>
      <c r="G259" s="815" t="s">
        <v>899</v>
      </c>
      <c r="H259" s="816">
        <v>10</v>
      </c>
      <c r="I259" s="816">
        <v>184</v>
      </c>
      <c r="K259" s="815" t="s">
        <v>683</v>
      </c>
      <c r="L259" s="815" t="s">
        <v>898</v>
      </c>
      <c r="M259" s="815" t="s">
        <v>681</v>
      </c>
      <c r="N259" s="816">
        <v>13</v>
      </c>
      <c r="P259" s="815" t="s">
        <v>899</v>
      </c>
      <c r="Q259" s="816">
        <v>11</v>
      </c>
      <c r="R259" s="816">
        <v>11</v>
      </c>
      <c r="S259" s="879"/>
      <c r="U259" s="815" t="s">
        <v>939</v>
      </c>
      <c r="V259" s="815" t="s">
        <v>815</v>
      </c>
      <c r="W259" s="816">
        <v>43</v>
      </c>
      <c r="X259" s="815" t="s">
        <v>810</v>
      </c>
      <c r="Z259" s="815" t="s">
        <v>871</v>
      </c>
      <c r="AA259" s="815" t="s">
        <v>809</v>
      </c>
      <c r="AB259" s="816">
        <v>18</v>
      </c>
    </row>
    <row r="260" spans="1:28" ht="15">
      <c r="A260" s="815" t="s">
        <v>886</v>
      </c>
      <c r="B260" s="815" t="s">
        <v>996</v>
      </c>
      <c r="C260" s="815" t="s">
        <v>810</v>
      </c>
      <c r="D260" s="815" t="s">
        <v>812</v>
      </c>
      <c r="E260" s="816">
        <v>1</v>
      </c>
      <c r="G260" s="815" t="s">
        <v>899</v>
      </c>
      <c r="H260" s="816">
        <v>11</v>
      </c>
      <c r="I260" s="816">
        <v>150</v>
      </c>
      <c r="K260" s="815" t="s">
        <v>683</v>
      </c>
      <c r="L260" s="815" t="s">
        <v>898</v>
      </c>
      <c r="M260" s="815" t="s">
        <v>857</v>
      </c>
      <c r="N260" s="816">
        <v>16</v>
      </c>
      <c r="P260" s="815" t="s">
        <v>899</v>
      </c>
      <c r="Q260" s="816">
        <v>12</v>
      </c>
      <c r="R260" s="816">
        <v>12</v>
      </c>
      <c r="S260" s="879"/>
      <c r="U260" s="815" t="s">
        <v>939</v>
      </c>
      <c r="V260" s="815" t="s">
        <v>815</v>
      </c>
      <c r="W260" s="816">
        <v>69</v>
      </c>
      <c r="X260" s="815" t="s">
        <v>809</v>
      </c>
      <c r="Z260" s="815" t="s">
        <v>873</v>
      </c>
      <c r="AA260" s="815" t="s">
        <v>810</v>
      </c>
      <c r="AB260" s="816">
        <v>272</v>
      </c>
    </row>
    <row r="261" spans="1:28" ht="15">
      <c r="A261" s="815" t="s">
        <v>886</v>
      </c>
      <c r="B261" s="815" t="s">
        <v>996</v>
      </c>
      <c r="C261" s="815" t="s">
        <v>810</v>
      </c>
      <c r="D261" s="815" t="s">
        <v>811</v>
      </c>
      <c r="E261" s="816">
        <v>1</v>
      </c>
      <c r="G261" s="815" t="s">
        <v>899</v>
      </c>
      <c r="H261" s="816">
        <v>12</v>
      </c>
      <c r="I261" s="816">
        <v>154</v>
      </c>
      <c r="K261" s="815" t="s">
        <v>683</v>
      </c>
      <c r="L261" s="815" t="s">
        <v>898</v>
      </c>
      <c r="M261" s="815" t="s">
        <v>858</v>
      </c>
      <c r="N261" s="816">
        <v>20</v>
      </c>
      <c r="P261" s="815" t="s">
        <v>901</v>
      </c>
      <c r="Q261" s="816">
        <v>0</v>
      </c>
      <c r="R261" s="816">
        <v>6</v>
      </c>
      <c r="S261" s="879"/>
      <c r="U261" s="815" t="s">
        <v>939</v>
      </c>
      <c r="V261" s="815" t="s">
        <v>814</v>
      </c>
      <c r="W261" s="816">
        <v>9572</v>
      </c>
      <c r="X261" s="815" t="s">
        <v>810</v>
      </c>
      <c r="Z261" s="815" t="s">
        <v>873</v>
      </c>
      <c r="AA261" s="815" t="s">
        <v>809</v>
      </c>
      <c r="AB261" s="816">
        <v>413</v>
      </c>
    </row>
    <row r="262" spans="1:28" ht="15">
      <c r="A262" s="815" t="s">
        <v>886</v>
      </c>
      <c r="B262" s="815" t="s">
        <v>996</v>
      </c>
      <c r="C262" s="815" t="s">
        <v>809</v>
      </c>
      <c r="D262" s="815" t="s">
        <v>812</v>
      </c>
      <c r="E262" s="816">
        <v>1</v>
      </c>
      <c r="G262" s="815" t="s">
        <v>901</v>
      </c>
      <c r="H262" s="816">
        <v>0</v>
      </c>
      <c r="I262" s="816">
        <v>173</v>
      </c>
      <c r="K262" s="815" t="s">
        <v>683</v>
      </c>
      <c r="L262" s="815" t="s">
        <v>898</v>
      </c>
      <c r="M262" s="815" t="s">
        <v>859</v>
      </c>
      <c r="N262" s="816">
        <v>2</v>
      </c>
      <c r="P262" s="815" t="s">
        <v>901</v>
      </c>
      <c r="Q262" s="816">
        <v>1</v>
      </c>
      <c r="R262" s="816">
        <v>44</v>
      </c>
      <c r="S262" s="879"/>
      <c r="U262" s="815" t="s">
        <v>939</v>
      </c>
      <c r="V262" s="815" t="s">
        <v>814</v>
      </c>
      <c r="W262" s="816">
        <v>5182</v>
      </c>
      <c r="X262" s="815" t="s">
        <v>809</v>
      </c>
      <c r="Z262" s="815" t="s">
        <v>875</v>
      </c>
      <c r="AA262" s="815" t="s">
        <v>810</v>
      </c>
      <c r="AB262" s="816">
        <v>150</v>
      </c>
    </row>
    <row r="263" spans="1:28" ht="15">
      <c r="A263" s="815" t="s">
        <v>886</v>
      </c>
      <c r="B263" s="815" t="s">
        <v>677</v>
      </c>
      <c r="C263" s="815" t="s">
        <v>810</v>
      </c>
      <c r="D263" s="815" t="s">
        <v>812</v>
      </c>
      <c r="E263" s="816">
        <v>1169</v>
      </c>
      <c r="G263" s="815" t="s">
        <v>901</v>
      </c>
      <c r="H263" s="816">
        <v>1</v>
      </c>
      <c r="I263" s="816">
        <v>777</v>
      </c>
      <c r="K263" s="815" t="s">
        <v>683</v>
      </c>
      <c r="L263" s="815" t="s">
        <v>898</v>
      </c>
      <c r="M263" s="815" t="s">
        <v>861</v>
      </c>
      <c r="N263" s="816">
        <v>18</v>
      </c>
      <c r="P263" s="815" t="s">
        <v>901</v>
      </c>
      <c r="Q263" s="816">
        <v>2</v>
      </c>
      <c r="R263" s="816">
        <v>126</v>
      </c>
      <c r="S263" s="879"/>
      <c r="U263" s="815" t="s">
        <v>939</v>
      </c>
      <c r="V263" s="815" t="s">
        <v>813</v>
      </c>
      <c r="W263" s="816">
        <v>7281</v>
      </c>
      <c r="X263" s="815" t="s">
        <v>810</v>
      </c>
      <c r="Z263" s="815" t="s">
        <v>875</v>
      </c>
      <c r="AA263" s="815" t="s">
        <v>809</v>
      </c>
      <c r="AB263" s="816">
        <v>289</v>
      </c>
    </row>
    <row r="264" spans="1:28" ht="15">
      <c r="A264" s="815" t="s">
        <v>886</v>
      </c>
      <c r="B264" s="815" t="s">
        <v>677</v>
      </c>
      <c r="C264" s="815" t="s">
        <v>810</v>
      </c>
      <c r="D264" s="815" t="s">
        <v>811</v>
      </c>
      <c r="E264" s="816">
        <v>361</v>
      </c>
      <c r="G264" s="815" t="s">
        <v>901</v>
      </c>
      <c r="H264" s="816">
        <v>2</v>
      </c>
      <c r="I264" s="816">
        <v>2280</v>
      </c>
      <c r="K264" s="815" t="s">
        <v>683</v>
      </c>
      <c r="L264" s="815" t="s">
        <v>898</v>
      </c>
      <c r="M264" s="815" t="s">
        <v>683</v>
      </c>
      <c r="N264" s="816">
        <v>15</v>
      </c>
      <c r="P264" s="815" t="s">
        <v>901</v>
      </c>
      <c r="Q264" s="816">
        <v>3</v>
      </c>
      <c r="R264" s="816">
        <v>78</v>
      </c>
      <c r="S264" s="879"/>
      <c r="U264" s="815" t="s">
        <v>939</v>
      </c>
      <c r="V264" s="815" t="s">
        <v>813</v>
      </c>
      <c r="W264" s="816">
        <v>11450</v>
      </c>
      <c r="X264" s="815" t="s">
        <v>809</v>
      </c>
      <c r="Z264" s="815" t="s">
        <v>877</v>
      </c>
      <c r="AA264" s="815" t="s">
        <v>810</v>
      </c>
      <c r="AB264" s="816">
        <v>140</v>
      </c>
    </row>
    <row r="265" spans="1:28" ht="15">
      <c r="A265" s="815" t="s">
        <v>886</v>
      </c>
      <c r="B265" s="815" t="s">
        <v>677</v>
      </c>
      <c r="C265" s="815" t="s">
        <v>809</v>
      </c>
      <c r="D265" s="815" t="s">
        <v>812</v>
      </c>
      <c r="E265" s="816">
        <v>1342</v>
      </c>
      <c r="G265" s="815" t="s">
        <v>901</v>
      </c>
      <c r="H265" s="816">
        <v>3</v>
      </c>
      <c r="I265" s="816">
        <v>1238</v>
      </c>
      <c r="K265" s="815" t="s">
        <v>683</v>
      </c>
      <c r="L265" s="815" t="s">
        <v>898</v>
      </c>
      <c r="M265" s="815" t="s">
        <v>863</v>
      </c>
      <c r="N265" s="816">
        <v>22</v>
      </c>
      <c r="P265" s="815" t="s">
        <v>901</v>
      </c>
      <c r="Q265" s="816">
        <v>4</v>
      </c>
      <c r="R265" s="816">
        <v>474</v>
      </c>
      <c r="S265" s="879"/>
      <c r="U265" s="815" t="s">
        <v>941</v>
      </c>
      <c r="V265" s="815" t="s">
        <v>815</v>
      </c>
      <c r="W265" s="816">
        <v>1</v>
      </c>
      <c r="X265" s="815" t="s">
        <v>809</v>
      </c>
      <c r="Z265" s="815" t="s">
        <v>877</v>
      </c>
      <c r="AA265" s="815" t="s">
        <v>809</v>
      </c>
      <c r="AB265" s="816">
        <v>190</v>
      </c>
    </row>
    <row r="266" spans="1:28" ht="15">
      <c r="A266" s="815" t="s">
        <v>886</v>
      </c>
      <c r="B266" s="815" t="s">
        <v>677</v>
      </c>
      <c r="C266" s="815" t="s">
        <v>809</v>
      </c>
      <c r="D266" s="815" t="s">
        <v>811</v>
      </c>
      <c r="E266" s="816">
        <v>356</v>
      </c>
      <c r="G266" s="815" t="s">
        <v>901</v>
      </c>
      <c r="H266" s="816">
        <v>4</v>
      </c>
      <c r="I266" s="816">
        <v>5137</v>
      </c>
      <c r="K266" s="815" t="s">
        <v>683</v>
      </c>
      <c r="L266" s="815" t="s">
        <v>898</v>
      </c>
      <c r="M266" s="815" t="s">
        <v>864</v>
      </c>
      <c r="N266" s="816">
        <v>98</v>
      </c>
      <c r="P266" s="815" t="s">
        <v>901</v>
      </c>
      <c r="Q266" s="816">
        <v>5</v>
      </c>
      <c r="R266" s="816">
        <v>91</v>
      </c>
      <c r="S266" s="879"/>
      <c r="U266" s="815" t="s">
        <v>941</v>
      </c>
      <c r="V266" s="815" t="s">
        <v>814</v>
      </c>
      <c r="W266" s="816">
        <v>630</v>
      </c>
      <c r="X266" s="815" t="s">
        <v>810</v>
      </c>
      <c r="Z266" s="815" t="s">
        <v>879</v>
      </c>
      <c r="AA266" s="815" t="s">
        <v>810</v>
      </c>
      <c r="AB266" s="816">
        <v>33</v>
      </c>
    </row>
    <row r="267" spans="1:28" ht="15">
      <c r="A267" s="815" t="s">
        <v>886</v>
      </c>
      <c r="B267" s="815" t="s">
        <v>681</v>
      </c>
      <c r="C267" s="815" t="s">
        <v>810</v>
      </c>
      <c r="D267" s="815" t="s">
        <v>812</v>
      </c>
      <c r="E267" s="816">
        <v>260</v>
      </c>
      <c r="G267" s="815" t="s">
        <v>901</v>
      </c>
      <c r="H267" s="816">
        <v>5</v>
      </c>
      <c r="I267" s="816">
        <v>852</v>
      </c>
      <c r="K267" s="815" t="s">
        <v>683</v>
      </c>
      <c r="L267" s="815" t="s">
        <v>898</v>
      </c>
      <c r="M267" s="815" t="s">
        <v>684</v>
      </c>
      <c r="N267" s="816">
        <v>3</v>
      </c>
      <c r="P267" s="815" t="s">
        <v>901</v>
      </c>
      <c r="Q267" s="816">
        <v>6</v>
      </c>
      <c r="R267" s="816">
        <v>72</v>
      </c>
      <c r="S267" s="879"/>
      <c r="U267" s="815" t="s">
        <v>941</v>
      </c>
      <c r="V267" s="815" t="s">
        <v>814</v>
      </c>
      <c r="W267" s="816">
        <v>343</v>
      </c>
      <c r="X267" s="815" t="s">
        <v>809</v>
      </c>
      <c r="Z267" s="815" t="s">
        <v>879</v>
      </c>
      <c r="AA267" s="815" t="s">
        <v>809</v>
      </c>
      <c r="AB267" s="816">
        <v>64</v>
      </c>
    </row>
    <row r="268" spans="1:28" ht="15">
      <c r="A268" s="815" t="s">
        <v>886</v>
      </c>
      <c r="B268" s="815" t="s">
        <v>681</v>
      </c>
      <c r="C268" s="815" t="s">
        <v>810</v>
      </c>
      <c r="D268" s="815" t="s">
        <v>811</v>
      </c>
      <c r="E268" s="816">
        <v>65</v>
      </c>
      <c r="G268" s="815" t="s">
        <v>901</v>
      </c>
      <c r="H268" s="816">
        <v>6</v>
      </c>
      <c r="I268" s="816">
        <v>815</v>
      </c>
      <c r="K268" s="815" t="s">
        <v>683</v>
      </c>
      <c r="L268" s="815" t="s">
        <v>898</v>
      </c>
      <c r="M268" s="815" t="s">
        <v>687</v>
      </c>
      <c r="N268" s="816">
        <v>20098</v>
      </c>
      <c r="P268" s="815" t="s">
        <v>901</v>
      </c>
      <c r="Q268" s="816">
        <v>7</v>
      </c>
      <c r="R268" s="816">
        <v>61</v>
      </c>
      <c r="S268" s="879"/>
      <c r="U268" s="815" t="s">
        <v>941</v>
      </c>
      <c r="V268" s="815" t="s">
        <v>813</v>
      </c>
      <c r="W268" s="816">
        <v>369</v>
      </c>
      <c r="X268" s="815" t="s">
        <v>810</v>
      </c>
      <c r="Z268" s="815" t="s">
        <v>880</v>
      </c>
      <c r="AA268" s="815" t="s">
        <v>810</v>
      </c>
      <c r="AB268" s="816">
        <v>53</v>
      </c>
    </row>
    <row r="269" spans="1:28" ht="15">
      <c r="A269" s="815" t="s">
        <v>886</v>
      </c>
      <c r="B269" s="815" t="s">
        <v>681</v>
      </c>
      <c r="C269" s="815" t="s">
        <v>809</v>
      </c>
      <c r="D269" s="815" t="s">
        <v>812</v>
      </c>
      <c r="E269" s="816">
        <v>292</v>
      </c>
      <c r="G269" s="815" t="s">
        <v>901</v>
      </c>
      <c r="H269" s="816">
        <v>7</v>
      </c>
      <c r="I269" s="816">
        <v>745</v>
      </c>
      <c r="K269" s="815" t="s">
        <v>683</v>
      </c>
      <c r="L269" s="815" t="s">
        <v>898</v>
      </c>
      <c r="M269" s="815" t="s">
        <v>688</v>
      </c>
      <c r="N269" s="816">
        <v>16</v>
      </c>
      <c r="P269" s="815" t="s">
        <v>901</v>
      </c>
      <c r="Q269" s="816">
        <v>8</v>
      </c>
      <c r="R269" s="816">
        <v>52</v>
      </c>
      <c r="S269" s="879"/>
      <c r="U269" s="815" t="s">
        <v>941</v>
      </c>
      <c r="V269" s="815" t="s">
        <v>813</v>
      </c>
      <c r="W269" s="816">
        <v>985</v>
      </c>
      <c r="X269" s="815" t="s">
        <v>809</v>
      </c>
      <c r="Z269" s="815" t="s">
        <v>880</v>
      </c>
      <c r="AA269" s="815" t="s">
        <v>809</v>
      </c>
      <c r="AB269" s="816">
        <v>114</v>
      </c>
    </row>
    <row r="270" spans="1:28" ht="15">
      <c r="A270" s="815" t="s">
        <v>886</v>
      </c>
      <c r="B270" s="815" t="s">
        <v>681</v>
      </c>
      <c r="C270" s="815" t="s">
        <v>809</v>
      </c>
      <c r="D270" s="815" t="s">
        <v>811</v>
      </c>
      <c r="E270" s="816">
        <v>81</v>
      </c>
      <c r="G270" s="815" t="s">
        <v>901</v>
      </c>
      <c r="H270" s="816">
        <v>8</v>
      </c>
      <c r="I270" s="816">
        <v>589</v>
      </c>
      <c r="K270" s="815" t="s">
        <v>683</v>
      </c>
      <c r="L270" s="815" t="s">
        <v>898</v>
      </c>
      <c r="M270" s="815" t="s">
        <v>689</v>
      </c>
      <c r="N270" s="816">
        <v>79</v>
      </c>
      <c r="P270" s="815" t="s">
        <v>901</v>
      </c>
      <c r="Q270" s="816">
        <v>9</v>
      </c>
      <c r="R270" s="816">
        <v>34</v>
      </c>
      <c r="S270" s="879"/>
      <c r="U270" s="815" t="s">
        <v>943</v>
      </c>
      <c r="V270" s="815" t="s">
        <v>814</v>
      </c>
      <c r="W270" s="816">
        <v>383</v>
      </c>
      <c r="X270" s="815" t="s">
        <v>810</v>
      </c>
      <c r="Z270" s="815" t="s">
        <v>882</v>
      </c>
      <c r="AA270" s="815" t="s">
        <v>810</v>
      </c>
      <c r="AB270" s="816">
        <v>109</v>
      </c>
    </row>
    <row r="271" spans="1:28" ht="15">
      <c r="A271" s="815" t="s">
        <v>886</v>
      </c>
      <c r="B271" s="815" t="s">
        <v>815</v>
      </c>
      <c r="C271" s="815" t="s">
        <v>810</v>
      </c>
      <c r="D271" s="815" t="s">
        <v>812</v>
      </c>
      <c r="E271" s="816">
        <v>1</v>
      </c>
      <c r="G271" s="815" t="s">
        <v>901</v>
      </c>
      <c r="H271" s="816">
        <v>9</v>
      </c>
      <c r="I271" s="816">
        <v>486</v>
      </c>
      <c r="K271" s="815" t="s">
        <v>683</v>
      </c>
      <c r="L271" s="815" t="s">
        <v>898</v>
      </c>
      <c r="M271" s="815" t="s">
        <v>690</v>
      </c>
      <c r="N271" s="816">
        <v>67</v>
      </c>
      <c r="P271" s="815" t="s">
        <v>901</v>
      </c>
      <c r="Q271" s="816">
        <v>10</v>
      </c>
      <c r="R271" s="816">
        <v>23</v>
      </c>
      <c r="S271" s="879"/>
      <c r="U271" s="815" t="s">
        <v>943</v>
      </c>
      <c r="V271" s="815" t="s">
        <v>814</v>
      </c>
      <c r="W271" s="816">
        <v>249</v>
      </c>
      <c r="X271" s="815" t="s">
        <v>809</v>
      </c>
      <c r="Z271" s="815" t="s">
        <v>882</v>
      </c>
      <c r="AA271" s="815" t="s">
        <v>809</v>
      </c>
      <c r="AB271" s="816">
        <v>145</v>
      </c>
    </row>
    <row r="272" spans="1:28" ht="15">
      <c r="A272" s="815" t="s">
        <v>886</v>
      </c>
      <c r="B272" s="815" t="s">
        <v>815</v>
      </c>
      <c r="C272" s="815" t="s">
        <v>810</v>
      </c>
      <c r="D272" s="815" t="s">
        <v>811</v>
      </c>
      <c r="E272" s="816">
        <v>2</v>
      </c>
      <c r="G272" s="815" t="s">
        <v>901</v>
      </c>
      <c r="H272" s="816">
        <v>10</v>
      </c>
      <c r="I272" s="816">
        <v>344</v>
      </c>
      <c r="K272" s="815" t="s">
        <v>683</v>
      </c>
      <c r="L272" s="815" t="s">
        <v>898</v>
      </c>
      <c r="M272" s="815" t="s">
        <v>691</v>
      </c>
      <c r="N272" s="816">
        <v>13570</v>
      </c>
      <c r="P272" s="815" t="s">
        <v>901</v>
      </c>
      <c r="Q272" s="816">
        <v>11</v>
      </c>
      <c r="R272" s="816">
        <v>17</v>
      </c>
      <c r="S272" s="879"/>
      <c r="U272" s="815" t="s">
        <v>943</v>
      </c>
      <c r="V272" s="815" t="s">
        <v>813</v>
      </c>
      <c r="W272" s="816">
        <v>271</v>
      </c>
      <c r="X272" s="815" t="s">
        <v>810</v>
      </c>
      <c r="Z272" s="815" t="s">
        <v>884</v>
      </c>
      <c r="AA272" s="815" t="s">
        <v>810</v>
      </c>
      <c r="AB272" s="816">
        <v>284</v>
      </c>
    </row>
    <row r="273" spans="1:28" ht="15">
      <c r="A273" s="815" t="s">
        <v>886</v>
      </c>
      <c r="B273" s="815" t="s">
        <v>815</v>
      </c>
      <c r="C273" s="815" t="s">
        <v>809</v>
      </c>
      <c r="D273" s="815" t="s">
        <v>812</v>
      </c>
      <c r="E273" s="816">
        <v>3</v>
      </c>
      <c r="G273" s="815" t="s">
        <v>901</v>
      </c>
      <c r="H273" s="816">
        <v>11</v>
      </c>
      <c r="I273" s="816">
        <v>228</v>
      </c>
      <c r="K273" s="815" t="s">
        <v>683</v>
      </c>
      <c r="L273" s="815" t="s">
        <v>900</v>
      </c>
      <c r="M273" s="815" t="s">
        <v>677</v>
      </c>
      <c r="N273" s="816">
        <v>3</v>
      </c>
      <c r="P273" s="815" t="s">
        <v>901</v>
      </c>
      <c r="Q273" s="816">
        <v>12</v>
      </c>
      <c r="R273" s="816">
        <v>22</v>
      </c>
      <c r="S273" s="879"/>
      <c r="U273" s="815" t="s">
        <v>943</v>
      </c>
      <c r="V273" s="815" t="s">
        <v>813</v>
      </c>
      <c r="W273" s="816">
        <v>424</v>
      </c>
      <c r="X273" s="815" t="s">
        <v>809</v>
      </c>
      <c r="Z273" s="815" t="s">
        <v>884</v>
      </c>
      <c r="AA273" s="815" t="s">
        <v>809</v>
      </c>
      <c r="AB273" s="816">
        <v>400</v>
      </c>
    </row>
    <row r="274" spans="1:28" ht="15">
      <c r="A274" s="815" t="s">
        <v>886</v>
      </c>
      <c r="B274" s="815" t="s">
        <v>997</v>
      </c>
      <c r="C274" s="815" t="s">
        <v>810</v>
      </c>
      <c r="D274" s="815" t="s">
        <v>812</v>
      </c>
      <c r="E274" s="816">
        <v>605</v>
      </c>
      <c r="G274" s="815" t="s">
        <v>901</v>
      </c>
      <c r="H274" s="816">
        <v>12</v>
      </c>
      <c r="I274" s="816">
        <v>265</v>
      </c>
      <c r="K274" s="815" t="s">
        <v>683</v>
      </c>
      <c r="L274" s="815" t="s">
        <v>900</v>
      </c>
      <c r="M274" s="815" t="s">
        <v>850</v>
      </c>
      <c r="N274" s="816">
        <v>1</v>
      </c>
      <c r="P274" s="815" t="s">
        <v>903</v>
      </c>
      <c r="Q274" s="816">
        <v>0</v>
      </c>
      <c r="R274" s="816">
        <v>44</v>
      </c>
      <c r="S274" s="879"/>
      <c r="U274" s="815" t="s">
        <v>945</v>
      </c>
      <c r="V274" s="815" t="s">
        <v>815</v>
      </c>
      <c r="W274" s="816">
        <v>1</v>
      </c>
      <c r="X274" s="815" t="s">
        <v>809</v>
      </c>
      <c r="Z274" s="815" t="s">
        <v>886</v>
      </c>
      <c r="AA274" s="815" t="s">
        <v>810</v>
      </c>
      <c r="AB274" s="816">
        <v>28</v>
      </c>
    </row>
    <row r="275" spans="1:28" ht="15">
      <c r="A275" s="815" t="s">
        <v>886</v>
      </c>
      <c r="B275" s="815" t="s">
        <v>997</v>
      </c>
      <c r="C275" s="815" t="s">
        <v>810</v>
      </c>
      <c r="D275" s="815" t="s">
        <v>811</v>
      </c>
      <c r="E275" s="816">
        <v>180</v>
      </c>
      <c r="G275" s="815" t="s">
        <v>903</v>
      </c>
      <c r="H275" s="816">
        <v>0</v>
      </c>
      <c r="I275" s="816">
        <v>219</v>
      </c>
      <c r="K275" s="815" t="s">
        <v>683</v>
      </c>
      <c r="L275" s="815" t="s">
        <v>900</v>
      </c>
      <c r="M275" s="815" t="s">
        <v>852</v>
      </c>
      <c r="N275" s="816">
        <v>302</v>
      </c>
      <c r="P275" s="815" t="s">
        <v>903</v>
      </c>
      <c r="Q275" s="816">
        <v>1</v>
      </c>
      <c r="R275" s="816">
        <v>236</v>
      </c>
      <c r="S275" s="879"/>
      <c r="U275" s="815" t="s">
        <v>945</v>
      </c>
      <c r="V275" s="815" t="s">
        <v>814</v>
      </c>
      <c r="W275" s="816">
        <v>288</v>
      </c>
      <c r="X275" s="815" t="s">
        <v>810</v>
      </c>
      <c r="Z275" s="815" t="s">
        <v>886</v>
      </c>
      <c r="AA275" s="815" t="s">
        <v>809</v>
      </c>
      <c r="AB275" s="816">
        <v>26</v>
      </c>
    </row>
    <row r="276" spans="1:28" ht="15">
      <c r="A276" s="815" t="s">
        <v>886</v>
      </c>
      <c r="B276" s="815" t="s">
        <v>997</v>
      </c>
      <c r="C276" s="815" t="s">
        <v>809</v>
      </c>
      <c r="D276" s="815" t="s">
        <v>812</v>
      </c>
      <c r="E276" s="816">
        <v>580</v>
      </c>
      <c r="G276" s="815" t="s">
        <v>903</v>
      </c>
      <c r="H276" s="816">
        <v>1</v>
      </c>
      <c r="I276" s="816">
        <v>908</v>
      </c>
      <c r="K276" s="815" t="s">
        <v>683</v>
      </c>
      <c r="L276" s="815" t="s">
        <v>900</v>
      </c>
      <c r="M276" s="815" t="s">
        <v>854</v>
      </c>
      <c r="N276" s="816">
        <v>2247</v>
      </c>
      <c r="P276" s="815" t="s">
        <v>903</v>
      </c>
      <c r="Q276" s="816">
        <v>2</v>
      </c>
      <c r="R276" s="816">
        <v>835</v>
      </c>
      <c r="S276" s="879"/>
      <c r="U276" s="815" t="s">
        <v>945</v>
      </c>
      <c r="V276" s="815" t="s">
        <v>814</v>
      </c>
      <c r="W276" s="816">
        <v>175</v>
      </c>
      <c r="X276" s="815" t="s">
        <v>809</v>
      </c>
      <c r="Z276" s="815" t="s">
        <v>888</v>
      </c>
      <c r="AA276" s="815" t="s">
        <v>810</v>
      </c>
      <c r="AB276" s="816">
        <v>1922</v>
      </c>
    </row>
    <row r="277" spans="1:28" ht="15">
      <c r="A277" s="815" t="s">
        <v>886</v>
      </c>
      <c r="B277" s="815" t="s">
        <v>997</v>
      </c>
      <c r="C277" s="815" t="s">
        <v>809</v>
      </c>
      <c r="D277" s="815" t="s">
        <v>811</v>
      </c>
      <c r="E277" s="816">
        <v>180</v>
      </c>
      <c r="G277" s="815" t="s">
        <v>903</v>
      </c>
      <c r="H277" s="816">
        <v>2</v>
      </c>
      <c r="I277" s="816">
        <v>2723</v>
      </c>
      <c r="K277" s="815" t="s">
        <v>683</v>
      </c>
      <c r="L277" s="815" t="s">
        <v>900</v>
      </c>
      <c r="M277" s="815" t="s">
        <v>681</v>
      </c>
      <c r="N277" s="816">
        <v>1</v>
      </c>
      <c r="P277" s="815" t="s">
        <v>903</v>
      </c>
      <c r="Q277" s="816">
        <v>3</v>
      </c>
      <c r="R277" s="816">
        <v>433</v>
      </c>
      <c r="S277" s="879"/>
      <c r="U277" s="815" t="s">
        <v>945</v>
      </c>
      <c r="V277" s="815" t="s">
        <v>813</v>
      </c>
      <c r="W277" s="816">
        <v>180</v>
      </c>
      <c r="X277" s="815" t="s">
        <v>810</v>
      </c>
      <c r="Z277" s="815" t="s">
        <v>888</v>
      </c>
      <c r="AA277" s="815" t="s">
        <v>809</v>
      </c>
      <c r="AB277" s="816">
        <v>2385</v>
      </c>
    </row>
    <row r="278" spans="1:28" ht="15">
      <c r="A278" s="815" t="s">
        <v>886</v>
      </c>
      <c r="B278" s="815" t="s">
        <v>998</v>
      </c>
      <c r="C278" s="815" t="s">
        <v>810</v>
      </c>
      <c r="D278" s="815" t="s">
        <v>812</v>
      </c>
      <c r="E278" s="816">
        <v>4</v>
      </c>
      <c r="G278" s="815" t="s">
        <v>903</v>
      </c>
      <c r="H278" s="816">
        <v>3</v>
      </c>
      <c r="I278" s="816">
        <v>1485</v>
      </c>
      <c r="K278" s="815" t="s">
        <v>683</v>
      </c>
      <c r="L278" s="815" t="s">
        <v>900</v>
      </c>
      <c r="M278" s="815" t="s">
        <v>859</v>
      </c>
      <c r="N278" s="816">
        <v>1</v>
      </c>
      <c r="P278" s="815" t="s">
        <v>903</v>
      </c>
      <c r="Q278" s="816">
        <v>4</v>
      </c>
      <c r="R278" s="816">
        <v>2811</v>
      </c>
      <c r="S278" s="879"/>
      <c r="U278" s="815" t="s">
        <v>945</v>
      </c>
      <c r="V278" s="815" t="s">
        <v>813</v>
      </c>
      <c r="W278" s="816">
        <v>452</v>
      </c>
      <c r="X278" s="815" t="s">
        <v>809</v>
      </c>
      <c r="Z278" s="815" t="s">
        <v>890</v>
      </c>
      <c r="AA278" s="815" t="s">
        <v>810</v>
      </c>
      <c r="AB278" s="816">
        <v>96</v>
      </c>
    </row>
    <row r="279" spans="1:28" ht="15">
      <c r="A279" s="815" t="s">
        <v>886</v>
      </c>
      <c r="B279" s="815" t="s">
        <v>998</v>
      </c>
      <c r="C279" s="815" t="s">
        <v>810</v>
      </c>
      <c r="D279" s="815" t="s">
        <v>811</v>
      </c>
      <c r="E279" s="816">
        <v>1</v>
      </c>
      <c r="G279" s="815" t="s">
        <v>903</v>
      </c>
      <c r="H279" s="816">
        <v>4</v>
      </c>
      <c r="I279" s="816">
        <v>6238</v>
      </c>
      <c r="K279" s="815" t="s">
        <v>683</v>
      </c>
      <c r="L279" s="815" t="s">
        <v>900</v>
      </c>
      <c r="M279" s="815" t="s">
        <v>864</v>
      </c>
      <c r="N279" s="816">
        <v>5</v>
      </c>
      <c r="P279" s="815" t="s">
        <v>903</v>
      </c>
      <c r="Q279" s="816">
        <v>5</v>
      </c>
      <c r="R279" s="816">
        <v>479</v>
      </c>
      <c r="S279" s="879"/>
      <c r="U279" s="815" t="s">
        <v>947</v>
      </c>
      <c r="V279" s="815" t="s">
        <v>815</v>
      </c>
      <c r="W279" s="816">
        <v>39</v>
      </c>
      <c r="X279" s="815" t="s">
        <v>810</v>
      </c>
      <c r="Z279" s="815" t="s">
        <v>890</v>
      </c>
      <c r="AA279" s="815" t="s">
        <v>809</v>
      </c>
      <c r="AB279" s="816">
        <v>129</v>
      </c>
    </row>
    <row r="280" spans="1:28" ht="15">
      <c r="A280" s="815" t="s">
        <v>886</v>
      </c>
      <c r="B280" s="815" t="s">
        <v>998</v>
      </c>
      <c r="C280" s="815" t="s">
        <v>809</v>
      </c>
      <c r="D280" s="815" t="s">
        <v>812</v>
      </c>
      <c r="E280" s="816">
        <v>1</v>
      </c>
      <c r="G280" s="815" t="s">
        <v>903</v>
      </c>
      <c r="H280" s="816">
        <v>5</v>
      </c>
      <c r="I280" s="816">
        <v>1048</v>
      </c>
      <c r="K280" s="815" t="s">
        <v>683</v>
      </c>
      <c r="L280" s="815" t="s">
        <v>900</v>
      </c>
      <c r="M280" s="815" t="s">
        <v>687</v>
      </c>
      <c r="N280" s="816">
        <v>1552</v>
      </c>
      <c r="P280" s="815" t="s">
        <v>903</v>
      </c>
      <c r="Q280" s="816">
        <v>6</v>
      </c>
      <c r="R280" s="816">
        <v>507</v>
      </c>
      <c r="S280" s="879"/>
      <c r="U280" s="815" t="s">
        <v>947</v>
      </c>
      <c r="V280" s="815" t="s">
        <v>815</v>
      </c>
      <c r="W280" s="816">
        <v>49</v>
      </c>
      <c r="X280" s="815" t="s">
        <v>809</v>
      </c>
      <c r="Z280" s="815" t="s">
        <v>892</v>
      </c>
      <c r="AA280" s="815" t="s">
        <v>810</v>
      </c>
      <c r="AB280" s="816">
        <v>7</v>
      </c>
    </row>
    <row r="281" spans="1:28" ht="15">
      <c r="A281" s="815" t="s">
        <v>886</v>
      </c>
      <c r="B281" s="815" t="s">
        <v>998</v>
      </c>
      <c r="C281" s="815" t="s">
        <v>809</v>
      </c>
      <c r="D281" s="815" t="s">
        <v>811</v>
      </c>
      <c r="E281" s="816">
        <v>1</v>
      </c>
      <c r="G281" s="815" t="s">
        <v>903</v>
      </c>
      <c r="H281" s="816">
        <v>6</v>
      </c>
      <c r="I281" s="816">
        <v>1229</v>
      </c>
      <c r="K281" s="815" t="s">
        <v>683</v>
      </c>
      <c r="L281" s="815" t="s">
        <v>900</v>
      </c>
      <c r="M281" s="815" t="s">
        <v>690</v>
      </c>
      <c r="N281" s="816">
        <v>12</v>
      </c>
      <c r="P281" s="815" t="s">
        <v>903</v>
      </c>
      <c r="Q281" s="816">
        <v>7</v>
      </c>
      <c r="R281" s="816">
        <v>448</v>
      </c>
      <c r="S281" s="879"/>
      <c r="U281" s="815" t="s">
        <v>947</v>
      </c>
      <c r="V281" s="815" t="s">
        <v>814</v>
      </c>
      <c r="W281" s="816">
        <v>7575</v>
      </c>
      <c r="X281" s="815" t="s">
        <v>810</v>
      </c>
      <c r="Z281" s="815" t="s">
        <v>892</v>
      </c>
      <c r="AA281" s="815" t="s">
        <v>809</v>
      </c>
      <c r="AB281" s="816">
        <v>12</v>
      </c>
    </row>
    <row r="282" spans="1:28" ht="15">
      <c r="A282" s="815" t="s">
        <v>888</v>
      </c>
      <c r="B282" s="815" t="s">
        <v>996</v>
      </c>
      <c r="C282" s="815" t="s">
        <v>810</v>
      </c>
      <c r="D282" s="815" t="s">
        <v>812</v>
      </c>
      <c r="E282" s="816">
        <v>2</v>
      </c>
      <c r="G282" s="815" t="s">
        <v>903</v>
      </c>
      <c r="H282" s="816">
        <v>7</v>
      </c>
      <c r="I282" s="816">
        <v>1214</v>
      </c>
      <c r="K282" s="815" t="s">
        <v>683</v>
      </c>
      <c r="L282" s="815" t="s">
        <v>900</v>
      </c>
      <c r="M282" s="815" t="s">
        <v>691</v>
      </c>
      <c r="N282" s="816">
        <v>526</v>
      </c>
      <c r="P282" s="815" t="s">
        <v>903</v>
      </c>
      <c r="Q282" s="816">
        <v>8</v>
      </c>
      <c r="R282" s="816">
        <v>351</v>
      </c>
      <c r="S282" s="879"/>
      <c r="U282" s="815" t="s">
        <v>947</v>
      </c>
      <c r="V282" s="815" t="s">
        <v>814</v>
      </c>
      <c r="W282" s="816">
        <v>4903</v>
      </c>
      <c r="X282" s="815" t="s">
        <v>809</v>
      </c>
      <c r="Z282" s="815" t="s">
        <v>893</v>
      </c>
      <c r="AA282" s="815" t="s">
        <v>810</v>
      </c>
      <c r="AB282" s="816">
        <v>32</v>
      </c>
    </row>
    <row r="283" spans="1:28" ht="15">
      <c r="A283" s="815" t="s">
        <v>888</v>
      </c>
      <c r="B283" s="815" t="s">
        <v>996</v>
      </c>
      <c r="C283" s="815" t="s">
        <v>809</v>
      </c>
      <c r="D283" s="815" t="s">
        <v>811</v>
      </c>
      <c r="E283" s="816">
        <v>1</v>
      </c>
      <c r="G283" s="815" t="s">
        <v>903</v>
      </c>
      <c r="H283" s="816">
        <v>8</v>
      </c>
      <c r="I283" s="816">
        <v>1080</v>
      </c>
      <c r="K283" s="815" t="s">
        <v>683</v>
      </c>
      <c r="L283" s="815" t="s">
        <v>902</v>
      </c>
      <c r="M283" s="815" t="s">
        <v>677</v>
      </c>
      <c r="N283" s="816">
        <v>8</v>
      </c>
      <c r="P283" s="815" t="s">
        <v>903</v>
      </c>
      <c r="Q283" s="816">
        <v>9</v>
      </c>
      <c r="R283" s="816">
        <v>260</v>
      </c>
      <c r="S283" s="879"/>
      <c r="U283" s="815" t="s">
        <v>947</v>
      </c>
      <c r="V283" s="815" t="s">
        <v>813</v>
      </c>
      <c r="W283" s="816">
        <v>6271</v>
      </c>
      <c r="X283" s="815" t="s">
        <v>810</v>
      </c>
      <c r="Z283" s="815" t="s">
        <v>893</v>
      </c>
      <c r="AA283" s="815" t="s">
        <v>809</v>
      </c>
      <c r="AB283" s="816">
        <v>52</v>
      </c>
    </row>
    <row r="284" spans="1:28" ht="15">
      <c r="A284" s="815" t="s">
        <v>888</v>
      </c>
      <c r="B284" s="815" t="s">
        <v>677</v>
      </c>
      <c r="C284" s="815" t="s">
        <v>810</v>
      </c>
      <c r="D284" s="815" t="s">
        <v>812</v>
      </c>
      <c r="E284" s="816">
        <v>1899</v>
      </c>
      <c r="G284" s="815" t="s">
        <v>903</v>
      </c>
      <c r="H284" s="816">
        <v>9</v>
      </c>
      <c r="I284" s="816">
        <v>851</v>
      </c>
      <c r="K284" s="815" t="s">
        <v>683</v>
      </c>
      <c r="L284" s="815" t="s">
        <v>902</v>
      </c>
      <c r="M284" s="815" t="s">
        <v>847</v>
      </c>
      <c r="N284" s="816">
        <v>1</v>
      </c>
      <c r="P284" s="815" t="s">
        <v>903</v>
      </c>
      <c r="Q284" s="816">
        <v>10</v>
      </c>
      <c r="R284" s="816">
        <v>190</v>
      </c>
      <c r="S284" s="879"/>
      <c r="U284" s="815" t="s">
        <v>947</v>
      </c>
      <c r="V284" s="815" t="s">
        <v>813</v>
      </c>
      <c r="W284" s="816">
        <v>9068</v>
      </c>
      <c r="X284" s="815" t="s">
        <v>809</v>
      </c>
      <c r="Z284" s="815" t="s">
        <v>894</v>
      </c>
      <c r="AA284" s="815" t="s">
        <v>810</v>
      </c>
      <c r="AB284" s="816">
        <v>544</v>
      </c>
    </row>
    <row r="285" spans="1:28" ht="15">
      <c r="A285" s="815" t="s">
        <v>888</v>
      </c>
      <c r="B285" s="815" t="s">
        <v>677</v>
      </c>
      <c r="C285" s="815" t="s">
        <v>810</v>
      </c>
      <c r="D285" s="815" t="s">
        <v>811</v>
      </c>
      <c r="E285" s="816">
        <v>11018</v>
      </c>
      <c r="G285" s="815" t="s">
        <v>903</v>
      </c>
      <c r="H285" s="816">
        <v>10</v>
      </c>
      <c r="I285" s="816">
        <v>588</v>
      </c>
      <c r="K285" s="815" t="s">
        <v>683</v>
      </c>
      <c r="L285" s="815" t="s">
        <v>902</v>
      </c>
      <c r="M285" s="815" t="s">
        <v>848</v>
      </c>
      <c r="N285" s="816">
        <v>4</v>
      </c>
      <c r="P285" s="815" t="s">
        <v>903</v>
      </c>
      <c r="Q285" s="816">
        <v>11</v>
      </c>
      <c r="R285" s="816">
        <v>122</v>
      </c>
      <c r="S285" s="879"/>
      <c r="U285" s="815" t="s">
        <v>949</v>
      </c>
      <c r="V285" s="815" t="s">
        <v>815</v>
      </c>
      <c r="W285" s="816">
        <v>3</v>
      </c>
      <c r="X285" s="815" t="s">
        <v>810</v>
      </c>
      <c r="Z285" s="815" t="s">
        <v>894</v>
      </c>
      <c r="AA285" s="815" t="s">
        <v>809</v>
      </c>
      <c r="AB285" s="816">
        <v>719</v>
      </c>
    </row>
    <row r="286" spans="1:28" ht="15">
      <c r="A286" s="815" t="s">
        <v>888</v>
      </c>
      <c r="B286" s="815" t="s">
        <v>677</v>
      </c>
      <c r="C286" s="815" t="s">
        <v>809</v>
      </c>
      <c r="D286" s="815" t="s">
        <v>812</v>
      </c>
      <c r="E286" s="816">
        <v>1970</v>
      </c>
      <c r="G286" s="815" t="s">
        <v>903</v>
      </c>
      <c r="H286" s="816">
        <v>11</v>
      </c>
      <c r="I286" s="816">
        <v>403</v>
      </c>
      <c r="K286" s="815" t="s">
        <v>683</v>
      </c>
      <c r="L286" s="815" t="s">
        <v>902</v>
      </c>
      <c r="M286" s="815" t="s">
        <v>850</v>
      </c>
      <c r="N286" s="816">
        <v>2</v>
      </c>
      <c r="P286" s="815" t="s">
        <v>903</v>
      </c>
      <c r="Q286" s="816">
        <v>12</v>
      </c>
      <c r="R286" s="816">
        <v>137</v>
      </c>
      <c r="S286" s="879"/>
      <c r="U286" s="815" t="s">
        <v>949</v>
      </c>
      <c r="V286" s="815" t="s">
        <v>815</v>
      </c>
      <c r="W286" s="816">
        <v>4</v>
      </c>
      <c r="X286" s="815" t="s">
        <v>809</v>
      </c>
      <c r="Z286" s="815" t="s">
        <v>895</v>
      </c>
      <c r="AA286" s="815" t="s">
        <v>810</v>
      </c>
      <c r="AB286" s="816">
        <v>22</v>
      </c>
    </row>
    <row r="287" spans="1:28" ht="15">
      <c r="A287" s="815" t="s">
        <v>888</v>
      </c>
      <c r="B287" s="815" t="s">
        <v>677</v>
      </c>
      <c r="C287" s="815" t="s">
        <v>809</v>
      </c>
      <c r="D287" s="815" t="s">
        <v>811</v>
      </c>
      <c r="E287" s="816">
        <v>9510</v>
      </c>
      <c r="G287" s="815" t="s">
        <v>903</v>
      </c>
      <c r="H287" s="816">
        <v>12</v>
      </c>
      <c r="I287" s="816">
        <v>508</v>
      </c>
      <c r="K287" s="815" t="s">
        <v>683</v>
      </c>
      <c r="L287" s="815" t="s">
        <v>902</v>
      </c>
      <c r="M287" s="815" t="s">
        <v>851</v>
      </c>
      <c r="N287" s="816">
        <v>2</v>
      </c>
      <c r="P287" s="815" t="s">
        <v>905</v>
      </c>
      <c r="Q287" s="816">
        <v>0</v>
      </c>
      <c r="R287" s="816">
        <v>8</v>
      </c>
      <c r="S287" s="879"/>
      <c r="U287" s="815" t="s">
        <v>949</v>
      </c>
      <c r="V287" s="815" t="s">
        <v>814</v>
      </c>
      <c r="W287" s="816">
        <v>685</v>
      </c>
      <c r="X287" s="815" t="s">
        <v>810</v>
      </c>
      <c r="Z287" s="815" t="s">
        <v>895</v>
      </c>
      <c r="AA287" s="815" t="s">
        <v>809</v>
      </c>
      <c r="AB287" s="816">
        <v>28</v>
      </c>
    </row>
    <row r="288" spans="1:28" ht="15">
      <c r="A288" s="815" t="s">
        <v>888</v>
      </c>
      <c r="B288" s="815" t="s">
        <v>681</v>
      </c>
      <c r="C288" s="815" t="s">
        <v>810</v>
      </c>
      <c r="D288" s="815" t="s">
        <v>812</v>
      </c>
      <c r="E288" s="816">
        <v>126</v>
      </c>
      <c r="G288" s="815" t="s">
        <v>905</v>
      </c>
      <c r="H288" s="816">
        <v>0</v>
      </c>
      <c r="I288" s="816">
        <v>84</v>
      </c>
      <c r="K288" s="815" t="s">
        <v>683</v>
      </c>
      <c r="L288" s="815" t="s">
        <v>902</v>
      </c>
      <c r="M288" s="815" t="s">
        <v>852</v>
      </c>
      <c r="N288" s="816">
        <v>579</v>
      </c>
      <c r="P288" s="815" t="s">
        <v>905</v>
      </c>
      <c r="Q288" s="816">
        <v>1</v>
      </c>
      <c r="R288" s="816">
        <v>25</v>
      </c>
      <c r="S288" s="879"/>
      <c r="U288" s="815" t="s">
        <v>949</v>
      </c>
      <c r="V288" s="815" t="s">
        <v>814</v>
      </c>
      <c r="W288" s="816">
        <v>465</v>
      </c>
      <c r="X288" s="815" t="s">
        <v>809</v>
      </c>
      <c r="Z288" s="815" t="s">
        <v>897</v>
      </c>
      <c r="AA288" s="815" t="s">
        <v>810</v>
      </c>
      <c r="AB288" s="816">
        <v>8717</v>
      </c>
    </row>
    <row r="289" spans="1:28" ht="15">
      <c r="A289" s="815" t="s">
        <v>888</v>
      </c>
      <c r="B289" s="815" t="s">
        <v>681</v>
      </c>
      <c r="C289" s="815" t="s">
        <v>810</v>
      </c>
      <c r="D289" s="815" t="s">
        <v>811</v>
      </c>
      <c r="E289" s="816">
        <v>1504</v>
      </c>
      <c r="G289" s="815" t="s">
        <v>905</v>
      </c>
      <c r="H289" s="816">
        <v>1</v>
      </c>
      <c r="I289" s="816">
        <v>353</v>
      </c>
      <c r="K289" s="815" t="s">
        <v>683</v>
      </c>
      <c r="L289" s="815" t="s">
        <v>902</v>
      </c>
      <c r="M289" s="815" t="s">
        <v>854</v>
      </c>
      <c r="N289" s="816">
        <v>2515</v>
      </c>
      <c r="P289" s="815" t="s">
        <v>905</v>
      </c>
      <c r="Q289" s="816">
        <v>2</v>
      </c>
      <c r="R289" s="816">
        <v>74</v>
      </c>
      <c r="S289" s="879"/>
      <c r="U289" s="815" t="s">
        <v>949</v>
      </c>
      <c r="V289" s="815" t="s">
        <v>813</v>
      </c>
      <c r="W289" s="816">
        <v>548</v>
      </c>
      <c r="X289" s="815" t="s">
        <v>810</v>
      </c>
      <c r="Z289" s="815" t="s">
        <v>897</v>
      </c>
      <c r="AA289" s="815" t="s">
        <v>809</v>
      </c>
      <c r="AB289" s="816">
        <v>9011</v>
      </c>
    </row>
    <row r="290" spans="1:28" ht="15">
      <c r="A290" s="815" t="s">
        <v>888</v>
      </c>
      <c r="B290" s="815" t="s">
        <v>681</v>
      </c>
      <c r="C290" s="815" t="s">
        <v>809</v>
      </c>
      <c r="D290" s="815" t="s">
        <v>812</v>
      </c>
      <c r="E290" s="816">
        <v>170</v>
      </c>
      <c r="G290" s="815" t="s">
        <v>905</v>
      </c>
      <c r="H290" s="816">
        <v>2</v>
      </c>
      <c r="I290" s="816">
        <v>1170</v>
      </c>
      <c r="K290" s="815" t="s">
        <v>683</v>
      </c>
      <c r="L290" s="815" t="s">
        <v>902</v>
      </c>
      <c r="M290" s="815" t="s">
        <v>855</v>
      </c>
      <c r="N290" s="816">
        <v>2</v>
      </c>
      <c r="P290" s="815" t="s">
        <v>905</v>
      </c>
      <c r="Q290" s="816">
        <v>3</v>
      </c>
      <c r="R290" s="816">
        <v>27</v>
      </c>
      <c r="S290" s="879"/>
      <c r="U290" s="815" t="s">
        <v>949</v>
      </c>
      <c r="V290" s="815" t="s">
        <v>813</v>
      </c>
      <c r="W290" s="816">
        <v>720</v>
      </c>
      <c r="X290" s="815" t="s">
        <v>809</v>
      </c>
      <c r="Z290" s="815" t="s">
        <v>899</v>
      </c>
      <c r="AA290" s="815" t="s">
        <v>810</v>
      </c>
      <c r="AB290" s="816">
        <v>21</v>
      </c>
    </row>
    <row r="291" spans="1:28" ht="15">
      <c r="A291" s="815" t="s">
        <v>888</v>
      </c>
      <c r="B291" s="815" t="s">
        <v>681</v>
      </c>
      <c r="C291" s="815" t="s">
        <v>809</v>
      </c>
      <c r="D291" s="815" t="s">
        <v>811</v>
      </c>
      <c r="E291" s="816">
        <v>1289</v>
      </c>
      <c r="G291" s="815" t="s">
        <v>905</v>
      </c>
      <c r="H291" s="816">
        <v>3</v>
      </c>
      <c r="I291" s="816">
        <v>552</v>
      </c>
      <c r="K291" s="815" t="s">
        <v>683</v>
      </c>
      <c r="L291" s="815" t="s">
        <v>902</v>
      </c>
      <c r="M291" s="815" t="s">
        <v>856</v>
      </c>
      <c r="N291" s="816">
        <v>49</v>
      </c>
      <c r="P291" s="815" t="s">
        <v>905</v>
      </c>
      <c r="Q291" s="816">
        <v>4</v>
      </c>
      <c r="R291" s="816">
        <v>406</v>
      </c>
      <c r="S291" s="879"/>
      <c r="U291" s="815" t="s">
        <v>938</v>
      </c>
      <c r="V291" s="815" t="s">
        <v>815</v>
      </c>
      <c r="W291" s="816">
        <v>1</v>
      </c>
      <c r="X291" s="815" t="s">
        <v>810</v>
      </c>
      <c r="Z291" s="815" t="s">
        <v>899</v>
      </c>
      <c r="AA291" s="815" t="s">
        <v>809</v>
      </c>
      <c r="AB291" s="816">
        <v>25</v>
      </c>
    </row>
    <row r="292" spans="1:28" ht="15">
      <c r="A292" s="815" t="s">
        <v>888</v>
      </c>
      <c r="B292" s="815" t="s">
        <v>683</v>
      </c>
      <c r="C292" s="815" t="s">
        <v>810</v>
      </c>
      <c r="D292" s="815" t="s">
        <v>812</v>
      </c>
      <c r="E292" s="816">
        <v>7</v>
      </c>
      <c r="G292" s="815" t="s">
        <v>905</v>
      </c>
      <c r="H292" s="816">
        <v>4</v>
      </c>
      <c r="I292" s="816">
        <v>2005</v>
      </c>
      <c r="K292" s="815" t="s">
        <v>683</v>
      </c>
      <c r="L292" s="815" t="s">
        <v>902</v>
      </c>
      <c r="M292" s="815" t="s">
        <v>681</v>
      </c>
      <c r="N292" s="816">
        <v>3</v>
      </c>
      <c r="P292" s="815" t="s">
        <v>905</v>
      </c>
      <c r="Q292" s="816">
        <v>5</v>
      </c>
      <c r="R292" s="816">
        <v>35</v>
      </c>
      <c r="S292" s="879"/>
      <c r="U292" s="815" t="s">
        <v>938</v>
      </c>
      <c r="V292" s="815" t="s">
        <v>814</v>
      </c>
      <c r="W292" s="816">
        <v>181</v>
      </c>
      <c r="X292" s="815" t="s">
        <v>810</v>
      </c>
      <c r="Z292" s="815" t="s">
        <v>901</v>
      </c>
      <c r="AA292" s="815" t="s">
        <v>810</v>
      </c>
      <c r="AB292" s="816">
        <v>10</v>
      </c>
    </row>
    <row r="293" spans="1:28" ht="15">
      <c r="A293" s="815" t="s">
        <v>888</v>
      </c>
      <c r="B293" s="815" t="s">
        <v>683</v>
      </c>
      <c r="C293" s="815" t="s">
        <v>810</v>
      </c>
      <c r="D293" s="815" t="s">
        <v>811</v>
      </c>
      <c r="E293" s="816">
        <v>21</v>
      </c>
      <c r="G293" s="815" t="s">
        <v>905</v>
      </c>
      <c r="H293" s="816">
        <v>5</v>
      </c>
      <c r="I293" s="816">
        <v>262</v>
      </c>
      <c r="K293" s="815" t="s">
        <v>683</v>
      </c>
      <c r="L293" s="815" t="s">
        <v>902</v>
      </c>
      <c r="M293" s="815" t="s">
        <v>857</v>
      </c>
      <c r="N293" s="816">
        <v>3</v>
      </c>
      <c r="P293" s="815" t="s">
        <v>905</v>
      </c>
      <c r="Q293" s="816">
        <v>6</v>
      </c>
      <c r="R293" s="816">
        <v>23</v>
      </c>
      <c r="S293" s="879"/>
      <c r="U293" s="815" t="s">
        <v>938</v>
      </c>
      <c r="V293" s="815" t="s">
        <v>814</v>
      </c>
      <c r="W293" s="816">
        <v>114</v>
      </c>
      <c r="X293" s="815" t="s">
        <v>809</v>
      </c>
      <c r="Z293" s="815" t="s">
        <v>901</v>
      </c>
      <c r="AA293" s="815" t="s">
        <v>809</v>
      </c>
      <c r="AB293" s="816">
        <v>30</v>
      </c>
    </row>
    <row r="294" spans="1:28" ht="15">
      <c r="A294" s="815" t="s">
        <v>888</v>
      </c>
      <c r="B294" s="815" t="s">
        <v>683</v>
      </c>
      <c r="C294" s="815" t="s">
        <v>809</v>
      </c>
      <c r="D294" s="815" t="s">
        <v>812</v>
      </c>
      <c r="E294" s="816">
        <v>7</v>
      </c>
      <c r="G294" s="815" t="s">
        <v>905</v>
      </c>
      <c r="H294" s="816">
        <v>6</v>
      </c>
      <c r="I294" s="816">
        <v>271</v>
      </c>
      <c r="K294" s="815" t="s">
        <v>683</v>
      </c>
      <c r="L294" s="815" t="s">
        <v>902</v>
      </c>
      <c r="M294" s="815" t="s">
        <v>858</v>
      </c>
      <c r="N294" s="816">
        <v>16</v>
      </c>
      <c r="P294" s="815" t="s">
        <v>905</v>
      </c>
      <c r="Q294" s="816">
        <v>7</v>
      </c>
      <c r="R294" s="816">
        <v>20</v>
      </c>
      <c r="S294" s="879"/>
      <c r="U294" s="815" t="s">
        <v>938</v>
      </c>
      <c r="V294" s="815" t="s">
        <v>813</v>
      </c>
      <c r="W294" s="816">
        <v>87</v>
      </c>
      <c r="X294" s="815" t="s">
        <v>810</v>
      </c>
      <c r="Z294" s="815" t="s">
        <v>903</v>
      </c>
      <c r="AA294" s="815" t="s">
        <v>810</v>
      </c>
      <c r="AB294" s="816">
        <v>209</v>
      </c>
    </row>
    <row r="295" spans="1:28" ht="15">
      <c r="A295" s="815" t="s">
        <v>888</v>
      </c>
      <c r="B295" s="815" t="s">
        <v>683</v>
      </c>
      <c r="C295" s="815" t="s">
        <v>809</v>
      </c>
      <c r="D295" s="815" t="s">
        <v>811</v>
      </c>
      <c r="E295" s="816">
        <v>16</v>
      </c>
      <c r="G295" s="815" t="s">
        <v>905</v>
      </c>
      <c r="H295" s="816">
        <v>7</v>
      </c>
      <c r="I295" s="816">
        <v>277</v>
      </c>
      <c r="K295" s="815" t="s">
        <v>683</v>
      </c>
      <c r="L295" s="815" t="s">
        <v>902</v>
      </c>
      <c r="M295" s="815" t="s">
        <v>859</v>
      </c>
      <c r="N295" s="816">
        <v>3</v>
      </c>
      <c r="P295" s="815" t="s">
        <v>905</v>
      </c>
      <c r="Q295" s="816">
        <v>8</v>
      </c>
      <c r="R295" s="816">
        <v>8</v>
      </c>
      <c r="S295" s="879"/>
      <c r="U295" s="815" t="s">
        <v>938</v>
      </c>
      <c r="V295" s="815" t="s">
        <v>813</v>
      </c>
      <c r="W295" s="816">
        <v>291</v>
      </c>
      <c r="X295" s="815" t="s">
        <v>809</v>
      </c>
      <c r="Z295" s="815" t="s">
        <v>903</v>
      </c>
      <c r="AA295" s="815" t="s">
        <v>809</v>
      </c>
      <c r="AB295" s="816">
        <v>323</v>
      </c>
    </row>
    <row r="296" spans="1:28" ht="15">
      <c r="A296" s="815" t="s">
        <v>888</v>
      </c>
      <c r="B296" s="815" t="s">
        <v>815</v>
      </c>
      <c r="C296" s="815" t="s">
        <v>810</v>
      </c>
      <c r="D296" s="815" t="s">
        <v>811</v>
      </c>
      <c r="E296" s="816">
        <v>2</v>
      </c>
      <c r="G296" s="815" t="s">
        <v>905</v>
      </c>
      <c r="H296" s="816">
        <v>8</v>
      </c>
      <c r="I296" s="816">
        <v>254</v>
      </c>
      <c r="K296" s="815" t="s">
        <v>683</v>
      </c>
      <c r="L296" s="815" t="s">
        <v>902</v>
      </c>
      <c r="M296" s="815" t="s">
        <v>861</v>
      </c>
      <c r="N296" s="816">
        <v>2</v>
      </c>
      <c r="P296" s="815" t="s">
        <v>905</v>
      </c>
      <c r="Q296" s="816">
        <v>9</v>
      </c>
      <c r="R296" s="816">
        <v>8</v>
      </c>
      <c r="S296" s="879"/>
      <c r="U296" s="815" t="s">
        <v>952</v>
      </c>
      <c r="V296" s="815" t="s">
        <v>815</v>
      </c>
      <c r="W296" s="816">
        <v>1</v>
      </c>
      <c r="X296" s="815" t="s">
        <v>810</v>
      </c>
      <c r="Z296" s="815" t="s">
        <v>905</v>
      </c>
      <c r="AA296" s="815" t="s">
        <v>810</v>
      </c>
      <c r="AB296" s="816">
        <v>46</v>
      </c>
    </row>
    <row r="297" spans="1:28" ht="15">
      <c r="A297" s="815" t="s">
        <v>888</v>
      </c>
      <c r="B297" s="815" t="s">
        <v>815</v>
      </c>
      <c r="C297" s="815" t="s">
        <v>809</v>
      </c>
      <c r="D297" s="815" t="s">
        <v>812</v>
      </c>
      <c r="E297" s="816">
        <v>2</v>
      </c>
      <c r="G297" s="815" t="s">
        <v>905</v>
      </c>
      <c r="H297" s="816">
        <v>9</v>
      </c>
      <c r="I297" s="816">
        <v>170</v>
      </c>
      <c r="K297" s="815" t="s">
        <v>683</v>
      </c>
      <c r="L297" s="815" t="s">
        <v>902</v>
      </c>
      <c r="M297" s="815" t="s">
        <v>683</v>
      </c>
      <c r="N297" s="816">
        <v>5</v>
      </c>
      <c r="P297" s="815" t="s">
        <v>905</v>
      </c>
      <c r="Q297" s="816">
        <v>10</v>
      </c>
      <c r="R297" s="816">
        <v>5</v>
      </c>
      <c r="S297" s="879"/>
      <c r="U297" s="815" t="s">
        <v>952</v>
      </c>
      <c r="V297" s="815" t="s">
        <v>814</v>
      </c>
      <c r="W297" s="816">
        <v>295</v>
      </c>
      <c r="X297" s="815" t="s">
        <v>810</v>
      </c>
      <c r="Z297" s="815" t="s">
        <v>905</v>
      </c>
      <c r="AA297" s="815" t="s">
        <v>809</v>
      </c>
      <c r="AB297" s="816">
        <v>156</v>
      </c>
    </row>
    <row r="298" spans="1:28" ht="15">
      <c r="A298" s="815" t="s">
        <v>888</v>
      </c>
      <c r="B298" s="815" t="s">
        <v>815</v>
      </c>
      <c r="C298" s="815" t="s">
        <v>809</v>
      </c>
      <c r="D298" s="815" t="s">
        <v>811</v>
      </c>
      <c r="E298" s="816">
        <v>13</v>
      </c>
      <c r="G298" s="815" t="s">
        <v>905</v>
      </c>
      <c r="H298" s="816">
        <v>10</v>
      </c>
      <c r="I298" s="816">
        <v>132</v>
      </c>
      <c r="K298" s="815" t="s">
        <v>683</v>
      </c>
      <c r="L298" s="815" t="s">
        <v>902</v>
      </c>
      <c r="M298" s="815" t="s">
        <v>863</v>
      </c>
      <c r="N298" s="816">
        <v>1</v>
      </c>
      <c r="P298" s="815" t="s">
        <v>905</v>
      </c>
      <c r="Q298" s="816">
        <v>12</v>
      </c>
      <c r="R298" s="816">
        <v>3</v>
      </c>
      <c r="S298" s="879"/>
      <c r="U298" s="815" t="s">
        <v>952</v>
      </c>
      <c r="V298" s="815" t="s">
        <v>814</v>
      </c>
      <c r="W298" s="816">
        <v>153</v>
      </c>
      <c r="X298" s="815" t="s">
        <v>809</v>
      </c>
      <c r="Z298" s="815" t="s">
        <v>907</v>
      </c>
      <c r="AA298" s="815" t="s">
        <v>810</v>
      </c>
      <c r="AB298" s="816">
        <v>76</v>
      </c>
    </row>
    <row r="299" spans="1:28" ht="15">
      <c r="A299" s="815" t="s">
        <v>888</v>
      </c>
      <c r="B299" s="815" t="s">
        <v>814</v>
      </c>
      <c r="C299" s="815" t="s">
        <v>810</v>
      </c>
      <c r="D299" s="815" t="s">
        <v>811</v>
      </c>
      <c r="E299" s="816">
        <v>1</v>
      </c>
      <c r="G299" s="815" t="s">
        <v>905</v>
      </c>
      <c r="H299" s="816">
        <v>11</v>
      </c>
      <c r="I299" s="816">
        <v>81</v>
      </c>
      <c r="K299" s="815" t="s">
        <v>683</v>
      </c>
      <c r="L299" s="815" t="s">
        <v>902</v>
      </c>
      <c r="M299" s="815" t="s">
        <v>864</v>
      </c>
      <c r="N299" s="816">
        <v>23</v>
      </c>
      <c r="P299" s="815" t="s">
        <v>907</v>
      </c>
      <c r="Q299" s="816">
        <v>0</v>
      </c>
      <c r="R299" s="816">
        <v>20</v>
      </c>
      <c r="S299" s="879"/>
      <c r="U299" s="815" t="s">
        <v>952</v>
      </c>
      <c r="V299" s="815" t="s">
        <v>813</v>
      </c>
      <c r="W299" s="816">
        <v>170</v>
      </c>
      <c r="X299" s="815" t="s">
        <v>810</v>
      </c>
      <c r="Z299" s="815" t="s">
        <v>907</v>
      </c>
      <c r="AA299" s="815" t="s">
        <v>809</v>
      </c>
      <c r="AB299" s="816">
        <v>109</v>
      </c>
    </row>
    <row r="300" spans="1:28" ht="15">
      <c r="A300" s="815" t="s">
        <v>888</v>
      </c>
      <c r="B300" s="815" t="s">
        <v>997</v>
      </c>
      <c r="C300" s="815" t="s">
        <v>810</v>
      </c>
      <c r="D300" s="815" t="s">
        <v>812</v>
      </c>
      <c r="E300" s="816">
        <v>3451</v>
      </c>
      <c r="G300" s="815" t="s">
        <v>905</v>
      </c>
      <c r="H300" s="816">
        <v>12</v>
      </c>
      <c r="I300" s="816">
        <v>104</v>
      </c>
      <c r="K300" s="815" t="s">
        <v>683</v>
      </c>
      <c r="L300" s="815" t="s">
        <v>902</v>
      </c>
      <c r="M300" s="815" t="s">
        <v>684</v>
      </c>
      <c r="N300" s="816">
        <v>3</v>
      </c>
      <c r="P300" s="815" t="s">
        <v>907</v>
      </c>
      <c r="Q300" s="816">
        <v>1</v>
      </c>
      <c r="R300" s="816">
        <v>95</v>
      </c>
      <c r="S300" s="879"/>
      <c r="U300" s="815" t="s">
        <v>952</v>
      </c>
      <c r="V300" s="815" t="s">
        <v>813</v>
      </c>
      <c r="W300" s="816">
        <v>410</v>
      </c>
      <c r="X300" s="815" t="s">
        <v>809</v>
      </c>
      <c r="Z300" s="815" t="s">
        <v>881</v>
      </c>
      <c r="AA300" s="815" t="s">
        <v>810</v>
      </c>
      <c r="AB300" s="816">
        <v>69</v>
      </c>
    </row>
    <row r="301" spans="1:28" ht="15">
      <c r="A301" s="815" t="s">
        <v>888</v>
      </c>
      <c r="B301" s="815" t="s">
        <v>997</v>
      </c>
      <c r="C301" s="815" t="s">
        <v>810</v>
      </c>
      <c r="D301" s="815" t="s">
        <v>811</v>
      </c>
      <c r="E301" s="816">
        <v>11787</v>
      </c>
      <c r="G301" s="815" t="s">
        <v>907</v>
      </c>
      <c r="H301" s="816">
        <v>0</v>
      </c>
      <c r="I301" s="816">
        <v>66</v>
      </c>
      <c r="K301" s="815" t="s">
        <v>683</v>
      </c>
      <c r="L301" s="815" t="s">
        <v>902</v>
      </c>
      <c r="M301" s="815" t="s">
        <v>687</v>
      </c>
      <c r="N301" s="816">
        <v>9959</v>
      </c>
      <c r="P301" s="815" t="s">
        <v>907</v>
      </c>
      <c r="Q301" s="816">
        <v>2</v>
      </c>
      <c r="R301" s="816">
        <v>244</v>
      </c>
      <c r="S301" s="879"/>
      <c r="U301" s="815" t="s">
        <v>953</v>
      </c>
      <c r="V301" s="815" t="s">
        <v>815</v>
      </c>
      <c r="W301" s="816">
        <v>453</v>
      </c>
      <c r="X301" s="815" t="s">
        <v>810</v>
      </c>
      <c r="Z301" s="815" t="s">
        <v>881</v>
      </c>
      <c r="AA301" s="815" t="s">
        <v>809</v>
      </c>
      <c r="AB301" s="816">
        <v>226</v>
      </c>
    </row>
    <row r="302" spans="1:28" ht="15">
      <c r="A302" s="815" t="s">
        <v>888</v>
      </c>
      <c r="B302" s="815" t="s">
        <v>997</v>
      </c>
      <c r="C302" s="815" t="s">
        <v>809</v>
      </c>
      <c r="D302" s="815" t="s">
        <v>812</v>
      </c>
      <c r="E302" s="816">
        <v>3361</v>
      </c>
      <c r="G302" s="815" t="s">
        <v>907</v>
      </c>
      <c r="H302" s="816">
        <v>1</v>
      </c>
      <c r="I302" s="816">
        <v>342</v>
      </c>
      <c r="K302" s="815" t="s">
        <v>683</v>
      </c>
      <c r="L302" s="815" t="s">
        <v>902</v>
      </c>
      <c r="M302" s="815" t="s">
        <v>688</v>
      </c>
      <c r="N302" s="816">
        <v>3</v>
      </c>
      <c r="P302" s="815" t="s">
        <v>907</v>
      </c>
      <c r="Q302" s="816">
        <v>3</v>
      </c>
      <c r="R302" s="816">
        <v>108</v>
      </c>
      <c r="S302" s="879"/>
      <c r="U302" s="815" t="s">
        <v>953</v>
      </c>
      <c r="V302" s="815" t="s">
        <v>815</v>
      </c>
      <c r="W302" s="816">
        <v>500</v>
      </c>
      <c r="X302" s="815" t="s">
        <v>809</v>
      </c>
      <c r="Z302" s="815" t="s">
        <v>910</v>
      </c>
      <c r="AA302" s="815" t="s">
        <v>810</v>
      </c>
      <c r="AB302" s="816">
        <v>11</v>
      </c>
    </row>
    <row r="303" spans="1:28" ht="15">
      <c r="A303" s="815" t="s">
        <v>888</v>
      </c>
      <c r="B303" s="815" t="s">
        <v>997</v>
      </c>
      <c r="C303" s="815" t="s">
        <v>809</v>
      </c>
      <c r="D303" s="815" t="s">
        <v>811</v>
      </c>
      <c r="E303" s="816">
        <v>10003</v>
      </c>
      <c r="G303" s="815" t="s">
        <v>907</v>
      </c>
      <c r="H303" s="816">
        <v>2</v>
      </c>
      <c r="I303" s="816">
        <v>990</v>
      </c>
      <c r="K303" s="815" t="s">
        <v>683</v>
      </c>
      <c r="L303" s="815" t="s">
        <v>902</v>
      </c>
      <c r="M303" s="815" t="s">
        <v>689</v>
      </c>
      <c r="N303" s="816">
        <v>15</v>
      </c>
      <c r="P303" s="815" t="s">
        <v>907</v>
      </c>
      <c r="Q303" s="816">
        <v>4</v>
      </c>
      <c r="R303" s="816">
        <v>913</v>
      </c>
      <c r="S303" s="879"/>
      <c r="U303" s="815" t="s">
        <v>953</v>
      </c>
      <c r="V303" s="815" t="s">
        <v>814</v>
      </c>
      <c r="W303" s="816">
        <v>60477</v>
      </c>
      <c r="X303" s="815" t="s">
        <v>810</v>
      </c>
      <c r="Z303" s="815" t="s">
        <v>910</v>
      </c>
      <c r="AA303" s="815" t="s">
        <v>809</v>
      </c>
      <c r="AB303" s="816">
        <v>17</v>
      </c>
    </row>
    <row r="304" spans="1:28" ht="15">
      <c r="A304" s="815" t="s">
        <v>888</v>
      </c>
      <c r="B304" s="815" t="s">
        <v>998</v>
      </c>
      <c r="C304" s="815" t="s">
        <v>810</v>
      </c>
      <c r="D304" s="815" t="s">
        <v>812</v>
      </c>
      <c r="E304" s="816">
        <v>6</v>
      </c>
      <c r="G304" s="815" t="s">
        <v>907</v>
      </c>
      <c r="H304" s="816">
        <v>3</v>
      </c>
      <c r="I304" s="816">
        <v>477</v>
      </c>
      <c r="K304" s="815" t="s">
        <v>683</v>
      </c>
      <c r="L304" s="815" t="s">
        <v>902</v>
      </c>
      <c r="M304" s="815" t="s">
        <v>690</v>
      </c>
      <c r="N304" s="816">
        <v>82</v>
      </c>
      <c r="P304" s="815" t="s">
        <v>907</v>
      </c>
      <c r="Q304" s="816">
        <v>5</v>
      </c>
      <c r="R304" s="816">
        <v>89</v>
      </c>
      <c r="S304" s="879"/>
      <c r="U304" s="815" t="s">
        <v>953</v>
      </c>
      <c r="V304" s="815" t="s">
        <v>814</v>
      </c>
      <c r="W304" s="816">
        <v>38276</v>
      </c>
      <c r="X304" s="815" t="s">
        <v>809</v>
      </c>
      <c r="Z304" s="815" t="s">
        <v>912</v>
      </c>
      <c r="AA304" s="815" t="s">
        <v>810</v>
      </c>
      <c r="AB304" s="816">
        <v>1623</v>
      </c>
    </row>
    <row r="305" spans="1:28" ht="15">
      <c r="A305" s="815" t="s">
        <v>888</v>
      </c>
      <c r="B305" s="815" t="s">
        <v>998</v>
      </c>
      <c r="C305" s="815" t="s">
        <v>810</v>
      </c>
      <c r="D305" s="815" t="s">
        <v>811</v>
      </c>
      <c r="E305" s="816">
        <v>26</v>
      </c>
      <c r="G305" s="815" t="s">
        <v>907</v>
      </c>
      <c r="H305" s="816">
        <v>4</v>
      </c>
      <c r="I305" s="816">
        <v>2161</v>
      </c>
      <c r="K305" s="815" t="s">
        <v>683</v>
      </c>
      <c r="L305" s="815" t="s">
        <v>902</v>
      </c>
      <c r="M305" s="815" t="s">
        <v>691</v>
      </c>
      <c r="N305" s="816">
        <v>6480</v>
      </c>
      <c r="P305" s="815" t="s">
        <v>907</v>
      </c>
      <c r="Q305" s="816">
        <v>6</v>
      </c>
      <c r="R305" s="816">
        <v>67</v>
      </c>
      <c r="S305" s="879"/>
      <c r="U305" s="815" t="s">
        <v>953</v>
      </c>
      <c r="V305" s="815" t="s">
        <v>813</v>
      </c>
      <c r="W305" s="816">
        <v>60810</v>
      </c>
      <c r="X305" s="815" t="s">
        <v>810</v>
      </c>
      <c r="Z305" s="815" t="s">
        <v>912</v>
      </c>
      <c r="AA305" s="815" t="s">
        <v>809</v>
      </c>
      <c r="AB305" s="816">
        <v>1690</v>
      </c>
    </row>
    <row r="306" spans="1:28" ht="15">
      <c r="A306" s="815" t="s">
        <v>888</v>
      </c>
      <c r="B306" s="815" t="s">
        <v>998</v>
      </c>
      <c r="C306" s="815" t="s">
        <v>809</v>
      </c>
      <c r="D306" s="815" t="s">
        <v>812</v>
      </c>
      <c r="E306" s="816">
        <v>8</v>
      </c>
      <c r="G306" s="815" t="s">
        <v>907</v>
      </c>
      <c r="H306" s="816">
        <v>5</v>
      </c>
      <c r="I306" s="816">
        <v>329</v>
      </c>
      <c r="K306" s="815" t="s">
        <v>683</v>
      </c>
      <c r="L306" s="815" t="s">
        <v>904</v>
      </c>
      <c r="M306" s="815" t="s">
        <v>996</v>
      </c>
      <c r="N306" s="816">
        <v>1</v>
      </c>
      <c r="P306" s="815" t="s">
        <v>907</v>
      </c>
      <c r="Q306" s="816">
        <v>7</v>
      </c>
      <c r="R306" s="816">
        <v>47</v>
      </c>
      <c r="S306" s="879"/>
      <c r="U306" s="815" t="s">
        <v>953</v>
      </c>
      <c r="V306" s="815" t="s">
        <v>813</v>
      </c>
      <c r="W306" s="816">
        <v>72410</v>
      </c>
      <c r="X306" s="815" t="s">
        <v>809</v>
      </c>
      <c r="Z306" s="815" t="s">
        <v>913</v>
      </c>
      <c r="AA306" s="815" t="s">
        <v>810</v>
      </c>
      <c r="AB306" s="816">
        <v>9</v>
      </c>
    </row>
    <row r="307" spans="1:28" ht="15">
      <c r="A307" s="815" t="s">
        <v>888</v>
      </c>
      <c r="B307" s="815" t="s">
        <v>998</v>
      </c>
      <c r="C307" s="815" t="s">
        <v>809</v>
      </c>
      <c r="D307" s="815" t="s">
        <v>811</v>
      </c>
      <c r="E307" s="816">
        <v>33</v>
      </c>
      <c r="G307" s="815" t="s">
        <v>907</v>
      </c>
      <c r="H307" s="816">
        <v>6</v>
      </c>
      <c r="I307" s="816">
        <v>307</v>
      </c>
      <c r="K307" s="815" t="s">
        <v>683</v>
      </c>
      <c r="L307" s="815" t="s">
        <v>904</v>
      </c>
      <c r="M307" s="815" t="s">
        <v>677</v>
      </c>
      <c r="N307" s="816">
        <v>18</v>
      </c>
      <c r="P307" s="815" t="s">
        <v>907</v>
      </c>
      <c r="Q307" s="816">
        <v>8</v>
      </c>
      <c r="R307" s="816">
        <v>52</v>
      </c>
      <c r="S307" s="879"/>
      <c r="U307" s="815" t="s">
        <v>954</v>
      </c>
      <c r="V307" s="815" t="s">
        <v>815</v>
      </c>
      <c r="W307" s="816">
        <v>1</v>
      </c>
      <c r="X307" s="815" t="s">
        <v>810</v>
      </c>
      <c r="Z307" s="815" t="s">
        <v>913</v>
      </c>
      <c r="AA307" s="815" t="s">
        <v>809</v>
      </c>
      <c r="AB307" s="816">
        <v>20</v>
      </c>
    </row>
    <row r="308" spans="1:28" ht="15">
      <c r="A308" s="815" t="s">
        <v>890</v>
      </c>
      <c r="B308" s="815" t="s">
        <v>996</v>
      </c>
      <c r="C308" s="815" t="s">
        <v>810</v>
      </c>
      <c r="D308" s="815" t="s">
        <v>811</v>
      </c>
      <c r="E308" s="816">
        <v>2</v>
      </c>
      <c r="G308" s="815" t="s">
        <v>907</v>
      </c>
      <c r="H308" s="816">
        <v>7</v>
      </c>
      <c r="I308" s="816">
        <v>283</v>
      </c>
      <c r="K308" s="815" t="s">
        <v>683</v>
      </c>
      <c r="L308" s="815" t="s">
        <v>904</v>
      </c>
      <c r="M308" s="815" t="s">
        <v>848</v>
      </c>
      <c r="N308" s="816">
        <v>22</v>
      </c>
      <c r="P308" s="815" t="s">
        <v>907</v>
      </c>
      <c r="Q308" s="816">
        <v>9</v>
      </c>
      <c r="R308" s="816">
        <v>15</v>
      </c>
      <c r="S308" s="879"/>
      <c r="U308" s="815" t="s">
        <v>954</v>
      </c>
      <c r="V308" s="815" t="s">
        <v>814</v>
      </c>
      <c r="W308" s="816">
        <v>369</v>
      </c>
      <c r="X308" s="815" t="s">
        <v>810</v>
      </c>
      <c r="Z308" s="815" t="s">
        <v>914</v>
      </c>
      <c r="AA308" s="815" t="s">
        <v>810</v>
      </c>
      <c r="AB308" s="816">
        <v>32</v>
      </c>
    </row>
    <row r="309" spans="1:28" ht="15">
      <c r="A309" s="815" t="s">
        <v>890</v>
      </c>
      <c r="B309" s="815" t="s">
        <v>677</v>
      </c>
      <c r="C309" s="815" t="s">
        <v>810</v>
      </c>
      <c r="D309" s="815" t="s">
        <v>812</v>
      </c>
      <c r="E309" s="816">
        <v>5010</v>
      </c>
      <c r="G309" s="815" t="s">
        <v>907</v>
      </c>
      <c r="H309" s="816">
        <v>8</v>
      </c>
      <c r="I309" s="816">
        <v>231</v>
      </c>
      <c r="K309" s="815" t="s">
        <v>683</v>
      </c>
      <c r="L309" s="815" t="s">
        <v>904</v>
      </c>
      <c r="M309" s="815" t="s">
        <v>851</v>
      </c>
      <c r="N309" s="816">
        <v>1</v>
      </c>
      <c r="P309" s="815" t="s">
        <v>907</v>
      </c>
      <c r="Q309" s="816">
        <v>10</v>
      </c>
      <c r="R309" s="816">
        <v>12</v>
      </c>
      <c r="S309" s="879"/>
      <c r="U309" s="815" t="s">
        <v>954</v>
      </c>
      <c r="V309" s="815" t="s">
        <v>814</v>
      </c>
      <c r="W309" s="816">
        <v>270</v>
      </c>
      <c r="X309" s="815" t="s">
        <v>809</v>
      </c>
      <c r="Z309" s="815" t="s">
        <v>914</v>
      </c>
      <c r="AA309" s="815" t="s">
        <v>809</v>
      </c>
      <c r="AB309" s="816">
        <v>84</v>
      </c>
    </row>
    <row r="310" spans="1:28" ht="15">
      <c r="A310" s="815" t="s">
        <v>890</v>
      </c>
      <c r="B310" s="815" t="s">
        <v>677</v>
      </c>
      <c r="C310" s="815" t="s">
        <v>810</v>
      </c>
      <c r="D310" s="815" t="s">
        <v>811</v>
      </c>
      <c r="E310" s="816">
        <v>4665</v>
      </c>
      <c r="G310" s="815" t="s">
        <v>907</v>
      </c>
      <c r="H310" s="816">
        <v>9</v>
      </c>
      <c r="I310" s="816">
        <v>207</v>
      </c>
      <c r="K310" s="815" t="s">
        <v>683</v>
      </c>
      <c r="L310" s="815" t="s">
        <v>904</v>
      </c>
      <c r="M310" s="815" t="s">
        <v>852</v>
      </c>
      <c r="N310" s="816">
        <v>166</v>
      </c>
      <c r="P310" s="815" t="s">
        <v>907</v>
      </c>
      <c r="Q310" s="816">
        <v>11</v>
      </c>
      <c r="R310" s="816">
        <v>10</v>
      </c>
      <c r="S310" s="879"/>
      <c r="U310" s="815" t="s">
        <v>954</v>
      </c>
      <c r="V310" s="815" t="s">
        <v>813</v>
      </c>
      <c r="W310" s="816">
        <v>533</v>
      </c>
      <c r="X310" s="815" t="s">
        <v>810</v>
      </c>
      <c r="Z310" s="815" t="s">
        <v>868</v>
      </c>
      <c r="AA310" s="815" t="s">
        <v>810</v>
      </c>
      <c r="AB310" s="816">
        <v>17</v>
      </c>
    </row>
    <row r="311" spans="1:28" ht="15">
      <c r="A311" s="815" t="s">
        <v>890</v>
      </c>
      <c r="B311" s="815" t="s">
        <v>677</v>
      </c>
      <c r="C311" s="815" t="s">
        <v>809</v>
      </c>
      <c r="D311" s="815" t="s">
        <v>812</v>
      </c>
      <c r="E311" s="816">
        <v>5002</v>
      </c>
      <c r="G311" s="815" t="s">
        <v>907</v>
      </c>
      <c r="H311" s="816">
        <v>10</v>
      </c>
      <c r="I311" s="816">
        <v>143</v>
      </c>
      <c r="K311" s="815" t="s">
        <v>683</v>
      </c>
      <c r="L311" s="815" t="s">
        <v>904</v>
      </c>
      <c r="M311" s="815" t="s">
        <v>853</v>
      </c>
      <c r="N311" s="816">
        <v>1</v>
      </c>
      <c r="P311" s="815" t="s">
        <v>907</v>
      </c>
      <c r="Q311" s="816">
        <v>12</v>
      </c>
      <c r="R311" s="816">
        <v>14</v>
      </c>
      <c r="S311" s="879"/>
      <c r="U311" s="815" t="s">
        <v>954</v>
      </c>
      <c r="V311" s="815" t="s">
        <v>813</v>
      </c>
      <c r="W311" s="816">
        <v>927</v>
      </c>
      <c r="X311" s="815" t="s">
        <v>809</v>
      </c>
      <c r="Z311" s="815" t="s">
        <v>868</v>
      </c>
      <c r="AA311" s="815" t="s">
        <v>809</v>
      </c>
      <c r="AB311" s="816">
        <v>28</v>
      </c>
    </row>
    <row r="312" spans="1:28" ht="15">
      <c r="A312" s="815" t="s">
        <v>890</v>
      </c>
      <c r="B312" s="815" t="s">
        <v>677</v>
      </c>
      <c r="C312" s="815" t="s">
        <v>809</v>
      </c>
      <c r="D312" s="815" t="s">
        <v>811</v>
      </c>
      <c r="E312" s="816">
        <v>4267</v>
      </c>
      <c r="G312" s="815" t="s">
        <v>907</v>
      </c>
      <c r="H312" s="816">
        <v>11</v>
      </c>
      <c r="I312" s="816">
        <v>133</v>
      </c>
      <c r="K312" s="815" t="s">
        <v>683</v>
      </c>
      <c r="L312" s="815" t="s">
        <v>904</v>
      </c>
      <c r="M312" s="815" t="s">
        <v>854</v>
      </c>
      <c r="N312" s="816">
        <v>2417</v>
      </c>
      <c r="P312" s="815" t="s">
        <v>881</v>
      </c>
      <c r="Q312" s="816">
        <v>0</v>
      </c>
      <c r="R312" s="816">
        <v>8</v>
      </c>
      <c r="S312" s="879"/>
      <c r="U312" s="815" t="s">
        <v>955</v>
      </c>
      <c r="V312" s="815" t="s">
        <v>815</v>
      </c>
      <c r="W312" s="816">
        <v>1</v>
      </c>
      <c r="X312" s="815" t="s">
        <v>810</v>
      </c>
      <c r="Z312" s="815" t="s">
        <v>916</v>
      </c>
      <c r="AA312" s="815" t="s">
        <v>810</v>
      </c>
      <c r="AB312" s="816">
        <v>22</v>
      </c>
    </row>
    <row r="313" spans="1:28" ht="15">
      <c r="A313" s="815" t="s">
        <v>890</v>
      </c>
      <c r="B313" s="815" t="s">
        <v>681</v>
      </c>
      <c r="C313" s="815" t="s">
        <v>810</v>
      </c>
      <c r="D313" s="815" t="s">
        <v>812</v>
      </c>
      <c r="E313" s="816">
        <v>178</v>
      </c>
      <c r="G313" s="815" t="s">
        <v>907</v>
      </c>
      <c r="H313" s="816">
        <v>12</v>
      </c>
      <c r="I313" s="816">
        <v>239</v>
      </c>
      <c r="K313" s="815" t="s">
        <v>683</v>
      </c>
      <c r="L313" s="815" t="s">
        <v>904</v>
      </c>
      <c r="M313" s="815" t="s">
        <v>855</v>
      </c>
      <c r="N313" s="816">
        <v>1</v>
      </c>
      <c r="P313" s="815" t="s">
        <v>881</v>
      </c>
      <c r="Q313" s="816">
        <v>1</v>
      </c>
      <c r="R313" s="816">
        <v>41</v>
      </c>
      <c r="S313" s="879"/>
      <c r="U313" s="815" t="s">
        <v>955</v>
      </c>
      <c r="V313" s="815" t="s">
        <v>815</v>
      </c>
      <c r="W313" s="816">
        <v>2</v>
      </c>
      <c r="X313" s="815" t="s">
        <v>809</v>
      </c>
      <c r="Z313" s="815" t="s">
        <v>916</v>
      </c>
      <c r="AA313" s="815" t="s">
        <v>809</v>
      </c>
      <c r="AB313" s="816">
        <v>37</v>
      </c>
    </row>
    <row r="314" spans="1:28" ht="15">
      <c r="A314" s="815" t="s">
        <v>890</v>
      </c>
      <c r="B314" s="815" t="s">
        <v>681</v>
      </c>
      <c r="C314" s="815" t="s">
        <v>810</v>
      </c>
      <c r="D314" s="815" t="s">
        <v>811</v>
      </c>
      <c r="E314" s="816">
        <v>524</v>
      </c>
      <c r="G314" s="815" t="s">
        <v>881</v>
      </c>
      <c r="H314" s="816">
        <v>0</v>
      </c>
      <c r="I314" s="816">
        <v>386</v>
      </c>
      <c r="K314" s="815" t="s">
        <v>683</v>
      </c>
      <c r="L314" s="815" t="s">
        <v>904</v>
      </c>
      <c r="M314" s="815" t="s">
        <v>856</v>
      </c>
      <c r="N314" s="816">
        <v>400</v>
      </c>
      <c r="P314" s="815" t="s">
        <v>881</v>
      </c>
      <c r="Q314" s="816">
        <v>2</v>
      </c>
      <c r="R314" s="816">
        <v>134</v>
      </c>
      <c r="S314" s="879"/>
      <c r="U314" s="815" t="s">
        <v>955</v>
      </c>
      <c r="V314" s="815" t="s">
        <v>814</v>
      </c>
      <c r="W314" s="816">
        <v>873</v>
      </c>
      <c r="X314" s="815" t="s">
        <v>810</v>
      </c>
      <c r="Z314" s="815" t="s">
        <v>896</v>
      </c>
      <c r="AA314" s="815" t="s">
        <v>810</v>
      </c>
      <c r="AB314" s="816">
        <v>471</v>
      </c>
    </row>
    <row r="315" spans="1:28" ht="15">
      <c r="A315" s="815" t="s">
        <v>890</v>
      </c>
      <c r="B315" s="815" t="s">
        <v>681</v>
      </c>
      <c r="C315" s="815" t="s">
        <v>809</v>
      </c>
      <c r="D315" s="815" t="s">
        <v>812</v>
      </c>
      <c r="E315" s="816">
        <v>192</v>
      </c>
      <c r="G315" s="815" t="s">
        <v>881</v>
      </c>
      <c r="H315" s="816">
        <v>1</v>
      </c>
      <c r="I315" s="816">
        <v>1598</v>
      </c>
      <c r="K315" s="815" t="s">
        <v>683</v>
      </c>
      <c r="L315" s="815" t="s">
        <v>904</v>
      </c>
      <c r="M315" s="815" t="s">
        <v>681</v>
      </c>
      <c r="N315" s="816">
        <v>5</v>
      </c>
      <c r="P315" s="815" t="s">
        <v>881</v>
      </c>
      <c r="Q315" s="816">
        <v>3</v>
      </c>
      <c r="R315" s="816">
        <v>62</v>
      </c>
      <c r="S315" s="879"/>
      <c r="U315" s="815" t="s">
        <v>955</v>
      </c>
      <c r="V315" s="815" t="s">
        <v>814</v>
      </c>
      <c r="W315" s="816">
        <v>584</v>
      </c>
      <c r="X315" s="815" t="s">
        <v>809</v>
      </c>
      <c r="Z315" s="815" t="s">
        <v>896</v>
      </c>
      <c r="AA315" s="815" t="s">
        <v>809</v>
      </c>
      <c r="AB315" s="816">
        <v>681</v>
      </c>
    </row>
    <row r="316" spans="1:28" ht="15">
      <c r="A316" s="815" t="s">
        <v>890</v>
      </c>
      <c r="B316" s="815" t="s">
        <v>681</v>
      </c>
      <c r="C316" s="815" t="s">
        <v>809</v>
      </c>
      <c r="D316" s="815" t="s">
        <v>811</v>
      </c>
      <c r="E316" s="816">
        <v>495</v>
      </c>
      <c r="G316" s="815" t="s">
        <v>881</v>
      </c>
      <c r="H316" s="816">
        <v>2</v>
      </c>
      <c r="I316" s="816">
        <v>5438</v>
      </c>
      <c r="K316" s="815" t="s">
        <v>683</v>
      </c>
      <c r="L316" s="815" t="s">
        <v>904</v>
      </c>
      <c r="M316" s="815" t="s">
        <v>857</v>
      </c>
      <c r="N316" s="816">
        <v>14</v>
      </c>
      <c r="P316" s="815" t="s">
        <v>881</v>
      </c>
      <c r="Q316" s="816">
        <v>4</v>
      </c>
      <c r="R316" s="816">
        <v>776</v>
      </c>
      <c r="S316" s="879"/>
      <c r="U316" s="815" t="s">
        <v>955</v>
      </c>
      <c r="V316" s="815" t="s">
        <v>813</v>
      </c>
      <c r="W316" s="816">
        <v>783</v>
      </c>
      <c r="X316" s="815" t="s">
        <v>810</v>
      </c>
      <c r="Z316" s="815" t="s">
        <v>919</v>
      </c>
      <c r="AA316" s="815" t="s">
        <v>810</v>
      </c>
      <c r="AB316" s="816">
        <v>667</v>
      </c>
    </row>
    <row r="317" spans="1:28" ht="15">
      <c r="A317" s="815" t="s">
        <v>890</v>
      </c>
      <c r="B317" s="815" t="s">
        <v>683</v>
      </c>
      <c r="C317" s="815" t="s">
        <v>810</v>
      </c>
      <c r="D317" s="815" t="s">
        <v>812</v>
      </c>
      <c r="E317" s="816">
        <v>22</v>
      </c>
      <c r="G317" s="815" t="s">
        <v>881</v>
      </c>
      <c r="H317" s="816">
        <v>3</v>
      </c>
      <c r="I317" s="816">
        <v>2393</v>
      </c>
      <c r="K317" s="815" t="s">
        <v>683</v>
      </c>
      <c r="L317" s="815" t="s">
        <v>904</v>
      </c>
      <c r="M317" s="815" t="s">
        <v>858</v>
      </c>
      <c r="N317" s="816">
        <v>32</v>
      </c>
      <c r="P317" s="815" t="s">
        <v>881</v>
      </c>
      <c r="Q317" s="816">
        <v>5</v>
      </c>
      <c r="R317" s="816">
        <v>76</v>
      </c>
      <c r="S317" s="879"/>
      <c r="U317" s="815" t="s">
        <v>955</v>
      </c>
      <c r="V317" s="815" t="s">
        <v>813</v>
      </c>
      <c r="W317" s="816">
        <v>1008</v>
      </c>
      <c r="X317" s="815" t="s">
        <v>809</v>
      </c>
      <c r="Z317" s="815" t="s">
        <v>919</v>
      </c>
      <c r="AA317" s="815" t="s">
        <v>809</v>
      </c>
      <c r="AB317" s="816">
        <v>810</v>
      </c>
    </row>
    <row r="318" spans="1:28" ht="15">
      <c r="A318" s="815" t="s">
        <v>890</v>
      </c>
      <c r="B318" s="815" t="s">
        <v>683</v>
      </c>
      <c r="C318" s="815" t="s">
        <v>810</v>
      </c>
      <c r="D318" s="815" t="s">
        <v>811</v>
      </c>
      <c r="E318" s="816">
        <v>16</v>
      </c>
      <c r="G318" s="815" t="s">
        <v>881</v>
      </c>
      <c r="H318" s="816">
        <v>4</v>
      </c>
      <c r="I318" s="816">
        <v>7560</v>
      </c>
      <c r="K318" s="815" t="s">
        <v>683</v>
      </c>
      <c r="L318" s="815" t="s">
        <v>904</v>
      </c>
      <c r="M318" s="815" t="s">
        <v>859</v>
      </c>
      <c r="N318" s="816">
        <v>7</v>
      </c>
      <c r="P318" s="815" t="s">
        <v>881</v>
      </c>
      <c r="Q318" s="816">
        <v>6</v>
      </c>
      <c r="R318" s="816">
        <v>60</v>
      </c>
      <c r="S318" s="879"/>
      <c r="U318" s="815" t="s">
        <v>956</v>
      </c>
      <c r="V318" s="815" t="s">
        <v>815</v>
      </c>
      <c r="W318" s="816">
        <v>1</v>
      </c>
      <c r="X318" s="815" t="s">
        <v>810</v>
      </c>
      <c r="Z318" s="815" t="s">
        <v>921</v>
      </c>
      <c r="AA318" s="815" t="s">
        <v>810</v>
      </c>
      <c r="AB318" s="816">
        <v>19</v>
      </c>
    </row>
    <row r="319" spans="1:28" ht="15">
      <c r="A319" s="815" t="s">
        <v>890</v>
      </c>
      <c r="B319" s="815" t="s">
        <v>683</v>
      </c>
      <c r="C319" s="815" t="s">
        <v>809</v>
      </c>
      <c r="D319" s="815" t="s">
        <v>812</v>
      </c>
      <c r="E319" s="816">
        <v>21</v>
      </c>
      <c r="G319" s="815" t="s">
        <v>881</v>
      </c>
      <c r="H319" s="816">
        <v>5</v>
      </c>
      <c r="I319" s="816">
        <v>1097</v>
      </c>
      <c r="K319" s="815" t="s">
        <v>683</v>
      </c>
      <c r="L319" s="815" t="s">
        <v>904</v>
      </c>
      <c r="M319" s="815" t="s">
        <v>863</v>
      </c>
      <c r="N319" s="816">
        <v>12</v>
      </c>
      <c r="P319" s="815" t="s">
        <v>881</v>
      </c>
      <c r="Q319" s="816">
        <v>7</v>
      </c>
      <c r="R319" s="816">
        <v>45</v>
      </c>
      <c r="S319" s="879"/>
      <c r="U319" s="815" t="s">
        <v>956</v>
      </c>
      <c r="V319" s="815" t="s">
        <v>815</v>
      </c>
      <c r="W319" s="816">
        <v>2</v>
      </c>
      <c r="X319" s="815" t="s">
        <v>809</v>
      </c>
      <c r="Z319" s="815" t="s">
        <v>921</v>
      </c>
      <c r="AA319" s="815" t="s">
        <v>809</v>
      </c>
      <c r="AB319" s="816">
        <v>27</v>
      </c>
    </row>
    <row r="320" spans="1:28" ht="15">
      <c r="A320" s="815" t="s">
        <v>890</v>
      </c>
      <c r="B320" s="815" t="s">
        <v>683</v>
      </c>
      <c r="C320" s="815" t="s">
        <v>809</v>
      </c>
      <c r="D320" s="815" t="s">
        <v>811</v>
      </c>
      <c r="E320" s="816">
        <v>9</v>
      </c>
      <c r="G320" s="815" t="s">
        <v>881</v>
      </c>
      <c r="H320" s="816">
        <v>6</v>
      </c>
      <c r="I320" s="816">
        <v>1052</v>
      </c>
      <c r="K320" s="815" t="s">
        <v>683</v>
      </c>
      <c r="L320" s="815" t="s">
        <v>904</v>
      </c>
      <c r="M320" s="815" t="s">
        <v>864</v>
      </c>
      <c r="N320" s="816">
        <v>26</v>
      </c>
      <c r="P320" s="815" t="s">
        <v>881</v>
      </c>
      <c r="Q320" s="816">
        <v>8</v>
      </c>
      <c r="R320" s="816">
        <v>22</v>
      </c>
      <c r="S320" s="879"/>
      <c r="U320" s="815" t="s">
        <v>956</v>
      </c>
      <c r="V320" s="815" t="s">
        <v>814</v>
      </c>
      <c r="W320" s="816">
        <v>918</v>
      </c>
      <c r="X320" s="815" t="s">
        <v>810</v>
      </c>
      <c r="Z320" s="815" t="s">
        <v>883</v>
      </c>
      <c r="AA320" s="815" t="s">
        <v>810</v>
      </c>
      <c r="AB320" s="816">
        <v>717</v>
      </c>
    </row>
    <row r="321" spans="1:28" ht="15">
      <c r="A321" s="815" t="s">
        <v>890</v>
      </c>
      <c r="B321" s="815" t="s">
        <v>815</v>
      </c>
      <c r="C321" s="815" t="s">
        <v>810</v>
      </c>
      <c r="D321" s="815" t="s">
        <v>811</v>
      </c>
      <c r="E321" s="816">
        <v>4</v>
      </c>
      <c r="G321" s="815" t="s">
        <v>881</v>
      </c>
      <c r="H321" s="816">
        <v>7</v>
      </c>
      <c r="I321" s="816">
        <v>966</v>
      </c>
      <c r="K321" s="815" t="s">
        <v>683</v>
      </c>
      <c r="L321" s="815" t="s">
        <v>904</v>
      </c>
      <c r="M321" s="815" t="s">
        <v>684</v>
      </c>
      <c r="N321" s="816">
        <v>1</v>
      </c>
      <c r="P321" s="815" t="s">
        <v>881</v>
      </c>
      <c r="Q321" s="816">
        <v>9</v>
      </c>
      <c r="R321" s="816">
        <v>16</v>
      </c>
      <c r="S321" s="879"/>
      <c r="U321" s="815" t="s">
        <v>956</v>
      </c>
      <c r="V321" s="815" t="s">
        <v>814</v>
      </c>
      <c r="W321" s="816">
        <v>501</v>
      </c>
      <c r="X321" s="815" t="s">
        <v>809</v>
      </c>
      <c r="Z321" s="815" t="s">
        <v>883</v>
      </c>
      <c r="AA321" s="815" t="s">
        <v>809</v>
      </c>
      <c r="AB321" s="816">
        <v>1122</v>
      </c>
    </row>
    <row r="322" spans="1:28" ht="15">
      <c r="A322" s="815" t="s">
        <v>890</v>
      </c>
      <c r="B322" s="815" t="s">
        <v>815</v>
      </c>
      <c r="C322" s="815" t="s">
        <v>809</v>
      </c>
      <c r="D322" s="815" t="s">
        <v>811</v>
      </c>
      <c r="E322" s="816">
        <v>2</v>
      </c>
      <c r="G322" s="815" t="s">
        <v>881</v>
      </c>
      <c r="H322" s="816">
        <v>8</v>
      </c>
      <c r="I322" s="816">
        <v>777</v>
      </c>
      <c r="K322" s="815" t="s">
        <v>683</v>
      </c>
      <c r="L322" s="815" t="s">
        <v>904</v>
      </c>
      <c r="M322" s="815" t="s">
        <v>687</v>
      </c>
      <c r="N322" s="816">
        <v>24659</v>
      </c>
      <c r="P322" s="815" t="s">
        <v>881</v>
      </c>
      <c r="Q322" s="816">
        <v>10</v>
      </c>
      <c r="R322" s="816">
        <v>5</v>
      </c>
      <c r="S322" s="879"/>
      <c r="U322" s="815" t="s">
        <v>956</v>
      </c>
      <c r="V322" s="815" t="s">
        <v>813</v>
      </c>
      <c r="W322" s="816">
        <v>679</v>
      </c>
      <c r="X322" s="815" t="s">
        <v>810</v>
      </c>
      <c r="Z322" s="815" t="s">
        <v>898</v>
      </c>
      <c r="AA322" s="815" t="s">
        <v>810</v>
      </c>
      <c r="AB322" s="816">
        <v>781</v>
      </c>
    </row>
    <row r="323" spans="1:28" ht="15">
      <c r="A323" s="815" t="s">
        <v>890</v>
      </c>
      <c r="B323" s="815" t="s">
        <v>997</v>
      </c>
      <c r="C323" s="815" t="s">
        <v>810</v>
      </c>
      <c r="D323" s="815" t="s">
        <v>812</v>
      </c>
      <c r="E323" s="816">
        <v>1840</v>
      </c>
      <c r="G323" s="815" t="s">
        <v>881</v>
      </c>
      <c r="H323" s="816">
        <v>9</v>
      </c>
      <c r="I323" s="816">
        <v>595</v>
      </c>
      <c r="K323" s="815" t="s">
        <v>683</v>
      </c>
      <c r="L323" s="815" t="s">
        <v>904</v>
      </c>
      <c r="M323" s="815" t="s">
        <v>688</v>
      </c>
      <c r="N323" s="816">
        <v>1</v>
      </c>
      <c r="P323" s="815" t="s">
        <v>881</v>
      </c>
      <c r="Q323" s="816">
        <v>11</v>
      </c>
      <c r="R323" s="816">
        <v>7</v>
      </c>
      <c r="S323" s="879"/>
      <c r="U323" s="815" t="s">
        <v>956</v>
      </c>
      <c r="V323" s="815" t="s">
        <v>813</v>
      </c>
      <c r="W323" s="816">
        <v>1414</v>
      </c>
      <c r="X323" s="815" t="s">
        <v>809</v>
      </c>
      <c r="Z323" s="815" t="s">
        <v>898</v>
      </c>
      <c r="AA323" s="815" t="s">
        <v>809</v>
      </c>
      <c r="AB323" s="816">
        <v>1114</v>
      </c>
    </row>
    <row r="324" spans="1:28" ht="15">
      <c r="A324" s="815" t="s">
        <v>890</v>
      </c>
      <c r="B324" s="815" t="s">
        <v>997</v>
      </c>
      <c r="C324" s="815" t="s">
        <v>810</v>
      </c>
      <c r="D324" s="815" t="s">
        <v>811</v>
      </c>
      <c r="E324" s="816">
        <v>1066</v>
      </c>
      <c r="G324" s="815" t="s">
        <v>881</v>
      </c>
      <c r="H324" s="816">
        <v>10</v>
      </c>
      <c r="I324" s="816">
        <v>442</v>
      </c>
      <c r="K324" s="815" t="s">
        <v>683</v>
      </c>
      <c r="L324" s="815" t="s">
        <v>904</v>
      </c>
      <c r="M324" s="815" t="s">
        <v>689</v>
      </c>
      <c r="N324" s="816">
        <v>6</v>
      </c>
      <c r="P324" s="815" t="s">
        <v>881</v>
      </c>
      <c r="Q324" s="816">
        <v>12</v>
      </c>
      <c r="R324" s="816">
        <v>5</v>
      </c>
      <c r="S324" s="879"/>
      <c r="U324" s="815" t="s">
        <v>957</v>
      </c>
      <c r="V324" s="815" t="s">
        <v>815</v>
      </c>
      <c r="W324" s="816">
        <v>89</v>
      </c>
      <c r="X324" s="815" t="s">
        <v>810</v>
      </c>
      <c r="Z324" s="815" t="s">
        <v>915</v>
      </c>
      <c r="AA324" s="815" t="s">
        <v>810</v>
      </c>
      <c r="AB324" s="816">
        <v>47</v>
      </c>
    </row>
    <row r="325" spans="1:28" ht="15">
      <c r="A325" s="815" t="s">
        <v>890</v>
      </c>
      <c r="B325" s="815" t="s">
        <v>997</v>
      </c>
      <c r="C325" s="815" t="s">
        <v>809</v>
      </c>
      <c r="D325" s="815" t="s">
        <v>812</v>
      </c>
      <c r="E325" s="816">
        <v>1855</v>
      </c>
      <c r="G325" s="815" t="s">
        <v>881</v>
      </c>
      <c r="H325" s="816">
        <v>11</v>
      </c>
      <c r="I325" s="816">
        <v>297</v>
      </c>
      <c r="K325" s="815" t="s">
        <v>683</v>
      </c>
      <c r="L325" s="815" t="s">
        <v>904</v>
      </c>
      <c r="M325" s="815" t="s">
        <v>690</v>
      </c>
      <c r="N325" s="816">
        <v>44</v>
      </c>
      <c r="P325" s="815" t="s">
        <v>910</v>
      </c>
      <c r="Q325" s="816">
        <v>0</v>
      </c>
      <c r="R325" s="816">
        <v>6</v>
      </c>
      <c r="S325" s="879"/>
      <c r="U325" s="815" t="s">
        <v>957</v>
      </c>
      <c r="V325" s="815" t="s">
        <v>815</v>
      </c>
      <c r="W325" s="816">
        <v>106</v>
      </c>
      <c r="X325" s="815" t="s">
        <v>809</v>
      </c>
      <c r="Z325" s="815" t="s">
        <v>915</v>
      </c>
      <c r="AA325" s="815" t="s">
        <v>809</v>
      </c>
      <c r="AB325" s="816">
        <v>117</v>
      </c>
    </row>
    <row r="326" spans="1:28" ht="15">
      <c r="A326" s="815" t="s">
        <v>890</v>
      </c>
      <c r="B326" s="815" t="s">
        <v>997</v>
      </c>
      <c r="C326" s="815" t="s">
        <v>809</v>
      </c>
      <c r="D326" s="815" t="s">
        <v>811</v>
      </c>
      <c r="E326" s="816">
        <v>1001</v>
      </c>
      <c r="G326" s="815" t="s">
        <v>881</v>
      </c>
      <c r="H326" s="816">
        <v>12</v>
      </c>
      <c r="I326" s="816">
        <v>532</v>
      </c>
      <c r="K326" s="815" t="s">
        <v>683</v>
      </c>
      <c r="L326" s="815" t="s">
        <v>904</v>
      </c>
      <c r="M326" s="815" t="s">
        <v>691</v>
      </c>
      <c r="N326" s="816">
        <v>19770</v>
      </c>
      <c r="P326" s="815" t="s">
        <v>910</v>
      </c>
      <c r="Q326" s="816">
        <v>1</v>
      </c>
      <c r="R326" s="816">
        <v>30</v>
      </c>
      <c r="S326" s="879"/>
      <c r="U326" s="815" t="s">
        <v>957</v>
      </c>
      <c r="V326" s="815" t="s">
        <v>814</v>
      </c>
      <c r="W326" s="816">
        <v>14977</v>
      </c>
      <c r="X326" s="815" t="s">
        <v>810</v>
      </c>
      <c r="Z326" s="815" t="s">
        <v>926</v>
      </c>
      <c r="AA326" s="815" t="s">
        <v>810</v>
      </c>
      <c r="AB326" s="816">
        <v>52</v>
      </c>
    </row>
    <row r="327" spans="1:28" ht="15">
      <c r="A327" s="815" t="s">
        <v>890</v>
      </c>
      <c r="B327" s="815" t="s">
        <v>998</v>
      </c>
      <c r="C327" s="815" t="s">
        <v>810</v>
      </c>
      <c r="D327" s="815" t="s">
        <v>812</v>
      </c>
      <c r="E327" s="816">
        <v>3</v>
      </c>
      <c r="G327" s="815" t="s">
        <v>910</v>
      </c>
      <c r="H327" s="816">
        <v>0</v>
      </c>
      <c r="I327" s="816">
        <v>74</v>
      </c>
      <c r="K327" s="815" t="s">
        <v>683</v>
      </c>
      <c r="L327" s="815" t="s">
        <v>906</v>
      </c>
      <c r="M327" s="815" t="s">
        <v>677</v>
      </c>
      <c r="N327" s="816">
        <v>3</v>
      </c>
      <c r="P327" s="815" t="s">
        <v>910</v>
      </c>
      <c r="Q327" s="816">
        <v>2</v>
      </c>
      <c r="R327" s="816">
        <v>89</v>
      </c>
      <c r="S327" s="879"/>
      <c r="U327" s="815" t="s">
        <v>957</v>
      </c>
      <c r="V327" s="815" t="s">
        <v>814</v>
      </c>
      <c r="W327" s="816">
        <v>9491</v>
      </c>
      <c r="X327" s="815" t="s">
        <v>809</v>
      </c>
      <c r="Z327" s="815" t="s">
        <v>926</v>
      </c>
      <c r="AA327" s="815" t="s">
        <v>809</v>
      </c>
      <c r="AB327" s="816">
        <v>69</v>
      </c>
    </row>
    <row r="328" spans="1:28" ht="15">
      <c r="A328" s="815" t="s">
        <v>890</v>
      </c>
      <c r="B328" s="815" t="s">
        <v>998</v>
      </c>
      <c r="C328" s="815" t="s">
        <v>810</v>
      </c>
      <c r="D328" s="815" t="s">
        <v>811</v>
      </c>
      <c r="E328" s="816">
        <v>6</v>
      </c>
      <c r="G328" s="815" t="s">
        <v>910</v>
      </c>
      <c r="H328" s="816">
        <v>1</v>
      </c>
      <c r="I328" s="816">
        <v>390</v>
      </c>
      <c r="K328" s="815" t="s">
        <v>683</v>
      </c>
      <c r="L328" s="815" t="s">
        <v>906</v>
      </c>
      <c r="M328" s="815" t="s">
        <v>848</v>
      </c>
      <c r="N328" s="816">
        <v>2</v>
      </c>
      <c r="P328" s="815" t="s">
        <v>910</v>
      </c>
      <c r="Q328" s="816">
        <v>3</v>
      </c>
      <c r="R328" s="816">
        <v>40</v>
      </c>
      <c r="S328" s="879"/>
      <c r="U328" s="815" t="s">
        <v>957</v>
      </c>
      <c r="V328" s="815" t="s">
        <v>813</v>
      </c>
      <c r="W328" s="816">
        <v>13889</v>
      </c>
      <c r="X328" s="815" t="s">
        <v>810</v>
      </c>
      <c r="Z328" s="815" t="s">
        <v>927</v>
      </c>
      <c r="AA328" s="815" t="s">
        <v>810</v>
      </c>
      <c r="AB328" s="816">
        <v>8</v>
      </c>
    </row>
    <row r="329" spans="1:28" ht="15">
      <c r="A329" s="815" t="s">
        <v>890</v>
      </c>
      <c r="B329" s="815" t="s">
        <v>998</v>
      </c>
      <c r="C329" s="815" t="s">
        <v>809</v>
      </c>
      <c r="D329" s="815" t="s">
        <v>812</v>
      </c>
      <c r="E329" s="816">
        <v>5</v>
      </c>
      <c r="G329" s="815" t="s">
        <v>910</v>
      </c>
      <c r="H329" s="816">
        <v>2</v>
      </c>
      <c r="I329" s="816">
        <v>1049</v>
      </c>
      <c r="K329" s="815" t="s">
        <v>683</v>
      </c>
      <c r="L329" s="815" t="s">
        <v>906</v>
      </c>
      <c r="M329" s="815" t="s">
        <v>850</v>
      </c>
      <c r="N329" s="816">
        <v>1</v>
      </c>
      <c r="P329" s="815" t="s">
        <v>910</v>
      </c>
      <c r="Q329" s="816">
        <v>4</v>
      </c>
      <c r="R329" s="816">
        <v>340</v>
      </c>
      <c r="S329" s="879"/>
      <c r="U329" s="815" t="s">
        <v>957</v>
      </c>
      <c r="V329" s="815" t="s">
        <v>813</v>
      </c>
      <c r="W329" s="816">
        <v>18848</v>
      </c>
      <c r="X329" s="815" t="s">
        <v>809</v>
      </c>
      <c r="Z329" s="815" t="s">
        <v>927</v>
      </c>
      <c r="AA329" s="815" t="s">
        <v>809</v>
      </c>
      <c r="AB329" s="816">
        <v>27</v>
      </c>
    </row>
    <row r="330" spans="1:28" ht="15">
      <c r="A330" s="815" t="s">
        <v>890</v>
      </c>
      <c r="B330" s="815" t="s">
        <v>998</v>
      </c>
      <c r="C330" s="815" t="s">
        <v>809</v>
      </c>
      <c r="D330" s="815" t="s">
        <v>811</v>
      </c>
      <c r="E330" s="816">
        <v>13</v>
      </c>
      <c r="G330" s="815" t="s">
        <v>910</v>
      </c>
      <c r="H330" s="816">
        <v>3</v>
      </c>
      <c r="I330" s="816">
        <v>562</v>
      </c>
      <c r="K330" s="815" t="s">
        <v>683</v>
      </c>
      <c r="L330" s="815" t="s">
        <v>906</v>
      </c>
      <c r="M330" s="815" t="s">
        <v>852</v>
      </c>
      <c r="N330" s="816">
        <v>824</v>
      </c>
      <c r="P330" s="815" t="s">
        <v>910</v>
      </c>
      <c r="Q330" s="816">
        <v>5</v>
      </c>
      <c r="R330" s="816">
        <v>36</v>
      </c>
      <c r="S330" s="879"/>
      <c r="U330" s="815" t="s">
        <v>958</v>
      </c>
      <c r="V330" s="815" t="s">
        <v>815</v>
      </c>
      <c r="W330" s="816">
        <v>84</v>
      </c>
      <c r="X330" s="815" t="s">
        <v>810</v>
      </c>
      <c r="Z330" s="815" t="s">
        <v>928</v>
      </c>
      <c r="AA330" s="815" t="s">
        <v>810</v>
      </c>
      <c r="AB330" s="816">
        <v>44</v>
      </c>
    </row>
    <row r="331" spans="1:28" ht="15">
      <c r="A331" s="815" t="s">
        <v>892</v>
      </c>
      <c r="B331" s="815" t="s">
        <v>996</v>
      </c>
      <c r="C331" s="815" t="s">
        <v>810</v>
      </c>
      <c r="D331" s="815" t="s">
        <v>812</v>
      </c>
      <c r="E331" s="816">
        <v>1</v>
      </c>
      <c r="G331" s="815" t="s">
        <v>910</v>
      </c>
      <c r="H331" s="816">
        <v>4</v>
      </c>
      <c r="I331" s="816">
        <v>2558</v>
      </c>
      <c r="K331" s="815" t="s">
        <v>683</v>
      </c>
      <c r="L331" s="815" t="s">
        <v>906</v>
      </c>
      <c r="M331" s="815" t="s">
        <v>854</v>
      </c>
      <c r="N331" s="816">
        <v>325</v>
      </c>
      <c r="P331" s="815" t="s">
        <v>910</v>
      </c>
      <c r="Q331" s="816">
        <v>6</v>
      </c>
      <c r="R331" s="816">
        <v>32</v>
      </c>
      <c r="S331" s="879"/>
      <c r="U331" s="815" t="s">
        <v>958</v>
      </c>
      <c r="V331" s="815" t="s">
        <v>815</v>
      </c>
      <c r="W331" s="816">
        <v>90</v>
      </c>
      <c r="X331" s="815" t="s">
        <v>809</v>
      </c>
      <c r="Z331" s="815" t="s">
        <v>928</v>
      </c>
      <c r="AA331" s="815" t="s">
        <v>809</v>
      </c>
      <c r="AB331" s="816">
        <v>86</v>
      </c>
    </row>
    <row r="332" spans="1:28" ht="15">
      <c r="A332" s="815" t="s">
        <v>892</v>
      </c>
      <c r="B332" s="815" t="s">
        <v>996</v>
      </c>
      <c r="C332" s="815" t="s">
        <v>810</v>
      </c>
      <c r="D332" s="815" t="s">
        <v>811</v>
      </c>
      <c r="E332" s="816">
        <v>1</v>
      </c>
      <c r="G332" s="815" t="s">
        <v>910</v>
      </c>
      <c r="H332" s="816">
        <v>5</v>
      </c>
      <c r="I332" s="816">
        <v>387</v>
      </c>
      <c r="K332" s="815" t="s">
        <v>683</v>
      </c>
      <c r="L332" s="815" t="s">
        <v>906</v>
      </c>
      <c r="M332" s="815" t="s">
        <v>855</v>
      </c>
      <c r="N332" s="816">
        <v>2</v>
      </c>
      <c r="P332" s="815" t="s">
        <v>910</v>
      </c>
      <c r="Q332" s="816">
        <v>7</v>
      </c>
      <c r="R332" s="816">
        <v>18</v>
      </c>
      <c r="S332" s="879"/>
      <c r="U332" s="815" t="s">
        <v>958</v>
      </c>
      <c r="V332" s="815" t="s">
        <v>814</v>
      </c>
      <c r="W332" s="816">
        <v>9419</v>
      </c>
      <c r="X332" s="815" t="s">
        <v>810</v>
      </c>
      <c r="Z332" s="815" t="s">
        <v>929</v>
      </c>
      <c r="AA332" s="815" t="s">
        <v>810</v>
      </c>
      <c r="AB332" s="816">
        <v>1084</v>
      </c>
    </row>
    <row r="333" spans="1:28" ht="15">
      <c r="A333" s="815" t="s">
        <v>892</v>
      </c>
      <c r="B333" s="815" t="s">
        <v>996</v>
      </c>
      <c r="C333" s="815" t="s">
        <v>809</v>
      </c>
      <c r="D333" s="815" t="s">
        <v>812</v>
      </c>
      <c r="E333" s="816">
        <v>4</v>
      </c>
      <c r="G333" s="815" t="s">
        <v>910</v>
      </c>
      <c r="H333" s="816">
        <v>6</v>
      </c>
      <c r="I333" s="816">
        <v>372</v>
      </c>
      <c r="K333" s="815" t="s">
        <v>683</v>
      </c>
      <c r="L333" s="815" t="s">
        <v>906</v>
      </c>
      <c r="M333" s="815" t="s">
        <v>856</v>
      </c>
      <c r="N333" s="816">
        <v>5</v>
      </c>
      <c r="P333" s="815" t="s">
        <v>910</v>
      </c>
      <c r="Q333" s="816">
        <v>8</v>
      </c>
      <c r="R333" s="816">
        <v>16</v>
      </c>
      <c r="S333" s="879"/>
      <c r="U333" s="815" t="s">
        <v>958</v>
      </c>
      <c r="V333" s="815" t="s">
        <v>814</v>
      </c>
      <c r="W333" s="816">
        <v>5788</v>
      </c>
      <c r="X333" s="815" t="s">
        <v>809</v>
      </c>
      <c r="Z333" s="815" t="s">
        <v>929</v>
      </c>
      <c r="AA333" s="815" t="s">
        <v>809</v>
      </c>
      <c r="AB333" s="816">
        <v>1173</v>
      </c>
    </row>
    <row r="334" spans="1:28" ht="15">
      <c r="A334" s="815" t="s">
        <v>892</v>
      </c>
      <c r="B334" s="815" t="s">
        <v>996</v>
      </c>
      <c r="C334" s="815" t="s">
        <v>809</v>
      </c>
      <c r="D334" s="815" t="s">
        <v>811</v>
      </c>
      <c r="E334" s="816">
        <v>5</v>
      </c>
      <c r="G334" s="815" t="s">
        <v>910</v>
      </c>
      <c r="H334" s="816">
        <v>7</v>
      </c>
      <c r="I334" s="816">
        <v>330</v>
      </c>
      <c r="K334" s="815" t="s">
        <v>683</v>
      </c>
      <c r="L334" s="815" t="s">
        <v>906</v>
      </c>
      <c r="M334" s="815" t="s">
        <v>681</v>
      </c>
      <c r="N334" s="816">
        <v>3</v>
      </c>
      <c r="P334" s="815" t="s">
        <v>910</v>
      </c>
      <c r="Q334" s="816">
        <v>9</v>
      </c>
      <c r="R334" s="816">
        <v>13</v>
      </c>
      <c r="S334" s="879"/>
      <c r="U334" s="815" t="s">
        <v>958</v>
      </c>
      <c r="V334" s="815" t="s">
        <v>813</v>
      </c>
      <c r="W334" s="816">
        <v>9971</v>
      </c>
      <c r="X334" s="815" t="s">
        <v>810</v>
      </c>
      <c r="Z334" s="815" t="s">
        <v>930</v>
      </c>
      <c r="AA334" s="815" t="s">
        <v>810</v>
      </c>
      <c r="AB334" s="816">
        <v>110</v>
      </c>
    </row>
    <row r="335" spans="1:28" ht="15">
      <c r="A335" s="815" t="s">
        <v>892</v>
      </c>
      <c r="B335" s="815" t="s">
        <v>677</v>
      </c>
      <c r="C335" s="815" t="s">
        <v>810</v>
      </c>
      <c r="D335" s="815" t="s">
        <v>812</v>
      </c>
      <c r="E335" s="816">
        <v>312</v>
      </c>
      <c r="G335" s="815" t="s">
        <v>910</v>
      </c>
      <c r="H335" s="816">
        <v>8</v>
      </c>
      <c r="I335" s="816">
        <v>256</v>
      </c>
      <c r="K335" s="815" t="s">
        <v>683</v>
      </c>
      <c r="L335" s="815" t="s">
        <v>906</v>
      </c>
      <c r="M335" s="815" t="s">
        <v>857</v>
      </c>
      <c r="N335" s="816">
        <v>5</v>
      </c>
      <c r="P335" s="815" t="s">
        <v>910</v>
      </c>
      <c r="Q335" s="816">
        <v>10</v>
      </c>
      <c r="R335" s="816">
        <v>18</v>
      </c>
      <c r="S335" s="879"/>
      <c r="U335" s="815" t="s">
        <v>958</v>
      </c>
      <c r="V335" s="815" t="s">
        <v>813</v>
      </c>
      <c r="W335" s="816">
        <v>11533</v>
      </c>
      <c r="X335" s="815" t="s">
        <v>809</v>
      </c>
      <c r="Z335" s="815" t="s">
        <v>930</v>
      </c>
      <c r="AA335" s="815" t="s">
        <v>809</v>
      </c>
      <c r="AB335" s="816">
        <v>512</v>
      </c>
    </row>
    <row r="336" spans="1:28" ht="15">
      <c r="A336" s="815" t="s">
        <v>892</v>
      </c>
      <c r="B336" s="815" t="s">
        <v>677</v>
      </c>
      <c r="C336" s="815" t="s">
        <v>810</v>
      </c>
      <c r="D336" s="815" t="s">
        <v>811</v>
      </c>
      <c r="E336" s="816">
        <v>172</v>
      </c>
      <c r="G336" s="815" t="s">
        <v>910</v>
      </c>
      <c r="H336" s="816">
        <v>9</v>
      </c>
      <c r="I336" s="816">
        <v>205</v>
      </c>
      <c r="K336" s="815" t="s">
        <v>683</v>
      </c>
      <c r="L336" s="815" t="s">
        <v>906</v>
      </c>
      <c r="M336" s="815" t="s">
        <v>859</v>
      </c>
      <c r="N336" s="816">
        <v>5</v>
      </c>
      <c r="P336" s="815" t="s">
        <v>910</v>
      </c>
      <c r="Q336" s="816">
        <v>11</v>
      </c>
      <c r="R336" s="816">
        <v>7</v>
      </c>
      <c r="S336" s="879"/>
      <c r="U336" s="815" t="s">
        <v>959</v>
      </c>
      <c r="V336" s="815" t="s">
        <v>815</v>
      </c>
      <c r="W336" s="816">
        <v>1</v>
      </c>
      <c r="X336" s="815" t="s">
        <v>809</v>
      </c>
      <c r="Z336" s="815" t="s">
        <v>931</v>
      </c>
      <c r="AA336" s="815" t="s">
        <v>810</v>
      </c>
      <c r="AB336" s="816">
        <v>411</v>
      </c>
    </row>
    <row r="337" spans="1:28" ht="15">
      <c r="A337" s="815" t="s">
        <v>892</v>
      </c>
      <c r="B337" s="815" t="s">
        <v>677</v>
      </c>
      <c r="C337" s="815" t="s">
        <v>809</v>
      </c>
      <c r="D337" s="815" t="s">
        <v>812</v>
      </c>
      <c r="E337" s="816">
        <v>358</v>
      </c>
      <c r="G337" s="815" t="s">
        <v>910</v>
      </c>
      <c r="H337" s="816">
        <v>10</v>
      </c>
      <c r="I337" s="816">
        <v>159</v>
      </c>
      <c r="K337" s="815" t="s">
        <v>683</v>
      </c>
      <c r="L337" s="815" t="s">
        <v>906</v>
      </c>
      <c r="M337" s="815" t="s">
        <v>683</v>
      </c>
      <c r="N337" s="816">
        <v>3</v>
      </c>
      <c r="P337" s="815" t="s">
        <v>910</v>
      </c>
      <c r="Q337" s="816">
        <v>12</v>
      </c>
      <c r="R337" s="816">
        <v>4</v>
      </c>
      <c r="S337" s="879"/>
      <c r="U337" s="815" t="s">
        <v>959</v>
      </c>
      <c r="V337" s="815" t="s">
        <v>814</v>
      </c>
      <c r="W337" s="816">
        <v>906</v>
      </c>
      <c r="X337" s="815" t="s">
        <v>810</v>
      </c>
      <c r="Z337" s="815" t="s">
        <v>931</v>
      </c>
      <c r="AA337" s="815" t="s">
        <v>809</v>
      </c>
      <c r="AB337" s="816">
        <v>504</v>
      </c>
    </row>
    <row r="338" spans="1:28" ht="15">
      <c r="A338" s="815" t="s">
        <v>892</v>
      </c>
      <c r="B338" s="815" t="s">
        <v>677</v>
      </c>
      <c r="C338" s="815" t="s">
        <v>809</v>
      </c>
      <c r="D338" s="815" t="s">
        <v>811</v>
      </c>
      <c r="E338" s="816">
        <v>188</v>
      </c>
      <c r="G338" s="815" t="s">
        <v>910</v>
      </c>
      <c r="H338" s="816">
        <v>11</v>
      </c>
      <c r="I338" s="816">
        <v>130</v>
      </c>
      <c r="K338" s="815" t="s">
        <v>683</v>
      </c>
      <c r="L338" s="815" t="s">
        <v>906</v>
      </c>
      <c r="M338" s="815" t="s">
        <v>864</v>
      </c>
      <c r="N338" s="816">
        <v>2</v>
      </c>
      <c r="P338" s="815" t="s">
        <v>912</v>
      </c>
      <c r="Q338" s="816">
        <v>0</v>
      </c>
      <c r="R338" s="816">
        <v>496</v>
      </c>
      <c r="S338" s="879"/>
      <c r="U338" s="815" t="s">
        <v>959</v>
      </c>
      <c r="V338" s="815" t="s">
        <v>814</v>
      </c>
      <c r="W338" s="816">
        <v>517</v>
      </c>
      <c r="X338" s="815" t="s">
        <v>809</v>
      </c>
      <c r="Z338" s="815" t="s">
        <v>932</v>
      </c>
      <c r="AA338" s="815" t="s">
        <v>810</v>
      </c>
      <c r="AB338" s="816">
        <v>39</v>
      </c>
    </row>
    <row r="339" spans="1:28" ht="15">
      <c r="A339" s="815" t="s">
        <v>892</v>
      </c>
      <c r="B339" s="815" t="s">
        <v>681</v>
      </c>
      <c r="C339" s="815" t="s">
        <v>810</v>
      </c>
      <c r="D339" s="815" t="s">
        <v>812</v>
      </c>
      <c r="E339" s="816">
        <v>18</v>
      </c>
      <c r="G339" s="815" t="s">
        <v>910</v>
      </c>
      <c r="H339" s="816">
        <v>12</v>
      </c>
      <c r="I339" s="816">
        <v>132</v>
      </c>
      <c r="K339" s="815" t="s">
        <v>683</v>
      </c>
      <c r="L339" s="815" t="s">
        <v>906</v>
      </c>
      <c r="M339" s="815" t="s">
        <v>684</v>
      </c>
      <c r="N339" s="816">
        <v>5</v>
      </c>
      <c r="P339" s="815" t="s">
        <v>912</v>
      </c>
      <c r="Q339" s="816">
        <v>1</v>
      </c>
      <c r="R339" s="816">
        <v>2528</v>
      </c>
      <c r="S339" s="879"/>
      <c r="U339" s="815" t="s">
        <v>959</v>
      </c>
      <c r="V339" s="815" t="s">
        <v>813</v>
      </c>
      <c r="W339" s="816">
        <v>461</v>
      </c>
      <c r="X339" s="815" t="s">
        <v>810</v>
      </c>
      <c r="Z339" s="815" t="s">
        <v>932</v>
      </c>
      <c r="AA339" s="815" t="s">
        <v>809</v>
      </c>
      <c r="AB339" s="816">
        <v>70</v>
      </c>
    </row>
    <row r="340" spans="1:28" ht="15">
      <c r="A340" s="815" t="s">
        <v>892</v>
      </c>
      <c r="B340" s="815" t="s">
        <v>681</v>
      </c>
      <c r="C340" s="815" t="s">
        <v>810</v>
      </c>
      <c r="D340" s="815" t="s">
        <v>811</v>
      </c>
      <c r="E340" s="816">
        <v>23</v>
      </c>
      <c r="G340" s="815" t="s">
        <v>912</v>
      </c>
      <c r="H340" s="816">
        <v>0</v>
      </c>
      <c r="I340" s="816">
        <v>179</v>
      </c>
      <c r="K340" s="815" t="s">
        <v>683</v>
      </c>
      <c r="L340" s="815" t="s">
        <v>906</v>
      </c>
      <c r="M340" s="815" t="s">
        <v>687</v>
      </c>
      <c r="N340" s="816">
        <v>13752</v>
      </c>
      <c r="P340" s="815" t="s">
        <v>912</v>
      </c>
      <c r="Q340" s="816">
        <v>2</v>
      </c>
      <c r="R340" s="816">
        <v>7165</v>
      </c>
      <c r="S340" s="879"/>
      <c r="U340" s="815" t="s">
        <v>959</v>
      </c>
      <c r="V340" s="815" t="s">
        <v>813</v>
      </c>
      <c r="W340" s="816">
        <v>1376</v>
      </c>
      <c r="X340" s="815" t="s">
        <v>809</v>
      </c>
      <c r="Z340" s="815" t="s">
        <v>885</v>
      </c>
      <c r="AA340" s="815" t="s">
        <v>810</v>
      </c>
      <c r="AB340" s="816">
        <v>270</v>
      </c>
    </row>
    <row r="341" spans="1:28" ht="15">
      <c r="A341" s="815" t="s">
        <v>892</v>
      </c>
      <c r="B341" s="815" t="s">
        <v>681</v>
      </c>
      <c r="C341" s="815" t="s">
        <v>809</v>
      </c>
      <c r="D341" s="815" t="s">
        <v>812</v>
      </c>
      <c r="E341" s="816">
        <v>44</v>
      </c>
      <c r="G341" s="815" t="s">
        <v>912</v>
      </c>
      <c r="H341" s="816">
        <v>1</v>
      </c>
      <c r="I341" s="816">
        <v>539</v>
      </c>
      <c r="K341" s="815" t="s">
        <v>683</v>
      </c>
      <c r="L341" s="815" t="s">
        <v>906</v>
      </c>
      <c r="M341" s="815" t="s">
        <v>688</v>
      </c>
      <c r="N341" s="816">
        <v>3</v>
      </c>
      <c r="P341" s="815" t="s">
        <v>912</v>
      </c>
      <c r="Q341" s="816">
        <v>3</v>
      </c>
      <c r="R341" s="816">
        <v>3488</v>
      </c>
      <c r="S341" s="879"/>
      <c r="U341" s="815" t="s">
        <v>960</v>
      </c>
      <c r="V341" s="815" t="s">
        <v>815</v>
      </c>
      <c r="W341" s="816">
        <v>8</v>
      </c>
      <c r="X341" s="815" t="s">
        <v>810</v>
      </c>
      <c r="Z341" s="815" t="s">
        <v>885</v>
      </c>
      <c r="AA341" s="815" t="s">
        <v>809</v>
      </c>
      <c r="AB341" s="816">
        <v>349</v>
      </c>
    </row>
    <row r="342" spans="1:28" ht="15">
      <c r="A342" s="815" t="s">
        <v>892</v>
      </c>
      <c r="B342" s="815" t="s">
        <v>681</v>
      </c>
      <c r="C342" s="815" t="s">
        <v>809</v>
      </c>
      <c r="D342" s="815" t="s">
        <v>811</v>
      </c>
      <c r="E342" s="816">
        <v>30</v>
      </c>
      <c r="G342" s="815" t="s">
        <v>912</v>
      </c>
      <c r="H342" s="816">
        <v>2</v>
      </c>
      <c r="I342" s="816">
        <v>1639</v>
      </c>
      <c r="K342" s="815" t="s">
        <v>683</v>
      </c>
      <c r="L342" s="815" t="s">
        <v>906</v>
      </c>
      <c r="M342" s="815" t="s">
        <v>689</v>
      </c>
      <c r="N342" s="816">
        <v>26</v>
      </c>
      <c r="P342" s="815" t="s">
        <v>912</v>
      </c>
      <c r="Q342" s="816">
        <v>4</v>
      </c>
      <c r="R342" s="816">
        <v>29382</v>
      </c>
      <c r="S342" s="879"/>
      <c r="U342" s="815" t="s">
        <v>960</v>
      </c>
      <c r="V342" s="815" t="s">
        <v>815</v>
      </c>
      <c r="W342" s="816">
        <v>19</v>
      </c>
      <c r="X342" s="815" t="s">
        <v>809</v>
      </c>
      <c r="Z342" s="815" t="s">
        <v>933</v>
      </c>
      <c r="AA342" s="815" t="s">
        <v>810</v>
      </c>
      <c r="AB342" s="816">
        <v>137</v>
      </c>
    </row>
    <row r="343" spans="1:28" ht="15">
      <c r="A343" s="815" t="s">
        <v>892</v>
      </c>
      <c r="B343" s="815" t="s">
        <v>683</v>
      </c>
      <c r="C343" s="815" t="s">
        <v>810</v>
      </c>
      <c r="D343" s="815" t="s">
        <v>811</v>
      </c>
      <c r="E343" s="816">
        <v>1</v>
      </c>
      <c r="G343" s="815" t="s">
        <v>912</v>
      </c>
      <c r="H343" s="816">
        <v>3</v>
      </c>
      <c r="I343" s="816">
        <v>991</v>
      </c>
      <c r="K343" s="815" t="s">
        <v>683</v>
      </c>
      <c r="L343" s="815" t="s">
        <v>906</v>
      </c>
      <c r="M343" s="815" t="s">
        <v>690</v>
      </c>
      <c r="N343" s="816">
        <v>8</v>
      </c>
      <c r="P343" s="815" t="s">
        <v>912</v>
      </c>
      <c r="Q343" s="816">
        <v>5</v>
      </c>
      <c r="R343" s="816">
        <v>4291</v>
      </c>
      <c r="S343" s="879"/>
      <c r="U343" s="815" t="s">
        <v>960</v>
      </c>
      <c r="V343" s="815" t="s">
        <v>814</v>
      </c>
      <c r="W343" s="816">
        <v>2973</v>
      </c>
      <c r="X343" s="815" t="s">
        <v>810</v>
      </c>
      <c r="Z343" s="815" t="s">
        <v>933</v>
      </c>
      <c r="AA343" s="815" t="s">
        <v>809</v>
      </c>
      <c r="AB343" s="816">
        <v>178</v>
      </c>
    </row>
    <row r="344" spans="1:28" ht="15">
      <c r="A344" s="815" t="s">
        <v>892</v>
      </c>
      <c r="B344" s="815" t="s">
        <v>683</v>
      </c>
      <c r="C344" s="815" t="s">
        <v>809</v>
      </c>
      <c r="D344" s="815" t="s">
        <v>812</v>
      </c>
      <c r="E344" s="816">
        <v>1</v>
      </c>
      <c r="G344" s="815" t="s">
        <v>912</v>
      </c>
      <c r="H344" s="816">
        <v>4</v>
      </c>
      <c r="I344" s="816">
        <v>5085</v>
      </c>
      <c r="K344" s="815" t="s">
        <v>683</v>
      </c>
      <c r="L344" s="815" t="s">
        <v>906</v>
      </c>
      <c r="M344" s="815" t="s">
        <v>691</v>
      </c>
      <c r="N344" s="816">
        <v>5430</v>
      </c>
      <c r="P344" s="815" t="s">
        <v>912</v>
      </c>
      <c r="Q344" s="816">
        <v>6</v>
      </c>
      <c r="R344" s="816">
        <v>4638</v>
      </c>
      <c r="S344" s="879"/>
      <c r="U344" s="815" t="s">
        <v>960</v>
      </c>
      <c r="V344" s="815" t="s">
        <v>814</v>
      </c>
      <c r="W344" s="816">
        <v>2018</v>
      </c>
      <c r="X344" s="815" t="s">
        <v>809</v>
      </c>
      <c r="Z344" s="815" t="s">
        <v>934</v>
      </c>
      <c r="AA344" s="815" t="s">
        <v>810</v>
      </c>
      <c r="AB344" s="816">
        <v>3563</v>
      </c>
    </row>
    <row r="345" spans="1:28" ht="15">
      <c r="A345" s="815" t="s">
        <v>892</v>
      </c>
      <c r="B345" s="815" t="s">
        <v>815</v>
      </c>
      <c r="C345" s="815" t="s">
        <v>810</v>
      </c>
      <c r="D345" s="815" t="s">
        <v>811</v>
      </c>
      <c r="E345" s="816">
        <v>2</v>
      </c>
      <c r="G345" s="815" t="s">
        <v>912</v>
      </c>
      <c r="H345" s="816">
        <v>5</v>
      </c>
      <c r="I345" s="816">
        <v>877</v>
      </c>
      <c r="K345" s="815" t="s">
        <v>683</v>
      </c>
      <c r="L345" s="815" t="s">
        <v>908</v>
      </c>
      <c r="M345" s="815" t="s">
        <v>848</v>
      </c>
      <c r="N345" s="816">
        <v>8</v>
      </c>
      <c r="P345" s="815" t="s">
        <v>912</v>
      </c>
      <c r="Q345" s="816">
        <v>7</v>
      </c>
      <c r="R345" s="816">
        <v>4506</v>
      </c>
      <c r="S345" s="879"/>
      <c r="U345" s="815" t="s">
        <v>960</v>
      </c>
      <c r="V345" s="815" t="s">
        <v>813</v>
      </c>
      <c r="W345" s="816">
        <v>1938</v>
      </c>
      <c r="X345" s="815" t="s">
        <v>810</v>
      </c>
      <c r="Z345" s="815" t="s">
        <v>934</v>
      </c>
      <c r="AA345" s="815" t="s">
        <v>809</v>
      </c>
      <c r="AB345" s="816">
        <v>3437</v>
      </c>
    </row>
    <row r="346" spans="1:28" ht="15">
      <c r="A346" s="815" t="s">
        <v>892</v>
      </c>
      <c r="B346" s="815" t="s">
        <v>815</v>
      </c>
      <c r="C346" s="815" t="s">
        <v>809</v>
      </c>
      <c r="D346" s="815" t="s">
        <v>811</v>
      </c>
      <c r="E346" s="816">
        <v>1</v>
      </c>
      <c r="G346" s="815" t="s">
        <v>912</v>
      </c>
      <c r="H346" s="816">
        <v>6</v>
      </c>
      <c r="I346" s="816">
        <v>1141</v>
      </c>
      <c r="K346" s="815" t="s">
        <v>683</v>
      </c>
      <c r="L346" s="815" t="s">
        <v>908</v>
      </c>
      <c r="M346" s="815" t="s">
        <v>850</v>
      </c>
      <c r="N346" s="816">
        <v>1</v>
      </c>
      <c r="P346" s="815" t="s">
        <v>912</v>
      </c>
      <c r="Q346" s="816">
        <v>8</v>
      </c>
      <c r="R346" s="816">
        <v>3612</v>
      </c>
      <c r="S346" s="879"/>
      <c r="U346" s="815" t="s">
        <v>960</v>
      </c>
      <c r="V346" s="815" t="s">
        <v>813</v>
      </c>
      <c r="W346" s="816">
        <v>3155</v>
      </c>
      <c r="X346" s="815" t="s">
        <v>809</v>
      </c>
      <c r="Z346" s="815" t="s">
        <v>935</v>
      </c>
      <c r="AA346" s="815" t="s">
        <v>810</v>
      </c>
      <c r="AB346" s="816">
        <v>124</v>
      </c>
    </row>
    <row r="347" spans="1:28" ht="15">
      <c r="A347" s="815" t="s">
        <v>892</v>
      </c>
      <c r="B347" s="815" t="s">
        <v>997</v>
      </c>
      <c r="C347" s="815" t="s">
        <v>810</v>
      </c>
      <c r="D347" s="815" t="s">
        <v>812</v>
      </c>
      <c r="E347" s="816">
        <v>1569</v>
      </c>
      <c r="G347" s="815" t="s">
        <v>912</v>
      </c>
      <c r="H347" s="816">
        <v>7</v>
      </c>
      <c r="I347" s="816">
        <v>1314</v>
      </c>
      <c r="K347" s="815" t="s">
        <v>683</v>
      </c>
      <c r="L347" s="815" t="s">
        <v>908</v>
      </c>
      <c r="M347" s="815" t="s">
        <v>852</v>
      </c>
      <c r="N347" s="816">
        <v>95</v>
      </c>
      <c r="P347" s="815" t="s">
        <v>912</v>
      </c>
      <c r="Q347" s="816">
        <v>9</v>
      </c>
      <c r="R347" s="816">
        <v>2757</v>
      </c>
      <c r="S347" s="879"/>
      <c r="U347" s="815" t="s">
        <v>940</v>
      </c>
      <c r="V347" s="815" t="s">
        <v>815</v>
      </c>
      <c r="W347" s="816">
        <v>1</v>
      </c>
      <c r="X347" s="815" t="s">
        <v>810</v>
      </c>
      <c r="Z347" s="815" t="s">
        <v>935</v>
      </c>
      <c r="AA347" s="815" t="s">
        <v>809</v>
      </c>
      <c r="AB347" s="816">
        <v>247</v>
      </c>
    </row>
    <row r="348" spans="1:28" ht="15">
      <c r="A348" s="815" t="s">
        <v>892</v>
      </c>
      <c r="B348" s="815" t="s">
        <v>997</v>
      </c>
      <c r="C348" s="815" t="s">
        <v>810</v>
      </c>
      <c r="D348" s="815" t="s">
        <v>811</v>
      </c>
      <c r="E348" s="816">
        <v>990</v>
      </c>
      <c r="G348" s="815" t="s">
        <v>912</v>
      </c>
      <c r="H348" s="816">
        <v>8</v>
      </c>
      <c r="I348" s="816">
        <v>1156</v>
      </c>
      <c r="K348" s="815" t="s">
        <v>683</v>
      </c>
      <c r="L348" s="815" t="s">
        <v>908</v>
      </c>
      <c r="M348" s="815" t="s">
        <v>853</v>
      </c>
      <c r="N348" s="816">
        <v>1</v>
      </c>
      <c r="P348" s="815" t="s">
        <v>912</v>
      </c>
      <c r="Q348" s="816">
        <v>10</v>
      </c>
      <c r="R348" s="816">
        <v>2012</v>
      </c>
      <c r="S348" s="879"/>
      <c r="U348" s="815" t="s">
        <v>940</v>
      </c>
      <c r="V348" s="815" t="s">
        <v>815</v>
      </c>
      <c r="W348" s="816">
        <v>1</v>
      </c>
      <c r="X348" s="815" t="s">
        <v>809</v>
      </c>
      <c r="Z348" s="815" t="s">
        <v>936</v>
      </c>
      <c r="AA348" s="815" t="s">
        <v>810</v>
      </c>
      <c r="AB348" s="816">
        <v>95</v>
      </c>
    </row>
    <row r="349" spans="1:28" ht="15">
      <c r="A349" s="815" t="s">
        <v>892</v>
      </c>
      <c r="B349" s="815" t="s">
        <v>997</v>
      </c>
      <c r="C349" s="815" t="s">
        <v>809</v>
      </c>
      <c r="D349" s="815" t="s">
        <v>812</v>
      </c>
      <c r="E349" s="816">
        <v>1807</v>
      </c>
      <c r="G349" s="815" t="s">
        <v>912</v>
      </c>
      <c r="H349" s="816">
        <v>9</v>
      </c>
      <c r="I349" s="816">
        <v>863</v>
      </c>
      <c r="K349" s="815" t="s">
        <v>683</v>
      </c>
      <c r="L349" s="815" t="s">
        <v>908</v>
      </c>
      <c r="M349" s="815" t="s">
        <v>854</v>
      </c>
      <c r="N349" s="816">
        <v>9</v>
      </c>
      <c r="P349" s="815" t="s">
        <v>912</v>
      </c>
      <c r="Q349" s="816">
        <v>11</v>
      </c>
      <c r="R349" s="816">
        <v>1350</v>
      </c>
      <c r="S349" s="879"/>
      <c r="U349" s="815" t="s">
        <v>940</v>
      </c>
      <c r="V349" s="815" t="s">
        <v>814</v>
      </c>
      <c r="W349" s="816">
        <v>244</v>
      </c>
      <c r="X349" s="815" t="s">
        <v>810</v>
      </c>
      <c r="Z349" s="815" t="s">
        <v>936</v>
      </c>
      <c r="AA349" s="815" t="s">
        <v>809</v>
      </c>
      <c r="AB349" s="816">
        <v>203</v>
      </c>
    </row>
    <row r="350" spans="1:28" ht="15">
      <c r="A350" s="815" t="s">
        <v>892</v>
      </c>
      <c r="B350" s="815" t="s">
        <v>997</v>
      </c>
      <c r="C350" s="815" t="s">
        <v>809</v>
      </c>
      <c r="D350" s="815" t="s">
        <v>811</v>
      </c>
      <c r="E350" s="816">
        <v>944</v>
      </c>
      <c r="G350" s="815" t="s">
        <v>912</v>
      </c>
      <c r="H350" s="816">
        <v>10</v>
      </c>
      <c r="I350" s="816">
        <v>625</v>
      </c>
      <c r="K350" s="815" t="s">
        <v>683</v>
      </c>
      <c r="L350" s="815" t="s">
        <v>908</v>
      </c>
      <c r="M350" s="815" t="s">
        <v>855</v>
      </c>
      <c r="N350" s="816">
        <v>16</v>
      </c>
      <c r="P350" s="815" t="s">
        <v>912</v>
      </c>
      <c r="Q350" s="816">
        <v>12</v>
      </c>
      <c r="R350" s="816">
        <v>1468</v>
      </c>
      <c r="S350" s="879"/>
      <c r="U350" s="815" t="s">
        <v>940</v>
      </c>
      <c r="V350" s="815" t="s">
        <v>814</v>
      </c>
      <c r="W350" s="816">
        <v>181</v>
      </c>
      <c r="X350" s="815" t="s">
        <v>809</v>
      </c>
      <c r="Z350" s="815" t="s">
        <v>937</v>
      </c>
      <c r="AA350" s="815" t="s">
        <v>810</v>
      </c>
      <c r="AB350" s="816">
        <v>41</v>
      </c>
    </row>
    <row r="351" spans="1:28" ht="15">
      <c r="A351" s="815" t="s">
        <v>892</v>
      </c>
      <c r="B351" s="815" t="s">
        <v>998</v>
      </c>
      <c r="C351" s="815" t="s">
        <v>810</v>
      </c>
      <c r="D351" s="815" t="s">
        <v>812</v>
      </c>
      <c r="E351" s="816">
        <v>1</v>
      </c>
      <c r="G351" s="815" t="s">
        <v>912</v>
      </c>
      <c r="H351" s="816">
        <v>11</v>
      </c>
      <c r="I351" s="816">
        <v>425</v>
      </c>
      <c r="K351" s="815" t="s">
        <v>683</v>
      </c>
      <c r="L351" s="815" t="s">
        <v>908</v>
      </c>
      <c r="M351" s="815" t="s">
        <v>856</v>
      </c>
      <c r="N351" s="816">
        <v>1</v>
      </c>
      <c r="P351" s="815" t="s">
        <v>913</v>
      </c>
      <c r="Q351" s="816">
        <v>0</v>
      </c>
      <c r="R351" s="816">
        <v>2</v>
      </c>
      <c r="S351" s="879"/>
      <c r="U351" s="815" t="s">
        <v>940</v>
      </c>
      <c r="V351" s="815" t="s">
        <v>813</v>
      </c>
      <c r="W351" s="816">
        <v>247</v>
      </c>
      <c r="X351" s="815" t="s">
        <v>810</v>
      </c>
      <c r="Z351" s="815" t="s">
        <v>937</v>
      </c>
      <c r="AA351" s="815" t="s">
        <v>809</v>
      </c>
      <c r="AB351" s="816">
        <v>51</v>
      </c>
    </row>
    <row r="352" spans="1:28" ht="15">
      <c r="A352" s="815" t="s">
        <v>892</v>
      </c>
      <c r="B352" s="815" t="s">
        <v>998</v>
      </c>
      <c r="C352" s="815" t="s">
        <v>810</v>
      </c>
      <c r="D352" s="815" t="s">
        <v>811</v>
      </c>
      <c r="E352" s="816">
        <v>2</v>
      </c>
      <c r="G352" s="815" t="s">
        <v>912</v>
      </c>
      <c r="H352" s="816">
        <v>12</v>
      </c>
      <c r="I352" s="816">
        <v>503</v>
      </c>
      <c r="K352" s="815" t="s">
        <v>683</v>
      </c>
      <c r="L352" s="815" t="s">
        <v>908</v>
      </c>
      <c r="M352" s="815" t="s">
        <v>681</v>
      </c>
      <c r="N352" s="816">
        <v>1</v>
      </c>
      <c r="P352" s="815" t="s">
        <v>913</v>
      </c>
      <c r="Q352" s="816">
        <v>1</v>
      </c>
      <c r="R352" s="816">
        <v>15</v>
      </c>
      <c r="S352" s="879"/>
      <c r="U352" s="815" t="s">
        <v>940</v>
      </c>
      <c r="V352" s="815" t="s">
        <v>813</v>
      </c>
      <c r="W352" s="816">
        <v>396</v>
      </c>
      <c r="X352" s="815" t="s">
        <v>809</v>
      </c>
      <c r="Z352" s="815" t="s">
        <v>939</v>
      </c>
      <c r="AA352" s="815" t="s">
        <v>810</v>
      </c>
      <c r="AB352" s="816">
        <v>769</v>
      </c>
    </row>
    <row r="353" spans="1:28" ht="15">
      <c r="A353" s="815" t="s">
        <v>892</v>
      </c>
      <c r="B353" s="815" t="s">
        <v>998</v>
      </c>
      <c r="C353" s="815" t="s">
        <v>809</v>
      </c>
      <c r="D353" s="815" t="s">
        <v>811</v>
      </c>
      <c r="E353" s="816">
        <v>1</v>
      </c>
      <c r="G353" s="815" t="s">
        <v>913</v>
      </c>
      <c r="H353" s="816">
        <v>0</v>
      </c>
      <c r="I353" s="816">
        <v>66</v>
      </c>
      <c r="K353" s="815" t="s">
        <v>683</v>
      </c>
      <c r="L353" s="815" t="s">
        <v>908</v>
      </c>
      <c r="M353" s="815" t="s">
        <v>857</v>
      </c>
      <c r="N353" s="816">
        <v>2</v>
      </c>
      <c r="P353" s="815" t="s">
        <v>913</v>
      </c>
      <c r="Q353" s="816">
        <v>2</v>
      </c>
      <c r="R353" s="816">
        <v>49</v>
      </c>
      <c r="S353" s="879"/>
      <c r="U353" s="815" t="s">
        <v>870</v>
      </c>
      <c r="V353" s="815" t="s">
        <v>814</v>
      </c>
      <c r="W353" s="816">
        <v>461</v>
      </c>
      <c r="X353" s="815" t="s">
        <v>810</v>
      </c>
      <c r="Z353" s="815" t="s">
        <v>939</v>
      </c>
      <c r="AA353" s="815" t="s">
        <v>809</v>
      </c>
      <c r="AB353" s="816">
        <v>782</v>
      </c>
    </row>
    <row r="354" spans="1:28" ht="15">
      <c r="A354" s="815" t="s">
        <v>893</v>
      </c>
      <c r="B354" s="815" t="s">
        <v>996</v>
      </c>
      <c r="C354" s="815" t="s">
        <v>810</v>
      </c>
      <c r="D354" s="815" t="s">
        <v>812</v>
      </c>
      <c r="E354" s="816">
        <v>25</v>
      </c>
      <c r="G354" s="815" t="s">
        <v>913</v>
      </c>
      <c r="H354" s="816">
        <v>1</v>
      </c>
      <c r="I354" s="816">
        <v>298</v>
      </c>
      <c r="K354" s="815" t="s">
        <v>683</v>
      </c>
      <c r="L354" s="815" t="s">
        <v>908</v>
      </c>
      <c r="M354" s="815" t="s">
        <v>858</v>
      </c>
      <c r="N354" s="816">
        <v>8</v>
      </c>
      <c r="P354" s="815" t="s">
        <v>913</v>
      </c>
      <c r="Q354" s="816">
        <v>3</v>
      </c>
      <c r="R354" s="816">
        <v>33</v>
      </c>
      <c r="S354" s="879"/>
      <c r="U354" s="815" t="s">
        <v>870</v>
      </c>
      <c r="V354" s="815" t="s">
        <v>814</v>
      </c>
      <c r="W354" s="816">
        <v>249</v>
      </c>
      <c r="X354" s="815" t="s">
        <v>809</v>
      </c>
      <c r="Z354" s="815" t="s">
        <v>941</v>
      </c>
      <c r="AA354" s="815" t="s">
        <v>810</v>
      </c>
      <c r="AB354" s="816">
        <v>46</v>
      </c>
    </row>
    <row r="355" spans="1:28" ht="15">
      <c r="A355" s="815" t="s">
        <v>893</v>
      </c>
      <c r="B355" s="815" t="s">
        <v>996</v>
      </c>
      <c r="C355" s="815" t="s">
        <v>810</v>
      </c>
      <c r="D355" s="815" t="s">
        <v>811</v>
      </c>
      <c r="E355" s="816">
        <v>11</v>
      </c>
      <c r="G355" s="815" t="s">
        <v>913</v>
      </c>
      <c r="H355" s="816">
        <v>2</v>
      </c>
      <c r="I355" s="816">
        <v>1161</v>
      </c>
      <c r="K355" s="815" t="s">
        <v>683</v>
      </c>
      <c r="L355" s="815" t="s">
        <v>908</v>
      </c>
      <c r="M355" s="815" t="s">
        <v>859</v>
      </c>
      <c r="N355" s="816">
        <v>5</v>
      </c>
      <c r="P355" s="815" t="s">
        <v>913</v>
      </c>
      <c r="Q355" s="816">
        <v>4</v>
      </c>
      <c r="R355" s="816">
        <v>183</v>
      </c>
      <c r="S355" s="879"/>
      <c r="U355" s="815" t="s">
        <v>870</v>
      </c>
      <c r="V355" s="815" t="s">
        <v>813</v>
      </c>
      <c r="W355" s="816">
        <v>274</v>
      </c>
      <c r="X355" s="815" t="s">
        <v>810</v>
      </c>
      <c r="Z355" s="815" t="s">
        <v>941</v>
      </c>
      <c r="AA355" s="815" t="s">
        <v>809</v>
      </c>
      <c r="AB355" s="816">
        <v>80</v>
      </c>
    </row>
    <row r="356" spans="1:28" ht="15">
      <c r="A356" s="815" t="s">
        <v>893</v>
      </c>
      <c r="B356" s="815" t="s">
        <v>996</v>
      </c>
      <c r="C356" s="815" t="s">
        <v>809</v>
      </c>
      <c r="D356" s="815" t="s">
        <v>812</v>
      </c>
      <c r="E356" s="816">
        <v>16</v>
      </c>
      <c r="G356" s="815" t="s">
        <v>913</v>
      </c>
      <c r="H356" s="816">
        <v>3</v>
      </c>
      <c r="I356" s="816">
        <v>581</v>
      </c>
      <c r="K356" s="815" t="s">
        <v>683</v>
      </c>
      <c r="L356" s="815" t="s">
        <v>908</v>
      </c>
      <c r="M356" s="815" t="s">
        <v>861</v>
      </c>
      <c r="N356" s="816">
        <v>3</v>
      </c>
      <c r="P356" s="815" t="s">
        <v>913</v>
      </c>
      <c r="Q356" s="816">
        <v>5</v>
      </c>
      <c r="R356" s="816">
        <v>30</v>
      </c>
      <c r="S356" s="879"/>
      <c r="U356" s="815" t="s">
        <v>870</v>
      </c>
      <c r="V356" s="815" t="s">
        <v>813</v>
      </c>
      <c r="W356" s="816">
        <v>758</v>
      </c>
      <c r="X356" s="815" t="s">
        <v>809</v>
      </c>
      <c r="Z356" s="815" t="s">
        <v>943</v>
      </c>
      <c r="AA356" s="815" t="s">
        <v>810</v>
      </c>
      <c r="AB356" s="816">
        <v>24</v>
      </c>
    </row>
    <row r="357" spans="1:28" ht="15">
      <c r="A357" s="815" t="s">
        <v>893</v>
      </c>
      <c r="B357" s="815" t="s">
        <v>996</v>
      </c>
      <c r="C357" s="815" t="s">
        <v>809</v>
      </c>
      <c r="D357" s="815" t="s">
        <v>811</v>
      </c>
      <c r="E357" s="816">
        <v>5</v>
      </c>
      <c r="G357" s="815" t="s">
        <v>913</v>
      </c>
      <c r="H357" s="816">
        <v>4</v>
      </c>
      <c r="I357" s="816">
        <v>2373</v>
      </c>
      <c r="K357" s="815" t="s">
        <v>683</v>
      </c>
      <c r="L357" s="815" t="s">
        <v>908</v>
      </c>
      <c r="M357" s="815" t="s">
        <v>864</v>
      </c>
      <c r="N357" s="816">
        <v>11</v>
      </c>
      <c r="P357" s="815" t="s">
        <v>913</v>
      </c>
      <c r="Q357" s="816">
        <v>6</v>
      </c>
      <c r="R357" s="816">
        <v>31</v>
      </c>
      <c r="S357" s="879"/>
      <c r="U357" s="815" t="s">
        <v>961</v>
      </c>
      <c r="V357" s="815" t="s">
        <v>815</v>
      </c>
      <c r="W357" s="816">
        <v>39</v>
      </c>
      <c r="X357" s="815" t="s">
        <v>810</v>
      </c>
      <c r="Z357" s="815" t="s">
        <v>943</v>
      </c>
      <c r="AA357" s="815" t="s">
        <v>809</v>
      </c>
      <c r="AB357" s="816">
        <v>57</v>
      </c>
    </row>
    <row r="358" spans="1:28" ht="15">
      <c r="A358" s="815" t="s">
        <v>893</v>
      </c>
      <c r="B358" s="815" t="s">
        <v>677</v>
      </c>
      <c r="C358" s="815" t="s">
        <v>810</v>
      </c>
      <c r="D358" s="815" t="s">
        <v>812</v>
      </c>
      <c r="E358" s="816">
        <v>643</v>
      </c>
      <c r="G358" s="815" t="s">
        <v>913</v>
      </c>
      <c r="H358" s="816">
        <v>5</v>
      </c>
      <c r="I358" s="816">
        <v>343</v>
      </c>
      <c r="K358" s="815" t="s">
        <v>683</v>
      </c>
      <c r="L358" s="815" t="s">
        <v>908</v>
      </c>
      <c r="M358" s="815" t="s">
        <v>684</v>
      </c>
      <c r="N358" s="816">
        <v>5</v>
      </c>
      <c r="P358" s="815" t="s">
        <v>913</v>
      </c>
      <c r="Q358" s="816">
        <v>7</v>
      </c>
      <c r="R358" s="816">
        <v>22</v>
      </c>
      <c r="S358" s="879"/>
      <c r="U358" s="815" t="s">
        <v>961</v>
      </c>
      <c r="V358" s="815" t="s">
        <v>815</v>
      </c>
      <c r="W358" s="816">
        <v>76</v>
      </c>
      <c r="X358" s="815" t="s">
        <v>809</v>
      </c>
      <c r="Z358" s="815" t="s">
        <v>945</v>
      </c>
      <c r="AA358" s="815" t="s">
        <v>810</v>
      </c>
      <c r="AB358" s="816">
        <v>23</v>
      </c>
    </row>
    <row r="359" spans="1:28" ht="15">
      <c r="A359" s="815" t="s">
        <v>893</v>
      </c>
      <c r="B359" s="815" t="s">
        <v>677</v>
      </c>
      <c r="C359" s="815" t="s">
        <v>810</v>
      </c>
      <c r="D359" s="815" t="s">
        <v>811</v>
      </c>
      <c r="E359" s="816">
        <v>313</v>
      </c>
      <c r="G359" s="815" t="s">
        <v>913</v>
      </c>
      <c r="H359" s="816">
        <v>6</v>
      </c>
      <c r="I359" s="816">
        <v>313</v>
      </c>
      <c r="K359" s="815" t="s">
        <v>683</v>
      </c>
      <c r="L359" s="815" t="s">
        <v>908</v>
      </c>
      <c r="M359" s="815" t="s">
        <v>687</v>
      </c>
      <c r="N359" s="816">
        <v>12455</v>
      </c>
      <c r="P359" s="815" t="s">
        <v>913</v>
      </c>
      <c r="Q359" s="816">
        <v>8</v>
      </c>
      <c r="R359" s="816">
        <v>24</v>
      </c>
      <c r="S359" s="879"/>
      <c r="U359" s="815" t="s">
        <v>961</v>
      </c>
      <c r="V359" s="815" t="s">
        <v>814</v>
      </c>
      <c r="W359" s="816">
        <v>11461</v>
      </c>
      <c r="X359" s="815" t="s">
        <v>810</v>
      </c>
      <c r="Z359" s="815" t="s">
        <v>945</v>
      </c>
      <c r="AA359" s="815" t="s">
        <v>809</v>
      </c>
      <c r="AB359" s="816">
        <v>52</v>
      </c>
    </row>
    <row r="360" spans="1:28" ht="15">
      <c r="A360" s="815" t="s">
        <v>893</v>
      </c>
      <c r="B360" s="815" t="s">
        <v>677</v>
      </c>
      <c r="C360" s="815" t="s">
        <v>809</v>
      </c>
      <c r="D360" s="815" t="s">
        <v>812</v>
      </c>
      <c r="E360" s="816">
        <v>609</v>
      </c>
      <c r="G360" s="815" t="s">
        <v>913</v>
      </c>
      <c r="H360" s="816">
        <v>7</v>
      </c>
      <c r="I360" s="816">
        <v>314</v>
      </c>
      <c r="K360" s="815" t="s">
        <v>683</v>
      </c>
      <c r="L360" s="815" t="s">
        <v>908</v>
      </c>
      <c r="M360" s="815" t="s">
        <v>688</v>
      </c>
      <c r="N360" s="816">
        <v>3</v>
      </c>
      <c r="P360" s="815" t="s">
        <v>913</v>
      </c>
      <c r="Q360" s="816">
        <v>9</v>
      </c>
      <c r="R360" s="816">
        <v>14</v>
      </c>
      <c r="S360" s="879"/>
      <c r="U360" s="815" t="s">
        <v>961</v>
      </c>
      <c r="V360" s="815" t="s">
        <v>814</v>
      </c>
      <c r="W360" s="816">
        <v>7908</v>
      </c>
      <c r="X360" s="815" t="s">
        <v>809</v>
      </c>
      <c r="Z360" s="815" t="s">
        <v>947</v>
      </c>
      <c r="AA360" s="815" t="s">
        <v>810</v>
      </c>
      <c r="AB360" s="816">
        <v>679</v>
      </c>
    </row>
    <row r="361" spans="1:28" ht="15">
      <c r="A361" s="815" t="s">
        <v>893</v>
      </c>
      <c r="B361" s="815" t="s">
        <v>677</v>
      </c>
      <c r="C361" s="815" t="s">
        <v>809</v>
      </c>
      <c r="D361" s="815" t="s">
        <v>811</v>
      </c>
      <c r="E361" s="816">
        <v>337</v>
      </c>
      <c r="G361" s="815" t="s">
        <v>913</v>
      </c>
      <c r="H361" s="816">
        <v>8</v>
      </c>
      <c r="I361" s="816">
        <v>260</v>
      </c>
      <c r="K361" s="815" t="s">
        <v>683</v>
      </c>
      <c r="L361" s="815" t="s">
        <v>908</v>
      </c>
      <c r="M361" s="815" t="s">
        <v>689</v>
      </c>
      <c r="N361" s="816">
        <v>2</v>
      </c>
      <c r="P361" s="815" t="s">
        <v>913</v>
      </c>
      <c r="Q361" s="816">
        <v>10</v>
      </c>
      <c r="R361" s="816">
        <v>10</v>
      </c>
      <c r="S361" s="879"/>
      <c r="U361" s="815" t="s">
        <v>961</v>
      </c>
      <c r="V361" s="815" t="s">
        <v>813</v>
      </c>
      <c r="W361" s="816">
        <v>8494</v>
      </c>
      <c r="X361" s="815" t="s">
        <v>810</v>
      </c>
      <c r="Z361" s="815" t="s">
        <v>947</v>
      </c>
      <c r="AA361" s="815" t="s">
        <v>809</v>
      </c>
      <c r="AB361" s="816">
        <v>806</v>
      </c>
    </row>
    <row r="362" spans="1:28" ht="15">
      <c r="A362" s="815" t="s">
        <v>893</v>
      </c>
      <c r="B362" s="815" t="s">
        <v>681</v>
      </c>
      <c r="C362" s="815" t="s">
        <v>810</v>
      </c>
      <c r="D362" s="815" t="s">
        <v>812</v>
      </c>
      <c r="E362" s="816">
        <v>158</v>
      </c>
      <c r="G362" s="815" t="s">
        <v>913</v>
      </c>
      <c r="H362" s="816">
        <v>9</v>
      </c>
      <c r="I362" s="816">
        <v>211</v>
      </c>
      <c r="K362" s="815" t="s">
        <v>683</v>
      </c>
      <c r="L362" s="815" t="s">
        <v>908</v>
      </c>
      <c r="M362" s="815" t="s">
        <v>690</v>
      </c>
      <c r="N362" s="816">
        <v>47</v>
      </c>
      <c r="P362" s="815" t="s">
        <v>913</v>
      </c>
      <c r="Q362" s="816">
        <v>11</v>
      </c>
      <c r="R362" s="816">
        <v>12</v>
      </c>
      <c r="S362" s="879"/>
      <c r="U362" s="815" t="s">
        <v>961</v>
      </c>
      <c r="V362" s="815" t="s">
        <v>813</v>
      </c>
      <c r="W362" s="816">
        <v>12264</v>
      </c>
      <c r="X362" s="815" t="s">
        <v>809</v>
      </c>
      <c r="Z362" s="815" t="s">
        <v>949</v>
      </c>
      <c r="AA362" s="815" t="s">
        <v>810</v>
      </c>
      <c r="AB362" s="816">
        <v>37</v>
      </c>
    </row>
    <row r="363" spans="1:28" ht="15">
      <c r="A363" s="815" t="s">
        <v>893</v>
      </c>
      <c r="B363" s="815" t="s">
        <v>681</v>
      </c>
      <c r="C363" s="815" t="s">
        <v>810</v>
      </c>
      <c r="D363" s="815" t="s">
        <v>811</v>
      </c>
      <c r="E363" s="816">
        <v>59</v>
      </c>
      <c r="G363" s="815" t="s">
        <v>913</v>
      </c>
      <c r="H363" s="816">
        <v>10</v>
      </c>
      <c r="I363" s="816">
        <v>154</v>
      </c>
      <c r="K363" s="815" t="s">
        <v>683</v>
      </c>
      <c r="L363" s="815" t="s">
        <v>908</v>
      </c>
      <c r="M363" s="815" t="s">
        <v>691</v>
      </c>
      <c r="N363" s="816">
        <v>17905</v>
      </c>
      <c r="P363" s="815" t="s">
        <v>913</v>
      </c>
      <c r="Q363" s="816">
        <v>12</v>
      </c>
      <c r="R363" s="816">
        <v>11</v>
      </c>
      <c r="S363" s="879"/>
      <c r="U363" s="815" t="s">
        <v>963</v>
      </c>
      <c r="V363" s="815" t="s">
        <v>815</v>
      </c>
      <c r="W363" s="816">
        <v>1</v>
      </c>
      <c r="X363" s="815" t="s">
        <v>809</v>
      </c>
      <c r="Z363" s="815" t="s">
        <v>949</v>
      </c>
      <c r="AA363" s="815" t="s">
        <v>809</v>
      </c>
      <c r="AB363" s="816">
        <v>73</v>
      </c>
    </row>
    <row r="364" spans="1:28" ht="15">
      <c r="A364" s="815" t="s">
        <v>893</v>
      </c>
      <c r="B364" s="815" t="s">
        <v>681</v>
      </c>
      <c r="C364" s="815" t="s">
        <v>809</v>
      </c>
      <c r="D364" s="815" t="s">
        <v>812</v>
      </c>
      <c r="E364" s="816">
        <v>183</v>
      </c>
      <c r="G364" s="815" t="s">
        <v>913</v>
      </c>
      <c r="H364" s="816">
        <v>11</v>
      </c>
      <c r="I364" s="816">
        <v>109</v>
      </c>
      <c r="K364" s="815" t="s">
        <v>683</v>
      </c>
      <c r="L364" s="815" t="s">
        <v>909</v>
      </c>
      <c r="M364" s="815" t="s">
        <v>677</v>
      </c>
      <c r="N364" s="816">
        <v>583</v>
      </c>
      <c r="P364" s="815" t="s">
        <v>914</v>
      </c>
      <c r="Q364" s="816">
        <v>0</v>
      </c>
      <c r="R364" s="816">
        <v>18</v>
      </c>
      <c r="S364" s="879"/>
      <c r="U364" s="815" t="s">
        <v>963</v>
      </c>
      <c r="V364" s="815" t="s">
        <v>814</v>
      </c>
      <c r="W364" s="816">
        <v>229</v>
      </c>
      <c r="X364" s="815" t="s">
        <v>810</v>
      </c>
      <c r="Z364" s="815" t="s">
        <v>938</v>
      </c>
      <c r="AA364" s="815" t="s">
        <v>810</v>
      </c>
      <c r="AB364" s="816">
        <v>10</v>
      </c>
    </row>
    <row r="365" spans="1:28" ht="15">
      <c r="A365" s="815" t="s">
        <v>893</v>
      </c>
      <c r="B365" s="815" t="s">
        <v>681</v>
      </c>
      <c r="C365" s="815" t="s">
        <v>809</v>
      </c>
      <c r="D365" s="815" t="s">
        <v>811</v>
      </c>
      <c r="E365" s="816">
        <v>65</v>
      </c>
      <c r="G365" s="815" t="s">
        <v>913</v>
      </c>
      <c r="H365" s="816">
        <v>12</v>
      </c>
      <c r="I365" s="816">
        <v>127</v>
      </c>
      <c r="K365" s="815" t="s">
        <v>683</v>
      </c>
      <c r="L365" s="815" t="s">
        <v>909</v>
      </c>
      <c r="M365" s="815" t="s">
        <v>848</v>
      </c>
      <c r="N365" s="816">
        <v>94</v>
      </c>
      <c r="P365" s="815" t="s">
        <v>914</v>
      </c>
      <c r="Q365" s="816">
        <v>1</v>
      </c>
      <c r="R365" s="816">
        <v>117</v>
      </c>
      <c r="S365" s="879"/>
      <c r="U365" s="815" t="s">
        <v>963</v>
      </c>
      <c r="V365" s="815" t="s">
        <v>814</v>
      </c>
      <c r="W365" s="816">
        <v>140</v>
      </c>
      <c r="X365" s="815" t="s">
        <v>809</v>
      </c>
      <c r="Z365" s="815" t="s">
        <v>938</v>
      </c>
      <c r="AA365" s="815" t="s">
        <v>809</v>
      </c>
      <c r="AB365" s="816">
        <v>37</v>
      </c>
    </row>
    <row r="366" spans="1:28" ht="15">
      <c r="A366" s="815" t="s">
        <v>893</v>
      </c>
      <c r="B366" s="815" t="s">
        <v>683</v>
      </c>
      <c r="C366" s="815" t="s">
        <v>810</v>
      </c>
      <c r="D366" s="815" t="s">
        <v>812</v>
      </c>
      <c r="E366" s="816">
        <v>1</v>
      </c>
      <c r="G366" s="815" t="s">
        <v>914</v>
      </c>
      <c r="H366" s="816">
        <v>0</v>
      </c>
      <c r="I366" s="816">
        <v>123</v>
      </c>
      <c r="K366" s="815" t="s">
        <v>683</v>
      </c>
      <c r="L366" s="815" t="s">
        <v>909</v>
      </c>
      <c r="M366" s="815" t="s">
        <v>850</v>
      </c>
      <c r="N366" s="816">
        <v>10</v>
      </c>
      <c r="P366" s="815" t="s">
        <v>914</v>
      </c>
      <c r="Q366" s="816">
        <v>2</v>
      </c>
      <c r="R366" s="816">
        <v>235</v>
      </c>
      <c r="S366" s="879"/>
      <c r="U366" s="815" t="s">
        <v>963</v>
      </c>
      <c r="V366" s="815" t="s">
        <v>813</v>
      </c>
      <c r="W366" s="816">
        <v>144</v>
      </c>
      <c r="X366" s="815" t="s">
        <v>810</v>
      </c>
      <c r="Z366" s="815" t="s">
        <v>952</v>
      </c>
      <c r="AA366" s="815" t="s">
        <v>810</v>
      </c>
      <c r="AB366" s="816">
        <v>42</v>
      </c>
    </row>
    <row r="367" spans="1:28" ht="15">
      <c r="A367" s="815" t="s">
        <v>893</v>
      </c>
      <c r="B367" s="815" t="s">
        <v>683</v>
      </c>
      <c r="C367" s="815" t="s">
        <v>810</v>
      </c>
      <c r="D367" s="815" t="s">
        <v>811</v>
      </c>
      <c r="E367" s="816">
        <v>1</v>
      </c>
      <c r="G367" s="815" t="s">
        <v>914</v>
      </c>
      <c r="H367" s="816">
        <v>1</v>
      </c>
      <c r="I367" s="816">
        <v>542</v>
      </c>
      <c r="K367" s="815" t="s">
        <v>683</v>
      </c>
      <c r="L367" s="815" t="s">
        <v>909</v>
      </c>
      <c r="M367" s="815" t="s">
        <v>851</v>
      </c>
      <c r="N367" s="816">
        <v>17</v>
      </c>
      <c r="P367" s="815" t="s">
        <v>914</v>
      </c>
      <c r="Q367" s="816">
        <v>3</v>
      </c>
      <c r="R367" s="816">
        <v>107</v>
      </c>
      <c r="S367" s="879"/>
      <c r="U367" s="815" t="s">
        <v>963</v>
      </c>
      <c r="V367" s="815" t="s">
        <v>813</v>
      </c>
      <c r="W367" s="816">
        <v>267</v>
      </c>
      <c r="X367" s="815" t="s">
        <v>809</v>
      </c>
      <c r="Z367" s="815" t="s">
        <v>952</v>
      </c>
      <c r="AA367" s="815" t="s">
        <v>809</v>
      </c>
      <c r="AB367" s="816">
        <v>76</v>
      </c>
    </row>
    <row r="368" spans="1:28" ht="15">
      <c r="A368" s="815" t="s">
        <v>893</v>
      </c>
      <c r="B368" s="815" t="s">
        <v>683</v>
      </c>
      <c r="C368" s="815" t="s">
        <v>809</v>
      </c>
      <c r="D368" s="815" t="s">
        <v>812</v>
      </c>
      <c r="E368" s="816">
        <v>1</v>
      </c>
      <c r="G368" s="815" t="s">
        <v>914</v>
      </c>
      <c r="H368" s="816">
        <v>2</v>
      </c>
      <c r="I368" s="816">
        <v>1682</v>
      </c>
      <c r="K368" s="815" t="s">
        <v>683</v>
      </c>
      <c r="L368" s="815" t="s">
        <v>909</v>
      </c>
      <c r="M368" s="815" t="s">
        <v>852</v>
      </c>
      <c r="N368" s="816">
        <v>166</v>
      </c>
      <c r="P368" s="815" t="s">
        <v>914</v>
      </c>
      <c r="Q368" s="816">
        <v>4</v>
      </c>
      <c r="R368" s="816">
        <v>1228</v>
      </c>
      <c r="S368" s="879"/>
      <c r="U368" s="815" t="s">
        <v>900</v>
      </c>
      <c r="V368" s="815" t="s">
        <v>814</v>
      </c>
      <c r="W368" s="816">
        <v>37</v>
      </c>
      <c r="X368" s="815" t="s">
        <v>810</v>
      </c>
      <c r="Z368" s="815" t="s">
        <v>953</v>
      </c>
      <c r="AA368" s="815" t="s">
        <v>810</v>
      </c>
      <c r="AB368" s="816">
        <v>6246</v>
      </c>
    </row>
    <row r="369" spans="1:28" ht="15">
      <c r="A369" s="815" t="s">
        <v>893</v>
      </c>
      <c r="B369" s="815" t="s">
        <v>683</v>
      </c>
      <c r="C369" s="815" t="s">
        <v>809</v>
      </c>
      <c r="D369" s="815" t="s">
        <v>811</v>
      </c>
      <c r="E369" s="816">
        <v>1</v>
      </c>
      <c r="G369" s="815" t="s">
        <v>914</v>
      </c>
      <c r="H369" s="816">
        <v>3</v>
      </c>
      <c r="I369" s="816">
        <v>896</v>
      </c>
      <c r="K369" s="815" t="s">
        <v>683</v>
      </c>
      <c r="L369" s="815" t="s">
        <v>909</v>
      </c>
      <c r="M369" s="815" t="s">
        <v>853</v>
      </c>
      <c r="N369" s="816">
        <v>3</v>
      </c>
      <c r="P369" s="815" t="s">
        <v>914</v>
      </c>
      <c r="Q369" s="816">
        <v>5</v>
      </c>
      <c r="R369" s="816">
        <v>123</v>
      </c>
      <c r="S369" s="879"/>
      <c r="U369" s="815" t="s">
        <v>900</v>
      </c>
      <c r="V369" s="815" t="s">
        <v>814</v>
      </c>
      <c r="W369" s="816">
        <v>30</v>
      </c>
      <c r="X369" s="815" t="s">
        <v>809</v>
      </c>
      <c r="Z369" s="815" t="s">
        <v>953</v>
      </c>
      <c r="AA369" s="815" t="s">
        <v>809</v>
      </c>
      <c r="AB369" s="816">
        <v>6474</v>
      </c>
    </row>
    <row r="370" spans="1:28" ht="15">
      <c r="A370" s="815" t="s">
        <v>893</v>
      </c>
      <c r="B370" s="815" t="s">
        <v>815</v>
      </c>
      <c r="C370" s="815" t="s">
        <v>810</v>
      </c>
      <c r="D370" s="815" t="s">
        <v>812</v>
      </c>
      <c r="E370" s="816">
        <v>1</v>
      </c>
      <c r="G370" s="815" t="s">
        <v>914</v>
      </c>
      <c r="H370" s="816">
        <v>4</v>
      </c>
      <c r="I370" s="816">
        <v>3558</v>
      </c>
      <c r="K370" s="815" t="s">
        <v>683</v>
      </c>
      <c r="L370" s="815" t="s">
        <v>909</v>
      </c>
      <c r="M370" s="815" t="s">
        <v>854</v>
      </c>
      <c r="N370" s="816">
        <v>1727</v>
      </c>
      <c r="P370" s="815" t="s">
        <v>914</v>
      </c>
      <c r="Q370" s="816">
        <v>6</v>
      </c>
      <c r="R370" s="816">
        <v>107</v>
      </c>
      <c r="S370" s="879"/>
      <c r="U370" s="815" t="s">
        <v>900</v>
      </c>
      <c r="V370" s="815" t="s">
        <v>813</v>
      </c>
      <c r="W370" s="816">
        <v>83</v>
      </c>
      <c r="X370" s="815" t="s">
        <v>810</v>
      </c>
      <c r="Z370" s="815" t="s">
        <v>954</v>
      </c>
      <c r="AA370" s="815" t="s">
        <v>810</v>
      </c>
      <c r="AB370" s="816">
        <v>52</v>
      </c>
    </row>
    <row r="371" spans="1:28" ht="15">
      <c r="A371" s="815" t="s">
        <v>893</v>
      </c>
      <c r="B371" s="815" t="s">
        <v>997</v>
      </c>
      <c r="C371" s="815" t="s">
        <v>810</v>
      </c>
      <c r="D371" s="815" t="s">
        <v>812</v>
      </c>
      <c r="E371" s="816">
        <v>113</v>
      </c>
      <c r="G371" s="815" t="s">
        <v>914</v>
      </c>
      <c r="H371" s="816">
        <v>5</v>
      </c>
      <c r="I371" s="816">
        <v>585</v>
      </c>
      <c r="K371" s="815" t="s">
        <v>683</v>
      </c>
      <c r="L371" s="815" t="s">
        <v>909</v>
      </c>
      <c r="M371" s="815" t="s">
        <v>855</v>
      </c>
      <c r="N371" s="816">
        <v>22</v>
      </c>
      <c r="P371" s="815" t="s">
        <v>914</v>
      </c>
      <c r="Q371" s="816">
        <v>7</v>
      </c>
      <c r="R371" s="816">
        <v>100</v>
      </c>
      <c r="S371" s="879"/>
      <c r="U371" s="815" t="s">
        <v>900</v>
      </c>
      <c r="V371" s="815" t="s">
        <v>813</v>
      </c>
      <c r="W371" s="816">
        <v>120</v>
      </c>
      <c r="X371" s="815" t="s">
        <v>809</v>
      </c>
      <c r="Z371" s="815" t="s">
        <v>954</v>
      </c>
      <c r="AA371" s="815" t="s">
        <v>809</v>
      </c>
      <c r="AB371" s="816">
        <v>106</v>
      </c>
    </row>
    <row r="372" spans="1:28" ht="15">
      <c r="A372" s="815" t="s">
        <v>893</v>
      </c>
      <c r="B372" s="815" t="s">
        <v>997</v>
      </c>
      <c r="C372" s="815" t="s">
        <v>810</v>
      </c>
      <c r="D372" s="815" t="s">
        <v>811</v>
      </c>
      <c r="E372" s="816">
        <v>63</v>
      </c>
      <c r="G372" s="815" t="s">
        <v>914</v>
      </c>
      <c r="H372" s="816">
        <v>6</v>
      </c>
      <c r="I372" s="816">
        <v>652</v>
      </c>
      <c r="K372" s="815" t="s">
        <v>683</v>
      </c>
      <c r="L372" s="815" t="s">
        <v>909</v>
      </c>
      <c r="M372" s="815" t="s">
        <v>856</v>
      </c>
      <c r="N372" s="816">
        <v>50</v>
      </c>
      <c r="P372" s="815" t="s">
        <v>914</v>
      </c>
      <c r="Q372" s="816">
        <v>8</v>
      </c>
      <c r="R372" s="816">
        <v>69</v>
      </c>
      <c r="S372" s="879"/>
      <c r="U372" s="815" t="s">
        <v>902</v>
      </c>
      <c r="V372" s="815" t="s">
        <v>815</v>
      </c>
      <c r="W372" s="816">
        <v>1</v>
      </c>
      <c r="X372" s="815" t="s">
        <v>810</v>
      </c>
      <c r="Z372" s="815" t="s">
        <v>955</v>
      </c>
      <c r="AA372" s="815" t="s">
        <v>810</v>
      </c>
      <c r="AB372" s="816">
        <v>92</v>
      </c>
    </row>
    <row r="373" spans="1:28" ht="15">
      <c r="A373" s="815" t="s">
        <v>893</v>
      </c>
      <c r="B373" s="815" t="s">
        <v>997</v>
      </c>
      <c r="C373" s="815" t="s">
        <v>809</v>
      </c>
      <c r="D373" s="815" t="s">
        <v>812</v>
      </c>
      <c r="E373" s="816">
        <v>101</v>
      </c>
      <c r="G373" s="815" t="s">
        <v>914</v>
      </c>
      <c r="H373" s="816">
        <v>7</v>
      </c>
      <c r="I373" s="816">
        <v>662</v>
      </c>
      <c r="K373" s="815" t="s">
        <v>683</v>
      </c>
      <c r="L373" s="815" t="s">
        <v>909</v>
      </c>
      <c r="M373" s="815" t="s">
        <v>681</v>
      </c>
      <c r="N373" s="816">
        <v>8</v>
      </c>
      <c r="P373" s="815" t="s">
        <v>914</v>
      </c>
      <c r="Q373" s="816">
        <v>9</v>
      </c>
      <c r="R373" s="816">
        <v>44</v>
      </c>
      <c r="S373" s="879"/>
      <c r="U373" s="815" t="s">
        <v>902</v>
      </c>
      <c r="V373" s="815" t="s">
        <v>814</v>
      </c>
      <c r="W373" s="816">
        <v>468</v>
      </c>
      <c r="X373" s="815" t="s">
        <v>810</v>
      </c>
      <c r="Z373" s="815" t="s">
        <v>955</v>
      </c>
      <c r="AA373" s="815" t="s">
        <v>809</v>
      </c>
      <c r="AB373" s="816">
        <v>97</v>
      </c>
    </row>
    <row r="374" spans="1:28" ht="15">
      <c r="A374" s="815" t="s">
        <v>893</v>
      </c>
      <c r="B374" s="815" t="s">
        <v>997</v>
      </c>
      <c r="C374" s="815" t="s">
        <v>809</v>
      </c>
      <c r="D374" s="815" t="s">
        <v>811</v>
      </c>
      <c r="E374" s="816">
        <v>47</v>
      </c>
      <c r="G374" s="815" t="s">
        <v>914</v>
      </c>
      <c r="H374" s="816">
        <v>8</v>
      </c>
      <c r="I374" s="816">
        <v>627</v>
      </c>
      <c r="K374" s="815" t="s">
        <v>683</v>
      </c>
      <c r="L374" s="815" t="s">
        <v>909</v>
      </c>
      <c r="M374" s="815" t="s">
        <v>857</v>
      </c>
      <c r="N374" s="816">
        <v>52</v>
      </c>
      <c r="P374" s="815" t="s">
        <v>914</v>
      </c>
      <c r="Q374" s="816">
        <v>10</v>
      </c>
      <c r="R374" s="816">
        <v>34</v>
      </c>
      <c r="S374" s="879"/>
      <c r="U374" s="815" t="s">
        <v>902</v>
      </c>
      <c r="V374" s="815" t="s">
        <v>814</v>
      </c>
      <c r="W374" s="816">
        <v>392</v>
      </c>
      <c r="X374" s="815" t="s">
        <v>809</v>
      </c>
      <c r="Z374" s="815" t="s">
        <v>956</v>
      </c>
      <c r="AA374" s="815" t="s">
        <v>810</v>
      </c>
      <c r="AB374" s="816">
        <v>101</v>
      </c>
    </row>
    <row r="375" spans="1:28" ht="15">
      <c r="A375" s="815" t="s">
        <v>893</v>
      </c>
      <c r="B375" s="815" t="s">
        <v>998</v>
      </c>
      <c r="C375" s="815" t="s">
        <v>809</v>
      </c>
      <c r="D375" s="815" t="s">
        <v>812</v>
      </c>
      <c r="E375" s="816">
        <v>1</v>
      </c>
      <c r="G375" s="815" t="s">
        <v>914</v>
      </c>
      <c r="H375" s="816">
        <v>9</v>
      </c>
      <c r="I375" s="816">
        <v>516</v>
      </c>
      <c r="K375" s="815" t="s">
        <v>683</v>
      </c>
      <c r="L375" s="815" t="s">
        <v>909</v>
      </c>
      <c r="M375" s="815" t="s">
        <v>858</v>
      </c>
      <c r="N375" s="816">
        <v>55</v>
      </c>
      <c r="P375" s="815" t="s">
        <v>914</v>
      </c>
      <c r="Q375" s="816">
        <v>11</v>
      </c>
      <c r="R375" s="816">
        <v>32</v>
      </c>
      <c r="S375" s="879"/>
      <c r="U375" s="815" t="s">
        <v>902</v>
      </c>
      <c r="V375" s="815" t="s">
        <v>813</v>
      </c>
      <c r="W375" s="816">
        <v>376</v>
      </c>
      <c r="X375" s="815" t="s">
        <v>810</v>
      </c>
      <c r="Z375" s="815" t="s">
        <v>956</v>
      </c>
      <c r="AA375" s="815" t="s">
        <v>809</v>
      </c>
      <c r="AB375" s="816">
        <v>228</v>
      </c>
    </row>
    <row r="376" spans="1:28" ht="15">
      <c r="A376" s="815" t="s">
        <v>894</v>
      </c>
      <c r="B376" s="815" t="s">
        <v>677</v>
      </c>
      <c r="C376" s="815" t="s">
        <v>810</v>
      </c>
      <c r="D376" s="815" t="s">
        <v>812</v>
      </c>
      <c r="E376" s="816">
        <v>2130</v>
      </c>
      <c r="G376" s="815" t="s">
        <v>914</v>
      </c>
      <c r="H376" s="816">
        <v>10</v>
      </c>
      <c r="I376" s="816">
        <v>371</v>
      </c>
      <c r="K376" s="815" t="s">
        <v>683</v>
      </c>
      <c r="L376" s="815" t="s">
        <v>909</v>
      </c>
      <c r="M376" s="815" t="s">
        <v>859</v>
      </c>
      <c r="N376" s="816">
        <v>22</v>
      </c>
      <c r="P376" s="815" t="s">
        <v>914</v>
      </c>
      <c r="Q376" s="816">
        <v>12</v>
      </c>
      <c r="R376" s="816">
        <v>31</v>
      </c>
      <c r="S376" s="879"/>
      <c r="U376" s="815" t="s">
        <v>902</v>
      </c>
      <c r="V376" s="815" t="s">
        <v>813</v>
      </c>
      <c r="W376" s="816">
        <v>1028</v>
      </c>
      <c r="X376" s="815" t="s">
        <v>809</v>
      </c>
      <c r="Z376" s="815" t="s">
        <v>957</v>
      </c>
      <c r="AA376" s="815" t="s">
        <v>810</v>
      </c>
      <c r="AB376" s="816">
        <v>1041</v>
      </c>
    </row>
    <row r="377" spans="1:28" ht="15">
      <c r="A377" s="815" t="s">
        <v>894</v>
      </c>
      <c r="B377" s="815" t="s">
        <v>677</v>
      </c>
      <c r="C377" s="815" t="s">
        <v>810</v>
      </c>
      <c r="D377" s="815" t="s">
        <v>811</v>
      </c>
      <c r="E377" s="816">
        <v>2790</v>
      </c>
      <c r="G377" s="815" t="s">
        <v>914</v>
      </c>
      <c r="H377" s="816">
        <v>11</v>
      </c>
      <c r="I377" s="816">
        <v>303</v>
      </c>
      <c r="K377" s="815" t="s">
        <v>683</v>
      </c>
      <c r="L377" s="815" t="s">
        <v>909</v>
      </c>
      <c r="M377" s="815" t="s">
        <v>861</v>
      </c>
      <c r="N377" s="816">
        <v>6</v>
      </c>
      <c r="P377" s="815" t="s">
        <v>868</v>
      </c>
      <c r="Q377" s="816">
        <v>0</v>
      </c>
      <c r="R377" s="816">
        <v>4</v>
      </c>
      <c r="S377" s="879"/>
      <c r="U377" s="815" t="s">
        <v>967</v>
      </c>
      <c r="V377" s="815" t="s">
        <v>814</v>
      </c>
      <c r="W377" s="816">
        <v>147</v>
      </c>
      <c r="X377" s="815" t="s">
        <v>810</v>
      </c>
      <c r="Z377" s="815" t="s">
        <v>957</v>
      </c>
      <c r="AA377" s="815" t="s">
        <v>809</v>
      </c>
      <c r="AB377" s="816">
        <v>1282</v>
      </c>
    </row>
    <row r="378" spans="1:28" ht="15">
      <c r="A378" s="815" t="s">
        <v>894</v>
      </c>
      <c r="B378" s="815" t="s">
        <v>677</v>
      </c>
      <c r="C378" s="815" t="s">
        <v>809</v>
      </c>
      <c r="D378" s="815" t="s">
        <v>812</v>
      </c>
      <c r="E378" s="816">
        <v>1904</v>
      </c>
      <c r="G378" s="815" t="s">
        <v>914</v>
      </c>
      <c r="H378" s="816">
        <v>12</v>
      </c>
      <c r="I378" s="816">
        <v>409</v>
      </c>
      <c r="K378" s="815" t="s">
        <v>683</v>
      </c>
      <c r="L378" s="815" t="s">
        <v>909</v>
      </c>
      <c r="M378" s="815" t="s">
        <v>683</v>
      </c>
      <c r="N378" s="816">
        <v>2</v>
      </c>
      <c r="P378" s="815" t="s">
        <v>868</v>
      </c>
      <c r="Q378" s="816">
        <v>1</v>
      </c>
      <c r="R378" s="816">
        <v>19</v>
      </c>
      <c r="S378" s="879"/>
      <c r="U378" s="815" t="s">
        <v>967</v>
      </c>
      <c r="V378" s="815" t="s">
        <v>814</v>
      </c>
      <c r="W378" s="816">
        <v>113</v>
      </c>
      <c r="X378" s="815" t="s">
        <v>809</v>
      </c>
      <c r="Z378" s="815" t="s">
        <v>958</v>
      </c>
      <c r="AA378" s="815" t="s">
        <v>810</v>
      </c>
      <c r="AB378" s="816">
        <v>858</v>
      </c>
    </row>
    <row r="379" spans="1:28" ht="15">
      <c r="A379" s="815" t="s">
        <v>894</v>
      </c>
      <c r="B379" s="815" t="s">
        <v>677</v>
      </c>
      <c r="C379" s="815" t="s">
        <v>809</v>
      </c>
      <c r="D379" s="815" t="s">
        <v>811</v>
      </c>
      <c r="E379" s="816">
        <v>2443</v>
      </c>
      <c r="G379" s="815" t="s">
        <v>868</v>
      </c>
      <c r="H379" s="816">
        <v>0</v>
      </c>
      <c r="I379" s="816">
        <v>40</v>
      </c>
      <c r="K379" s="815" t="s">
        <v>683</v>
      </c>
      <c r="L379" s="815" t="s">
        <v>909</v>
      </c>
      <c r="M379" s="815" t="s">
        <v>863</v>
      </c>
      <c r="N379" s="816">
        <v>54</v>
      </c>
      <c r="P379" s="815" t="s">
        <v>868</v>
      </c>
      <c r="Q379" s="816">
        <v>2</v>
      </c>
      <c r="R379" s="816">
        <v>96</v>
      </c>
      <c r="S379" s="879"/>
      <c r="U379" s="815" t="s">
        <v>967</v>
      </c>
      <c r="V379" s="815" t="s">
        <v>813</v>
      </c>
      <c r="W379" s="816">
        <v>163</v>
      </c>
      <c r="X379" s="815" t="s">
        <v>810</v>
      </c>
      <c r="Z379" s="815" t="s">
        <v>958</v>
      </c>
      <c r="AA379" s="815" t="s">
        <v>809</v>
      </c>
      <c r="AB379" s="816">
        <v>861</v>
      </c>
    </row>
    <row r="380" spans="1:28" ht="15">
      <c r="A380" s="815" t="s">
        <v>894</v>
      </c>
      <c r="B380" s="815" t="s">
        <v>681</v>
      </c>
      <c r="C380" s="815" t="s">
        <v>810</v>
      </c>
      <c r="D380" s="815" t="s">
        <v>812</v>
      </c>
      <c r="E380" s="816">
        <v>1937</v>
      </c>
      <c r="G380" s="815" t="s">
        <v>868</v>
      </c>
      <c r="H380" s="816">
        <v>1</v>
      </c>
      <c r="I380" s="816">
        <v>145</v>
      </c>
      <c r="K380" s="815" t="s">
        <v>683</v>
      </c>
      <c r="L380" s="815" t="s">
        <v>909</v>
      </c>
      <c r="M380" s="815" t="s">
        <v>864</v>
      </c>
      <c r="N380" s="816">
        <v>420</v>
      </c>
      <c r="P380" s="815" t="s">
        <v>868</v>
      </c>
      <c r="Q380" s="816">
        <v>3</v>
      </c>
      <c r="R380" s="816">
        <v>46</v>
      </c>
      <c r="S380" s="879"/>
      <c r="U380" s="815" t="s">
        <v>967</v>
      </c>
      <c r="V380" s="815" t="s">
        <v>813</v>
      </c>
      <c r="W380" s="816">
        <v>222</v>
      </c>
      <c r="X380" s="815" t="s">
        <v>809</v>
      </c>
      <c r="Z380" s="815" t="s">
        <v>959</v>
      </c>
      <c r="AA380" s="815" t="s">
        <v>810</v>
      </c>
      <c r="AB380" s="816">
        <v>82</v>
      </c>
    </row>
    <row r="381" spans="1:28" ht="15">
      <c r="A381" s="815" t="s">
        <v>894</v>
      </c>
      <c r="B381" s="815" t="s">
        <v>681</v>
      </c>
      <c r="C381" s="815" t="s">
        <v>810</v>
      </c>
      <c r="D381" s="815" t="s">
        <v>811</v>
      </c>
      <c r="E381" s="816">
        <v>1427</v>
      </c>
      <c r="G381" s="815" t="s">
        <v>868</v>
      </c>
      <c r="H381" s="816">
        <v>2</v>
      </c>
      <c r="I381" s="816">
        <v>429</v>
      </c>
      <c r="K381" s="815" t="s">
        <v>683</v>
      </c>
      <c r="L381" s="815" t="s">
        <v>909</v>
      </c>
      <c r="M381" s="815" t="s">
        <v>684</v>
      </c>
      <c r="N381" s="816">
        <v>3</v>
      </c>
      <c r="P381" s="815" t="s">
        <v>868</v>
      </c>
      <c r="Q381" s="816">
        <v>4</v>
      </c>
      <c r="R381" s="816">
        <v>265</v>
      </c>
      <c r="S381" s="879"/>
      <c r="U381" s="815" t="s">
        <v>904</v>
      </c>
      <c r="V381" s="815" t="s">
        <v>814</v>
      </c>
      <c r="W381" s="816">
        <v>1061</v>
      </c>
      <c r="X381" s="815" t="s">
        <v>810</v>
      </c>
      <c r="Z381" s="815" t="s">
        <v>959</v>
      </c>
      <c r="AA381" s="815" t="s">
        <v>809</v>
      </c>
      <c r="AB381" s="816">
        <v>144</v>
      </c>
    </row>
    <row r="382" spans="1:28" ht="15">
      <c r="A382" s="815" t="s">
        <v>894</v>
      </c>
      <c r="B382" s="815" t="s">
        <v>681</v>
      </c>
      <c r="C382" s="815" t="s">
        <v>809</v>
      </c>
      <c r="D382" s="815" t="s">
        <v>812</v>
      </c>
      <c r="E382" s="816">
        <v>1762</v>
      </c>
      <c r="G382" s="815" t="s">
        <v>868</v>
      </c>
      <c r="H382" s="816">
        <v>3</v>
      </c>
      <c r="I382" s="816">
        <v>211</v>
      </c>
      <c r="K382" s="815" t="s">
        <v>683</v>
      </c>
      <c r="L382" s="815" t="s">
        <v>909</v>
      </c>
      <c r="M382" s="815" t="s">
        <v>687</v>
      </c>
      <c r="N382" s="816">
        <v>36431</v>
      </c>
      <c r="P382" s="815" t="s">
        <v>868</v>
      </c>
      <c r="Q382" s="816">
        <v>5</v>
      </c>
      <c r="R382" s="816">
        <v>36</v>
      </c>
      <c r="S382" s="879"/>
      <c r="U382" s="815" t="s">
        <v>904</v>
      </c>
      <c r="V382" s="815" t="s">
        <v>814</v>
      </c>
      <c r="W382" s="816">
        <v>801</v>
      </c>
      <c r="X382" s="815" t="s">
        <v>809</v>
      </c>
      <c r="Z382" s="815" t="s">
        <v>960</v>
      </c>
      <c r="AA382" s="815" t="s">
        <v>810</v>
      </c>
      <c r="AB382" s="816">
        <v>177</v>
      </c>
    </row>
    <row r="383" spans="1:28" ht="15">
      <c r="A383" s="815" t="s">
        <v>894</v>
      </c>
      <c r="B383" s="815" t="s">
        <v>681</v>
      </c>
      <c r="C383" s="815" t="s">
        <v>809</v>
      </c>
      <c r="D383" s="815" t="s">
        <v>811</v>
      </c>
      <c r="E383" s="816">
        <v>1128</v>
      </c>
      <c r="G383" s="815" t="s">
        <v>868</v>
      </c>
      <c r="H383" s="816">
        <v>4</v>
      </c>
      <c r="I383" s="816">
        <v>983</v>
      </c>
      <c r="K383" s="815" t="s">
        <v>683</v>
      </c>
      <c r="L383" s="815" t="s">
        <v>909</v>
      </c>
      <c r="M383" s="815" t="s">
        <v>688</v>
      </c>
      <c r="N383" s="816">
        <v>53</v>
      </c>
      <c r="P383" s="815" t="s">
        <v>868</v>
      </c>
      <c r="Q383" s="816">
        <v>6</v>
      </c>
      <c r="R383" s="816">
        <v>60</v>
      </c>
      <c r="S383" s="879"/>
      <c r="U383" s="815" t="s">
        <v>904</v>
      </c>
      <c r="V383" s="815" t="s">
        <v>813</v>
      </c>
      <c r="W383" s="816">
        <v>928</v>
      </c>
      <c r="X383" s="815" t="s">
        <v>810</v>
      </c>
      <c r="Z383" s="815" t="s">
        <v>960</v>
      </c>
      <c r="AA383" s="815" t="s">
        <v>809</v>
      </c>
      <c r="AB383" s="816">
        <v>238</v>
      </c>
    </row>
    <row r="384" spans="1:28" ht="15">
      <c r="A384" s="815" t="s">
        <v>894</v>
      </c>
      <c r="B384" s="815" t="s">
        <v>683</v>
      </c>
      <c r="C384" s="815" t="s">
        <v>810</v>
      </c>
      <c r="D384" s="815" t="s">
        <v>812</v>
      </c>
      <c r="E384" s="816">
        <v>24</v>
      </c>
      <c r="G384" s="815" t="s">
        <v>868</v>
      </c>
      <c r="H384" s="816">
        <v>5</v>
      </c>
      <c r="I384" s="816">
        <v>175</v>
      </c>
      <c r="K384" s="815" t="s">
        <v>683</v>
      </c>
      <c r="L384" s="815" t="s">
        <v>909</v>
      </c>
      <c r="M384" s="815" t="s">
        <v>689</v>
      </c>
      <c r="N384" s="816">
        <v>89</v>
      </c>
      <c r="P384" s="815" t="s">
        <v>868</v>
      </c>
      <c r="Q384" s="816">
        <v>7</v>
      </c>
      <c r="R384" s="816">
        <v>57</v>
      </c>
      <c r="S384" s="879"/>
      <c r="U384" s="815" t="s">
        <v>904</v>
      </c>
      <c r="V384" s="815" t="s">
        <v>813</v>
      </c>
      <c r="W384" s="816">
        <v>1577</v>
      </c>
      <c r="X384" s="815" t="s">
        <v>809</v>
      </c>
      <c r="Z384" s="815" t="s">
        <v>940</v>
      </c>
      <c r="AA384" s="815" t="s">
        <v>810</v>
      </c>
      <c r="AB384" s="816">
        <v>27</v>
      </c>
    </row>
    <row r="385" spans="1:28" ht="15">
      <c r="A385" s="815" t="s">
        <v>894</v>
      </c>
      <c r="B385" s="815" t="s">
        <v>683</v>
      </c>
      <c r="C385" s="815" t="s">
        <v>810</v>
      </c>
      <c r="D385" s="815" t="s">
        <v>811</v>
      </c>
      <c r="E385" s="816">
        <v>13</v>
      </c>
      <c r="G385" s="815" t="s">
        <v>868</v>
      </c>
      <c r="H385" s="816">
        <v>6</v>
      </c>
      <c r="I385" s="816">
        <v>201</v>
      </c>
      <c r="K385" s="815" t="s">
        <v>683</v>
      </c>
      <c r="L385" s="815" t="s">
        <v>909</v>
      </c>
      <c r="M385" s="815" t="s">
        <v>690</v>
      </c>
      <c r="N385" s="816">
        <v>118</v>
      </c>
      <c r="P385" s="815" t="s">
        <v>868</v>
      </c>
      <c r="Q385" s="816">
        <v>8</v>
      </c>
      <c r="R385" s="816">
        <v>45</v>
      </c>
      <c r="S385" s="879"/>
      <c r="U385" s="815" t="s">
        <v>887</v>
      </c>
      <c r="V385" s="815" t="s">
        <v>814</v>
      </c>
      <c r="W385" s="816">
        <v>180</v>
      </c>
      <c r="X385" s="815" t="s">
        <v>810</v>
      </c>
      <c r="Z385" s="815" t="s">
        <v>940</v>
      </c>
      <c r="AA385" s="815" t="s">
        <v>809</v>
      </c>
      <c r="AB385" s="816">
        <v>40</v>
      </c>
    </row>
    <row r="386" spans="1:28" ht="15">
      <c r="A386" s="815" t="s">
        <v>894</v>
      </c>
      <c r="B386" s="815" t="s">
        <v>683</v>
      </c>
      <c r="C386" s="815" t="s">
        <v>809</v>
      </c>
      <c r="D386" s="815" t="s">
        <v>812</v>
      </c>
      <c r="E386" s="816">
        <v>11</v>
      </c>
      <c r="G386" s="815" t="s">
        <v>868</v>
      </c>
      <c r="H386" s="816">
        <v>7</v>
      </c>
      <c r="I386" s="816">
        <v>206</v>
      </c>
      <c r="K386" s="815" t="s">
        <v>683</v>
      </c>
      <c r="L386" s="815" t="s">
        <v>909</v>
      </c>
      <c r="M386" s="815" t="s">
        <v>691</v>
      </c>
      <c r="N386" s="816">
        <v>54861</v>
      </c>
      <c r="P386" s="815" t="s">
        <v>868</v>
      </c>
      <c r="Q386" s="816">
        <v>9</v>
      </c>
      <c r="R386" s="816">
        <v>42</v>
      </c>
      <c r="S386" s="879"/>
      <c r="U386" s="815" t="s">
        <v>887</v>
      </c>
      <c r="V386" s="815" t="s">
        <v>814</v>
      </c>
      <c r="W386" s="816">
        <v>130</v>
      </c>
      <c r="X386" s="815" t="s">
        <v>809</v>
      </c>
      <c r="Z386" s="815" t="s">
        <v>870</v>
      </c>
      <c r="AA386" s="815" t="s">
        <v>810</v>
      </c>
      <c r="AB386" s="816">
        <v>45</v>
      </c>
    </row>
    <row r="387" spans="1:28" ht="15">
      <c r="A387" s="815" t="s">
        <v>894</v>
      </c>
      <c r="B387" s="815" t="s">
        <v>683</v>
      </c>
      <c r="C387" s="815" t="s">
        <v>809</v>
      </c>
      <c r="D387" s="815" t="s">
        <v>811</v>
      </c>
      <c r="E387" s="816">
        <v>9</v>
      </c>
      <c r="G387" s="815" t="s">
        <v>868</v>
      </c>
      <c r="H387" s="816">
        <v>8</v>
      </c>
      <c r="I387" s="816">
        <v>205</v>
      </c>
      <c r="K387" s="815" t="s">
        <v>683</v>
      </c>
      <c r="L387" s="815" t="s">
        <v>911</v>
      </c>
      <c r="M387" s="815" t="s">
        <v>677</v>
      </c>
      <c r="N387" s="816">
        <v>4</v>
      </c>
      <c r="P387" s="815" t="s">
        <v>868</v>
      </c>
      <c r="Q387" s="816">
        <v>10</v>
      </c>
      <c r="R387" s="816">
        <v>30</v>
      </c>
      <c r="S387" s="879"/>
      <c r="U387" s="815" t="s">
        <v>887</v>
      </c>
      <c r="V387" s="815" t="s">
        <v>813</v>
      </c>
      <c r="W387" s="816">
        <v>348</v>
      </c>
      <c r="X387" s="815" t="s">
        <v>810</v>
      </c>
      <c r="Z387" s="815" t="s">
        <v>870</v>
      </c>
      <c r="AA387" s="815" t="s">
        <v>809</v>
      </c>
      <c r="AB387" s="816">
        <v>99</v>
      </c>
    </row>
    <row r="388" spans="1:28" ht="15">
      <c r="A388" s="815" t="s">
        <v>894</v>
      </c>
      <c r="B388" s="815" t="s">
        <v>815</v>
      </c>
      <c r="C388" s="815" t="s">
        <v>810</v>
      </c>
      <c r="D388" s="815" t="s">
        <v>812</v>
      </c>
      <c r="E388" s="816">
        <v>3</v>
      </c>
      <c r="G388" s="815" t="s">
        <v>868</v>
      </c>
      <c r="H388" s="816">
        <v>9</v>
      </c>
      <c r="I388" s="816">
        <v>129</v>
      </c>
      <c r="K388" s="815" t="s">
        <v>683</v>
      </c>
      <c r="L388" s="815" t="s">
        <v>911</v>
      </c>
      <c r="M388" s="815" t="s">
        <v>848</v>
      </c>
      <c r="N388" s="816">
        <v>1</v>
      </c>
      <c r="P388" s="815" t="s">
        <v>868</v>
      </c>
      <c r="Q388" s="816">
        <v>11</v>
      </c>
      <c r="R388" s="816">
        <v>23</v>
      </c>
      <c r="S388" s="879"/>
      <c r="U388" s="815" t="s">
        <v>887</v>
      </c>
      <c r="V388" s="815" t="s">
        <v>813</v>
      </c>
      <c r="W388" s="816">
        <v>443</v>
      </c>
      <c r="X388" s="815" t="s">
        <v>809</v>
      </c>
      <c r="Z388" s="815" t="s">
        <v>961</v>
      </c>
      <c r="AA388" s="815" t="s">
        <v>810</v>
      </c>
      <c r="AB388" s="816">
        <v>951</v>
      </c>
    </row>
    <row r="389" spans="1:28" ht="15">
      <c r="A389" s="815" t="s">
        <v>894</v>
      </c>
      <c r="B389" s="815" t="s">
        <v>815</v>
      </c>
      <c r="C389" s="815" t="s">
        <v>810</v>
      </c>
      <c r="D389" s="815" t="s">
        <v>811</v>
      </c>
      <c r="E389" s="816">
        <v>4</v>
      </c>
      <c r="G389" s="815" t="s">
        <v>868</v>
      </c>
      <c r="H389" s="816">
        <v>10</v>
      </c>
      <c r="I389" s="816">
        <v>117</v>
      </c>
      <c r="K389" s="815" t="s">
        <v>683</v>
      </c>
      <c r="L389" s="815" t="s">
        <v>911</v>
      </c>
      <c r="M389" s="815" t="s">
        <v>852</v>
      </c>
      <c r="N389" s="816">
        <v>6</v>
      </c>
      <c r="P389" s="815" t="s">
        <v>868</v>
      </c>
      <c r="Q389" s="816">
        <v>12</v>
      </c>
      <c r="R389" s="816">
        <v>33</v>
      </c>
      <c r="S389" s="879"/>
      <c r="U389" s="815" t="s">
        <v>942</v>
      </c>
      <c r="V389" s="815" t="s">
        <v>814</v>
      </c>
      <c r="W389" s="816">
        <v>58</v>
      </c>
      <c r="X389" s="815" t="s">
        <v>810</v>
      </c>
      <c r="Z389" s="815" t="s">
        <v>961</v>
      </c>
      <c r="AA389" s="815" t="s">
        <v>809</v>
      </c>
      <c r="AB389" s="816">
        <v>1131</v>
      </c>
    </row>
    <row r="390" spans="1:28" ht="15">
      <c r="A390" s="815" t="s">
        <v>894</v>
      </c>
      <c r="B390" s="815" t="s">
        <v>815</v>
      </c>
      <c r="C390" s="815" t="s">
        <v>809</v>
      </c>
      <c r="D390" s="815" t="s">
        <v>812</v>
      </c>
      <c r="E390" s="816">
        <v>4</v>
      </c>
      <c r="G390" s="815" t="s">
        <v>868</v>
      </c>
      <c r="H390" s="816">
        <v>11</v>
      </c>
      <c r="I390" s="816">
        <v>107</v>
      </c>
      <c r="K390" s="815" t="s">
        <v>683</v>
      </c>
      <c r="L390" s="815" t="s">
        <v>911</v>
      </c>
      <c r="M390" s="815" t="s">
        <v>854</v>
      </c>
      <c r="N390" s="816">
        <v>1078</v>
      </c>
      <c r="P390" s="815" t="s">
        <v>916</v>
      </c>
      <c r="Q390" s="816">
        <v>0</v>
      </c>
      <c r="R390" s="816">
        <v>6</v>
      </c>
      <c r="S390" s="879"/>
      <c r="U390" s="815" t="s">
        <v>942</v>
      </c>
      <c r="V390" s="815" t="s">
        <v>814</v>
      </c>
      <c r="W390" s="816">
        <v>39</v>
      </c>
      <c r="X390" s="815" t="s">
        <v>809</v>
      </c>
      <c r="Z390" s="815" t="s">
        <v>963</v>
      </c>
      <c r="AA390" s="815" t="s">
        <v>810</v>
      </c>
      <c r="AB390" s="816">
        <v>20</v>
      </c>
    </row>
    <row r="391" spans="1:28" ht="15">
      <c r="A391" s="815" t="s">
        <v>894</v>
      </c>
      <c r="B391" s="815" t="s">
        <v>815</v>
      </c>
      <c r="C391" s="815" t="s">
        <v>809</v>
      </c>
      <c r="D391" s="815" t="s">
        <v>811</v>
      </c>
      <c r="E391" s="816">
        <v>7</v>
      </c>
      <c r="G391" s="815" t="s">
        <v>868</v>
      </c>
      <c r="H391" s="816">
        <v>12</v>
      </c>
      <c r="I391" s="816">
        <v>110</v>
      </c>
      <c r="K391" s="815" t="s">
        <v>683</v>
      </c>
      <c r="L391" s="815" t="s">
        <v>911</v>
      </c>
      <c r="M391" s="815" t="s">
        <v>681</v>
      </c>
      <c r="N391" s="816">
        <v>1</v>
      </c>
      <c r="P391" s="815" t="s">
        <v>916</v>
      </c>
      <c r="Q391" s="816">
        <v>1</v>
      </c>
      <c r="R391" s="816">
        <v>16</v>
      </c>
      <c r="S391" s="879"/>
      <c r="U391" s="815" t="s">
        <v>942</v>
      </c>
      <c r="V391" s="815" t="s">
        <v>813</v>
      </c>
      <c r="W391" s="816">
        <v>50</v>
      </c>
      <c r="X391" s="815" t="s">
        <v>810</v>
      </c>
      <c r="Z391" s="815" t="s">
        <v>963</v>
      </c>
      <c r="AA391" s="815" t="s">
        <v>809</v>
      </c>
      <c r="AB391" s="816">
        <v>45</v>
      </c>
    </row>
    <row r="392" spans="1:28" ht="15">
      <c r="A392" s="815" t="s">
        <v>894</v>
      </c>
      <c r="B392" s="815" t="s">
        <v>814</v>
      </c>
      <c r="C392" s="815" t="s">
        <v>809</v>
      </c>
      <c r="D392" s="815" t="s">
        <v>812</v>
      </c>
      <c r="E392" s="816">
        <v>1</v>
      </c>
      <c r="G392" s="815" t="s">
        <v>916</v>
      </c>
      <c r="H392" s="816">
        <v>0</v>
      </c>
      <c r="I392" s="816">
        <v>33</v>
      </c>
      <c r="K392" s="815" t="s">
        <v>683</v>
      </c>
      <c r="L392" s="815" t="s">
        <v>911</v>
      </c>
      <c r="M392" s="815" t="s">
        <v>857</v>
      </c>
      <c r="N392" s="816">
        <v>1</v>
      </c>
      <c r="P392" s="815" t="s">
        <v>916</v>
      </c>
      <c r="Q392" s="816">
        <v>2</v>
      </c>
      <c r="R392" s="816">
        <v>64</v>
      </c>
      <c r="S392" s="879"/>
      <c r="U392" s="815" t="s">
        <v>942</v>
      </c>
      <c r="V392" s="815" t="s">
        <v>813</v>
      </c>
      <c r="W392" s="816">
        <v>76</v>
      </c>
      <c r="X392" s="815" t="s">
        <v>809</v>
      </c>
      <c r="Z392" s="815" t="s">
        <v>900</v>
      </c>
      <c r="AA392" s="815" t="s">
        <v>810</v>
      </c>
      <c r="AB392" s="816">
        <v>1</v>
      </c>
    </row>
    <row r="393" spans="1:28" ht="15">
      <c r="A393" s="815" t="s">
        <v>894</v>
      </c>
      <c r="B393" s="815" t="s">
        <v>814</v>
      </c>
      <c r="C393" s="815" t="s">
        <v>809</v>
      </c>
      <c r="D393" s="815" t="s">
        <v>811</v>
      </c>
      <c r="E393" s="816">
        <v>1</v>
      </c>
      <c r="G393" s="815" t="s">
        <v>916</v>
      </c>
      <c r="H393" s="816">
        <v>1</v>
      </c>
      <c r="I393" s="816">
        <v>144</v>
      </c>
      <c r="K393" s="815" t="s">
        <v>683</v>
      </c>
      <c r="L393" s="815" t="s">
        <v>911</v>
      </c>
      <c r="M393" s="815" t="s">
        <v>858</v>
      </c>
      <c r="N393" s="816">
        <v>3</v>
      </c>
      <c r="P393" s="815" t="s">
        <v>916</v>
      </c>
      <c r="Q393" s="816">
        <v>3</v>
      </c>
      <c r="R393" s="816">
        <v>24</v>
      </c>
      <c r="S393" s="879"/>
      <c r="U393" s="815" t="s">
        <v>971</v>
      </c>
      <c r="V393" s="815" t="s">
        <v>815</v>
      </c>
      <c r="W393" s="816">
        <v>7</v>
      </c>
      <c r="X393" s="815" t="s">
        <v>810</v>
      </c>
      <c r="Z393" s="815" t="s">
        <v>900</v>
      </c>
      <c r="AA393" s="815" t="s">
        <v>809</v>
      </c>
      <c r="AB393" s="816">
        <v>5</v>
      </c>
    </row>
    <row r="394" spans="1:28" ht="15">
      <c r="A394" s="815" t="s">
        <v>894</v>
      </c>
      <c r="B394" s="815" t="s">
        <v>997</v>
      </c>
      <c r="C394" s="815" t="s">
        <v>810</v>
      </c>
      <c r="D394" s="815" t="s">
        <v>812</v>
      </c>
      <c r="E394" s="816">
        <v>720</v>
      </c>
      <c r="G394" s="815" t="s">
        <v>916</v>
      </c>
      <c r="H394" s="816">
        <v>2</v>
      </c>
      <c r="I394" s="816">
        <v>482</v>
      </c>
      <c r="K394" s="815" t="s">
        <v>683</v>
      </c>
      <c r="L394" s="815" t="s">
        <v>911</v>
      </c>
      <c r="M394" s="815" t="s">
        <v>864</v>
      </c>
      <c r="N394" s="816">
        <v>2</v>
      </c>
      <c r="P394" s="815" t="s">
        <v>916</v>
      </c>
      <c r="Q394" s="816">
        <v>4</v>
      </c>
      <c r="R394" s="816">
        <v>260</v>
      </c>
      <c r="S394" s="879"/>
      <c r="U394" s="815" t="s">
        <v>971</v>
      </c>
      <c r="V394" s="815" t="s">
        <v>815</v>
      </c>
      <c r="W394" s="816">
        <v>8</v>
      </c>
      <c r="X394" s="815" t="s">
        <v>809</v>
      </c>
      <c r="Z394" s="815" t="s">
        <v>902</v>
      </c>
      <c r="AA394" s="815" t="s">
        <v>810</v>
      </c>
      <c r="AB394" s="816">
        <v>56</v>
      </c>
    </row>
    <row r="395" spans="1:28" ht="15">
      <c r="A395" s="815" t="s">
        <v>894</v>
      </c>
      <c r="B395" s="815" t="s">
        <v>997</v>
      </c>
      <c r="C395" s="815" t="s">
        <v>810</v>
      </c>
      <c r="D395" s="815" t="s">
        <v>811</v>
      </c>
      <c r="E395" s="816">
        <v>742</v>
      </c>
      <c r="G395" s="815" t="s">
        <v>916</v>
      </c>
      <c r="H395" s="816">
        <v>3</v>
      </c>
      <c r="I395" s="816">
        <v>296</v>
      </c>
      <c r="K395" s="815" t="s">
        <v>683</v>
      </c>
      <c r="L395" s="815" t="s">
        <v>911</v>
      </c>
      <c r="M395" s="815" t="s">
        <v>687</v>
      </c>
      <c r="N395" s="816">
        <v>2526</v>
      </c>
      <c r="P395" s="815" t="s">
        <v>916</v>
      </c>
      <c r="Q395" s="816">
        <v>5</v>
      </c>
      <c r="R395" s="816">
        <v>28</v>
      </c>
      <c r="S395" s="879"/>
      <c r="U395" s="815" t="s">
        <v>971</v>
      </c>
      <c r="V395" s="815" t="s">
        <v>814</v>
      </c>
      <c r="W395" s="816">
        <v>1329</v>
      </c>
      <c r="X395" s="815" t="s">
        <v>810</v>
      </c>
      <c r="Z395" s="815" t="s">
        <v>902</v>
      </c>
      <c r="AA395" s="815" t="s">
        <v>809</v>
      </c>
      <c r="AB395" s="816">
        <v>149</v>
      </c>
    </row>
    <row r="396" spans="1:28" ht="15">
      <c r="A396" s="815" t="s">
        <v>894</v>
      </c>
      <c r="B396" s="815" t="s">
        <v>997</v>
      </c>
      <c r="C396" s="815" t="s">
        <v>809</v>
      </c>
      <c r="D396" s="815" t="s">
        <v>812</v>
      </c>
      <c r="E396" s="816">
        <v>614</v>
      </c>
      <c r="G396" s="815" t="s">
        <v>916</v>
      </c>
      <c r="H396" s="816">
        <v>4</v>
      </c>
      <c r="I396" s="816">
        <v>1177</v>
      </c>
      <c r="K396" s="815" t="s">
        <v>683</v>
      </c>
      <c r="L396" s="815" t="s">
        <v>911</v>
      </c>
      <c r="M396" s="815" t="s">
        <v>690</v>
      </c>
      <c r="N396" s="816">
        <v>13</v>
      </c>
      <c r="P396" s="815" t="s">
        <v>916</v>
      </c>
      <c r="Q396" s="816">
        <v>6</v>
      </c>
      <c r="R396" s="816">
        <v>44</v>
      </c>
      <c r="S396" s="879"/>
      <c r="U396" s="815" t="s">
        <v>971</v>
      </c>
      <c r="V396" s="815" t="s">
        <v>814</v>
      </c>
      <c r="W396" s="816">
        <v>902</v>
      </c>
      <c r="X396" s="815" t="s">
        <v>809</v>
      </c>
      <c r="Z396" s="815" t="s">
        <v>967</v>
      </c>
      <c r="AA396" s="815" t="s">
        <v>810</v>
      </c>
      <c r="AB396" s="816">
        <v>19</v>
      </c>
    </row>
    <row r="397" spans="1:28" ht="15">
      <c r="A397" s="815" t="s">
        <v>894</v>
      </c>
      <c r="B397" s="815" t="s">
        <v>997</v>
      </c>
      <c r="C397" s="815" t="s">
        <v>809</v>
      </c>
      <c r="D397" s="815" t="s">
        <v>811</v>
      </c>
      <c r="E397" s="816">
        <v>665</v>
      </c>
      <c r="G397" s="815" t="s">
        <v>916</v>
      </c>
      <c r="H397" s="816">
        <v>5</v>
      </c>
      <c r="I397" s="816">
        <v>222</v>
      </c>
      <c r="K397" s="815" t="s">
        <v>683</v>
      </c>
      <c r="L397" s="815" t="s">
        <v>911</v>
      </c>
      <c r="M397" s="815" t="s">
        <v>691</v>
      </c>
      <c r="N397" s="816">
        <v>3513</v>
      </c>
      <c r="P397" s="815" t="s">
        <v>916</v>
      </c>
      <c r="Q397" s="816">
        <v>7</v>
      </c>
      <c r="R397" s="816">
        <v>27</v>
      </c>
      <c r="S397" s="879"/>
      <c r="U397" s="815" t="s">
        <v>971</v>
      </c>
      <c r="V397" s="815" t="s">
        <v>813</v>
      </c>
      <c r="W397" s="816">
        <v>1042</v>
      </c>
      <c r="X397" s="815" t="s">
        <v>810</v>
      </c>
      <c r="Z397" s="815" t="s">
        <v>967</v>
      </c>
      <c r="AA397" s="815" t="s">
        <v>809</v>
      </c>
      <c r="AB397" s="816">
        <v>42</v>
      </c>
    </row>
    <row r="398" spans="1:28" ht="15">
      <c r="A398" s="815" t="s">
        <v>894</v>
      </c>
      <c r="B398" s="815" t="s">
        <v>998</v>
      </c>
      <c r="C398" s="815" t="s">
        <v>810</v>
      </c>
      <c r="D398" s="815" t="s">
        <v>812</v>
      </c>
      <c r="E398" s="816">
        <v>7</v>
      </c>
      <c r="G398" s="815" t="s">
        <v>916</v>
      </c>
      <c r="H398" s="816">
        <v>6</v>
      </c>
      <c r="I398" s="816">
        <v>248</v>
      </c>
      <c r="K398" s="815" t="s">
        <v>684</v>
      </c>
      <c r="L398" s="815" t="s">
        <v>875</v>
      </c>
      <c r="M398" s="815" t="s">
        <v>677</v>
      </c>
      <c r="N398" s="816">
        <v>2</v>
      </c>
      <c r="P398" s="815" t="s">
        <v>916</v>
      </c>
      <c r="Q398" s="816">
        <v>8</v>
      </c>
      <c r="R398" s="816">
        <v>33</v>
      </c>
      <c r="S398" s="879"/>
      <c r="U398" s="815" t="s">
        <v>971</v>
      </c>
      <c r="V398" s="815" t="s">
        <v>813</v>
      </c>
      <c r="W398" s="816">
        <v>1503</v>
      </c>
      <c r="X398" s="815" t="s">
        <v>809</v>
      </c>
      <c r="Z398" s="815" t="s">
        <v>904</v>
      </c>
      <c r="AA398" s="815" t="s">
        <v>810</v>
      </c>
      <c r="AB398" s="816">
        <v>136</v>
      </c>
    </row>
    <row r="399" spans="1:28" ht="15">
      <c r="A399" s="815" t="s">
        <v>894</v>
      </c>
      <c r="B399" s="815" t="s">
        <v>998</v>
      </c>
      <c r="C399" s="815" t="s">
        <v>810</v>
      </c>
      <c r="D399" s="815" t="s">
        <v>811</v>
      </c>
      <c r="E399" s="816">
        <v>5</v>
      </c>
      <c r="G399" s="815" t="s">
        <v>916</v>
      </c>
      <c r="H399" s="816">
        <v>7</v>
      </c>
      <c r="I399" s="816">
        <v>252</v>
      </c>
      <c r="K399" s="815" t="s">
        <v>684</v>
      </c>
      <c r="L399" s="815" t="s">
        <v>875</v>
      </c>
      <c r="M399" s="815" t="s">
        <v>847</v>
      </c>
      <c r="N399" s="816">
        <v>1</v>
      </c>
      <c r="P399" s="815" t="s">
        <v>916</v>
      </c>
      <c r="Q399" s="816">
        <v>9</v>
      </c>
      <c r="R399" s="816">
        <v>25</v>
      </c>
      <c r="S399" s="879"/>
      <c r="U399" s="815" t="s">
        <v>944</v>
      </c>
      <c r="V399" s="815" t="s">
        <v>814</v>
      </c>
      <c r="W399" s="816">
        <v>75</v>
      </c>
      <c r="X399" s="815" t="s">
        <v>810</v>
      </c>
      <c r="Z399" s="815" t="s">
        <v>904</v>
      </c>
      <c r="AA399" s="815" t="s">
        <v>809</v>
      </c>
      <c r="AB399" s="816">
        <v>297</v>
      </c>
    </row>
    <row r="400" spans="1:28" ht="15">
      <c r="A400" s="815" t="s">
        <v>894</v>
      </c>
      <c r="B400" s="815" t="s">
        <v>998</v>
      </c>
      <c r="C400" s="815" t="s">
        <v>809</v>
      </c>
      <c r="D400" s="815" t="s">
        <v>812</v>
      </c>
      <c r="E400" s="816">
        <v>9</v>
      </c>
      <c r="G400" s="815" t="s">
        <v>916</v>
      </c>
      <c r="H400" s="816">
        <v>8</v>
      </c>
      <c r="I400" s="816">
        <v>233</v>
      </c>
      <c r="K400" s="815" t="s">
        <v>684</v>
      </c>
      <c r="L400" s="815" t="s">
        <v>875</v>
      </c>
      <c r="M400" s="815" t="s">
        <v>848</v>
      </c>
      <c r="N400" s="816">
        <v>1</v>
      </c>
      <c r="P400" s="815" t="s">
        <v>916</v>
      </c>
      <c r="Q400" s="816">
        <v>10</v>
      </c>
      <c r="R400" s="816">
        <v>20</v>
      </c>
      <c r="S400" s="879"/>
      <c r="U400" s="815" t="s">
        <v>944</v>
      </c>
      <c r="V400" s="815" t="s">
        <v>814</v>
      </c>
      <c r="W400" s="816">
        <v>60</v>
      </c>
      <c r="X400" s="815" t="s">
        <v>809</v>
      </c>
      <c r="Z400" s="815" t="s">
        <v>887</v>
      </c>
      <c r="AA400" s="815" t="s">
        <v>810</v>
      </c>
      <c r="AB400" s="816">
        <v>103</v>
      </c>
    </row>
    <row r="401" spans="1:28" ht="15">
      <c r="A401" s="815" t="s">
        <v>894</v>
      </c>
      <c r="B401" s="815" t="s">
        <v>998</v>
      </c>
      <c r="C401" s="815" t="s">
        <v>809</v>
      </c>
      <c r="D401" s="815" t="s">
        <v>811</v>
      </c>
      <c r="E401" s="816">
        <v>11</v>
      </c>
      <c r="G401" s="815" t="s">
        <v>916</v>
      </c>
      <c r="H401" s="816">
        <v>9</v>
      </c>
      <c r="I401" s="816">
        <v>203</v>
      </c>
      <c r="K401" s="815" t="s">
        <v>684</v>
      </c>
      <c r="L401" s="815" t="s">
        <v>875</v>
      </c>
      <c r="M401" s="815" t="s">
        <v>849</v>
      </c>
      <c r="N401" s="816">
        <v>2</v>
      </c>
      <c r="P401" s="815" t="s">
        <v>916</v>
      </c>
      <c r="Q401" s="816">
        <v>11</v>
      </c>
      <c r="R401" s="816">
        <v>11</v>
      </c>
      <c r="S401" s="879"/>
      <c r="U401" s="815" t="s">
        <v>944</v>
      </c>
      <c r="V401" s="815" t="s">
        <v>813</v>
      </c>
      <c r="W401" s="816">
        <v>162</v>
      </c>
      <c r="X401" s="815" t="s">
        <v>810</v>
      </c>
      <c r="Z401" s="815" t="s">
        <v>887</v>
      </c>
      <c r="AA401" s="815" t="s">
        <v>809</v>
      </c>
      <c r="AB401" s="816">
        <v>161</v>
      </c>
    </row>
    <row r="402" spans="1:28" ht="15">
      <c r="A402" s="815" t="s">
        <v>895</v>
      </c>
      <c r="B402" s="815" t="s">
        <v>677</v>
      </c>
      <c r="C402" s="815" t="s">
        <v>810</v>
      </c>
      <c r="D402" s="815" t="s">
        <v>812</v>
      </c>
      <c r="E402" s="816">
        <v>522</v>
      </c>
      <c r="G402" s="815" t="s">
        <v>916</v>
      </c>
      <c r="H402" s="816">
        <v>10</v>
      </c>
      <c r="I402" s="816">
        <v>138</v>
      </c>
      <c r="K402" s="815" t="s">
        <v>684</v>
      </c>
      <c r="L402" s="815" t="s">
        <v>875</v>
      </c>
      <c r="M402" s="815" t="s">
        <v>851</v>
      </c>
      <c r="N402" s="816">
        <v>7</v>
      </c>
      <c r="P402" s="815" t="s">
        <v>916</v>
      </c>
      <c r="Q402" s="816">
        <v>12</v>
      </c>
      <c r="R402" s="816">
        <v>18</v>
      </c>
      <c r="S402" s="879"/>
      <c r="U402" s="815" t="s">
        <v>944</v>
      </c>
      <c r="V402" s="815" t="s">
        <v>813</v>
      </c>
      <c r="W402" s="816">
        <v>220</v>
      </c>
      <c r="X402" s="815" t="s">
        <v>809</v>
      </c>
      <c r="Z402" s="815" t="s">
        <v>942</v>
      </c>
      <c r="AA402" s="815" t="s">
        <v>810</v>
      </c>
      <c r="AB402" s="816">
        <v>5</v>
      </c>
    </row>
    <row r="403" spans="1:28" ht="15">
      <c r="A403" s="815" t="s">
        <v>895</v>
      </c>
      <c r="B403" s="815" t="s">
        <v>677</v>
      </c>
      <c r="C403" s="815" t="s">
        <v>810</v>
      </c>
      <c r="D403" s="815" t="s">
        <v>811</v>
      </c>
      <c r="E403" s="816">
        <v>203</v>
      </c>
      <c r="G403" s="815" t="s">
        <v>916</v>
      </c>
      <c r="H403" s="816">
        <v>11</v>
      </c>
      <c r="I403" s="816">
        <v>90</v>
      </c>
      <c r="K403" s="815" t="s">
        <v>684</v>
      </c>
      <c r="L403" s="815" t="s">
        <v>875</v>
      </c>
      <c r="M403" s="815" t="s">
        <v>852</v>
      </c>
      <c r="N403" s="816">
        <v>919</v>
      </c>
      <c r="P403" s="815" t="s">
        <v>896</v>
      </c>
      <c r="Q403" s="816">
        <v>0</v>
      </c>
      <c r="R403" s="816">
        <v>417</v>
      </c>
      <c r="S403" s="879"/>
      <c r="U403" s="815" t="s">
        <v>972</v>
      </c>
      <c r="V403" s="815" t="s">
        <v>815</v>
      </c>
      <c r="W403" s="816">
        <v>1</v>
      </c>
      <c r="X403" s="815" t="s">
        <v>810</v>
      </c>
      <c r="Z403" s="815" t="s">
        <v>942</v>
      </c>
      <c r="AA403" s="815" t="s">
        <v>809</v>
      </c>
      <c r="AB403" s="816">
        <v>12</v>
      </c>
    </row>
    <row r="404" spans="1:28" ht="15">
      <c r="A404" s="815" t="s">
        <v>895</v>
      </c>
      <c r="B404" s="815" t="s">
        <v>677</v>
      </c>
      <c r="C404" s="815" t="s">
        <v>809</v>
      </c>
      <c r="D404" s="815" t="s">
        <v>812</v>
      </c>
      <c r="E404" s="816">
        <v>444</v>
      </c>
      <c r="G404" s="815" t="s">
        <v>916</v>
      </c>
      <c r="H404" s="816">
        <v>12</v>
      </c>
      <c r="I404" s="816">
        <v>105</v>
      </c>
      <c r="K404" s="815" t="s">
        <v>684</v>
      </c>
      <c r="L404" s="815" t="s">
        <v>875</v>
      </c>
      <c r="M404" s="815" t="s">
        <v>853</v>
      </c>
      <c r="N404" s="816">
        <v>5</v>
      </c>
      <c r="P404" s="815" t="s">
        <v>896</v>
      </c>
      <c r="Q404" s="816">
        <v>1</v>
      </c>
      <c r="R404" s="816">
        <v>1645</v>
      </c>
      <c r="S404" s="879"/>
      <c r="U404" s="815" t="s">
        <v>972</v>
      </c>
      <c r="V404" s="815" t="s">
        <v>814</v>
      </c>
      <c r="W404" s="816">
        <v>284</v>
      </c>
      <c r="X404" s="815" t="s">
        <v>810</v>
      </c>
      <c r="Z404" s="815" t="s">
        <v>971</v>
      </c>
      <c r="AA404" s="815" t="s">
        <v>810</v>
      </c>
      <c r="AB404" s="816">
        <v>118</v>
      </c>
    </row>
    <row r="405" spans="1:28" ht="15">
      <c r="A405" s="815" t="s">
        <v>895</v>
      </c>
      <c r="B405" s="815" t="s">
        <v>677</v>
      </c>
      <c r="C405" s="815" t="s">
        <v>809</v>
      </c>
      <c r="D405" s="815" t="s">
        <v>811</v>
      </c>
      <c r="E405" s="816">
        <v>216</v>
      </c>
      <c r="G405" s="815" t="s">
        <v>896</v>
      </c>
      <c r="H405" s="816">
        <v>0</v>
      </c>
      <c r="I405" s="816">
        <v>476</v>
      </c>
      <c r="K405" s="815" t="s">
        <v>684</v>
      </c>
      <c r="L405" s="815" t="s">
        <v>875</v>
      </c>
      <c r="M405" s="815" t="s">
        <v>854</v>
      </c>
      <c r="N405" s="816">
        <v>1</v>
      </c>
      <c r="P405" s="815" t="s">
        <v>896</v>
      </c>
      <c r="Q405" s="816">
        <v>2</v>
      </c>
      <c r="R405" s="816">
        <v>4520</v>
      </c>
      <c r="S405" s="879"/>
      <c r="U405" s="815" t="s">
        <v>972</v>
      </c>
      <c r="V405" s="815" t="s">
        <v>814</v>
      </c>
      <c r="W405" s="816">
        <v>190</v>
      </c>
      <c r="X405" s="815" t="s">
        <v>809</v>
      </c>
      <c r="Z405" s="815" t="s">
        <v>971</v>
      </c>
      <c r="AA405" s="815" t="s">
        <v>809</v>
      </c>
      <c r="AB405" s="816">
        <v>196</v>
      </c>
    </row>
    <row r="406" spans="1:28" ht="15">
      <c r="A406" s="815" t="s">
        <v>895</v>
      </c>
      <c r="B406" s="815" t="s">
        <v>681</v>
      </c>
      <c r="C406" s="815" t="s">
        <v>810</v>
      </c>
      <c r="D406" s="815" t="s">
        <v>812</v>
      </c>
      <c r="E406" s="816">
        <v>421</v>
      </c>
      <c r="G406" s="815" t="s">
        <v>896</v>
      </c>
      <c r="H406" s="816">
        <v>1</v>
      </c>
      <c r="I406" s="816">
        <v>1778</v>
      </c>
      <c r="K406" s="815" t="s">
        <v>684</v>
      </c>
      <c r="L406" s="815" t="s">
        <v>875</v>
      </c>
      <c r="M406" s="815" t="s">
        <v>681</v>
      </c>
      <c r="N406" s="816">
        <v>5</v>
      </c>
      <c r="P406" s="815" t="s">
        <v>896</v>
      </c>
      <c r="Q406" s="816">
        <v>3</v>
      </c>
      <c r="R406" s="816">
        <v>2227</v>
      </c>
      <c r="S406" s="879"/>
      <c r="U406" s="815" t="s">
        <v>972</v>
      </c>
      <c r="V406" s="815" t="s">
        <v>813</v>
      </c>
      <c r="W406" s="816">
        <v>226</v>
      </c>
      <c r="X406" s="815" t="s">
        <v>810</v>
      </c>
      <c r="Z406" s="815" t="s">
        <v>944</v>
      </c>
      <c r="AA406" s="815" t="s">
        <v>810</v>
      </c>
      <c r="AB406" s="816">
        <v>24</v>
      </c>
    </row>
    <row r="407" spans="1:28" ht="15">
      <c r="A407" s="815" t="s">
        <v>895</v>
      </c>
      <c r="B407" s="815" t="s">
        <v>681</v>
      </c>
      <c r="C407" s="815" t="s">
        <v>810</v>
      </c>
      <c r="D407" s="815" t="s">
        <v>811</v>
      </c>
      <c r="E407" s="816">
        <v>155</v>
      </c>
      <c r="G407" s="815" t="s">
        <v>896</v>
      </c>
      <c r="H407" s="816">
        <v>2</v>
      </c>
      <c r="I407" s="816">
        <v>5037</v>
      </c>
      <c r="K407" s="815" t="s">
        <v>684</v>
      </c>
      <c r="L407" s="815" t="s">
        <v>875</v>
      </c>
      <c r="M407" s="815" t="s">
        <v>857</v>
      </c>
      <c r="N407" s="816">
        <v>10</v>
      </c>
      <c r="P407" s="815" t="s">
        <v>896</v>
      </c>
      <c r="Q407" s="816">
        <v>4</v>
      </c>
      <c r="R407" s="816">
        <v>11565</v>
      </c>
      <c r="S407" s="879"/>
      <c r="U407" s="815" t="s">
        <v>972</v>
      </c>
      <c r="V407" s="815" t="s">
        <v>813</v>
      </c>
      <c r="W407" s="816">
        <v>326</v>
      </c>
      <c r="X407" s="815" t="s">
        <v>809</v>
      </c>
      <c r="Z407" s="815" t="s">
        <v>944</v>
      </c>
      <c r="AA407" s="815" t="s">
        <v>809</v>
      </c>
      <c r="AB407" s="816">
        <v>71</v>
      </c>
    </row>
    <row r="408" spans="1:28" ht="15">
      <c r="A408" s="815" t="s">
        <v>895</v>
      </c>
      <c r="B408" s="815" t="s">
        <v>681</v>
      </c>
      <c r="C408" s="815" t="s">
        <v>809</v>
      </c>
      <c r="D408" s="815" t="s">
        <v>812</v>
      </c>
      <c r="E408" s="816">
        <v>422</v>
      </c>
      <c r="G408" s="815" t="s">
        <v>896</v>
      </c>
      <c r="H408" s="816">
        <v>3</v>
      </c>
      <c r="I408" s="816">
        <v>2383</v>
      </c>
      <c r="K408" s="815" t="s">
        <v>684</v>
      </c>
      <c r="L408" s="815" t="s">
        <v>875</v>
      </c>
      <c r="M408" s="815" t="s">
        <v>858</v>
      </c>
      <c r="N408" s="816">
        <v>7</v>
      </c>
      <c r="P408" s="815" t="s">
        <v>896</v>
      </c>
      <c r="Q408" s="816">
        <v>5</v>
      </c>
      <c r="R408" s="816">
        <v>1452</v>
      </c>
      <c r="S408" s="879"/>
      <c r="U408" s="815" t="s">
        <v>872</v>
      </c>
      <c r="V408" s="815" t="s">
        <v>815</v>
      </c>
      <c r="W408" s="816">
        <v>9</v>
      </c>
      <c r="X408" s="815" t="s">
        <v>810</v>
      </c>
      <c r="Z408" s="815" t="s">
        <v>972</v>
      </c>
      <c r="AA408" s="815" t="s">
        <v>810</v>
      </c>
      <c r="AB408" s="816">
        <v>37</v>
      </c>
    </row>
    <row r="409" spans="1:28" ht="15">
      <c r="A409" s="815" t="s">
        <v>895</v>
      </c>
      <c r="B409" s="815" t="s">
        <v>681</v>
      </c>
      <c r="C409" s="815" t="s">
        <v>809</v>
      </c>
      <c r="D409" s="815" t="s">
        <v>811</v>
      </c>
      <c r="E409" s="816">
        <v>160</v>
      </c>
      <c r="G409" s="815" t="s">
        <v>896</v>
      </c>
      <c r="H409" s="816">
        <v>4</v>
      </c>
      <c r="I409" s="816">
        <v>10837</v>
      </c>
      <c r="K409" s="815" t="s">
        <v>684</v>
      </c>
      <c r="L409" s="815" t="s">
        <v>875</v>
      </c>
      <c r="M409" s="815" t="s">
        <v>859</v>
      </c>
      <c r="N409" s="816">
        <v>3</v>
      </c>
      <c r="P409" s="815" t="s">
        <v>896</v>
      </c>
      <c r="Q409" s="816">
        <v>6</v>
      </c>
      <c r="R409" s="816">
        <v>1209</v>
      </c>
      <c r="S409" s="879"/>
      <c r="U409" s="815" t="s">
        <v>872</v>
      </c>
      <c r="V409" s="815" t="s">
        <v>815</v>
      </c>
      <c r="W409" s="816">
        <v>4</v>
      </c>
      <c r="X409" s="815" t="s">
        <v>809</v>
      </c>
      <c r="Z409" s="815" t="s">
        <v>972</v>
      </c>
      <c r="AA409" s="815" t="s">
        <v>809</v>
      </c>
      <c r="AB409" s="816">
        <v>53</v>
      </c>
    </row>
    <row r="410" spans="1:28" ht="15">
      <c r="A410" s="815" t="s">
        <v>895</v>
      </c>
      <c r="B410" s="815" t="s">
        <v>683</v>
      </c>
      <c r="C410" s="815" t="s">
        <v>810</v>
      </c>
      <c r="D410" s="815" t="s">
        <v>812</v>
      </c>
      <c r="E410" s="816">
        <v>1</v>
      </c>
      <c r="G410" s="815" t="s">
        <v>896</v>
      </c>
      <c r="H410" s="816">
        <v>5</v>
      </c>
      <c r="I410" s="816">
        <v>1239</v>
      </c>
      <c r="K410" s="815" t="s">
        <v>684</v>
      </c>
      <c r="L410" s="815" t="s">
        <v>875</v>
      </c>
      <c r="M410" s="815" t="s">
        <v>861</v>
      </c>
      <c r="N410" s="816">
        <v>3</v>
      </c>
      <c r="P410" s="815" t="s">
        <v>896</v>
      </c>
      <c r="Q410" s="816">
        <v>7</v>
      </c>
      <c r="R410" s="816">
        <v>1048</v>
      </c>
      <c r="S410" s="879"/>
      <c r="U410" s="815" t="s">
        <v>872</v>
      </c>
      <c r="V410" s="815" t="s">
        <v>814</v>
      </c>
      <c r="W410" s="816">
        <v>3994</v>
      </c>
      <c r="X410" s="815" t="s">
        <v>810</v>
      </c>
      <c r="Z410" s="815" t="s">
        <v>872</v>
      </c>
      <c r="AA410" s="815" t="s">
        <v>810</v>
      </c>
      <c r="AB410" s="816">
        <v>370</v>
      </c>
    </row>
    <row r="411" spans="1:28" ht="15">
      <c r="A411" s="815" t="s">
        <v>895</v>
      </c>
      <c r="B411" s="815" t="s">
        <v>815</v>
      </c>
      <c r="C411" s="815" t="s">
        <v>810</v>
      </c>
      <c r="D411" s="815" t="s">
        <v>812</v>
      </c>
      <c r="E411" s="816">
        <v>1</v>
      </c>
      <c r="G411" s="815" t="s">
        <v>896</v>
      </c>
      <c r="H411" s="816">
        <v>6</v>
      </c>
      <c r="I411" s="816">
        <v>1176</v>
      </c>
      <c r="K411" s="815" t="s">
        <v>684</v>
      </c>
      <c r="L411" s="815" t="s">
        <v>875</v>
      </c>
      <c r="M411" s="815" t="s">
        <v>863</v>
      </c>
      <c r="N411" s="816">
        <v>2</v>
      </c>
      <c r="P411" s="815" t="s">
        <v>896</v>
      </c>
      <c r="Q411" s="816">
        <v>8</v>
      </c>
      <c r="R411" s="816">
        <v>687</v>
      </c>
      <c r="S411" s="879"/>
      <c r="U411" s="815" t="s">
        <v>872</v>
      </c>
      <c r="V411" s="815" t="s">
        <v>814</v>
      </c>
      <c r="W411" s="816">
        <v>2333</v>
      </c>
      <c r="X411" s="815" t="s">
        <v>809</v>
      </c>
      <c r="Z411" s="815" t="s">
        <v>872</v>
      </c>
      <c r="AA411" s="815" t="s">
        <v>809</v>
      </c>
      <c r="AB411" s="816">
        <v>737</v>
      </c>
    </row>
    <row r="412" spans="1:28" ht="15">
      <c r="A412" s="815" t="s">
        <v>895</v>
      </c>
      <c r="B412" s="815" t="s">
        <v>813</v>
      </c>
      <c r="C412" s="815" t="s">
        <v>810</v>
      </c>
      <c r="D412" s="815" t="s">
        <v>812</v>
      </c>
      <c r="E412" s="816">
        <v>1</v>
      </c>
      <c r="G412" s="815" t="s">
        <v>896</v>
      </c>
      <c r="H412" s="816">
        <v>7</v>
      </c>
      <c r="I412" s="816">
        <v>1103</v>
      </c>
      <c r="K412" s="815" t="s">
        <v>684</v>
      </c>
      <c r="L412" s="815" t="s">
        <v>875</v>
      </c>
      <c r="M412" s="815" t="s">
        <v>864</v>
      </c>
      <c r="N412" s="816">
        <v>7</v>
      </c>
      <c r="P412" s="815" t="s">
        <v>896</v>
      </c>
      <c r="Q412" s="816">
        <v>9</v>
      </c>
      <c r="R412" s="816">
        <v>381</v>
      </c>
      <c r="S412" s="879"/>
      <c r="U412" s="815" t="s">
        <v>872</v>
      </c>
      <c r="V412" s="815" t="s">
        <v>813</v>
      </c>
      <c r="W412" s="816">
        <v>2499</v>
      </c>
      <c r="X412" s="815" t="s">
        <v>810</v>
      </c>
      <c r="Z412" s="815" t="s">
        <v>874</v>
      </c>
      <c r="AA412" s="815" t="s">
        <v>810</v>
      </c>
      <c r="AB412" s="816">
        <v>63</v>
      </c>
    </row>
    <row r="413" spans="1:28" ht="15">
      <c r="A413" s="815" t="s">
        <v>895</v>
      </c>
      <c r="B413" s="815" t="s">
        <v>813</v>
      </c>
      <c r="C413" s="815" t="s">
        <v>809</v>
      </c>
      <c r="D413" s="815" t="s">
        <v>811</v>
      </c>
      <c r="E413" s="816">
        <v>3</v>
      </c>
      <c r="G413" s="815" t="s">
        <v>896</v>
      </c>
      <c r="H413" s="816">
        <v>8</v>
      </c>
      <c r="I413" s="816">
        <v>844</v>
      </c>
      <c r="K413" s="815" t="s">
        <v>684</v>
      </c>
      <c r="L413" s="815" t="s">
        <v>875</v>
      </c>
      <c r="M413" s="815" t="s">
        <v>684</v>
      </c>
      <c r="N413" s="816">
        <v>4</v>
      </c>
      <c r="P413" s="815" t="s">
        <v>896</v>
      </c>
      <c r="Q413" s="816">
        <v>10</v>
      </c>
      <c r="R413" s="816">
        <v>209</v>
      </c>
      <c r="S413" s="879"/>
      <c r="U413" s="815" t="s">
        <v>872</v>
      </c>
      <c r="V413" s="815" t="s">
        <v>813</v>
      </c>
      <c r="W413" s="816">
        <v>6270</v>
      </c>
      <c r="X413" s="815" t="s">
        <v>809</v>
      </c>
      <c r="Z413" s="815" t="s">
        <v>874</v>
      </c>
      <c r="AA413" s="815" t="s">
        <v>809</v>
      </c>
      <c r="AB413" s="816">
        <v>157</v>
      </c>
    </row>
    <row r="414" spans="1:28" ht="15">
      <c r="A414" s="815" t="s">
        <v>895</v>
      </c>
      <c r="B414" s="815" t="s">
        <v>997</v>
      </c>
      <c r="C414" s="815" t="s">
        <v>810</v>
      </c>
      <c r="D414" s="815" t="s">
        <v>812</v>
      </c>
      <c r="E414" s="816">
        <v>57</v>
      </c>
      <c r="G414" s="815" t="s">
        <v>896</v>
      </c>
      <c r="H414" s="816">
        <v>9</v>
      </c>
      <c r="I414" s="816">
        <v>676</v>
      </c>
      <c r="K414" s="815" t="s">
        <v>684</v>
      </c>
      <c r="L414" s="815" t="s">
        <v>875</v>
      </c>
      <c r="M414" s="815" t="s">
        <v>687</v>
      </c>
      <c r="N414" s="816">
        <v>11686</v>
      </c>
      <c r="P414" s="815" t="s">
        <v>896</v>
      </c>
      <c r="Q414" s="816">
        <v>11</v>
      </c>
      <c r="R414" s="816">
        <v>107</v>
      </c>
      <c r="S414" s="879"/>
      <c r="U414" s="815" t="s">
        <v>874</v>
      </c>
      <c r="V414" s="815" t="s">
        <v>814</v>
      </c>
      <c r="W414" s="816">
        <v>746</v>
      </c>
      <c r="X414" s="815" t="s">
        <v>810</v>
      </c>
      <c r="Z414" s="815" t="s">
        <v>876</v>
      </c>
      <c r="AA414" s="815" t="s">
        <v>810</v>
      </c>
      <c r="AB414" s="816">
        <v>118</v>
      </c>
    </row>
    <row r="415" spans="1:28" ht="15">
      <c r="A415" s="815" t="s">
        <v>895</v>
      </c>
      <c r="B415" s="815" t="s">
        <v>997</v>
      </c>
      <c r="C415" s="815" t="s">
        <v>810</v>
      </c>
      <c r="D415" s="815" t="s">
        <v>811</v>
      </c>
      <c r="E415" s="816">
        <v>49</v>
      </c>
      <c r="G415" s="815" t="s">
        <v>896</v>
      </c>
      <c r="H415" s="816">
        <v>10</v>
      </c>
      <c r="I415" s="816">
        <v>534</v>
      </c>
      <c r="K415" s="815" t="s">
        <v>684</v>
      </c>
      <c r="L415" s="815" t="s">
        <v>875</v>
      </c>
      <c r="M415" s="815" t="s">
        <v>688</v>
      </c>
      <c r="N415" s="816">
        <v>2</v>
      </c>
      <c r="P415" s="815" t="s">
        <v>896</v>
      </c>
      <c r="Q415" s="816">
        <v>12</v>
      </c>
      <c r="R415" s="816">
        <v>111</v>
      </c>
      <c r="S415" s="879"/>
      <c r="U415" s="815" t="s">
        <v>874</v>
      </c>
      <c r="V415" s="815" t="s">
        <v>814</v>
      </c>
      <c r="W415" s="816">
        <v>438</v>
      </c>
      <c r="X415" s="815" t="s">
        <v>809</v>
      </c>
      <c r="Z415" s="815" t="s">
        <v>876</v>
      </c>
      <c r="AA415" s="815" t="s">
        <v>809</v>
      </c>
      <c r="AB415" s="816">
        <v>264</v>
      </c>
    </row>
    <row r="416" spans="1:28" ht="15">
      <c r="A416" s="815" t="s">
        <v>895</v>
      </c>
      <c r="B416" s="815" t="s">
        <v>997</v>
      </c>
      <c r="C416" s="815" t="s">
        <v>809</v>
      </c>
      <c r="D416" s="815" t="s">
        <v>812</v>
      </c>
      <c r="E416" s="816">
        <v>60</v>
      </c>
      <c r="G416" s="815" t="s">
        <v>896</v>
      </c>
      <c r="H416" s="816">
        <v>11</v>
      </c>
      <c r="I416" s="816">
        <v>354</v>
      </c>
      <c r="K416" s="815" t="s">
        <v>684</v>
      </c>
      <c r="L416" s="815" t="s">
        <v>875</v>
      </c>
      <c r="M416" s="815" t="s">
        <v>689</v>
      </c>
      <c r="N416" s="816">
        <v>17</v>
      </c>
      <c r="P416" s="815" t="s">
        <v>919</v>
      </c>
      <c r="Q416" s="816">
        <v>0</v>
      </c>
      <c r="R416" s="816">
        <v>315</v>
      </c>
      <c r="S416" s="879"/>
      <c r="U416" s="815" t="s">
        <v>874</v>
      </c>
      <c r="V416" s="815" t="s">
        <v>813</v>
      </c>
      <c r="W416" s="816">
        <v>451</v>
      </c>
      <c r="X416" s="815" t="s">
        <v>810</v>
      </c>
      <c r="Z416" s="815" t="s">
        <v>917</v>
      </c>
      <c r="AA416" s="815" t="s">
        <v>810</v>
      </c>
      <c r="AB416" s="816">
        <v>170</v>
      </c>
    </row>
    <row r="417" spans="1:28" ht="15">
      <c r="A417" s="815" t="s">
        <v>895</v>
      </c>
      <c r="B417" s="815" t="s">
        <v>997</v>
      </c>
      <c r="C417" s="815" t="s">
        <v>809</v>
      </c>
      <c r="D417" s="815" t="s">
        <v>811</v>
      </c>
      <c r="E417" s="816">
        <v>57</v>
      </c>
      <c r="G417" s="815" t="s">
        <v>896</v>
      </c>
      <c r="H417" s="816">
        <v>12</v>
      </c>
      <c r="I417" s="816">
        <v>543</v>
      </c>
      <c r="K417" s="815" t="s">
        <v>684</v>
      </c>
      <c r="L417" s="815" t="s">
        <v>875</v>
      </c>
      <c r="M417" s="815" t="s">
        <v>690</v>
      </c>
      <c r="N417" s="816">
        <v>15</v>
      </c>
      <c r="P417" s="815" t="s">
        <v>919</v>
      </c>
      <c r="Q417" s="816">
        <v>1</v>
      </c>
      <c r="R417" s="816">
        <v>1495</v>
      </c>
      <c r="S417" s="879"/>
      <c r="U417" s="815" t="s">
        <v>874</v>
      </c>
      <c r="V417" s="815" t="s">
        <v>813</v>
      </c>
      <c r="W417" s="816">
        <v>1266</v>
      </c>
      <c r="X417" s="815" t="s">
        <v>809</v>
      </c>
      <c r="Z417" s="815" t="s">
        <v>917</v>
      </c>
      <c r="AA417" s="815" t="s">
        <v>809</v>
      </c>
      <c r="AB417" s="816">
        <v>449</v>
      </c>
    </row>
    <row r="418" spans="1:28" ht="15">
      <c r="A418" s="815" t="s">
        <v>897</v>
      </c>
      <c r="B418" s="815" t="s">
        <v>996</v>
      </c>
      <c r="C418" s="815" t="s">
        <v>810</v>
      </c>
      <c r="D418" s="815" t="s">
        <v>812</v>
      </c>
      <c r="E418" s="816">
        <v>28</v>
      </c>
      <c r="G418" s="815" t="s">
        <v>919</v>
      </c>
      <c r="H418" s="816">
        <v>0</v>
      </c>
      <c r="I418" s="816">
        <v>270</v>
      </c>
      <c r="K418" s="815" t="s">
        <v>684</v>
      </c>
      <c r="L418" s="815" t="s">
        <v>875</v>
      </c>
      <c r="M418" s="815" t="s">
        <v>691</v>
      </c>
      <c r="N418" s="816">
        <v>4283</v>
      </c>
      <c r="P418" s="815" t="s">
        <v>919</v>
      </c>
      <c r="Q418" s="816">
        <v>2</v>
      </c>
      <c r="R418" s="816">
        <v>4013</v>
      </c>
      <c r="S418" s="879"/>
      <c r="U418" s="815" t="s">
        <v>876</v>
      </c>
      <c r="V418" s="815" t="s">
        <v>815</v>
      </c>
      <c r="W418" s="816">
        <v>1</v>
      </c>
      <c r="X418" s="815" t="s">
        <v>809</v>
      </c>
      <c r="Z418" s="815" t="s">
        <v>973</v>
      </c>
      <c r="AA418" s="815" t="s">
        <v>810</v>
      </c>
      <c r="AB418" s="816">
        <v>218</v>
      </c>
    </row>
    <row r="419" spans="1:28" ht="15">
      <c r="A419" s="815" t="s">
        <v>897</v>
      </c>
      <c r="B419" s="815" t="s">
        <v>996</v>
      </c>
      <c r="C419" s="815" t="s">
        <v>810</v>
      </c>
      <c r="D419" s="815" t="s">
        <v>811</v>
      </c>
      <c r="E419" s="816">
        <v>174</v>
      </c>
      <c r="G419" s="815" t="s">
        <v>919</v>
      </c>
      <c r="H419" s="816">
        <v>1</v>
      </c>
      <c r="I419" s="816">
        <v>958</v>
      </c>
      <c r="K419" s="815" t="s">
        <v>684</v>
      </c>
      <c r="L419" s="815" t="s">
        <v>882</v>
      </c>
      <c r="M419" s="815" t="s">
        <v>677</v>
      </c>
      <c r="N419" s="816">
        <v>1</v>
      </c>
      <c r="P419" s="815" t="s">
        <v>919</v>
      </c>
      <c r="Q419" s="816">
        <v>3</v>
      </c>
      <c r="R419" s="816">
        <v>1862</v>
      </c>
      <c r="S419" s="879"/>
      <c r="U419" s="815" t="s">
        <v>876</v>
      </c>
      <c r="V419" s="815" t="s">
        <v>814</v>
      </c>
      <c r="W419" s="816">
        <v>935</v>
      </c>
      <c r="X419" s="815" t="s">
        <v>810</v>
      </c>
      <c r="Z419" s="815" t="s">
        <v>973</v>
      </c>
      <c r="AA419" s="815" t="s">
        <v>809</v>
      </c>
      <c r="AB419" s="816">
        <v>260</v>
      </c>
    </row>
    <row r="420" spans="1:28" ht="15">
      <c r="A420" s="815" t="s">
        <v>897</v>
      </c>
      <c r="B420" s="815" t="s">
        <v>996</v>
      </c>
      <c r="C420" s="815" t="s">
        <v>809</v>
      </c>
      <c r="D420" s="815" t="s">
        <v>812</v>
      </c>
      <c r="E420" s="816">
        <v>25</v>
      </c>
      <c r="G420" s="815" t="s">
        <v>919</v>
      </c>
      <c r="H420" s="816">
        <v>2</v>
      </c>
      <c r="I420" s="816">
        <v>2360</v>
      </c>
      <c r="K420" s="815" t="s">
        <v>684</v>
      </c>
      <c r="L420" s="815" t="s">
        <v>882</v>
      </c>
      <c r="M420" s="815" t="s">
        <v>847</v>
      </c>
      <c r="N420" s="816">
        <v>1</v>
      </c>
      <c r="P420" s="815" t="s">
        <v>919</v>
      </c>
      <c r="Q420" s="816">
        <v>4</v>
      </c>
      <c r="R420" s="816">
        <v>13755</v>
      </c>
      <c r="S420" s="879"/>
      <c r="U420" s="815" t="s">
        <v>876</v>
      </c>
      <c r="V420" s="815" t="s">
        <v>814</v>
      </c>
      <c r="W420" s="816">
        <v>596</v>
      </c>
      <c r="X420" s="815" t="s">
        <v>809</v>
      </c>
      <c r="Z420" s="815" t="s">
        <v>974</v>
      </c>
      <c r="AA420" s="815" t="s">
        <v>810</v>
      </c>
      <c r="AB420" s="816">
        <v>2997</v>
      </c>
    </row>
    <row r="421" spans="1:28" ht="15">
      <c r="A421" s="815" t="s">
        <v>897</v>
      </c>
      <c r="B421" s="815" t="s">
        <v>996</v>
      </c>
      <c r="C421" s="815" t="s">
        <v>809</v>
      </c>
      <c r="D421" s="815" t="s">
        <v>811</v>
      </c>
      <c r="E421" s="816">
        <v>171</v>
      </c>
      <c r="G421" s="815" t="s">
        <v>919</v>
      </c>
      <c r="H421" s="816">
        <v>3</v>
      </c>
      <c r="I421" s="816">
        <v>1146</v>
      </c>
      <c r="K421" s="815" t="s">
        <v>684</v>
      </c>
      <c r="L421" s="815" t="s">
        <v>882</v>
      </c>
      <c r="M421" s="815" t="s">
        <v>850</v>
      </c>
      <c r="N421" s="816">
        <v>1</v>
      </c>
      <c r="P421" s="815" t="s">
        <v>919</v>
      </c>
      <c r="Q421" s="816">
        <v>5</v>
      </c>
      <c r="R421" s="816">
        <v>1881</v>
      </c>
      <c r="S421" s="879"/>
      <c r="U421" s="815" t="s">
        <v>876</v>
      </c>
      <c r="V421" s="815" t="s">
        <v>813</v>
      </c>
      <c r="W421" s="816">
        <v>545</v>
      </c>
      <c r="X421" s="815" t="s">
        <v>810</v>
      </c>
      <c r="Z421" s="815" t="s">
        <v>974</v>
      </c>
      <c r="AA421" s="815" t="s">
        <v>809</v>
      </c>
      <c r="AB421" s="816">
        <v>3661</v>
      </c>
    </row>
    <row r="422" spans="1:28" ht="15">
      <c r="A422" s="815" t="s">
        <v>897</v>
      </c>
      <c r="B422" s="815" t="s">
        <v>677</v>
      </c>
      <c r="C422" s="815" t="s">
        <v>810</v>
      </c>
      <c r="D422" s="815" t="s">
        <v>812</v>
      </c>
      <c r="E422" s="816">
        <v>1183</v>
      </c>
      <c r="G422" s="815" t="s">
        <v>919</v>
      </c>
      <c r="H422" s="816">
        <v>4</v>
      </c>
      <c r="I422" s="816">
        <v>5872</v>
      </c>
      <c r="K422" s="815" t="s">
        <v>684</v>
      </c>
      <c r="L422" s="815" t="s">
        <v>882</v>
      </c>
      <c r="M422" s="815" t="s">
        <v>851</v>
      </c>
      <c r="N422" s="816">
        <v>5</v>
      </c>
      <c r="P422" s="815" t="s">
        <v>919</v>
      </c>
      <c r="Q422" s="816">
        <v>6</v>
      </c>
      <c r="R422" s="816">
        <v>1813</v>
      </c>
      <c r="S422" s="879"/>
      <c r="U422" s="815" t="s">
        <v>876</v>
      </c>
      <c r="V422" s="815" t="s">
        <v>813</v>
      </c>
      <c r="W422" s="816">
        <v>1675</v>
      </c>
      <c r="X422" s="815" t="s">
        <v>809</v>
      </c>
      <c r="Z422" s="815" t="s">
        <v>946</v>
      </c>
      <c r="AA422" s="815" t="s">
        <v>810</v>
      </c>
      <c r="AB422" s="816">
        <v>30</v>
      </c>
    </row>
    <row r="423" spans="1:28" ht="15">
      <c r="A423" s="815" t="s">
        <v>897</v>
      </c>
      <c r="B423" s="815" t="s">
        <v>677</v>
      </c>
      <c r="C423" s="815" t="s">
        <v>810</v>
      </c>
      <c r="D423" s="815" t="s">
        <v>811</v>
      </c>
      <c r="E423" s="816">
        <v>23820</v>
      </c>
      <c r="G423" s="815" t="s">
        <v>919</v>
      </c>
      <c r="H423" s="816">
        <v>5</v>
      </c>
      <c r="I423" s="816">
        <v>885</v>
      </c>
      <c r="K423" s="815" t="s">
        <v>684</v>
      </c>
      <c r="L423" s="815" t="s">
        <v>882</v>
      </c>
      <c r="M423" s="815" t="s">
        <v>852</v>
      </c>
      <c r="N423" s="816">
        <v>149</v>
      </c>
      <c r="P423" s="815" t="s">
        <v>919</v>
      </c>
      <c r="Q423" s="816">
        <v>7</v>
      </c>
      <c r="R423" s="816">
        <v>1565</v>
      </c>
      <c r="S423" s="879"/>
      <c r="U423" s="815" t="s">
        <v>917</v>
      </c>
      <c r="V423" s="815" t="s">
        <v>815</v>
      </c>
      <c r="W423" s="816">
        <v>1</v>
      </c>
      <c r="X423" s="815" t="s">
        <v>810</v>
      </c>
      <c r="Z423" s="815" t="s">
        <v>946</v>
      </c>
      <c r="AA423" s="815" t="s">
        <v>809</v>
      </c>
      <c r="AB423" s="816">
        <v>44</v>
      </c>
    </row>
    <row r="424" spans="1:28" ht="15">
      <c r="A424" s="815" t="s">
        <v>897</v>
      </c>
      <c r="B424" s="815" t="s">
        <v>677</v>
      </c>
      <c r="C424" s="815" t="s">
        <v>809</v>
      </c>
      <c r="D424" s="815" t="s">
        <v>812</v>
      </c>
      <c r="E424" s="816">
        <v>1139</v>
      </c>
      <c r="G424" s="815" t="s">
        <v>919</v>
      </c>
      <c r="H424" s="816">
        <v>6</v>
      </c>
      <c r="I424" s="816">
        <v>869</v>
      </c>
      <c r="K424" s="815" t="s">
        <v>684</v>
      </c>
      <c r="L424" s="815" t="s">
        <v>882</v>
      </c>
      <c r="M424" s="815" t="s">
        <v>854</v>
      </c>
      <c r="N424" s="816">
        <v>1</v>
      </c>
      <c r="P424" s="815" t="s">
        <v>919</v>
      </c>
      <c r="Q424" s="816">
        <v>8</v>
      </c>
      <c r="R424" s="816">
        <v>1302</v>
      </c>
      <c r="S424" s="879"/>
      <c r="U424" s="815" t="s">
        <v>917</v>
      </c>
      <c r="V424" s="815" t="s">
        <v>814</v>
      </c>
      <c r="W424" s="816">
        <v>1010</v>
      </c>
      <c r="X424" s="815" t="s">
        <v>810</v>
      </c>
      <c r="Z424" s="815" t="s">
        <v>975</v>
      </c>
      <c r="AA424" s="815" t="s">
        <v>810</v>
      </c>
      <c r="AB424" s="816">
        <v>1280</v>
      </c>
    </row>
    <row r="425" spans="1:28" ht="15">
      <c r="A425" s="815" t="s">
        <v>897</v>
      </c>
      <c r="B425" s="815" t="s">
        <v>677</v>
      </c>
      <c r="C425" s="815" t="s">
        <v>809</v>
      </c>
      <c r="D425" s="815" t="s">
        <v>811</v>
      </c>
      <c r="E425" s="816">
        <v>20668</v>
      </c>
      <c r="G425" s="815" t="s">
        <v>919</v>
      </c>
      <c r="H425" s="816">
        <v>7</v>
      </c>
      <c r="I425" s="816">
        <v>901</v>
      </c>
      <c r="K425" s="815" t="s">
        <v>684</v>
      </c>
      <c r="L425" s="815" t="s">
        <v>882</v>
      </c>
      <c r="M425" s="815" t="s">
        <v>681</v>
      </c>
      <c r="N425" s="816">
        <v>8</v>
      </c>
      <c r="P425" s="815" t="s">
        <v>919</v>
      </c>
      <c r="Q425" s="816">
        <v>9</v>
      </c>
      <c r="R425" s="816">
        <v>996</v>
      </c>
      <c r="S425" s="879"/>
      <c r="U425" s="815" t="s">
        <v>917</v>
      </c>
      <c r="V425" s="815" t="s">
        <v>814</v>
      </c>
      <c r="W425" s="816">
        <v>614</v>
      </c>
      <c r="X425" s="815" t="s">
        <v>809</v>
      </c>
      <c r="Z425" s="815" t="s">
        <v>975</v>
      </c>
      <c r="AA425" s="815" t="s">
        <v>809</v>
      </c>
      <c r="AB425" s="816">
        <v>1309</v>
      </c>
    </row>
    <row r="426" spans="1:28" ht="15">
      <c r="A426" s="815" t="s">
        <v>897</v>
      </c>
      <c r="B426" s="815" t="s">
        <v>681</v>
      </c>
      <c r="C426" s="815" t="s">
        <v>810</v>
      </c>
      <c r="D426" s="815" t="s">
        <v>812</v>
      </c>
      <c r="E426" s="816">
        <v>451</v>
      </c>
      <c r="G426" s="815" t="s">
        <v>919</v>
      </c>
      <c r="H426" s="816">
        <v>8</v>
      </c>
      <c r="I426" s="816">
        <v>730</v>
      </c>
      <c r="K426" s="815" t="s">
        <v>684</v>
      </c>
      <c r="L426" s="815" t="s">
        <v>882</v>
      </c>
      <c r="M426" s="815" t="s">
        <v>857</v>
      </c>
      <c r="N426" s="816">
        <v>8</v>
      </c>
      <c r="P426" s="815" t="s">
        <v>919</v>
      </c>
      <c r="Q426" s="816">
        <v>10</v>
      </c>
      <c r="R426" s="816">
        <v>744</v>
      </c>
      <c r="S426" s="879"/>
      <c r="U426" s="815" t="s">
        <v>917</v>
      </c>
      <c r="V426" s="815" t="s">
        <v>813</v>
      </c>
      <c r="W426" s="816">
        <v>872</v>
      </c>
      <c r="X426" s="815" t="s">
        <v>810</v>
      </c>
      <c r="Z426" s="815" t="s">
        <v>976</v>
      </c>
      <c r="AA426" s="815" t="s">
        <v>810</v>
      </c>
      <c r="AB426" s="816">
        <v>41</v>
      </c>
    </row>
    <row r="427" spans="1:28" ht="15">
      <c r="A427" s="815" t="s">
        <v>897</v>
      </c>
      <c r="B427" s="815" t="s">
        <v>681</v>
      </c>
      <c r="C427" s="815" t="s">
        <v>810</v>
      </c>
      <c r="D427" s="815" t="s">
        <v>811</v>
      </c>
      <c r="E427" s="816">
        <v>10657</v>
      </c>
      <c r="G427" s="815" t="s">
        <v>919</v>
      </c>
      <c r="H427" s="816">
        <v>9</v>
      </c>
      <c r="I427" s="816">
        <v>594</v>
      </c>
      <c r="K427" s="815" t="s">
        <v>684</v>
      </c>
      <c r="L427" s="815" t="s">
        <v>882</v>
      </c>
      <c r="M427" s="815" t="s">
        <v>858</v>
      </c>
      <c r="N427" s="816">
        <v>7</v>
      </c>
      <c r="P427" s="815" t="s">
        <v>919</v>
      </c>
      <c r="Q427" s="816">
        <v>11</v>
      </c>
      <c r="R427" s="816">
        <v>410</v>
      </c>
      <c r="S427" s="879"/>
      <c r="U427" s="815" t="s">
        <v>917</v>
      </c>
      <c r="V427" s="815" t="s">
        <v>813</v>
      </c>
      <c r="W427" s="816">
        <v>2439</v>
      </c>
      <c r="X427" s="815" t="s">
        <v>809</v>
      </c>
      <c r="Z427" s="815" t="s">
        <v>976</v>
      </c>
      <c r="AA427" s="815" t="s">
        <v>809</v>
      </c>
      <c r="AB427" s="816">
        <v>77</v>
      </c>
    </row>
    <row r="428" spans="1:28" ht="15">
      <c r="A428" s="815" t="s">
        <v>897</v>
      </c>
      <c r="B428" s="815" t="s">
        <v>681</v>
      </c>
      <c r="C428" s="815" t="s">
        <v>809</v>
      </c>
      <c r="D428" s="815" t="s">
        <v>812</v>
      </c>
      <c r="E428" s="816">
        <v>472</v>
      </c>
      <c r="G428" s="815" t="s">
        <v>919</v>
      </c>
      <c r="H428" s="816">
        <v>10</v>
      </c>
      <c r="I428" s="816">
        <v>467</v>
      </c>
      <c r="K428" s="815" t="s">
        <v>684</v>
      </c>
      <c r="L428" s="815" t="s">
        <v>882</v>
      </c>
      <c r="M428" s="815" t="s">
        <v>859</v>
      </c>
      <c r="N428" s="816">
        <v>3</v>
      </c>
      <c r="P428" s="815" t="s">
        <v>919</v>
      </c>
      <c r="Q428" s="816">
        <v>12</v>
      </c>
      <c r="R428" s="816">
        <v>432</v>
      </c>
      <c r="S428" s="879"/>
      <c r="U428" s="815" t="s">
        <v>973</v>
      </c>
      <c r="V428" s="815" t="s">
        <v>815</v>
      </c>
      <c r="W428" s="816">
        <v>11</v>
      </c>
      <c r="X428" s="815" t="s">
        <v>810</v>
      </c>
      <c r="Z428" s="815" t="s">
        <v>962</v>
      </c>
      <c r="AA428" s="815" t="s">
        <v>810</v>
      </c>
      <c r="AB428" s="816">
        <v>51</v>
      </c>
    </row>
    <row r="429" spans="1:28" ht="15">
      <c r="A429" s="815" t="s">
        <v>897</v>
      </c>
      <c r="B429" s="815" t="s">
        <v>681</v>
      </c>
      <c r="C429" s="815" t="s">
        <v>809</v>
      </c>
      <c r="D429" s="815" t="s">
        <v>811</v>
      </c>
      <c r="E429" s="816">
        <v>8771</v>
      </c>
      <c r="G429" s="815" t="s">
        <v>919</v>
      </c>
      <c r="H429" s="816">
        <v>11</v>
      </c>
      <c r="I429" s="816">
        <v>320</v>
      </c>
      <c r="K429" s="815" t="s">
        <v>684</v>
      </c>
      <c r="L429" s="815" t="s">
        <v>882</v>
      </c>
      <c r="M429" s="815" t="s">
        <v>863</v>
      </c>
      <c r="N429" s="816">
        <v>6</v>
      </c>
      <c r="P429" s="815" t="s">
        <v>921</v>
      </c>
      <c r="Q429" s="816">
        <v>0</v>
      </c>
      <c r="R429" s="816">
        <v>3</v>
      </c>
      <c r="S429" s="879"/>
      <c r="U429" s="815" t="s">
        <v>973</v>
      </c>
      <c r="V429" s="815" t="s">
        <v>815</v>
      </c>
      <c r="W429" s="816">
        <v>11</v>
      </c>
      <c r="X429" s="815" t="s">
        <v>809</v>
      </c>
      <c r="Z429" s="815" t="s">
        <v>962</v>
      </c>
      <c r="AA429" s="815" t="s">
        <v>809</v>
      </c>
      <c r="AB429" s="816">
        <v>71</v>
      </c>
    </row>
    <row r="430" spans="1:28" ht="15">
      <c r="A430" s="815" t="s">
        <v>897</v>
      </c>
      <c r="B430" s="815" t="s">
        <v>683</v>
      </c>
      <c r="C430" s="815" t="s">
        <v>810</v>
      </c>
      <c r="D430" s="815" t="s">
        <v>812</v>
      </c>
      <c r="E430" s="816">
        <v>12</v>
      </c>
      <c r="G430" s="815" t="s">
        <v>919</v>
      </c>
      <c r="H430" s="816">
        <v>12</v>
      </c>
      <c r="I430" s="816">
        <v>462</v>
      </c>
      <c r="K430" s="815" t="s">
        <v>684</v>
      </c>
      <c r="L430" s="815" t="s">
        <v>882</v>
      </c>
      <c r="M430" s="815" t="s">
        <v>864</v>
      </c>
      <c r="N430" s="816">
        <v>11</v>
      </c>
      <c r="P430" s="815" t="s">
        <v>921</v>
      </c>
      <c r="Q430" s="816">
        <v>1</v>
      </c>
      <c r="R430" s="816">
        <v>33</v>
      </c>
      <c r="S430" s="879"/>
      <c r="U430" s="815" t="s">
        <v>973</v>
      </c>
      <c r="V430" s="815" t="s">
        <v>814</v>
      </c>
      <c r="W430" s="816">
        <v>2290</v>
      </c>
      <c r="X430" s="815" t="s">
        <v>810</v>
      </c>
      <c r="Z430" s="815" t="s">
        <v>977</v>
      </c>
      <c r="AA430" s="815" t="s">
        <v>810</v>
      </c>
      <c r="AB430" s="816">
        <v>27</v>
      </c>
    </row>
    <row r="431" spans="1:28" ht="15">
      <c r="A431" s="815" t="s">
        <v>897</v>
      </c>
      <c r="B431" s="815" t="s">
        <v>683</v>
      </c>
      <c r="C431" s="815" t="s">
        <v>810</v>
      </c>
      <c r="D431" s="815" t="s">
        <v>811</v>
      </c>
      <c r="E431" s="816">
        <v>295</v>
      </c>
      <c r="G431" s="815" t="s">
        <v>921</v>
      </c>
      <c r="H431" s="816">
        <v>0</v>
      </c>
      <c r="I431" s="816">
        <v>12</v>
      </c>
      <c r="K431" s="815" t="s">
        <v>684</v>
      </c>
      <c r="L431" s="815" t="s">
        <v>882</v>
      </c>
      <c r="M431" s="815" t="s">
        <v>684</v>
      </c>
      <c r="N431" s="816">
        <v>1</v>
      </c>
      <c r="P431" s="815" t="s">
        <v>921</v>
      </c>
      <c r="Q431" s="816">
        <v>2</v>
      </c>
      <c r="R431" s="816">
        <v>104</v>
      </c>
      <c r="S431" s="879"/>
      <c r="U431" s="815" t="s">
        <v>973</v>
      </c>
      <c r="V431" s="815" t="s">
        <v>814</v>
      </c>
      <c r="W431" s="816">
        <v>1301</v>
      </c>
      <c r="X431" s="815" t="s">
        <v>809</v>
      </c>
      <c r="Z431" s="815" t="s">
        <v>977</v>
      </c>
      <c r="AA431" s="815" t="s">
        <v>809</v>
      </c>
      <c r="AB431" s="816">
        <v>67</v>
      </c>
    </row>
    <row r="432" spans="1:28" ht="15">
      <c r="A432" s="815" t="s">
        <v>897</v>
      </c>
      <c r="B432" s="815" t="s">
        <v>683</v>
      </c>
      <c r="C432" s="815" t="s">
        <v>809</v>
      </c>
      <c r="D432" s="815" t="s">
        <v>812</v>
      </c>
      <c r="E432" s="816">
        <v>8</v>
      </c>
      <c r="G432" s="815" t="s">
        <v>921</v>
      </c>
      <c r="H432" s="816">
        <v>1</v>
      </c>
      <c r="I432" s="816">
        <v>60</v>
      </c>
      <c r="K432" s="815" t="s">
        <v>684</v>
      </c>
      <c r="L432" s="815" t="s">
        <v>882</v>
      </c>
      <c r="M432" s="815" t="s">
        <v>687</v>
      </c>
      <c r="N432" s="816">
        <v>7219</v>
      </c>
      <c r="P432" s="815" t="s">
        <v>921</v>
      </c>
      <c r="Q432" s="816">
        <v>3</v>
      </c>
      <c r="R432" s="816">
        <v>75</v>
      </c>
      <c r="S432" s="879"/>
      <c r="U432" s="815" t="s">
        <v>973</v>
      </c>
      <c r="V432" s="815" t="s">
        <v>813</v>
      </c>
      <c r="W432" s="816">
        <v>2256</v>
      </c>
      <c r="X432" s="815" t="s">
        <v>810</v>
      </c>
      <c r="Z432" s="815" t="s">
        <v>978</v>
      </c>
      <c r="AA432" s="815" t="s">
        <v>810</v>
      </c>
      <c r="AB432" s="816">
        <v>8</v>
      </c>
    </row>
    <row r="433" spans="1:28" ht="15">
      <c r="A433" s="815" t="s">
        <v>897</v>
      </c>
      <c r="B433" s="815" t="s">
        <v>683</v>
      </c>
      <c r="C433" s="815" t="s">
        <v>809</v>
      </c>
      <c r="D433" s="815" t="s">
        <v>811</v>
      </c>
      <c r="E433" s="816">
        <v>201</v>
      </c>
      <c r="G433" s="815" t="s">
        <v>921</v>
      </c>
      <c r="H433" s="816">
        <v>2</v>
      </c>
      <c r="I433" s="816">
        <v>162</v>
      </c>
      <c r="K433" s="815" t="s">
        <v>684</v>
      </c>
      <c r="L433" s="815" t="s">
        <v>882</v>
      </c>
      <c r="M433" s="815" t="s">
        <v>688</v>
      </c>
      <c r="N433" s="816">
        <v>1</v>
      </c>
      <c r="P433" s="815" t="s">
        <v>921</v>
      </c>
      <c r="Q433" s="816">
        <v>4</v>
      </c>
      <c r="R433" s="816">
        <v>377</v>
      </c>
      <c r="S433" s="879"/>
      <c r="U433" s="815" t="s">
        <v>973</v>
      </c>
      <c r="V433" s="815" t="s">
        <v>813</v>
      </c>
      <c r="W433" s="816">
        <v>3260</v>
      </c>
      <c r="X433" s="815" t="s">
        <v>809</v>
      </c>
      <c r="Z433" s="815" t="s">
        <v>978</v>
      </c>
      <c r="AA433" s="815" t="s">
        <v>809</v>
      </c>
      <c r="AB433" s="816">
        <v>9</v>
      </c>
    </row>
    <row r="434" spans="1:28" ht="15">
      <c r="A434" s="815" t="s">
        <v>897</v>
      </c>
      <c r="B434" s="815" t="s">
        <v>815</v>
      </c>
      <c r="C434" s="815" t="s">
        <v>810</v>
      </c>
      <c r="D434" s="815" t="s">
        <v>811</v>
      </c>
      <c r="E434" s="816">
        <v>48</v>
      </c>
      <c r="G434" s="815" t="s">
        <v>921</v>
      </c>
      <c r="H434" s="816">
        <v>3</v>
      </c>
      <c r="I434" s="816">
        <v>126</v>
      </c>
      <c r="K434" s="815" t="s">
        <v>684</v>
      </c>
      <c r="L434" s="815" t="s">
        <v>882</v>
      </c>
      <c r="M434" s="815" t="s">
        <v>689</v>
      </c>
      <c r="N434" s="816">
        <v>4</v>
      </c>
      <c r="P434" s="815" t="s">
        <v>921</v>
      </c>
      <c r="Q434" s="816">
        <v>5</v>
      </c>
      <c r="R434" s="816">
        <v>85</v>
      </c>
      <c r="S434" s="879"/>
      <c r="U434" s="815" t="s">
        <v>974</v>
      </c>
      <c r="V434" s="815" t="s">
        <v>815</v>
      </c>
      <c r="W434" s="816">
        <v>222</v>
      </c>
      <c r="X434" s="815" t="s">
        <v>810</v>
      </c>
      <c r="Z434" s="815" t="s">
        <v>948</v>
      </c>
      <c r="AA434" s="815" t="s">
        <v>810</v>
      </c>
      <c r="AB434" s="816">
        <v>93</v>
      </c>
    </row>
    <row r="435" spans="1:28" ht="15">
      <c r="A435" s="815" t="s">
        <v>897</v>
      </c>
      <c r="B435" s="815" t="s">
        <v>815</v>
      </c>
      <c r="C435" s="815" t="s">
        <v>809</v>
      </c>
      <c r="D435" s="815" t="s">
        <v>812</v>
      </c>
      <c r="E435" s="816">
        <v>3</v>
      </c>
      <c r="G435" s="815" t="s">
        <v>921</v>
      </c>
      <c r="H435" s="816">
        <v>4</v>
      </c>
      <c r="I435" s="816">
        <v>495</v>
      </c>
      <c r="K435" s="815" t="s">
        <v>684</v>
      </c>
      <c r="L435" s="815" t="s">
        <v>882</v>
      </c>
      <c r="M435" s="815" t="s">
        <v>690</v>
      </c>
      <c r="N435" s="816">
        <v>37</v>
      </c>
      <c r="P435" s="815" t="s">
        <v>921</v>
      </c>
      <c r="Q435" s="816">
        <v>6</v>
      </c>
      <c r="R435" s="816">
        <v>95</v>
      </c>
      <c r="S435" s="879"/>
      <c r="U435" s="815" t="s">
        <v>974</v>
      </c>
      <c r="V435" s="815" t="s">
        <v>815</v>
      </c>
      <c r="W435" s="816">
        <v>381</v>
      </c>
      <c r="X435" s="815" t="s">
        <v>809</v>
      </c>
      <c r="Z435" s="815" t="s">
        <v>948</v>
      </c>
      <c r="AA435" s="815" t="s">
        <v>809</v>
      </c>
      <c r="AB435" s="816">
        <v>206</v>
      </c>
    </row>
    <row r="436" spans="1:28" ht="15">
      <c r="A436" s="815" t="s">
        <v>897</v>
      </c>
      <c r="B436" s="815" t="s">
        <v>815</v>
      </c>
      <c r="C436" s="815" t="s">
        <v>809</v>
      </c>
      <c r="D436" s="815" t="s">
        <v>811</v>
      </c>
      <c r="E436" s="816">
        <v>41</v>
      </c>
      <c r="G436" s="815" t="s">
        <v>921</v>
      </c>
      <c r="H436" s="816">
        <v>5</v>
      </c>
      <c r="I436" s="816">
        <v>95</v>
      </c>
      <c r="K436" s="815" t="s">
        <v>684</v>
      </c>
      <c r="L436" s="815" t="s">
        <v>882</v>
      </c>
      <c r="M436" s="815" t="s">
        <v>691</v>
      </c>
      <c r="N436" s="816">
        <v>6880</v>
      </c>
      <c r="P436" s="815" t="s">
        <v>921</v>
      </c>
      <c r="Q436" s="816">
        <v>7</v>
      </c>
      <c r="R436" s="816">
        <v>104</v>
      </c>
      <c r="S436" s="879"/>
      <c r="U436" s="815" t="s">
        <v>974</v>
      </c>
      <c r="V436" s="815" t="s">
        <v>814</v>
      </c>
      <c r="W436" s="816">
        <v>35958</v>
      </c>
      <c r="X436" s="815" t="s">
        <v>810</v>
      </c>
      <c r="Z436" s="815" t="s">
        <v>964</v>
      </c>
      <c r="AA436" s="815" t="s">
        <v>810</v>
      </c>
      <c r="AB436" s="816">
        <v>18</v>
      </c>
    </row>
    <row r="437" spans="1:28" ht="15">
      <c r="A437" s="815" t="s">
        <v>897</v>
      </c>
      <c r="B437" s="815" t="s">
        <v>814</v>
      </c>
      <c r="C437" s="815" t="s">
        <v>810</v>
      </c>
      <c r="D437" s="815" t="s">
        <v>812</v>
      </c>
      <c r="E437" s="816">
        <v>1</v>
      </c>
      <c r="G437" s="815" t="s">
        <v>921</v>
      </c>
      <c r="H437" s="816">
        <v>6</v>
      </c>
      <c r="I437" s="816">
        <v>120</v>
      </c>
      <c r="K437" s="815" t="s">
        <v>684</v>
      </c>
      <c r="L437" s="815" t="s">
        <v>915</v>
      </c>
      <c r="M437" s="815" t="s">
        <v>677</v>
      </c>
      <c r="N437" s="816">
        <v>3</v>
      </c>
      <c r="P437" s="815" t="s">
        <v>921</v>
      </c>
      <c r="Q437" s="816">
        <v>8</v>
      </c>
      <c r="R437" s="816">
        <v>64</v>
      </c>
      <c r="S437" s="879"/>
      <c r="U437" s="815" t="s">
        <v>974</v>
      </c>
      <c r="V437" s="815" t="s">
        <v>814</v>
      </c>
      <c r="W437" s="816">
        <v>23955</v>
      </c>
      <c r="X437" s="815" t="s">
        <v>809</v>
      </c>
      <c r="Z437" s="815" t="s">
        <v>964</v>
      </c>
      <c r="AA437" s="815" t="s">
        <v>809</v>
      </c>
      <c r="AB437" s="816">
        <v>41</v>
      </c>
    </row>
    <row r="438" spans="1:28" ht="15">
      <c r="A438" s="815" t="s">
        <v>897</v>
      </c>
      <c r="B438" s="815" t="s">
        <v>814</v>
      </c>
      <c r="C438" s="815" t="s">
        <v>810</v>
      </c>
      <c r="D438" s="815" t="s">
        <v>811</v>
      </c>
      <c r="E438" s="816">
        <v>15</v>
      </c>
      <c r="G438" s="815" t="s">
        <v>921</v>
      </c>
      <c r="H438" s="816">
        <v>7</v>
      </c>
      <c r="I438" s="816">
        <v>124</v>
      </c>
      <c r="K438" s="815" t="s">
        <v>684</v>
      </c>
      <c r="L438" s="815" t="s">
        <v>915</v>
      </c>
      <c r="M438" s="815" t="s">
        <v>851</v>
      </c>
      <c r="N438" s="816">
        <v>2</v>
      </c>
      <c r="P438" s="815" t="s">
        <v>921</v>
      </c>
      <c r="Q438" s="816">
        <v>9</v>
      </c>
      <c r="R438" s="816">
        <v>41</v>
      </c>
      <c r="S438" s="879"/>
      <c r="U438" s="815" t="s">
        <v>974</v>
      </c>
      <c r="V438" s="815" t="s">
        <v>813</v>
      </c>
      <c r="W438" s="816">
        <v>34812</v>
      </c>
      <c r="X438" s="815" t="s">
        <v>810</v>
      </c>
      <c r="Z438" s="815" t="s">
        <v>906</v>
      </c>
      <c r="AA438" s="815" t="s">
        <v>810</v>
      </c>
      <c r="AB438" s="816">
        <v>35</v>
      </c>
    </row>
    <row r="439" spans="1:28" ht="15">
      <c r="A439" s="815" t="s">
        <v>897</v>
      </c>
      <c r="B439" s="815" t="s">
        <v>814</v>
      </c>
      <c r="C439" s="815" t="s">
        <v>809</v>
      </c>
      <c r="D439" s="815" t="s">
        <v>811</v>
      </c>
      <c r="E439" s="816">
        <v>8</v>
      </c>
      <c r="G439" s="815" t="s">
        <v>921</v>
      </c>
      <c r="H439" s="816">
        <v>8</v>
      </c>
      <c r="I439" s="816">
        <v>106</v>
      </c>
      <c r="K439" s="815" t="s">
        <v>684</v>
      </c>
      <c r="L439" s="815" t="s">
        <v>915</v>
      </c>
      <c r="M439" s="815" t="s">
        <v>852</v>
      </c>
      <c r="N439" s="816">
        <v>10</v>
      </c>
      <c r="P439" s="815" t="s">
        <v>921</v>
      </c>
      <c r="Q439" s="816">
        <v>10</v>
      </c>
      <c r="R439" s="816">
        <v>33</v>
      </c>
      <c r="S439" s="879"/>
      <c r="U439" s="815" t="s">
        <v>974</v>
      </c>
      <c r="V439" s="815" t="s">
        <v>813</v>
      </c>
      <c r="W439" s="816">
        <v>45960</v>
      </c>
      <c r="X439" s="815" t="s">
        <v>809</v>
      </c>
      <c r="Z439" s="815" t="s">
        <v>906</v>
      </c>
      <c r="AA439" s="815" t="s">
        <v>809</v>
      </c>
      <c r="AB439" s="816">
        <v>58</v>
      </c>
    </row>
    <row r="440" spans="1:28" ht="15">
      <c r="A440" s="815" t="s">
        <v>897</v>
      </c>
      <c r="B440" s="815" t="s">
        <v>813</v>
      </c>
      <c r="C440" s="815" t="s">
        <v>810</v>
      </c>
      <c r="D440" s="815" t="s">
        <v>811</v>
      </c>
      <c r="E440" s="816">
        <v>7</v>
      </c>
      <c r="G440" s="815" t="s">
        <v>921</v>
      </c>
      <c r="H440" s="816">
        <v>9</v>
      </c>
      <c r="I440" s="816">
        <v>84</v>
      </c>
      <c r="K440" s="815" t="s">
        <v>684</v>
      </c>
      <c r="L440" s="815" t="s">
        <v>915</v>
      </c>
      <c r="M440" s="815" t="s">
        <v>681</v>
      </c>
      <c r="N440" s="816">
        <v>2</v>
      </c>
      <c r="P440" s="815" t="s">
        <v>921</v>
      </c>
      <c r="Q440" s="816">
        <v>11</v>
      </c>
      <c r="R440" s="816">
        <v>27</v>
      </c>
      <c r="S440" s="879"/>
      <c r="U440" s="815" t="s">
        <v>946</v>
      </c>
      <c r="V440" s="815" t="s">
        <v>814</v>
      </c>
      <c r="W440" s="816">
        <v>94</v>
      </c>
      <c r="X440" s="815" t="s">
        <v>810</v>
      </c>
      <c r="Z440" s="815" t="s">
        <v>979</v>
      </c>
      <c r="AA440" s="815" t="s">
        <v>810</v>
      </c>
      <c r="AB440" s="816">
        <v>40</v>
      </c>
    </row>
    <row r="441" spans="1:28" ht="15">
      <c r="A441" s="815" t="s">
        <v>897</v>
      </c>
      <c r="B441" s="815" t="s">
        <v>813</v>
      </c>
      <c r="C441" s="815" t="s">
        <v>809</v>
      </c>
      <c r="D441" s="815" t="s">
        <v>811</v>
      </c>
      <c r="E441" s="816">
        <v>4</v>
      </c>
      <c r="G441" s="815" t="s">
        <v>921</v>
      </c>
      <c r="H441" s="816">
        <v>10</v>
      </c>
      <c r="I441" s="816">
        <v>68</v>
      </c>
      <c r="K441" s="815" t="s">
        <v>684</v>
      </c>
      <c r="L441" s="815" t="s">
        <v>915</v>
      </c>
      <c r="M441" s="815" t="s">
        <v>857</v>
      </c>
      <c r="N441" s="816">
        <v>11</v>
      </c>
      <c r="P441" s="815" t="s">
        <v>921</v>
      </c>
      <c r="Q441" s="816">
        <v>12</v>
      </c>
      <c r="R441" s="816">
        <v>49</v>
      </c>
      <c r="S441" s="879"/>
      <c r="U441" s="815" t="s">
        <v>946</v>
      </c>
      <c r="V441" s="815" t="s">
        <v>814</v>
      </c>
      <c r="W441" s="816">
        <v>111</v>
      </c>
      <c r="X441" s="815" t="s">
        <v>809</v>
      </c>
      <c r="Z441" s="815" t="s">
        <v>979</v>
      </c>
      <c r="AA441" s="815" t="s">
        <v>809</v>
      </c>
      <c r="AB441" s="816">
        <v>81</v>
      </c>
    </row>
    <row r="442" spans="1:28" ht="15">
      <c r="A442" s="815" t="s">
        <v>897</v>
      </c>
      <c r="B442" s="815" t="s">
        <v>997</v>
      </c>
      <c r="C442" s="815" t="s">
        <v>810</v>
      </c>
      <c r="D442" s="815" t="s">
        <v>812</v>
      </c>
      <c r="E442" s="816">
        <v>1212</v>
      </c>
      <c r="G442" s="815" t="s">
        <v>921</v>
      </c>
      <c r="H442" s="816">
        <v>11</v>
      </c>
      <c r="I442" s="816">
        <v>50</v>
      </c>
      <c r="K442" s="815" t="s">
        <v>684</v>
      </c>
      <c r="L442" s="815" t="s">
        <v>915</v>
      </c>
      <c r="M442" s="815" t="s">
        <v>859</v>
      </c>
      <c r="N442" s="816">
        <v>1</v>
      </c>
      <c r="P442" s="815" t="s">
        <v>883</v>
      </c>
      <c r="Q442" s="816">
        <v>0</v>
      </c>
      <c r="R442" s="816">
        <v>235</v>
      </c>
      <c r="S442" s="879"/>
      <c r="U442" s="815" t="s">
        <v>946</v>
      </c>
      <c r="V442" s="815" t="s">
        <v>813</v>
      </c>
      <c r="W442" s="816">
        <v>172</v>
      </c>
      <c r="X442" s="815" t="s">
        <v>810</v>
      </c>
      <c r="Z442" s="815" t="s">
        <v>965</v>
      </c>
      <c r="AA442" s="815" t="s">
        <v>810</v>
      </c>
      <c r="AB442" s="816">
        <v>249</v>
      </c>
    </row>
    <row r="443" spans="1:28" ht="15">
      <c r="A443" s="815" t="s">
        <v>897</v>
      </c>
      <c r="B443" s="815" t="s">
        <v>997</v>
      </c>
      <c r="C443" s="815" t="s">
        <v>810</v>
      </c>
      <c r="D443" s="815" t="s">
        <v>811</v>
      </c>
      <c r="E443" s="816">
        <v>14318</v>
      </c>
      <c r="G443" s="815" t="s">
        <v>921</v>
      </c>
      <c r="H443" s="816">
        <v>12</v>
      </c>
      <c r="I443" s="816">
        <v>70</v>
      </c>
      <c r="K443" s="815" t="s">
        <v>684</v>
      </c>
      <c r="L443" s="815" t="s">
        <v>915</v>
      </c>
      <c r="M443" s="815" t="s">
        <v>683</v>
      </c>
      <c r="N443" s="816">
        <v>1</v>
      </c>
      <c r="P443" s="815" t="s">
        <v>883</v>
      </c>
      <c r="Q443" s="816">
        <v>1</v>
      </c>
      <c r="R443" s="816">
        <v>1130</v>
      </c>
      <c r="S443" s="879"/>
      <c r="U443" s="815" t="s">
        <v>946</v>
      </c>
      <c r="V443" s="815" t="s">
        <v>813</v>
      </c>
      <c r="W443" s="816">
        <v>252</v>
      </c>
      <c r="X443" s="815" t="s">
        <v>809</v>
      </c>
      <c r="Z443" s="815" t="s">
        <v>965</v>
      </c>
      <c r="AA443" s="815" t="s">
        <v>809</v>
      </c>
      <c r="AB443" s="816">
        <v>370</v>
      </c>
    </row>
    <row r="444" spans="1:28" ht="15">
      <c r="A444" s="815" t="s">
        <v>897</v>
      </c>
      <c r="B444" s="815" t="s">
        <v>997</v>
      </c>
      <c r="C444" s="815" t="s">
        <v>809</v>
      </c>
      <c r="D444" s="815" t="s">
        <v>812</v>
      </c>
      <c r="E444" s="816">
        <v>981</v>
      </c>
      <c r="G444" s="815" t="s">
        <v>883</v>
      </c>
      <c r="H444" s="816">
        <v>0</v>
      </c>
      <c r="I444" s="816">
        <v>1105</v>
      </c>
      <c r="K444" s="815" t="s">
        <v>684</v>
      </c>
      <c r="L444" s="815" t="s">
        <v>915</v>
      </c>
      <c r="M444" s="815" t="s">
        <v>864</v>
      </c>
      <c r="N444" s="816">
        <v>12</v>
      </c>
      <c r="P444" s="815" t="s">
        <v>883</v>
      </c>
      <c r="Q444" s="816">
        <v>2</v>
      </c>
      <c r="R444" s="816">
        <v>3359</v>
      </c>
      <c r="S444" s="879"/>
      <c r="U444" s="815" t="s">
        <v>975</v>
      </c>
      <c r="V444" s="815" t="s">
        <v>815</v>
      </c>
      <c r="W444" s="816">
        <v>198</v>
      </c>
      <c r="X444" s="815" t="s">
        <v>810</v>
      </c>
      <c r="Z444" s="815" t="s">
        <v>908</v>
      </c>
      <c r="AA444" s="815" t="s">
        <v>810</v>
      </c>
      <c r="AB444" s="816">
        <v>65</v>
      </c>
    </row>
    <row r="445" spans="1:28" ht="15">
      <c r="A445" s="815" t="s">
        <v>897</v>
      </c>
      <c r="B445" s="815" t="s">
        <v>997</v>
      </c>
      <c r="C445" s="815" t="s">
        <v>809</v>
      </c>
      <c r="D445" s="815" t="s">
        <v>811</v>
      </c>
      <c r="E445" s="816">
        <v>10508</v>
      </c>
      <c r="G445" s="815" t="s">
        <v>883</v>
      </c>
      <c r="H445" s="816">
        <v>1</v>
      </c>
      <c r="I445" s="816">
        <v>5331</v>
      </c>
      <c r="K445" s="815" t="s">
        <v>684</v>
      </c>
      <c r="L445" s="815" t="s">
        <v>915</v>
      </c>
      <c r="M445" s="815" t="s">
        <v>684</v>
      </c>
      <c r="N445" s="816">
        <v>15</v>
      </c>
      <c r="P445" s="815" t="s">
        <v>883</v>
      </c>
      <c r="Q445" s="816">
        <v>3</v>
      </c>
      <c r="R445" s="816">
        <v>1436</v>
      </c>
      <c r="S445" s="879"/>
      <c r="U445" s="815" t="s">
        <v>975</v>
      </c>
      <c r="V445" s="815" t="s">
        <v>815</v>
      </c>
      <c r="W445" s="816">
        <v>269</v>
      </c>
      <c r="X445" s="815" t="s">
        <v>809</v>
      </c>
      <c r="Z445" s="815" t="s">
        <v>908</v>
      </c>
      <c r="AA445" s="815" t="s">
        <v>809</v>
      </c>
      <c r="AB445" s="816">
        <v>100</v>
      </c>
    </row>
    <row r="446" spans="1:28" ht="15">
      <c r="A446" s="815" t="s">
        <v>897</v>
      </c>
      <c r="B446" s="815" t="s">
        <v>998</v>
      </c>
      <c r="C446" s="815" t="s">
        <v>810</v>
      </c>
      <c r="D446" s="815" t="s">
        <v>812</v>
      </c>
      <c r="E446" s="816">
        <v>3</v>
      </c>
      <c r="G446" s="815" t="s">
        <v>883</v>
      </c>
      <c r="H446" s="816">
        <v>2</v>
      </c>
      <c r="I446" s="816">
        <v>14408</v>
      </c>
      <c r="K446" s="815" t="s">
        <v>684</v>
      </c>
      <c r="L446" s="815" t="s">
        <v>915</v>
      </c>
      <c r="M446" s="815" t="s">
        <v>687</v>
      </c>
      <c r="N446" s="816">
        <v>5034</v>
      </c>
      <c r="P446" s="815" t="s">
        <v>883</v>
      </c>
      <c r="Q446" s="816">
        <v>4</v>
      </c>
      <c r="R446" s="816">
        <v>10144</v>
      </c>
      <c r="S446" s="879"/>
      <c r="U446" s="815" t="s">
        <v>975</v>
      </c>
      <c r="V446" s="815" t="s">
        <v>814</v>
      </c>
      <c r="W446" s="816">
        <v>13754</v>
      </c>
      <c r="X446" s="815" t="s">
        <v>810</v>
      </c>
      <c r="Z446" s="815" t="s">
        <v>980</v>
      </c>
      <c r="AA446" s="815" t="s">
        <v>810</v>
      </c>
      <c r="AB446" s="816">
        <v>56</v>
      </c>
    </row>
    <row r="447" spans="1:28" ht="15">
      <c r="A447" s="815" t="s">
        <v>897</v>
      </c>
      <c r="B447" s="815" t="s">
        <v>998</v>
      </c>
      <c r="C447" s="815" t="s">
        <v>810</v>
      </c>
      <c r="D447" s="815" t="s">
        <v>811</v>
      </c>
      <c r="E447" s="816">
        <v>99</v>
      </c>
      <c r="G447" s="815" t="s">
        <v>883</v>
      </c>
      <c r="H447" s="816">
        <v>3</v>
      </c>
      <c r="I447" s="816">
        <v>6490</v>
      </c>
      <c r="K447" s="815" t="s">
        <v>684</v>
      </c>
      <c r="L447" s="815" t="s">
        <v>915</v>
      </c>
      <c r="M447" s="815" t="s">
        <v>688</v>
      </c>
      <c r="N447" s="816">
        <v>1</v>
      </c>
      <c r="P447" s="815" t="s">
        <v>883</v>
      </c>
      <c r="Q447" s="816">
        <v>5</v>
      </c>
      <c r="R447" s="816">
        <v>1357</v>
      </c>
      <c r="S447" s="879"/>
      <c r="U447" s="815" t="s">
        <v>975</v>
      </c>
      <c r="V447" s="815" t="s">
        <v>814</v>
      </c>
      <c r="W447" s="816">
        <v>9119</v>
      </c>
      <c r="X447" s="815" t="s">
        <v>809</v>
      </c>
      <c r="Z447" s="815" t="s">
        <v>980</v>
      </c>
      <c r="AA447" s="815" t="s">
        <v>809</v>
      </c>
      <c r="AB447" s="816">
        <v>109</v>
      </c>
    </row>
    <row r="448" spans="1:28" ht="15">
      <c r="A448" s="815" t="s">
        <v>897</v>
      </c>
      <c r="B448" s="815" t="s">
        <v>998</v>
      </c>
      <c r="C448" s="815" t="s">
        <v>809</v>
      </c>
      <c r="D448" s="815" t="s">
        <v>812</v>
      </c>
      <c r="E448" s="816">
        <v>3</v>
      </c>
      <c r="G448" s="815" t="s">
        <v>883</v>
      </c>
      <c r="H448" s="816">
        <v>4</v>
      </c>
      <c r="I448" s="816">
        <v>26372</v>
      </c>
      <c r="K448" s="815" t="s">
        <v>684</v>
      </c>
      <c r="L448" s="815" t="s">
        <v>915</v>
      </c>
      <c r="M448" s="815" t="s">
        <v>689</v>
      </c>
      <c r="N448" s="816">
        <v>7</v>
      </c>
      <c r="P448" s="815" t="s">
        <v>883</v>
      </c>
      <c r="Q448" s="816">
        <v>6</v>
      </c>
      <c r="R448" s="816">
        <v>1179</v>
      </c>
      <c r="S448" s="879"/>
      <c r="U448" s="815" t="s">
        <v>975</v>
      </c>
      <c r="V448" s="815" t="s">
        <v>813</v>
      </c>
      <c r="W448" s="816">
        <v>18560</v>
      </c>
      <c r="X448" s="815" t="s">
        <v>810</v>
      </c>
      <c r="Z448" s="815" t="s">
        <v>918</v>
      </c>
      <c r="AA448" s="815" t="s">
        <v>810</v>
      </c>
      <c r="AB448" s="816">
        <v>48</v>
      </c>
    </row>
    <row r="449" spans="1:28" ht="15">
      <c r="A449" s="815" t="s">
        <v>897</v>
      </c>
      <c r="B449" s="815" t="s">
        <v>998</v>
      </c>
      <c r="C449" s="815" t="s">
        <v>809</v>
      </c>
      <c r="D449" s="815" t="s">
        <v>811</v>
      </c>
      <c r="E449" s="816">
        <v>136</v>
      </c>
      <c r="G449" s="815" t="s">
        <v>883</v>
      </c>
      <c r="H449" s="816">
        <v>5</v>
      </c>
      <c r="I449" s="816">
        <v>3880</v>
      </c>
      <c r="K449" s="815" t="s">
        <v>684</v>
      </c>
      <c r="L449" s="815" t="s">
        <v>915</v>
      </c>
      <c r="M449" s="815" t="s">
        <v>690</v>
      </c>
      <c r="N449" s="816">
        <v>2</v>
      </c>
      <c r="P449" s="815" t="s">
        <v>883</v>
      </c>
      <c r="Q449" s="816">
        <v>7</v>
      </c>
      <c r="R449" s="816">
        <v>984</v>
      </c>
      <c r="S449" s="879"/>
      <c r="U449" s="815" t="s">
        <v>975</v>
      </c>
      <c r="V449" s="815" t="s">
        <v>813</v>
      </c>
      <c r="W449" s="816">
        <v>18587</v>
      </c>
      <c r="X449" s="815" t="s">
        <v>809</v>
      </c>
      <c r="Z449" s="815" t="s">
        <v>918</v>
      </c>
      <c r="AA449" s="815" t="s">
        <v>809</v>
      </c>
      <c r="AB449" s="816">
        <v>148</v>
      </c>
    </row>
    <row r="450" spans="1:28" ht="15">
      <c r="A450" s="815" t="s">
        <v>899</v>
      </c>
      <c r="B450" s="815" t="s">
        <v>996</v>
      </c>
      <c r="C450" s="815" t="s">
        <v>810</v>
      </c>
      <c r="D450" s="815" t="s">
        <v>812</v>
      </c>
      <c r="E450" s="816">
        <v>45</v>
      </c>
      <c r="G450" s="815" t="s">
        <v>883</v>
      </c>
      <c r="H450" s="816">
        <v>6</v>
      </c>
      <c r="I450" s="816">
        <v>3859</v>
      </c>
      <c r="K450" s="815" t="s">
        <v>684</v>
      </c>
      <c r="L450" s="815" t="s">
        <v>915</v>
      </c>
      <c r="M450" s="815" t="s">
        <v>691</v>
      </c>
      <c r="N450" s="816">
        <v>1128</v>
      </c>
      <c r="P450" s="815" t="s">
        <v>883</v>
      </c>
      <c r="Q450" s="816">
        <v>8</v>
      </c>
      <c r="R450" s="816">
        <v>657</v>
      </c>
      <c r="S450" s="879"/>
      <c r="U450" s="815" t="s">
        <v>976</v>
      </c>
      <c r="V450" s="815" t="s">
        <v>815</v>
      </c>
      <c r="W450" s="816">
        <v>1</v>
      </c>
      <c r="X450" s="815" t="s">
        <v>809</v>
      </c>
      <c r="Z450" s="815" t="s">
        <v>981</v>
      </c>
      <c r="AA450" s="815" t="s">
        <v>810</v>
      </c>
      <c r="AB450" s="816">
        <v>38</v>
      </c>
    </row>
    <row r="451" spans="1:28" ht="15">
      <c r="A451" s="815" t="s">
        <v>899</v>
      </c>
      <c r="B451" s="815" t="s">
        <v>996</v>
      </c>
      <c r="C451" s="815" t="s">
        <v>810</v>
      </c>
      <c r="D451" s="815" t="s">
        <v>811</v>
      </c>
      <c r="E451" s="816">
        <v>30</v>
      </c>
      <c r="G451" s="815" t="s">
        <v>883</v>
      </c>
      <c r="H451" s="816">
        <v>7</v>
      </c>
      <c r="I451" s="816">
        <v>3655</v>
      </c>
      <c r="K451" s="815" t="s">
        <v>684</v>
      </c>
      <c r="L451" s="815" t="s">
        <v>917</v>
      </c>
      <c r="M451" s="815" t="s">
        <v>677</v>
      </c>
      <c r="N451" s="816">
        <v>3</v>
      </c>
      <c r="P451" s="815" t="s">
        <v>883</v>
      </c>
      <c r="Q451" s="816">
        <v>9</v>
      </c>
      <c r="R451" s="816">
        <v>402</v>
      </c>
      <c r="S451" s="879"/>
      <c r="U451" s="815" t="s">
        <v>976</v>
      </c>
      <c r="V451" s="815" t="s">
        <v>814</v>
      </c>
      <c r="W451" s="816">
        <v>562</v>
      </c>
      <c r="X451" s="815" t="s">
        <v>810</v>
      </c>
      <c r="Z451" s="815" t="s">
        <v>981</v>
      </c>
      <c r="AA451" s="815" t="s">
        <v>809</v>
      </c>
      <c r="AB451" s="816">
        <v>89</v>
      </c>
    </row>
    <row r="452" spans="1:28" ht="15">
      <c r="A452" s="815" t="s">
        <v>899</v>
      </c>
      <c r="B452" s="815" t="s">
        <v>996</v>
      </c>
      <c r="C452" s="815" t="s">
        <v>809</v>
      </c>
      <c r="D452" s="815" t="s">
        <v>812</v>
      </c>
      <c r="E452" s="816">
        <v>64</v>
      </c>
      <c r="G452" s="815" t="s">
        <v>883</v>
      </c>
      <c r="H452" s="816">
        <v>8</v>
      </c>
      <c r="I452" s="816">
        <v>3104</v>
      </c>
      <c r="K452" s="815" t="s">
        <v>684</v>
      </c>
      <c r="L452" s="815" t="s">
        <v>917</v>
      </c>
      <c r="M452" s="815" t="s">
        <v>848</v>
      </c>
      <c r="N452" s="816">
        <v>6</v>
      </c>
      <c r="P452" s="815" t="s">
        <v>883</v>
      </c>
      <c r="Q452" s="816">
        <v>10</v>
      </c>
      <c r="R452" s="816">
        <v>252</v>
      </c>
      <c r="S452" s="879"/>
      <c r="U452" s="815" t="s">
        <v>976</v>
      </c>
      <c r="V452" s="815" t="s">
        <v>814</v>
      </c>
      <c r="W452" s="816">
        <v>305</v>
      </c>
      <c r="X452" s="815" t="s">
        <v>809</v>
      </c>
      <c r="Z452" s="815" t="s">
        <v>984</v>
      </c>
      <c r="AA452" s="815" t="s">
        <v>810</v>
      </c>
      <c r="AB452" s="816">
        <v>135</v>
      </c>
    </row>
    <row r="453" spans="1:28" ht="15">
      <c r="A453" s="815" t="s">
        <v>899</v>
      </c>
      <c r="B453" s="815" t="s">
        <v>996</v>
      </c>
      <c r="C453" s="815" t="s">
        <v>809</v>
      </c>
      <c r="D453" s="815" t="s">
        <v>811</v>
      </c>
      <c r="E453" s="816">
        <v>33</v>
      </c>
      <c r="G453" s="815" t="s">
        <v>883</v>
      </c>
      <c r="H453" s="816">
        <v>9</v>
      </c>
      <c r="I453" s="816">
        <v>2258</v>
      </c>
      <c r="K453" s="815" t="s">
        <v>684</v>
      </c>
      <c r="L453" s="815" t="s">
        <v>917</v>
      </c>
      <c r="M453" s="815" t="s">
        <v>852</v>
      </c>
      <c r="N453" s="816">
        <v>8</v>
      </c>
      <c r="P453" s="815" t="s">
        <v>883</v>
      </c>
      <c r="Q453" s="816">
        <v>11</v>
      </c>
      <c r="R453" s="816">
        <v>137</v>
      </c>
      <c r="S453" s="879"/>
      <c r="U453" s="815" t="s">
        <v>976</v>
      </c>
      <c r="V453" s="815" t="s">
        <v>813</v>
      </c>
      <c r="W453" s="816">
        <v>399</v>
      </c>
      <c r="X453" s="815" t="s">
        <v>810</v>
      </c>
      <c r="Z453" s="815" t="s">
        <v>984</v>
      </c>
      <c r="AA453" s="815" t="s">
        <v>809</v>
      </c>
      <c r="AB453" s="816">
        <v>213</v>
      </c>
    </row>
    <row r="454" spans="1:28" ht="15">
      <c r="A454" s="815" t="s">
        <v>899</v>
      </c>
      <c r="B454" s="815" t="s">
        <v>677</v>
      </c>
      <c r="C454" s="815" t="s">
        <v>810</v>
      </c>
      <c r="D454" s="815" t="s">
        <v>812</v>
      </c>
      <c r="E454" s="816">
        <v>815</v>
      </c>
      <c r="G454" s="815" t="s">
        <v>883</v>
      </c>
      <c r="H454" s="816">
        <v>10</v>
      </c>
      <c r="I454" s="816">
        <v>1592</v>
      </c>
      <c r="K454" s="815" t="s">
        <v>684</v>
      </c>
      <c r="L454" s="815" t="s">
        <v>917</v>
      </c>
      <c r="M454" s="815" t="s">
        <v>853</v>
      </c>
      <c r="N454" s="816">
        <v>1</v>
      </c>
      <c r="P454" s="815" t="s">
        <v>883</v>
      </c>
      <c r="Q454" s="816">
        <v>12</v>
      </c>
      <c r="R454" s="816">
        <v>153</v>
      </c>
      <c r="S454" s="879"/>
      <c r="U454" s="815" t="s">
        <v>976</v>
      </c>
      <c r="V454" s="815" t="s">
        <v>813</v>
      </c>
      <c r="W454" s="816">
        <v>781</v>
      </c>
      <c r="X454" s="815" t="s">
        <v>809</v>
      </c>
      <c r="Z454" s="815" t="s">
        <v>966</v>
      </c>
      <c r="AA454" s="815" t="s">
        <v>810</v>
      </c>
      <c r="AB454" s="816">
        <v>414</v>
      </c>
    </row>
    <row r="455" spans="1:28" ht="15">
      <c r="A455" s="815" t="s">
        <v>899</v>
      </c>
      <c r="B455" s="815" t="s">
        <v>677</v>
      </c>
      <c r="C455" s="815" t="s">
        <v>810</v>
      </c>
      <c r="D455" s="815" t="s">
        <v>811</v>
      </c>
      <c r="E455" s="816">
        <v>673</v>
      </c>
      <c r="G455" s="815" t="s">
        <v>883</v>
      </c>
      <c r="H455" s="816">
        <v>11</v>
      </c>
      <c r="I455" s="816">
        <v>1031</v>
      </c>
      <c r="K455" s="815" t="s">
        <v>684</v>
      </c>
      <c r="L455" s="815" t="s">
        <v>917</v>
      </c>
      <c r="M455" s="815" t="s">
        <v>854</v>
      </c>
      <c r="N455" s="816">
        <v>32</v>
      </c>
      <c r="P455" s="815" t="s">
        <v>898</v>
      </c>
      <c r="Q455" s="816">
        <v>0</v>
      </c>
      <c r="R455" s="816">
        <v>452</v>
      </c>
      <c r="S455" s="879"/>
      <c r="U455" s="815" t="s">
        <v>962</v>
      </c>
      <c r="V455" s="815" t="s">
        <v>814</v>
      </c>
      <c r="W455" s="816">
        <v>287</v>
      </c>
      <c r="X455" s="815" t="s">
        <v>810</v>
      </c>
      <c r="Z455" s="815" t="s">
        <v>966</v>
      </c>
      <c r="AA455" s="815" t="s">
        <v>809</v>
      </c>
      <c r="AB455" s="816">
        <v>604</v>
      </c>
    </row>
    <row r="456" spans="1:28" ht="15">
      <c r="A456" s="815" t="s">
        <v>899</v>
      </c>
      <c r="B456" s="815" t="s">
        <v>677</v>
      </c>
      <c r="C456" s="815" t="s">
        <v>809</v>
      </c>
      <c r="D456" s="815" t="s">
        <v>812</v>
      </c>
      <c r="E456" s="816">
        <v>889</v>
      </c>
      <c r="G456" s="815" t="s">
        <v>883</v>
      </c>
      <c r="H456" s="816">
        <v>12</v>
      </c>
      <c r="I456" s="816">
        <v>1532</v>
      </c>
      <c r="K456" s="815" t="s">
        <v>684</v>
      </c>
      <c r="L456" s="815" t="s">
        <v>917</v>
      </c>
      <c r="M456" s="815" t="s">
        <v>681</v>
      </c>
      <c r="N456" s="816">
        <v>10</v>
      </c>
      <c r="P456" s="815" t="s">
        <v>898</v>
      </c>
      <c r="Q456" s="816">
        <v>1</v>
      </c>
      <c r="R456" s="816">
        <v>1787</v>
      </c>
      <c r="S456" s="879"/>
      <c r="U456" s="815" t="s">
        <v>962</v>
      </c>
      <c r="V456" s="815" t="s">
        <v>814</v>
      </c>
      <c r="W456" s="816">
        <v>203</v>
      </c>
      <c r="X456" s="815" t="s">
        <v>809</v>
      </c>
      <c r="Z456" s="815" t="s">
        <v>920</v>
      </c>
      <c r="AA456" s="815" t="s">
        <v>810</v>
      </c>
      <c r="AB456" s="816">
        <v>13</v>
      </c>
    </row>
    <row r="457" spans="1:28" ht="15">
      <c r="A457" s="815" t="s">
        <v>899</v>
      </c>
      <c r="B457" s="815" t="s">
        <v>677</v>
      </c>
      <c r="C457" s="815" t="s">
        <v>809</v>
      </c>
      <c r="D457" s="815" t="s">
        <v>811</v>
      </c>
      <c r="E457" s="816">
        <v>736</v>
      </c>
      <c r="G457" s="815" t="s">
        <v>898</v>
      </c>
      <c r="H457" s="816">
        <v>0</v>
      </c>
      <c r="I457" s="816">
        <v>573</v>
      </c>
      <c r="K457" s="815" t="s">
        <v>684</v>
      </c>
      <c r="L457" s="815" t="s">
        <v>917</v>
      </c>
      <c r="M457" s="815" t="s">
        <v>857</v>
      </c>
      <c r="N457" s="816">
        <v>4</v>
      </c>
      <c r="P457" s="815" t="s">
        <v>898</v>
      </c>
      <c r="Q457" s="816">
        <v>2</v>
      </c>
      <c r="R457" s="816">
        <v>5366</v>
      </c>
      <c r="S457" s="879"/>
      <c r="U457" s="815" t="s">
        <v>962</v>
      </c>
      <c r="V457" s="815" t="s">
        <v>813</v>
      </c>
      <c r="W457" s="816">
        <v>239</v>
      </c>
      <c r="X457" s="815" t="s">
        <v>810</v>
      </c>
      <c r="Z457" s="815" t="s">
        <v>920</v>
      </c>
      <c r="AA457" s="815" t="s">
        <v>809</v>
      </c>
      <c r="AB457" s="816">
        <v>38</v>
      </c>
    </row>
    <row r="458" spans="1:28" ht="15">
      <c r="A458" s="815" t="s">
        <v>899</v>
      </c>
      <c r="B458" s="815" t="s">
        <v>681</v>
      </c>
      <c r="C458" s="815" t="s">
        <v>810</v>
      </c>
      <c r="D458" s="815" t="s">
        <v>812</v>
      </c>
      <c r="E458" s="816">
        <v>536</v>
      </c>
      <c r="G458" s="815" t="s">
        <v>898</v>
      </c>
      <c r="H458" s="816">
        <v>1</v>
      </c>
      <c r="I458" s="816">
        <v>2611</v>
      </c>
      <c r="K458" s="815" t="s">
        <v>684</v>
      </c>
      <c r="L458" s="815" t="s">
        <v>917</v>
      </c>
      <c r="M458" s="815" t="s">
        <v>858</v>
      </c>
      <c r="N458" s="816">
        <v>33</v>
      </c>
      <c r="P458" s="815" t="s">
        <v>898</v>
      </c>
      <c r="Q458" s="816">
        <v>3</v>
      </c>
      <c r="R458" s="816">
        <v>2576</v>
      </c>
      <c r="S458" s="879"/>
      <c r="U458" s="815" t="s">
        <v>962</v>
      </c>
      <c r="V458" s="815" t="s">
        <v>813</v>
      </c>
      <c r="W458" s="816">
        <v>491</v>
      </c>
      <c r="X458" s="815" t="s">
        <v>809</v>
      </c>
      <c r="Z458" s="815" t="s">
        <v>982</v>
      </c>
      <c r="AA458" s="815" t="s">
        <v>810</v>
      </c>
      <c r="AB458" s="816">
        <v>306</v>
      </c>
    </row>
    <row r="459" spans="1:28" ht="15">
      <c r="A459" s="815" t="s">
        <v>899</v>
      </c>
      <c r="B459" s="815" t="s">
        <v>681</v>
      </c>
      <c r="C459" s="815" t="s">
        <v>810</v>
      </c>
      <c r="D459" s="815" t="s">
        <v>811</v>
      </c>
      <c r="E459" s="816">
        <v>247</v>
      </c>
      <c r="G459" s="815" t="s">
        <v>898</v>
      </c>
      <c r="H459" s="816">
        <v>2</v>
      </c>
      <c r="I459" s="816">
        <v>7415</v>
      </c>
      <c r="K459" s="815" t="s">
        <v>684</v>
      </c>
      <c r="L459" s="815" t="s">
        <v>917</v>
      </c>
      <c r="M459" s="815" t="s">
        <v>859</v>
      </c>
      <c r="N459" s="816">
        <v>2</v>
      </c>
      <c r="P459" s="815" t="s">
        <v>898</v>
      </c>
      <c r="Q459" s="816">
        <v>4</v>
      </c>
      <c r="R459" s="816">
        <v>13398</v>
      </c>
      <c r="S459" s="879"/>
      <c r="U459" s="815" t="s">
        <v>977</v>
      </c>
      <c r="V459" s="815" t="s">
        <v>814</v>
      </c>
      <c r="W459" s="816">
        <v>657</v>
      </c>
      <c r="X459" s="815" t="s">
        <v>810</v>
      </c>
      <c r="Z459" s="815" t="s">
        <v>982</v>
      </c>
      <c r="AA459" s="815" t="s">
        <v>809</v>
      </c>
      <c r="AB459" s="816">
        <v>307</v>
      </c>
    </row>
    <row r="460" spans="1:28" ht="15">
      <c r="A460" s="815" t="s">
        <v>899</v>
      </c>
      <c r="B460" s="815" t="s">
        <v>681</v>
      </c>
      <c r="C460" s="815" t="s">
        <v>809</v>
      </c>
      <c r="D460" s="815" t="s">
        <v>812</v>
      </c>
      <c r="E460" s="816">
        <v>699</v>
      </c>
      <c r="G460" s="815" t="s">
        <v>898</v>
      </c>
      <c r="H460" s="816">
        <v>3</v>
      </c>
      <c r="I460" s="816">
        <v>3422</v>
      </c>
      <c r="K460" s="815" t="s">
        <v>684</v>
      </c>
      <c r="L460" s="815" t="s">
        <v>917</v>
      </c>
      <c r="M460" s="815" t="s">
        <v>861</v>
      </c>
      <c r="N460" s="816">
        <v>7</v>
      </c>
      <c r="P460" s="815" t="s">
        <v>898</v>
      </c>
      <c r="Q460" s="816">
        <v>5</v>
      </c>
      <c r="R460" s="816">
        <v>1749</v>
      </c>
      <c r="S460" s="879"/>
      <c r="U460" s="815" t="s">
        <v>977</v>
      </c>
      <c r="V460" s="815" t="s">
        <v>814</v>
      </c>
      <c r="W460" s="816">
        <v>391</v>
      </c>
      <c r="X460" s="815" t="s">
        <v>809</v>
      </c>
      <c r="Z460" s="815" t="s">
        <v>922</v>
      </c>
      <c r="AA460" s="815" t="s">
        <v>810</v>
      </c>
      <c r="AB460" s="816">
        <v>343</v>
      </c>
    </row>
    <row r="461" spans="1:28" ht="15">
      <c r="A461" s="815" t="s">
        <v>899</v>
      </c>
      <c r="B461" s="815" t="s">
        <v>681</v>
      </c>
      <c r="C461" s="815" t="s">
        <v>809</v>
      </c>
      <c r="D461" s="815" t="s">
        <v>811</v>
      </c>
      <c r="E461" s="816">
        <v>311</v>
      </c>
      <c r="G461" s="815" t="s">
        <v>898</v>
      </c>
      <c r="H461" s="816">
        <v>4</v>
      </c>
      <c r="I461" s="816">
        <v>13828</v>
      </c>
      <c r="K461" s="815" t="s">
        <v>684</v>
      </c>
      <c r="L461" s="815" t="s">
        <v>917</v>
      </c>
      <c r="M461" s="815" t="s">
        <v>863</v>
      </c>
      <c r="N461" s="816">
        <v>6</v>
      </c>
      <c r="P461" s="815" t="s">
        <v>898</v>
      </c>
      <c r="Q461" s="816">
        <v>6</v>
      </c>
      <c r="R461" s="816">
        <v>1605</v>
      </c>
      <c r="S461" s="879"/>
      <c r="U461" s="815" t="s">
        <v>977</v>
      </c>
      <c r="V461" s="815" t="s">
        <v>813</v>
      </c>
      <c r="W461" s="816">
        <v>378</v>
      </c>
      <c r="X461" s="815" t="s">
        <v>810</v>
      </c>
      <c r="Z461" s="815" t="s">
        <v>922</v>
      </c>
      <c r="AA461" s="815" t="s">
        <v>809</v>
      </c>
      <c r="AB461" s="816">
        <v>684</v>
      </c>
    </row>
    <row r="462" spans="1:28" ht="15">
      <c r="A462" s="815" t="s">
        <v>899</v>
      </c>
      <c r="B462" s="815" t="s">
        <v>683</v>
      </c>
      <c r="C462" s="815" t="s">
        <v>810</v>
      </c>
      <c r="D462" s="815" t="s">
        <v>812</v>
      </c>
      <c r="E462" s="816">
        <v>7</v>
      </c>
      <c r="G462" s="815" t="s">
        <v>898</v>
      </c>
      <c r="H462" s="816">
        <v>5</v>
      </c>
      <c r="I462" s="816">
        <v>1671</v>
      </c>
      <c r="K462" s="815" t="s">
        <v>684</v>
      </c>
      <c r="L462" s="815" t="s">
        <v>917</v>
      </c>
      <c r="M462" s="815" t="s">
        <v>864</v>
      </c>
      <c r="N462" s="816">
        <v>44</v>
      </c>
      <c r="P462" s="815" t="s">
        <v>898</v>
      </c>
      <c r="Q462" s="816">
        <v>7</v>
      </c>
      <c r="R462" s="816">
        <v>1272</v>
      </c>
      <c r="S462" s="879"/>
      <c r="U462" s="815" t="s">
        <v>977</v>
      </c>
      <c r="V462" s="815" t="s">
        <v>813</v>
      </c>
      <c r="W462" s="816">
        <v>824</v>
      </c>
      <c r="X462" s="815" t="s">
        <v>809</v>
      </c>
      <c r="Z462" s="815" t="s">
        <v>983</v>
      </c>
      <c r="AA462" s="815" t="s">
        <v>810</v>
      </c>
      <c r="AB462" s="816">
        <v>117</v>
      </c>
    </row>
    <row r="463" spans="1:28" ht="15">
      <c r="A463" s="815" t="s">
        <v>899</v>
      </c>
      <c r="B463" s="815" t="s">
        <v>683</v>
      </c>
      <c r="C463" s="815" t="s">
        <v>810</v>
      </c>
      <c r="D463" s="815" t="s">
        <v>811</v>
      </c>
      <c r="E463" s="816">
        <v>3</v>
      </c>
      <c r="G463" s="815" t="s">
        <v>898</v>
      </c>
      <c r="H463" s="816">
        <v>6</v>
      </c>
      <c r="I463" s="816">
        <v>1670</v>
      </c>
      <c r="K463" s="815" t="s">
        <v>684</v>
      </c>
      <c r="L463" s="815" t="s">
        <v>917</v>
      </c>
      <c r="M463" s="815" t="s">
        <v>687</v>
      </c>
      <c r="N463" s="816">
        <v>14444</v>
      </c>
      <c r="P463" s="815" t="s">
        <v>898</v>
      </c>
      <c r="Q463" s="816">
        <v>8</v>
      </c>
      <c r="R463" s="816">
        <v>844</v>
      </c>
      <c r="S463" s="879"/>
      <c r="U463" s="815" t="s">
        <v>978</v>
      </c>
      <c r="V463" s="815" t="s">
        <v>814</v>
      </c>
      <c r="W463" s="816">
        <v>83</v>
      </c>
      <c r="X463" s="815" t="s">
        <v>810</v>
      </c>
      <c r="Z463" s="815" t="s">
        <v>983</v>
      </c>
      <c r="AA463" s="815" t="s">
        <v>809</v>
      </c>
      <c r="AB463" s="816">
        <v>208</v>
      </c>
    </row>
    <row r="464" spans="1:28" ht="15">
      <c r="A464" s="815" t="s">
        <v>899</v>
      </c>
      <c r="B464" s="815" t="s">
        <v>683</v>
      </c>
      <c r="C464" s="815" t="s">
        <v>809</v>
      </c>
      <c r="D464" s="815" t="s">
        <v>812</v>
      </c>
      <c r="E464" s="816">
        <v>9</v>
      </c>
      <c r="G464" s="815" t="s">
        <v>898</v>
      </c>
      <c r="H464" s="816">
        <v>7</v>
      </c>
      <c r="I464" s="816">
        <v>1482</v>
      </c>
      <c r="K464" s="815" t="s">
        <v>684</v>
      </c>
      <c r="L464" s="815" t="s">
        <v>917</v>
      </c>
      <c r="M464" s="815" t="s">
        <v>688</v>
      </c>
      <c r="N464" s="816">
        <v>4</v>
      </c>
      <c r="P464" s="815" t="s">
        <v>898</v>
      </c>
      <c r="Q464" s="816">
        <v>9</v>
      </c>
      <c r="R464" s="816">
        <v>504</v>
      </c>
      <c r="S464" s="879"/>
      <c r="U464" s="815" t="s">
        <v>978</v>
      </c>
      <c r="V464" s="815" t="s">
        <v>814</v>
      </c>
      <c r="W464" s="816">
        <v>67</v>
      </c>
      <c r="X464" s="815" t="s">
        <v>809</v>
      </c>
      <c r="Z464" s="815" t="s">
        <v>950</v>
      </c>
      <c r="AA464" s="815" t="s">
        <v>810</v>
      </c>
      <c r="AB464" s="816">
        <v>40</v>
      </c>
    </row>
    <row r="465" spans="1:28" ht="15">
      <c r="A465" s="815" t="s">
        <v>899</v>
      </c>
      <c r="B465" s="815" t="s">
        <v>683</v>
      </c>
      <c r="C465" s="815" t="s">
        <v>809</v>
      </c>
      <c r="D465" s="815" t="s">
        <v>811</v>
      </c>
      <c r="E465" s="816">
        <v>1</v>
      </c>
      <c r="G465" s="815" t="s">
        <v>898</v>
      </c>
      <c r="H465" s="816">
        <v>8</v>
      </c>
      <c r="I465" s="816">
        <v>1321</v>
      </c>
      <c r="K465" s="815" t="s">
        <v>684</v>
      </c>
      <c r="L465" s="815" t="s">
        <v>917</v>
      </c>
      <c r="M465" s="815" t="s">
        <v>690</v>
      </c>
      <c r="N465" s="816">
        <v>43</v>
      </c>
      <c r="P465" s="815" t="s">
        <v>898</v>
      </c>
      <c r="Q465" s="816">
        <v>10</v>
      </c>
      <c r="R465" s="816">
        <v>305</v>
      </c>
      <c r="S465" s="879"/>
      <c r="U465" s="815" t="s">
        <v>978</v>
      </c>
      <c r="V465" s="815" t="s">
        <v>813</v>
      </c>
      <c r="W465" s="816">
        <v>95</v>
      </c>
      <c r="X465" s="815" t="s">
        <v>810</v>
      </c>
      <c r="Z465" s="815" t="s">
        <v>950</v>
      </c>
      <c r="AA465" s="815" t="s">
        <v>809</v>
      </c>
      <c r="AB465" s="816">
        <v>97</v>
      </c>
    </row>
    <row r="466" spans="1:28" ht="15">
      <c r="A466" s="815" t="s">
        <v>899</v>
      </c>
      <c r="B466" s="815" t="s">
        <v>815</v>
      </c>
      <c r="C466" s="815" t="s">
        <v>810</v>
      </c>
      <c r="D466" s="815" t="s">
        <v>811</v>
      </c>
      <c r="E466" s="816">
        <v>1</v>
      </c>
      <c r="G466" s="815" t="s">
        <v>898</v>
      </c>
      <c r="H466" s="816">
        <v>9</v>
      </c>
      <c r="I466" s="816">
        <v>934</v>
      </c>
      <c r="K466" s="815" t="s">
        <v>684</v>
      </c>
      <c r="L466" s="815" t="s">
        <v>917</v>
      </c>
      <c r="M466" s="815" t="s">
        <v>691</v>
      </c>
      <c r="N466" s="816">
        <v>5538</v>
      </c>
      <c r="P466" s="815" t="s">
        <v>898</v>
      </c>
      <c r="Q466" s="816">
        <v>11</v>
      </c>
      <c r="R466" s="816">
        <v>147</v>
      </c>
      <c r="S466" s="879"/>
      <c r="U466" s="815" t="s">
        <v>978</v>
      </c>
      <c r="V466" s="815" t="s">
        <v>813</v>
      </c>
      <c r="W466" s="816">
        <v>106</v>
      </c>
      <c r="X466" s="815" t="s">
        <v>809</v>
      </c>
      <c r="Z466" s="815" t="s">
        <v>985</v>
      </c>
      <c r="AA466" s="815" t="s">
        <v>810</v>
      </c>
      <c r="AB466" s="816">
        <v>96</v>
      </c>
    </row>
    <row r="467" spans="1:28" ht="15">
      <c r="A467" s="815" t="s">
        <v>899</v>
      </c>
      <c r="B467" s="815" t="s">
        <v>815</v>
      </c>
      <c r="C467" s="815" t="s">
        <v>809</v>
      </c>
      <c r="D467" s="815" t="s">
        <v>812</v>
      </c>
      <c r="E467" s="816">
        <v>7</v>
      </c>
      <c r="G467" s="815" t="s">
        <v>898</v>
      </c>
      <c r="H467" s="816">
        <v>10</v>
      </c>
      <c r="I467" s="816">
        <v>770</v>
      </c>
      <c r="K467" s="815" t="s">
        <v>684</v>
      </c>
      <c r="L467" s="815" t="s">
        <v>918</v>
      </c>
      <c r="M467" s="815" t="s">
        <v>677</v>
      </c>
      <c r="N467" s="816">
        <v>3</v>
      </c>
      <c r="P467" s="815" t="s">
        <v>898</v>
      </c>
      <c r="Q467" s="816">
        <v>12</v>
      </c>
      <c r="R467" s="816">
        <v>153</v>
      </c>
      <c r="S467" s="879"/>
      <c r="U467" s="815" t="s">
        <v>948</v>
      </c>
      <c r="V467" s="815" t="s">
        <v>815</v>
      </c>
      <c r="W467" s="816">
        <v>2</v>
      </c>
      <c r="X467" s="815" t="s">
        <v>810</v>
      </c>
      <c r="Z467" s="815" t="s">
        <v>985</v>
      </c>
      <c r="AA467" s="815" t="s">
        <v>809</v>
      </c>
      <c r="AB467" s="816">
        <v>174</v>
      </c>
    </row>
    <row r="468" spans="1:28" ht="15">
      <c r="A468" s="815" t="s">
        <v>899</v>
      </c>
      <c r="B468" s="815" t="s">
        <v>815</v>
      </c>
      <c r="C468" s="815" t="s">
        <v>809</v>
      </c>
      <c r="D468" s="815" t="s">
        <v>811</v>
      </c>
      <c r="E468" s="816">
        <v>1</v>
      </c>
      <c r="G468" s="815" t="s">
        <v>898</v>
      </c>
      <c r="H468" s="816">
        <v>11</v>
      </c>
      <c r="I468" s="816">
        <v>531</v>
      </c>
      <c r="K468" s="815" t="s">
        <v>684</v>
      </c>
      <c r="L468" s="815" t="s">
        <v>918</v>
      </c>
      <c r="M468" s="815" t="s">
        <v>848</v>
      </c>
      <c r="N468" s="816">
        <v>1</v>
      </c>
      <c r="P468" s="815" t="s">
        <v>915</v>
      </c>
      <c r="Q468" s="816">
        <v>0</v>
      </c>
      <c r="R468" s="816">
        <v>28</v>
      </c>
      <c r="S468" s="879"/>
      <c r="U468" s="815" t="s">
        <v>948</v>
      </c>
      <c r="V468" s="815" t="s">
        <v>815</v>
      </c>
      <c r="W468" s="816">
        <v>2</v>
      </c>
      <c r="X468" s="815" t="s">
        <v>809</v>
      </c>
      <c r="Z468" s="815" t="s">
        <v>889</v>
      </c>
      <c r="AA468" s="815" t="s">
        <v>810</v>
      </c>
      <c r="AB468" s="816">
        <v>102</v>
      </c>
    </row>
    <row r="469" spans="1:28" ht="15">
      <c r="A469" s="815" t="s">
        <v>899</v>
      </c>
      <c r="B469" s="815" t="s">
        <v>814</v>
      </c>
      <c r="C469" s="815" t="s">
        <v>809</v>
      </c>
      <c r="D469" s="815" t="s">
        <v>812</v>
      </c>
      <c r="E469" s="816">
        <v>2</v>
      </c>
      <c r="G469" s="815" t="s">
        <v>898</v>
      </c>
      <c r="H469" s="816">
        <v>12</v>
      </c>
      <c r="I469" s="816">
        <v>860</v>
      </c>
      <c r="K469" s="815" t="s">
        <v>684</v>
      </c>
      <c r="L469" s="815" t="s">
        <v>918</v>
      </c>
      <c r="M469" s="815" t="s">
        <v>852</v>
      </c>
      <c r="N469" s="816">
        <v>338</v>
      </c>
      <c r="P469" s="815" t="s">
        <v>915</v>
      </c>
      <c r="Q469" s="816">
        <v>1</v>
      </c>
      <c r="R469" s="816">
        <v>134</v>
      </c>
      <c r="S469" s="879"/>
      <c r="U469" s="815" t="s">
        <v>948</v>
      </c>
      <c r="V469" s="815" t="s">
        <v>814</v>
      </c>
      <c r="W469" s="816">
        <v>1267</v>
      </c>
      <c r="X469" s="815" t="s">
        <v>810</v>
      </c>
      <c r="Z469" s="815" t="s">
        <v>889</v>
      </c>
      <c r="AA469" s="815" t="s">
        <v>809</v>
      </c>
      <c r="AB469" s="816">
        <v>186</v>
      </c>
    </row>
    <row r="470" spans="1:28" ht="15">
      <c r="A470" s="815" t="s">
        <v>899</v>
      </c>
      <c r="B470" s="815" t="s">
        <v>997</v>
      </c>
      <c r="C470" s="815" t="s">
        <v>810</v>
      </c>
      <c r="D470" s="815" t="s">
        <v>812</v>
      </c>
      <c r="E470" s="816">
        <v>359</v>
      </c>
      <c r="G470" s="815" t="s">
        <v>915</v>
      </c>
      <c r="H470" s="816">
        <v>0</v>
      </c>
      <c r="I470" s="816">
        <v>74</v>
      </c>
      <c r="K470" s="815" t="s">
        <v>684</v>
      </c>
      <c r="L470" s="815" t="s">
        <v>918</v>
      </c>
      <c r="M470" s="815" t="s">
        <v>854</v>
      </c>
      <c r="N470" s="816">
        <v>3</v>
      </c>
      <c r="P470" s="815" t="s">
        <v>915</v>
      </c>
      <c r="Q470" s="816">
        <v>2</v>
      </c>
      <c r="R470" s="816">
        <v>384</v>
      </c>
      <c r="S470" s="879"/>
      <c r="U470" s="815" t="s">
        <v>948</v>
      </c>
      <c r="V470" s="815" t="s">
        <v>814</v>
      </c>
      <c r="W470" s="816">
        <v>720</v>
      </c>
      <c r="X470" s="815" t="s">
        <v>809</v>
      </c>
      <c r="Z470" s="815" t="s">
        <v>986</v>
      </c>
      <c r="AA470" s="815" t="s">
        <v>810</v>
      </c>
      <c r="AB470" s="816">
        <v>47</v>
      </c>
    </row>
    <row r="471" spans="1:28" ht="15">
      <c r="A471" s="815" t="s">
        <v>899</v>
      </c>
      <c r="B471" s="815" t="s">
        <v>997</v>
      </c>
      <c r="C471" s="815" t="s">
        <v>810</v>
      </c>
      <c r="D471" s="815" t="s">
        <v>811</v>
      </c>
      <c r="E471" s="816">
        <v>303</v>
      </c>
      <c r="G471" s="815" t="s">
        <v>915</v>
      </c>
      <c r="H471" s="816">
        <v>1</v>
      </c>
      <c r="I471" s="816">
        <v>300</v>
      </c>
      <c r="K471" s="815" t="s">
        <v>684</v>
      </c>
      <c r="L471" s="815" t="s">
        <v>918</v>
      </c>
      <c r="M471" s="815" t="s">
        <v>856</v>
      </c>
      <c r="N471" s="816">
        <v>2</v>
      </c>
      <c r="P471" s="815" t="s">
        <v>915</v>
      </c>
      <c r="Q471" s="816">
        <v>3</v>
      </c>
      <c r="R471" s="816">
        <v>181</v>
      </c>
      <c r="S471" s="879"/>
      <c r="U471" s="815" t="s">
        <v>948</v>
      </c>
      <c r="V471" s="815" t="s">
        <v>813</v>
      </c>
      <c r="W471" s="816">
        <v>815</v>
      </c>
      <c r="X471" s="815" t="s">
        <v>810</v>
      </c>
      <c r="Z471" s="815" t="s">
        <v>986</v>
      </c>
      <c r="AA471" s="815" t="s">
        <v>809</v>
      </c>
      <c r="AB471" s="816">
        <v>71</v>
      </c>
    </row>
    <row r="472" spans="1:28" ht="15">
      <c r="A472" s="815" t="s">
        <v>899</v>
      </c>
      <c r="B472" s="815" t="s">
        <v>997</v>
      </c>
      <c r="C472" s="815" t="s">
        <v>809</v>
      </c>
      <c r="D472" s="815" t="s">
        <v>812</v>
      </c>
      <c r="E472" s="816">
        <v>363</v>
      </c>
      <c r="G472" s="815" t="s">
        <v>915</v>
      </c>
      <c r="H472" s="816">
        <v>2</v>
      </c>
      <c r="I472" s="816">
        <v>831</v>
      </c>
      <c r="K472" s="815" t="s">
        <v>684</v>
      </c>
      <c r="L472" s="815" t="s">
        <v>918</v>
      </c>
      <c r="M472" s="815" t="s">
        <v>681</v>
      </c>
      <c r="N472" s="816">
        <v>6</v>
      </c>
      <c r="P472" s="815" t="s">
        <v>915</v>
      </c>
      <c r="Q472" s="816">
        <v>4</v>
      </c>
      <c r="R472" s="816">
        <v>1504</v>
      </c>
      <c r="S472" s="879"/>
      <c r="U472" s="815" t="s">
        <v>948</v>
      </c>
      <c r="V472" s="815" t="s">
        <v>813</v>
      </c>
      <c r="W472" s="816">
        <v>1713</v>
      </c>
      <c r="X472" s="815" t="s">
        <v>809</v>
      </c>
      <c r="Z472" s="815" t="s">
        <v>987</v>
      </c>
      <c r="AA472" s="815" t="s">
        <v>810</v>
      </c>
      <c r="AB472" s="816">
        <v>56</v>
      </c>
    </row>
    <row r="473" spans="1:28" ht="15">
      <c r="A473" s="815" t="s">
        <v>899</v>
      </c>
      <c r="B473" s="815" t="s">
        <v>997</v>
      </c>
      <c r="C473" s="815" t="s">
        <v>809</v>
      </c>
      <c r="D473" s="815" t="s">
        <v>811</v>
      </c>
      <c r="E473" s="816">
        <v>273</v>
      </c>
      <c r="G473" s="815" t="s">
        <v>915</v>
      </c>
      <c r="H473" s="816">
        <v>3</v>
      </c>
      <c r="I473" s="816">
        <v>424</v>
      </c>
      <c r="K473" s="815" t="s">
        <v>684</v>
      </c>
      <c r="L473" s="815" t="s">
        <v>918</v>
      </c>
      <c r="M473" s="815" t="s">
        <v>857</v>
      </c>
      <c r="N473" s="816">
        <v>6</v>
      </c>
      <c r="P473" s="815" t="s">
        <v>915</v>
      </c>
      <c r="Q473" s="816">
        <v>5</v>
      </c>
      <c r="R473" s="816">
        <v>195</v>
      </c>
      <c r="S473" s="879"/>
      <c r="U473" s="815" t="s">
        <v>964</v>
      </c>
      <c r="V473" s="815" t="s">
        <v>815</v>
      </c>
      <c r="W473" s="816">
        <v>1</v>
      </c>
      <c r="X473" s="815" t="s">
        <v>810</v>
      </c>
      <c r="Z473" s="815" t="s">
        <v>987</v>
      </c>
      <c r="AA473" s="815" t="s">
        <v>809</v>
      </c>
      <c r="AB473" s="816">
        <v>84</v>
      </c>
    </row>
    <row r="474" spans="1:28" ht="15">
      <c r="A474" s="815" t="s">
        <v>899</v>
      </c>
      <c r="B474" s="815" t="s">
        <v>998</v>
      </c>
      <c r="C474" s="815" t="s">
        <v>809</v>
      </c>
      <c r="D474" s="815" t="s">
        <v>812</v>
      </c>
      <c r="E474" s="816">
        <v>2</v>
      </c>
      <c r="G474" s="815" t="s">
        <v>915</v>
      </c>
      <c r="H474" s="816">
        <v>4</v>
      </c>
      <c r="I474" s="816">
        <v>1993</v>
      </c>
      <c r="K474" s="815" t="s">
        <v>684</v>
      </c>
      <c r="L474" s="815" t="s">
        <v>918</v>
      </c>
      <c r="M474" s="815" t="s">
        <v>858</v>
      </c>
      <c r="N474" s="816">
        <v>3</v>
      </c>
      <c r="P474" s="815" t="s">
        <v>915</v>
      </c>
      <c r="Q474" s="816">
        <v>6</v>
      </c>
      <c r="R474" s="816">
        <v>190</v>
      </c>
      <c r="S474" s="879"/>
      <c r="U474" s="815" t="s">
        <v>964</v>
      </c>
      <c r="V474" s="815" t="s">
        <v>814</v>
      </c>
      <c r="W474" s="816">
        <v>370</v>
      </c>
      <c r="X474" s="815" t="s">
        <v>810</v>
      </c>
      <c r="Z474" s="815" t="s">
        <v>968</v>
      </c>
      <c r="AA474" s="815" t="s">
        <v>810</v>
      </c>
      <c r="AB474" s="816">
        <v>21</v>
      </c>
    </row>
    <row r="475" spans="1:28" ht="15">
      <c r="A475" s="815" t="s">
        <v>899</v>
      </c>
      <c r="B475" s="815" t="s">
        <v>998</v>
      </c>
      <c r="C475" s="815" t="s">
        <v>809</v>
      </c>
      <c r="D475" s="815" t="s">
        <v>811</v>
      </c>
      <c r="E475" s="816">
        <v>7</v>
      </c>
      <c r="G475" s="815" t="s">
        <v>915</v>
      </c>
      <c r="H475" s="816">
        <v>5</v>
      </c>
      <c r="I475" s="816">
        <v>343</v>
      </c>
      <c r="K475" s="815" t="s">
        <v>684</v>
      </c>
      <c r="L475" s="815" t="s">
        <v>918</v>
      </c>
      <c r="M475" s="815" t="s">
        <v>859</v>
      </c>
      <c r="N475" s="816">
        <v>5</v>
      </c>
      <c r="P475" s="815" t="s">
        <v>915</v>
      </c>
      <c r="Q475" s="816">
        <v>7</v>
      </c>
      <c r="R475" s="816">
        <v>156</v>
      </c>
      <c r="S475" s="879"/>
      <c r="U475" s="815" t="s">
        <v>964</v>
      </c>
      <c r="V475" s="815" t="s">
        <v>814</v>
      </c>
      <c r="W475" s="816">
        <v>201</v>
      </c>
      <c r="X475" s="815" t="s">
        <v>809</v>
      </c>
      <c r="Z475" s="815" t="s">
        <v>968</v>
      </c>
      <c r="AA475" s="815" t="s">
        <v>809</v>
      </c>
      <c r="AB475" s="816">
        <v>37</v>
      </c>
    </row>
    <row r="476" spans="1:28" ht="15">
      <c r="A476" s="815" t="s">
        <v>901</v>
      </c>
      <c r="B476" s="815" t="s">
        <v>996</v>
      </c>
      <c r="C476" s="815" t="s">
        <v>810</v>
      </c>
      <c r="D476" s="815" t="s">
        <v>812</v>
      </c>
      <c r="E476" s="816">
        <v>6</v>
      </c>
      <c r="G476" s="815" t="s">
        <v>915</v>
      </c>
      <c r="H476" s="816">
        <v>6</v>
      </c>
      <c r="I476" s="816">
        <v>403</v>
      </c>
      <c r="K476" s="815" t="s">
        <v>684</v>
      </c>
      <c r="L476" s="815" t="s">
        <v>918</v>
      </c>
      <c r="M476" s="815" t="s">
        <v>863</v>
      </c>
      <c r="N476" s="816">
        <v>10</v>
      </c>
      <c r="P476" s="815" t="s">
        <v>915</v>
      </c>
      <c r="Q476" s="816">
        <v>8</v>
      </c>
      <c r="R476" s="816">
        <v>135</v>
      </c>
      <c r="S476" s="879"/>
      <c r="U476" s="815" t="s">
        <v>964</v>
      </c>
      <c r="V476" s="815" t="s">
        <v>813</v>
      </c>
      <c r="W476" s="816">
        <v>150</v>
      </c>
      <c r="X476" s="815" t="s">
        <v>810</v>
      </c>
      <c r="Z476" s="815" t="s">
        <v>909</v>
      </c>
      <c r="AA476" s="815" t="s">
        <v>810</v>
      </c>
      <c r="AB476" s="816">
        <v>1015</v>
      </c>
    </row>
    <row r="477" spans="1:28" ht="15">
      <c r="A477" s="815" t="s">
        <v>901</v>
      </c>
      <c r="B477" s="815" t="s">
        <v>996</v>
      </c>
      <c r="C477" s="815" t="s">
        <v>810</v>
      </c>
      <c r="D477" s="815" t="s">
        <v>811</v>
      </c>
      <c r="E477" s="816">
        <v>4</v>
      </c>
      <c r="G477" s="815" t="s">
        <v>915</v>
      </c>
      <c r="H477" s="816">
        <v>7</v>
      </c>
      <c r="I477" s="816">
        <v>464</v>
      </c>
      <c r="K477" s="815" t="s">
        <v>684</v>
      </c>
      <c r="L477" s="815" t="s">
        <v>918</v>
      </c>
      <c r="M477" s="815" t="s">
        <v>864</v>
      </c>
      <c r="N477" s="816">
        <v>4</v>
      </c>
      <c r="P477" s="815" t="s">
        <v>915</v>
      </c>
      <c r="Q477" s="816">
        <v>9</v>
      </c>
      <c r="R477" s="816">
        <v>97</v>
      </c>
      <c r="S477" s="879"/>
      <c r="U477" s="815" t="s">
        <v>964</v>
      </c>
      <c r="V477" s="815" t="s">
        <v>813</v>
      </c>
      <c r="W477" s="816">
        <v>397</v>
      </c>
      <c r="X477" s="815" t="s">
        <v>809</v>
      </c>
      <c r="Z477" s="815" t="s">
        <v>909</v>
      </c>
      <c r="AA477" s="815" t="s">
        <v>809</v>
      </c>
      <c r="AB477" s="816">
        <v>1499</v>
      </c>
    </row>
    <row r="478" spans="1:28" ht="15">
      <c r="A478" s="815" t="s">
        <v>901</v>
      </c>
      <c r="B478" s="815" t="s">
        <v>996</v>
      </c>
      <c r="C478" s="815" t="s">
        <v>809</v>
      </c>
      <c r="D478" s="815" t="s">
        <v>812</v>
      </c>
      <c r="E478" s="816">
        <v>6</v>
      </c>
      <c r="G478" s="815" t="s">
        <v>915</v>
      </c>
      <c r="H478" s="816">
        <v>8</v>
      </c>
      <c r="I478" s="816">
        <v>399</v>
      </c>
      <c r="K478" s="815" t="s">
        <v>684</v>
      </c>
      <c r="L478" s="815" t="s">
        <v>918</v>
      </c>
      <c r="M478" s="815" t="s">
        <v>684</v>
      </c>
      <c r="N478" s="816">
        <v>4</v>
      </c>
      <c r="P478" s="815" t="s">
        <v>915</v>
      </c>
      <c r="Q478" s="816">
        <v>10</v>
      </c>
      <c r="R478" s="816">
        <v>82</v>
      </c>
      <c r="S478" s="879"/>
      <c r="U478" s="815" t="s">
        <v>906</v>
      </c>
      <c r="V478" s="815" t="s">
        <v>814</v>
      </c>
      <c r="W478" s="816">
        <v>269</v>
      </c>
      <c r="X478" s="815" t="s">
        <v>810</v>
      </c>
      <c r="Z478" s="815" t="s">
        <v>951</v>
      </c>
      <c r="AA478" s="815" t="s">
        <v>810</v>
      </c>
      <c r="AB478" s="816">
        <v>34</v>
      </c>
    </row>
    <row r="479" spans="1:28" ht="15">
      <c r="A479" s="815" t="s">
        <v>901</v>
      </c>
      <c r="B479" s="815" t="s">
        <v>996</v>
      </c>
      <c r="C479" s="815" t="s">
        <v>809</v>
      </c>
      <c r="D479" s="815" t="s">
        <v>811</v>
      </c>
      <c r="E479" s="816">
        <v>8</v>
      </c>
      <c r="G479" s="815" t="s">
        <v>915</v>
      </c>
      <c r="H479" s="816">
        <v>9</v>
      </c>
      <c r="I479" s="816">
        <v>321</v>
      </c>
      <c r="K479" s="815" t="s">
        <v>684</v>
      </c>
      <c r="L479" s="815" t="s">
        <v>918</v>
      </c>
      <c r="M479" s="815" t="s">
        <v>687</v>
      </c>
      <c r="N479" s="816">
        <v>9656</v>
      </c>
      <c r="P479" s="815" t="s">
        <v>915</v>
      </c>
      <c r="Q479" s="816">
        <v>11</v>
      </c>
      <c r="R479" s="816">
        <v>59</v>
      </c>
      <c r="S479" s="879"/>
      <c r="U479" s="815" t="s">
        <v>906</v>
      </c>
      <c r="V479" s="815" t="s">
        <v>814</v>
      </c>
      <c r="W479" s="816">
        <v>180</v>
      </c>
      <c r="X479" s="815" t="s">
        <v>809</v>
      </c>
      <c r="Z479" s="815" t="s">
        <v>951</v>
      </c>
      <c r="AA479" s="815" t="s">
        <v>809</v>
      </c>
      <c r="AB479" s="816">
        <v>80</v>
      </c>
    </row>
    <row r="480" spans="1:28" ht="15">
      <c r="A480" s="815" t="s">
        <v>901</v>
      </c>
      <c r="B480" s="815" t="s">
        <v>677</v>
      </c>
      <c r="C480" s="815" t="s">
        <v>810</v>
      </c>
      <c r="D480" s="815" t="s">
        <v>812</v>
      </c>
      <c r="E480" s="816">
        <v>1348</v>
      </c>
      <c r="G480" s="815" t="s">
        <v>915</v>
      </c>
      <c r="H480" s="816">
        <v>10</v>
      </c>
      <c r="I480" s="816">
        <v>247</v>
      </c>
      <c r="K480" s="815" t="s">
        <v>684</v>
      </c>
      <c r="L480" s="815" t="s">
        <v>918</v>
      </c>
      <c r="M480" s="815" t="s">
        <v>689</v>
      </c>
      <c r="N480" s="816">
        <v>20</v>
      </c>
      <c r="P480" s="815" t="s">
        <v>915</v>
      </c>
      <c r="Q480" s="816">
        <v>12</v>
      </c>
      <c r="R480" s="816">
        <v>118</v>
      </c>
      <c r="S480" s="879"/>
      <c r="U480" s="815" t="s">
        <v>906</v>
      </c>
      <c r="V480" s="815" t="s">
        <v>813</v>
      </c>
      <c r="W480" s="816">
        <v>240</v>
      </c>
      <c r="X480" s="815" t="s">
        <v>810</v>
      </c>
      <c r="Z480" s="815" t="s">
        <v>988</v>
      </c>
      <c r="AA480" s="815" t="s">
        <v>810</v>
      </c>
      <c r="AB480" s="816">
        <v>81</v>
      </c>
    </row>
    <row r="481" spans="1:28" ht="15">
      <c r="A481" s="815" t="s">
        <v>901</v>
      </c>
      <c r="B481" s="815" t="s">
        <v>677</v>
      </c>
      <c r="C481" s="815" t="s">
        <v>810</v>
      </c>
      <c r="D481" s="815" t="s">
        <v>811</v>
      </c>
      <c r="E481" s="816">
        <v>767</v>
      </c>
      <c r="G481" s="815" t="s">
        <v>915</v>
      </c>
      <c r="H481" s="816">
        <v>11</v>
      </c>
      <c r="I481" s="816">
        <v>204</v>
      </c>
      <c r="K481" s="815" t="s">
        <v>684</v>
      </c>
      <c r="L481" s="815" t="s">
        <v>918</v>
      </c>
      <c r="M481" s="815" t="s">
        <v>690</v>
      </c>
      <c r="N481" s="816">
        <v>4</v>
      </c>
      <c r="P481" s="815" t="s">
        <v>926</v>
      </c>
      <c r="Q481" s="816">
        <v>0</v>
      </c>
      <c r="R481" s="816">
        <v>34</v>
      </c>
      <c r="S481" s="879"/>
      <c r="U481" s="815" t="s">
        <v>906</v>
      </c>
      <c r="V481" s="815" t="s">
        <v>813</v>
      </c>
      <c r="W481" s="816">
        <v>485</v>
      </c>
      <c r="X481" s="815" t="s">
        <v>809</v>
      </c>
      <c r="Z481" s="815" t="s">
        <v>988</v>
      </c>
      <c r="AA481" s="815" t="s">
        <v>809</v>
      </c>
      <c r="AB481" s="816">
        <v>176</v>
      </c>
    </row>
    <row r="482" spans="1:28" ht="15">
      <c r="A482" s="815" t="s">
        <v>901</v>
      </c>
      <c r="B482" s="815" t="s">
        <v>677</v>
      </c>
      <c r="C482" s="815" t="s">
        <v>809</v>
      </c>
      <c r="D482" s="815" t="s">
        <v>812</v>
      </c>
      <c r="E482" s="816">
        <v>1557</v>
      </c>
      <c r="G482" s="815" t="s">
        <v>915</v>
      </c>
      <c r="H482" s="816">
        <v>12</v>
      </c>
      <c r="I482" s="816">
        <v>226</v>
      </c>
      <c r="K482" s="815" t="s">
        <v>684</v>
      </c>
      <c r="L482" s="815" t="s">
        <v>918</v>
      </c>
      <c r="M482" s="815" t="s">
        <v>691</v>
      </c>
      <c r="N482" s="816">
        <v>3525</v>
      </c>
      <c r="P482" s="815" t="s">
        <v>926</v>
      </c>
      <c r="Q482" s="816">
        <v>1</v>
      </c>
      <c r="R482" s="816">
        <v>143</v>
      </c>
      <c r="S482" s="879"/>
      <c r="U482" s="815" t="s">
        <v>979</v>
      </c>
      <c r="V482" s="815" t="s">
        <v>814</v>
      </c>
      <c r="W482" s="816">
        <v>1035</v>
      </c>
      <c r="X482" s="815" t="s">
        <v>810</v>
      </c>
      <c r="Z482" s="815" t="s">
        <v>969</v>
      </c>
      <c r="AA482" s="815" t="s">
        <v>810</v>
      </c>
      <c r="AB482" s="816">
        <v>78</v>
      </c>
    </row>
    <row r="483" spans="1:28" ht="15">
      <c r="A483" s="815" t="s">
        <v>901</v>
      </c>
      <c r="B483" s="815" t="s">
        <v>677</v>
      </c>
      <c r="C483" s="815" t="s">
        <v>809</v>
      </c>
      <c r="D483" s="815" t="s">
        <v>811</v>
      </c>
      <c r="E483" s="816">
        <v>829</v>
      </c>
      <c r="G483" s="815" t="s">
        <v>926</v>
      </c>
      <c r="H483" s="816">
        <v>0</v>
      </c>
      <c r="I483" s="816">
        <v>144</v>
      </c>
      <c r="K483" s="815" t="s">
        <v>684</v>
      </c>
      <c r="L483" s="815" t="s">
        <v>920</v>
      </c>
      <c r="M483" s="815" t="s">
        <v>677</v>
      </c>
      <c r="N483" s="816">
        <v>3</v>
      </c>
      <c r="P483" s="815" t="s">
        <v>926</v>
      </c>
      <c r="Q483" s="816">
        <v>2</v>
      </c>
      <c r="R483" s="816">
        <v>355</v>
      </c>
      <c r="S483" s="879"/>
      <c r="U483" s="815" t="s">
        <v>979</v>
      </c>
      <c r="V483" s="815" t="s">
        <v>814</v>
      </c>
      <c r="W483" s="816">
        <v>646</v>
      </c>
      <c r="X483" s="815" t="s">
        <v>809</v>
      </c>
      <c r="Z483" s="815" t="s">
        <v>969</v>
      </c>
      <c r="AA483" s="815" t="s">
        <v>809</v>
      </c>
      <c r="AB483" s="816">
        <v>119</v>
      </c>
    </row>
    <row r="484" spans="1:28" ht="15">
      <c r="A484" s="815" t="s">
        <v>901</v>
      </c>
      <c r="B484" s="815" t="s">
        <v>681</v>
      </c>
      <c r="C484" s="815" t="s">
        <v>810</v>
      </c>
      <c r="D484" s="815" t="s">
        <v>812</v>
      </c>
      <c r="E484" s="816">
        <v>274</v>
      </c>
      <c r="G484" s="815" t="s">
        <v>926</v>
      </c>
      <c r="H484" s="816">
        <v>1</v>
      </c>
      <c r="I484" s="816">
        <v>560</v>
      </c>
      <c r="K484" s="815" t="s">
        <v>684</v>
      </c>
      <c r="L484" s="815" t="s">
        <v>920</v>
      </c>
      <c r="M484" s="815" t="s">
        <v>848</v>
      </c>
      <c r="N484" s="816">
        <v>1</v>
      </c>
      <c r="P484" s="815" t="s">
        <v>926</v>
      </c>
      <c r="Q484" s="816">
        <v>3</v>
      </c>
      <c r="R484" s="816">
        <v>150</v>
      </c>
      <c r="S484" s="879"/>
      <c r="U484" s="815" t="s">
        <v>979</v>
      </c>
      <c r="V484" s="815" t="s">
        <v>813</v>
      </c>
      <c r="W484" s="816">
        <v>421</v>
      </c>
      <c r="X484" s="815" t="s">
        <v>810</v>
      </c>
      <c r="Z484" s="815" t="s">
        <v>989</v>
      </c>
      <c r="AA484" s="815" t="s">
        <v>810</v>
      </c>
      <c r="AB484" s="816">
        <v>39</v>
      </c>
    </row>
    <row r="485" spans="1:28" ht="15">
      <c r="A485" s="815" t="s">
        <v>901</v>
      </c>
      <c r="B485" s="815" t="s">
        <v>681</v>
      </c>
      <c r="C485" s="815" t="s">
        <v>810</v>
      </c>
      <c r="D485" s="815" t="s">
        <v>811</v>
      </c>
      <c r="E485" s="816">
        <v>140</v>
      </c>
      <c r="G485" s="815" t="s">
        <v>926</v>
      </c>
      <c r="H485" s="816">
        <v>2</v>
      </c>
      <c r="I485" s="816">
        <v>1650</v>
      </c>
      <c r="K485" s="815" t="s">
        <v>684</v>
      </c>
      <c r="L485" s="815" t="s">
        <v>920</v>
      </c>
      <c r="M485" s="815" t="s">
        <v>851</v>
      </c>
      <c r="N485" s="816">
        <v>26</v>
      </c>
      <c r="P485" s="815" t="s">
        <v>926</v>
      </c>
      <c r="Q485" s="816">
        <v>4</v>
      </c>
      <c r="R485" s="816">
        <v>1072</v>
      </c>
      <c r="S485" s="879"/>
      <c r="U485" s="815" t="s">
        <v>979</v>
      </c>
      <c r="V485" s="815" t="s">
        <v>813</v>
      </c>
      <c r="W485" s="816">
        <v>1313</v>
      </c>
      <c r="X485" s="815" t="s">
        <v>809</v>
      </c>
      <c r="Z485" s="815" t="s">
        <v>989</v>
      </c>
      <c r="AA485" s="815" t="s">
        <v>809</v>
      </c>
      <c r="AB485" s="816">
        <v>79</v>
      </c>
    </row>
    <row r="486" spans="1:28" ht="15">
      <c r="A486" s="815" t="s">
        <v>901</v>
      </c>
      <c r="B486" s="815" t="s">
        <v>681</v>
      </c>
      <c r="C486" s="815" t="s">
        <v>809</v>
      </c>
      <c r="D486" s="815" t="s">
        <v>812</v>
      </c>
      <c r="E486" s="816">
        <v>361</v>
      </c>
      <c r="G486" s="815" t="s">
        <v>926</v>
      </c>
      <c r="H486" s="816">
        <v>3</v>
      </c>
      <c r="I486" s="816">
        <v>827</v>
      </c>
      <c r="K486" s="815" t="s">
        <v>684</v>
      </c>
      <c r="L486" s="815" t="s">
        <v>920</v>
      </c>
      <c r="M486" s="815" t="s">
        <v>852</v>
      </c>
      <c r="N486" s="816">
        <v>3</v>
      </c>
      <c r="P486" s="815" t="s">
        <v>926</v>
      </c>
      <c r="Q486" s="816">
        <v>5</v>
      </c>
      <c r="R486" s="816">
        <v>134</v>
      </c>
      <c r="S486" s="879"/>
      <c r="U486" s="815" t="s">
        <v>965</v>
      </c>
      <c r="V486" s="815" t="s">
        <v>815</v>
      </c>
      <c r="W486" s="816">
        <v>4</v>
      </c>
      <c r="X486" s="815" t="s">
        <v>810</v>
      </c>
      <c r="Z486" s="815" t="s">
        <v>923</v>
      </c>
      <c r="AA486" s="815" t="s">
        <v>810</v>
      </c>
      <c r="AB486" s="816">
        <v>46</v>
      </c>
    </row>
    <row r="487" spans="1:28" ht="15">
      <c r="A487" s="815" t="s">
        <v>901</v>
      </c>
      <c r="B487" s="815" t="s">
        <v>681</v>
      </c>
      <c r="C487" s="815" t="s">
        <v>809</v>
      </c>
      <c r="D487" s="815" t="s">
        <v>811</v>
      </c>
      <c r="E487" s="816">
        <v>156</v>
      </c>
      <c r="G487" s="815" t="s">
        <v>926</v>
      </c>
      <c r="H487" s="816">
        <v>4</v>
      </c>
      <c r="I487" s="816">
        <v>3756</v>
      </c>
      <c r="K487" s="815" t="s">
        <v>684</v>
      </c>
      <c r="L487" s="815" t="s">
        <v>920</v>
      </c>
      <c r="M487" s="815" t="s">
        <v>853</v>
      </c>
      <c r="N487" s="816">
        <v>4</v>
      </c>
      <c r="P487" s="815" t="s">
        <v>926</v>
      </c>
      <c r="Q487" s="816">
        <v>6</v>
      </c>
      <c r="R487" s="816">
        <v>127</v>
      </c>
      <c r="S487" s="879"/>
      <c r="U487" s="815" t="s">
        <v>965</v>
      </c>
      <c r="V487" s="815" t="s">
        <v>815</v>
      </c>
      <c r="W487" s="816">
        <v>8</v>
      </c>
      <c r="X487" s="815" t="s">
        <v>809</v>
      </c>
      <c r="Z487" s="815" t="s">
        <v>923</v>
      </c>
      <c r="AA487" s="815" t="s">
        <v>809</v>
      </c>
      <c r="AB487" s="816">
        <v>114</v>
      </c>
    </row>
    <row r="488" spans="1:28" ht="15">
      <c r="A488" s="815" t="s">
        <v>901</v>
      </c>
      <c r="B488" s="815" t="s">
        <v>683</v>
      </c>
      <c r="C488" s="815" t="s">
        <v>809</v>
      </c>
      <c r="D488" s="815" t="s">
        <v>811</v>
      </c>
      <c r="E488" s="816">
        <v>1</v>
      </c>
      <c r="G488" s="815" t="s">
        <v>926</v>
      </c>
      <c r="H488" s="816">
        <v>5</v>
      </c>
      <c r="I488" s="816">
        <v>582</v>
      </c>
      <c r="K488" s="815" t="s">
        <v>684</v>
      </c>
      <c r="L488" s="815" t="s">
        <v>920</v>
      </c>
      <c r="M488" s="815" t="s">
        <v>854</v>
      </c>
      <c r="N488" s="816">
        <v>1</v>
      </c>
      <c r="P488" s="815" t="s">
        <v>926</v>
      </c>
      <c r="Q488" s="816">
        <v>7</v>
      </c>
      <c r="R488" s="816">
        <v>100</v>
      </c>
      <c r="S488" s="879"/>
      <c r="U488" s="815" t="s">
        <v>965</v>
      </c>
      <c r="V488" s="815" t="s">
        <v>814</v>
      </c>
      <c r="W488" s="816">
        <v>4608</v>
      </c>
      <c r="X488" s="815" t="s">
        <v>810</v>
      </c>
      <c r="Z488" s="815" t="s">
        <v>990</v>
      </c>
      <c r="AA488" s="815" t="s">
        <v>810</v>
      </c>
      <c r="AB488" s="816">
        <v>54</v>
      </c>
    </row>
    <row r="489" spans="1:28" ht="15">
      <c r="A489" s="815" t="s">
        <v>901</v>
      </c>
      <c r="B489" s="815" t="s">
        <v>815</v>
      </c>
      <c r="C489" s="815" t="s">
        <v>810</v>
      </c>
      <c r="D489" s="815" t="s">
        <v>812</v>
      </c>
      <c r="E489" s="816">
        <v>1</v>
      </c>
      <c r="G489" s="815" t="s">
        <v>926</v>
      </c>
      <c r="H489" s="816">
        <v>6</v>
      </c>
      <c r="I489" s="816">
        <v>648</v>
      </c>
      <c r="K489" s="815" t="s">
        <v>684</v>
      </c>
      <c r="L489" s="815" t="s">
        <v>920</v>
      </c>
      <c r="M489" s="815" t="s">
        <v>681</v>
      </c>
      <c r="N489" s="816">
        <v>1</v>
      </c>
      <c r="P489" s="815" t="s">
        <v>926</v>
      </c>
      <c r="Q489" s="816">
        <v>8</v>
      </c>
      <c r="R489" s="816">
        <v>87</v>
      </c>
      <c r="S489" s="879"/>
      <c r="U489" s="815" t="s">
        <v>965</v>
      </c>
      <c r="V489" s="815" t="s">
        <v>814</v>
      </c>
      <c r="W489" s="816">
        <v>2516</v>
      </c>
      <c r="X489" s="815" t="s">
        <v>809</v>
      </c>
      <c r="Z489" s="815" t="s">
        <v>990</v>
      </c>
      <c r="AA489" s="815" t="s">
        <v>809</v>
      </c>
      <c r="AB489" s="816">
        <v>148</v>
      </c>
    </row>
    <row r="490" spans="1:28" ht="15">
      <c r="A490" s="815" t="s">
        <v>901</v>
      </c>
      <c r="B490" s="815" t="s">
        <v>815</v>
      </c>
      <c r="C490" s="815" t="s">
        <v>810</v>
      </c>
      <c r="D490" s="815" t="s">
        <v>811</v>
      </c>
      <c r="E490" s="816">
        <v>3</v>
      </c>
      <c r="G490" s="815" t="s">
        <v>926</v>
      </c>
      <c r="H490" s="816">
        <v>7</v>
      </c>
      <c r="I490" s="816">
        <v>732</v>
      </c>
      <c r="K490" s="815" t="s">
        <v>684</v>
      </c>
      <c r="L490" s="815" t="s">
        <v>920</v>
      </c>
      <c r="M490" s="815" t="s">
        <v>857</v>
      </c>
      <c r="N490" s="816">
        <v>17</v>
      </c>
      <c r="P490" s="815" t="s">
        <v>926</v>
      </c>
      <c r="Q490" s="816">
        <v>9</v>
      </c>
      <c r="R490" s="816">
        <v>63</v>
      </c>
      <c r="S490" s="879"/>
      <c r="U490" s="815" t="s">
        <v>965</v>
      </c>
      <c r="V490" s="815" t="s">
        <v>813</v>
      </c>
      <c r="W490" s="816">
        <v>2038</v>
      </c>
      <c r="X490" s="815" t="s">
        <v>810</v>
      </c>
      <c r="Z490" s="815" t="s">
        <v>911</v>
      </c>
      <c r="AA490" s="815" t="s">
        <v>810</v>
      </c>
      <c r="AB490" s="816">
        <v>2</v>
      </c>
    </row>
    <row r="491" spans="1:28" ht="15">
      <c r="A491" s="815" t="s">
        <v>901</v>
      </c>
      <c r="B491" s="815" t="s">
        <v>815</v>
      </c>
      <c r="C491" s="815" t="s">
        <v>809</v>
      </c>
      <c r="D491" s="815" t="s">
        <v>812</v>
      </c>
      <c r="E491" s="816">
        <v>3</v>
      </c>
      <c r="G491" s="815" t="s">
        <v>926</v>
      </c>
      <c r="H491" s="816">
        <v>8</v>
      </c>
      <c r="I491" s="816">
        <v>614</v>
      </c>
      <c r="K491" s="815" t="s">
        <v>684</v>
      </c>
      <c r="L491" s="815" t="s">
        <v>920</v>
      </c>
      <c r="M491" s="815" t="s">
        <v>858</v>
      </c>
      <c r="N491" s="816">
        <v>4</v>
      </c>
      <c r="P491" s="815" t="s">
        <v>926</v>
      </c>
      <c r="Q491" s="816">
        <v>10</v>
      </c>
      <c r="R491" s="816">
        <v>52</v>
      </c>
      <c r="S491" s="879"/>
      <c r="U491" s="815" t="s">
        <v>965</v>
      </c>
      <c r="V491" s="815" t="s">
        <v>813</v>
      </c>
      <c r="W491" s="816">
        <v>4835</v>
      </c>
      <c r="X491" s="815" t="s">
        <v>809</v>
      </c>
      <c r="Z491" s="815" t="s">
        <v>911</v>
      </c>
      <c r="AA491" s="815" t="s">
        <v>809</v>
      </c>
      <c r="AB491" s="816">
        <v>14</v>
      </c>
    </row>
    <row r="492" spans="1:28" ht="15">
      <c r="A492" s="815" t="s">
        <v>901</v>
      </c>
      <c r="B492" s="815" t="s">
        <v>815</v>
      </c>
      <c r="C492" s="815" t="s">
        <v>809</v>
      </c>
      <c r="D492" s="815" t="s">
        <v>811</v>
      </c>
      <c r="E492" s="816">
        <v>1</v>
      </c>
      <c r="G492" s="815" t="s">
        <v>926</v>
      </c>
      <c r="H492" s="816">
        <v>9</v>
      </c>
      <c r="I492" s="816">
        <v>502</v>
      </c>
      <c r="K492" s="815" t="s">
        <v>684</v>
      </c>
      <c r="L492" s="815" t="s">
        <v>920</v>
      </c>
      <c r="M492" s="815" t="s">
        <v>863</v>
      </c>
      <c r="N492" s="816">
        <v>1</v>
      </c>
      <c r="P492" s="815" t="s">
        <v>926</v>
      </c>
      <c r="Q492" s="816">
        <v>11</v>
      </c>
      <c r="R492" s="816">
        <v>31</v>
      </c>
      <c r="S492" s="879"/>
      <c r="U492" s="815" t="s">
        <v>908</v>
      </c>
      <c r="V492" s="815" t="s">
        <v>814</v>
      </c>
      <c r="W492" s="816">
        <v>506</v>
      </c>
      <c r="X492" s="815" t="s">
        <v>810</v>
      </c>
      <c r="Z492" s="815" t="s">
        <v>924</v>
      </c>
      <c r="AA492" s="815" t="s">
        <v>810</v>
      </c>
      <c r="AB492" s="816">
        <v>16</v>
      </c>
    </row>
    <row r="493" spans="1:28" ht="15">
      <c r="A493" s="815" t="s">
        <v>901</v>
      </c>
      <c r="B493" s="815" t="s">
        <v>814</v>
      </c>
      <c r="C493" s="815" t="s">
        <v>809</v>
      </c>
      <c r="D493" s="815" t="s">
        <v>812</v>
      </c>
      <c r="E493" s="816">
        <v>1</v>
      </c>
      <c r="G493" s="815" t="s">
        <v>926</v>
      </c>
      <c r="H493" s="816">
        <v>10</v>
      </c>
      <c r="I493" s="816">
        <v>382</v>
      </c>
      <c r="K493" s="815" t="s">
        <v>684</v>
      </c>
      <c r="L493" s="815" t="s">
        <v>920</v>
      </c>
      <c r="M493" s="815" t="s">
        <v>864</v>
      </c>
      <c r="N493" s="816">
        <v>15</v>
      </c>
      <c r="P493" s="815" t="s">
        <v>926</v>
      </c>
      <c r="Q493" s="816">
        <v>12</v>
      </c>
      <c r="R493" s="816">
        <v>59</v>
      </c>
      <c r="S493" s="879"/>
      <c r="U493" s="815" t="s">
        <v>908</v>
      </c>
      <c r="V493" s="815" t="s">
        <v>814</v>
      </c>
      <c r="W493" s="816">
        <v>373</v>
      </c>
      <c r="X493" s="815" t="s">
        <v>809</v>
      </c>
      <c r="Z493" s="815" t="s">
        <v>924</v>
      </c>
      <c r="AA493" s="815" t="s">
        <v>809</v>
      </c>
      <c r="AB493" s="816">
        <v>53</v>
      </c>
    </row>
    <row r="494" spans="1:28" ht="15">
      <c r="A494" s="815" t="s">
        <v>901</v>
      </c>
      <c r="B494" s="815" t="s">
        <v>997</v>
      </c>
      <c r="C494" s="815" t="s">
        <v>810</v>
      </c>
      <c r="D494" s="815" t="s">
        <v>812</v>
      </c>
      <c r="E494" s="816">
        <v>3004</v>
      </c>
      <c r="G494" s="815" t="s">
        <v>926</v>
      </c>
      <c r="H494" s="816">
        <v>11</v>
      </c>
      <c r="I494" s="816">
        <v>305</v>
      </c>
      <c r="K494" s="815" t="s">
        <v>684</v>
      </c>
      <c r="L494" s="815" t="s">
        <v>920</v>
      </c>
      <c r="M494" s="815" t="s">
        <v>684</v>
      </c>
      <c r="N494" s="816">
        <v>7</v>
      </c>
      <c r="P494" s="815" t="s">
        <v>927</v>
      </c>
      <c r="Q494" s="816">
        <v>0</v>
      </c>
      <c r="R494" s="816">
        <v>7</v>
      </c>
      <c r="S494" s="879"/>
      <c r="U494" s="815" t="s">
        <v>908</v>
      </c>
      <c r="V494" s="815" t="s">
        <v>813</v>
      </c>
      <c r="W494" s="816">
        <v>491</v>
      </c>
      <c r="X494" s="815" t="s">
        <v>810</v>
      </c>
      <c r="Z494" s="815" t="s">
        <v>970</v>
      </c>
      <c r="AA494" s="815" t="s">
        <v>810</v>
      </c>
      <c r="AB494" s="816">
        <v>415</v>
      </c>
    </row>
    <row r="495" spans="1:28" ht="15">
      <c r="A495" s="815" t="s">
        <v>901</v>
      </c>
      <c r="B495" s="815" t="s">
        <v>997</v>
      </c>
      <c r="C495" s="815" t="s">
        <v>810</v>
      </c>
      <c r="D495" s="815" t="s">
        <v>811</v>
      </c>
      <c r="E495" s="816">
        <v>1171</v>
      </c>
      <c r="G495" s="815" t="s">
        <v>926</v>
      </c>
      <c r="H495" s="816">
        <v>12</v>
      </c>
      <c r="I495" s="816">
        <v>396</v>
      </c>
      <c r="K495" s="815" t="s">
        <v>684</v>
      </c>
      <c r="L495" s="815" t="s">
        <v>920</v>
      </c>
      <c r="M495" s="815" t="s">
        <v>687</v>
      </c>
      <c r="N495" s="816">
        <v>4860</v>
      </c>
      <c r="P495" s="815" t="s">
        <v>927</v>
      </c>
      <c r="Q495" s="816">
        <v>1</v>
      </c>
      <c r="R495" s="816">
        <v>15</v>
      </c>
      <c r="S495" s="879"/>
      <c r="U495" s="815" t="s">
        <v>908</v>
      </c>
      <c r="V495" s="815" t="s">
        <v>813</v>
      </c>
      <c r="W495" s="816">
        <v>703</v>
      </c>
      <c r="X495" s="815" t="s">
        <v>809</v>
      </c>
      <c r="Z495" s="815" t="s">
        <v>970</v>
      </c>
      <c r="AA495" s="815" t="s">
        <v>809</v>
      </c>
      <c r="AB495" s="816">
        <v>569</v>
      </c>
    </row>
    <row r="496" spans="1:28" ht="15">
      <c r="A496" s="815" t="s">
        <v>901</v>
      </c>
      <c r="B496" s="815" t="s">
        <v>997</v>
      </c>
      <c r="C496" s="815" t="s">
        <v>809</v>
      </c>
      <c r="D496" s="815" t="s">
        <v>812</v>
      </c>
      <c r="E496" s="816">
        <v>3167</v>
      </c>
      <c r="G496" s="815" t="s">
        <v>927</v>
      </c>
      <c r="H496" s="816">
        <v>0</v>
      </c>
      <c r="I496" s="816">
        <v>32</v>
      </c>
      <c r="K496" s="815" t="s">
        <v>684</v>
      </c>
      <c r="L496" s="815" t="s">
        <v>920</v>
      </c>
      <c r="M496" s="815" t="s">
        <v>689</v>
      </c>
      <c r="N496" s="816">
        <v>13</v>
      </c>
      <c r="P496" s="815" t="s">
        <v>927</v>
      </c>
      <c r="Q496" s="816">
        <v>2</v>
      </c>
      <c r="R496" s="816">
        <v>73</v>
      </c>
      <c r="S496" s="879"/>
      <c r="U496" s="815" t="s">
        <v>980</v>
      </c>
      <c r="V496" s="815" t="s">
        <v>815</v>
      </c>
      <c r="W496" s="816">
        <v>1</v>
      </c>
      <c r="X496" s="815" t="s">
        <v>809</v>
      </c>
      <c r="Z496" s="815" t="s">
        <v>925</v>
      </c>
      <c r="AA496" s="815" t="s">
        <v>810</v>
      </c>
      <c r="AB496" s="816">
        <v>75</v>
      </c>
    </row>
    <row r="497" spans="1:28" ht="15">
      <c r="A497" s="815" t="s">
        <v>901</v>
      </c>
      <c r="B497" s="815" t="s">
        <v>997</v>
      </c>
      <c r="C497" s="815" t="s">
        <v>809</v>
      </c>
      <c r="D497" s="815" t="s">
        <v>811</v>
      </c>
      <c r="E497" s="816">
        <v>1115</v>
      </c>
      <c r="G497" s="815" t="s">
        <v>927</v>
      </c>
      <c r="H497" s="816">
        <v>1</v>
      </c>
      <c r="I497" s="816">
        <v>118</v>
      </c>
      <c r="K497" s="815" t="s">
        <v>684</v>
      </c>
      <c r="L497" s="815" t="s">
        <v>920</v>
      </c>
      <c r="M497" s="815" t="s">
        <v>690</v>
      </c>
      <c r="N497" s="816">
        <v>7</v>
      </c>
      <c r="P497" s="815" t="s">
        <v>927</v>
      </c>
      <c r="Q497" s="816">
        <v>3</v>
      </c>
      <c r="R497" s="816">
        <v>36</v>
      </c>
      <c r="S497" s="879"/>
      <c r="U497" s="815" t="s">
        <v>980</v>
      </c>
      <c r="V497" s="815" t="s">
        <v>814</v>
      </c>
      <c r="W497" s="816">
        <v>858</v>
      </c>
      <c r="X497" s="815" t="s">
        <v>810</v>
      </c>
      <c r="Z497" s="815" t="s">
        <v>925</v>
      </c>
      <c r="AA497" s="815" t="s">
        <v>809</v>
      </c>
      <c r="AB497" s="816">
        <v>173</v>
      </c>
    </row>
    <row r="498" spans="1:28" ht="15">
      <c r="A498" s="815" t="s">
        <v>901</v>
      </c>
      <c r="B498" s="815" t="s">
        <v>998</v>
      </c>
      <c r="C498" s="815" t="s">
        <v>809</v>
      </c>
      <c r="D498" s="815" t="s">
        <v>812</v>
      </c>
      <c r="E498" s="816">
        <v>1</v>
      </c>
      <c r="G498" s="815" t="s">
        <v>927</v>
      </c>
      <c r="H498" s="816">
        <v>2</v>
      </c>
      <c r="I498" s="816">
        <v>370</v>
      </c>
      <c r="K498" s="815" t="s">
        <v>684</v>
      </c>
      <c r="L498" s="815" t="s">
        <v>920</v>
      </c>
      <c r="M498" s="815" t="s">
        <v>691</v>
      </c>
      <c r="N498" s="816">
        <v>1239</v>
      </c>
      <c r="P498" s="815" t="s">
        <v>927</v>
      </c>
      <c r="Q498" s="816">
        <v>4</v>
      </c>
      <c r="R498" s="816">
        <v>230</v>
      </c>
      <c r="S498" s="879"/>
      <c r="U498" s="815" t="s">
        <v>980</v>
      </c>
      <c r="V498" s="815" t="s">
        <v>814</v>
      </c>
      <c r="W498" s="816">
        <v>553</v>
      </c>
      <c r="X498" s="815" t="s">
        <v>809</v>
      </c>
      <c r="Z498" s="815" t="s">
        <v>878</v>
      </c>
      <c r="AA498" s="815" t="s">
        <v>810</v>
      </c>
      <c r="AB498" s="816">
        <v>52</v>
      </c>
    </row>
    <row r="499" spans="1:28" ht="15">
      <c r="A499" s="815" t="s">
        <v>901</v>
      </c>
      <c r="B499" s="815" t="s">
        <v>998</v>
      </c>
      <c r="C499" s="815" t="s">
        <v>809</v>
      </c>
      <c r="D499" s="815" t="s">
        <v>811</v>
      </c>
      <c r="E499" s="816">
        <v>5</v>
      </c>
      <c r="G499" s="815" t="s">
        <v>927</v>
      </c>
      <c r="H499" s="816">
        <v>3</v>
      </c>
      <c r="I499" s="816">
        <v>185</v>
      </c>
      <c r="K499" s="815" t="s">
        <v>684</v>
      </c>
      <c r="L499" s="815" t="s">
        <v>922</v>
      </c>
      <c r="M499" s="815" t="s">
        <v>677</v>
      </c>
      <c r="N499" s="816">
        <v>4</v>
      </c>
      <c r="P499" s="815" t="s">
        <v>927</v>
      </c>
      <c r="Q499" s="816">
        <v>5</v>
      </c>
      <c r="R499" s="816">
        <v>37</v>
      </c>
      <c r="S499" s="879"/>
      <c r="U499" s="815" t="s">
        <v>980</v>
      </c>
      <c r="V499" s="815" t="s">
        <v>813</v>
      </c>
      <c r="W499" s="816">
        <v>534</v>
      </c>
      <c r="X499" s="815" t="s">
        <v>810</v>
      </c>
      <c r="Z499" s="815" t="s">
        <v>878</v>
      </c>
      <c r="AA499" s="815" t="s">
        <v>809</v>
      </c>
      <c r="AB499" s="816">
        <v>93</v>
      </c>
    </row>
    <row r="500" spans="1:28" ht="15">
      <c r="A500" s="815" t="s">
        <v>903</v>
      </c>
      <c r="B500" s="815" t="s">
        <v>996</v>
      </c>
      <c r="C500" s="815" t="s">
        <v>809</v>
      </c>
      <c r="D500" s="815" t="s">
        <v>812</v>
      </c>
      <c r="E500" s="816">
        <v>1</v>
      </c>
      <c r="G500" s="815" t="s">
        <v>927</v>
      </c>
      <c r="H500" s="816">
        <v>4</v>
      </c>
      <c r="I500" s="816">
        <v>917</v>
      </c>
      <c r="K500" s="815" t="s">
        <v>684</v>
      </c>
      <c r="L500" s="815" t="s">
        <v>922</v>
      </c>
      <c r="M500" s="815" t="s">
        <v>848</v>
      </c>
      <c r="N500" s="816">
        <v>1</v>
      </c>
      <c r="P500" s="815" t="s">
        <v>927</v>
      </c>
      <c r="Q500" s="816">
        <v>6</v>
      </c>
      <c r="R500" s="816">
        <v>35</v>
      </c>
      <c r="S500" s="879"/>
      <c r="U500" s="815" t="s">
        <v>980</v>
      </c>
      <c r="V500" s="815" t="s">
        <v>813</v>
      </c>
      <c r="W500" s="816">
        <v>1026</v>
      </c>
      <c r="X500" s="815" t="s">
        <v>809</v>
      </c>
      <c r="Z500" s="815" t="s">
        <v>891</v>
      </c>
      <c r="AA500" s="815" t="s">
        <v>810</v>
      </c>
      <c r="AB500" s="816">
        <v>102</v>
      </c>
    </row>
    <row r="501" spans="1:28" ht="15">
      <c r="A501" s="815" t="s">
        <v>903</v>
      </c>
      <c r="B501" s="815" t="s">
        <v>677</v>
      </c>
      <c r="C501" s="815" t="s">
        <v>810</v>
      </c>
      <c r="D501" s="815" t="s">
        <v>812</v>
      </c>
      <c r="E501" s="816">
        <v>2491</v>
      </c>
      <c r="G501" s="815" t="s">
        <v>927</v>
      </c>
      <c r="H501" s="816">
        <v>5</v>
      </c>
      <c r="I501" s="816">
        <v>170</v>
      </c>
      <c r="K501" s="815" t="s">
        <v>684</v>
      </c>
      <c r="L501" s="815" t="s">
        <v>922</v>
      </c>
      <c r="M501" s="815" t="s">
        <v>851</v>
      </c>
      <c r="N501" s="816">
        <v>1</v>
      </c>
      <c r="P501" s="815" t="s">
        <v>927</v>
      </c>
      <c r="Q501" s="816">
        <v>7</v>
      </c>
      <c r="R501" s="816">
        <v>37</v>
      </c>
      <c r="S501" s="879"/>
      <c r="U501" s="815" t="s">
        <v>918</v>
      </c>
      <c r="V501" s="815" t="s">
        <v>815</v>
      </c>
      <c r="W501" s="816">
        <v>2</v>
      </c>
      <c r="X501" s="815" t="s">
        <v>810</v>
      </c>
      <c r="Z501" s="815" t="s">
        <v>891</v>
      </c>
      <c r="AA501" s="815" t="s">
        <v>809</v>
      </c>
      <c r="AB501" s="816">
        <v>185</v>
      </c>
    </row>
    <row r="502" spans="1:28" ht="15">
      <c r="A502" s="815" t="s">
        <v>903</v>
      </c>
      <c r="B502" s="815" t="s">
        <v>677</v>
      </c>
      <c r="C502" s="815" t="s">
        <v>810</v>
      </c>
      <c r="D502" s="815" t="s">
        <v>811</v>
      </c>
      <c r="E502" s="816">
        <v>3425</v>
      </c>
      <c r="G502" s="815" t="s">
        <v>927</v>
      </c>
      <c r="H502" s="816">
        <v>6</v>
      </c>
      <c r="I502" s="816">
        <v>202</v>
      </c>
      <c r="K502" s="815" t="s">
        <v>684</v>
      </c>
      <c r="L502" s="815" t="s">
        <v>922</v>
      </c>
      <c r="M502" s="815" t="s">
        <v>852</v>
      </c>
      <c r="N502" s="816">
        <v>859</v>
      </c>
      <c r="P502" s="815" t="s">
        <v>927</v>
      </c>
      <c r="Q502" s="816">
        <v>8</v>
      </c>
      <c r="R502" s="816">
        <v>37</v>
      </c>
      <c r="S502" s="879"/>
      <c r="U502" s="815" t="s">
        <v>918</v>
      </c>
      <c r="V502" s="815" t="s">
        <v>815</v>
      </c>
      <c r="W502" s="816">
        <v>2</v>
      </c>
      <c r="X502" s="815" t="s">
        <v>809</v>
      </c>
      <c r="Z502" s="815" t="s">
        <v>866</v>
      </c>
      <c r="AA502" s="815" t="s">
        <v>810</v>
      </c>
      <c r="AB502" s="816">
        <v>6698</v>
      </c>
    </row>
    <row r="503" spans="1:28" ht="15">
      <c r="A503" s="815" t="s">
        <v>903</v>
      </c>
      <c r="B503" s="815" t="s">
        <v>677</v>
      </c>
      <c r="C503" s="815" t="s">
        <v>809</v>
      </c>
      <c r="D503" s="815" t="s">
        <v>812</v>
      </c>
      <c r="E503" s="816">
        <v>2635</v>
      </c>
      <c r="G503" s="815" t="s">
        <v>927</v>
      </c>
      <c r="H503" s="816">
        <v>7</v>
      </c>
      <c r="I503" s="816">
        <v>219</v>
      </c>
      <c r="K503" s="815" t="s">
        <v>684</v>
      </c>
      <c r="L503" s="815" t="s">
        <v>922</v>
      </c>
      <c r="M503" s="815" t="s">
        <v>854</v>
      </c>
      <c r="N503" s="816">
        <v>696</v>
      </c>
      <c r="P503" s="815" t="s">
        <v>927</v>
      </c>
      <c r="Q503" s="816">
        <v>9</v>
      </c>
      <c r="R503" s="816">
        <v>28</v>
      </c>
      <c r="S503" s="879"/>
      <c r="U503" s="815" t="s">
        <v>918</v>
      </c>
      <c r="V503" s="815" t="s">
        <v>814</v>
      </c>
      <c r="W503" s="816">
        <v>805</v>
      </c>
      <c r="X503" s="815" t="s">
        <v>810</v>
      </c>
      <c r="Z503" s="815" t="s">
        <v>866</v>
      </c>
      <c r="AA503" s="815" t="s">
        <v>809</v>
      </c>
      <c r="AB503" s="816">
        <v>6841</v>
      </c>
    </row>
    <row r="504" spans="1:28" ht="15">
      <c r="A504" s="815" t="s">
        <v>903</v>
      </c>
      <c r="B504" s="815" t="s">
        <v>677</v>
      </c>
      <c r="C504" s="815" t="s">
        <v>809</v>
      </c>
      <c r="D504" s="815" t="s">
        <v>811</v>
      </c>
      <c r="E504" s="816">
        <v>3351</v>
      </c>
      <c r="G504" s="815" t="s">
        <v>927</v>
      </c>
      <c r="H504" s="816">
        <v>8</v>
      </c>
      <c r="I504" s="816">
        <v>169</v>
      </c>
      <c r="K504" s="815" t="s">
        <v>684</v>
      </c>
      <c r="L504" s="815" t="s">
        <v>922</v>
      </c>
      <c r="M504" s="815" t="s">
        <v>856</v>
      </c>
      <c r="N504" s="816">
        <v>2</v>
      </c>
      <c r="P504" s="815" t="s">
        <v>927</v>
      </c>
      <c r="Q504" s="816">
        <v>10</v>
      </c>
      <c r="R504" s="816">
        <v>18</v>
      </c>
      <c r="S504" s="879"/>
      <c r="U504" s="815" t="s">
        <v>918</v>
      </c>
      <c r="V504" s="815" t="s">
        <v>814</v>
      </c>
      <c r="W504" s="816">
        <v>496</v>
      </c>
      <c r="X504" s="815" t="s">
        <v>809</v>
      </c>
      <c r="Z504" s="815" t="s">
        <v>867</v>
      </c>
      <c r="AA504" s="815" t="s">
        <v>810</v>
      </c>
      <c r="AB504" s="816">
        <v>5</v>
      </c>
    </row>
    <row r="505" spans="1:28" ht="15">
      <c r="A505" s="815" t="s">
        <v>903</v>
      </c>
      <c r="B505" s="815" t="s">
        <v>681</v>
      </c>
      <c r="C505" s="815" t="s">
        <v>810</v>
      </c>
      <c r="D505" s="815" t="s">
        <v>812</v>
      </c>
      <c r="E505" s="816">
        <v>922</v>
      </c>
      <c r="G505" s="815" t="s">
        <v>927</v>
      </c>
      <c r="H505" s="816">
        <v>9</v>
      </c>
      <c r="I505" s="816">
        <v>149</v>
      </c>
      <c r="K505" s="815" t="s">
        <v>684</v>
      </c>
      <c r="L505" s="815" t="s">
        <v>922</v>
      </c>
      <c r="M505" s="815" t="s">
        <v>681</v>
      </c>
      <c r="N505" s="816">
        <v>6</v>
      </c>
      <c r="P505" s="815" t="s">
        <v>927</v>
      </c>
      <c r="Q505" s="816">
        <v>11</v>
      </c>
      <c r="R505" s="816">
        <v>7</v>
      </c>
      <c r="S505" s="879"/>
      <c r="U505" s="815" t="s">
        <v>918</v>
      </c>
      <c r="V505" s="815" t="s">
        <v>813</v>
      </c>
      <c r="W505" s="816">
        <v>594</v>
      </c>
      <c r="X505" s="815" t="s">
        <v>810</v>
      </c>
      <c r="Z505" s="815" t="s">
        <v>867</v>
      </c>
      <c r="AA505" s="815" t="s">
        <v>809</v>
      </c>
      <c r="AB505" s="816">
        <v>7</v>
      </c>
    </row>
    <row r="506" spans="1:28" ht="15">
      <c r="A506" s="815" t="s">
        <v>903</v>
      </c>
      <c r="B506" s="815" t="s">
        <v>681</v>
      </c>
      <c r="C506" s="815" t="s">
        <v>810</v>
      </c>
      <c r="D506" s="815" t="s">
        <v>811</v>
      </c>
      <c r="E506" s="816">
        <v>717</v>
      </c>
      <c r="G506" s="815" t="s">
        <v>927</v>
      </c>
      <c r="H506" s="816">
        <v>10</v>
      </c>
      <c r="I506" s="816">
        <v>82</v>
      </c>
      <c r="K506" s="815" t="s">
        <v>684</v>
      </c>
      <c r="L506" s="815" t="s">
        <v>922</v>
      </c>
      <c r="M506" s="815" t="s">
        <v>857</v>
      </c>
      <c r="N506" s="816">
        <v>12</v>
      </c>
      <c r="P506" s="815" t="s">
        <v>927</v>
      </c>
      <c r="Q506" s="816">
        <v>12</v>
      </c>
      <c r="R506" s="816">
        <v>24</v>
      </c>
      <c r="S506" s="879"/>
      <c r="U506" s="815" t="s">
        <v>918</v>
      </c>
      <c r="V506" s="815" t="s">
        <v>813</v>
      </c>
      <c r="W506" s="816">
        <v>1288</v>
      </c>
      <c r="X506" s="815" t="s">
        <v>809</v>
      </c>
      <c r="Z506" s="815" t="s">
        <v>871</v>
      </c>
      <c r="AA506" s="815" t="s">
        <v>810</v>
      </c>
      <c r="AB506" s="816">
        <v>6</v>
      </c>
    </row>
    <row r="507" spans="1:28" ht="15">
      <c r="A507" s="815" t="s">
        <v>903</v>
      </c>
      <c r="B507" s="815" t="s">
        <v>681</v>
      </c>
      <c r="C507" s="815" t="s">
        <v>809</v>
      </c>
      <c r="D507" s="815" t="s">
        <v>812</v>
      </c>
      <c r="E507" s="816">
        <v>1037</v>
      </c>
      <c r="G507" s="815" t="s">
        <v>927</v>
      </c>
      <c r="H507" s="816">
        <v>11</v>
      </c>
      <c r="I507" s="816">
        <v>78</v>
      </c>
      <c r="K507" s="815" t="s">
        <v>684</v>
      </c>
      <c r="L507" s="815" t="s">
        <v>922</v>
      </c>
      <c r="M507" s="815" t="s">
        <v>858</v>
      </c>
      <c r="N507" s="816">
        <v>19</v>
      </c>
      <c r="P507" s="815" t="s">
        <v>928</v>
      </c>
      <c r="Q507" s="816">
        <v>0</v>
      </c>
      <c r="R507" s="816">
        <v>20</v>
      </c>
      <c r="S507" s="879"/>
      <c r="U507" s="815" t="s">
        <v>981</v>
      </c>
      <c r="V507" s="815" t="s">
        <v>815</v>
      </c>
      <c r="W507" s="816">
        <v>2</v>
      </c>
      <c r="X507" s="815" t="s">
        <v>810</v>
      </c>
      <c r="Z507" s="815" t="s">
        <v>871</v>
      </c>
      <c r="AA507" s="815" t="s">
        <v>809</v>
      </c>
      <c r="AB507" s="816">
        <v>9</v>
      </c>
    </row>
    <row r="508" spans="1:28" ht="15">
      <c r="A508" s="815" t="s">
        <v>903</v>
      </c>
      <c r="B508" s="815" t="s">
        <v>681</v>
      </c>
      <c r="C508" s="815" t="s">
        <v>809</v>
      </c>
      <c r="D508" s="815" t="s">
        <v>811</v>
      </c>
      <c r="E508" s="816">
        <v>757</v>
      </c>
      <c r="G508" s="815" t="s">
        <v>927</v>
      </c>
      <c r="H508" s="816">
        <v>12</v>
      </c>
      <c r="I508" s="816">
        <v>114</v>
      </c>
      <c r="K508" s="815" t="s">
        <v>684</v>
      </c>
      <c r="L508" s="815" t="s">
        <v>922</v>
      </c>
      <c r="M508" s="815" t="s">
        <v>859</v>
      </c>
      <c r="N508" s="816">
        <v>2</v>
      </c>
      <c r="P508" s="815" t="s">
        <v>928</v>
      </c>
      <c r="Q508" s="816">
        <v>1</v>
      </c>
      <c r="R508" s="816">
        <v>122</v>
      </c>
      <c r="S508" s="879"/>
      <c r="U508" s="815" t="s">
        <v>981</v>
      </c>
      <c r="V508" s="815" t="s">
        <v>815</v>
      </c>
      <c r="W508" s="816">
        <v>1</v>
      </c>
      <c r="X508" s="815" t="s">
        <v>809</v>
      </c>
      <c r="Z508" s="815" t="s">
        <v>873</v>
      </c>
      <c r="AA508" s="815" t="s">
        <v>810</v>
      </c>
      <c r="AB508" s="816">
        <v>89</v>
      </c>
    </row>
    <row r="509" spans="1:28" ht="15">
      <c r="A509" s="815" t="s">
        <v>903</v>
      </c>
      <c r="B509" s="815" t="s">
        <v>683</v>
      </c>
      <c r="C509" s="815" t="s">
        <v>810</v>
      </c>
      <c r="D509" s="815" t="s">
        <v>812</v>
      </c>
      <c r="E509" s="816">
        <v>1</v>
      </c>
      <c r="G509" s="815" t="s">
        <v>928</v>
      </c>
      <c r="H509" s="816">
        <v>0</v>
      </c>
      <c r="I509" s="816">
        <v>146</v>
      </c>
      <c r="K509" s="815" t="s">
        <v>684</v>
      </c>
      <c r="L509" s="815" t="s">
        <v>922</v>
      </c>
      <c r="M509" s="815" t="s">
        <v>861</v>
      </c>
      <c r="N509" s="816">
        <v>25</v>
      </c>
      <c r="P509" s="815" t="s">
        <v>928</v>
      </c>
      <c r="Q509" s="816">
        <v>2</v>
      </c>
      <c r="R509" s="816">
        <v>369</v>
      </c>
      <c r="S509" s="879"/>
      <c r="U509" s="815" t="s">
        <v>981</v>
      </c>
      <c r="V509" s="815" t="s">
        <v>814</v>
      </c>
      <c r="W509" s="816">
        <v>563</v>
      </c>
      <c r="X509" s="815" t="s">
        <v>810</v>
      </c>
      <c r="Z509" s="815" t="s">
        <v>873</v>
      </c>
      <c r="AA509" s="815" t="s">
        <v>809</v>
      </c>
      <c r="AB509" s="816">
        <v>95</v>
      </c>
    </row>
    <row r="510" spans="1:28" ht="15">
      <c r="A510" s="815" t="s">
        <v>903</v>
      </c>
      <c r="B510" s="815" t="s">
        <v>683</v>
      </c>
      <c r="C510" s="815" t="s">
        <v>810</v>
      </c>
      <c r="D510" s="815" t="s">
        <v>811</v>
      </c>
      <c r="E510" s="816">
        <v>7</v>
      </c>
      <c r="G510" s="815" t="s">
        <v>928</v>
      </c>
      <c r="H510" s="816">
        <v>1</v>
      </c>
      <c r="I510" s="816">
        <v>638</v>
      </c>
      <c r="K510" s="815" t="s">
        <v>684</v>
      </c>
      <c r="L510" s="815" t="s">
        <v>922</v>
      </c>
      <c r="M510" s="815" t="s">
        <v>863</v>
      </c>
      <c r="N510" s="816">
        <v>3</v>
      </c>
      <c r="P510" s="815" t="s">
        <v>928</v>
      </c>
      <c r="Q510" s="816">
        <v>3</v>
      </c>
      <c r="R510" s="816">
        <v>181</v>
      </c>
      <c r="S510" s="879"/>
      <c r="U510" s="815" t="s">
        <v>981</v>
      </c>
      <c r="V510" s="815" t="s">
        <v>814</v>
      </c>
      <c r="W510" s="816">
        <v>382</v>
      </c>
      <c r="X510" s="815" t="s">
        <v>809</v>
      </c>
      <c r="Z510" s="815" t="s">
        <v>875</v>
      </c>
      <c r="AA510" s="815" t="s">
        <v>810</v>
      </c>
      <c r="AB510" s="816">
        <v>13</v>
      </c>
    </row>
    <row r="511" spans="1:28" ht="15">
      <c r="A511" s="815" t="s">
        <v>903</v>
      </c>
      <c r="B511" s="815" t="s">
        <v>683</v>
      </c>
      <c r="C511" s="815" t="s">
        <v>809</v>
      </c>
      <c r="D511" s="815" t="s">
        <v>811</v>
      </c>
      <c r="E511" s="816">
        <v>3</v>
      </c>
      <c r="G511" s="815" t="s">
        <v>928</v>
      </c>
      <c r="H511" s="816">
        <v>2</v>
      </c>
      <c r="I511" s="816">
        <v>1861</v>
      </c>
      <c r="K511" s="815" t="s">
        <v>684</v>
      </c>
      <c r="L511" s="815" t="s">
        <v>922</v>
      </c>
      <c r="M511" s="815" t="s">
        <v>864</v>
      </c>
      <c r="N511" s="816">
        <v>26</v>
      </c>
      <c r="P511" s="815" t="s">
        <v>928</v>
      </c>
      <c r="Q511" s="816">
        <v>4</v>
      </c>
      <c r="R511" s="816">
        <v>1102</v>
      </c>
      <c r="S511" s="879"/>
      <c r="U511" s="815" t="s">
        <v>981</v>
      </c>
      <c r="V511" s="815" t="s">
        <v>813</v>
      </c>
      <c r="W511" s="816">
        <v>466</v>
      </c>
      <c r="X511" s="815" t="s">
        <v>810</v>
      </c>
      <c r="Z511" s="815" t="s">
        <v>875</v>
      </c>
      <c r="AA511" s="815" t="s">
        <v>809</v>
      </c>
      <c r="AB511" s="816">
        <v>23</v>
      </c>
    </row>
    <row r="512" spans="1:28" ht="15">
      <c r="A512" s="815" t="s">
        <v>903</v>
      </c>
      <c r="B512" s="815" t="s">
        <v>815</v>
      </c>
      <c r="C512" s="815" t="s">
        <v>810</v>
      </c>
      <c r="D512" s="815" t="s">
        <v>812</v>
      </c>
      <c r="E512" s="816">
        <v>2</v>
      </c>
      <c r="G512" s="815" t="s">
        <v>928</v>
      </c>
      <c r="H512" s="816">
        <v>3</v>
      </c>
      <c r="I512" s="816">
        <v>1071</v>
      </c>
      <c r="K512" s="815" t="s">
        <v>684</v>
      </c>
      <c r="L512" s="815" t="s">
        <v>922</v>
      </c>
      <c r="M512" s="815" t="s">
        <v>684</v>
      </c>
      <c r="N512" s="816">
        <v>14</v>
      </c>
      <c r="P512" s="815" t="s">
        <v>928</v>
      </c>
      <c r="Q512" s="816">
        <v>5</v>
      </c>
      <c r="R512" s="816">
        <v>207</v>
      </c>
      <c r="S512" s="879"/>
      <c r="U512" s="815" t="s">
        <v>981</v>
      </c>
      <c r="V512" s="815" t="s">
        <v>813</v>
      </c>
      <c r="W512" s="816">
        <v>789</v>
      </c>
      <c r="X512" s="815" t="s">
        <v>809</v>
      </c>
      <c r="Z512" s="815" t="s">
        <v>877</v>
      </c>
      <c r="AA512" s="815" t="s">
        <v>810</v>
      </c>
      <c r="AB512" s="816">
        <v>20</v>
      </c>
    </row>
    <row r="513" spans="1:28" ht="15">
      <c r="A513" s="815" t="s">
        <v>903</v>
      </c>
      <c r="B513" s="815" t="s">
        <v>815</v>
      </c>
      <c r="C513" s="815" t="s">
        <v>810</v>
      </c>
      <c r="D513" s="815" t="s">
        <v>811</v>
      </c>
      <c r="E513" s="816">
        <v>1</v>
      </c>
      <c r="G513" s="815" t="s">
        <v>928</v>
      </c>
      <c r="H513" s="816">
        <v>4</v>
      </c>
      <c r="I513" s="816">
        <v>5025</v>
      </c>
      <c r="K513" s="815" t="s">
        <v>684</v>
      </c>
      <c r="L513" s="815" t="s">
        <v>922</v>
      </c>
      <c r="M513" s="815" t="s">
        <v>687</v>
      </c>
      <c r="N513" s="816">
        <v>17292</v>
      </c>
      <c r="P513" s="815" t="s">
        <v>928</v>
      </c>
      <c r="Q513" s="816">
        <v>6</v>
      </c>
      <c r="R513" s="816">
        <v>251</v>
      </c>
      <c r="S513" s="879"/>
      <c r="U513" s="815" t="s">
        <v>984</v>
      </c>
      <c r="V513" s="815" t="s">
        <v>815</v>
      </c>
      <c r="W513" s="816">
        <v>3</v>
      </c>
      <c r="X513" s="815" t="s">
        <v>810</v>
      </c>
      <c r="Z513" s="815" t="s">
        <v>877</v>
      </c>
      <c r="AA513" s="815" t="s">
        <v>809</v>
      </c>
      <c r="AB513" s="816">
        <v>23</v>
      </c>
    </row>
    <row r="514" spans="1:28" ht="15">
      <c r="A514" s="815" t="s">
        <v>903</v>
      </c>
      <c r="B514" s="815" t="s">
        <v>815</v>
      </c>
      <c r="C514" s="815" t="s">
        <v>809</v>
      </c>
      <c r="D514" s="815" t="s">
        <v>812</v>
      </c>
      <c r="E514" s="816">
        <v>3</v>
      </c>
      <c r="G514" s="815" t="s">
        <v>928</v>
      </c>
      <c r="H514" s="816">
        <v>5</v>
      </c>
      <c r="I514" s="816">
        <v>836</v>
      </c>
      <c r="K514" s="815" t="s">
        <v>684</v>
      </c>
      <c r="L514" s="815" t="s">
        <v>922</v>
      </c>
      <c r="M514" s="815" t="s">
        <v>688</v>
      </c>
      <c r="N514" s="816">
        <v>3</v>
      </c>
      <c r="P514" s="815" t="s">
        <v>928</v>
      </c>
      <c r="Q514" s="816">
        <v>7</v>
      </c>
      <c r="R514" s="816">
        <v>207</v>
      </c>
      <c r="S514" s="879"/>
      <c r="U514" s="815" t="s">
        <v>984</v>
      </c>
      <c r="V514" s="815" t="s">
        <v>815</v>
      </c>
      <c r="W514" s="816">
        <v>4</v>
      </c>
      <c r="X514" s="815" t="s">
        <v>809</v>
      </c>
      <c r="Z514" s="815" t="s">
        <v>879</v>
      </c>
      <c r="AA514" s="815" t="s">
        <v>810</v>
      </c>
      <c r="AB514" s="816">
        <v>10</v>
      </c>
    </row>
    <row r="515" spans="1:28" ht="15">
      <c r="A515" s="815" t="s">
        <v>903</v>
      </c>
      <c r="B515" s="815" t="s">
        <v>815</v>
      </c>
      <c r="C515" s="815" t="s">
        <v>809</v>
      </c>
      <c r="D515" s="815" t="s">
        <v>811</v>
      </c>
      <c r="E515" s="816">
        <v>9</v>
      </c>
      <c r="G515" s="815" t="s">
        <v>928</v>
      </c>
      <c r="H515" s="816">
        <v>6</v>
      </c>
      <c r="I515" s="816">
        <v>866</v>
      </c>
      <c r="K515" s="815" t="s">
        <v>684</v>
      </c>
      <c r="L515" s="815" t="s">
        <v>922</v>
      </c>
      <c r="M515" s="815" t="s">
        <v>689</v>
      </c>
      <c r="N515" s="816">
        <v>28</v>
      </c>
      <c r="P515" s="815" t="s">
        <v>928</v>
      </c>
      <c r="Q515" s="816">
        <v>8</v>
      </c>
      <c r="R515" s="816">
        <v>157</v>
      </c>
      <c r="S515" s="879"/>
      <c r="U515" s="815" t="s">
        <v>984</v>
      </c>
      <c r="V515" s="815" t="s">
        <v>814</v>
      </c>
      <c r="W515" s="816">
        <v>1596</v>
      </c>
      <c r="X515" s="815" t="s">
        <v>810</v>
      </c>
      <c r="Z515" s="815" t="s">
        <v>879</v>
      </c>
      <c r="AA515" s="815" t="s">
        <v>809</v>
      </c>
      <c r="AB515" s="816">
        <v>11</v>
      </c>
    </row>
    <row r="516" spans="1:28" ht="15">
      <c r="A516" s="815" t="s">
        <v>903</v>
      </c>
      <c r="B516" s="815" t="s">
        <v>814</v>
      </c>
      <c r="C516" s="815" t="s">
        <v>809</v>
      </c>
      <c r="D516" s="815" t="s">
        <v>812</v>
      </c>
      <c r="E516" s="816">
        <v>3</v>
      </c>
      <c r="G516" s="815" t="s">
        <v>928</v>
      </c>
      <c r="H516" s="816">
        <v>7</v>
      </c>
      <c r="I516" s="816">
        <v>788</v>
      </c>
      <c r="K516" s="815" t="s">
        <v>684</v>
      </c>
      <c r="L516" s="815" t="s">
        <v>922</v>
      </c>
      <c r="M516" s="815" t="s">
        <v>690</v>
      </c>
      <c r="N516" s="816">
        <v>15</v>
      </c>
      <c r="P516" s="815" t="s">
        <v>928</v>
      </c>
      <c r="Q516" s="816">
        <v>9</v>
      </c>
      <c r="R516" s="816">
        <v>144</v>
      </c>
      <c r="S516" s="879"/>
      <c r="U516" s="815" t="s">
        <v>984</v>
      </c>
      <c r="V516" s="815" t="s">
        <v>814</v>
      </c>
      <c r="W516" s="816">
        <v>861</v>
      </c>
      <c r="X516" s="815" t="s">
        <v>809</v>
      </c>
      <c r="Z516" s="815" t="s">
        <v>880</v>
      </c>
      <c r="AA516" s="815" t="s">
        <v>810</v>
      </c>
      <c r="AB516" s="816">
        <v>2</v>
      </c>
    </row>
    <row r="517" spans="1:28" ht="15">
      <c r="A517" s="815" t="s">
        <v>903</v>
      </c>
      <c r="B517" s="815" t="s">
        <v>814</v>
      </c>
      <c r="C517" s="815" t="s">
        <v>809</v>
      </c>
      <c r="D517" s="815" t="s">
        <v>811</v>
      </c>
      <c r="E517" s="816">
        <v>1</v>
      </c>
      <c r="G517" s="815" t="s">
        <v>928</v>
      </c>
      <c r="H517" s="816">
        <v>8</v>
      </c>
      <c r="I517" s="816">
        <v>701</v>
      </c>
      <c r="K517" s="815" t="s">
        <v>684</v>
      </c>
      <c r="L517" s="815" t="s">
        <v>922</v>
      </c>
      <c r="M517" s="815" t="s">
        <v>691</v>
      </c>
      <c r="N517" s="816">
        <v>4930</v>
      </c>
      <c r="P517" s="815" t="s">
        <v>928</v>
      </c>
      <c r="Q517" s="816">
        <v>10</v>
      </c>
      <c r="R517" s="816">
        <v>84</v>
      </c>
      <c r="S517" s="879"/>
      <c r="U517" s="815" t="s">
        <v>984</v>
      </c>
      <c r="V517" s="815" t="s">
        <v>813</v>
      </c>
      <c r="W517" s="816">
        <v>984</v>
      </c>
      <c r="X517" s="815" t="s">
        <v>810</v>
      </c>
      <c r="Z517" s="815" t="s">
        <v>880</v>
      </c>
      <c r="AA517" s="815" t="s">
        <v>809</v>
      </c>
      <c r="AB517" s="816">
        <v>7</v>
      </c>
    </row>
    <row r="518" spans="1:28" ht="15">
      <c r="A518" s="815" t="s">
        <v>903</v>
      </c>
      <c r="B518" s="815" t="s">
        <v>997</v>
      </c>
      <c r="C518" s="815" t="s">
        <v>810</v>
      </c>
      <c r="D518" s="815" t="s">
        <v>812</v>
      </c>
      <c r="E518" s="816">
        <v>742</v>
      </c>
      <c r="G518" s="815" t="s">
        <v>928</v>
      </c>
      <c r="H518" s="816">
        <v>9</v>
      </c>
      <c r="I518" s="816">
        <v>547</v>
      </c>
      <c r="K518" s="815" t="s">
        <v>684</v>
      </c>
      <c r="L518" s="815" t="s">
        <v>923</v>
      </c>
      <c r="M518" s="815" t="s">
        <v>677</v>
      </c>
      <c r="N518" s="816">
        <v>2</v>
      </c>
      <c r="P518" s="815" t="s">
        <v>928</v>
      </c>
      <c r="Q518" s="816">
        <v>11</v>
      </c>
      <c r="R518" s="816">
        <v>75</v>
      </c>
      <c r="S518" s="879"/>
      <c r="U518" s="815" t="s">
        <v>984</v>
      </c>
      <c r="V518" s="815" t="s">
        <v>813</v>
      </c>
      <c r="W518" s="816">
        <v>1971</v>
      </c>
      <c r="X518" s="815" t="s">
        <v>809</v>
      </c>
      <c r="Z518" s="815" t="s">
        <v>882</v>
      </c>
      <c r="AA518" s="815" t="s">
        <v>810</v>
      </c>
      <c r="AB518" s="816">
        <v>10</v>
      </c>
    </row>
    <row r="519" spans="1:28" ht="15">
      <c r="A519" s="815" t="s">
        <v>903</v>
      </c>
      <c r="B519" s="815" t="s">
        <v>997</v>
      </c>
      <c r="C519" s="815" t="s">
        <v>810</v>
      </c>
      <c r="D519" s="815" t="s">
        <v>811</v>
      </c>
      <c r="E519" s="816">
        <v>833</v>
      </c>
      <c r="G519" s="815" t="s">
        <v>928</v>
      </c>
      <c r="H519" s="816">
        <v>10</v>
      </c>
      <c r="I519" s="816">
        <v>422</v>
      </c>
      <c r="K519" s="815" t="s">
        <v>684</v>
      </c>
      <c r="L519" s="815" t="s">
        <v>923</v>
      </c>
      <c r="M519" s="815" t="s">
        <v>850</v>
      </c>
      <c r="N519" s="816">
        <v>1</v>
      </c>
      <c r="P519" s="815" t="s">
        <v>928</v>
      </c>
      <c r="Q519" s="816">
        <v>12</v>
      </c>
      <c r="R519" s="816">
        <v>68</v>
      </c>
      <c r="S519" s="879"/>
      <c r="U519" s="815" t="s">
        <v>966</v>
      </c>
      <c r="V519" s="815" t="s">
        <v>815</v>
      </c>
      <c r="W519" s="816">
        <v>11</v>
      </c>
      <c r="X519" s="815" t="s">
        <v>810</v>
      </c>
      <c r="Z519" s="815" t="s">
        <v>882</v>
      </c>
      <c r="AA519" s="815" t="s">
        <v>809</v>
      </c>
      <c r="AB519" s="816">
        <v>25</v>
      </c>
    </row>
    <row r="520" spans="1:28" ht="15">
      <c r="A520" s="815" t="s">
        <v>903</v>
      </c>
      <c r="B520" s="815" t="s">
        <v>997</v>
      </c>
      <c r="C520" s="815" t="s">
        <v>809</v>
      </c>
      <c r="D520" s="815" t="s">
        <v>812</v>
      </c>
      <c r="E520" s="816">
        <v>811</v>
      </c>
      <c r="G520" s="815" t="s">
        <v>928</v>
      </c>
      <c r="H520" s="816">
        <v>11</v>
      </c>
      <c r="I520" s="816">
        <v>301</v>
      </c>
      <c r="K520" s="815" t="s">
        <v>684</v>
      </c>
      <c r="L520" s="815" t="s">
        <v>923</v>
      </c>
      <c r="M520" s="815" t="s">
        <v>851</v>
      </c>
      <c r="N520" s="816">
        <v>2</v>
      </c>
      <c r="P520" s="815" t="s">
        <v>929</v>
      </c>
      <c r="Q520" s="816">
        <v>0</v>
      </c>
      <c r="R520" s="816">
        <v>307</v>
      </c>
      <c r="S520" s="879"/>
      <c r="U520" s="815" t="s">
        <v>966</v>
      </c>
      <c r="V520" s="815" t="s">
        <v>815</v>
      </c>
      <c r="W520" s="816">
        <v>11</v>
      </c>
      <c r="X520" s="815" t="s">
        <v>809</v>
      </c>
      <c r="Z520" s="815" t="s">
        <v>884</v>
      </c>
      <c r="AA520" s="815" t="s">
        <v>810</v>
      </c>
      <c r="AB520" s="816">
        <v>17</v>
      </c>
    </row>
    <row r="521" spans="1:28" ht="15">
      <c r="A521" s="815" t="s">
        <v>903</v>
      </c>
      <c r="B521" s="815" t="s">
        <v>997</v>
      </c>
      <c r="C521" s="815" t="s">
        <v>809</v>
      </c>
      <c r="D521" s="815" t="s">
        <v>811</v>
      </c>
      <c r="E521" s="816">
        <v>728</v>
      </c>
      <c r="G521" s="815" t="s">
        <v>928</v>
      </c>
      <c r="H521" s="816">
        <v>12</v>
      </c>
      <c r="I521" s="816">
        <v>344</v>
      </c>
      <c r="K521" s="815" t="s">
        <v>684</v>
      </c>
      <c r="L521" s="815" t="s">
        <v>923</v>
      </c>
      <c r="M521" s="815" t="s">
        <v>852</v>
      </c>
      <c r="N521" s="816">
        <v>159</v>
      </c>
      <c r="P521" s="815" t="s">
        <v>929</v>
      </c>
      <c r="Q521" s="816">
        <v>1</v>
      </c>
      <c r="R521" s="816">
        <v>1575</v>
      </c>
      <c r="S521" s="879"/>
      <c r="U521" s="815" t="s">
        <v>966</v>
      </c>
      <c r="V521" s="815" t="s">
        <v>814</v>
      </c>
      <c r="W521" s="816">
        <v>6167</v>
      </c>
      <c r="X521" s="815" t="s">
        <v>810</v>
      </c>
      <c r="Z521" s="815" t="s">
        <v>884</v>
      </c>
      <c r="AA521" s="815" t="s">
        <v>809</v>
      </c>
      <c r="AB521" s="816">
        <v>35</v>
      </c>
    </row>
    <row r="522" spans="1:28" ht="15">
      <c r="A522" s="815" t="s">
        <v>903</v>
      </c>
      <c r="B522" s="815" t="s">
        <v>998</v>
      </c>
      <c r="C522" s="815" t="s">
        <v>810</v>
      </c>
      <c r="D522" s="815" t="s">
        <v>812</v>
      </c>
      <c r="E522" s="816">
        <v>2</v>
      </c>
      <c r="G522" s="815" t="s">
        <v>929</v>
      </c>
      <c r="H522" s="816">
        <v>0</v>
      </c>
      <c r="I522" s="816">
        <v>146</v>
      </c>
      <c r="K522" s="815" t="s">
        <v>684</v>
      </c>
      <c r="L522" s="815" t="s">
        <v>923</v>
      </c>
      <c r="M522" s="815" t="s">
        <v>853</v>
      </c>
      <c r="N522" s="816">
        <v>4</v>
      </c>
      <c r="P522" s="815" t="s">
        <v>929</v>
      </c>
      <c r="Q522" s="816">
        <v>2</v>
      </c>
      <c r="R522" s="816">
        <v>4810</v>
      </c>
      <c r="S522" s="879"/>
      <c r="U522" s="815" t="s">
        <v>966</v>
      </c>
      <c r="V522" s="815" t="s">
        <v>814</v>
      </c>
      <c r="W522" s="816">
        <v>3838</v>
      </c>
      <c r="X522" s="815" t="s">
        <v>809</v>
      </c>
      <c r="Z522" s="815" t="s">
        <v>886</v>
      </c>
      <c r="AA522" s="815" t="s">
        <v>810</v>
      </c>
      <c r="AB522" s="816">
        <v>3</v>
      </c>
    </row>
    <row r="523" spans="1:28" ht="15">
      <c r="A523" s="815" t="s">
        <v>903</v>
      </c>
      <c r="B523" s="815" t="s">
        <v>998</v>
      </c>
      <c r="C523" s="815" t="s">
        <v>810</v>
      </c>
      <c r="D523" s="815" t="s">
        <v>811</v>
      </c>
      <c r="E523" s="816">
        <v>1</v>
      </c>
      <c r="G523" s="815" t="s">
        <v>929</v>
      </c>
      <c r="H523" s="816">
        <v>1</v>
      </c>
      <c r="I523" s="816">
        <v>646</v>
      </c>
      <c r="K523" s="815" t="s">
        <v>684</v>
      </c>
      <c r="L523" s="815" t="s">
        <v>923</v>
      </c>
      <c r="M523" s="815" t="s">
        <v>854</v>
      </c>
      <c r="N523" s="816">
        <v>7</v>
      </c>
      <c r="P523" s="815" t="s">
        <v>929</v>
      </c>
      <c r="Q523" s="816">
        <v>3</v>
      </c>
      <c r="R523" s="816">
        <v>2230</v>
      </c>
      <c r="S523" s="879"/>
      <c r="U523" s="815" t="s">
        <v>966</v>
      </c>
      <c r="V523" s="815" t="s">
        <v>813</v>
      </c>
      <c r="W523" s="816">
        <v>3227</v>
      </c>
      <c r="X523" s="815" t="s">
        <v>810</v>
      </c>
      <c r="Z523" s="815" t="s">
        <v>886</v>
      </c>
      <c r="AA523" s="815" t="s">
        <v>809</v>
      </c>
      <c r="AB523" s="816">
        <v>3</v>
      </c>
    </row>
    <row r="524" spans="1:28" ht="15">
      <c r="A524" s="815" t="s">
        <v>903</v>
      </c>
      <c r="B524" s="815" t="s">
        <v>998</v>
      </c>
      <c r="C524" s="815" t="s">
        <v>809</v>
      </c>
      <c r="D524" s="815" t="s">
        <v>812</v>
      </c>
      <c r="E524" s="816">
        <v>10</v>
      </c>
      <c r="G524" s="815" t="s">
        <v>929</v>
      </c>
      <c r="H524" s="816">
        <v>2</v>
      </c>
      <c r="I524" s="816">
        <v>1912</v>
      </c>
      <c r="K524" s="815" t="s">
        <v>684</v>
      </c>
      <c r="L524" s="815" t="s">
        <v>923</v>
      </c>
      <c r="M524" s="815" t="s">
        <v>855</v>
      </c>
      <c r="N524" s="816">
        <v>1</v>
      </c>
      <c r="P524" s="815" t="s">
        <v>929</v>
      </c>
      <c r="Q524" s="816">
        <v>4</v>
      </c>
      <c r="R524" s="816">
        <v>19447</v>
      </c>
      <c r="S524" s="879"/>
      <c r="U524" s="815" t="s">
        <v>966</v>
      </c>
      <c r="V524" s="815" t="s">
        <v>813</v>
      </c>
      <c r="W524" s="816">
        <v>6673</v>
      </c>
      <c r="X524" s="815" t="s">
        <v>809</v>
      </c>
      <c r="Z524" s="815" t="s">
        <v>888</v>
      </c>
      <c r="AA524" s="815" t="s">
        <v>810</v>
      </c>
      <c r="AB524" s="816">
        <v>272</v>
      </c>
    </row>
    <row r="525" spans="1:28" ht="15">
      <c r="A525" s="815" t="s">
        <v>903</v>
      </c>
      <c r="B525" s="815" t="s">
        <v>998</v>
      </c>
      <c r="C525" s="815" t="s">
        <v>809</v>
      </c>
      <c r="D525" s="815" t="s">
        <v>811</v>
      </c>
      <c r="E525" s="816">
        <v>1</v>
      </c>
      <c r="G525" s="815" t="s">
        <v>929</v>
      </c>
      <c r="H525" s="816">
        <v>3</v>
      </c>
      <c r="I525" s="816">
        <v>1123</v>
      </c>
      <c r="K525" s="815" t="s">
        <v>684</v>
      </c>
      <c r="L525" s="815" t="s">
        <v>923</v>
      </c>
      <c r="M525" s="815" t="s">
        <v>856</v>
      </c>
      <c r="N525" s="816">
        <v>1</v>
      </c>
      <c r="P525" s="815" t="s">
        <v>929</v>
      </c>
      <c r="Q525" s="816">
        <v>5</v>
      </c>
      <c r="R525" s="816">
        <v>2947</v>
      </c>
      <c r="S525" s="879"/>
      <c r="U525" s="815" t="s">
        <v>920</v>
      </c>
      <c r="V525" s="815" t="s">
        <v>814</v>
      </c>
      <c r="W525" s="816">
        <v>382</v>
      </c>
      <c r="X525" s="815" t="s">
        <v>810</v>
      </c>
      <c r="Z525" s="815" t="s">
        <v>888</v>
      </c>
      <c r="AA525" s="815" t="s">
        <v>809</v>
      </c>
      <c r="AB525" s="816">
        <v>311</v>
      </c>
    </row>
    <row r="526" spans="1:28" ht="15">
      <c r="A526" s="815" t="s">
        <v>905</v>
      </c>
      <c r="B526" s="815" t="s">
        <v>996</v>
      </c>
      <c r="C526" s="815" t="s">
        <v>810</v>
      </c>
      <c r="D526" s="815" t="s">
        <v>812</v>
      </c>
      <c r="E526" s="816">
        <v>1</v>
      </c>
      <c r="G526" s="815" t="s">
        <v>929</v>
      </c>
      <c r="H526" s="816">
        <v>4</v>
      </c>
      <c r="I526" s="816">
        <v>6062</v>
      </c>
      <c r="K526" s="815" t="s">
        <v>684</v>
      </c>
      <c r="L526" s="815" t="s">
        <v>923</v>
      </c>
      <c r="M526" s="815" t="s">
        <v>681</v>
      </c>
      <c r="N526" s="816">
        <v>5</v>
      </c>
      <c r="P526" s="815" t="s">
        <v>929</v>
      </c>
      <c r="Q526" s="816">
        <v>6</v>
      </c>
      <c r="R526" s="816">
        <v>3251</v>
      </c>
      <c r="S526" s="879"/>
      <c r="U526" s="815" t="s">
        <v>920</v>
      </c>
      <c r="V526" s="815" t="s">
        <v>814</v>
      </c>
      <c r="W526" s="816">
        <v>222</v>
      </c>
      <c r="X526" s="815" t="s">
        <v>809</v>
      </c>
      <c r="Z526" s="815" t="s">
        <v>890</v>
      </c>
      <c r="AA526" s="815" t="s">
        <v>810</v>
      </c>
      <c r="AB526" s="816">
        <v>20</v>
      </c>
    </row>
    <row r="527" spans="1:28" ht="15">
      <c r="A527" s="815" t="s">
        <v>905</v>
      </c>
      <c r="B527" s="815" t="s">
        <v>996</v>
      </c>
      <c r="C527" s="815" t="s">
        <v>810</v>
      </c>
      <c r="D527" s="815" t="s">
        <v>811</v>
      </c>
      <c r="E527" s="816">
        <v>1</v>
      </c>
      <c r="G527" s="815" t="s">
        <v>929</v>
      </c>
      <c r="H527" s="816">
        <v>5</v>
      </c>
      <c r="I527" s="816">
        <v>1021</v>
      </c>
      <c r="K527" s="815" t="s">
        <v>684</v>
      </c>
      <c r="L527" s="815" t="s">
        <v>923</v>
      </c>
      <c r="M527" s="815" t="s">
        <v>857</v>
      </c>
      <c r="N527" s="816">
        <v>5</v>
      </c>
      <c r="P527" s="815" t="s">
        <v>929</v>
      </c>
      <c r="Q527" s="816">
        <v>7</v>
      </c>
      <c r="R527" s="816">
        <v>3300</v>
      </c>
      <c r="S527" s="879"/>
      <c r="U527" s="815" t="s">
        <v>920</v>
      </c>
      <c r="V527" s="815" t="s">
        <v>813</v>
      </c>
      <c r="W527" s="816">
        <v>246</v>
      </c>
      <c r="X527" s="815" t="s">
        <v>810</v>
      </c>
      <c r="Z527" s="815" t="s">
        <v>890</v>
      </c>
      <c r="AA527" s="815" t="s">
        <v>809</v>
      </c>
      <c r="AB527" s="816">
        <v>21</v>
      </c>
    </row>
    <row r="528" spans="1:28" ht="15">
      <c r="A528" s="815" t="s">
        <v>905</v>
      </c>
      <c r="B528" s="815" t="s">
        <v>996</v>
      </c>
      <c r="C528" s="815" t="s">
        <v>809</v>
      </c>
      <c r="D528" s="815" t="s">
        <v>812</v>
      </c>
      <c r="E528" s="816">
        <v>3</v>
      </c>
      <c r="G528" s="815" t="s">
        <v>929</v>
      </c>
      <c r="H528" s="816">
        <v>6</v>
      </c>
      <c r="I528" s="816">
        <v>1181</v>
      </c>
      <c r="K528" s="815" t="s">
        <v>684</v>
      </c>
      <c r="L528" s="815" t="s">
        <v>923</v>
      </c>
      <c r="M528" s="815" t="s">
        <v>858</v>
      </c>
      <c r="N528" s="816">
        <v>5</v>
      </c>
      <c r="P528" s="815" t="s">
        <v>929</v>
      </c>
      <c r="Q528" s="816">
        <v>8</v>
      </c>
      <c r="R528" s="816">
        <v>2527</v>
      </c>
      <c r="S528" s="879"/>
      <c r="U528" s="815" t="s">
        <v>920</v>
      </c>
      <c r="V528" s="815" t="s">
        <v>813</v>
      </c>
      <c r="W528" s="816">
        <v>625</v>
      </c>
      <c r="X528" s="815" t="s">
        <v>809</v>
      </c>
      <c r="Z528" s="815" t="s">
        <v>892</v>
      </c>
      <c r="AA528" s="815" t="s">
        <v>810</v>
      </c>
      <c r="AB528" s="816">
        <v>2</v>
      </c>
    </row>
    <row r="529" spans="1:28" ht="15">
      <c r="A529" s="815" t="s">
        <v>905</v>
      </c>
      <c r="B529" s="815" t="s">
        <v>677</v>
      </c>
      <c r="C529" s="815" t="s">
        <v>810</v>
      </c>
      <c r="D529" s="815" t="s">
        <v>812</v>
      </c>
      <c r="E529" s="816">
        <v>919</v>
      </c>
      <c r="G529" s="815" t="s">
        <v>929</v>
      </c>
      <c r="H529" s="816">
        <v>7</v>
      </c>
      <c r="I529" s="816">
        <v>1364</v>
      </c>
      <c r="K529" s="815" t="s">
        <v>684</v>
      </c>
      <c r="L529" s="815" t="s">
        <v>923</v>
      </c>
      <c r="M529" s="815" t="s">
        <v>859</v>
      </c>
      <c r="N529" s="816">
        <v>1</v>
      </c>
      <c r="P529" s="815" t="s">
        <v>929</v>
      </c>
      <c r="Q529" s="816">
        <v>9</v>
      </c>
      <c r="R529" s="816">
        <v>1856</v>
      </c>
      <c r="S529" s="879"/>
      <c r="U529" s="815" t="s">
        <v>982</v>
      </c>
      <c r="V529" s="815" t="s">
        <v>815</v>
      </c>
      <c r="W529" s="816">
        <v>8</v>
      </c>
      <c r="X529" s="815" t="s">
        <v>810</v>
      </c>
      <c r="Z529" s="815" t="s">
        <v>893</v>
      </c>
      <c r="AA529" s="815" t="s">
        <v>810</v>
      </c>
      <c r="AB529" s="816">
        <v>5</v>
      </c>
    </row>
    <row r="530" spans="1:28" ht="15">
      <c r="A530" s="815" t="s">
        <v>905</v>
      </c>
      <c r="B530" s="815" t="s">
        <v>677</v>
      </c>
      <c r="C530" s="815" t="s">
        <v>810</v>
      </c>
      <c r="D530" s="815" t="s">
        <v>811</v>
      </c>
      <c r="E530" s="816">
        <v>402</v>
      </c>
      <c r="G530" s="815" t="s">
        <v>929</v>
      </c>
      <c r="H530" s="816">
        <v>8</v>
      </c>
      <c r="I530" s="816">
        <v>1170</v>
      </c>
      <c r="K530" s="815" t="s">
        <v>684</v>
      </c>
      <c r="L530" s="815" t="s">
        <v>923</v>
      </c>
      <c r="M530" s="815" t="s">
        <v>863</v>
      </c>
      <c r="N530" s="816">
        <v>2</v>
      </c>
      <c r="P530" s="815" t="s">
        <v>929</v>
      </c>
      <c r="Q530" s="816">
        <v>10</v>
      </c>
      <c r="R530" s="816">
        <v>1410</v>
      </c>
      <c r="S530" s="879"/>
      <c r="U530" s="815" t="s">
        <v>982</v>
      </c>
      <c r="V530" s="815" t="s">
        <v>815</v>
      </c>
      <c r="W530" s="816">
        <v>8</v>
      </c>
      <c r="X530" s="815" t="s">
        <v>809</v>
      </c>
      <c r="Z530" s="815" t="s">
        <v>893</v>
      </c>
      <c r="AA530" s="815" t="s">
        <v>809</v>
      </c>
      <c r="AB530" s="816">
        <v>4</v>
      </c>
    </row>
    <row r="531" spans="1:28" ht="15">
      <c r="A531" s="815" t="s">
        <v>905</v>
      </c>
      <c r="B531" s="815" t="s">
        <v>677</v>
      </c>
      <c r="C531" s="815" t="s">
        <v>809</v>
      </c>
      <c r="D531" s="815" t="s">
        <v>812</v>
      </c>
      <c r="E531" s="816">
        <v>1169</v>
      </c>
      <c r="G531" s="815" t="s">
        <v>929</v>
      </c>
      <c r="H531" s="816">
        <v>9</v>
      </c>
      <c r="I531" s="816">
        <v>818</v>
      </c>
      <c r="K531" s="815" t="s">
        <v>684</v>
      </c>
      <c r="L531" s="815" t="s">
        <v>923</v>
      </c>
      <c r="M531" s="815" t="s">
        <v>864</v>
      </c>
      <c r="N531" s="816">
        <v>9</v>
      </c>
      <c r="P531" s="815" t="s">
        <v>929</v>
      </c>
      <c r="Q531" s="816">
        <v>11</v>
      </c>
      <c r="R531" s="816">
        <v>896</v>
      </c>
      <c r="S531" s="879"/>
      <c r="U531" s="815" t="s">
        <v>982</v>
      </c>
      <c r="V531" s="815" t="s">
        <v>814</v>
      </c>
      <c r="W531" s="816">
        <v>3133</v>
      </c>
      <c r="X531" s="815" t="s">
        <v>810</v>
      </c>
      <c r="Z531" s="815" t="s">
        <v>894</v>
      </c>
      <c r="AA531" s="815" t="s">
        <v>810</v>
      </c>
      <c r="AB531" s="816">
        <v>83</v>
      </c>
    </row>
    <row r="532" spans="1:28" ht="15">
      <c r="A532" s="815" t="s">
        <v>905</v>
      </c>
      <c r="B532" s="815" t="s">
        <v>677</v>
      </c>
      <c r="C532" s="815" t="s">
        <v>809</v>
      </c>
      <c r="D532" s="815" t="s">
        <v>811</v>
      </c>
      <c r="E532" s="816">
        <v>466</v>
      </c>
      <c r="G532" s="815" t="s">
        <v>929</v>
      </c>
      <c r="H532" s="816">
        <v>10</v>
      </c>
      <c r="I532" s="816">
        <v>508</v>
      </c>
      <c r="K532" s="815" t="s">
        <v>684</v>
      </c>
      <c r="L532" s="815" t="s">
        <v>923</v>
      </c>
      <c r="M532" s="815" t="s">
        <v>687</v>
      </c>
      <c r="N532" s="816">
        <v>8466</v>
      </c>
      <c r="P532" s="815" t="s">
        <v>929</v>
      </c>
      <c r="Q532" s="816">
        <v>12</v>
      </c>
      <c r="R532" s="816">
        <v>1140</v>
      </c>
      <c r="S532" s="879"/>
      <c r="U532" s="815" t="s">
        <v>982</v>
      </c>
      <c r="V532" s="815" t="s">
        <v>814</v>
      </c>
      <c r="W532" s="816">
        <v>2443</v>
      </c>
      <c r="X532" s="815" t="s">
        <v>809</v>
      </c>
      <c r="Z532" s="815" t="s">
        <v>894</v>
      </c>
      <c r="AA532" s="815" t="s">
        <v>809</v>
      </c>
      <c r="AB532" s="816">
        <v>84</v>
      </c>
    </row>
    <row r="533" spans="1:28" ht="15">
      <c r="A533" s="815" t="s">
        <v>905</v>
      </c>
      <c r="B533" s="815" t="s">
        <v>681</v>
      </c>
      <c r="C533" s="815" t="s">
        <v>810</v>
      </c>
      <c r="D533" s="815" t="s">
        <v>812</v>
      </c>
      <c r="E533" s="816">
        <v>107</v>
      </c>
      <c r="G533" s="815" t="s">
        <v>929</v>
      </c>
      <c r="H533" s="816">
        <v>11</v>
      </c>
      <c r="I533" s="816">
        <v>365</v>
      </c>
      <c r="K533" s="815" t="s">
        <v>684</v>
      </c>
      <c r="L533" s="815" t="s">
        <v>923</v>
      </c>
      <c r="M533" s="815" t="s">
        <v>689</v>
      </c>
      <c r="N533" s="816">
        <v>83</v>
      </c>
      <c r="P533" s="815" t="s">
        <v>930</v>
      </c>
      <c r="Q533" s="816">
        <v>0</v>
      </c>
      <c r="R533" s="816">
        <v>22</v>
      </c>
      <c r="S533" s="879"/>
      <c r="U533" s="815" t="s">
        <v>982</v>
      </c>
      <c r="V533" s="815" t="s">
        <v>813</v>
      </c>
      <c r="W533" s="816">
        <v>2822</v>
      </c>
      <c r="X533" s="815" t="s">
        <v>810</v>
      </c>
      <c r="Z533" s="815" t="s">
        <v>895</v>
      </c>
      <c r="AA533" s="815" t="s">
        <v>810</v>
      </c>
      <c r="AB533" s="816">
        <v>6</v>
      </c>
    </row>
    <row r="534" spans="1:28" ht="15">
      <c r="A534" s="815" t="s">
        <v>905</v>
      </c>
      <c r="B534" s="815" t="s">
        <v>681</v>
      </c>
      <c r="C534" s="815" t="s">
        <v>810</v>
      </c>
      <c r="D534" s="815" t="s">
        <v>811</v>
      </c>
      <c r="E534" s="816">
        <v>41</v>
      </c>
      <c r="G534" s="815" t="s">
        <v>929</v>
      </c>
      <c r="H534" s="816">
        <v>12</v>
      </c>
      <c r="I534" s="816">
        <v>541</v>
      </c>
      <c r="K534" s="815" t="s">
        <v>684</v>
      </c>
      <c r="L534" s="815" t="s">
        <v>923</v>
      </c>
      <c r="M534" s="815" t="s">
        <v>690</v>
      </c>
      <c r="N534" s="816">
        <v>4</v>
      </c>
      <c r="P534" s="815" t="s">
        <v>930</v>
      </c>
      <c r="Q534" s="816">
        <v>1</v>
      </c>
      <c r="R534" s="816">
        <v>66</v>
      </c>
      <c r="S534" s="879"/>
      <c r="U534" s="815" t="s">
        <v>982</v>
      </c>
      <c r="V534" s="815" t="s">
        <v>813</v>
      </c>
      <c r="W534" s="816">
        <v>2780</v>
      </c>
      <c r="X534" s="815" t="s">
        <v>809</v>
      </c>
      <c r="Z534" s="815" t="s">
        <v>895</v>
      </c>
      <c r="AA534" s="815" t="s">
        <v>809</v>
      </c>
      <c r="AB534" s="816">
        <v>5</v>
      </c>
    </row>
    <row r="535" spans="1:28" ht="15">
      <c r="A535" s="815" t="s">
        <v>905</v>
      </c>
      <c r="B535" s="815" t="s">
        <v>681</v>
      </c>
      <c r="C535" s="815" t="s">
        <v>809</v>
      </c>
      <c r="D535" s="815" t="s">
        <v>812</v>
      </c>
      <c r="E535" s="816">
        <v>131</v>
      </c>
      <c r="G535" s="815" t="s">
        <v>930</v>
      </c>
      <c r="H535" s="816">
        <v>0</v>
      </c>
      <c r="I535" s="816">
        <v>302</v>
      </c>
      <c r="K535" s="815" t="s">
        <v>684</v>
      </c>
      <c r="L535" s="815" t="s">
        <v>923</v>
      </c>
      <c r="M535" s="815" t="s">
        <v>691</v>
      </c>
      <c r="N535" s="816">
        <v>2008</v>
      </c>
      <c r="P535" s="815" t="s">
        <v>930</v>
      </c>
      <c r="Q535" s="816">
        <v>2</v>
      </c>
      <c r="R535" s="816">
        <v>212</v>
      </c>
      <c r="S535" s="879"/>
      <c r="U535" s="815" t="s">
        <v>922</v>
      </c>
      <c r="V535" s="815" t="s">
        <v>815</v>
      </c>
      <c r="W535" s="816">
        <v>3</v>
      </c>
      <c r="X535" s="815" t="s">
        <v>810</v>
      </c>
      <c r="Z535" s="815" t="s">
        <v>897</v>
      </c>
      <c r="AA535" s="815" t="s">
        <v>810</v>
      </c>
      <c r="AB535" s="816">
        <v>1095</v>
      </c>
    </row>
    <row r="536" spans="1:28" ht="15">
      <c r="A536" s="815" t="s">
        <v>905</v>
      </c>
      <c r="B536" s="815" t="s">
        <v>681</v>
      </c>
      <c r="C536" s="815" t="s">
        <v>809</v>
      </c>
      <c r="D536" s="815" t="s">
        <v>811</v>
      </c>
      <c r="E536" s="816">
        <v>52</v>
      </c>
      <c r="G536" s="815" t="s">
        <v>930</v>
      </c>
      <c r="H536" s="816">
        <v>1</v>
      </c>
      <c r="I536" s="816">
        <v>1599</v>
      </c>
      <c r="K536" s="815" t="s">
        <v>684</v>
      </c>
      <c r="L536" s="815" t="s">
        <v>924</v>
      </c>
      <c r="M536" s="815" t="s">
        <v>677</v>
      </c>
      <c r="N536" s="816">
        <v>2</v>
      </c>
      <c r="P536" s="815" t="s">
        <v>930</v>
      </c>
      <c r="Q536" s="816">
        <v>3</v>
      </c>
      <c r="R536" s="816">
        <v>110</v>
      </c>
      <c r="S536" s="879"/>
      <c r="U536" s="815" t="s">
        <v>922</v>
      </c>
      <c r="V536" s="815" t="s">
        <v>815</v>
      </c>
      <c r="W536" s="816">
        <v>2</v>
      </c>
      <c r="X536" s="815" t="s">
        <v>809</v>
      </c>
      <c r="Z536" s="815" t="s">
        <v>897</v>
      </c>
      <c r="AA536" s="815" t="s">
        <v>809</v>
      </c>
      <c r="AB536" s="816">
        <v>1053</v>
      </c>
    </row>
    <row r="537" spans="1:28" ht="15">
      <c r="A537" s="815" t="s">
        <v>905</v>
      </c>
      <c r="B537" s="815" t="s">
        <v>815</v>
      </c>
      <c r="C537" s="815" t="s">
        <v>810</v>
      </c>
      <c r="D537" s="815" t="s">
        <v>812</v>
      </c>
      <c r="E537" s="816">
        <v>1</v>
      </c>
      <c r="G537" s="815" t="s">
        <v>930</v>
      </c>
      <c r="H537" s="816">
        <v>2</v>
      </c>
      <c r="I537" s="816">
        <v>4412</v>
      </c>
      <c r="K537" s="815" t="s">
        <v>684</v>
      </c>
      <c r="L537" s="815" t="s">
        <v>924</v>
      </c>
      <c r="M537" s="815" t="s">
        <v>852</v>
      </c>
      <c r="N537" s="816">
        <v>36</v>
      </c>
      <c r="P537" s="815" t="s">
        <v>930</v>
      </c>
      <c r="Q537" s="816">
        <v>4</v>
      </c>
      <c r="R537" s="816">
        <v>1780</v>
      </c>
      <c r="S537" s="879"/>
      <c r="U537" s="815" t="s">
        <v>922</v>
      </c>
      <c r="V537" s="815" t="s">
        <v>814</v>
      </c>
      <c r="W537" s="816">
        <v>3740</v>
      </c>
      <c r="X537" s="815" t="s">
        <v>810</v>
      </c>
      <c r="Z537" s="815" t="s">
        <v>899</v>
      </c>
      <c r="AA537" s="815" t="s">
        <v>810</v>
      </c>
      <c r="AB537" s="816">
        <v>2</v>
      </c>
    </row>
    <row r="538" spans="1:28" ht="15">
      <c r="A538" s="815" t="s">
        <v>905</v>
      </c>
      <c r="B538" s="815" t="s">
        <v>815</v>
      </c>
      <c r="C538" s="815" t="s">
        <v>810</v>
      </c>
      <c r="D538" s="815" t="s">
        <v>811</v>
      </c>
      <c r="E538" s="816">
        <v>1</v>
      </c>
      <c r="G538" s="815" t="s">
        <v>930</v>
      </c>
      <c r="H538" s="816">
        <v>3</v>
      </c>
      <c r="I538" s="816">
        <v>1893</v>
      </c>
      <c r="K538" s="815" t="s">
        <v>684</v>
      </c>
      <c r="L538" s="815" t="s">
        <v>924</v>
      </c>
      <c r="M538" s="815" t="s">
        <v>853</v>
      </c>
      <c r="N538" s="816">
        <v>1</v>
      </c>
      <c r="P538" s="815" t="s">
        <v>930</v>
      </c>
      <c r="Q538" s="816">
        <v>5</v>
      </c>
      <c r="R538" s="816">
        <v>158</v>
      </c>
      <c r="S538" s="879"/>
      <c r="U538" s="815" t="s">
        <v>922</v>
      </c>
      <c r="V538" s="815" t="s">
        <v>814</v>
      </c>
      <c r="W538" s="816">
        <v>2007</v>
      </c>
      <c r="X538" s="815" t="s">
        <v>809</v>
      </c>
      <c r="Z538" s="815" t="s">
        <v>899</v>
      </c>
      <c r="AA538" s="815" t="s">
        <v>809</v>
      </c>
      <c r="AB538" s="816">
        <v>5</v>
      </c>
    </row>
    <row r="539" spans="1:28" ht="15">
      <c r="A539" s="815" t="s">
        <v>905</v>
      </c>
      <c r="B539" s="815" t="s">
        <v>815</v>
      </c>
      <c r="C539" s="815" t="s">
        <v>809</v>
      </c>
      <c r="D539" s="815" t="s">
        <v>812</v>
      </c>
      <c r="E539" s="816">
        <v>4</v>
      </c>
      <c r="G539" s="815" t="s">
        <v>930</v>
      </c>
      <c r="H539" s="816">
        <v>4</v>
      </c>
      <c r="I539" s="816">
        <v>6351</v>
      </c>
      <c r="K539" s="815" t="s">
        <v>684</v>
      </c>
      <c r="L539" s="815" t="s">
        <v>924</v>
      </c>
      <c r="M539" s="815" t="s">
        <v>854</v>
      </c>
      <c r="N539" s="816">
        <v>1</v>
      </c>
      <c r="P539" s="815" t="s">
        <v>930</v>
      </c>
      <c r="Q539" s="816">
        <v>6</v>
      </c>
      <c r="R539" s="816">
        <v>99</v>
      </c>
      <c r="S539" s="879"/>
      <c r="U539" s="815" t="s">
        <v>922</v>
      </c>
      <c r="V539" s="815" t="s">
        <v>813</v>
      </c>
      <c r="W539" s="816">
        <v>1825</v>
      </c>
      <c r="X539" s="815" t="s">
        <v>810</v>
      </c>
      <c r="Z539" s="815" t="s">
        <v>901</v>
      </c>
      <c r="AA539" s="815" t="s">
        <v>810</v>
      </c>
      <c r="AB539" s="816">
        <v>4</v>
      </c>
    </row>
    <row r="540" spans="1:28" ht="15">
      <c r="A540" s="815" t="s">
        <v>905</v>
      </c>
      <c r="B540" s="815" t="s">
        <v>815</v>
      </c>
      <c r="C540" s="815" t="s">
        <v>809</v>
      </c>
      <c r="D540" s="815" t="s">
        <v>811</v>
      </c>
      <c r="E540" s="816">
        <v>2</v>
      </c>
      <c r="G540" s="815" t="s">
        <v>930</v>
      </c>
      <c r="H540" s="816">
        <v>5</v>
      </c>
      <c r="I540" s="816">
        <v>879</v>
      </c>
      <c r="K540" s="815" t="s">
        <v>684</v>
      </c>
      <c r="L540" s="815" t="s">
        <v>924</v>
      </c>
      <c r="M540" s="815" t="s">
        <v>856</v>
      </c>
      <c r="N540" s="816">
        <v>1</v>
      </c>
      <c r="P540" s="815" t="s">
        <v>930</v>
      </c>
      <c r="Q540" s="816">
        <v>7</v>
      </c>
      <c r="R540" s="816">
        <v>81</v>
      </c>
      <c r="S540" s="879"/>
      <c r="U540" s="815" t="s">
        <v>922</v>
      </c>
      <c r="V540" s="815" t="s">
        <v>813</v>
      </c>
      <c r="W540" s="816">
        <v>5878</v>
      </c>
      <c r="X540" s="815" t="s">
        <v>809</v>
      </c>
      <c r="Z540" s="815" t="s">
        <v>901</v>
      </c>
      <c r="AA540" s="815" t="s">
        <v>809</v>
      </c>
      <c r="AB540" s="816">
        <v>2</v>
      </c>
    </row>
    <row r="541" spans="1:28" ht="15">
      <c r="A541" s="815" t="s">
        <v>905</v>
      </c>
      <c r="B541" s="815" t="s">
        <v>997</v>
      </c>
      <c r="C541" s="815" t="s">
        <v>810</v>
      </c>
      <c r="D541" s="815" t="s">
        <v>812</v>
      </c>
      <c r="E541" s="816">
        <v>812</v>
      </c>
      <c r="G541" s="815" t="s">
        <v>930</v>
      </c>
      <c r="H541" s="816">
        <v>6</v>
      </c>
      <c r="I541" s="816">
        <v>888</v>
      </c>
      <c r="K541" s="815" t="s">
        <v>684</v>
      </c>
      <c r="L541" s="815" t="s">
        <v>924</v>
      </c>
      <c r="M541" s="815" t="s">
        <v>681</v>
      </c>
      <c r="N541" s="816">
        <v>3</v>
      </c>
      <c r="P541" s="815" t="s">
        <v>930</v>
      </c>
      <c r="Q541" s="816">
        <v>8</v>
      </c>
      <c r="R541" s="816">
        <v>52</v>
      </c>
      <c r="S541" s="879"/>
      <c r="U541" s="815" t="s">
        <v>983</v>
      </c>
      <c r="V541" s="815" t="s">
        <v>815</v>
      </c>
      <c r="W541" s="816">
        <v>2</v>
      </c>
      <c r="X541" s="815" t="s">
        <v>810</v>
      </c>
      <c r="Z541" s="815" t="s">
        <v>903</v>
      </c>
      <c r="AA541" s="815" t="s">
        <v>810</v>
      </c>
      <c r="AB541" s="816">
        <v>15</v>
      </c>
    </row>
    <row r="542" spans="1:28" ht="15">
      <c r="A542" s="815" t="s">
        <v>905</v>
      </c>
      <c r="B542" s="815" t="s">
        <v>997</v>
      </c>
      <c r="C542" s="815" t="s">
        <v>810</v>
      </c>
      <c r="D542" s="815" t="s">
        <v>811</v>
      </c>
      <c r="E542" s="816">
        <v>436</v>
      </c>
      <c r="G542" s="815" t="s">
        <v>930</v>
      </c>
      <c r="H542" s="816">
        <v>7</v>
      </c>
      <c r="I542" s="816">
        <v>854</v>
      </c>
      <c r="K542" s="815" t="s">
        <v>684</v>
      </c>
      <c r="L542" s="815" t="s">
        <v>924</v>
      </c>
      <c r="M542" s="815" t="s">
        <v>857</v>
      </c>
      <c r="N542" s="816">
        <v>2</v>
      </c>
      <c r="P542" s="815" t="s">
        <v>930</v>
      </c>
      <c r="Q542" s="816">
        <v>9</v>
      </c>
      <c r="R542" s="816">
        <v>21</v>
      </c>
      <c r="S542" s="879"/>
      <c r="U542" s="815" t="s">
        <v>983</v>
      </c>
      <c r="V542" s="815" t="s">
        <v>815</v>
      </c>
      <c r="W542" s="816">
        <v>2</v>
      </c>
      <c r="X542" s="815" t="s">
        <v>809</v>
      </c>
      <c r="Z542" s="815" t="s">
        <v>903</v>
      </c>
      <c r="AA542" s="815" t="s">
        <v>809</v>
      </c>
      <c r="AB542" s="816">
        <v>24</v>
      </c>
    </row>
    <row r="543" spans="1:28" ht="15">
      <c r="A543" s="815" t="s">
        <v>905</v>
      </c>
      <c r="B543" s="815" t="s">
        <v>997</v>
      </c>
      <c r="C543" s="815" t="s">
        <v>809</v>
      </c>
      <c r="D543" s="815" t="s">
        <v>812</v>
      </c>
      <c r="E543" s="816">
        <v>793</v>
      </c>
      <c r="G543" s="815" t="s">
        <v>930</v>
      </c>
      <c r="H543" s="816">
        <v>8</v>
      </c>
      <c r="I543" s="816">
        <v>668</v>
      </c>
      <c r="K543" s="815" t="s">
        <v>684</v>
      </c>
      <c r="L543" s="815" t="s">
        <v>924</v>
      </c>
      <c r="M543" s="815" t="s">
        <v>858</v>
      </c>
      <c r="N543" s="816">
        <v>2</v>
      </c>
      <c r="P543" s="815" t="s">
        <v>930</v>
      </c>
      <c r="Q543" s="816">
        <v>10</v>
      </c>
      <c r="R543" s="816">
        <v>32</v>
      </c>
      <c r="S543" s="879"/>
      <c r="U543" s="815" t="s">
        <v>983</v>
      </c>
      <c r="V543" s="815" t="s">
        <v>814</v>
      </c>
      <c r="W543" s="816">
        <v>1633</v>
      </c>
      <c r="X543" s="815" t="s">
        <v>810</v>
      </c>
      <c r="Z543" s="815" t="s">
        <v>905</v>
      </c>
      <c r="AA543" s="815" t="s">
        <v>809</v>
      </c>
      <c r="AB543" s="816">
        <v>3</v>
      </c>
    </row>
    <row r="544" spans="1:28" ht="15">
      <c r="A544" s="815" t="s">
        <v>905</v>
      </c>
      <c r="B544" s="815" t="s">
        <v>997</v>
      </c>
      <c r="C544" s="815" t="s">
        <v>809</v>
      </c>
      <c r="D544" s="815" t="s">
        <v>811</v>
      </c>
      <c r="E544" s="816">
        <v>374</v>
      </c>
      <c r="G544" s="815" t="s">
        <v>930</v>
      </c>
      <c r="H544" s="816">
        <v>9</v>
      </c>
      <c r="I544" s="816">
        <v>531</v>
      </c>
      <c r="K544" s="815" t="s">
        <v>684</v>
      </c>
      <c r="L544" s="815" t="s">
        <v>924</v>
      </c>
      <c r="M544" s="815" t="s">
        <v>859</v>
      </c>
      <c r="N544" s="816">
        <v>1</v>
      </c>
      <c r="P544" s="815" t="s">
        <v>930</v>
      </c>
      <c r="Q544" s="816">
        <v>11</v>
      </c>
      <c r="R544" s="816">
        <v>11</v>
      </c>
      <c r="S544" s="879"/>
      <c r="U544" s="815" t="s">
        <v>983</v>
      </c>
      <c r="V544" s="815" t="s">
        <v>814</v>
      </c>
      <c r="W544" s="816">
        <v>1029</v>
      </c>
      <c r="X544" s="815" t="s">
        <v>809</v>
      </c>
      <c r="Z544" s="815" t="s">
        <v>907</v>
      </c>
      <c r="AA544" s="815" t="s">
        <v>810</v>
      </c>
      <c r="AB544" s="816">
        <v>10</v>
      </c>
    </row>
    <row r="545" spans="1:28" ht="15">
      <c r="A545" s="815" t="s">
        <v>907</v>
      </c>
      <c r="B545" s="815" t="s">
        <v>677</v>
      </c>
      <c r="C545" s="815" t="s">
        <v>810</v>
      </c>
      <c r="D545" s="815" t="s">
        <v>812</v>
      </c>
      <c r="E545" s="816">
        <v>1455</v>
      </c>
      <c r="G545" s="815" t="s">
        <v>930</v>
      </c>
      <c r="H545" s="816">
        <v>10</v>
      </c>
      <c r="I545" s="816">
        <v>460</v>
      </c>
      <c r="K545" s="815" t="s">
        <v>684</v>
      </c>
      <c r="L545" s="815" t="s">
        <v>924</v>
      </c>
      <c r="M545" s="815" t="s">
        <v>864</v>
      </c>
      <c r="N545" s="816">
        <v>31</v>
      </c>
      <c r="P545" s="815" t="s">
        <v>930</v>
      </c>
      <c r="Q545" s="816">
        <v>12</v>
      </c>
      <c r="R545" s="816">
        <v>21</v>
      </c>
      <c r="S545" s="879"/>
      <c r="U545" s="815" t="s">
        <v>983</v>
      </c>
      <c r="V545" s="815" t="s">
        <v>813</v>
      </c>
      <c r="W545" s="816">
        <v>1276</v>
      </c>
      <c r="X545" s="815" t="s">
        <v>810</v>
      </c>
      <c r="Z545" s="815" t="s">
        <v>907</v>
      </c>
      <c r="AA545" s="815" t="s">
        <v>809</v>
      </c>
      <c r="AB545" s="816">
        <v>14</v>
      </c>
    </row>
    <row r="546" spans="1:28" ht="15">
      <c r="A546" s="815" t="s">
        <v>907</v>
      </c>
      <c r="B546" s="815" t="s">
        <v>677</v>
      </c>
      <c r="C546" s="815" t="s">
        <v>810</v>
      </c>
      <c r="D546" s="815" t="s">
        <v>811</v>
      </c>
      <c r="E546" s="816">
        <v>629</v>
      </c>
      <c r="G546" s="815" t="s">
        <v>930</v>
      </c>
      <c r="H546" s="816">
        <v>11</v>
      </c>
      <c r="I546" s="816">
        <v>369</v>
      </c>
      <c r="K546" s="815" t="s">
        <v>684</v>
      </c>
      <c r="L546" s="815" t="s">
        <v>924</v>
      </c>
      <c r="M546" s="815" t="s">
        <v>687</v>
      </c>
      <c r="N546" s="816">
        <v>4519</v>
      </c>
      <c r="P546" s="815" t="s">
        <v>931</v>
      </c>
      <c r="Q546" s="816">
        <v>0</v>
      </c>
      <c r="R546" s="816">
        <v>141</v>
      </c>
      <c r="S546" s="879"/>
      <c r="U546" s="815" t="s">
        <v>983</v>
      </c>
      <c r="V546" s="815" t="s">
        <v>813</v>
      </c>
      <c r="W546" s="816">
        <v>2412</v>
      </c>
      <c r="X546" s="815" t="s">
        <v>809</v>
      </c>
      <c r="Z546" s="815" t="s">
        <v>881</v>
      </c>
      <c r="AA546" s="815" t="s">
        <v>810</v>
      </c>
      <c r="AB546" s="816">
        <v>3</v>
      </c>
    </row>
    <row r="547" spans="1:28" ht="15">
      <c r="A547" s="815" t="s">
        <v>907</v>
      </c>
      <c r="B547" s="815" t="s">
        <v>677</v>
      </c>
      <c r="C547" s="815" t="s">
        <v>809</v>
      </c>
      <c r="D547" s="815" t="s">
        <v>812</v>
      </c>
      <c r="E547" s="816">
        <v>1658</v>
      </c>
      <c r="G547" s="815" t="s">
        <v>930</v>
      </c>
      <c r="H547" s="816">
        <v>12</v>
      </c>
      <c r="I547" s="816">
        <v>526</v>
      </c>
      <c r="K547" s="815" t="s">
        <v>684</v>
      </c>
      <c r="L547" s="815" t="s">
        <v>924</v>
      </c>
      <c r="M547" s="815" t="s">
        <v>689</v>
      </c>
      <c r="N547" s="816">
        <v>7</v>
      </c>
      <c r="P547" s="815" t="s">
        <v>931</v>
      </c>
      <c r="Q547" s="816">
        <v>1</v>
      </c>
      <c r="R547" s="816">
        <v>654</v>
      </c>
      <c r="S547" s="879"/>
      <c r="U547" s="815" t="s">
        <v>950</v>
      </c>
      <c r="V547" s="815" t="s">
        <v>815</v>
      </c>
      <c r="W547" s="816">
        <v>1</v>
      </c>
      <c r="X547" s="815" t="s">
        <v>810</v>
      </c>
      <c r="Z547" s="815" t="s">
        <v>881</v>
      </c>
      <c r="AA547" s="815" t="s">
        <v>809</v>
      </c>
      <c r="AB547" s="816">
        <v>14</v>
      </c>
    </row>
    <row r="548" spans="1:28" ht="15">
      <c r="A548" s="815" t="s">
        <v>907</v>
      </c>
      <c r="B548" s="815" t="s">
        <v>677</v>
      </c>
      <c r="C548" s="815" t="s">
        <v>809</v>
      </c>
      <c r="D548" s="815" t="s">
        <v>811</v>
      </c>
      <c r="E548" s="816">
        <v>824</v>
      </c>
      <c r="G548" s="815" t="s">
        <v>931</v>
      </c>
      <c r="H548" s="816">
        <v>0</v>
      </c>
      <c r="I548" s="816">
        <v>63</v>
      </c>
      <c r="K548" s="815" t="s">
        <v>684</v>
      </c>
      <c r="L548" s="815" t="s">
        <v>924</v>
      </c>
      <c r="M548" s="815" t="s">
        <v>690</v>
      </c>
      <c r="N548" s="816">
        <v>1</v>
      </c>
      <c r="P548" s="815" t="s">
        <v>931</v>
      </c>
      <c r="Q548" s="816">
        <v>2</v>
      </c>
      <c r="R548" s="816">
        <v>1819</v>
      </c>
      <c r="S548" s="879"/>
      <c r="U548" s="815" t="s">
        <v>950</v>
      </c>
      <c r="V548" s="815" t="s">
        <v>815</v>
      </c>
      <c r="W548" s="816">
        <v>1</v>
      </c>
      <c r="X548" s="815" t="s">
        <v>809</v>
      </c>
      <c r="Z548" s="815" t="s">
        <v>910</v>
      </c>
      <c r="AA548" s="815" t="s">
        <v>809</v>
      </c>
      <c r="AB548" s="816">
        <v>1</v>
      </c>
    </row>
    <row r="549" spans="1:28" ht="15">
      <c r="A549" s="815" t="s">
        <v>907</v>
      </c>
      <c r="B549" s="815" t="s">
        <v>681</v>
      </c>
      <c r="C549" s="815" t="s">
        <v>810</v>
      </c>
      <c r="D549" s="815" t="s">
        <v>812</v>
      </c>
      <c r="E549" s="816">
        <v>60</v>
      </c>
      <c r="G549" s="815" t="s">
        <v>931</v>
      </c>
      <c r="H549" s="816">
        <v>1</v>
      </c>
      <c r="I549" s="816">
        <v>277</v>
      </c>
      <c r="K549" s="815" t="s">
        <v>684</v>
      </c>
      <c r="L549" s="815" t="s">
        <v>924</v>
      </c>
      <c r="M549" s="815" t="s">
        <v>691</v>
      </c>
      <c r="N549" s="816">
        <v>747</v>
      </c>
      <c r="P549" s="815" t="s">
        <v>931</v>
      </c>
      <c r="Q549" s="816">
        <v>3</v>
      </c>
      <c r="R549" s="816">
        <v>889</v>
      </c>
      <c r="S549" s="879"/>
      <c r="U549" s="815" t="s">
        <v>950</v>
      </c>
      <c r="V549" s="815" t="s">
        <v>814</v>
      </c>
      <c r="W549" s="816">
        <v>707</v>
      </c>
      <c r="X549" s="815" t="s">
        <v>810</v>
      </c>
      <c r="Z549" s="815" t="s">
        <v>912</v>
      </c>
      <c r="AA549" s="815" t="s">
        <v>810</v>
      </c>
      <c r="AB549" s="816">
        <v>193</v>
      </c>
    </row>
    <row r="550" spans="1:28" ht="15">
      <c r="A550" s="815" t="s">
        <v>907</v>
      </c>
      <c r="B550" s="815" t="s">
        <v>681</v>
      </c>
      <c r="C550" s="815" t="s">
        <v>810</v>
      </c>
      <c r="D550" s="815" t="s">
        <v>811</v>
      </c>
      <c r="E550" s="816">
        <v>84</v>
      </c>
      <c r="G550" s="815" t="s">
        <v>931</v>
      </c>
      <c r="H550" s="816">
        <v>2</v>
      </c>
      <c r="I550" s="816">
        <v>883</v>
      </c>
      <c r="K550" s="815" t="s">
        <v>684</v>
      </c>
      <c r="L550" s="815" t="s">
        <v>925</v>
      </c>
      <c r="M550" s="815" t="s">
        <v>677</v>
      </c>
      <c r="N550" s="816">
        <v>3</v>
      </c>
      <c r="P550" s="815" t="s">
        <v>931</v>
      </c>
      <c r="Q550" s="816">
        <v>4</v>
      </c>
      <c r="R550" s="816">
        <v>5687</v>
      </c>
      <c r="S550" s="879"/>
      <c r="U550" s="815" t="s">
        <v>950</v>
      </c>
      <c r="V550" s="815" t="s">
        <v>814</v>
      </c>
      <c r="W550" s="816">
        <v>425</v>
      </c>
      <c r="X550" s="815" t="s">
        <v>809</v>
      </c>
      <c r="Z550" s="815" t="s">
        <v>912</v>
      </c>
      <c r="AA550" s="815" t="s">
        <v>809</v>
      </c>
      <c r="AB550" s="816">
        <v>214</v>
      </c>
    </row>
    <row r="551" spans="1:28" ht="15">
      <c r="A551" s="815" t="s">
        <v>907</v>
      </c>
      <c r="B551" s="815" t="s">
        <v>681</v>
      </c>
      <c r="C551" s="815" t="s">
        <v>809</v>
      </c>
      <c r="D551" s="815" t="s">
        <v>812</v>
      </c>
      <c r="E551" s="816">
        <v>90</v>
      </c>
      <c r="G551" s="815" t="s">
        <v>931</v>
      </c>
      <c r="H551" s="816">
        <v>3</v>
      </c>
      <c r="I551" s="816">
        <v>489</v>
      </c>
      <c r="K551" s="815" t="s">
        <v>684</v>
      </c>
      <c r="L551" s="815" t="s">
        <v>925</v>
      </c>
      <c r="M551" s="815" t="s">
        <v>847</v>
      </c>
      <c r="N551" s="816">
        <v>4</v>
      </c>
      <c r="P551" s="815" t="s">
        <v>931</v>
      </c>
      <c r="Q551" s="816">
        <v>5</v>
      </c>
      <c r="R551" s="816">
        <v>872</v>
      </c>
      <c r="S551" s="879"/>
      <c r="U551" s="815" t="s">
        <v>950</v>
      </c>
      <c r="V551" s="815" t="s">
        <v>813</v>
      </c>
      <c r="W551" s="816">
        <v>508</v>
      </c>
      <c r="X551" s="815" t="s">
        <v>810</v>
      </c>
      <c r="Z551" s="815" t="s">
        <v>913</v>
      </c>
      <c r="AA551" s="815" t="s">
        <v>810</v>
      </c>
      <c r="AB551" s="816">
        <v>3</v>
      </c>
    </row>
    <row r="552" spans="1:28" ht="15">
      <c r="A552" s="815" t="s">
        <v>907</v>
      </c>
      <c r="B552" s="815" t="s">
        <v>681</v>
      </c>
      <c r="C552" s="815" t="s">
        <v>809</v>
      </c>
      <c r="D552" s="815" t="s">
        <v>811</v>
      </c>
      <c r="E552" s="816">
        <v>112</v>
      </c>
      <c r="G552" s="815" t="s">
        <v>931</v>
      </c>
      <c r="H552" s="816">
        <v>4</v>
      </c>
      <c r="I552" s="816">
        <v>2504</v>
      </c>
      <c r="K552" s="815" t="s">
        <v>684</v>
      </c>
      <c r="L552" s="815" t="s">
        <v>925</v>
      </c>
      <c r="M552" s="815" t="s">
        <v>851</v>
      </c>
      <c r="N552" s="816">
        <v>5</v>
      </c>
      <c r="P552" s="815" t="s">
        <v>931</v>
      </c>
      <c r="Q552" s="816">
        <v>6</v>
      </c>
      <c r="R552" s="816">
        <v>819</v>
      </c>
      <c r="S552" s="879"/>
      <c r="U552" s="815" t="s">
        <v>950</v>
      </c>
      <c r="V552" s="815" t="s">
        <v>813</v>
      </c>
      <c r="W552" s="816">
        <v>1098</v>
      </c>
      <c r="X552" s="815" t="s">
        <v>809</v>
      </c>
      <c r="Z552" s="815" t="s">
        <v>913</v>
      </c>
      <c r="AA552" s="815" t="s">
        <v>809</v>
      </c>
      <c r="AB552" s="816">
        <v>3</v>
      </c>
    </row>
    <row r="553" spans="1:28" ht="15">
      <c r="A553" s="815" t="s">
        <v>907</v>
      </c>
      <c r="B553" s="815" t="s">
        <v>683</v>
      </c>
      <c r="C553" s="815" t="s">
        <v>809</v>
      </c>
      <c r="D553" s="815" t="s">
        <v>812</v>
      </c>
      <c r="E553" s="816">
        <v>1</v>
      </c>
      <c r="G553" s="815" t="s">
        <v>931</v>
      </c>
      <c r="H553" s="816">
        <v>5</v>
      </c>
      <c r="I553" s="816">
        <v>356</v>
      </c>
      <c r="K553" s="815" t="s">
        <v>684</v>
      </c>
      <c r="L553" s="815" t="s">
        <v>925</v>
      </c>
      <c r="M553" s="815" t="s">
        <v>852</v>
      </c>
      <c r="N553" s="816">
        <v>683</v>
      </c>
      <c r="P553" s="815" t="s">
        <v>931</v>
      </c>
      <c r="Q553" s="816">
        <v>7</v>
      </c>
      <c r="R553" s="816">
        <v>742</v>
      </c>
      <c r="S553" s="879"/>
      <c r="U553" s="815" t="s">
        <v>985</v>
      </c>
      <c r="V553" s="815" t="s">
        <v>815</v>
      </c>
      <c r="W553" s="816">
        <v>3</v>
      </c>
      <c r="X553" s="815" t="s">
        <v>810</v>
      </c>
      <c r="Z553" s="815" t="s">
        <v>914</v>
      </c>
      <c r="AA553" s="815" t="s">
        <v>810</v>
      </c>
      <c r="AB553" s="816">
        <v>7</v>
      </c>
    </row>
    <row r="554" spans="1:28" ht="15">
      <c r="A554" s="815" t="s">
        <v>907</v>
      </c>
      <c r="B554" s="815" t="s">
        <v>683</v>
      </c>
      <c r="C554" s="815" t="s">
        <v>809</v>
      </c>
      <c r="D554" s="815" t="s">
        <v>811</v>
      </c>
      <c r="E554" s="816">
        <v>1</v>
      </c>
      <c r="G554" s="815" t="s">
        <v>931</v>
      </c>
      <c r="H554" s="816">
        <v>6</v>
      </c>
      <c r="I554" s="816">
        <v>371</v>
      </c>
      <c r="K554" s="815" t="s">
        <v>684</v>
      </c>
      <c r="L554" s="815" t="s">
        <v>925</v>
      </c>
      <c r="M554" s="815" t="s">
        <v>853</v>
      </c>
      <c r="N554" s="816">
        <v>10</v>
      </c>
      <c r="P554" s="815" t="s">
        <v>931</v>
      </c>
      <c r="Q554" s="816">
        <v>8</v>
      </c>
      <c r="R554" s="816">
        <v>587</v>
      </c>
      <c r="S554" s="879"/>
      <c r="U554" s="815" t="s">
        <v>985</v>
      </c>
      <c r="V554" s="815" t="s">
        <v>815</v>
      </c>
      <c r="W554" s="816">
        <v>1</v>
      </c>
      <c r="X554" s="815" t="s">
        <v>809</v>
      </c>
      <c r="Z554" s="815" t="s">
        <v>914</v>
      </c>
      <c r="AA554" s="815" t="s">
        <v>809</v>
      </c>
      <c r="AB554" s="816">
        <v>7</v>
      </c>
    </row>
    <row r="555" spans="1:28" ht="15">
      <c r="A555" s="815" t="s">
        <v>907</v>
      </c>
      <c r="B555" s="815" t="s">
        <v>815</v>
      </c>
      <c r="C555" s="815" t="s">
        <v>809</v>
      </c>
      <c r="D555" s="815" t="s">
        <v>812</v>
      </c>
      <c r="E555" s="816">
        <v>2</v>
      </c>
      <c r="G555" s="815" t="s">
        <v>931</v>
      </c>
      <c r="H555" s="816">
        <v>7</v>
      </c>
      <c r="I555" s="816">
        <v>354</v>
      </c>
      <c r="K555" s="815" t="s">
        <v>684</v>
      </c>
      <c r="L555" s="815" t="s">
        <v>925</v>
      </c>
      <c r="M555" s="815" t="s">
        <v>681</v>
      </c>
      <c r="N555" s="816">
        <v>29</v>
      </c>
      <c r="P555" s="815" t="s">
        <v>931</v>
      </c>
      <c r="Q555" s="816">
        <v>9</v>
      </c>
      <c r="R555" s="816">
        <v>364</v>
      </c>
      <c r="S555" s="879"/>
      <c r="U555" s="815" t="s">
        <v>985</v>
      </c>
      <c r="V555" s="815" t="s">
        <v>814</v>
      </c>
      <c r="W555" s="816">
        <v>1184</v>
      </c>
      <c r="X555" s="815" t="s">
        <v>810</v>
      </c>
      <c r="Z555" s="815" t="s">
        <v>868</v>
      </c>
      <c r="AA555" s="815" t="s">
        <v>810</v>
      </c>
      <c r="AB555" s="816">
        <v>2</v>
      </c>
    </row>
    <row r="556" spans="1:28" ht="15">
      <c r="A556" s="815" t="s">
        <v>907</v>
      </c>
      <c r="B556" s="815" t="s">
        <v>997</v>
      </c>
      <c r="C556" s="815" t="s">
        <v>810</v>
      </c>
      <c r="D556" s="815" t="s">
        <v>812</v>
      </c>
      <c r="E556" s="816">
        <v>255</v>
      </c>
      <c r="G556" s="815" t="s">
        <v>931</v>
      </c>
      <c r="H556" s="816">
        <v>8</v>
      </c>
      <c r="I556" s="816">
        <v>297</v>
      </c>
      <c r="K556" s="815" t="s">
        <v>684</v>
      </c>
      <c r="L556" s="815" t="s">
        <v>925</v>
      </c>
      <c r="M556" s="815" t="s">
        <v>857</v>
      </c>
      <c r="N556" s="816">
        <v>11</v>
      </c>
      <c r="P556" s="815" t="s">
        <v>931</v>
      </c>
      <c r="Q556" s="816">
        <v>10</v>
      </c>
      <c r="R556" s="816">
        <v>255</v>
      </c>
      <c r="S556" s="879"/>
      <c r="U556" s="815" t="s">
        <v>985</v>
      </c>
      <c r="V556" s="815" t="s">
        <v>814</v>
      </c>
      <c r="W556" s="816">
        <v>600</v>
      </c>
      <c r="X556" s="815" t="s">
        <v>809</v>
      </c>
      <c r="Z556" s="815" t="s">
        <v>868</v>
      </c>
      <c r="AA556" s="815" t="s">
        <v>809</v>
      </c>
      <c r="AB556" s="816">
        <v>3</v>
      </c>
    </row>
    <row r="557" spans="1:28" ht="15">
      <c r="A557" s="815" t="s">
        <v>907</v>
      </c>
      <c r="B557" s="815" t="s">
        <v>997</v>
      </c>
      <c r="C557" s="815" t="s">
        <v>810</v>
      </c>
      <c r="D557" s="815" t="s">
        <v>811</v>
      </c>
      <c r="E557" s="816">
        <v>178</v>
      </c>
      <c r="G557" s="815" t="s">
        <v>931</v>
      </c>
      <c r="H557" s="816">
        <v>9</v>
      </c>
      <c r="I557" s="816">
        <v>245</v>
      </c>
      <c r="K557" s="815" t="s">
        <v>684</v>
      </c>
      <c r="L557" s="815" t="s">
        <v>925</v>
      </c>
      <c r="M557" s="815" t="s">
        <v>858</v>
      </c>
      <c r="N557" s="816">
        <v>13</v>
      </c>
      <c r="P557" s="815" t="s">
        <v>931</v>
      </c>
      <c r="Q557" s="816">
        <v>11</v>
      </c>
      <c r="R557" s="816">
        <v>167</v>
      </c>
      <c r="S557" s="879"/>
      <c r="U557" s="815" t="s">
        <v>985</v>
      </c>
      <c r="V557" s="815" t="s">
        <v>813</v>
      </c>
      <c r="W557" s="816">
        <v>651</v>
      </c>
      <c r="X557" s="815" t="s">
        <v>810</v>
      </c>
      <c r="Z557" s="815" t="s">
        <v>916</v>
      </c>
      <c r="AA557" s="815" t="s">
        <v>810</v>
      </c>
      <c r="AB557" s="816">
        <v>8</v>
      </c>
    </row>
    <row r="558" spans="1:28" ht="15">
      <c r="A558" s="815" t="s">
        <v>907</v>
      </c>
      <c r="B558" s="815" t="s">
        <v>997</v>
      </c>
      <c r="C558" s="815" t="s">
        <v>809</v>
      </c>
      <c r="D558" s="815" t="s">
        <v>812</v>
      </c>
      <c r="E558" s="816">
        <v>335</v>
      </c>
      <c r="G558" s="815" t="s">
        <v>931</v>
      </c>
      <c r="H558" s="816">
        <v>10</v>
      </c>
      <c r="I558" s="816">
        <v>181</v>
      </c>
      <c r="K558" s="815" t="s">
        <v>684</v>
      </c>
      <c r="L558" s="815" t="s">
        <v>925</v>
      </c>
      <c r="M558" s="815" t="s">
        <v>859</v>
      </c>
      <c r="N558" s="816">
        <v>2</v>
      </c>
      <c r="P558" s="815" t="s">
        <v>931</v>
      </c>
      <c r="Q558" s="816">
        <v>12</v>
      </c>
      <c r="R558" s="816">
        <v>182</v>
      </c>
      <c r="S558" s="879"/>
      <c r="U558" s="815" t="s">
        <v>985</v>
      </c>
      <c r="V558" s="815" t="s">
        <v>813</v>
      </c>
      <c r="W558" s="816">
        <v>1647</v>
      </c>
      <c r="X558" s="815" t="s">
        <v>809</v>
      </c>
      <c r="Z558" s="815" t="s">
        <v>916</v>
      </c>
      <c r="AA558" s="815" t="s">
        <v>809</v>
      </c>
      <c r="AB558" s="816">
        <v>4</v>
      </c>
    </row>
    <row r="559" spans="1:28" ht="15">
      <c r="A559" s="815" t="s">
        <v>907</v>
      </c>
      <c r="B559" s="815" t="s">
        <v>997</v>
      </c>
      <c r="C559" s="815" t="s">
        <v>809</v>
      </c>
      <c r="D559" s="815" t="s">
        <v>811</v>
      </c>
      <c r="E559" s="816">
        <v>211</v>
      </c>
      <c r="G559" s="815" t="s">
        <v>931</v>
      </c>
      <c r="H559" s="816">
        <v>11</v>
      </c>
      <c r="I559" s="816">
        <v>119</v>
      </c>
      <c r="K559" s="815" t="s">
        <v>684</v>
      </c>
      <c r="L559" s="815" t="s">
        <v>925</v>
      </c>
      <c r="M559" s="815" t="s">
        <v>861</v>
      </c>
      <c r="N559" s="816">
        <v>6</v>
      </c>
      <c r="P559" s="815" t="s">
        <v>932</v>
      </c>
      <c r="Q559" s="816">
        <v>0</v>
      </c>
      <c r="R559" s="816">
        <v>14</v>
      </c>
      <c r="S559" s="879"/>
      <c r="U559" s="815" t="s">
        <v>889</v>
      </c>
      <c r="V559" s="815" t="s">
        <v>815</v>
      </c>
      <c r="W559" s="816">
        <v>1</v>
      </c>
      <c r="X559" s="815" t="s">
        <v>809</v>
      </c>
      <c r="Z559" s="815" t="s">
        <v>896</v>
      </c>
      <c r="AA559" s="815" t="s">
        <v>810</v>
      </c>
      <c r="AB559" s="816">
        <v>117</v>
      </c>
    </row>
    <row r="560" spans="1:28" ht="15">
      <c r="A560" s="815" t="s">
        <v>907</v>
      </c>
      <c r="B560" s="815" t="s">
        <v>998</v>
      </c>
      <c r="C560" s="815" t="s">
        <v>810</v>
      </c>
      <c r="D560" s="815" t="s">
        <v>812</v>
      </c>
      <c r="E560" s="816">
        <v>4</v>
      </c>
      <c r="G560" s="815" t="s">
        <v>931</v>
      </c>
      <c r="H560" s="816">
        <v>12</v>
      </c>
      <c r="I560" s="816">
        <v>150</v>
      </c>
      <c r="K560" s="815" t="s">
        <v>684</v>
      </c>
      <c r="L560" s="815" t="s">
        <v>925</v>
      </c>
      <c r="M560" s="815" t="s">
        <v>683</v>
      </c>
      <c r="N560" s="816">
        <v>1</v>
      </c>
      <c r="P560" s="815" t="s">
        <v>932</v>
      </c>
      <c r="Q560" s="816">
        <v>1</v>
      </c>
      <c r="R560" s="816">
        <v>53</v>
      </c>
      <c r="S560" s="879"/>
      <c r="U560" s="815" t="s">
        <v>889</v>
      </c>
      <c r="V560" s="815" t="s">
        <v>814</v>
      </c>
      <c r="W560" s="816">
        <v>219</v>
      </c>
      <c r="X560" s="815" t="s">
        <v>810</v>
      </c>
      <c r="Z560" s="815" t="s">
        <v>896</v>
      </c>
      <c r="AA560" s="815" t="s">
        <v>809</v>
      </c>
      <c r="AB560" s="816">
        <v>130</v>
      </c>
    </row>
    <row r="561" spans="1:28" ht="15">
      <c r="A561" s="815" t="s">
        <v>907</v>
      </c>
      <c r="B561" s="815" t="s">
        <v>998</v>
      </c>
      <c r="C561" s="815" t="s">
        <v>810</v>
      </c>
      <c r="D561" s="815" t="s">
        <v>811</v>
      </c>
      <c r="E561" s="816">
        <v>2</v>
      </c>
      <c r="G561" s="815" t="s">
        <v>932</v>
      </c>
      <c r="H561" s="816">
        <v>0</v>
      </c>
      <c r="I561" s="816">
        <v>42</v>
      </c>
      <c r="K561" s="815" t="s">
        <v>684</v>
      </c>
      <c r="L561" s="815" t="s">
        <v>925</v>
      </c>
      <c r="M561" s="815" t="s">
        <v>863</v>
      </c>
      <c r="N561" s="816">
        <v>9</v>
      </c>
      <c r="P561" s="815" t="s">
        <v>932</v>
      </c>
      <c r="Q561" s="816">
        <v>2</v>
      </c>
      <c r="R561" s="816">
        <v>228</v>
      </c>
      <c r="S561" s="879"/>
      <c r="U561" s="815" t="s">
        <v>889</v>
      </c>
      <c r="V561" s="815" t="s">
        <v>814</v>
      </c>
      <c r="W561" s="816">
        <v>148</v>
      </c>
      <c r="X561" s="815" t="s">
        <v>809</v>
      </c>
      <c r="Z561" s="815" t="s">
        <v>919</v>
      </c>
      <c r="AA561" s="815" t="s">
        <v>810</v>
      </c>
      <c r="AB561" s="816">
        <v>101</v>
      </c>
    </row>
    <row r="562" spans="1:28" ht="15">
      <c r="A562" s="815" t="s">
        <v>907</v>
      </c>
      <c r="B562" s="815" t="s">
        <v>998</v>
      </c>
      <c r="C562" s="815" t="s">
        <v>809</v>
      </c>
      <c r="D562" s="815" t="s">
        <v>812</v>
      </c>
      <c r="E562" s="816">
        <v>3</v>
      </c>
      <c r="G562" s="815" t="s">
        <v>932</v>
      </c>
      <c r="H562" s="816">
        <v>1</v>
      </c>
      <c r="I562" s="816">
        <v>291</v>
      </c>
      <c r="K562" s="815" t="s">
        <v>684</v>
      </c>
      <c r="L562" s="815" t="s">
        <v>925</v>
      </c>
      <c r="M562" s="815" t="s">
        <v>864</v>
      </c>
      <c r="N562" s="816">
        <v>22</v>
      </c>
      <c r="P562" s="815" t="s">
        <v>932</v>
      </c>
      <c r="Q562" s="816">
        <v>3</v>
      </c>
      <c r="R562" s="816">
        <v>101</v>
      </c>
      <c r="S562" s="879"/>
      <c r="U562" s="815" t="s">
        <v>889</v>
      </c>
      <c r="V562" s="815" t="s">
        <v>813</v>
      </c>
      <c r="W562" s="816">
        <v>481</v>
      </c>
      <c r="X562" s="815" t="s">
        <v>810</v>
      </c>
      <c r="Z562" s="815" t="s">
        <v>919</v>
      </c>
      <c r="AA562" s="815" t="s">
        <v>809</v>
      </c>
      <c r="AB562" s="816">
        <v>127</v>
      </c>
    </row>
    <row r="563" spans="1:28" ht="15">
      <c r="A563" s="815" t="s">
        <v>907</v>
      </c>
      <c r="B563" s="815" t="s">
        <v>998</v>
      </c>
      <c r="C563" s="815" t="s">
        <v>809</v>
      </c>
      <c r="D563" s="815" t="s">
        <v>811</v>
      </c>
      <c r="E563" s="816">
        <v>4</v>
      </c>
      <c r="G563" s="815" t="s">
        <v>932</v>
      </c>
      <c r="H563" s="816">
        <v>2</v>
      </c>
      <c r="I563" s="816">
        <v>793</v>
      </c>
      <c r="K563" s="815" t="s">
        <v>684</v>
      </c>
      <c r="L563" s="815" t="s">
        <v>925</v>
      </c>
      <c r="M563" s="815" t="s">
        <v>687</v>
      </c>
      <c r="N563" s="816">
        <v>11023</v>
      </c>
      <c r="P563" s="815" t="s">
        <v>932</v>
      </c>
      <c r="Q563" s="816">
        <v>4</v>
      </c>
      <c r="R563" s="816">
        <v>663</v>
      </c>
      <c r="S563" s="879"/>
      <c r="U563" s="815" t="s">
        <v>889</v>
      </c>
      <c r="V563" s="815" t="s">
        <v>813</v>
      </c>
      <c r="W563" s="816">
        <v>955</v>
      </c>
      <c r="X563" s="815" t="s">
        <v>809</v>
      </c>
      <c r="Z563" s="815" t="s">
        <v>921</v>
      </c>
      <c r="AA563" s="815" t="s">
        <v>810</v>
      </c>
      <c r="AB563" s="816">
        <v>6</v>
      </c>
    </row>
    <row r="564" spans="1:28" ht="15">
      <c r="A564" s="815" t="s">
        <v>881</v>
      </c>
      <c r="B564" s="815" t="s">
        <v>677</v>
      </c>
      <c r="C564" s="815" t="s">
        <v>810</v>
      </c>
      <c r="D564" s="815" t="s">
        <v>812</v>
      </c>
      <c r="E564" s="816">
        <v>2087</v>
      </c>
      <c r="G564" s="815" t="s">
        <v>932</v>
      </c>
      <c r="H564" s="816">
        <v>3</v>
      </c>
      <c r="I564" s="816">
        <v>456</v>
      </c>
      <c r="K564" s="815" t="s">
        <v>684</v>
      </c>
      <c r="L564" s="815" t="s">
        <v>925</v>
      </c>
      <c r="M564" s="815" t="s">
        <v>688</v>
      </c>
      <c r="N564" s="816">
        <v>2</v>
      </c>
      <c r="P564" s="815" t="s">
        <v>932</v>
      </c>
      <c r="Q564" s="816">
        <v>5</v>
      </c>
      <c r="R564" s="816">
        <v>118</v>
      </c>
      <c r="S564" s="879"/>
      <c r="U564" s="815" t="s">
        <v>986</v>
      </c>
      <c r="V564" s="815" t="s">
        <v>815</v>
      </c>
      <c r="W564" s="816">
        <v>2</v>
      </c>
      <c r="X564" s="815" t="s">
        <v>810</v>
      </c>
      <c r="Z564" s="815" t="s">
        <v>921</v>
      </c>
      <c r="AA564" s="815" t="s">
        <v>809</v>
      </c>
      <c r="AB564" s="816">
        <v>11</v>
      </c>
    </row>
    <row r="565" spans="1:28" ht="15">
      <c r="A565" s="815" t="s">
        <v>881</v>
      </c>
      <c r="B565" s="815" t="s">
        <v>677</v>
      </c>
      <c r="C565" s="815" t="s">
        <v>810</v>
      </c>
      <c r="D565" s="815" t="s">
        <v>811</v>
      </c>
      <c r="E565" s="816">
        <v>3598</v>
      </c>
      <c r="G565" s="815" t="s">
        <v>932</v>
      </c>
      <c r="H565" s="816">
        <v>4</v>
      </c>
      <c r="I565" s="816">
        <v>2013</v>
      </c>
      <c r="K565" s="815" t="s">
        <v>684</v>
      </c>
      <c r="L565" s="815" t="s">
        <v>925</v>
      </c>
      <c r="M565" s="815" t="s">
        <v>689</v>
      </c>
      <c r="N565" s="816">
        <v>45</v>
      </c>
      <c r="P565" s="815" t="s">
        <v>932</v>
      </c>
      <c r="Q565" s="816">
        <v>6</v>
      </c>
      <c r="R565" s="816">
        <v>119</v>
      </c>
      <c r="S565" s="879"/>
      <c r="U565" s="815" t="s">
        <v>986</v>
      </c>
      <c r="V565" s="815" t="s">
        <v>815</v>
      </c>
      <c r="W565" s="816">
        <v>1</v>
      </c>
      <c r="X565" s="815" t="s">
        <v>809</v>
      </c>
      <c r="Z565" s="815" t="s">
        <v>883</v>
      </c>
      <c r="AA565" s="815" t="s">
        <v>810</v>
      </c>
      <c r="AB565" s="816">
        <v>91</v>
      </c>
    </row>
    <row r="566" spans="1:28" ht="15">
      <c r="A566" s="815" t="s">
        <v>881</v>
      </c>
      <c r="B566" s="815" t="s">
        <v>677</v>
      </c>
      <c r="C566" s="815" t="s">
        <v>809</v>
      </c>
      <c r="D566" s="815" t="s">
        <v>812</v>
      </c>
      <c r="E566" s="816">
        <v>2414</v>
      </c>
      <c r="G566" s="815" t="s">
        <v>932</v>
      </c>
      <c r="H566" s="816">
        <v>5</v>
      </c>
      <c r="I566" s="816">
        <v>425</v>
      </c>
      <c r="K566" s="815" t="s">
        <v>684</v>
      </c>
      <c r="L566" s="815" t="s">
        <v>925</v>
      </c>
      <c r="M566" s="815" t="s">
        <v>690</v>
      </c>
      <c r="N566" s="816">
        <v>16</v>
      </c>
      <c r="P566" s="815" t="s">
        <v>932</v>
      </c>
      <c r="Q566" s="816">
        <v>7</v>
      </c>
      <c r="R566" s="816">
        <v>91</v>
      </c>
      <c r="S566" s="879"/>
      <c r="U566" s="815" t="s">
        <v>986</v>
      </c>
      <c r="V566" s="815" t="s">
        <v>814</v>
      </c>
      <c r="W566" s="816">
        <v>538</v>
      </c>
      <c r="X566" s="815" t="s">
        <v>810</v>
      </c>
      <c r="Z566" s="815" t="s">
        <v>883</v>
      </c>
      <c r="AA566" s="815" t="s">
        <v>809</v>
      </c>
      <c r="AB566" s="816">
        <v>121</v>
      </c>
    </row>
    <row r="567" spans="1:28" ht="15">
      <c r="A567" s="815" t="s">
        <v>881</v>
      </c>
      <c r="B567" s="815" t="s">
        <v>677</v>
      </c>
      <c r="C567" s="815" t="s">
        <v>809</v>
      </c>
      <c r="D567" s="815" t="s">
        <v>811</v>
      </c>
      <c r="E567" s="816">
        <v>3943</v>
      </c>
      <c r="G567" s="815" t="s">
        <v>932</v>
      </c>
      <c r="H567" s="816">
        <v>6</v>
      </c>
      <c r="I567" s="816">
        <v>542</v>
      </c>
      <c r="K567" s="815" t="s">
        <v>684</v>
      </c>
      <c r="L567" s="815" t="s">
        <v>925</v>
      </c>
      <c r="M567" s="815" t="s">
        <v>691</v>
      </c>
      <c r="N567" s="816">
        <v>2972</v>
      </c>
      <c r="P567" s="815" t="s">
        <v>932</v>
      </c>
      <c r="Q567" s="816">
        <v>8</v>
      </c>
      <c r="R567" s="816">
        <v>75</v>
      </c>
      <c r="S567" s="879"/>
      <c r="U567" s="815" t="s">
        <v>986</v>
      </c>
      <c r="V567" s="815" t="s">
        <v>814</v>
      </c>
      <c r="W567" s="816">
        <v>277</v>
      </c>
      <c r="X567" s="815" t="s">
        <v>809</v>
      </c>
      <c r="Z567" s="815" t="s">
        <v>898</v>
      </c>
      <c r="AA567" s="815" t="s">
        <v>810</v>
      </c>
      <c r="AB567" s="816">
        <v>170</v>
      </c>
    </row>
    <row r="568" spans="1:28" ht="15">
      <c r="A568" s="815" t="s">
        <v>881</v>
      </c>
      <c r="B568" s="815" t="s">
        <v>681</v>
      </c>
      <c r="C568" s="815" t="s">
        <v>810</v>
      </c>
      <c r="D568" s="815" t="s">
        <v>812</v>
      </c>
      <c r="E568" s="816">
        <v>65</v>
      </c>
      <c r="G568" s="815" t="s">
        <v>932</v>
      </c>
      <c r="H568" s="816">
        <v>7</v>
      </c>
      <c r="I568" s="816">
        <v>549</v>
      </c>
      <c r="K568" s="815" t="s">
        <v>687</v>
      </c>
      <c r="L568" s="815" t="s">
        <v>869</v>
      </c>
      <c r="M568" s="815" t="s">
        <v>850</v>
      </c>
      <c r="N568" s="816">
        <v>1</v>
      </c>
      <c r="P568" s="815" t="s">
        <v>932</v>
      </c>
      <c r="Q568" s="816">
        <v>9</v>
      </c>
      <c r="R568" s="816">
        <v>71</v>
      </c>
      <c r="S568" s="879"/>
      <c r="U568" s="815" t="s">
        <v>986</v>
      </c>
      <c r="V568" s="815" t="s">
        <v>813</v>
      </c>
      <c r="W568" s="816">
        <v>264</v>
      </c>
      <c r="X568" s="815" t="s">
        <v>810</v>
      </c>
      <c r="Z568" s="815" t="s">
        <v>898</v>
      </c>
      <c r="AA568" s="815" t="s">
        <v>809</v>
      </c>
      <c r="AB568" s="816">
        <v>232</v>
      </c>
    </row>
    <row r="569" spans="1:28" ht="15">
      <c r="A569" s="815" t="s">
        <v>881</v>
      </c>
      <c r="B569" s="815" t="s">
        <v>681</v>
      </c>
      <c r="C569" s="815" t="s">
        <v>810</v>
      </c>
      <c r="D569" s="815" t="s">
        <v>811</v>
      </c>
      <c r="E569" s="816">
        <v>65</v>
      </c>
      <c r="G569" s="815" t="s">
        <v>932</v>
      </c>
      <c r="H569" s="816">
        <v>8</v>
      </c>
      <c r="I569" s="816">
        <v>508</v>
      </c>
      <c r="K569" s="815" t="s">
        <v>687</v>
      </c>
      <c r="L569" s="815" t="s">
        <v>869</v>
      </c>
      <c r="M569" s="815" t="s">
        <v>852</v>
      </c>
      <c r="N569" s="816">
        <v>1</v>
      </c>
      <c r="P569" s="815" t="s">
        <v>932</v>
      </c>
      <c r="Q569" s="816">
        <v>10</v>
      </c>
      <c r="R569" s="816">
        <v>52</v>
      </c>
      <c r="S569" s="879"/>
      <c r="U569" s="815" t="s">
        <v>986</v>
      </c>
      <c r="V569" s="815" t="s">
        <v>813</v>
      </c>
      <c r="W569" s="816">
        <v>747</v>
      </c>
      <c r="X569" s="815" t="s">
        <v>809</v>
      </c>
      <c r="Z569" s="815" t="s">
        <v>915</v>
      </c>
      <c r="AA569" s="815" t="s">
        <v>810</v>
      </c>
      <c r="AB569" s="816">
        <v>3</v>
      </c>
    </row>
    <row r="570" spans="1:28" ht="15">
      <c r="A570" s="815" t="s">
        <v>881</v>
      </c>
      <c r="B570" s="815" t="s">
        <v>681</v>
      </c>
      <c r="C570" s="815" t="s">
        <v>809</v>
      </c>
      <c r="D570" s="815" t="s">
        <v>812</v>
      </c>
      <c r="E570" s="816">
        <v>78</v>
      </c>
      <c r="G570" s="815" t="s">
        <v>932</v>
      </c>
      <c r="H570" s="816">
        <v>9</v>
      </c>
      <c r="I570" s="816">
        <v>412</v>
      </c>
      <c r="K570" s="815" t="s">
        <v>687</v>
      </c>
      <c r="L570" s="815" t="s">
        <v>869</v>
      </c>
      <c r="M570" s="815" t="s">
        <v>857</v>
      </c>
      <c r="N570" s="816">
        <v>1</v>
      </c>
      <c r="P570" s="815" t="s">
        <v>932</v>
      </c>
      <c r="Q570" s="816">
        <v>11</v>
      </c>
      <c r="R570" s="816">
        <v>36</v>
      </c>
      <c r="S570" s="879"/>
      <c r="U570" s="815" t="s">
        <v>987</v>
      </c>
      <c r="V570" s="815" t="s">
        <v>815</v>
      </c>
      <c r="W570" s="816">
        <v>2</v>
      </c>
      <c r="X570" s="815" t="s">
        <v>809</v>
      </c>
      <c r="Z570" s="815" t="s">
        <v>915</v>
      </c>
      <c r="AA570" s="815" t="s">
        <v>809</v>
      </c>
      <c r="AB570" s="816">
        <v>12</v>
      </c>
    </row>
    <row r="571" spans="1:28" ht="15">
      <c r="A571" s="815" t="s">
        <v>881</v>
      </c>
      <c r="B571" s="815" t="s">
        <v>681</v>
      </c>
      <c r="C571" s="815" t="s">
        <v>809</v>
      </c>
      <c r="D571" s="815" t="s">
        <v>811</v>
      </c>
      <c r="E571" s="816">
        <v>91</v>
      </c>
      <c r="G571" s="815" t="s">
        <v>932</v>
      </c>
      <c r="H571" s="816">
        <v>10</v>
      </c>
      <c r="I571" s="816">
        <v>322</v>
      </c>
      <c r="K571" s="815" t="s">
        <v>687</v>
      </c>
      <c r="L571" s="815" t="s">
        <v>869</v>
      </c>
      <c r="M571" s="815" t="s">
        <v>864</v>
      </c>
      <c r="N571" s="816">
        <v>1</v>
      </c>
      <c r="P571" s="815" t="s">
        <v>932</v>
      </c>
      <c r="Q571" s="816">
        <v>12</v>
      </c>
      <c r="R571" s="816">
        <v>59</v>
      </c>
      <c r="S571" s="879"/>
      <c r="U571" s="815" t="s">
        <v>987</v>
      </c>
      <c r="V571" s="815" t="s">
        <v>814</v>
      </c>
      <c r="W571" s="816">
        <v>1159</v>
      </c>
      <c r="X571" s="815" t="s">
        <v>810</v>
      </c>
      <c r="Z571" s="815" t="s">
        <v>926</v>
      </c>
      <c r="AA571" s="815" t="s">
        <v>810</v>
      </c>
      <c r="AB571" s="816">
        <v>16</v>
      </c>
    </row>
    <row r="572" spans="1:28" ht="15">
      <c r="A572" s="815" t="s">
        <v>881</v>
      </c>
      <c r="B572" s="815" t="s">
        <v>683</v>
      </c>
      <c r="C572" s="815" t="s">
        <v>810</v>
      </c>
      <c r="D572" s="815" t="s">
        <v>812</v>
      </c>
      <c r="E572" s="816">
        <v>8</v>
      </c>
      <c r="G572" s="815" t="s">
        <v>932</v>
      </c>
      <c r="H572" s="816">
        <v>11</v>
      </c>
      <c r="I572" s="816">
        <v>239</v>
      </c>
      <c r="K572" s="815" t="s">
        <v>687</v>
      </c>
      <c r="L572" s="815" t="s">
        <v>869</v>
      </c>
      <c r="M572" s="815" t="s">
        <v>687</v>
      </c>
      <c r="N572" s="816">
        <v>829</v>
      </c>
      <c r="P572" s="815" t="s">
        <v>885</v>
      </c>
      <c r="Q572" s="816">
        <v>0</v>
      </c>
      <c r="R572" s="816">
        <v>125</v>
      </c>
      <c r="S572" s="879"/>
      <c r="U572" s="815" t="s">
        <v>987</v>
      </c>
      <c r="V572" s="815" t="s">
        <v>814</v>
      </c>
      <c r="W572" s="816">
        <v>534</v>
      </c>
      <c r="X572" s="815" t="s">
        <v>809</v>
      </c>
      <c r="Z572" s="815" t="s">
        <v>926</v>
      </c>
      <c r="AA572" s="815" t="s">
        <v>809</v>
      </c>
      <c r="AB572" s="816">
        <v>13</v>
      </c>
    </row>
    <row r="573" spans="1:28" ht="15">
      <c r="A573" s="815" t="s">
        <v>881</v>
      </c>
      <c r="B573" s="815" t="s">
        <v>683</v>
      </c>
      <c r="C573" s="815" t="s">
        <v>810</v>
      </c>
      <c r="D573" s="815" t="s">
        <v>811</v>
      </c>
      <c r="E573" s="816">
        <v>63</v>
      </c>
      <c r="G573" s="815" t="s">
        <v>932</v>
      </c>
      <c r="H573" s="816">
        <v>12</v>
      </c>
      <c r="I573" s="816">
        <v>311</v>
      </c>
      <c r="K573" s="815" t="s">
        <v>687</v>
      </c>
      <c r="L573" s="815" t="s">
        <v>869</v>
      </c>
      <c r="M573" s="815" t="s">
        <v>691</v>
      </c>
      <c r="N573" s="816">
        <v>568</v>
      </c>
      <c r="P573" s="815" t="s">
        <v>885</v>
      </c>
      <c r="Q573" s="816">
        <v>1</v>
      </c>
      <c r="R573" s="816">
        <v>507</v>
      </c>
      <c r="S573" s="879"/>
      <c r="U573" s="815" t="s">
        <v>987</v>
      </c>
      <c r="V573" s="815" t="s">
        <v>813</v>
      </c>
      <c r="W573" s="816">
        <v>496</v>
      </c>
      <c r="X573" s="815" t="s">
        <v>810</v>
      </c>
      <c r="Z573" s="815" t="s">
        <v>927</v>
      </c>
      <c r="AA573" s="815" t="s">
        <v>810</v>
      </c>
      <c r="AB573" s="816">
        <v>4</v>
      </c>
    </row>
    <row r="574" spans="1:28" ht="15">
      <c r="A574" s="815" t="s">
        <v>881</v>
      </c>
      <c r="B574" s="815" t="s">
        <v>683</v>
      </c>
      <c r="C574" s="815" t="s">
        <v>809</v>
      </c>
      <c r="D574" s="815" t="s">
        <v>812</v>
      </c>
      <c r="E574" s="816">
        <v>7</v>
      </c>
      <c r="G574" s="815" t="s">
        <v>885</v>
      </c>
      <c r="H574" s="816">
        <v>0</v>
      </c>
      <c r="I574" s="816">
        <v>843</v>
      </c>
      <c r="K574" s="815" t="s">
        <v>687</v>
      </c>
      <c r="L574" s="815" t="s">
        <v>884</v>
      </c>
      <c r="M574" s="815" t="s">
        <v>677</v>
      </c>
      <c r="N574" s="816">
        <v>8</v>
      </c>
      <c r="P574" s="815" t="s">
        <v>885</v>
      </c>
      <c r="Q574" s="816">
        <v>2</v>
      </c>
      <c r="R574" s="816">
        <v>1685</v>
      </c>
      <c r="S574" s="879"/>
      <c r="U574" s="815" t="s">
        <v>987</v>
      </c>
      <c r="V574" s="815" t="s">
        <v>813</v>
      </c>
      <c r="W574" s="816">
        <v>1419</v>
      </c>
      <c r="X574" s="815" t="s">
        <v>809</v>
      </c>
      <c r="Z574" s="815" t="s">
        <v>927</v>
      </c>
      <c r="AA574" s="815" t="s">
        <v>809</v>
      </c>
      <c r="AB574" s="816">
        <v>9</v>
      </c>
    </row>
    <row r="575" spans="1:28" ht="15">
      <c r="A575" s="815" t="s">
        <v>881</v>
      </c>
      <c r="B575" s="815" t="s">
        <v>683</v>
      </c>
      <c r="C575" s="815" t="s">
        <v>809</v>
      </c>
      <c r="D575" s="815" t="s">
        <v>811</v>
      </c>
      <c r="E575" s="816">
        <v>61</v>
      </c>
      <c r="G575" s="815" t="s">
        <v>885</v>
      </c>
      <c r="H575" s="816">
        <v>1</v>
      </c>
      <c r="I575" s="816">
        <v>3258</v>
      </c>
      <c r="K575" s="815" t="s">
        <v>687</v>
      </c>
      <c r="L575" s="815" t="s">
        <v>884</v>
      </c>
      <c r="M575" s="815" t="s">
        <v>847</v>
      </c>
      <c r="N575" s="816">
        <v>2</v>
      </c>
      <c r="P575" s="815" t="s">
        <v>885</v>
      </c>
      <c r="Q575" s="816">
        <v>3</v>
      </c>
      <c r="R575" s="816">
        <v>637</v>
      </c>
      <c r="S575" s="879"/>
      <c r="U575" s="815" t="s">
        <v>968</v>
      </c>
      <c r="V575" s="815" t="s">
        <v>814</v>
      </c>
      <c r="W575" s="816">
        <v>201</v>
      </c>
      <c r="X575" s="815" t="s">
        <v>810</v>
      </c>
      <c r="Z575" s="815" t="s">
        <v>928</v>
      </c>
      <c r="AA575" s="815" t="s">
        <v>810</v>
      </c>
      <c r="AB575" s="816">
        <v>7</v>
      </c>
    </row>
    <row r="576" spans="1:28" ht="15">
      <c r="A576" s="815" t="s">
        <v>881</v>
      </c>
      <c r="B576" s="815" t="s">
        <v>815</v>
      </c>
      <c r="C576" s="815" t="s">
        <v>810</v>
      </c>
      <c r="D576" s="815" t="s">
        <v>812</v>
      </c>
      <c r="E576" s="816">
        <v>3</v>
      </c>
      <c r="G576" s="815" t="s">
        <v>885</v>
      </c>
      <c r="H576" s="816">
        <v>2</v>
      </c>
      <c r="I576" s="816">
        <v>10261</v>
      </c>
      <c r="K576" s="815" t="s">
        <v>687</v>
      </c>
      <c r="L576" s="815" t="s">
        <v>884</v>
      </c>
      <c r="M576" s="815" t="s">
        <v>848</v>
      </c>
      <c r="N576" s="816">
        <v>1</v>
      </c>
      <c r="P576" s="815" t="s">
        <v>885</v>
      </c>
      <c r="Q576" s="816">
        <v>4</v>
      </c>
      <c r="R576" s="816">
        <v>4300</v>
      </c>
      <c r="S576" s="879"/>
      <c r="U576" s="815" t="s">
        <v>968</v>
      </c>
      <c r="V576" s="815" t="s">
        <v>814</v>
      </c>
      <c r="W576" s="816">
        <v>165</v>
      </c>
      <c r="X576" s="815" t="s">
        <v>809</v>
      </c>
      <c r="Z576" s="815" t="s">
        <v>928</v>
      </c>
      <c r="AA576" s="815" t="s">
        <v>809</v>
      </c>
      <c r="AB576" s="816">
        <v>18</v>
      </c>
    </row>
    <row r="577" spans="1:28" ht="15">
      <c r="A577" s="815" t="s">
        <v>881</v>
      </c>
      <c r="B577" s="815" t="s">
        <v>815</v>
      </c>
      <c r="C577" s="815" t="s">
        <v>810</v>
      </c>
      <c r="D577" s="815" t="s">
        <v>811</v>
      </c>
      <c r="E577" s="816">
        <v>1</v>
      </c>
      <c r="G577" s="815" t="s">
        <v>885</v>
      </c>
      <c r="H577" s="816">
        <v>3</v>
      </c>
      <c r="I577" s="816">
        <v>4532</v>
      </c>
      <c r="K577" s="815" t="s">
        <v>687</v>
      </c>
      <c r="L577" s="815" t="s">
        <v>884</v>
      </c>
      <c r="M577" s="815" t="s">
        <v>852</v>
      </c>
      <c r="N577" s="816">
        <v>736</v>
      </c>
      <c r="P577" s="815" t="s">
        <v>885</v>
      </c>
      <c r="Q577" s="816">
        <v>5</v>
      </c>
      <c r="R577" s="816">
        <v>419</v>
      </c>
      <c r="S577" s="879"/>
      <c r="U577" s="815" t="s">
        <v>968</v>
      </c>
      <c r="V577" s="815" t="s">
        <v>813</v>
      </c>
      <c r="W577" s="816">
        <v>173</v>
      </c>
      <c r="X577" s="815" t="s">
        <v>810</v>
      </c>
      <c r="Z577" s="815" t="s">
        <v>929</v>
      </c>
      <c r="AA577" s="815" t="s">
        <v>810</v>
      </c>
      <c r="AB577" s="816">
        <v>97</v>
      </c>
    </row>
    <row r="578" spans="1:28" ht="15">
      <c r="A578" s="815" t="s">
        <v>881</v>
      </c>
      <c r="B578" s="815" t="s">
        <v>815</v>
      </c>
      <c r="C578" s="815" t="s">
        <v>809</v>
      </c>
      <c r="D578" s="815" t="s">
        <v>812</v>
      </c>
      <c r="E578" s="816">
        <v>1</v>
      </c>
      <c r="G578" s="815" t="s">
        <v>885</v>
      </c>
      <c r="H578" s="816">
        <v>4</v>
      </c>
      <c r="I578" s="816">
        <v>16268</v>
      </c>
      <c r="K578" s="815" t="s">
        <v>687</v>
      </c>
      <c r="L578" s="815" t="s">
        <v>884</v>
      </c>
      <c r="M578" s="815" t="s">
        <v>853</v>
      </c>
      <c r="N578" s="816">
        <v>31</v>
      </c>
      <c r="P578" s="815" t="s">
        <v>885</v>
      </c>
      <c r="Q578" s="816">
        <v>6</v>
      </c>
      <c r="R578" s="816">
        <v>406</v>
      </c>
      <c r="S578" s="879"/>
      <c r="U578" s="815" t="s">
        <v>968</v>
      </c>
      <c r="V578" s="815" t="s">
        <v>813</v>
      </c>
      <c r="W578" s="816">
        <v>304</v>
      </c>
      <c r="X578" s="815" t="s">
        <v>809</v>
      </c>
      <c r="Z578" s="815" t="s">
        <v>929</v>
      </c>
      <c r="AA578" s="815" t="s">
        <v>809</v>
      </c>
      <c r="AB578" s="816">
        <v>112</v>
      </c>
    </row>
    <row r="579" spans="1:28" ht="15">
      <c r="A579" s="815" t="s">
        <v>881</v>
      </c>
      <c r="B579" s="815" t="s">
        <v>814</v>
      </c>
      <c r="C579" s="815" t="s">
        <v>809</v>
      </c>
      <c r="D579" s="815" t="s">
        <v>812</v>
      </c>
      <c r="E579" s="816">
        <v>1</v>
      </c>
      <c r="G579" s="815" t="s">
        <v>885</v>
      </c>
      <c r="H579" s="816">
        <v>5</v>
      </c>
      <c r="I579" s="816">
        <v>2015</v>
      </c>
      <c r="K579" s="815" t="s">
        <v>687</v>
      </c>
      <c r="L579" s="815" t="s">
        <v>884</v>
      </c>
      <c r="M579" s="815" t="s">
        <v>854</v>
      </c>
      <c r="N579" s="816">
        <v>3</v>
      </c>
      <c r="P579" s="815" t="s">
        <v>885</v>
      </c>
      <c r="Q579" s="816">
        <v>7</v>
      </c>
      <c r="R579" s="816">
        <v>335</v>
      </c>
      <c r="S579" s="879"/>
      <c r="U579" s="815" t="s">
        <v>909</v>
      </c>
      <c r="V579" s="815" t="s">
        <v>815</v>
      </c>
      <c r="W579" s="816">
        <v>18</v>
      </c>
      <c r="X579" s="815" t="s">
        <v>810</v>
      </c>
      <c r="Z579" s="815" t="s">
        <v>930</v>
      </c>
      <c r="AA579" s="815" t="s">
        <v>810</v>
      </c>
      <c r="AB579" s="816">
        <v>9</v>
      </c>
    </row>
    <row r="580" spans="1:28" ht="15">
      <c r="A580" s="815" t="s">
        <v>881</v>
      </c>
      <c r="B580" s="815" t="s">
        <v>997</v>
      </c>
      <c r="C580" s="815" t="s">
        <v>810</v>
      </c>
      <c r="D580" s="815" t="s">
        <v>812</v>
      </c>
      <c r="E580" s="816">
        <v>2133</v>
      </c>
      <c r="G580" s="815" t="s">
        <v>885</v>
      </c>
      <c r="H580" s="816">
        <v>6</v>
      </c>
      <c r="I580" s="816">
        <v>2237</v>
      </c>
      <c r="K580" s="815" t="s">
        <v>687</v>
      </c>
      <c r="L580" s="815" t="s">
        <v>884</v>
      </c>
      <c r="M580" s="815" t="s">
        <v>855</v>
      </c>
      <c r="N580" s="816">
        <v>2</v>
      </c>
      <c r="P580" s="815" t="s">
        <v>885</v>
      </c>
      <c r="Q580" s="816">
        <v>8</v>
      </c>
      <c r="R580" s="816">
        <v>247</v>
      </c>
      <c r="S580" s="879"/>
      <c r="U580" s="815" t="s">
        <v>909</v>
      </c>
      <c r="V580" s="815" t="s">
        <v>815</v>
      </c>
      <c r="W580" s="816">
        <v>21</v>
      </c>
      <c r="X580" s="815" t="s">
        <v>809</v>
      </c>
      <c r="Z580" s="815" t="s">
        <v>930</v>
      </c>
      <c r="AA580" s="815" t="s">
        <v>809</v>
      </c>
      <c r="AB580" s="816">
        <v>21</v>
      </c>
    </row>
    <row r="581" spans="1:28" ht="15">
      <c r="A581" s="815" t="s">
        <v>881</v>
      </c>
      <c r="B581" s="815" t="s">
        <v>997</v>
      </c>
      <c r="C581" s="815" t="s">
        <v>810</v>
      </c>
      <c r="D581" s="815" t="s">
        <v>811</v>
      </c>
      <c r="E581" s="816">
        <v>3459</v>
      </c>
      <c r="G581" s="815" t="s">
        <v>885</v>
      </c>
      <c r="H581" s="816">
        <v>7</v>
      </c>
      <c r="I581" s="816">
        <v>2026</v>
      </c>
      <c r="K581" s="815" t="s">
        <v>687</v>
      </c>
      <c r="L581" s="815" t="s">
        <v>884</v>
      </c>
      <c r="M581" s="815" t="s">
        <v>681</v>
      </c>
      <c r="N581" s="816">
        <v>54</v>
      </c>
      <c r="P581" s="815" t="s">
        <v>885</v>
      </c>
      <c r="Q581" s="816">
        <v>9</v>
      </c>
      <c r="R581" s="816">
        <v>122</v>
      </c>
      <c r="S581" s="879"/>
      <c r="U581" s="815" t="s">
        <v>909</v>
      </c>
      <c r="V581" s="815" t="s">
        <v>814</v>
      </c>
      <c r="W581" s="816">
        <v>12621</v>
      </c>
      <c r="X581" s="815" t="s">
        <v>810</v>
      </c>
      <c r="Z581" s="815" t="s">
        <v>931</v>
      </c>
      <c r="AA581" s="815" t="s">
        <v>810</v>
      </c>
      <c r="AB581" s="816">
        <v>23</v>
      </c>
    </row>
    <row r="582" spans="1:28" ht="15">
      <c r="A582" s="815" t="s">
        <v>881</v>
      </c>
      <c r="B582" s="815" t="s">
        <v>997</v>
      </c>
      <c r="C582" s="815" t="s">
        <v>809</v>
      </c>
      <c r="D582" s="815" t="s">
        <v>812</v>
      </c>
      <c r="E582" s="816">
        <v>2022</v>
      </c>
      <c r="G582" s="815" t="s">
        <v>885</v>
      </c>
      <c r="H582" s="816">
        <v>8</v>
      </c>
      <c r="I582" s="816">
        <v>1612</v>
      </c>
      <c r="K582" s="815" t="s">
        <v>687</v>
      </c>
      <c r="L582" s="815" t="s">
        <v>884</v>
      </c>
      <c r="M582" s="815" t="s">
        <v>857</v>
      </c>
      <c r="N582" s="816">
        <v>14</v>
      </c>
      <c r="P582" s="815" t="s">
        <v>885</v>
      </c>
      <c r="Q582" s="816">
        <v>10</v>
      </c>
      <c r="R582" s="816">
        <v>72</v>
      </c>
      <c r="S582" s="879"/>
      <c r="U582" s="815" t="s">
        <v>909</v>
      </c>
      <c r="V582" s="815" t="s">
        <v>814</v>
      </c>
      <c r="W582" s="816">
        <v>8234</v>
      </c>
      <c r="X582" s="815" t="s">
        <v>809</v>
      </c>
      <c r="Z582" s="815" t="s">
        <v>931</v>
      </c>
      <c r="AA582" s="815" t="s">
        <v>809</v>
      </c>
      <c r="AB582" s="816">
        <v>37</v>
      </c>
    </row>
    <row r="583" spans="1:28" ht="15">
      <c r="A583" s="815" t="s">
        <v>881</v>
      </c>
      <c r="B583" s="815" t="s">
        <v>997</v>
      </c>
      <c r="C583" s="815" t="s">
        <v>809</v>
      </c>
      <c r="D583" s="815" t="s">
        <v>811</v>
      </c>
      <c r="E583" s="816">
        <v>3029</v>
      </c>
      <c r="G583" s="815" t="s">
        <v>885</v>
      </c>
      <c r="H583" s="816">
        <v>9</v>
      </c>
      <c r="I583" s="816">
        <v>1144</v>
      </c>
      <c r="K583" s="815" t="s">
        <v>687</v>
      </c>
      <c r="L583" s="815" t="s">
        <v>884</v>
      </c>
      <c r="M583" s="815" t="s">
        <v>858</v>
      </c>
      <c r="N583" s="816">
        <v>11</v>
      </c>
      <c r="P583" s="815" t="s">
        <v>885</v>
      </c>
      <c r="Q583" s="816">
        <v>11</v>
      </c>
      <c r="R583" s="816">
        <v>52</v>
      </c>
      <c r="S583" s="879"/>
      <c r="U583" s="815" t="s">
        <v>909</v>
      </c>
      <c r="V583" s="815" t="s">
        <v>813</v>
      </c>
      <c r="W583" s="816">
        <v>5732</v>
      </c>
      <c r="X583" s="815" t="s">
        <v>810</v>
      </c>
      <c r="Z583" s="815" t="s">
        <v>932</v>
      </c>
      <c r="AA583" s="815" t="s">
        <v>810</v>
      </c>
      <c r="AB583" s="816">
        <v>1</v>
      </c>
    </row>
    <row r="584" spans="1:28" ht="15">
      <c r="A584" s="815" t="s">
        <v>881</v>
      </c>
      <c r="B584" s="815" t="s">
        <v>998</v>
      </c>
      <c r="C584" s="815" t="s">
        <v>810</v>
      </c>
      <c r="D584" s="815" t="s">
        <v>812</v>
      </c>
      <c r="E584" s="816">
        <v>1</v>
      </c>
      <c r="G584" s="815" t="s">
        <v>885</v>
      </c>
      <c r="H584" s="816">
        <v>10</v>
      </c>
      <c r="I584" s="816">
        <v>833</v>
      </c>
      <c r="K584" s="815" t="s">
        <v>687</v>
      </c>
      <c r="L584" s="815" t="s">
        <v>884</v>
      </c>
      <c r="M584" s="815" t="s">
        <v>859</v>
      </c>
      <c r="N584" s="816">
        <v>7</v>
      </c>
      <c r="P584" s="815" t="s">
        <v>885</v>
      </c>
      <c r="Q584" s="816">
        <v>12</v>
      </c>
      <c r="R584" s="816">
        <v>69</v>
      </c>
      <c r="S584" s="879"/>
      <c r="U584" s="815" t="s">
        <v>909</v>
      </c>
      <c r="V584" s="815" t="s">
        <v>813</v>
      </c>
      <c r="W584" s="816">
        <v>11453</v>
      </c>
      <c r="X584" s="815" t="s">
        <v>809</v>
      </c>
      <c r="Z584" s="815" t="s">
        <v>932</v>
      </c>
      <c r="AA584" s="815" t="s">
        <v>809</v>
      </c>
      <c r="AB584" s="816">
        <v>4</v>
      </c>
    </row>
    <row r="585" spans="1:28" ht="15">
      <c r="A585" s="815" t="s">
        <v>881</v>
      </c>
      <c r="B585" s="815" t="s">
        <v>998</v>
      </c>
      <c r="C585" s="815" t="s">
        <v>809</v>
      </c>
      <c r="D585" s="815" t="s">
        <v>812</v>
      </c>
      <c r="E585" s="816">
        <v>3</v>
      </c>
      <c r="G585" s="815" t="s">
        <v>885</v>
      </c>
      <c r="H585" s="816">
        <v>11</v>
      </c>
      <c r="I585" s="816">
        <v>487</v>
      </c>
      <c r="K585" s="815" t="s">
        <v>687</v>
      </c>
      <c r="L585" s="815" t="s">
        <v>884</v>
      </c>
      <c r="M585" s="815" t="s">
        <v>860</v>
      </c>
      <c r="N585" s="816">
        <v>1</v>
      </c>
      <c r="P585" s="815" t="s">
        <v>933</v>
      </c>
      <c r="Q585" s="816">
        <v>0</v>
      </c>
      <c r="R585" s="816">
        <v>75</v>
      </c>
      <c r="S585" s="879"/>
      <c r="U585" s="815" t="s">
        <v>951</v>
      </c>
      <c r="V585" s="815" t="s">
        <v>814</v>
      </c>
      <c r="W585" s="816">
        <v>150</v>
      </c>
      <c r="X585" s="815" t="s">
        <v>810</v>
      </c>
      <c r="Z585" s="815" t="s">
        <v>885</v>
      </c>
      <c r="AA585" s="815" t="s">
        <v>810</v>
      </c>
      <c r="AB585" s="816">
        <v>20</v>
      </c>
    </row>
    <row r="586" spans="1:28" ht="15">
      <c r="A586" s="815" t="s">
        <v>910</v>
      </c>
      <c r="B586" s="815" t="s">
        <v>677</v>
      </c>
      <c r="C586" s="815" t="s">
        <v>810</v>
      </c>
      <c r="D586" s="815" t="s">
        <v>812</v>
      </c>
      <c r="E586" s="816">
        <v>1926</v>
      </c>
      <c r="G586" s="815" t="s">
        <v>885</v>
      </c>
      <c r="H586" s="816">
        <v>12</v>
      </c>
      <c r="I586" s="816">
        <v>701</v>
      </c>
      <c r="K586" s="815" t="s">
        <v>687</v>
      </c>
      <c r="L586" s="815" t="s">
        <v>884</v>
      </c>
      <c r="M586" s="815" t="s">
        <v>861</v>
      </c>
      <c r="N586" s="816">
        <v>3</v>
      </c>
      <c r="P586" s="815" t="s">
        <v>933</v>
      </c>
      <c r="Q586" s="816">
        <v>1</v>
      </c>
      <c r="R586" s="816">
        <v>327</v>
      </c>
      <c r="S586" s="879"/>
      <c r="U586" s="815" t="s">
        <v>951</v>
      </c>
      <c r="V586" s="815" t="s">
        <v>814</v>
      </c>
      <c r="W586" s="816">
        <v>99</v>
      </c>
      <c r="X586" s="815" t="s">
        <v>809</v>
      </c>
      <c r="Z586" s="815" t="s">
        <v>885</v>
      </c>
      <c r="AA586" s="815" t="s">
        <v>809</v>
      </c>
      <c r="AB586" s="816">
        <v>23</v>
      </c>
    </row>
    <row r="587" spans="1:28" ht="15">
      <c r="A587" s="815" t="s">
        <v>910</v>
      </c>
      <c r="B587" s="815" t="s">
        <v>677</v>
      </c>
      <c r="C587" s="815" t="s">
        <v>810</v>
      </c>
      <c r="D587" s="815" t="s">
        <v>811</v>
      </c>
      <c r="E587" s="816">
        <v>341</v>
      </c>
      <c r="G587" s="815" t="s">
        <v>933</v>
      </c>
      <c r="H587" s="816">
        <v>0</v>
      </c>
      <c r="I587" s="816">
        <v>19</v>
      </c>
      <c r="K587" s="815" t="s">
        <v>687</v>
      </c>
      <c r="L587" s="815" t="s">
        <v>884</v>
      </c>
      <c r="M587" s="815" t="s">
        <v>863</v>
      </c>
      <c r="N587" s="816">
        <v>19</v>
      </c>
      <c r="P587" s="815" t="s">
        <v>933</v>
      </c>
      <c r="Q587" s="816">
        <v>2</v>
      </c>
      <c r="R587" s="816">
        <v>929</v>
      </c>
      <c r="S587" s="879"/>
      <c r="U587" s="815" t="s">
        <v>951</v>
      </c>
      <c r="V587" s="815" t="s">
        <v>813</v>
      </c>
      <c r="W587" s="816">
        <v>135</v>
      </c>
      <c r="X587" s="815" t="s">
        <v>810</v>
      </c>
      <c r="Z587" s="815" t="s">
        <v>933</v>
      </c>
      <c r="AA587" s="815" t="s">
        <v>810</v>
      </c>
      <c r="AB587" s="816">
        <v>15</v>
      </c>
    </row>
    <row r="588" spans="1:28" ht="15">
      <c r="A588" s="815" t="s">
        <v>910</v>
      </c>
      <c r="B588" s="815" t="s">
        <v>677</v>
      </c>
      <c r="C588" s="815" t="s">
        <v>809</v>
      </c>
      <c r="D588" s="815" t="s">
        <v>812</v>
      </c>
      <c r="E588" s="816">
        <v>1953</v>
      </c>
      <c r="G588" s="815" t="s">
        <v>933</v>
      </c>
      <c r="H588" s="816">
        <v>1</v>
      </c>
      <c r="I588" s="816">
        <v>137</v>
      </c>
      <c r="K588" s="815" t="s">
        <v>687</v>
      </c>
      <c r="L588" s="815" t="s">
        <v>884</v>
      </c>
      <c r="M588" s="815" t="s">
        <v>864</v>
      </c>
      <c r="N588" s="816">
        <v>25</v>
      </c>
      <c r="P588" s="815" t="s">
        <v>933</v>
      </c>
      <c r="Q588" s="816">
        <v>3</v>
      </c>
      <c r="R588" s="816">
        <v>464</v>
      </c>
      <c r="S588" s="879"/>
      <c r="U588" s="815" t="s">
        <v>951</v>
      </c>
      <c r="V588" s="815" t="s">
        <v>813</v>
      </c>
      <c r="W588" s="816">
        <v>486</v>
      </c>
      <c r="X588" s="815" t="s">
        <v>809</v>
      </c>
      <c r="Z588" s="815" t="s">
        <v>933</v>
      </c>
      <c r="AA588" s="815" t="s">
        <v>809</v>
      </c>
      <c r="AB588" s="816">
        <v>20</v>
      </c>
    </row>
    <row r="589" spans="1:28" ht="15">
      <c r="A589" s="815" t="s">
        <v>910</v>
      </c>
      <c r="B589" s="815" t="s">
        <v>677</v>
      </c>
      <c r="C589" s="815" t="s">
        <v>809</v>
      </c>
      <c r="D589" s="815" t="s">
        <v>811</v>
      </c>
      <c r="E589" s="816">
        <v>383</v>
      </c>
      <c r="G589" s="815" t="s">
        <v>933</v>
      </c>
      <c r="H589" s="816">
        <v>2</v>
      </c>
      <c r="I589" s="816">
        <v>359</v>
      </c>
      <c r="K589" s="815" t="s">
        <v>687</v>
      </c>
      <c r="L589" s="815" t="s">
        <v>884</v>
      </c>
      <c r="M589" s="815" t="s">
        <v>684</v>
      </c>
      <c r="N589" s="816">
        <v>4</v>
      </c>
      <c r="P589" s="815" t="s">
        <v>933</v>
      </c>
      <c r="Q589" s="816">
        <v>4</v>
      </c>
      <c r="R589" s="816">
        <v>2799</v>
      </c>
      <c r="S589" s="879"/>
      <c r="U589" s="815" t="s">
        <v>988</v>
      </c>
      <c r="V589" s="815" t="s">
        <v>815</v>
      </c>
      <c r="W589" s="816">
        <v>1</v>
      </c>
      <c r="X589" s="815" t="s">
        <v>810</v>
      </c>
      <c r="Z589" s="815" t="s">
        <v>934</v>
      </c>
      <c r="AA589" s="815" t="s">
        <v>810</v>
      </c>
      <c r="AB589" s="816">
        <v>413</v>
      </c>
    </row>
    <row r="590" spans="1:28" ht="15">
      <c r="A590" s="815" t="s">
        <v>910</v>
      </c>
      <c r="B590" s="815" t="s">
        <v>681</v>
      </c>
      <c r="C590" s="815" t="s">
        <v>810</v>
      </c>
      <c r="D590" s="815" t="s">
        <v>812</v>
      </c>
      <c r="E590" s="816">
        <v>449</v>
      </c>
      <c r="G590" s="815" t="s">
        <v>933</v>
      </c>
      <c r="H590" s="816">
        <v>3</v>
      </c>
      <c r="I590" s="816">
        <v>183</v>
      </c>
      <c r="K590" s="815" t="s">
        <v>687</v>
      </c>
      <c r="L590" s="815" t="s">
        <v>884</v>
      </c>
      <c r="M590" s="815" t="s">
        <v>687</v>
      </c>
      <c r="N590" s="816">
        <v>13957</v>
      </c>
      <c r="P590" s="815" t="s">
        <v>933</v>
      </c>
      <c r="Q590" s="816">
        <v>5</v>
      </c>
      <c r="R590" s="816">
        <v>449</v>
      </c>
      <c r="S590" s="879"/>
      <c r="U590" s="815" t="s">
        <v>988</v>
      </c>
      <c r="V590" s="815" t="s">
        <v>815</v>
      </c>
      <c r="W590" s="816">
        <v>2</v>
      </c>
      <c r="X590" s="815" t="s">
        <v>809</v>
      </c>
      <c r="Z590" s="815" t="s">
        <v>934</v>
      </c>
      <c r="AA590" s="815" t="s">
        <v>809</v>
      </c>
      <c r="AB590" s="816">
        <v>346</v>
      </c>
    </row>
    <row r="591" spans="1:28" ht="15">
      <c r="A591" s="815" t="s">
        <v>910</v>
      </c>
      <c r="B591" s="815" t="s">
        <v>681</v>
      </c>
      <c r="C591" s="815" t="s">
        <v>810</v>
      </c>
      <c r="D591" s="815" t="s">
        <v>811</v>
      </c>
      <c r="E591" s="816">
        <v>105</v>
      </c>
      <c r="G591" s="815" t="s">
        <v>933</v>
      </c>
      <c r="H591" s="816">
        <v>4</v>
      </c>
      <c r="I591" s="816">
        <v>817</v>
      </c>
      <c r="K591" s="815" t="s">
        <v>687</v>
      </c>
      <c r="L591" s="815" t="s">
        <v>884</v>
      </c>
      <c r="M591" s="815" t="s">
        <v>689</v>
      </c>
      <c r="N591" s="816">
        <v>31</v>
      </c>
      <c r="P591" s="815" t="s">
        <v>933</v>
      </c>
      <c r="Q591" s="816">
        <v>6</v>
      </c>
      <c r="R591" s="816">
        <v>377</v>
      </c>
      <c r="S591" s="879"/>
      <c r="U591" s="815" t="s">
        <v>988</v>
      </c>
      <c r="V591" s="815" t="s">
        <v>814</v>
      </c>
      <c r="W591" s="816">
        <v>1100</v>
      </c>
      <c r="X591" s="815" t="s">
        <v>810</v>
      </c>
      <c r="Z591" s="815" t="s">
        <v>935</v>
      </c>
      <c r="AA591" s="815" t="s">
        <v>810</v>
      </c>
      <c r="AB591" s="816">
        <v>15</v>
      </c>
    </row>
    <row r="592" spans="1:28" ht="15">
      <c r="A592" s="815" t="s">
        <v>910</v>
      </c>
      <c r="B592" s="815" t="s">
        <v>681</v>
      </c>
      <c r="C592" s="815" t="s">
        <v>809</v>
      </c>
      <c r="D592" s="815" t="s">
        <v>812</v>
      </c>
      <c r="E592" s="816">
        <v>594</v>
      </c>
      <c r="G592" s="815" t="s">
        <v>933</v>
      </c>
      <c r="H592" s="816">
        <v>5</v>
      </c>
      <c r="I592" s="816">
        <v>142</v>
      </c>
      <c r="K592" s="815" t="s">
        <v>687</v>
      </c>
      <c r="L592" s="815" t="s">
        <v>884</v>
      </c>
      <c r="M592" s="815" t="s">
        <v>690</v>
      </c>
      <c r="N592" s="816">
        <v>9</v>
      </c>
      <c r="P592" s="815" t="s">
        <v>933</v>
      </c>
      <c r="Q592" s="816">
        <v>7</v>
      </c>
      <c r="R592" s="816">
        <v>300</v>
      </c>
      <c r="S592" s="879"/>
      <c r="U592" s="815" t="s">
        <v>988</v>
      </c>
      <c r="V592" s="815" t="s">
        <v>814</v>
      </c>
      <c r="W592" s="816">
        <v>857</v>
      </c>
      <c r="X592" s="815" t="s">
        <v>809</v>
      </c>
      <c r="Z592" s="815" t="s">
        <v>935</v>
      </c>
      <c r="AA592" s="815" t="s">
        <v>809</v>
      </c>
      <c r="AB592" s="816">
        <v>19</v>
      </c>
    </row>
    <row r="593" spans="1:28" ht="15">
      <c r="A593" s="815" t="s">
        <v>910</v>
      </c>
      <c r="B593" s="815" t="s">
        <v>681</v>
      </c>
      <c r="C593" s="815" t="s">
        <v>809</v>
      </c>
      <c r="D593" s="815" t="s">
        <v>811</v>
      </c>
      <c r="E593" s="816">
        <v>108</v>
      </c>
      <c r="G593" s="815" t="s">
        <v>933</v>
      </c>
      <c r="H593" s="816">
        <v>6</v>
      </c>
      <c r="I593" s="816">
        <v>153</v>
      </c>
      <c r="K593" s="815" t="s">
        <v>687</v>
      </c>
      <c r="L593" s="815" t="s">
        <v>884</v>
      </c>
      <c r="M593" s="815" t="s">
        <v>691</v>
      </c>
      <c r="N593" s="816">
        <v>2197</v>
      </c>
      <c r="P593" s="815" t="s">
        <v>933</v>
      </c>
      <c r="Q593" s="816">
        <v>8</v>
      </c>
      <c r="R593" s="816">
        <v>254</v>
      </c>
      <c r="S593" s="879"/>
      <c r="U593" s="815" t="s">
        <v>988</v>
      </c>
      <c r="V593" s="815" t="s">
        <v>813</v>
      </c>
      <c r="W593" s="816">
        <v>987</v>
      </c>
      <c r="X593" s="815" t="s">
        <v>810</v>
      </c>
      <c r="Z593" s="815" t="s">
        <v>936</v>
      </c>
      <c r="AA593" s="815" t="s">
        <v>810</v>
      </c>
      <c r="AB593" s="816">
        <v>10</v>
      </c>
    </row>
    <row r="594" spans="1:28" ht="15">
      <c r="A594" s="815" t="s">
        <v>910</v>
      </c>
      <c r="B594" s="815" t="s">
        <v>683</v>
      </c>
      <c r="C594" s="815" t="s">
        <v>810</v>
      </c>
      <c r="D594" s="815" t="s">
        <v>812</v>
      </c>
      <c r="E594" s="816">
        <v>1</v>
      </c>
      <c r="G594" s="815" t="s">
        <v>933</v>
      </c>
      <c r="H594" s="816">
        <v>7</v>
      </c>
      <c r="I594" s="816">
        <v>158</v>
      </c>
      <c r="K594" s="815" t="s">
        <v>687</v>
      </c>
      <c r="L594" s="815" t="s">
        <v>886</v>
      </c>
      <c r="M594" s="815" t="s">
        <v>848</v>
      </c>
      <c r="N594" s="816">
        <v>2</v>
      </c>
      <c r="P594" s="815" t="s">
        <v>933</v>
      </c>
      <c r="Q594" s="816">
        <v>9</v>
      </c>
      <c r="R594" s="816">
        <v>156</v>
      </c>
      <c r="S594" s="879"/>
      <c r="U594" s="815" t="s">
        <v>988</v>
      </c>
      <c r="V594" s="815" t="s">
        <v>813</v>
      </c>
      <c r="W594" s="816">
        <v>1599</v>
      </c>
      <c r="X594" s="815" t="s">
        <v>809</v>
      </c>
      <c r="Z594" s="815" t="s">
        <v>936</v>
      </c>
      <c r="AA594" s="815" t="s">
        <v>809</v>
      </c>
      <c r="AB594" s="816">
        <v>9</v>
      </c>
    </row>
    <row r="595" spans="1:28" ht="15">
      <c r="A595" s="815" t="s">
        <v>910</v>
      </c>
      <c r="B595" s="815" t="s">
        <v>997</v>
      </c>
      <c r="C595" s="815" t="s">
        <v>810</v>
      </c>
      <c r="D595" s="815" t="s">
        <v>812</v>
      </c>
      <c r="E595" s="816">
        <v>286</v>
      </c>
      <c r="G595" s="815" t="s">
        <v>933</v>
      </c>
      <c r="H595" s="816">
        <v>8</v>
      </c>
      <c r="I595" s="816">
        <v>111</v>
      </c>
      <c r="K595" s="815" t="s">
        <v>687</v>
      </c>
      <c r="L595" s="815" t="s">
        <v>886</v>
      </c>
      <c r="M595" s="815" t="s">
        <v>851</v>
      </c>
      <c r="N595" s="816">
        <v>1</v>
      </c>
      <c r="P595" s="815" t="s">
        <v>933</v>
      </c>
      <c r="Q595" s="816">
        <v>10</v>
      </c>
      <c r="R595" s="816">
        <v>101</v>
      </c>
      <c r="S595" s="879"/>
      <c r="U595" s="815" t="s">
        <v>969</v>
      </c>
      <c r="V595" s="815" t="s">
        <v>814</v>
      </c>
      <c r="W595" s="816">
        <v>190</v>
      </c>
      <c r="X595" s="815" t="s">
        <v>810</v>
      </c>
      <c r="Z595" s="815" t="s">
        <v>937</v>
      </c>
      <c r="AA595" s="815" t="s">
        <v>810</v>
      </c>
      <c r="AB595" s="816">
        <v>4</v>
      </c>
    </row>
    <row r="596" spans="1:28" ht="15">
      <c r="A596" s="815" t="s">
        <v>910</v>
      </c>
      <c r="B596" s="815" t="s">
        <v>997</v>
      </c>
      <c r="C596" s="815" t="s">
        <v>810</v>
      </c>
      <c r="D596" s="815" t="s">
        <v>811</v>
      </c>
      <c r="E596" s="816">
        <v>109</v>
      </c>
      <c r="G596" s="815" t="s">
        <v>933</v>
      </c>
      <c r="H596" s="816">
        <v>9</v>
      </c>
      <c r="I596" s="816">
        <v>79</v>
      </c>
      <c r="K596" s="815" t="s">
        <v>687</v>
      </c>
      <c r="L596" s="815" t="s">
        <v>886</v>
      </c>
      <c r="M596" s="815" t="s">
        <v>854</v>
      </c>
      <c r="N596" s="816">
        <v>2</v>
      </c>
      <c r="P596" s="815" t="s">
        <v>933</v>
      </c>
      <c r="Q596" s="816">
        <v>11</v>
      </c>
      <c r="R596" s="816">
        <v>60</v>
      </c>
      <c r="S596" s="879"/>
      <c r="U596" s="815" t="s">
        <v>969</v>
      </c>
      <c r="V596" s="815" t="s">
        <v>814</v>
      </c>
      <c r="W596" s="816">
        <v>108</v>
      </c>
      <c r="X596" s="815" t="s">
        <v>809</v>
      </c>
      <c r="Z596" s="815" t="s">
        <v>937</v>
      </c>
      <c r="AA596" s="815" t="s">
        <v>809</v>
      </c>
      <c r="AB596" s="816">
        <v>2</v>
      </c>
    </row>
    <row r="597" spans="1:28" ht="15">
      <c r="A597" s="815" t="s">
        <v>910</v>
      </c>
      <c r="B597" s="815" t="s">
        <v>997</v>
      </c>
      <c r="C597" s="815" t="s">
        <v>809</v>
      </c>
      <c r="D597" s="815" t="s">
        <v>812</v>
      </c>
      <c r="E597" s="816">
        <v>263</v>
      </c>
      <c r="G597" s="815" t="s">
        <v>933</v>
      </c>
      <c r="H597" s="816">
        <v>10</v>
      </c>
      <c r="I597" s="816">
        <v>77</v>
      </c>
      <c r="K597" s="815" t="s">
        <v>687</v>
      </c>
      <c r="L597" s="815" t="s">
        <v>886</v>
      </c>
      <c r="M597" s="815" t="s">
        <v>681</v>
      </c>
      <c r="N597" s="816">
        <v>8</v>
      </c>
      <c r="P597" s="815" t="s">
        <v>933</v>
      </c>
      <c r="Q597" s="816">
        <v>12</v>
      </c>
      <c r="R597" s="816">
        <v>80</v>
      </c>
      <c r="S597" s="879"/>
      <c r="U597" s="815" t="s">
        <v>969</v>
      </c>
      <c r="V597" s="815" t="s">
        <v>813</v>
      </c>
      <c r="W597" s="816">
        <v>255</v>
      </c>
      <c r="X597" s="815" t="s">
        <v>810</v>
      </c>
      <c r="Z597" s="815" t="s">
        <v>939</v>
      </c>
      <c r="AA597" s="815" t="s">
        <v>810</v>
      </c>
      <c r="AB597" s="816">
        <v>90</v>
      </c>
    </row>
    <row r="598" spans="1:28" ht="15">
      <c r="A598" s="815" t="s">
        <v>910</v>
      </c>
      <c r="B598" s="815" t="s">
        <v>997</v>
      </c>
      <c r="C598" s="815" t="s">
        <v>809</v>
      </c>
      <c r="D598" s="815" t="s">
        <v>811</v>
      </c>
      <c r="E598" s="816">
        <v>86</v>
      </c>
      <c r="G598" s="815" t="s">
        <v>933</v>
      </c>
      <c r="H598" s="816">
        <v>11</v>
      </c>
      <c r="I598" s="816">
        <v>45</v>
      </c>
      <c r="K598" s="815" t="s">
        <v>687</v>
      </c>
      <c r="L598" s="815" t="s">
        <v>886</v>
      </c>
      <c r="M598" s="815" t="s">
        <v>857</v>
      </c>
      <c r="N598" s="816">
        <v>2</v>
      </c>
      <c r="P598" s="815" t="s">
        <v>934</v>
      </c>
      <c r="Q598" s="816">
        <v>0</v>
      </c>
      <c r="R598" s="816">
        <v>917</v>
      </c>
      <c r="S598" s="879"/>
      <c r="U598" s="815" t="s">
        <v>969</v>
      </c>
      <c r="V598" s="815" t="s">
        <v>813</v>
      </c>
      <c r="W598" s="816">
        <v>495</v>
      </c>
      <c r="X598" s="815" t="s">
        <v>809</v>
      </c>
      <c r="Z598" s="815" t="s">
        <v>939</v>
      </c>
      <c r="AA598" s="815" t="s">
        <v>809</v>
      </c>
      <c r="AB598" s="816">
        <v>100</v>
      </c>
    </row>
    <row r="599" spans="1:28" ht="15">
      <c r="A599" s="815" t="s">
        <v>912</v>
      </c>
      <c r="B599" s="815" t="s">
        <v>996</v>
      </c>
      <c r="C599" s="815" t="s">
        <v>810</v>
      </c>
      <c r="D599" s="815" t="s">
        <v>811</v>
      </c>
      <c r="E599" s="816">
        <v>1</v>
      </c>
      <c r="G599" s="815" t="s">
        <v>933</v>
      </c>
      <c r="H599" s="816">
        <v>12</v>
      </c>
      <c r="I599" s="816">
        <v>62</v>
      </c>
      <c r="K599" s="815" t="s">
        <v>687</v>
      </c>
      <c r="L599" s="815" t="s">
        <v>886</v>
      </c>
      <c r="M599" s="815" t="s">
        <v>858</v>
      </c>
      <c r="N599" s="816">
        <v>1</v>
      </c>
      <c r="P599" s="815" t="s">
        <v>934</v>
      </c>
      <c r="Q599" s="816">
        <v>1</v>
      </c>
      <c r="R599" s="816">
        <v>4815</v>
      </c>
      <c r="S599" s="879"/>
      <c r="U599" s="815" t="s">
        <v>989</v>
      </c>
      <c r="V599" s="815" t="s">
        <v>815</v>
      </c>
      <c r="W599" s="816">
        <v>1</v>
      </c>
      <c r="X599" s="815" t="s">
        <v>809</v>
      </c>
      <c r="Z599" s="815" t="s">
        <v>941</v>
      </c>
      <c r="AA599" s="815" t="s">
        <v>810</v>
      </c>
      <c r="AB599" s="816">
        <v>4</v>
      </c>
    </row>
    <row r="600" spans="1:28" ht="15">
      <c r="A600" s="815" t="s">
        <v>912</v>
      </c>
      <c r="B600" s="815" t="s">
        <v>677</v>
      </c>
      <c r="C600" s="815" t="s">
        <v>810</v>
      </c>
      <c r="D600" s="815" t="s">
        <v>812</v>
      </c>
      <c r="E600" s="816">
        <v>444</v>
      </c>
      <c r="G600" s="815" t="s">
        <v>934</v>
      </c>
      <c r="H600" s="816">
        <v>0</v>
      </c>
      <c r="I600" s="816">
        <v>143</v>
      </c>
      <c r="K600" s="815" t="s">
        <v>687</v>
      </c>
      <c r="L600" s="815" t="s">
        <v>886</v>
      </c>
      <c r="M600" s="815" t="s">
        <v>859</v>
      </c>
      <c r="N600" s="816">
        <v>1</v>
      </c>
      <c r="P600" s="815" t="s">
        <v>934</v>
      </c>
      <c r="Q600" s="816">
        <v>2</v>
      </c>
      <c r="R600" s="816">
        <v>15306</v>
      </c>
      <c r="S600" s="879"/>
      <c r="U600" s="815" t="s">
        <v>989</v>
      </c>
      <c r="V600" s="815" t="s">
        <v>814</v>
      </c>
      <c r="W600" s="816">
        <v>441</v>
      </c>
      <c r="X600" s="815" t="s">
        <v>810</v>
      </c>
      <c r="Z600" s="815" t="s">
        <v>941</v>
      </c>
      <c r="AA600" s="815" t="s">
        <v>809</v>
      </c>
      <c r="AB600" s="816">
        <v>6</v>
      </c>
    </row>
    <row r="601" spans="1:28" ht="15">
      <c r="A601" s="815" t="s">
        <v>912</v>
      </c>
      <c r="B601" s="815" t="s">
        <v>677</v>
      </c>
      <c r="C601" s="815" t="s">
        <v>810</v>
      </c>
      <c r="D601" s="815" t="s">
        <v>811</v>
      </c>
      <c r="E601" s="816">
        <v>3676</v>
      </c>
      <c r="G601" s="815" t="s">
        <v>934</v>
      </c>
      <c r="H601" s="816">
        <v>1</v>
      </c>
      <c r="I601" s="816">
        <v>589</v>
      </c>
      <c r="K601" s="815" t="s">
        <v>687</v>
      </c>
      <c r="L601" s="815" t="s">
        <v>886</v>
      </c>
      <c r="M601" s="815" t="s">
        <v>863</v>
      </c>
      <c r="N601" s="816">
        <v>1</v>
      </c>
      <c r="P601" s="815" t="s">
        <v>934</v>
      </c>
      <c r="Q601" s="816">
        <v>3</v>
      </c>
      <c r="R601" s="816">
        <v>7136</v>
      </c>
      <c r="S601" s="879"/>
      <c r="U601" s="815" t="s">
        <v>989</v>
      </c>
      <c r="V601" s="815" t="s">
        <v>814</v>
      </c>
      <c r="W601" s="816">
        <v>250</v>
      </c>
      <c r="X601" s="815" t="s">
        <v>809</v>
      </c>
      <c r="Z601" s="815" t="s">
        <v>943</v>
      </c>
      <c r="AA601" s="815" t="s">
        <v>810</v>
      </c>
      <c r="AB601" s="816">
        <v>5</v>
      </c>
    </row>
    <row r="602" spans="1:28" ht="15">
      <c r="A602" s="815" t="s">
        <v>912</v>
      </c>
      <c r="B602" s="815" t="s">
        <v>677</v>
      </c>
      <c r="C602" s="815" t="s">
        <v>809</v>
      </c>
      <c r="D602" s="815" t="s">
        <v>812</v>
      </c>
      <c r="E602" s="816">
        <v>473</v>
      </c>
      <c r="G602" s="815" t="s">
        <v>934</v>
      </c>
      <c r="H602" s="816">
        <v>2</v>
      </c>
      <c r="I602" s="816">
        <v>1880</v>
      </c>
      <c r="K602" s="815" t="s">
        <v>687</v>
      </c>
      <c r="L602" s="815" t="s">
        <v>886</v>
      </c>
      <c r="M602" s="815" t="s">
        <v>864</v>
      </c>
      <c r="N602" s="816">
        <v>13</v>
      </c>
      <c r="P602" s="815" t="s">
        <v>934</v>
      </c>
      <c r="Q602" s="816">
        <v>4</v>
      </c>
      <c r="R602" s="816">
        <v>66987</v>
      </c>
      <c r="S602" s="879"/>
      <c r="U602" s="815" t="s">
        <v>989</v>
      </c>
      <c r="V602" s="815" t="s">
        <v>813</v>
      </c>
      <c r="W602" s="816">
        <v>205</v>
      </c>
      <c r="X602" s="815" t="s">
        <v>810</v>
      </c>
      <c r="Z602" s="815" t="s">
        <v>943</v>
      </c>
      <c r="AA602" s="815" t="s">
        <v>809</v>
      </c>
      <c r="AB602" s="816">
        <v>7</v>
      </c>
    </row>
    <row r="603" spans="1:28" ht="15">
      <c r="A603" s="815" t="s">
        <v>912</v>
      </c>
      <c r="B603" s="815" t="s">
        <v>677</v>
      </c>
      <c r="C603" s="815" t="s">
        <v>809</v>
      </c>
      <c r="D603" s="815" t="s">
        <v>811</v>
      </c>
      <c r="E603" s="816">
        <v>3458</v>
      </c>
      <c r="G603" s="815" t="s">
        <v>934</v>
      </c>
      <c r="H603" s="816">
        <v>3</v>
      </c>
      <c r="I603" s="816">
        <v>981</v>
      </c>
      <c r="K603" s="815" t="s">
        <v>687</v>
      </c>
      <c r="L603" s="815" t="s">
        <v>886</v>
      </c>
      <c r="M603" s="815" t="s">
        <v>687</v>
      </c>
      <c r="N603" s="816">
        <v>3677</v>
      </c>
      <c r="P603" s="815" t="s">
        <v>934</v>
      </c>
      <c r="Q603" s="816">
        <v>5</v>
      </c>
      <c r="R603" s="816">
        <v>10447</v>
      </c>
      <c r="S603" s="879"/>
      <c r="U603" s="815" t="s">
        <v>989</v>
      </c>
      <c r="V603" s="815" t="s">
        <v>813</v>
      </c>
      <c r="W603" s="816">
        <v>629</v>
      </c>
      <c r="X603" s="815" t="s">
        <v>809</v>
      </c>
      <c r="Z603" s="815" t="s">
        <v>945</v>
      </c>
      <c r="AA603" s="815" t="s">
        <v>809</v>
      </c>
      <c r="AB603" s="816">
        <v>2</v>
      </c>
    </row>
    <row r="604" spans="1:28" ht="15">
      <c r="A604" s="815" t="s">
        <v>912</v>
      </c>
      <c r="B604" s="815" t="s">
        <v>681</v>
      </c>
      <c r="C604" s="815" t="s">
        <v>810</v>
      </c>
      <c r="D604" s="815" t="s">
        <v>812</v>
      </c>
      <c r="E604" s="816">
        <v>295</v>
      </c>
      <c r="G604" s="815" t="s">
        <v>934</v>
      </c>
      <c r="H604" s="816">
        <v>4</v>
      </c>
      <c r="I604" s="816">
        <v>4660</v>
      </c>
      <c r="K604" s="815" t="s">
        <v>687</v>
      </c>
      <c r="L604" s="815" t="s">
        <v>886</v>
      </c>
      <c r="M604" s="815" t="s">
        <v>690</v>
      </c>
      <c r="N604" s="816">
        <v>3</v>
      </c>
      <c r="P604" s="815" t="s">
        <v>934</v>
      </c>
      <c r="Q604" s="816">
        <v>6</v>
      </c>
      <c r="R604" s="816">
        <v>12488</v>
      </c>
      <c r="S604" s="879"/>
      <c r="U604" s="815" t="s">
        <v>923</v>
      </c>
      <c r="V604" s="815" t="s">
        <v>815</v>
      </c>
      <c r="W604" s="816">
        <v>1</v>
      </c>
      <c r="X604" s="815" t="s">
        <v>809</v>
      </c>
      <c r="Z604" s="815" t="s">
        <v>947</v>
      </c>
      <c r="AA604" s="815" t="s">
        <v>810</v>
      </c>
      <c r="AB604" s="816">
        <v>81</v>
      </c>
    </row>
    <row r="605" spans="1:28" ht="15">
      <c r="A605" s="815" t="s">
        <v>912</v>
      </c>
      <c r="B605" s="815" t="s">
        <v>681</v>
      </c>
      <c r="C605" s="815" t="s">
        <v>810</v>
      </c>
      <c r="D605" s="815" t="s">
        <v>811</v>
      </c>
      <c r="E605" s="816">
        <v>2620</v>
      </c>
      <c r="G605" s="815" t="s">
        <v>934</v>
      </c>
      <c r="H605" s="816">
        <v>5</v>
      </c>
      <c r="I605" s="816">
        <v>759</v>
      </c>
      <c r="K605" s="815" t="s">
        <v>687</v>
      </c>
      <c r="L605" s="815" t="s">
        <v>886</v>
      </c>
      <c r="M605" s="815" t="s">
        <v>691</v>
      </c>
      <c r="N605" s="816">
        <v>1776</v>
      </c>
      <c r="P605" s="815" t="s">
        <v>934</v>
      </c>
      <c r="Q605" s="816">
        <v>7</v>
      </c>
      <c r="R605" s="816">
        <v>13760</v>
      </c>
      <c r="S605" s="879"/>
      <c r="U605" s="815" t="s">
        <v>923</v>
      </c>
      <c r="V605" s="815" t="s">
        <v>814</v>
      </c>
      <c r="W605" s="816">
        <v>495</v>
      </c>
      <c r="X605" s="815" t="s">
        <v>810</v>
      </c>
      <c r="Z605" s="815" t="s">
        <v>947</v>
      </c>
      <c r="AA605" s="815" t="s">
        <v>809</v>
      </c>
      <c r="AB605" s="816">
        <v>100</v>
      </c>
    </row>
    <row r="606" spans="1:28" ht="15">
      <c r="A606" s="815" t="s">
        <v>912</v>
      </c>
      <c r="B606" s="815" t="s">
        <v>681</v>
      </c>
      <c r="C606" s="815" t="s">
        <v>809</v>
      </c>
      <c r="D606" s="815" t="s">
        <v>812</v>
      </c>
      <c r="E606" s="816">
        <v>249</v>
      </c>
      <c r="G606" s="815" t="s">
        <v>934</v>
      </c>
      <c r="H606" s="816">
        <v>6</v>
      </c>
      <c r="I606" s="816">
        <v>989</v>
      </c>
      <c r="K606" s="815" t="s">
        <v>687</v>
      </c>
      <c r="L606" s="815" t="s">
        <v>893</v>
      </c>
      <c r="M606" s="815" t="s">
        <v>677</v>
      </c>
      <c r="N606" s="816">
        <v>2</v>
      </c>
      <c r="P606" s="815" t="s">
        <v>934</v>
      </c>
      <c r="Q606" s="816">
        <v>8</v>
      </c>
      <c r="R606" s="816">
        <v>12119</v>
      </c>
      <c r="S606" s="879"/>
      <c r="U606" s="815" t="s">
        <v>923</v>
      </c>
      <c r="V606" s="815" t="s">
        <v>814</v>
      </c>
      <c r="W606" s="816">
        <v>320</v>
      </c>
      <c r="X606" s="815" t="s">
        <v>809</v>
      </c>
      <c r="Z606" s="815" t="s">
        <v>949</v>
      </c>
      <c r="AA606" s="815" t="s">
        <v>810</v>
      </c>
      <c r="AB606" s="816">
        <v>5</v>
      </c>
    </row>
    <row r="607" spans="1:28" ht="15">
      <c r="A607" s="815" t="s">
        <v>912</v>
      </c>
      <c r="B607" s="815" t="s">
        <v>681</v>
      </c>
      <c r="C607" s="815" t="s">
        <v>809</v>
      </c>
      <c r="D607" s="815" t="s">
        <v>811</v>
      </c>
      <c r="E607" s="816">
        <v>2170</v>
      </c>
      <c r="G607" s="815" t="s">
        <v>934</v>
      </c>
      <c r="H607" s="816">
        <v>7</v>
      </c>
      <c r="I607" s="816">
        <v>1281</v>
      </c>
      <c r="K607" s="815" t="s">
        <v>687</v>
      </c>
      <c r="L607" s="815" t="s">
        <v>893</v>
      </c>
      <c r="M607" s="815" t="s">
        <v>853</v>
      </c>
      <c r="N607" s="816">
        <v>1</v>
      </c>
      <c r="P607" s="815" t="s">
        <v>934</v>
      </c>
      <c r="Q607" s="816">
        <v>9</v>
      </c>
      <c r="R607" s="816">
        <v>9916</v>
      </c>
      <c r="S607" s="879"/>
      <c r="U607" s="815" t="s">
        <v>923</v>
      </c>
      <c r="V607" s="815" t="s">
        <v>813</v>
      </c>
      <c r="W607" s="816">
        <v>345</v>
      </c>
      <c r="X607" s="815" t="s">
        <v>810</v>
      </c>
      <c r="Z607" s="815" t="s">
        <v>949</v>
      </c>
      <c r="AA607" s="815" t="s">
        <v>809</v>
      </c>
      <c r="AB607" s="816">
        <v>4</v>
      </c>
    </row>
    <row r="608" spans="1:28" ht="15">
      <c r="A608" s="815" t="s">
        <v>912</v>
      </c>
      <c r="B608" s="815" t="s">
        <v>683</v>
      </c>
      <c r="C608" s="815" t="s">
        <v>810</v>
      </c>
      <c r="D608" s="815" t="s">
        <v>812</v>
      </c>
      <c r="E608" s="816">
        <v>7</v>
      </c>
      <c r="G608" s="815" t="s">
        <v>934</v>
      </c>
      <c r="H608" s="816">
        <v>8</v>
      </c>
      <c r="I608" s="816">
        <v>1125</v>
      </c>
      <c r="K608" s="815" t="s">
        <v>687</v>
      </c>
      <c r="L608" s="815" t="s">
        <v>893</v>
      </c>
      <c r="M608" s="815" t="s">
        <v>681</v>
      </c>
      <c r="N608" s="816">
        <v>2</v>
      </c>
      <c r="P608" s="815" t="s">
        <v>934</v>
      </c>
      <c r="Q608" s="816">
        <v>10</v>
      </c>
      <c r="R608" s="816">
        <v>7107</v>
      </c>
      <c r="S608" s="879"/>
      <c r="U608" s="815" t="s">
        <v>923</v>
      </c>
      <c r="V608" s="815" t="s">
        <v>813</v>
      </c>
      <c r="W608" s="816">
        <v>830</v>
      </c>
      <c r="X608" s="815" t="s">
        <v>809</v>
      </c>
      <c r="Z608" s="815" t="s">
        <v>938</v>
      </c>
      <c r="AA608" s="815" t="s">
        <v>809</v>
      </c>
      <c r="AB608" s="816">
        <v>1</v>
      </c>
    </row>
    <row r="609" spans="1:28" ht="15">
      <c r="A609" s="815" t="s">
        <v>912</v>
      </c>
      <c r="B609" s="815" t="s">
        <v>683</v>
      </c>
      <c r="C609" s="815" t="s">
        <v>810</v>
      </c>
      <c r="D609" s="815" t="s">
        <v>811</v>
      </c>
      <c r="E609" s="816">
        <v>77</v>
      </c>
      <c r="G609" s="815" t="s">
        <v>934</v>
      </c>
      <c r="H609" s="816">
        <v>9</v>
      </c>
      <c r="I609" s="816">
        <v>913</v>
      </c>
      <c r="K609" s="815" t="s">
        <v>687</v>
      </c>
      <c r="L609" s="815" t="s">
        <v>893</v>
      </c>
      <c r="M609" s="815" t="s">
        <v>857</v>
      </c>
      <c r="N609" s="816">
        <v>4</v>
      </c>
      <c r="P609" s="815" t="s">
        <v>934</v>
      </c>
      <c r="Q609" s="816">
        <v>11</v>
      </c>
      <c r="R609" s="816">
        <v>4622</v>
      </c>
      <c r="S609" s="879"/>
      <c r="U609" s="815" t="s">
        <v>990</v>
      </c>
      <c r="V609" s="815" t="s">
        <v>815</v>
      </c>
      <c r="W609" s="816">
        <v>2</v>
      </c>
      <c r="X609" s="815" t="s">
        <v>810</v>
      </c>
      <c r="Z609" s="815" t="s">
        <v>952</v>
      </c>
      <c r="AA609" s="815" t="s">
        <v>810</v>
      </c>
      <c r="AB609" s="816">
        <v>4</v>
      </c>
    </row>
    <row r="610" spans="1:28" ht="15">
      <c r="A610" s="815" t="s">
        <v>912</v>
      </c>
      <c r="B610" s="815" t="s">
        <v>683</v>
      </c>
      <c r="C610" s="815" t="s">
        <v>809</v>
      </c>
      <c r="D610" s="815" t="s">
        <v>812</v>
      </c>
      <c r="E610" s="816">
        <v>2</v>
      </c>
      <c r="G610" s="815" t="s">
        <v>934</v>
      </c>
      <c r="H610" s="816">
        <v>10</v>
      </c>
      <c r="I610" s="816">
        <v>643</v>
      </c>
      <c r="K610" s="815" t="s">
        <v>687</v>
      </c>
      <c r="L610" s="815" t="s">
        <v>893</v>
      </c>
      <c r="M610" s="815" t="s">
        <v>861</v>
      </c>
      <c r="N610" s="816">
        <v>4</v>
      </c>
      <c r="P610" s="815" t="s">
        <v>934</v>
      </c>
      <c r="Q610" s="816">
        <v>12</v>
      </c>
      <c r="R610" s="816">
        <v>6026</v>
      </c>
      <c r="S610" s="879"/>
      <c r="U610" s="815" t="s">
        <v>990</v>
      </c>
      <c r="V610" s="815" t="s">
        <v>814</v>
      </c>
      <c r="W610" s="816">
        <v>1018</v>
      </c>
      <c r="X610" s="815" t="s">
        <v>810</v>
      </c>
      <c r="Z610" s="815" t="s">
        <v>952</v>
      </c>
      <c r="AA610" s="815" t="s">
        <v>809</v>
      </c>
      <c r="AB610" s="816">
        <v>7</v>
      </c>
    </row>
    <row r="611" spans="1:28" ht="15">
      <c r="A611" s="815" t="s">
        <v>912</v>
      </c>
      <c r="B611" s="815" t="s">
        <v>683</v>
      </c>
      <c r="C611" s="815" t="s">
        <v>809</v>
      </c>
      <c r="D611" s="815" t="s">
        <v>811</v>
      </c>
      <c r="E611" s="816">
        <v>55</v>
      </c>
      <c r="G611" s="815" t="s">
        <v>934</v>
      </c>
      <c r="H611" s="816">
        <v>11</v>
      </c>
      <c r="I611" s="816">
        <v>490</v>
      </c>
      <c r="K611" s="815" t="s">
        <v>687</v>
      </c>
      <c r="L611" s="815" t="s">
        <v>893</v>
      </c>
      <c r="M611" s="815" t="s">
        <v>863</v>
      </c>
      <c r="N611" s="816">
        <v>2</v>
      </c>
      <c r="P611" s="815" t="s">
        <v>935</v>
      </c>
      <c r="Q611" s="816">
        <v>0</v>
      </c>
      <c r="R611" s="816">
        <v>30</v>
      </c>
      <c r="S611" s="879"/>
      <c r="U611" s="815" t="s">
        <v>990</v>
      </c>
      <c r="V611" s="815" t="s">
        <v>814</v>
      </c>
      <c r="W611" s="816">
        <v>501</v>
      </c>
      <c r="X611" s="815" t="s">
        <v>809</v>
      </c>
      <c r="Z611" s="815" t="s">
        <v>953</v>
      </c>
      <c r="AA611" s="815" t="s">
        <v>810</v>
      </c>
      <c r="AB611" s="816">
        <v>861</v>
      </c>
    </row>
    <row r="612" spans="1:28" ht="15">
      <c r="A612" s="815" t="s">
        <v>912</v>
      </c>
      <c r="B612" s="815" t="s">
        <v>815</v>
      </c>
      <c r="C612" s="815" t="s">
        <v>810</v>
      </c>
      <c r="D612" s="815" t="s">
        <v>812</v>
      </c>
      <c r="E612" s="816">
        <v>3</v>
      </c>
      <c r="G612" s="815" t="s">
        <v>934</v>
      </c>
      <c r="H612" s="816">
        <v>12</v>
      </c>
      <c r="I612" s="816">
        <v>734</v>
      </c>
      <c r="K612" s="815" t="s">
        <v>687</v>
      </c>
      <c r="L612" s="815" t="s">
        <v>893</v>
      </c>
      <c r="M612" s="815" t="s">
        <v>864</v>
      </c>
      <c r="N612" s="816">
        <v>2</v>
      </c>
      <c r="P612" s="815" t="s">
        <v>935</v>
      </c>
      <c r="Q612" s="816">
        <v>1</v>
      </c>
      <c r="R612" s="816">
        <v>236</v>
      </c>
      <c r="S612" s="879"/>
      <c r="U612" s="815" t="s">
        <v>990</v>
      </c>
      <c r="V612" s="815" t="s">
        <v>813</v>
      </c>
      <c r="W612" s="816">
        <v>553</v>
      </c>
      <c r="X612" s="815" t="s">
        <v>810</v>
      </c>
      <c r="Z612" s="815" t="s">
        <v>953</v>
      </c>
      <c r="AA612" s="815" t="s">
        <v>809</v>
      </c>
      <c r="AB612" s="816">
        <v>776</v>
      </c>
    </row>
    <row r="613" spans="1:28" ht="15">
      <c r="A613" s="815" t="s">
        <v>912</v>
      </c>
      <c r="B613" s="815" t="s">
        <v>815</v>
      </c>
      <c r="C613" s="815" t="s">
        <v>810</v>
      </c>
      <c r="D613" s="815" t="s">
        <v>811</v>
      </c>
      <c r="E613" s="816">
        <v>4</v>
      </c>
      <c r="G613" s="815" t="s">
        <v>935</v>
      </c>
      <c r="H613" s="816">
        <v>0</v>
      </c>
      <c r="I613" s="816">
        <v>63</v>
      </c>
      <c r="K613" s="815" t="s">
        <v>687</v>
      </c>
      <c r="L613" s="815" t="s">
        <v>893</v>
      </c>
      <c r="M613" s="815" t="s">
        <v>687</v>
      </c>
      <c r="N613" s="816">
        <v>2416</v>
      </c>
      <c r="P613" s="815" t="s">
        <v>935</v>
      </c>
      <c r="Q613" s="816">
        <v>2</v>
      </c>
      <c r="R613" s="816">
        <v>757</v>
      </c>
      <c r="S613" s="879"/>
      <c r="U613" s="815" t="s">
        <v>990</v>
      </c>
      <c r="V613" s="815" t="s">
        <v>813</v>
      </c>
      <c r="W613" s="816">
        <v>1630</v>
      </c>
      <c r="X613" s="815" t="s">
        <v>809</v>
      </c>
      <c r="Z613" s="815" t="s">
        <v>954</v>
      </c>
      <c r="AA613" s="815" t="s">
        <v>810</v>
      </c>
      <c r="AB613" s="816">
        <v>13</v>
      </c>
    </row>
    <row r="614" spans="1:28" ht="15">
      <c r="A614" s="815" t="s">
        <v>912</v>
      </c>
      <c r="B614" s="815" t="s">
        <v>815</v>
      </c>
      <c r="C614" s="815" t="s">
        <v>809</v>
      </c>
      <c r="D614" s="815" t="s">
        <v>812</v>
      </c>
      <c r="E614" s="816">
        <v>2</v>
      </c>
      <c r="G614" s="815" t="s">
        <v>935</v>
      </c>
      <c r="H614" s="816">
        <v>1</v>
      </c>
      <c r="I614" s="816">
        <v>237</v>
      </c>
      <c r="K614" s="815" t="s">
        <v>687</v>
      </c>
      <c r="L614" s="815" t="s">
        <v>893</v>
      </c>
      <c r="M614" s="815" t="s">
        <v>688</v>
      </c>
      <c r="N614" s="816">
        <v>1</v>
      </c>
      <c r="P614" s="815" t="s">
        <v>935</v>
      </c>
      <c r="Q614" s="816">
        <v>3</v>
      </c>
      <c r="R614" s="816">
        <v>383</v>
      </c>
      <c r="S614" s="879"/>
      <c r="U614" s="815" t="s">
        <v>911</v>
      </c>
      <c r="V614" s="815" t="s">
        <v>814</v>
      </c>
      <c r="W614" s="816">
        <v>17</v>
      </c>
      <c r="X614" s="815" t="s">
        <v>810</v>
      </c>
      <c r="Z614" s="815" t="s">
        <v>954</v>
      </c>
      <c r="AA614" s="815" t="s">
        <v>809</v>
      </c>
      <c r="AB614" s="816">
        <v>15</v>
      </c>
    </row>
    <row r="615" spans="1:28" ht="15">
      <c r="A615" s="815" t="s">
        <v>912</v>
      </c>
      <c r="B615" s="815" t="s">
        <v>815</v>
      </c>
      <c r="C615" s="815" t="s">
        <v>809</v>
      </c>
      <c r="D615" s="815" t="s">
        <v>811</v>
      </c>
      <c r="E615" s="816">
        <v>1</v>
      </c>
      <c r="G615" s="815" t="s">
        <v>935</v>
      </c>
      <c r="H615" s="816">
        <v>2</v>
      </c>
      <c r="I615" s="816">
        <v>779</v>
      </c>
      <c r="K615" s="815" t="s">
        <v>687</v>
      </c>
      <c r="L615" s="815" t="s">
        <v>893</v>
      </c>
      <c r="M615" s="815" t="s">
        <v>689</v>
      </c>
      <c r="N615" s="816">
        <v>1</v>
      </c>
      <c r="P615" s="815" t="s">
        <v>935</v>
      </c>
      <c r="Q615" s="816">
        <v>4</v>
      </c>
      <c r="R615" s="816">
        <v>2375</v>
      </c>
      <c r="S615" s="879"/>
      <c r="U615" s="815" t="s">
        <v>911</v>
      </c>
      <c r="V615" s="815" t="s">
        <v>814</v>
      </c>
      <c r="W615" s="816">
        <v>5</v>
      </c>
      <c r="X615" s="815" t="s">
        <v>809</v>
      </c>
      <c r="Z615" s="815" t="s">
        <v>955</v>
      </c>
      <c r="AA615" s="815" t="s">
        <v>810</v>
      </c>
      <c r="AB615" s="816">
        <v>4</v>
      </c>
    </row>
    <row r="616" spans="1:28" ht="15">
      <c r="A616" s="815" t="s">
        <v>912</v>
      </c>
      <c r="B616" s="815" t="s">
        <v>814</v>
      </c>
      <c r="C616" s="815" t="s">
        <v>810</v>
      </c>
      <c r="D616" s="815" t="s">
        <v>811</v>
      </c>
      <c r="E616" s="816">
        <v>1</v>
      </c>
      <c r="G616" s="815" t="s">
        <v>935</v>
      </c>
      <c r="H616" s="816">
        <v>3</v>
      </c>
      <c r="I616" s="816">
        <v>537</v>
      </c>
      <c r="K616" s="815" t="s">
        <v>687</v>
      </c>
      <c r="L616" s="815" t="s">
        <v>893</v>
      </c>
      <c r="M616" s="815" t="s">
        <v>690</v>
      </c>
      <c r="N616" s="816">
        <v>1</v>
      </c>
      <c r="P616" s="815" t="s">
        <v>935</v>
      </c>
      <c r="Q616" s="816">
        <v>5</v>
      </c>
      <c r="R616" s="816">
        <v>444</v>
      </c>
      <c r="S616" s="879"/>
      <c r="U616" s="815" t="s">
        <v>911</v>
      </c>
      <c r="V616" s="815" t="s">
        <v>813</v>
      </c>
      <c r="W616" s="816">
        <v>91</v>
      </c>
      <c r="X616" s="815" t="s">
        <v>810</v>
      </c>
      <c r="Z616" s="815" t="s">
        <v>955</v>
      </c>
      <c r="AA616" s="815" t="s">
        <v>809</v>
      </c>
      <c r="AB616" s="816">
        <v>5</v>
      </c>
    </row>
    <row r="617" spans="1:28" ht="15">
      <c r="A617" s="815" t="s">
        <v>912</v>
      </c>
      <c r="B617" s="815" t="s">
        <v>814</v>
      </c>
      <c r="C617" s="815" t="s">
        <v>809</v>
      </c>
      <c r="D617" s="815" t="s">
        <v>812</v>
      </c>
      <c r="E617" s="816">
        <v>1</v>
      </c>
      <c r="G617" s="815" t="s">
        <v>935</v>
      </c>
      <c r="H617" s="816">
        <v>4</v>
      </c>
      <c r="I617" s="816">
        <v>2278</v>
      </c>
      <c r="K617" s="815" t="s">
        <v>687</v>
      </c>
      <c r="L617" s="815" t="s">
        <v>893</v>
      </c>
      <c r="M617" s="815" t="s">
        <v>691</v>
      </c>
      <c r="N617" s="816">
        <v>318</v>
      </c>
      <c r="P617" s="815" t="s">
        <v>935</v>
      </c>
      <c r="Q617" s="816">
        <v>6</v>
      </c>
      <c r="R617" s="816">
        <v>500</v>
      </c>
      <c r="S617" s="879"/>
      <c r="U617" s="815" t="s">
        <v>911</v>
      </c>
      <c r="V617" s="815" t="s">
        <v>813</v>
      </c>
      <c r="W617" s="816">
        <v>102</v>
      </c>
      <c r="X617" s="815" t="s">
        <v>809</v>
      </c>
      <c r="Z617" s="815" t="s">
        <v>956</v>
      </c>
      <c r="AA617" s="815" t="s">
        <v>810</v>
      </c>
      <c r="AB617" s="816">
        <v>15</v>
      </c>
    </row>
    <row r="618" spans="1:28" ht="15">
      <c r="A618" s="815" t="s">
        <v>912</v>
      </c>
      <c r="B618" s="815" t="s">
        <v>814</v>
      </c>
      <c r="C618" s="815" t="s">
        <v>809</v>
      </c>
      <c r="D618" s="815" t="s">
        <v>811</v>
      </c>
      <c r="E618" s="816">
        <v>4</v>
      </c>
      <c r="G618" s="815" t="s">
        <v>935</v>
      </c>
      <c r="H618" s="816">
        <v>5</v>
      </c>
      <c r="I618" s="816">
        <v>443</v>
      </c>
      <c r="K618" s="815" t="s">
        <v>687</v>
      </c>
      <c r="L618" s="815" t="s">
        <v>907</v>
      </c>
      <c r="M618" s="815" t="s">
        <v>677</v>
      </c>
      <c r="N618" s="816">
        <v>3</v>
      </c>
      <c r="P618" s="815" t="s">
        <v>935</v>
      </c>
      <c r="Q618" s="816">
        <v>7</v>
      </c>
      <c r="R618" s="816">
        <v>468</v>
      </c>
      <c r="S618" s="879"/>
      <c r="U618" s="815" t="s">
        <v>924</v>
      </c>
      <c r="V618" s="815" t="s">
        <v>815</v>
      </c>
      <c r="W618" s="816">
        <v>1</v>
      </c>
      <c r="X618" s="815" t="s">
        <v>810</v>
      </c>
      <c r="Z618" s="815" t="s">
        <v>956</v>
      </c>
      <c r="AA618" s="815" t="s">
        <v>809</v>
      </c>
      <c r="AB618" s="816">
        <v>26</v>
      </c>
    </row>
    <row r="619" spans="1:28" ht="15">
      <c r="A619" s="815" t="s">
        <v>912</v>
      </c>
      <c r="B619" s="815" t="s">
        <v>813</v>
      </c>
      <c r="C619" s="815" t="s">
        <v>810</v>
      </c>
      <c r="D619" s="815" t="s">
        <v>811</v>
      </c>
      <c r="E619" s="816">
        <v>1</v>
      </c>
      <c r="G619" s="815" t="s">
        <v>935</v>
      </c>
      <c r="H619" s="816">
        <v>6</v>
      </c>
      <c r="I619" s="816">
        <v>549</v>
      </c>
      <c r="K619" s="815" t="s">
        <v>687</v>
      </c>
      <c r="L619" s="815" t="s">
        <v>907</v>
      </c>
      <c r="M619" s="815" t="s">
        <v>847</v>
      </c>
      <c r="N619" s="816">
        <v>2</v>
      </c>
      <c r="P619" s="815" t="s">
        <v>935</v>
      </c>
      <c r="Q619" s="816">
        <v>8</v>
      </c>
      <c r="R619" s="816">
        <v>364</v>
      </c>
      <c r="S619" s="879"/>
      <c r="U619" s="815" t="s">
        <v>924</v>
      </c>
      <c r="V619" s="815" t="s">
        <v>814</v>
      </c>
      <c r="W619" s="816">
        <v>207</v>
      </c>
      <c r="X619" s="815" t="s">
        <v>810</v>
      </c>
      <c r="Z619" s="815" t="s">
        <v>957</v>
      </c>
      <c r="AA619" s="815" t="s">
        <v>810</v>
      </c>
      <c r="AB619" s="816">
        <v>173</v>
      </c>
    </row>
    <row r="620" spans="1:28" ht="15">
      <c r="A620" s="815" t="s">
        <v>912</v>
      </c>
      <c r="B620" s="815" t="s">
        <v>997</v>
      </c>
      <c r="C620" s="815" t="s">
        <v>810</v>
      </c>
      <c r="D620" s="815" t="s">
        <v>812</v>
      </c>
      <c r="E620" s="816">
        <v>176</v>
      </c>
      <c r="G620" s="815" t="s">
        <v>935</v>
      </c>
      <c r="H620" s="816">
        <v>7</v>
      </c>
      <c r="I620" s="816">
        <v>633</v>
      </c>
      <c r="K620" s="815" t="s">
        <v>687</v>
      </c>
      <c r="L620" s="815" t="s">
        <v>907</v>
      </c>
      <c r="M620" s="815" t="s">
        <v>852</v>
      </c>
      <c r="N620" s="816">
        <v>98</v>
      </c>
      <c r="P620" s="815" t="s">
        <v>935</v>
      </c>
      <c r="Q620" s="816">
        <v>9</v>
      </c>
      <c r="R620" s="816">
        <v>266</v>
      </c>
      <c r="S620" s="879"/>
      <c r="U620" s="815" t="s">
        <v>924</v>
      </c>
      <c r="V620" s="815" t="s">
        <v>814</v>
      </c>
      <c r="W620" s="816">
        <v>130</v>
      </c>
      <c r="X620" s="815" t="s">
        <v>809</v>
      </c>
      <c r="Z620" s="815" t="s">
        <v>957</v>
      </c>
      <c r="AA620" s="815" t="s">
        <v>809</v>
      </c>
      <c r="AB620" s="816">
        <v>200</v>
      </c>
    </row>
    <row r="621" spans="1:28" ht="15">
      <c r="A621" s="815" t="s">
        <v>912</v>
      </c>
      <c r="B621" s="815" t="s">
        <v>997</v>
      </c>
      <c r="C621" s="815" t="s">
        <v>810</v>
      </c>
      <c r="D621" s="815" t="s">
        <v>811</v>
      </c>
      <c r="E621" s="816">
        <v>806</v>
      </c>
      <c r="G621" s="815" t="s">
        <v>935</v>
      </c>
      <c r="H621" s="816">
        <v>8</v>
      </c>
      <c r="I621" s="816">
        <v>615</v>
      </c>
      <c r="K621" s="815" t="s">
        <v>687</v>
      </c>
      <c r="L621" s="815" t="s">
        <v>907</v>
      </c>
      <c r="M621" s="815" t="s">
        <v>854</v>
      </c>
      <c r="N621" s="816">
        <v>1</v>
      </c>
      <c r="P621" s="815" t="s">
        <v>935</v>
      </c>
      <c r="Q621" s="816">
        <v>10</v>
      </c>
      <c r="R621" s="816">
        <v>198</v>
      </c>
      <c r="S621" s="879"/>
      <c r="U621" s="815" t="s">
        <v>924</v>
      </c>
      <c r="V621" s="815" t="s">
        <v>813</v>
      </c>
      <c r="W621" s="816">
        <v>178</v>
      </c>
      <c r="X621" s="815" t="s">
        <v>810</v>
      </c>
      <c r="Z621" s="815" t="s">
        <v>958</v>
      </c>
      <c r="AA621" s="815" t="s">
        <v>810</v>
      </c>
      <c r="AB621" s="816">
        <v>81</v>
      </c>
    </row>
    <row r="622" spans="1:28" ht="15">
      <c r="A622" s="815" t="s">
        <v>912</v>
      </c>
      <c r="B622" s="815" t="s">
        <v>997</v>
      </c>
      <c r="C622" s="815" t="s">
        <v>809</v>
      </c>
      <c r="D622" s="815" t="s">
        <v>812</v>
      </c>
      <c r="E622" s="816">
        <v>152</v>
      </c>
      <c r="G622" s="815" t="s">
        <v>935</v>
      </c>
      <c r="H622" s="816">
        <v>9</v>
      </c>
      <c r="I622" s="816">
        <v>533</v>
      </c>
      <c r="K622" s="815" t="s">
        <v>687</v>
      </c>
      <c r="L622" s="815" t="s">
        <v>907</v>
      </c>
      <c r="M622" s="815" t="s">
        <v>681</v>
      </c>
      <c r="N622" s="816">
        <v>3</v>
      </c>
      <c r="P622" s="815" t="s">
        <v>935</v>
      </c>
      <c r="Q622" s="816">
        <v>11</v>
      </c>
      <c r="R622" s="816">
        <v>109</v>
      </c>
      <c r="S622" s="879"/>
      <c r="U622" s="815" t="s">
        <v>924</v>
      </c>
      <c r="V622" s="815" t="s">
        <v>813</v>
      </c>
      <c r="W622" s="816">
        <v>269</v>
      </c>
      <c r="X622" s="815" t="s">
        <v>809</v>
      </c>
      <c r="Z622" s="815" t="s">
        <v>958</v>
      </c>
      <c r="AA622" s="815" t="s">
        <v>809</v>
      </c>
      <c r="AB622" s="816">
        <v>71</v>
      </c>
    </row>
    <row r="623" spans="1:28" ht="15">
      <c r="A623" s="815" t="s">
        <v>912</v>
      </c>
      <c r="B623" s="815" t="s">
        <v>997</v>
      </c>
      <c r="C623" s="815" t="s">
        <v>809</v>
      </c>
      <c r="D623" s="815" t="s">
        <v>811</v>
      </c>
      <c r="E623" s="816">
        <v>567</v>
      </c>
      <c r="G623" s="815" t="s">
        <v>935</v>
      </c>
      <c r="H623" s="816">
        <v>10</v>
      </c>
      <c r="I623" s="816">
        <v>349</v>
      </c>
      <c r="K623" s="815" t="s">
        <v>687</v>
      </c>
      <c r="L623" s="815" t="s">
        <v>907</v>
      </c>
      <c r="M623" s="815" t="s">
        <v>857</v>
      </c>
      <c r="N623" s="816">
        <v>1</v>
      </c>
      <c r="P623" s="815" t="s">
        <v>935</v>
      </c>
      <c r="Q623" s="816">
        <v>12</v>
      </c>
      <c r="R623" s="816">
        <v>140</v>
      </c>
      <c r="S623" s="879"/>
      <c r="U623" s="815" t="s">
        <v>970</v>
      </c>
      <c r="V623" s="815" t="s">
        <v>815</v>
      </c>
      <c r="W623" s="816">
        <v>16</v>
      </c>
      <c r="X623" s="815" t="s">
        <v>810</v>
      </c>
      <c r="Z623" s="815" t="s">
        <v>959</v>
      </c>
      <c r="AA623" s="815" t="s">
        <v>810</v>
      </c>
      <c r="AB623" s="816">
        <v>5</v>
      </c>
    </row>
    <row r="624" spans="1:28" ht="15">
      <c r="A624" s="815" t="s">
        <v>912</v>
      </c>
      <c r="B624" s="815" t="s">
        <v>998</v>
      </c>
      <c r="C624" s="815" t="s">
        <v>810</v>
      </c>
      <c r="D624" s="815" t="s">
        <v>812</v>
      </c>
      <c r="E624" s="816">
        <v>4</v>
      </c>
      <c r="G624" s="815" t="s">
        <v>935</v>
      </c>
      <c r="H624" s="816">
        <v>11</v>
      </c>
      <c r="I624" s="816">
        <v>282</v>
      </c>
      <c r="K624" s="815" t="s">
        <v>687</v>
      </c>
      <c r="L624" s="815" t="s">
        <v>907</v>
      </c>
      <c r="M624" s="815" t="s">
        <v>861</v>
      </c>
      <c r="N624" s="816">
        <v>1</v>
      </c>
      <c r="P624" s="815" t="s">
        <v>936</v>
      </c>
      <c r="Q624" s="816">
        <v>0</v>
      </c>
      <c r="R624" s="816">
        <v>18</v>
      </c>
      <c r="S624" s="879"/>
      <c r="U624" s="815" t="s">
        <v>970</v>
      </c>
      <c r="V624" s="815" t="s">
        <v>815</v>
      </c>
      <c r="W624" s="816">
        <v>13</v>
      </c>
      <c r="X624" s="815" t="s">
        <v>809</v>
      </c>
      <c r="Z624" s="815" t="s">
        <v>959</v>
      </c>
      <c r="AA624" s="815" t="s">
        <v>809</v>
      </c>
      <c r="AB624" s="816">
        <v>18</v>
      </c>
    </row>
    <row r="625" spans="1:28" ht="15">
      <c r="A625" s="815" t="s">
        <v>912</v>
      </c>
      <c r="B625" s="815" t="s">
        <v>998</v>
      </c>
      <c r="C625" s="815" t="s">
        <v>810</v>
      </c>
      <c r="D625" s="815" t="s">
        <v>811</v>
      </c>
      <c r="E625" s="816">
        <v>39</v>
      </c>
      <c r="G625" s="815" t="s">
        <v>935</v>
      </c>
      <c r="H625" s="816">
        <v>12</v>
      </c>
      <c r="I625" s="816">
        <v>387</v>
      </c>
      <c r="K625" s="815" t="s">
        <v>687</v>
      </c>
      <c r="L625" s="815" t="s">
        <v>907</v>
      </c>
      <c r="M625" s="815" t="s">
        <v>863</v>
      </c>
      <c r="N625" s="816">
        <v>2</v>
      </c>
      <c r="P625" s="815" t="s">
        <v>936</v>
      </c>
      <c r="Q625" s="816">
        <v>1</v>
      </c>
      <c r="R625" s="816">
        <v>108</v>
      </c>
      <c r="S625" s="879"/>
      <c r="U625" s="815" t="s">
        <v>970</v>
      </c>
      <c r="V625" s="815" t="s">
        <v>814</v>
      </c>
      <c r="W625" s="816">
        <v>4461</v>
      </c>
      <c r="X625" s="815" t="s">
        <v>810</v>
      </c>
      <c r="Z625" s="815" t="s">
        <v>960</v>
      </c>
      <c r="AA625" s="815" t="s">
        <v>810</v>
      </c>
      <c r="AB625" s="816">
        <v>39</v>
      </c>
    </row>
    <row r="626" spans="1:28" ht="15">
      <c r="A626" s="815" t="s">
        <v>912</v>
      </c>
      <c r="B626" s="815" t="s">
        <v>998</v>
      </c>
      <c r="C626" s="815" t="s">
        <v>809</v>
      </c>
      <c r="D626" s="815" t="s">
        <v>812</v>
      </c>
      <c r="E626" s="816">
        <v>10</v>
      </c>
      <c r="G626" s="815" t="s">
        <v>936</v>
      </c>
      <c r="H626" s="816">
        <v>0</v>
      </c>
      <c r="I626" s="816">
        <v>204</v>
      </c>
      <c r="K626" s="815" t="s">
        <v>687</v>
      </c>
      <c r="L626" s="815" t="s">
        <v>907</v>
      </c>
      <c r="M626" s="815" t="s">
        <v>864</v>
      </c>
      <c r="N626" s="816">
        <v>15</v>
      </c>
      <c r="P626" s="815" t="s">
        <v>936</v>
      </c>
      <c r="Q626" s="816">
        <v>2</v>
      </c>
      <c r="R626" s="816">
        <v>320</v>
      </c>
      <c r="S626" s="879"/>
      <c r="U626" s="815" t="s">
        <v>970</v>
      </c>
      <c r="V626" s="815" t="s">
        <v>814</v>
      </c>
      <c r="W626" s="816">
        <v>2753</v>
      </c>
      <c r="X626" s="815" t="s">
        <v>809</v>
      </c>
      <c r="Z626" s="815" t="s">
        <v>960</v>
      </c>
      <c r="AA626" s="815" t="s">
        <v>809</v>
      </c>
      <c r="AB626" s="816">
        <v>44</v>
      </c>
    </row>
    <row r="627" spans="1:28" ht="15">
      <c r="A627" s="815" t="s">
        <v>912</v>
      </c>
      <c r="B627" s="815" t="s">
        <v>998</v>
      </c>
      <c r="C627" s="815" t="s">
        <v>809</v>
      </c>
      <c r="D627" s="815" t="s">
        <v>811</v>
      </c>
      <c r="E627" s="816">
        <v>39</v>
      </c>
      <c r="G627" s="815" t="s">
        <v>936</v>
      </c>
      <c r="H627" s="816">
        <v>1</v>
      </c>
      <c r="I627" s="816">
        <v>1311</v>
      </c>
      <c r="K627" s="815" t="s">
        <v>687</v>
      </c>
      <c r="L627" s="815" t="s">
        <v>907</v>
      </c>
      <c r="M627" s="815" t="s">
        <v>687</v>
      </c>
      <c r="N627" s="816">
        <v>4232</v>
      </c>
      <c r="P627" s="815" t="s">
        <v>936</v>
      </c>
      <c r="Q627" s="816">
        <v>3</v>
      </c>
      <c r="R627" s="816">
        <v>154</v>
      </c>
      <c r="S627" s="879"/>
      <c r="U627" s="815" t="s">
        <v>970</v>
      </c>
      <c r="V627" s="815" t="s">
        <v>813</v>
      </c>
      <c r="W627" s="816">
        <v>2833</v>
      </c>
      <c r="X627" s="815" t="s">
        <v>810</v>
      </c>
      <c r="Z627" s="815" t="s">
        <v>940</v>
      </c>
      <c r="AA627" s="815" t="s">
        <v>810</v>
      </c>
      <c r="AB627" s="816">
        <v>3</v>
      </c>
    </row>
    <row r="628" spans="1:28" ht="15">
      <c r="A628" s="815" t="s">
        <v>913</v>
      </c>
      <c r="B628" s="815" t="s">
        <v>677</v>
      </c>
      <c r="C628" s="815" t="s">
        <v>810</v>
      </c>
      <c r="D628" s="815" t="s">
        <v>812</v>
      </c>
      <c r="E628" s="816">
        <v>1709</v>
      </c>
      <c r="G628" s="815" t="s">
        <v>936</v>
      </c>
      <c r="H628" s="816">
        <v>2</v>
      </c>
      <c r="I628" s="816">
        <v>3666</v>
      </c>
      <c r="K628" s="815" t="s">
        <v>687</v>
      </c>
      <c r="L628" s="815" t="s">
        <v>907</v>
      </c>
      <c r="M628" s="815" t="s">
        <v>689</v>
      </c>
      <c r="N628" s="816">
        <v>8</v>
      </c>
      <c r="P628" s="815" t="s">
        <v>936</v>
      </c>
      <c r="Q628" s="816">
        <v>4</v>
      </c>
      <c r="R628" s="816">
        <v>1398</v>
      </c>
      <c r="S628" s="879"/>
      <c r="U628" s="815" t="s">
        <v>970</v>
      </c>
      <c r="V628" s="815" t="s">
        <v>813</v>
      </c>
      <c r="W628" s="816">
        <v>4885</v>
      </c>
      <c r="X628" s="815" t="s">
        <v>809</v>
      </c>
      <c r="Z628" s="815" t="s">
        <v>940</v>
      </c>
      <c r="AA628" s="815" t="s">
        <v>809</v>
      </c>
      <c r="AB628" s="816">
        <v>7</v>
      </c>
    </row>
    <row r="629" spans="1:28" ht="15">
      <c r="A629" s="815" t="s">
        <v>913</v>
      </c>
      <c r="B629" s="815" t="s">
        <v>677</v>
      </c>
      <c r="C629" s="815" t="s">
        <v>810</v>
      </c>
      <c r="D629" s="815" t="s">
        <v>811</v>
      </c>
      <c r="E629" s="816">
        <v>631</v>
      </c>
      <c r="G629" s="815" t="s">
        <v>936</v>
      </c>
      <c r="H629" s="816">
        <v>3</v>
      </c>
      <c r="I629" s="816">
        <v>1610</v>
      </c>
      <c r="K629" s="815" t="s">
        <v>687</v>
      </c>
      <c r="L629" s="815" t="s">
        <v>907</v>
      </c>
      <c r="M629" s="815" t="s">
        <v>690</v>
      </c>
      <c r="N629" s="816">
        <v>2</v>
      </c>
      <c r="P629" s="815" t="s">
        <v>936</v>
      </c>
      <c r="Q629" s="816">
        <v>5</v>
      </c>
      <c r="R629" s="816">
        <v>144</v>
      </c>
      <c r="S629" s="879"/>
      <c r="U629" s="815" t="s">
        <v>925</v>
      </c>
      <c r="V629" s="815" t="s">
        <v>815</v>
      </c>
      <c r="W629" s="816">
        <v>1</v>
      </c>
      <c r="X629" s="815" t="s">
        <v>810</v>
      </c>
      <c r="Z629" s="815" t="s">
        <v>870</v>
      </c>
      <c r="AA629" s="815" t="s">
        <v>810</v>
      </c>
      <c r="AB629" s="816">
        <v>2</v>
      </c>
    </row>
    <row r="630" spans="1:28" ht="15">
      <c r="A630" s="815" t="s">
        <v>913</v>
      </c>
      <c r="B630" s="815" t="s">
        <v>677</v>
      </c>
      <c r="C630" s="815" t="s">
        <v>809</v>
      </c>
      <c r="D630" s="815" t="s">
        <v>812</v>
      </c>
      <c r="E630" s="816">
        <v>1982</v>
      </c>
      <c r="G630" s="815" t="s">
        <v>936</v>
      </c>
      <c r="H630" s="816">
        <v>4</v>
      </c>
      <c r="I630" s="816">
        <v>6195</v>
      </c>
      <c r="K630" s="815" t="s">
        <v>687</v>
      </c>
      <c r="L630" s="815" t="s">
        <v>907</v>
      </c>
      <c r="M630" s="815" t="s">
        <v>691</v>
      </c>
      <c r="N630" s="816">
        <v>1540</v>
      </c>
      <c r="P630" s="815" t="s">
        <v>936</v>
      </c>
      <c r="Q630" s="816">
        <v>6</v>
      </c>
      <c r="R630" s="816">
        <v>139</v>
      </c>
      <c r="S630" s="879"/>
      <c r="U630" s="815" t="s">
        <v>925</v>
      </c>
      <c r="V630" s="815" t="s">
        <v>815</v>
      </c>
      <c r="W630" s="816">
        <v>3</v>
      </c>
      <c r="X630" s="815" t="s">
        <v>809</v>
      </c>
      <c r="Z630" s="815" t="s">
        <v>870</v>
      </c>
      <c r="AA630" s="815" t="s">
        <v>809</v>
      </c>
      <c r="AB630" s="816">
        <v>2</v>
      </c>
    </row>
    <row r="631" spans="1:28" ht="15">
      <c r="A631" s="815" t="s">
        <v>913</v>
      </c>
      <c r="B631" s="815" t="s">
        <v>677</v>
      </c>
      <c r="C631" s="815" t="s">
        <v>809</v>
      </c>
      <c r="D631" s="815" t="s">
        <v>811</v>
      </c>
      <c r="E631" s="816">
        <v>573</v>
      </c>
      <c r="G631" s="815" t="s">
        <v>936</v>
      </c>
      <c r="H631" s="816">
        <v>5</v>
      </c>
      <c r="I631" s="816">
        <v>898</v>
      </c>
      <c r="K631" s="815" t="s">
        <v>687</v>
      </c>
      <c r="L631" s="815" t="s">
        <v>910</v>
      </c>
      <c r="M631" s="815" t="s">
        <v>848</v>
      </c>
      <c r="N631" s="816">
        <v>1</v>
      </c>
      <c r="P631" s="815" t="s">
        <v>936</v>
      </c>
      <c r="Q631" s="816">
        <v>7</v>
      </c>
      <c r="R631" s="816">
        <v>135</v>
      </c>
      <c r="S631" s="879"/>
      <c r="U631" s="815" t="s">
        <v>925</v>
      </c>
      <c r="V631" s="815" t="s">
        <v>814</v>
      </c>
      <c r="W631" s="816">
        <v>707</v>
      </c>
      <c r="X631" s="815" t="s">
        <v>810</v>
      </c>
      <c r="Z631" s="815" t="s">
        <v>961</v>
      </c>
      <c r="AA631" s="815" t="s">
        <v>810</v>
      </c>
      <c r="AB631" s="816">
        <v>129</v>
      </c>
    </row>
    <row r="632" spans="1:28" ht="15">
      <c r="A632" s="815" t="s">
        <v>913</v>
      </c>
      <c r="B632" s="815" t="s">
        <v>681</v>
      </c>
      <c r="C632" s="815" t="s">
        <v>810</v>
      </c>
      <c r="D632" s="815" t="s">
        <v>812</v>
      </c>
      <c r="E632" s="816">
        <v>136</v>
      </c>
      <c r="G632" s="815" t="s">
        <v>936</v>
      </c>
      <c r="H632" s="816">
        <v>6</v>
      </c>
      <c r="I632" s="816">
        <v>888</v>
      </c>
      <c r="K632" s="815" t="s">
        <v>687</v>
      </c>
      <c r="L632" s="815" t="s">
        <v>910</v>
      </c>
      <c r="M632" s="815" t="s">
        <v>852</v>
      </c>
      <c r="N632" s="816">
        <v>2</v>
      </c>
      <c r="P632" s="815" t="s">
        <v>936</v>
      </c>
      <c r="Q632" s="816">
        <v>8</v>
      </c>
      <c r="R632" s="816">
        <v>93</v>
      </c>
      <c r="S632" s="879"/>
      <c r="U632" s="815" t="s">
        <v>925</v>
      </c>
      <c r="V632" s="815" t="s">
        <v>814</v>
      </c>
      <c r="W632" s="816">
        <v>484</v>
      </c>
      <c r="X632" s="815" t="s">
        <v>809</v>
      </c>
      <c r="Z632" s="815" t="s">
        <v>961</v>
      </c>
      <c r="AA632" s="815" t="s">
        <v>809</v>
      </c>
      <c r="AB632" s="816">
        <v>125</v>
      </c>
    </row>
    <row r="633" spans="1:28" ht="15">
      <c r="A633" s="815" t="s">
        <v>913</v>
      </c>
      <c r="B633" s="815" t="s">
        <v>681</v>
      </c>
      <c r="C633" s="815" t="s">
        <v>810</v>
      </c>
      <c r="D633" s="815" t="s">
        <v>811</v>
      </c>
      <c r="E633" s="816">
        <v>135</v>
      </c>
      <c r="G633" s="815" t="s">
        <v>936</v>
      </c>
      <c r="H633" s="816">
        <v>7</v>
      </c>
      <c r="I633" s="816">
        <v>895</v>
      </c>
      <c r="K633" s="815" t="s">
        <v>687</v>
      </c>
      <c r="L633" s="815" t="s">
        <v>910</v>
      </c>
      <c r="M633" s="815" t="s">
        <v>855</v>
      </c>
      <c r="N633" s="816">
        <v>1</v>
      </c>
      <c r="P633" s="815" t="s">
        <v>936</v>
      </c>
      <c r="Q633" s="816">
        <v>9</v>
      </c>
      <c r="R633" s="816">
        <v>72</v>
      </c>
      <c r="S633" s="879"/>
      <c r="U633" s="815" t="s">
        <v>925</v>
      </c>
      <c r="V633" s="815" t="s">
        <v>813</v>
      </c>
      <c r="W633" s="816">
        <v>673</v>
      </c>
      <c r="X633" s="815" t="s">
        <v>810</v>
      </c>
      <c r="Z633" s="815" t="s">
        <v>963</v>
      </c>
      <c r="AA633" s="815" t="s">
        <v>810</v>
      </c>
      <c r="AB633" s="816">
        <v>4</v>
      </c>
    </row>
    <row r="634" spans="1:28" ht="15">
      <c r="A634" s="815" t="s">
        <v>913</v>
      </c>
      <c r="B634" s="815" t="s">
        <v>681</v>
      </c>
      <c r="C634" s="815" t="s">
        <v>809</v>
      </c>
      <c r="D634" s="815" t="s">
        <v>812</v>
      </c>
      <c r="E634" s="816">
        <v>217</v>
      </c>
      <c r="G634" s="815" t="s">
        <v>936</v>
      </c>
      <c r="H634" s="816">
        <v>8</v>
      </c>
      <c r="I634" s="816">
        <v>719</v>
      </c>
      <c r="K634" s="815" t="s">
        <v>687</v>
      </c>
      <c r="L634" s="815" t="s">
        <v>910</v>
      </c>
      <c r="M634" s="815" t="s">
        <v>681</v>
      </c>
      <c r="N634" s="816">
        <v>4</v>
      </c>
      <c r="P634" s="815" t="s">
        <v>936</v>
      </c>
      <c r="Q634" s="816">
        <v>10</v>
      </c>
      <c r="R634" s="816">
        <v>54</v>
      </c>
      <c r="S634" s="879"/>
      <c r="U634" s="815" t="s">
        <v>925</v>
      </c>
      <c r="V634" s="815" t="s">
        <v>813</v>
      </c>
      <c r="W634" s="816">
        <v>1244</v>
      </c>
      <c r="X634" s="815" t="s">
        <v>809</v>
      </c>
      <c r="Z634" s="815" t="s">
        <v>963</v>
      </c>
      <c r="AA634" s="815" t="s">
        <v>809</v>
      </c>
      <c r="AB634" s="816">
        <v>5</v>
      </c>
    </row>
    <row r="635" spans="1:28" ht="15">
      <c r="A635" s="815" t="s">
        <v>913</v>
      </c>
      <c r="B635" s="815" t="s">
        <v>681</v>
      </c>
      <c r="C635" s="815" t="s">
        <v>809</v>
      </c>
      <c r="D635" s="815" t="s">
        <v>811</v>
      </c>
      <c r="E635" s="816">
        <v>138</v>
      </c>
      <c r="G635" s="815" t="s">
        <v>936</v>
      </c>
      <c r="H635" s="816">
        <v>9</v>
      </c>
      <c r="I635" s="816">
        <v>509</v>
      </c>
      <c r="K635" s="815" t="s">
        <v>687</v>
      </c>
      <c r="L635" s="815" t="s">
        <v>910</v>
      </c>
      <c r="M635" s="815" t="s">
        <v>857</v>
      </c>
      <c r="N635" s="816">
        <v>1</v>
      </c>
      <c r="P635" s="815" t="s">
        <v>936</v>
      </c>
      <c r="Q635" s="816">
        <v>11</v>
      </c>
      <c r="R635" s="816">
        <v>35</v>
      </c>
      <c r="S635" s="879"/>
      <c r="U635" s="815" t="s">
        <v>878</v>
      </c>
      <c r="V635" s="815" t="s">
        <v>815</v>
      </c>
      <c r="W635" s="816">
        <v>1</v>
      </c>
      <c r="X635" s="815" t="s">
        <v>810</v>
      </c>
      <c r="Z635" s="815" t="s">
        <v>902</v>
      </c>
      <c r="AA635" s="815" t="s">
        <v>810</v>
      </c>
      <c r="AB635" s="816">
        <v>5</v>
      </c>
    </row>
    <row r="636" spans="1:28" ht="15">
      <c r="A636" s="815" t="s">
        <v>913</v>
      </c>
      <c r="B636" s="815" t="s">
        <v>815</v>
      </c>
      <c r="C636" s="815" t="s">
        <v>810</v>
      </c>
      <c r="D636" s="815" t="s">
        <v>812</v>
      </c>
      <c r="E636" s="816">
        <v>1</v>
      </c>
      <c r="G636" s="815" t="s">
        <v>936</v>
      </c>
      <c r="H636" s="816">
        <v>10</v>
      </c>
      <c r="I636" s="816">
        <v>474</v>
      </c>
      <c r="K636" s="815" t="s">
        <v>687</v>
      </c>
      <c r="L636" s="815" t="s">
        <v>910</v>
      </c>
      <c r="M636" s="815" t="s">
        <v>858</v>
      </c>
      <c r="N636" s="816">
        <v>1</v>
      </c>
      <c r="P636" s="815" t="s">
        <v>936</v>
      </c>
      <c r="Q636" s="816">
        <v>12</v>
      </c>
      <c r="R636" s="816">
        <v>53</v>
      </c>
      <c r="S636" s="879"/>
      <c r="U636" s="815" t="s">
        <v>878</v>
      </c>
      <c r="V636" s="815" t="s">
        <v>814</v>
      </c>
      <c r="W636" s="816">
        <v>152</v>
      </c>
      <c r="X636" s="815" t="s">
        <v>810</v>
      </c>
      <c r="Z636" s="815" t="s">
        <v>902</v>
      </c>
      <c r="AA636" s="815" t="s">
        <v>809</v>
      </c>
      <c r="AB636" s="816">
        <v>14</v>
      </c>
    </row>
    <row r="637" spans="1:28" ht="15">
      <c r="A637" s="815" t="s">
        <v>913</v>
      </c>
      <c r="B637" s="815" t="s">
        <v>815</v>
      </c>
      <c r="C637" s="815" t="s">
        <v>809</v>
      </c>
      <c r="D637" s="815" t="s">
        <v>812</v>
      </c>
      <c r="E637" s="816">
        <v>1</v>
      </c>
      <c r="G637" s="815" t="s">
        <v>936</v>
      </c>
      <c r="H637" s="816">
        <v>11</v>
      </c>
      <c r="I637" s="816">
        <v>349</v>
      </c>
      <c r="K637" s="815" t="s">
        <v>687</v>
      </c>
      <c r="L637" s="815" t="s">
        <v>910</v>
      </c>
      <c r="M637" s="815" t="s">
        <v>859</v>
      </c>
      <c r="N637" s="816">
        <v>1</v>
      </c>
      <c r="P637" s="815" t="s">
        <v>937</v>
      </c>
      <c r="Q637" s="816">
        <v>0</v>
      </c>
      <c r="R637" s="816">
        <v>11</v>
      </c>
      <c r="S637" s="879"/>
      <c r="U637" s="815" t="s">
        <v>878</v>
      </c>
      <c r="V637" s="815" t="s">
        <v>814</v>
      </c>
      <c r="W637" s="816">
        <v>79</v>
      </c>
      <c r="X637" s="815" t="s">
        <v>809</v>
      </c>
      <c r="Z637" s="815" t="s">
        <v>967</v>
      </c>
      <c r="AA637" s="815" t="s">
        <v>809</v>
      </c>
      <c r="AB637" s="816">
        <v>1</v>
      </c>
    </row>
    <row r="638" spans="1:28" ht="15">
      <c r="A638" s="815" t="s">
        <v>913</v>
      </c>
      <c r="B638" s="815" t="s">
        <v>815</v>
      </c>
      <c r="C638" s="815" t="s">
        <v>809</v>
      </c>
      <c r="D638" s="815" t="s">
        <v>811</v>
      </c>
      <c r="E638" s="816">
        <v>1</v>
      </c>
      <c r="G638" s="815" t="s">
        <v>936</v>
      </c>
      <c r="H638" s="816">
        <v>12</v>
      </c>
      <c r="I638" s="816">
        <v>505</v>
      </c>
      <c r="K638" s="815" t="s">
        <v>687</v>
      </c>
      <c r="L638" s="815" t="s">
        <v>910</v>
      </c>
      <c r="M638" s="815" t="s">
        <v>863</v>
      </c>
      <c r="N638" s="816">
        <v>3</v>
      </c>
      <c r="P638" s="815" t="s">
        <v>937</v>
      </c>
      <c r="Q638" s="816">
        <v>1</v>
      </c>
      <c r="R638" s="816">
        <v>38</v>
      </c>
      <c r="S638" s="879"/>
      <c r="U638" s="815" t="s">
        <v>878</v>
      </c>
      <c r="V638" s="815" t="s">
        <v>813</v>
      </c>
      <c r="W638" s="816">
        <v>229</v>
      </c>
      <c r="X638" s="815" t="s">
        <v>810</v>
      </c>
      <c r="Z638" s="815" t="s">
        <v>904</v>
      </c>
      <c r="AA638" s="815" t="s">
        <v>810</v>
      </c>
      <c r="AB638" s="816">
        <v>15</v>
      </c>
    </row>
    <row r="639" spans="1:28" ht="15">
      <c r="A639" s="815" t="s">
        <v>913</v>
      </c>
      <c r="B639" s="815" t="s">
        <v>997</v>
      </c>
      <c r="C639" s="815" t="s">
        <v>810</v>
      </c>
      <c r="D639" s="815" t="s">
        <v>812</v>
      </c>
      <c r="E639" s="816">
        <v>263</v>
      </c>
      <c r="G639" s="815" t="s">
        <v>937</v>
      </c>
      <c r="H639" s="816">
        <v>0</v>
      </c>
      <c r="I639" s="816">
        <v>39</v>
      </c>
      <c r="K639" s="815" t="s">
        <v>687</v>
      </c>
      <c r="L639" s="815" t="s">
        <v>910</v>
      </c>
      <c r="M639" s="815" t="s">
        <v>687</v>
      </c>
      <c r="N639" s="816">
        <v>5383</v>
      </c>
      <c r="P639" s="815" t="s">
        <v>937</v>
      </c>
      <c r="Q639" s="816">
        <v>2</v>
      </c>
      <c r="R639" s="816">
        <v>108</v>
      </c>
      <c r="S639" s="879"/>
      <c r="U639" s="815" t="s">
        <v>878</v>
      </c>
      <c r="V639" s="815" t="s">
        <v>813</v>
      </c>
      <c r="W639" s="816">
        <v>622</v>
      </c>
      <c r="X639" s="815" t="s">
        <v>809</v>
      </c>
      <c r="Z639" s="815" t="s">
        <v>904</v>
      </c>
      <c r="AA639" s="815" t="s">
        <v>809</v>
      </c>
      <c r="AB639" s="816">
        <v>19</v>
      </c>
    </row>
    <row r="640" spans="1:28" ht="15">
      <c r="A640" s="815" t="s">
        <v>913</v>
      </c>
      <c r="B640" s="815" t="s">
        <v>997</v>
      </c>
      <c r="C640" s="815" t="s">
        <v>810</v>
      </c>
      <c r="D640" s="815" t="s">
        <v>811</v>
      </c>
      <c r="E640" s="816">
        <v>138</v>
      </c>
      <c r="G640" s="815" t="s">
        <v>937</v>
      </c>
      <c r="H640" s="816">
        <v>1</v>
      </c>
      <c r="I640" s="816">
        <v>219</v>
      </c>
      <c r="K640" s="815" t="s">
        <v>687</v>
      </c>
      <c r="L640" s="815" t="s">
        <v>910</v>
      </c>
      <c r="M640" s="815" t="s">
        <v>690</v>
      </c>
      <c r="N640" s="816">
        <v>1</v>
      </c>
      <c r="P640" s="815" t="s">
        <v>937</v>
      </c>
      <c r="Q640" s="816">
        <v>3</v>
      </c>
      <c r="R640" s="816">
        <v>33</v>
      </c>
      <c r="S640" s="879"/>
      <c r="U640" s="815" t="s">
        <v>891</v>
      </c>
      <c r="V640" s="815" t="s">
        <v>815</v>
      </c>
      <c r="W640" s="816">
        <v>1</v>
      </c>
      <c r="X640" s="815" t="s">
        <v>810</v>
      </c>
      <c r="Z640" s="815" t="s">
        <v>887</v>
      </c>
      <c r="AA640" s="815" t="s">
        <v>810</v>
      </c>
      <c r="AB640" s="816">
        <v>3</v>
      </c>
    </row>
    <row r="641" spans="1:28" ht="15">
      <c r="A641" s="815" t="s">
        <v>913</v>
      </c>
      <c r="B641" s="815" t="s">
        <v>997</v>
      </c>
      <c r="C641" s="815" t="s">
        <v>809</v>
      </c>
      <c r="D641" s="815" t="s">
        <v>812</v>
      </c>
      <c r="E641" s="816">
        <v>267</v>
      </c>
      <c r="G641" s="815" t="s">
        <v>937</v>
      </c>
      <c r="H641" s="816">
        <v>2</v>
      </c>
      <c r="I641" s="816">
        <v>634</v>
      </c>
      <c r="K641" s="815" t="s">
        <v>687</v>
      </c>
      <c r="L641" s="815" t="s">
        <v>910</v>
      </c>
      <c r="M641" s="815" t="s">
        <v>691</v>
      </c>
      <c r="N641" s="816">
        <v>1206</v>
      </c>
      <c r="P641" s="815" t="s">
        <v>937</v>
      </c>
      <c r="Q641" s="816">
        <v>4</v>
      </c>
      <c r="R641" s="816">
        <v>475</v>
      </c>
      <c r="S641" s="879"/>
      <c r="U641" s="815" t="s">
        <v>891</v>
      </c>
      <c r="V641" s="815" t="s">
        <v>814</v>
      </c>
      <c r="W641" s="816">
        <v>289</v>
      </c>
      <c r="X641" s="815" t="s">
        <v>810</v>
      </c>
      <c r="Z641" s="815" t="s">
        <v>887</v>
      </c>
      <c r="AA641" s="815" t="s">
        <v>809</v>
      </c>
      <c r="AB641" s="816">
        <v>7</v>
      </c>
    </row>
    <row r="642" spans="1:28" ht="15">
      <c r="A642" s="815" t="s">
        <v>913</v>
      </c>
      <c r="B642" s="815" t="s">
        <v>997</v>
      </c>
      <c r="C642" s="815" t="s">
        <v>809</v>
      </c>
      <c r="D642" s="815" t="s">
        <v>811</v>
      </c>
      <c r="E642" s="816">
        <v>115</v>
      </c>
      <c r="G642" s="815" t="s">
        <v>937</v>
      </c>
      <c r="H642" s="816">
        <v>3</v>
      </c>
      <c r="I642" s="816">
        <v>286</v>
      </c>
      <c r="K642" s="815" t="s">
        <v>687</v>
      </c>
      <c r="L642" s="815" t="s">
        <v>914</v>
      </c>
      <c r="M642" s="815" t="s">
        <v>677</v>
      </c>
      <c r="N642" s="816">
        <v>3</v>
      </c>
      <c r="P642" s="815" t="s">
        <v>937</v>
      </c>
      <c r="Q642" s="816">
        <v>5</v>
      </c>
      <c r="R642" s="816">
        <v>43</v>
      </c>
      <c r="S642" s="879"/>
      <c r="U642" s="815" t="s">
        <v>891</v>
      </c>
      <c r="V642" s="815" t="s">
        <v>814</v>
      </c>
      <c r="W642" s="816">
        <v>221</v>
      </c>
      <c r="X642" s="815" t="s">
        <v>809</v>
      </c>
      <c r="Z642" s="815" t="s">
        <v>942</v>
      </c>
      <c r="AA642" s="815" t="s">
        <v>809</v>
      </c>
      <c r="AB642" s="816">
        <v>1</v>
      </c>
    </row>
    <row r="643" spans="1:28" ht="15">
      <c r="A643" s="815" t="s">
        <v>913</v>
      </c>
      <c r="B643" s="815" t="s">
        <v>998</v>
      </c>
      <c r="C643" s="815" t="s">
        <v>810</v>
      </c>
      <c r="D643" s="815" t="s">
        <v>811</v>
      </c>
      <c r="E643" s="816">
        <v>1</v>
      </c>
      <c r="G643" s="815" t="s">
        <v>937</v>
      </c>
      <c r="H643" s="816">
        <v>4</v>
      </c>
      <c r="I643" s="816">
        <v>1175</v>
      </c>
      <c r="K643" s="815" t="s">
        <v>687</v>
      </c>
      <c r="L643" s="815" t="s">
        <v>914</v>
      </c>
      <c r="M643" s="815" t="s">
        <v>848</v>
      </c>
      <c r="N643" s="816">
        <v>4</v>
      </c>
      <c r="P643" s="815" t="s">
        <v>937</v>
      </c>
      <c r="Q643" s="816">
        <v>6</v>
      </c>
      <c r="R643" s="816">
        <v>34</v>
      </c>
      <c r="S643" s="879"/>
      <c r="U643" s="815" t="s">
        <v>891</v>
      </c>
      <c r="V643" s="815" t="s">
        <v>813</v>
      </c>
      <c r="W643" s="816">
        <v>454</v>
      </c>
      <c r="X643" s="815" t="s">
        <v>810</v>
      </c>
      <c r="Z643" s="815" t="s">
        <v>971</v>
      </c>
      <c r="AA643" s="815" t="s">
        <v>810</v>
      </c>
      <c r="AB643" s="816">
        <v>28</v>
      </c>
    </row>
    <row r="644" spans="1:28" ht="15">
      <c r="A644" s="815" t="s">
        <v>913</v>
      </c>
      <c r="B644" s="815" t="s">
        <v>998</v>
      </c>
      <c r="C644" s="815" t="s">
        <v>809</v>
      </c>
      <c r="D644" s="815" t="s">
        <v>812</v>
      </c>
      <c r="E644" s="816">
        <v>1</v>
      </c>
      <c r="G644" s="815" t="s">
        <v>937</v>
      </c>
      <c r="H644" s="816">
        <v>5</v>
      </c>
      <c r="I644" s="816">
        <v>177</v>
      </c>
      <c r="K644" s="815" t="s">
        <v>687</v>
      </c>
      <c r="L644" s="815" t="s">
        <v>914</v>
      </c>
      <c r="M644" s="815" t="s">
        <v>849</v>
      </c>
      <c r="N644" s="816">
        <v>1</v>
      </c>
      <c r="P644" s="815" t="s">
        <v>937</v>
      </c>
      <c r="Q644" s="816">
        <v>7</v>
      </c>
      <c r="R644" s="816">
        <v>32</v>
      </c>
      <c r="S644" s="879"/>
      <c r="U644" s="815" t="s">
        <v>891</v>
      </c>
      <c r="V644" s="815" t="s">
        <v>813</v>
      </c>
      <c r="W644" s="816">
        <v>781</v>
      </c>
      <c r="X644" s="815" t="s">
        <v>809</v>
      </c>
      <c r="Z644" s="815" t="s">
        <v>971</v>
      </c>
      <c r="AA644" s="815" t="s">
        <v>809</v>
      </c>
      <c r="AB644" s="816">
        <v>15</v>
      </c>
    </row>
    <row r="645" spans="1:28" ht="15">
      <c r="A645" s="815" t="s">
        <v>913</v>
      </c>
      <c r="B645" s="815" t="s">
        <v>998</v>
      </c>
      <c r="C645" s="815" t="s">
        <v>809</v>
      </c>
      <c r="D645" s="815" t="s">
        <v>811</v>
      </c>
      <c r="E645" s="816">
        <v>1</v>
      </c>
      <c r="G645" s="815" t="s">
        <v>937</v>
      </c>
      <c r="H645" s="816">
        <v>6</v>
      </c>
      <c r="I645" s="816">
        <v>209</v>
      </c>
      <c r="K645" s="815" t="s">
        <v>687</v>
      </c>
      <c r="L645" s="815" t="s">
        <v>914</v>
      </c>
      <c r="M645" s="815" t="s">
        <v>850</v>
      </c>
      <c r="N645" s="816">
        <v>3</v>
      </c>
      <c r="P645" s="815" t="s">
        <v>937</v>
      </c>
      <c r="Q645" s="816">
        <v>8</v>
      </c>
      <c r="R645" s="816">
        <v>13</v>
      </c>
      <c r="S645" s="879"/>
      <c r="U645" s="815" t="s">
        <v>866</v>
      </c>
      <c r="V645" s="815" t="s">
        <v>815</v>
      </c>
      <c r="W645" s="816">
        <v>107</v>
      </c>
      <c r="X645" s="815" t="s">
        <v>810</v>
      </c>
      <c r="Z645" s="815" t="s">
        <v>944</v>
      </c>
      <c r="AA645" s="815" t="s">
        <v>809</v>
      </c>
      <c r="AB645" s="816">
        <v>4</v>
      </c>
    </row>
    <row r="646" spans="1:28" ht="15">
      <c r="A646" s="815" t="s">
        <v>914</v>
      </c>
      <c r="B646" s="815" t="s">
        <v>677</v>
      </c>
      <c r="C646" s="815" t="s">
        <v>810</v>
      </c>
      <c r="D646" s="815" t="s">
        <v>812</v>
      </c>
      <c r="E646" s="816">
        <v>3307</v>
      </c>
      <c r="G646" s="815" t="s">
        <v>937</v>
      </c>
      <c r="H646" s="816">
        <v>7</v>
      </c>
      <c r="I646" s="816">
        <v>182</v>
      </c>
      <c r="K646" s="815" t="s">
        <v>687</v>
      </c>
      <c r="L646" s="815" t="s">
        <v>914</v>
      </c>
      <c r="M646" s="815" t="s">
        <v>851</v>
      </c>
      <c r="N646" s="816">
        <v>2</v>
      </c>
      <c r="P646" s="815" t="s">
        <v>937</v>
      </c>
      <c r="Q646" s="816">
        <v>9</v>
      </c>
      <c r="R646" s="816">
        <v>15</v>
      </c>
      <c r="S646" s="879"/>
      <c r="U646" s="815" t="s">
        <v>866</v>
      </c>
      <c r="V646" s="815" t="s">
        <v>815</v>
      </c>
      <c r="W646" s="816">
        <v>114</v>
      </c>
      <c r="X646" s="815" t="s">
        <v>809</v>
      </c>
      <c r="Z646" s="815" t="s">
        <v>972</v>
      </c>
      <c r="AA646" s="815" t="s">
        <v>810</v>
      </c>
      <c r="AB646" s="816">
        <v>7</v>
      </c>
    </row>
    <row r="647" spans="1:28" ht="15">
      <c r="A647" s="815" t="s">
        <v>914</v>
      </c>
      <c r="B647" s="815" t="s">
        <v>677</v>
      </c>
      <c r="C647" s="815" t="s">
        <v>810</v>
      </c>
      <c r="D647" s="815" t="s">
        <v>811</v>
      </c>
      <c r="E647" s="816">
        <v>1467</v>
      </c>
      <c r="G647" s="815" t="s">
        <v>937</v>
      </c>
      <c r="H647" s="816">
        <v>8</v>
      </c>
      <c r="I647" s="816">
        <v>165</v>
      </c>
      <c r="K647" s="815" t="s">
        <v>687</v>
      </c>
      <c r="L647" s="815" t="s">
        <v>914</v>
      </c>
      <c r="M647" s="815" t="s">
        <v>852</v>
      </c>
      <c r="N647" s="816">
        <v>10</v>
      </c>
      <c r="P647" s="815" t="s">
        <v>937</v>
      </c>
      <c r="Q647" s="816">
        <v>10</v>
      </c>
      <c r="R647" s="816">
        <v>3</v>
      </c>
      <c r="S647" s="879"/>
      <c r="U647" s="815" t="s">
        <v>866</v>
      </c>
      <c r="V647" s="815" t="s">
        <v>814</v>
      </c>
      <c r="W647" s="816">
        <v>25296</v>
      </c>
      <c r="X647" s="815" t="s">
        <v>810</v>
      </c>
      <c r="Z647" s="815" t="s">
        <v>972</v>
      </c>
      <c r="AA647" s="815" t="s">
        <v>809</v>
      </c>
      <c r="AB647" s="816">
        <v>8</v>
      </c>
    </row>
    <row r="648" spans="1:28" ht="15">
      <c r="A648" s="815" t="s">
        <v>914</v>
      </c>
      <c r="B648" s="815" t="s">
        <v>677</v>
      </c>
      <c r="C648" s="815" t="s">
        <v>809</v>
      </c>
      <c r="D648" s="815" t="s">
        <v>812</v>
      </c>
      <c r="E648" s="816">
        <v>3156</v>
      </c>
      <c r="G648" s="815" t="s">
        <v>937</v>
      </c>
      <c r="H648" s="816">
        <v>9</v>
      </c>
      <c r="I648" s="816">
        <v>143</v>
      </c>
      <c r="K648" s="815" t="s">
        <v>687</v>
      </c>
      <c r="L648" s="815" t="s">
        <v>914</v>
      </c>
      <c r="M648" s="815" t="s">
        <v>853</v>
      </c>
      <c r="N648" s="816">
        <v>17</v>
      </c>
      <c r="P648" s="815" t="s">
        <v>937</v>
      </c>
      <c r="Q648" s="816">
        <v>11</v>
      </c>
      <c r="R648" s="816">
        <v>6</v>
      </c>
      <c r="S648" s="879"/>
      <c r="U648" s="815" t="s">
        <v>866</v>
      </c>
      <c r="V648" s="815" t="s">
        <v>814</v>
      </c>
      <c r="W648" s="816">
        <v>18334</v>
      </c>
      <c r="X648" s="815" t="s">
        <v>809</v>
      </c>
      <c r="Z648" s="815" t="s">
        <v>872</v>
      </c>
      <c r="AA648" s="815" t="s">
        <v>810</v>
      </c>
      <c r="AB648" s="816">
        <v>22</v>
      </c>
    </row>
    <row r="649" spans="1:28" ht="15">
      <c r="A649" s="815" t="s">
        <v>914</v>
      </c>
      <c r="B649" s="815" t="s">
        <v>677</v>
      </c>
      <c r="C649" s="815" t="s">
        <v>809</v>
      </c>
      <c r="D649" s="815" t="s">
        <v>811</v>
      </c>
      <c r="E649" s="816">
        <v>1404</v>
      </c>
      <c r="G649" s="815" t="s">
        <v>937</v>
      </c>
      <c r="H649" s="816">
        <v>10</v>
      </c>
      <c r="I649" s="816">
        <v>127</v>
      </c>
      <c r="K649" s="815" t="s">
        <v>687</v>
      </c>
      <c r="L649" s="815" t="s">
        <v>914</v>
      </c>
      <c r="M649" s="815" t="s">
        <v>854</v>
      </c>
      <c r="N649" s="816">
        <v>8</v>
      </c>
      <c r="P649" s="815" t="s">
        <v>937</v>
      </c>
      <c r="Q649" s="816">
        <v>12</v>
      </c>
      <c r="R649" s="816">
        <v>14</v>
      </c>
      <c r="S649" s="879"/>
      <c r="U649" s="815" t="s">
        <v>866</v>
      </c>
      <c r="V649" s="815" t="s">
        <v>813</v>
      </c>
      <c r="W649" s="816">
        <v>29927</v>
      </c>
      <c r="X649" s="815" t="s">
        <v>810</v>
      </c>
      <c r="Z649" s="815" t="s">
        <v>872</v>
      </c>
      <c r="AA649" s="815" t="s">
        <v>809</v>
      </c>
      <c r="AB649" s="816">
        <v>40</v>
      </c>
    </row>
    <row r="650" spans="1:28" ht="15">
      <c r="A650" s="815" t="s">
        <v>914</v>
      </c>
      <c r="B650" s="815" t="s">
        <v>681</v>
      </c>
      <c r="C650" s="815" t="s">
        <v>810</v>
      </c>
      <c r="D650" s="815" t="s">
        <v>812</v>
      </c>
      <c r="E650" s="816">
        <v>125</v>
      </c>
      <c r="G650" s="815" t="s">
        <v>937</v>
      </c>
      <c r="H650" s="816">
        <v>11</v>
      </c>
      <c r="I650" s="816">
        <v>85</v>
      </c>
      <c r="K650" s="815" t="s">
        <v>687</v>
      </c>
      <c r="L650" s="815" t="s">
        <v>914</v>
      </c>
      <c r="M650" s="815" t="s">
        <v>681</v>
      </c>
      <c r="N650" s="816">
        <v>6</v>
      </c>
      <c r="P650" s="815" t="s">
        <v>939</v>
      </c>
      <c r="Q650" s="816">
        <v>0</v>
      </c>
      <c r="R650" s="816">
        <v>243</v>
      </c>
      <c r="S650" s="879"/>
      <c r="U650" s="815" t="s">
        <v>866</v>
      </c>
      <c r="V650" s="815" t="s">
        <v>813</v>
      </c>
      <c r="W650" s="816">
        <v>42409</v>
      </c>
      <c r="X650" s="815" t="s">
        <v>809</v>
      </c>
      <c r="Z650" s="815" t="s">
        <v>874</v>
      </c>
      <c r="AA650" s="815" t="s">
        <v>810</v>
      </c>
      <c r="AB650" s="816">
        <v>7</v>
      </c>
    </row>
    <row r="651" spans="1:28" ht="15">
      <c r="A651" s="815" t="s">
        <v>914</v>
      </c>
      <c r="B651" s="815" t="s">
        <v>681</v>
      </c>
      <c r="C651" s="815" t="s">
        <v>810</v>
      </c>
      <c r="D651" s="815" t="s">
        <v>811</v>
      </c>
      <c r="E651" s="816">
        <v>199</v>
      </c>
      <c r="G651" s="815" t="s">
        <v>937</v>
      </c>
      <c r="H651" s="816">
        <v>12</v>
      </c>
      <c r="I651" s="816">
        <v>125</v>
      </c>
      <c r="K651" s="815" t="s">
        <v>687</v>
      </c>
      <c r="L651" s="815" t="s">
        <v>914</v>
      </c>
      <c r="M651" s="815" t="s">
        <v>857</v>
      </c>
      <c r="N651" s="816">
        <v>3</v>
      </c>
      <c r="P651" s="815" t="s">
        <v>939</v>
      </c>
      <c r="Q651" s="816">
        <v>1</v>
      </c>
      <c r="R651" s="816">
        <v>1276</v>
      </c>
      <c r="S651" s="879"/>
      <c r="U651" s="815" t="s">
        <v>867</v>
      </c>
      <c r="V651" s="815" t="s">
        <v>814</v>
      </c>
      <c r="W651" s="816">
        <v>40</v>
      </c>
      <c r="X651" s="815" t="s">
        <v>810</v>
      </c>
      <c r="Z651" s="815" t="s">
        <v>874</v>
      </c>
      <c r="AA651" s="815" t="s">
        <v>809</v>
      </c>
      <c r="AB651" s="816">
        <v>12</v>
      </c>
    </row>
    <row r="652" spans="1:28" ht="15">
      <c r="A652" s="815" t="s">
        <v>914</v>
      </c>
      <c r="B652" s="815" t="s">
        <v>681</v>
      </c>
      <c r="C652" s="815" t="s">
        <v>809</v>
      </c>
      <c r="D652" s="815" t="s">
        <v>812</v>
      </c>
      <c r="E652" s="816">
        <v>223</v>
      </c>
      <c r="G652" s="815" t="s">
        <v>939</v>
      </c>
      <c r="H652" s="816">
        <v>0</v>
      </c>
      <c r="I652" s="816">
        <v>157</v>
      </c>
      <c r="K652" s="815" t="s">
        <v>687</v>
      </c>
      <c r="L652" s="815" t="s">
        <v>914</v>
      </c>
      <c r="M652" s="815" t="s">
        <v>859</v>
      </c>
      <c r="N652" s="816">
        <v>2</v>
      </c>
      <c r="P652" s="815" t="s">
        <v>939</v>
      </c>
      <c r="Q652" s="816">
        <v>2</v>
      </c>
      <c r="R652" s="816">
        <v>3833</v>
      </c>
      <c r="S652" s="879"/>
      <c r="U652" s="815" t="s">
        <v>867</v>
      </c>
      <c r="V652" s="815" t="s">
        <v>814</v>
      </c>
      <c r="W652" s="816">
        <v>18</v>
      </c>
      <c r="X652" s="815" t="s">
        <v>809</v>
      </c>
      <c r="Z652" s="815" t="s">
        <v>876</v>
      </c>
      <c r="AA652" s="815" t="s">
        <v>810</v>
      </c>
      <c r="AB652" s="816">
        <v>5</v>
      </c>
    </row>
    <row r="653" spans="1:28" ht="15">
      <c r="A653" s="815" t="s">
        <v>914</v>
      </c>
      <c r="B653" s="815" t="s">
        <v>681</v>
      </c>
      <c r="C653" s="815" t="s">
        <v>809</v>
      </c>
      <c r="D653" s="815" t="s">
        <v>811</v>
      </c>
      <c r="E653" s="816">
        <v>205</v>
      </c>
      <c r="G653" s="815" t="s">
        <v>939</v>
      </c>
      <c r="H653" s="816">
        <v>1</v>
      </c>
      <c r="I653" s="816">
        <v>629</v>
      </c>
      <c r="K653" s="815" t="s">
        <v>687</v>
      </c>
      <c r="L653" s="815" t="s">
        <v>914</v>
      </c>
      <c r="M653" s="815" t="s">
        <v>864</v>
      </c>
      <c r="N653" s="816">
        <v>13</v>
      </c>
      <c r="P653" s="815" t="s">
        <v>939</v>
      </c>
      <c r="Q653" s="816">
        <v>3</v>
      </c>
      <c r="R653" s="816">
        <v>1744</v>
      </c>
      <c r="S653" s="879"/>
      <c r="U653" s="815" t="s">
        <v>867</v>
      </c>
      <c r="V653" s="815" t="s">
        <v>813</v>
      </c>
      <c r="W653" s="816">
        <v>30</v>
      </c>
      <c r="X653" s="815" t="s">
        <v>810</v>
      </c>
      <c r="Z653" s="815" t="s">
        <v>876</v>
      </c>
      <c r="AA653" s="815" t="s">
        <v>809</v>
      </c>
      <c r="AB653" s="816">
        <v>21</v>
      </c>
    </row>
    <row r="654" spans="1:28" ht="15">
      <c r="A654" s="815" t="s">
        <v>914</v>
      </c>
      <c r="B654" s="815" t="s">
        <v>683</v>
      </c>
      <c r="C654" s="815" t="s">
        <v>809</v>
      </c>
      <c r="D654" s="815" t="s">
        <v>812</v>
      </c>
      <c r="E654" s="816">
        <v>1</v>
      </c>
      <c r="G654" s="815" t="s">
        <v>939</v>
      </c>
      <c r="H654" s="816">
        <v>2</v>
      </c>
      <c r="I654" s="816">
        <v>1719</v>
      </c>
      <c r="K654" s="815" t="s">
        <v>687</v>
      </c>
      <c r="L654" s="815" t="s">
        <v>914</v>
      </c>
      <c r="M654" s="815" t="s">
        <v>684</v>
      </c>
      <c r="N654" s="816">
        <v>5</v>
      </c>
      <c r="P654" s="815" t="s">
        <v>939</v>
      </c>
      <c r="Q654" s="816">
        <v>4</v>
      </c>
      <c r="R654" s="816">
        <v>14598</v>
      </c>
      <c r="S654" s="879"/>
      <c r="U654" s="815" t="s">
        <v>867</v>
      </c>
      <c r="V654" s="815" t="s">
        <v>813</v>
      </c>
      <c r="W654" s="816">
        <v>103</v>
      </c>
      <c r="X654" s="815" t="s">
        <v>809</v>
      </c>
      <c r="Z654" s="815" t="s">
        <v>917</v>
      </c>
      <c r="AA654" s="815" t="s">
        <v>810</v>
      </c>
      <c r="AB654" s="816">
        <v>23</v>
      </c>
    </row>
    <row r="655" spans="1:28" ht="15">
      <c r="A655" s="815" t="s">
        <v>914</v>
      </c>
      <c r="B655" s="815" t="s">
        <v>815</v>
      </c>
      <c r="C655" s="815" t="s">
        <v>810</v>
      </c>
      <c r="D655" s="815" t="s">
        <v>812</v>
      </c>
      <c r="E655" s="816">
        <v>2</v>
      </c>
      <c r="G655" s="815" t="s">
        <v>939</v>
      </c>
      <c r="H655" s="816">
        <v>3</v>
      </c>
      <c r="I655" s="816">
        <v>937</v>
      </c>
      <c r="K655" s="815" t="s">
        <v>687</v>
      </c>
      <c r="L655" s="815" t="s">
        <v>914</v>
      </c>
      <c r="M655" s="815" t="s">
        <v>687</v>
      </c>
      <c r="N655" s="816">
        <v>8935</v>
      </c>
      <c r="P655" s="815" t="s">
        <v>939</v>
      </c>
      <c r="Q655" s="816">
        <v>5</v>
      </c>
      <c r="R655" s="816">
        <v>2201</v>
      </c>
      <c r="S655" s="879"/>
      <c r="U655" s="815" t="s">
        <v>869</v>
      </c>
      <c r="V655" s="815" t="s">
        <v>814</v>
      </c>
      <c r="W655" s="816">
        <v>5</v>
      </c>
      <c r="X655" s="815" t="s">
        <v>810</v>
      </c>
      <c r="Z655" s="815" t="s">
        <v>917</v>
      </c>
      <c r="AA655" s="815" t="s">
        <v>809</v>
      </c>
      <c r="AB655" s="816">
        <v>35</v>
      </c>
    </row>
    <row r="656" spans="1:28" ht="15">
      <c r="A656" s="815" t="s">
        <v>914</v>
      </c>
      <c r="B656" s="815" t="s">
        <v>815</v>
      </c>
      <c r="C656" s="815" t="s">
        <v>810</v>
      </c>
      <c r="D656" s="815" t="s">
        <v>811</v>
      </c>
      <c r="E656" s="816">
        <v>1</v>
      </c>
      <c r="G656" s="815" t="s">
        <v>939</v>
      </c>
      <c r="H656" s="816">
        <v>4</v>
      </c>
      <c r="I656" s="816">
        <v>5044</v>
      </c>
      <c r="K656" s="815" t="s">
        <v>687</v>
      </c>
      <c r="L656" s="815" t="s">
        <v>914</v>
      </c>
      <c r="M656" s="815" t="s">
        <v>689</v>
      </c>
      <c r="N656" s="816">
        <v>42</v>
      </c>
      <c r="P656" s="815" t="s">
        <v>939</v>
      </c>
      <c r="Q656" s="816">
        <v>6</v>
      </c>
      <c r="R656" s="816">
        <v>2379</v>
      </c>
      <c r="S656" s="879"/>
      <c r="U656" s="815" t="s">
        <v>869</v>
      </c>
      <c r="V656" s="815" t="s">
        <v>814</v>
      </c>
      <c r="W656" s="816">
        <v>2</v>
      </c>
      <c r="X656" s="815" t="s">
        <v>809</v>
      </c>
      <c r="Z656" s="815" t="s">
        <v>973</v>
      </c>
      <c r="AA656" s="815" t="s">
        <v>810</v>
      </c>
      <c r="AB656" s="816">
        <v>41</v>
      </c>
    </row>
    <row r="657" spans="1:28" ht="15">
      <c r="A657" s="815" t="s">
        <v>914</v>
      </c>
      <c r="B657" s="815" t="s">
        <v>815</v>
      </c>
      <c r="C657" s="815" t="s">
        <v>809</v>
      </c>
      <c r="D657" s="815" t="s">
        <v>812</v>
      </c>
      <c r="E657" s="816">
        <v>1</v>
      </c>
      <c r="G657" s="815" t="s">
        <v>939</v>
      </c>
      <c r="H657" s="816">
        <v>5</v>
      </c>
      <c r="I657" s="816">
        <v>846</v>
      </c>
      <c r="K657" s="815" t="s">
        <v>687</v>
      </c>
      <c r="L657" s="815" t="s">
        <v>914</v>
      </c>
      <c r="M657" s="815" t="s">
        <v>690</v>
      </c>
      <c r="N657" s="816">
        <v>2</v>
      </c>
      <c r="P657" s="815" t="s">
        <v>939</v>
      </c>
      <c r="Q657" s="816">
        <v>7</v>
      </c>
      <c r="R657" s="816">
        <v>2090</v>
      </c>
      <c r="S657" s="879"/>
      <c r="U657" s="815" t="s">
        <v>869</v>
      </c>
      <c r="V657" s="815" t="s">
        <v>813</v>
      </c>
      <c r="W657" s="816">
        <v>6</v>
      </c>
      <c r="X657" s="815" t="s">
        <v>810</v>
      </c>
      <c r="Z657" s="815" t="s">
        <v>973</v>
      </c>
      <c r="AA657" s="815" t="s">
        <v>809</v>
      </c>
      <c r="AB657" s="816">
        <v>34</v>
      </c>
    </row>
    <row r="658" spans="1:28" ht="15">
      <c r="A658" s="815" t="s">
        <v>914</v>
      </c>
      <c r="B658" s="815" t="s">
        <v>815</v>
      </c>
      <c r="C658" s="815" t="s">
        <v>809</v>
      </c>
      <c r="D658" s="815" t="s">
        <v>811</v>
      </c>
      <c r="E658" s="816">
        <v>1</v>
      </c>
      <c r="G658" s="815" t="s">
        <v>939</v>
      </c>
      <c r="H658" s="816">
        <v>6</v>
      </c>
      <c r="I658" s="816">
        <v>953</v>
      </c>
      <c r="K658" s="815" t="s">
        <v>687</v>
      </c>
      <c r="L658" s="815" t="s">
        <v>914</v>
      </c>
      <c r="M658" s="815" t="s">
        <v>691</v>
      </c>
      <c r="N658" s="816">
        <v>1870</v>
      </c>
      <c r="P658" s="815" t="s">
        <v>939</v>
      </c>
      <c r="Q658" s="816">
        <v>8</v>
      </c>
      <c r="R658" s="816">
        <v>1657</v>
      </c>
      <c r="S658" s="879"/>
      <c r="U658" s="815" t="s">
        <v>869</v>
      </c>
      <c r="V658" s="815" t="s">
        <v>813</v>
      </c>
      <c r="W658" s="816">
        <v>7</v>
      </c>
      <c r="X658" s="815" t="s">
        <v>809</v>
      </c>
      <c r="Z658" s="815" t="s">
        <v>974</v>
      </c>
      <c r="AA658" s="815" t="s">
        <v>810</v>
      </c>
      <c r="AB658" s="816">
        <v>399</v>
      </c>
    </row>
    <row r="659" spans="1:28" ht="15">
      <c r="A659" s="815" t="s">
        <v>914</v>
      </c>
      <c r="B659" s="815" t="s">
        <v>997</v>
      </c>
      <c r="C659" s="815" t="s">
        <v>810</v>
      </c>
      <c r="D659" s="815" t="s">
        <v>812</v>
      </c>
      <c r="E659" s="816">
        <v>229</v>
      </c>
      <c r="G659" s="815" t="s">
        <v>939</v>
      </c>
      <c r="H659" s="816">
        <v>7</v>
      </c>
      <c r="I659" s="816">
        <v>1058</v>
      </c>
      <c r="K659" s="815" t="s">
        <v>687</v>
      </c>
      <c r="L659" s="815" t="s">
        <v>930</v>
      </c>
      <c r="M659" s="815" t="s">
        <v>677</v>
      </c>
      <c r="N659" s="816">
        <v>3</v>
      </c>
      <c r="P659" s="815" t="s">
        <v>939</v>
      </c>
      <c r="Q659" s="816">
        <v>9</v>
      </c>
      <c r="R659" s="816">
        <v>1353</v>
      </c>
      <c r="S659" s="879"/>
      <c r="U659" s="815" t="s">
        <v>871</v>
      </c>
      <c r="V659" s="815" t="s">
        <v>814</v>
      </c>
      <c r="W659" s="816">
        <v>1</v>
      </c>
      <c r="X659" s="815" t="s">
        <v>810</v>
      </c>
      <c r="Z659" s="815" t="s">
        <v>974</v>
      </c>
      <c r="AA659" s="815" t="s">
        <v>809</v>
      </c>
      <c r="AB659" s="816">
        <v>474</v>
      </c>
    </row>
    <row r="660" spans="1:28" ht="15">
      <c r="A660" s="815" t="s">
        <v>914</v>
      </c>
      <c r="B660" s="815" t="s">
        <v>997</v>
      </c>
      <c r="C660" s="815" t="s">
        <v>810</v>
      </c>
      <c r="D660" s="815" t="s">
        <v>811</v>
      </c>
      <c r="E660" s="816">
        <v>164</v>
      </c>
      <c r="G660" s="815" t="s">
        <v>939</v>
      </c>
      <c r="H660" s="816">
        <v>8</v>
      </c>
      <c r="I660" s="816">
        <v>858</v>
      </c>
      <c r="K660" s="815" t="s">
        <v>687</v>
      </c>
      <c r="L660" s="815" t="s">
        <v>930</v>
      </c>
      <c r="M660" s="815" t="s">
        <v>852</v>
      </c>
      <c r="N660" s="816">
        <v>542</v>
      </c>
      <c r="P660" s="815" t="s">
        <v>939</v>
      </c>
      <c r="Q660" s="816">
        <v>10</v>
      </c>
      <c r="R660" s="816">
        <v>939</v>
      </c>
      <c r="S660" s="879"/>
      <c r="U660" s="815" t="s">
        <v>871</v>
      </c>
      <c r="V660" s="815" t="s">
        <v>814</v>
      </c>
      <c r="W660" s="816">
        <v>2</v>
      </c>
      <c r="X660" s="815" t="s">
        <v>809</v>
      </c>
      <c r="Z660" s="815" t="s">
        <v>946</v>
      </c>
      <c r="AA660" s="815" t="s">
        <v>810</v>
      </c>
      <c r="AB660" s="816">
        <v>4</v>
      </c>
    </row>
    <row r="661" spans="1:28" ht="15">
      <c r="A661" s="815" t="s">
        <v>914</v>
      </c>
      <c r="B661" s="815" t="s">
        <v>997</v>
      </c>
      <c r="C661" s="815" t="s">
        <v>809</v>
      </c>
      <c r="D661" s="815" t="s">
        <v>812</v>
      </c>
      <c r="E661" s="816">
        <v>235</v>
      </c>
      <c r="G661" s="815" t="s">
        <v>939</v>
      </c>
      <c r="H661" s="816">
        <v>9</v>
      </c>
      <c r="I661" s="816">
        <v>584</v>
      </c>
      <c r="K661" s="815" t="s">
        <v>687</v>
      </c>
      <c r="L661" s="815" t="s">
        <v>930</v>
      </c>
      <c r="M661" s="815" t="s">
        <v>853</v>
      </c>
      <c r="N661" s="816">
        <v>2</v>
      </c>
      <c r="P661" s="815" t="s">
        <v>939</v>
      </c>
      <c r="Q661" s="816">
        <v>11</v>
      </c>
      <c r="R661" s="816">
        <v>591</v>
      </c>
      <c r="S661" s="879"/>
      <c r="U661" s="815" t="s">
        <v>871</v>
      </c>
      <c r="V661" s="815" t="s">
        <v>813</v>
      </c>
      <c r="W661" s="816">
        <v>2</v>
      </c>
      <c r="X661" s="815" t="s">
        <v>810</v>
      </c>
      <c r="Z661" s="815" t="s">
        <v>946</v>
      </c>
      <c r="AA661" s="815" t="s">
        <v>809</v>
      </c>
      <c r="AB661" s="816">
        <v>5</v>
      </c>
    </row>
    <row r="662" spans="1:28" ht="15">
      <c r="A662" s="815" t="s">
        <v>914</v>
      </c>
      <c r="B662" s="815" t="s">
        <v>997</v>
      </c>
      <c r="C662" s="815" t="s">
        <v>809</v>
      </c>
      <c r="D662" s="815" t="s">
        <v>811</v>
      </c>
      <c r="E662" s="816">
        <v>198</v>
      </c>
      <c r="G662" s="815" t="s">
        <v>939</v>
      </c>
      <c r="H662" s="816">
        <v>10</v>
      </c>
      <c r="I662" s="816">
        <v>420</v>
      </c>
      <c r="K662" s="815" t="s">
        <v>687</v>
      </c>
      <c r="L662" s="815" t="s">
        <v>930</v>
      </c>
      <c r="M662" s="815" t="s">
        <v>854</v>
      </c>
      <c r="N662" s="816">
        <v>4247</v>
      </c>
      <c r="P662" s="815" t="s">
        <v>939</v>
      </c>
      <c r="Q662" s="816">
        <v>12</v>
      </c>
      <c r="R662" s="816">
        <v>693</v>
      </c>
      <c r="S662" s="879"/>
      <c r="U662" s="815" t="s">
        <v>871</v>
      </c>
      <c r="V662" s="815" t="s">
        <v>813</v>
      </c>
      <c r="W662" s="816">
        <v>16</v>
      </c>
      <c r="X662" s="815" t="s">
        <v>809</v>
      </c>
      <c r="Z662" s="815" t="s">
        <v>975</v>
      </c>
      <c r="AA662" s="815" t="s">
        <v>810</v>
      </c>
      <c r="AB662" s="816">
        <v>139</v>
      </c>
    </row>
    <row r="663" spans="1:28" ht="15">
      <c r="A663" s="815" t="s">
        <v>914</v>
      </c>
      <c r="B663" s="815" t="s">
        <v>998</v>
      </c>
      <c r="C663" s="815" t="s">
        <v>810</v>
      </c>
      <c r="D663" s="815" t="s">
        <v>812</v>
      </c>
      <c r="E663" s="816">
        <v>2</v>
      </c>
      <c r="G663" s="815" t="s">
        <v>939</v>
      </c>
      <c r="H663" s="816">
        <v>11</v>
      </c>
      <c r="I663" s="816">
        <v>323</v>
      </c>
      <c r="K663" s="815" t="s">
        <v>687</v>
      </c>
      <c r="L663" s="815" t="s">
        <v>930</v>
      </c>
      <c r="M663" s="815" t="s">
        <v>856</v>
      </c>
      <c r="N663" s="816">
        <v>4</v>
      </c>
      <c r="P663" s="815" t="s">
        <v>941</v>
      </c>
      <c r="Q663" s="816">
        <v>0</v>
      </c>
      <c r="R663" s="816">
        <v>19</v>
      </c>
      <c r="S663" s="879"/>
      <c r="U663" s="815" t="s">
        <v>873</v>
      </c>
      <c r="V663" s="815" t="s">
        <v>814</v>
      </c>
      <c r="W663" s="816">
        <v>156</v>
      </c>
      <c r="X663" s="815" t="s">
        <v>810</v>
      </c>
      <c r="Z663" s="815" t="s">
        <v>975</v>
      </c>
      <c r="AA663" s="815" t="s">
        <v>809</v>
      </c>
      <c r="AB663" s="816">
        <v>108</v>
      </c>
    </row>
    <row r="664" spans="1:28" ht="15">
      <c r="A664" s="815" t="s">
        <v>914</v>
      </c>
      <c r="B664" s="815" t="s">
        <v>998</v>
      </c>
      <c r="C664" s="815" t="s">
        <v>810</v>
      </c>
      <c r="D664" s="815" t="s">
        <v>811</v>
      </c>
      <c r="E664" s="816">
        <v>3</v>
      </c>
      <c r="G664" s="815" t="s">
        <v>939</v>
      </c>
      <c r="H664" s="816">
        <v>12</v>
      </c>
      <c r="I664" s="816">
        <v>437</v>
      </c>
      <c r="K664" s="815" t="s">
        <v>687</v>
      </c>
      <c r="L664" s="815" t="s">
        <v>930</v>
      </c>
      <c r="M664" s="815" t="s">
        <v>681</v>
      </c>
      <c r="N664" s="816">
        <v>19</v>
      </c>
      <c r="P664" s="815" t="s">
        <v>941</v>
      </c>
      <c r="Q664" s="816">
        <v>1</v>
      </c>
      <c r="R664" s="816">
        <v>65</v>
      </c>
      <c r="S664" s="879"/>
      <c r="U664" s="815" t="s">
        <v>873</v>
      </c>
      <c r="V664" s="815" t="s">
        <v>814</v>
      </c>
      <c r="W664" s="816">
        <v>58</v>
      </c>
      <c r="X664" s="815" t="s">
        <v>809</v>
      </c>
      <c r="Z664" s="815" t="s">
        <v>976</v>
      </c>
      <c r="AA664" s="815" t="s">
        <v>810</v>
      </c>
      <c r="AB664" s="816">
        <v>7</v>
      </c>
    </row>
    <row r="665" spans="1:28" ht="15">
      <c r="A665" s="815" t="s">
        <v>914</v>
      </c>
      <c r="B665" s="815" t="s">
        <v>998</v>
      </c>
      <c r="C665" s="815" t="s">
        <v>809</v>
      </c>
      <c r="D665" s="815" t="s">
        <v>812</v>
      </c>
      <c r="E665" s="816">
        <v>2</v>
      </c>
      <c r="G665" s="815" t="s">
        <v>941</v>
      </c>
      <c r="H665" s="816">
        <v>0</v>
      </c>
      <c r="I665" s="816">
        <v>34</v>
      </c>
      <c r="K665" s="815" t="s">
        <v>687</v>
      </c>
      <c r="L665" s="815" t="s">
        <v>930</v>
      </c>
      <c r="M665" s="815" t="s">
        <v>857</v>
      </c>
      <c r="N665" s="816">
        <v>4</v>
      </c>
      <c r="P665" s="815" t="s">
        <v>941</v>
      </c>
      <c r="Q665" s="816">
        <v>2</v>
      </c>
      <c r="R665" s="816">
        <v>265</v>
      </c>
      <c r="S665" s="879"/>
      <c r="U665" s="815" t="s">
        <v>873</v>
      </c>
      <c r="V665" s="815" t="s">
        <v>813</v>
      </c>
      <c r="W665" s="816">
        <v>116</v>
      </c>
      <c r="X665" s="815" t="s">
        <v>810</v>
      </c>
      <c r="Z665" s="815" t="s">
        <v>976</v>
      </c>
      <c r="AA665" s="815" t="s">
        <v>809</v>
      </c>
      <c r="AB665" s="816">
        <v>11</v>
      </c>
    </row>
    <row r="666" spans="1:28" ht="15">
      <c r="A666" s="815" t="s">
        <v>914</v>
      </c>
      <c r="B666" s="815" t="s">
        <v>998</v>
      </c>
      <c r="C666" s="815" t="s">
        <v>809</v>
      </c>
      <c r="D666" s="815" t="s">
        <v>811</v>
      </c>
      <c r="E666" s="816">
        <v>1</v>
      </c>
      <c r="G666" s="815" t="s">
        <v>941</v>
      </c>
      <c r="H666" s="816">
        <v>1</v>
      </c>
      <c r="I666" s="816">
        <v>204</v>
      </c>
      <c r="K666" s="815" t="s">
        <v>687</v>
      </c>
      <c r="L666" s="815" t="s">
        <v>930</v>
      </c>
      <c r="M666" s="815" t="s">
        <v>858</v>
      </c>
      <c r="N666" s="816">
        <v>9</v>
      </c>
      <c r="P666" s="815" t="s">
        <v>941</v>
      </c>
      <c r="Q666" s="816">
        <v>3</v>
      </c>
      <c r="R666" s="816">
        <v>152</v>
      </c>
      <c r="S666" s="879"/>
      <c r="U666" s="815" t="s">
        <v>873</v>
      </c>
      <c r="V666" s="815" t="s">
        <v>813</v>
      </c>
      <c r="W666" s="816">
        <v>355</v>
      </c>
      <c r="X666" s="815" t="s">
        <v>809</v>
      </c>
      <c r="Z666" s="815" t="s">
        <v>962</v>
      </c>
      <c r="AA666" s="815" t="s">
        <v>810</v>
      </c>
      <c r="AB666" s="816">
        <v>2</v>
      </c>
    </row>
    <row r="667" spans="1:28" ht="15">
      <c r="A667" s="815" t="s">
        <v>868</v>
      </c>
      <c r="B667" s="815" t="s">
        <v>996</v>
      </c>
      <c r="C667" s="815" t="s">
        <v>810</v>
      </c>
      <c r="D667" s="815" t="s">
        <v>812</v>
      </c>
      <c r="E667" s="816">
        <v>4</v>
      </c>
      <c r="G667" s="815" t="s">
        <v>941</v>
      </c>
      <c r="H667" s="816">
        <v>2</v>
      </c>
      <c r="I667" s="816">
        <v>683</v>
      </c>
      <c r="K667" s="815" t="s">
        <v>687</v>
      </c>
      <c r="L667" s="815" t="s">
        <v>930</v>
      </c>
      <c r="M667" s="815" t="s">
        <v>861</v>
      </c>
      <c r="N667" s="816">
        <v>1</v>
      </c>
      <c r="P667" s="815" t="s">
        <v>941</v>
      </c>
      <c r="Q667" s="816">
        <v>4</v>
      </c>
      <c r="R667" s="816">
        <v>987</v>
      </c>
      <c r="S667" s="879"/>
      <c r="U667" s="815" t="s">
        <v>875</v>
      </c>
      <c r="V667" s="815" t="s">
        <v>815</v>
      </c>
      <c r="W667" s="816">
        <v>1</v>
      </c>
      <c r="X667" s="815" t="s">
        <v>810</v>
      </c>
      <c r="Z667" s="815" t="s">
        <v>962</v>
      </c>
      <c r="AA667" s="815" t="s">
        <v>809</v>
      </c>
      <c r="AB667" s="816">
        <v>9</v>
      </c>
    </row>
    <row r="668" spans="1:28" ht="15">
      <c r="A668" s="815" t="s">
        <v>868</v>
      </c>
      <c r="B668" s="815" t="s">
        <v>996</v>
      </c>
      <c r="C668" s="815" t="s">
        <v>810</v>
      </c>
      <c r="D668" s="815" t="s">
        <v>811</v>
      </c>
      <c r="E668" s="816">
        <v>1</v>
      </c>
      <c r="G668" s="815" t="s">
        <v>941</v>
      </c>
      <c r="H668" s="816">
        <v>3</v>
      </c>
      <c r="I668" s="816">
        <v>378</v>
      </c>
      <c r="K668" s="815" t="s">
        <v>687</v>
      </c>
      <c r="L668" s="815" t="s">
        <v>930</v>
      </c>
      <c r="M668" s="815" t="s">
        <v>683</v>
      </c>
      <c r="N668" s="816">
        <v>3</v>
      </c>
      <c r="P668" s="815" t="s">
        <v>941</v>
      </c>
      <c r="Q668" s="816">
        <v>5</v>
      </c>
      <c r="R668" s="816">
        <v>164</v>
      </c>
      <c r="S668" s="879"/>
      <c r="U668" s="815" t="s">
        <v>875</v>
      </c>
      <c r="V668" s="815" t="s">
        <v>814</v>
      </c>
      <c r="W668" s="816">
        <v>66</v>
      </c>
      <c r="X668" s="815" t="s">
        <v>810</v>
      </c>
      <c r="Z668" s="815" t="s">
        <v>977</v>
      </c>
      <c r="AA668" s="815" t="s">
        <v>810</v>
      </c>
      <c r="AB668" s="816">
        <v>8</v>
      </c>
    </row>
    <row r="669" spans="1:28" ht="15">
      <c r="A669" s="815" t="s">
        <v>868</v>
      </c>
      <c r="B669" s="815" t="s">
        <v>996</v>
      </c>
      <c r="C669" s="815" t="s">
        <v>809</v>
      </c>
      <c r="D669" s="815" t="s">
        <v>812</v>
      </c>
      <c r="E669" s="816">
        <v>5</v>
      </c>
      <c r="G669" s="815" t="s">
        <v>941</v>
      </c>
      <c r="H669" s="816">
        <v>4</v>
      </c>
      <c r="I669" s="816">
        <v>1489</v>
      </c>
      <c r="K669" s="815" t="s">
        <v>687</v>
      </c>
      <c r="L669" s="815" t="s">
        <v>930</v>
      </c>
      <c r="M669" s="815" t="s">
        <v>863</v>
      </c>
      <c r="N669" s="816">
        <v>3</v>
      </c>
      <c r="P669" s="815" t="s">
        <v>941</v>
      </c>
      <c r="Q669" s="816">
        <v>6</v>
      </c>
      <c r="R669" s="816">
        <v>147</v>
      </c>
      <c r="S669" s="879"/>
      <c r="U669" s="815" t="s">
        <v>875</v>
      </c>
      <c r="V669" s="815" t="s">
        <v>814</v>
      </c>
      <c r="W669" s="816">
        <v>50</v>
      </c>
      <c r="X669" s="815" t="s">
        <v>809</v>
      </c>
      <c r="Z669" s="815" t="s">
        <v>977</v>
      </c>
      <c r="AA669" s="815" t="s">
        <v>809</v>
      </c>
      <c r="AB669" s="816">
        <v>9</v>
      </c>
    </row>
    <row r="670" spans="1:28" ht="15">
      <c r="A670" s="815" t="s">
        <v>868</v>
      </c>
      <c r="B670" s="815" t="s">
        <v>996</v>
      </c>
      <c r="C670" s="815" t="s">
        <v>809</v>
      </c>
      <c r="D670" s="815" t="s">
        <v>811</v>
      </c>
      <c r="E670" s="816">
        <v>1</v>
      </c>
      <c r="G670" s="815" t="s">
        <v>941</v>
      </c>
      <c r="H670" s="816">
        <v>5</v>
      </c>
      <c r="I670" s="816">
        <v>294</v>
      </c>
      <c r="K670" s="815" t="s">
        <v>687</v>
      </c>
      <c r="L670" s="815" t="s">
        <v>930</v>
      </c>
      <c r="M670" s="815" t="s">
        <v>864</v>
      </c>
      <c r="N670" s="816">
        <v>18</v>
      </c>
      <c r="P670" s="815" t="s">
        <v>941</v>
      </c>
      <c r="Q670" s="816">
        <v>7</v>
      </c>
      <c r="R670" s="816">
        <v>160</v>
      </c>
      <c r="S670" s="879"/>
      <c r="U670" s="815" t="s">
        <v>875</v>
      </c>
      <c r="V670" s="815" t="s">
        <v>813</v>
      </c>
      <c r="W670" s="816">
        <v>83</v>
      </c>
      <c r="X670" s="815" t="s">
        <v>810</v>
      </c>
      <c r="Z670" s="815" t="s">
        <v>948</v>
      </c>
      <c r="AA670" s="815" t="s">
        <v>810</v>
      </c>
      <c r="AB670" s="816">
        <v>13</v>
      </c>
    </row>
    <row r="671" spans="1:28" ht="15">
      <c r="A671" s="815" t="s">
        <v>868</v>
      </c>
      <c r="B671" s="815" t="s">
        <v>677</v>
      </c>
      <c r="C671" s="815" t="s">
        <v>810</v>
      </c>
      <c r="D671" s="815" t="s">
        <v>812</v>
      </c>
      <c r="E671" s="816">
        <v>488</v>
      </c>
      <c r="G671" s="815" t="s">
        <v>941</v>
      </c>
      <c r="H671" s="816">
        <v>6</v>
      </c>
      <c r="I671" s="816">
        <v>329</v>
      </c>
      <c r="K671" s="815" t="s">
        <v>687</v>
      </c>
      <c r="L671" s="815" t="s">
        <v>930</v>
      </c>
      <c r="M671" s="815" t="s">
        <v>687</v>
      </c>
      <c r="N671" s="816">
        <v>3235</v>
      </c>
      <c r="P671" s="815" t="s">
        <v>941</v>
      </c>
      <c r="Q671" s="816">
        <v>8</v>
      </c>
      <c r="R671" s="816">
        <v>115</v>
      </c>
      <c r="S671" s="879"/>
      <c r="U671" s="815" t="s">
        <v>875</v>
      </c>
      <c r="V671" s="815" t="s">
        <v>813</v>
      </c>
      <c r="W671" s="816">
        <v>239</v>
      </c>
      <c r="X671" s="815" t="s">
        <v>809</v>
      </c>
      <c r="Z671" s="815" t="s">
        <v>948</v>
      </c>
      <c r="AA671" s="815" t="s">
        <v>809</v>
      </c>
      <c r="AB671" s="816">
        <v>25</v>
      </c>
    </row>
    <row r="672" spans="1:28" ht="15">
      <c r="A672" s="815" t="s">
        <v>868</v>
      </c>
      <c r="B672" s="815" t="s">
        <v>677</v>
      </c>
      <c r="C672" s="815" t="s">
        <v>810</v>
      </c>
      <c r="D672" s="815" t="s">
        <v>811</v>
      </c>
      <c r="E672" s="816">
        <v>644</v>
      </c>
      <c r="G672" s="815" t="s">
        <v>941</v>
      </c>
      <c r="H672" s="816">
        <v>7</v>
      </c>
      <c r="I672" s="816">
        <v>328</v>
      </c>
      <c r="K672" s="815" t="s">
        <v>687</v>
      </c>
      <c r="L672" s="815" t="s">
        <v>930</v>
      </c>
      <c r="M672" s="815" t="s">
        <v>688</v>
      </c>
      <c r="N672" s="816">
        <v>3</v>
      </c>
      <c r="P672" s="815" t="s">
        <v>941</v>
      </c>
      <c r="Q672" s="816">
        <v>9</v>
      </c>
      <c r="R672" s="816">
        <v>74</v>
      </c>
      <c r="S672" s="879"/>
      <c r="U672" s="815" t="s">
        <v>877</v>
      </c>
      <c r="V672" s="815" t="s">
        <v>814</v>
      </c>
      <c r="W672" s="816">
        <v>62</v>
      </c>
      <c r="X672" s="815" t="s">
        <v>810</v>
      </c>
      <c r="Z672" s="815" t="s">
        <v>964</v>
      </c>
      <c r="AA672" s="815" t="s">
        <v>810</v>
      </c>
      <c r="AB672" s="816">
        <v>1</v>
      </c>
    </row>
    <row r="673" spans="1:28" ht="15">
      <c r="A673" s="815" t="s">
        <v>868</v>
      </c>
      <c r="B673" s="815" t="s">
        <v>677</v>
      </c>
      <c r="C673" s="815" t="s">
        <v>809</v>
      </c>
      <c r="D673" s="815" t="s">
        <v>812</v>
      </c>
      <c r="E673" s="816">
        <v>511</v>
      </c>
      <c r="G673" s="815" t="s">
        <v>941</v>
      </c>
      <c r="H673" s="816">
        <v>8</v>
      </c>
      <c r="I673" s="816">
        <v>338</v>
      </c>
      <c r="K673" s="815" t="s">
        <v>687</v>
      </c>
      <c r="L673" s="815" t="s">
        <v>930</v>
      </c>
      <c r="M673" s="815" t="s">
        <v>689</v>
      </c>
      <c r="N673" s="816">
        <v>3</v>
      </c>
      <c r="P673" s="815" t="s">
        <v>941</v>
      </c>
      <c r="Q673" s="816">
        <v>10</v>
      </c>
      <c r="R673" s="816">
        <v>47</v>
      </c>
      <c r="S673" s="879"/>
      <c r="U673" s="815" t="s">
        <v>877</v>
      </c>
      <c r="V673" s="815" t="s">
        <v>814</v>
      </c>
      <c r="W673" s="816">
        <v>46</v>
      </c>
      <c r="X673" s="815" t="s">
        <v>809</v>
      </c>
      <c r="Z673" s="815" t="s">
        <v>964</v>
      </c>
      <c r="AA673" s="815" t="s">
        <v>809</v>
      </c>
      <c r="AB673" s="816">
        <v>9</v>
      </c>
    </row>
    <row r="674" spans="1:28" ht="15">
      <c r="A674" s="815" t="s">
        <v>868</v>
      </c>
      <c r="B674" s="815" t="s">
        <v>677</v>
      </c>
      <c r="C674" s="815" t="s">
        <v>809</v>
      </c>
      <c r="D674" s="815" t="s">
        <v>811</v>
      </c>
      <c r="E674" s="816">
        <v>537</v>
      </c>
      <c r="G674" s="815" t="s">
        <v>941</v>
      </c>
      <c r="H674" s="816">
        <v>9</v>
      </c>
      <c r="I674" s="816">
        <v>253</v>
      </c>
      <c r="K674" s="815" t="s">
        <v>687</v>
      </c>
      <c r="L674" s="815" t="s">
        <v>930</v>
      </c>
      <c r="M674" s="815" t="s">
        <v>690</v>
      </c>
      <c r="N674" s="816">
        <v>94</v>
      </c>
      <c r="P674" s="815" t="s">
        <v>941</v>
      </c>
      <c r="Q674" s="816">
        <v>11</v>
      </c>
      <c r="R674" s="816">
        <v>56</v>
      </c>
      <c r="S674" s="879"/>
      <c r="U674" s="815" t="s">
        <v>877</v>
      </c>
      <c r="V674" s="815" t="s">
        <v>813</v>
      </c>
      <c r="W674" s="816">
        <v>78</v>
      </c>
      <c r="X674" s="815" t="s">
        <v>810</v>
      </c>
      <c r="Z674" s="815" t="s">
        <v>906</v>
      </c>
      <c r="AA674" s="815" t="s">
        <v>810</v>
      </c>
      <c r="AB674" s="816">
        <v>4</v>
      </c>
    </row>
    <row r="675" spans="1:28" ht="15">
      <c r="A675" s="815" t="s">
        <v>868</v>
      </c>
      <c r="B675" s="815" t="s">
        <v>681</v>
      </c>
      <c r="C675" s="815" t="s">
        <v>810</v>
      </c>
      <c r="D675" s="815" t="s">
        <v>812</v>
      </c>
      <c r="E675" s="816">
        <v>83</v>
      </c>
      <c r="G675" s="815" t="s">
        <v>941</v>
      </c>
      <c r="H675" s="816">
        <v>10</v>
      </c>
      <c r="I675" s="816">
        <v>202</v>
      </c>
      <c r="K675" s="815" t="s">
        <v>687</v>
      </c>
      <c r="L675" s="815" t="s">
        <v>930</v>
      </c>
      <c r="M675" s="815" t="s">
        <v>691</v>
      </c>
      <c r="N675" s="816">
        <v>11542</v>
      </c>
      <c r="P675" s="815" t="s">
        <v>941</v>
      </c>
      <c r="Q675" s="816">
        <v>12</v>
      </c>
      <c r="R675" s="816">
        <v>77</v>
      </c>
      <c r="S675" s="879"/>
      <c r="U675" s="815" t="s">
        <v>877</v>
      </c>
      <c r="V675" s="815" t="s">
        <v>813</v>
      </c>
      <c r="W675" s="816">
        <v>144</v>
      </c>
      <c r="X675" s="815" t="s">
        <v>809</v>
      </c>
      <c r="Z675" s="815" t="s">
        <v>906</v>
      </c>
      <c r="AA675" s="815" t="s">
        <v>809</v>
      </c>
      <c r="AB675" s="816">
        <v>6</v>
      </c>
    </row>
    <row r="676" spans="1:28" ht="15">
      <c r="A676" s="815" t="s">
        <v>868</v>
      </c>
      <c r="B676" s="815" t="s">
        <v>681</v>
      </c>
      <c r="C676" s="815" t="s">
        <v>810</v>
      </c>
      <c r="D676" s="815" t="s">
        <v>811</v>
      </c>
      <c r="E676" s="816">
        <v>106</v>
      </c>
      <c r="G676" s="815" t="s">
        <v>941</v>
      </c>
      <c r="H676" s="816">
        <v>11</v>
      </c>
      <c r="I676" s="816">
        <v>140</v>
      </c>
      <c r="K676" s="815" t="s">
        <v>687</v>
      </c>
      <c r="L676" s="815" t="s">
        <v>932</v>
      </c>
      <c r="M676" s="815" t="s">
        <v>848</v>
      </c>
      <c r="N676" s="816">
        <v>2</v>
      </c>
      <c r="P676" s="815" t="s">
        <v>943</v>
      </c>
      <c r="Q676" s="816">
        <v>0</v>
      </c>
      <c r="R676" s="816">
        <v>26</v>
      </c>
      <c r="S676" s="879"/>
      <c r="U676" s="815" t="s">
        <v>879</v>
      </c>
      <c r="V676" s="815" t="s">
        <v>814</v>
      </c>
      <c r="W676" s="816">
        <v>22</v>
      </c>
      <c r="X676" s="815" t="s">
        <v>810</v>
      </c>
      <c r="Z676" s="815" t="s">
        <v>979</v>
      </c>
      <c r="AA676" s="815" t="s">
        <v>810</v>
      </c>
      <c r="AB676" s="816">
        <v>3</v>
      </c>
    </row>
    <row r="677" spans="1:28" ht="15">
      <c r="A677" s="815" t="s">
        <v>868</v>
      </c>
      <c r="B677" s="815" t="s">
        <v>681</v>
      </c>
      <c r="C677" s="815" t="s">
        <v>809</v>
      </c>
      <c r="D677" s="815" t="s">
        <v>812</v>
      </c>
      <c r="E677" s="816">
        <v>124</v>
      </c>
      <c r="G677" s="815" t="s">
        <v>941</v>
      </c>
      <c r="H677" s="816">
        <v>12</v>
      </c>
      <c r="I677" s="816">
        <v>183</v>
      </c>
      <c r="K677" s="815" t="s">
        <v>687</v>
      </c>
      <c r="L677" s="815" t="s">
        <v>932</v>
      </c>
      <c r="M677" s="815" t="s">
        <v>851</v>
      </c>
      <c r="N677" s="816">
        <v>5</v>
      </c>
      <c r="P677" s="815" t="s">
        <v>943</v>
      </c>
      <c r="Q677" s="816">
        <v>1</v>
      </c>
      <c r="R677" s="816">
        <v>78</v>
      </c>
      <c r="S677" s="879"/>
      <c r="U677" s="815" t="s">
        <v>879</v>
      </c>
      <c r="V677" s="815" t="s">
        <v>814</v>
      </c>
      <c r="W677" s="816">
        <v>14</v>
      </c>
      <c r="X677" s="815" t="s">
        <v>809</v>
      </c>
      <c r="Z677" s="815" t="s">
        <v>979</v>
      </c>
      <c r="AA677" s="815" t="s">
        <v>809</v>
      </c>
      <c r="AB677" s="816">
        <v>10</v>
      </c>
    </row>
    <row r="678" spans="1:28" ht="15">
      <c r="A678" s="815" t="s">
        <v>868</v>
      </c>
      <c r="B678" s="815" t="s">
        <v>681</v>
      </c>
      <c r="C678" s="815" t="s">
        <v>809</v>
      </c>
      <c r="D678" s="815" t="s">
        <v>811</v>
      </c>
      <c r="E678" s="816">
        <v>108</v>
      </c>
      <c r="G678" s="815" t="s">
        <v>943</v>
      </c>
      <c r="H678" s="816">
        <v>0</v>
      </c>
      <c r="I678" s="816">
        <v>98</v>
      </c>
      <c r="K678" s="815" t="s">
        <v>687</v>
      </c>
      <c r="L678" s="815" t="s">
        <v>932</v>
      </c>
      <c r="M678" s="815" t="s">
        <v>852</v>
      </c>
      <c r="N678" s="816">
        <v>13</v>
      </c>
      <c r="P678" s="815" t="s">
        <v>943</v>
      </c>
      <c r="Q678" s="816">
        <v>2</v>
      </c>
      <c r="R678" s="816">
        <v>204</v>
      </c>
      <c r="S678" s="879"/>
      <c r="U678" s="815" t="s">
        <v>879</v>
      </c>
      <c r="V678" s="815" t="s">
        <v>813</v>
      </c>
      <c r="W678" s="816">
        <v>11</v>
      </c>
      <c r="X678" s="815" t="s">
        <v>810</v>
      </c>
      <c r="Z678" s="815" t="s">
        <v>965</v>
      </c>
      <c r="AA678" s="815" t="s">
        <v>810</v>
      </c>
      <c r="AB678" s="816">
        <v>55</v>
      </c>
    </row>
    <row r="679" spans="1:28" ht="15">
      <c r="A679" s="815" t="s">
        <v>868</v>
      </c>
      <c r="B679" s="815" t="s">
        <v>815</v>
      </c>
      <c r="C679" s="815" t="s">
        <v>810</v>
      </c>
      <c r="D679" s="815" t="s">
        <v>812</v>
      </c>
      <c r="E679" s="816">
        <v>1</v>
      </c>
      <c r="G679" s="815" t="s">
        <v>943</v>
      </c>
      <c r="H679" s="816">
        <v>1</v>
      </c>
      <c r="I679" s="816">
        <v>369</v>
      </c>
      <c r="K679" s="815" t="s">
        <v>687</v>
      </c>
      <c r="L679" s="815" t="s">
        <v>932</v>
      </c>
      <c r="M679" s="815" t="s">
        <v>853</v>
      </c>
      <c r="N679" s="816">
        <v>2</v>
      </c>
      <c r="P679" s="815" t="s">
        <v>943</v>
      </c>
      <c r="Q679" s="816">
        <v>3</v>
      </c>
      <c r="R679" s="816">
        <v>76</v>
      </c>
      <c r="S679" s="879"/>
      <c r="U679" s="815" t="s">
        <v>879</v>
      </c>
      <c r="V679" s="815" t="s">
        <v>813</v>
      </c>
      <c r="W679" s="816">
        <v>50</v>
      </c>
      <c r="X679" s="815" t="s">
        <v>809</v>
      </c>
      <c r="Z679" s="815" t="s">
        <v>965</v>
      </c>
      <c r="AA679" s="815" t="s">
        <v>809</v>
      </c>
      <c r="AB679" s="816">
        <v>66</v>
      </c>
    </row>
    <row r="680" spans="1:28" ht="15">
      <c r="A680" s="815" t="s">
        <v>868</v>
      </c>
      <c r="B680" s="815" t="s">
        <v>815</v>
      </c>
      <c r="C680" s="815" t="s">
        <v>810</v>
      </c>
      <c r="D680" s="815" t="s">
        <v>811</v>
      </c>
      <c r="E680" s="816">
        <v>3</v>
      </c>
      <c r="G680" s="815" t="s">
        <v>943</v>
      </c>
      <c r="H680" s="816">
        <v>2</v>
      </c>
      <c r="I680" s="816">
        <v>1088</v>
      </c>
      <c r="K680" s="815" t="s">
        <v>687</v>
      </c>
      <c r="L680" s="815" t="s">
        <v>932</v>
      </c>
      <c r="M680" s="815" t="s">
        <v>681</v>
      </c>
      <c r="N680" s="816">
        <v>2</v>
      </c>
      <c r="P680" s="815" t="s">
        <v>943</v>
      </c>
      <c r="Q680" s="816">
        <v>4</v>
      </c>
      <c r="R680" s="816">
        <v>526</v>
      </c>
      <c r="S680" s="879"/>
      <c r="U680" s="815" t="s">
        <v>880</v>
      </c>
      <c r="V680" s="815" t="s">
        <v>814</v>
      </c>
      <c r="W680" s="816">
        <v>30</v>
      </c>
      <c r="X680" s="815" t="s">
        <v>810</v>
      </c>
      <c r="Z680" s="815" t="s">
        <v>908</v>
      </c>
      <c r="AA680" s="815" t="s">
        <v>810</v>
      </c>
      <c r="AB680" s="816">
        <v>9</v>
      </c>
    </row>
    <row r="681" spans="1:28" ht="15">
      <c r="A681" s="815" t="s">
        <v>868</v>
      </c>
      <c r="B681" s="815" t="s">
        <v>815</v>
      </c>
      <c r="C681" s="815" t="s">
        <v>809</v>
      </c>
      <c r="D681" s="815" t="s">
        <v>812</v>
      </c>
      <c r="E681" s="816">
        <v>1</v>
      </c>
      <c r="G681" s="815" t="s">
        <v>943</v>
      </c>
      <c r="H681" s="816">
        <v>3</v>
      </c>
      <c r="I681" s="816">
        <v>542</v>
      </c>
      <c r="K681" s="815" t="s">
        <v>687</v>
      </c>
      <c r="L681" s="815" t="s">
        <v>932</v>
      </c>
      <c r="M681" s="815" t="s">
        <v>857</v>
      </c>
      <c r="N681" s="816">
        <v>4</v>
      </c>
      <c r="P681" s="815" t="s">
        <v>943</v>
      </c>
      <c r="Q681" s="816">
        <v>5</v>
      </c>
      <c r="R681" s="816">
        <v>78</v>
      </c>
      <c r="S681" s="879"/>
      <c r="U681" s="815" t="s">
        <v>880</v>
      </c>
      <c r="V681" s="815" t="s">
        <v>814</v>
      </c>
      <c r="W681" s="816">
        <v>15</v>
      </c>
      <c r="X681" s="815" t="s">
        <v>809</v>
      </c>
      <c r="Z681" s="815" t="s">
        <v>908</v>
      </c>
      <c r="AA681" s="815" t="s">
        <v>809</v>
      </c>
      <c r="AB681" s="816">
        <v>12</v>
      </c>
    </row>
    <row r="682" spans="1:28" ht="15">
      <c r="A682" s="815" t="s">
        <v>868</v>
      </c>
      <c r="B682" s="815" t="s">
        <v>815</v>
      </c>
      <c r="C682" s="815" t="s">
        <v>809</v>
      </c>
      <c r="D682" s="815" t="s">
        <v>811</v>
      </c>
      <c r="E682" s="816">
        <v>4</v>
      </c>
      <c r="G682" s="815" t="s">
        <v>943</v>
      </c>
      <c r="H682" s="816">
        <v>4</v>
      </c>
      <c r="I682" s="816">
        <v>2217</v>
      </c>
      <c r="K682" s="815" t="s">
        <v>687</v>
      </c>
      <c r="L682" s="815" t="s">
        <v>932</v>
      </c>
      <c r="M682" s="815" t="s">
        <v>859</v>
      </c>
      <c r="N682" s="816">
        <v>1</v>
      </c>
      <c r="P682" s="815" t="s">
        <v>943</v>
      </c>
      <c r="Q682" s="816">
        <v>6</v>
      </c>
      <c r="R682" s="816">
        <v>79</v>
      </c>
      <c r="S682" s="879"/>
      <c r="U682" s="815" t="s">
        <v>880</v>
      </c>
      <c r="V682" s="815" t="s">
        <v>813</v>
      </c>
      <c r="W682" s="816">
        <v>23</v>
      </c>
      <c r="X682" s="815" t="s">
        <v>810</v>
      </c>
      <c r="Z682" s="815" t="s">
        <v>980</v>
      </c>
      <c r="AA682" s="815" t="s">
        <v>810</v>
      </c>
      <c r="AB682" s="816">
        <v>10</v>
      </c>
    </row>
    <row r="683" spans="1:28" ht="15">
      <c r="A683" s="815" t="s">
        <v>868</v>
      </c>
      <c r="B683" s="815" t="s">
        <v>814</v>
      </c>
      <c r="C683" s="815" t="s">
        <v>810</v>
      </c>
      <c r="D683" s="815" t="s">
        <v>811</v>
      </c>
      <c r="E683" s="816">
        <v>1</v>
      </c>
      <c r="G683" s="815" t="s">
        <v>943</v>
      </c>
      <c r="H683" s="816">
        <v>5</v>
      </c>
      <c r="I683" s="816">
        <v>389</v>
      </c>
      <c r="K683" s="815" t="s">
        <v>687</v>
      </c>
      <c r="L683" s="815" t="s">
        <v>932</v>
      </c>
      <c r="M683" s="815" t="s">
        <v>863</v>
      </c>
      <c r="N683" s="816">
        <v>3</v>
      </c>
      <c r="P683" s="815" t="s">
        <v>943</v>
      </c>
      <c r="Q683" s="816">
        <v>7</v>
      </c>
      <c r="R683" s="816">
        <v>62</v>
      </c>
      <c r="S683" s="879"/>
      <c r="U683" s="815" t="s">
        <v>880</v>
      </c>
      <c r="V683" s="815" t="s">
        <v>813</v>
      </c>
      <c r="W683" s="816">
        <v>99</v>
      </c>
      <c r="X683" s="815" t="s">
        <v>809</v>
      </c>
      <c r="Z683" s="815" t="s">
        <v>980</v>
      </c>
      <c r="AA683" s="815" t="s">
        <v>809</v>
      </c>
      <c r="AB683" s="816">
        <v>29</v>
      </c>
    </row>
    <row r="684" spans="1:28" ht="15">
      <c r="A684" s="815" t="s">
        <v>868</v>
      </c>
      <c r="B684" s="815" t="s">
        <v>814</v>
      </c>
      <c r="C684" s="815" t="s">
        <v>809</v>
      </c>
      <c r="D684" s="815" t="s">
        <v>811</v>
      </c>
      <c r="E684" s="816">
        <v>1</v>
      </c>
      <c r="G684" s="815" t="s">
        <v>943</v>
      </c>
      <c r="H684" s="816">
        <v>6</v>
      </c>
      <c r="I684" s="816">
        <v>423</v>
      </c>
      <c r="K684" s="815" t="s">
        <v>687</v>
      </c>
      <c r="L684" s="815" t="s">
        <v>932</v>
      </c>
      <c r="M684" s="815" t="s">
        <v>864</v>
      </c>
      <c r="N684" s="816">
        <v>5</v>
      </c>
      <c r="P684" s="815" t="s">
        <v>943</v>
      </c>
      <c r="Q684" s="816">
        <v>8</v>
      </c>
      <c r="R684" s="816">
        <v>46</v>
      </c>
      <c r="S684" s="879"/>
      <c r="U684" s="815" t="s">
        <v>882</v>
      </c>
      <c r="V684" s="815" t="s">
        <v>814</v>
      </c>
      <c r="W684" s="816">
        <v>28</v>
      </c>
      <c r="X684" s="815" t="s">
        <v>810</v>
      </c>
      <c r="Z684" s="815" t="s">
        <v>918</v>
      </c>
      <c r="AA684" s="815" t="s">
        <v>810</v>
      </c>
      <c r="AB684" s="816">
        <v>5</v>
      </c>
    </row>
    <row r="685" spans="1:28" ht="15">
      <c r="A685" s="815" t="s">
        <v>868</v>
      </c>
      <c r="B685" s="815" t="s">
        <v>997</v>
      </c>
      <c r="C685" s="815" t="s">
        <v>810</v>
      </c>
      <c r="D685" s="815" t="s">
        <v>812</v>
      </c>
      <c r="E685" s="816">
        <v>91</v>
      </c>
      <c r="G685" s="815" t="s">
        <v>943</v>
      </c>
      <c r="H685" s="816">
        <v>7</v>
      </c>
      <c r="I685" s="816">
        <v>392</v>
      </c>
      <c r="K685" s="815" t="s">
        <v>687</v>
      </c>
      <c r="L685" s="815" t="s">
        <v>932</v>
      </c>
      <c r="M685" s="815" t="s">
        <v>684</v>
      </c>
      <c r="N685" s="816">
        <v>4</v>
      </c>
      <c r="P685" s="815" t="s">
        <v>943</v>
      </c>
      <c r="Q685" s="816">
        <v>9</v>
      </c>
      <c r="R685" s="816">
        <v>56</v>
      </c>
      <c r="S685" s="879"/>
      <c r="U685" s="815" t="s">
        <v>882</v>
      </c>
      <c r="V685" s="815" t="s">
        <v>814</v>
      </c>
      <c r="W685" s="816">
        <v>18</v>
      </c>
      <c r="X685" s="815" t="s">
        <v>809</v>
      </c>
      <c r="Z685" s="815" t="s">
        <v>918</v>
      </c>
      <c r="AA685" s="815" t="s">
        <v>809</v>
      </c>
      <c r="AB685" s="816">
        <v>14</v>
      </c>
    </row>
    <row r="686" spans="1:28" ht="15">
      <c r="A686" s="815" t="s">
        <v>868</v>
      </c>
      <c r="B686" s="815" t="s">
        <v>997</v>
      </c>
      <c r="C686" s="815" t="s">
        <v>810</v>
      </c>
      <c r="D686" s="815" t="s">
        <v>811</v>
      </c>
      <c r="E686" s="816">
        <v>122</v>
      </c>
      <c r="G686" s="815" t="s">
        <v>943</v>
      </c>
      <c r="H686" s="816">
        <v>8</v>
      </c>
      <c r="I686" s="816">
        <v>385</v>
      </c>
      <c r="K686" s="815" t="s">
        <v>687</v>
      </c>
      <c r="L686" s="815" t="s">
        <v>932</v>
      </c>
      <c r="M686" s="815" t="s">
        <v>687</v>
      </c>
      <c r="N686" s="816">
        <v>6597</v>
      </c>
      <c r="P686" s="815" t="s">
        <v>943</v>
      </c>
      <c r="Q686" s="816">
        <v>10</v>
      </c>
      <c r="R686" s="816">
        <v>40</v>
      </c>
      <c r="S686" s="879"/>
      <c r="U686" s="815" t="s">
        <v>882</v>
      </c>
      <c r="V686" s="815" t="s">
        <v>813</v>
      </c>
      <c r="W686" s="816">
        <v>81</v>
      </c>
      <c r="X686" s="815" t="s">
        <v>810</v>
      </c>
      <c r="Z686" s="815" t="s">
        <v>981</v>
      </c>
      <c r="AA686" s="815" t="s">
        <v>810</v>
      </c>
      <c r="AB686" s="816">
        <v>7</v>
      </c>
    </row>
    <row r="687" spans="1:28" ht="15">
      <c r="A687" s="815" t="s">
        <v>868</v>
      </c>
      <c r="B687" s="815" t="s">
        <v>997</v>
      </c>
      <c r="C687" s="815" t="s">
        <v>809</v>
      </c>
      <c r="D687" s="815" t="s">
        <v>812</v>
      </c>
      <c r="E687" s="816">
        <v>87</v>
      </c>
      <c r="G687" s="815" t="s">
        <v>943</v>
      </c>
      <c r="H687" s="816">
        <v>9</v>
      </c>
      <c r="I687" s="816">
        <v>302</v>
      </c>
      <c r="K687" s="815" t="s">
        <v>687</v>
      </c>
      <c r="L687" s="815" t="s">
        <v>932</v>
      </c>
      <c r="M687" s="815" t="s">
        <v>689</v>
      </c>
      <c r="N687" s="816">
        <v>31</v>
      </c>
      <c r="P687" s="815" t="s">
        <v>943</v>
      </c>
      <c r="Q687" s="816">
        <v>11</v>
      </c>
      <c r="R687" s="816">
        <v>15</v>
      </c>
      <c r="S687" s="879"/>
      <c r="U687" s="815" t="s">
        <v>882</v>
      </c>
      <c r="V687" s="815" t="s">
        <v>813</v>
      </c>
      <c r="W687" s="816">
        <v>127</v>
      </c>
      <c r="X687" s="815" t="s">
        <v>809</v>
      </c>
      <c r="Z687" s="815" t="s">
        <v>981</v>
      </c>
      <c r="AA687" s="815" t="s">
        <v>809</v>
      </c>
      <c r="AB687" s="816">
        <v>11</v>
      </c>
    </row>
    <row r="688" spans="1:28" ht="15">
      <c r="A688" s="815" t="s">
        <v>868</v>
      </c>
      <c r="B688" s="815" t="s">
        <v>997</v>
      </c>
      <c r="C688" s="815" t="s">
        <v>809</v>
      </c>
      <c r="D688" s="815" t="s">
        <v>811</v>
      </c>
      <c r="E688" s="816">
        <v>124</v>
      </c>
      <c r="G688" s="815" t="s">
        <v>943</v>
      </c>
      <c r="H688" s="816">
        <v>10</v>
      </c>
      <c r="I688" s="816">
        <v>220</v>
      </c>
      <c r="K688" s="815" t="s">
        <v>687</v>
      </c>
      <c r="L688" s="815" t="s">
        <v>932</v>
      </c>
      <c r="M688" s="815" t="s">
        <v>690</v>
      </c>
      <c r="N688" s="816">
        <v>2</v>
      </c>
      <c r="P688" s="815" t="s">
        <v>943</v>
      </c>
      <c r="Q688" s="816">
        <v>12</v>
      </c>
      <c r="R688" s="816">
        <v>41</v>
      </c>
      <c r="S688" s="879"/>
      <c r="U688" s="815" t="s">
        <v>884</v>
      </c>
      <c r="V688" s="815" t="s">
        <v>814</v>
      </c>
      <c r="W688" s="816">
        <v>139</v>
      </c>
      <c r="X688" s="815" t="s">
        <v>810</v>
      </c>
      <c r="Z688" s="815" t="s">
        <v>984</v>
      </c>
      <c r="AA688" s="815" t="s">
        <v>810</v>
      </c>
      <c r="AB688" s="816">
        <v>14</v>
      </c>
    </row>
    <row r="689" spans="1:28" ht="15">
      <c r="A689" s="815" t="s">
        <v>868</v>
      </c>
      <c r="B689" s="815" t="s">
        <v>998</v>
      </c>
      <c r="C689" s="815" t="s">
        <v>810</v>
      </c>
      <c r="D689" s="815" t="s">
        <v>812</v>
      </c>
      <c r="E689" s="816">
        <v>1</v>
      </c>
      <c r="G689" s="815" t="s">
        <v>943</v>
      </c>
      <c r="H689" s="816">
        <v>11</v>
      </c>
      <c r="I689" s="816">
        <v>176</v>
      </c>
      <c r="K689" s="815" t="s">
        <v>687</v>
      </c>
      <c r="L689" s="815" t="s">
        <v>932</v>
      </c>
      <c r="M689" s="815" t="s">
        <v>691</v>
      </c>
      <c r="N689" s="816">
        <v>232</v>
      </c>
      <c r="P689" s="815" t="s">
        <v>945</v>
      </c>
      <c r="Q689" s="816">
        <v>0</v>
      </c>
      <c r="R689" s="816">
        <v>5</v>
      </c>
      <c r="S689" s="879"/>
      <c r="U689" s="815" t="s">
        <v>884</v>
      </c>
      <c r="V689" s="815" t="s">
        <v>814</v>
      </c>
      <c r="W689" s="816">
        <v>77</v>
      </c>
      <c r="X689" s="815" t="s">
        <v>809</v>
      </c>
      <c r="Z689" s="815" t="s">
        <v>984</v>
      </c>
      <c r="AA689" s="815" t="s">
        <v>809</v>
      </c>
      <c r="AB689" s="816">
        <v>18</v>
      </c>
    </row>
    <row r="690" spans="1:28" ht="15">
      <c r="A690" s="815" t="s">
        <v>868</v>
      </c>
      <c r="B690" s="815" t="s">
        <v>998</v>
      </c>
      <c r="C690" s="815" t="s">
        <v>810</v>
      </c>
      <c r="D690" s="815" t="s">
        <v>811</v>
      </c>
      <c r="E690" s="816">
        <v>3</v>
      </c>
      <c r="G690" s="815" t="s">
        <v>943</v>
      </c>
      <c r="H690" s="816">
        <v>12</v>
      </c>
      <c r="I690" s="816">
        <v>216</v>
      </c>
      <c r="K690" s="815" t="s">
        <v>687</v>
      </c>
      <c r="L690" s="815" t="s">
        <v>936</v>
      </c>
      <c r="M690" s="815" t="s">
        <v>677</v>
      </c>
      <c r="N690" s="816">
        <v>14</v>
      </c>
      <c r="P690" s="815" t="s">
        <v>945</v>
      </c>
      <c r="Q690" s="816">
        <v>1</v>
      </c>
      <c r="R690" s="816">
        <v>40</v>
      </c>
      <c r="S690" s="879"/>
      <c r="U690" s="815" t="s">
        <v>884</v>
      </c>
      <c r="V690" s="815" t="s">
        <v>813</v>
      </c>
      <c r="W690" s="816">
        <v>145</v>
      </c>
      <c r="X690" s="815" t="s">
        <v>810</v>
      </c>
      <c r="Z690" s="815" t="s">
        <v>966</v>
      </c>
      <c r="AA690" s="815" t="s">
        <v>810</v>
      </c>
      <c r="AB690" s="816">
        <v>85</v>
      </c>
    </row>
    <row r="691" spans="1:28" ht="15">
      <c r="A691" s="815" t="s">
        <v>868</v>
      </c>
      <c r="B691" s="815" t="s">
        <v>998</v>
      </c>
      <c r="C691" s="815" t="s">
        <v>809</v>
      </c>
      <c r="D691" s="815" t="s">
        <v>812</v>
      </c>
      <c r="E691" s="816">
        <v>4</v>
      </c>
      <c r="G691" s="815" t="s">
        <v>945</v>
      </c>
      <c r="H691" s="816">
        <v>0</v>
      </c>
      <c r="I691" s="816">
        <v>53</v>
      </c>
      <c r="K691" s="815" t="s">
        <v>687</v>
      </c>
      <c r="L691" s="815" t="s">
        <v>936</v>
      </c>
      <c r="M691" s="815" t="s">
        <v>852</v>
      </c>
      <c r="N691" s="816">
        <v>1110</v>
      </c>
      <c r="P691" s="815" t="s">
        <v>945</v>
      </c>
      <c r="Q691" s="816">
        <v>2</v>
      </c>
      <c r="R691" s="816">
        <v>144</v>
      </c>
      <c r="S691" s="879"/>
      <c r="U691" s="815" t="s">
        <v>884</v>
      </c>
      <c r="V691" s="815" t="s">
        <v>813</v>
      </c>
      <c r="W691" s="816">
        <v>323</v>
      </c>
      <c r="X691" s="815" t="s">
        <v>809</v>
      </c>
      <c r="Z691" s="815" t="s">
        <v>966</v>
      </c>
      <c r="AA691" s="815" t="s">
        <v>809</v>
      </c>
      <c r="AB691" s="816">
        <v>90</v>
      </c>
    </row>
    <row r="692" spans="1:28" ht="15">
      <c r="A692" s="815" t="s">
        <v>868</v>
      </c>
      <c r="B692" s="815" t="s">
        <v>998</v>
      </c>
      <c r="C692" s="815" t="s">
        <v>809</v>
      </c>
      <c r="D692" s="815" t="s">
        <v>811</v>
      </c>
      <c r="E692" s="816">
        <v>3</v>
      </c>
      <c r="G692" s="815" t="s">
        <v>945</v>
      </c>
      <c r="H692" s="816">
        <v>1</v>
      </c>
      <c r="I692" s="816">
        <v>202</v>
      </c>
      <c r="K692" s="815" t="s">
        <v>687</v>
      </c>
      <c r="L692" s="815" t="s">
        <v>936</v>
      </c>
      <c r="M692" s="815" t="s">
        <v>853</v>
      </c>
      <c r="N692" s="816">
        <v>8</v>
      </c>
      <c r="P692" s="815" t="s">
        <v>945</v>
      </c>
      <c r="Q692" s="816">
        <v>3</v>
      </c>
      <c r="R692" s="816">
        <v>87</v>
      </c>
      <c r="S692" s="879"/>
      <c r="U692" s="815" t="s">
        <v>886</v>
      </c>
      <c r="V692" s="815" t="s">
        <v>814</v>
      </c>
      <c r="W692" s="816">
        <v>21</v>
      </c>
      <c r="X692" s="815" t="s">
        <v>810</v>
      </c>
      <c r="Z692" s="815" t="s">
        <v>920</v>
      </c>
      <c r="AA692" s="815" t="s">
        <v>810</v>
      </c>
      <c r="AB692" s="816">
        <v>3</v>
      </c>
    </row>
    <row r="693" spans="1:28" ht="15">
      <c r="A693" s="815" t="s">
        <v>916</v>
      </c>
      <c r="B693" s="815" t="s">
        <v>996</v>
      </c>
      <c r="C693" s="815" t="s">
        <v>810</v>
      </c>
      <c r="D693" s="815" t="s">
        <v>812</v>
      </c>
      <c r="E693" s="816">
        <v>3</v>
      </c>
      <c r="G693" s="815" t="s">
        <v>945</v>
      </c>
      <c r="H693" s="816">
        <v>2</v>
      </c>
      <c r="I693" s="816">
        <v>644</v>
      </c>
      <c r="K693" s="815" t="s">
        <v>687</v>
      </c>
      <c r="L693" s="815" t="s">
        <v>936</v>
      </c>
      <c r="M693" s="815" t="s">
        <v>854</v>
      </c>
      <c r="N693" s="816">
        <v>4518</v>
      </c>
      <c r="P693" s="815" t="s">
        <v>945</v>
      </c>
      <c r="Q693" s="816">
        <v>4</v>
      </c>
      <c r="R693" s="816">
        <v>491</v>
      </c>
      <c r="S693" s="879"/>
      <c r="U693" s="815" t="s">
        <v>886</v>
      </c>
      <c r="V693" s="815" t="s">
        <v>814</v>
      </c>
      <c r="W693" s="816">
        <v>10</v>
      </c>
      <c r="X693" s="815" t="s">
        <v>809</v>
      </c>
      <c r="Z693" s="815" t="s">
        <v>920</v>
      </c>
      <c r="AA693" s="815" t="s">
        <v>809</v>
      </c>
      <c r="AB693" s="816">
        <v>11</v>
      </c>
    </row>
    <row r="694" spans="1:28" ht="15">
      <c r="A694" s="815" t="s">
        <v>916</v>
      </c>
      <c r="B694" s="815" t="s">
        <v>996</v>
      </c>
      <c r="C694" s="815" t="s">
        <v>810</v>
      </c>
      <c r="D694" s="815" t="s">
        <v>811</v>
      </c>
      <c r="E694" s="816">
        <v>4</v>
      </c>
      <c r="G694" s="815" t="s">
        <v>945</v>
      </c>
      <c r="H694" s="816">
        <v>3</v>
      </c>
      <c r="I694" s="816">
        <v>313</v>
      </c>
      <c r="K694" s="815" t="s">
        <v>687</v>
      </c>
      <c r="L694" s="815" t="s">
        <v>936</v>
      </c>
      <c r="M694" s="815" t="s">
        <v>856</v>
      </c>
      <c r="N694" s="816">
        <v>1</v>
      </c>
      <c r="P694" s="815" t="s">
        <v>945</v>
      </c>
      <c r="Q694" s="816">
        <v>5</v>
      </c>
      <c r="R694" s="816">
        <v>75</v>
      </c>
      <c r="S694" s="879"/>
      <c r="U694" s="815" t="s">
        <v>886</v>
      </c>
      <c r="V694" s="815" t="s">
        <v>813</v>
      </c>
      <c r="W694" s="816">
        <v>7</v>
      </c>
      <c r="X694" s="815" t="s">
        <v>810</v>
      </c>
      <c r="Z694" s="815" t="s">
        <v>982</v>
      </c>
      <c r="AA694" s="815" t="s">
        <v>810</v>
      </c>
      <c r="AB694" s="816">
        <v>63</v>
      </c>
    </row>
    <row r="695" spans="1:28" ht="15">
      <c r="A695" s="815" t="s">
        <v>916</v>
      </c>
      <c r="B695" s="815" t="s">
        <v>996</v>
      </c>
      <c r="C695" s="815" t="s">
        <v>809</v>
      </c>
      <c r="D695" s="815" t="s">
        <v>812</v>
      </c>
      <c r="E695" s="816">
        <v>4</v>
      </c>
      <c r="G695" s="815" t="s">
        <v>945</v>
      </c>
      <c r="H695" s="816">
        <v>4</v>
      </c>
      <c r="I695" s="816">
        <v>1401</v>
      </c>
      <c r="K695" s="815" t="s">
        <v>687</v>
      </c>
      <c r="L695" s="815" t="s">
        <v>936</v>
      </c>
      <c r="M695" s="815" t="s">
        <v>681</v>
      </c>
      <c r="N695" s="816">
        <v>10</v>
      </c>
      <c r="P695" s="815" t="s">
        <v>945</v>
      </c>
      <c r="Q695" s="816">
        <v>6</v>
      </c>
      <c r="R695" s="816">
        <v>87</v>
      </c>
      <c r="S695" s="879"/>
      <c r="U695" s="815" t="s">
        <v>886</v>
      </c>
      <c r="V695" s="815" t="s">
        <v>813</v>
      </c>
      <c r="W695" s="816">
        <v>16</v>
      </c>
      <c r="X695" s="815" t="s">
        <v>809</v>
      </c>
      <c r="Z695" s="815" t="s">
        <v>982</v>
      </c>
      <c r="AA695" s="815" t="s">
        <v>809</v>
      </c>
      <c r="AB695" s="816">
        <v>48</v>
      </c>
    </row>
    <row r="696" spans="1:28" ht="15">
      <c r="A696" s="815" t="s">
        <v>916</v>
      </c>
      <c r="B696" s="815" t="s">
        <v>996</v>
      </c>
      <c r="C696" s="815" t="s">
        <v>809</v>
      </c>
      <c r="D696" s="815" t="s">
        <v>811</v>
      </c>
      <c r="E696" s="816">
        <v>4</v>
      </c>
      <c r="G696" s="815" t="s">
        <v>945</v>
      </c>
      <c r="H696" s="816">
        <v>5</v>
      </c>
      <c r="I696" s="816">
        <v>231</v>
      </c>
      <c r="K696" s="815" t="s">
        <v>687</v>
      </c>
      <c r="L696" s="815" t="s">
        <v>936</v>
      </c>
      <c r="M696" s="815" t="s">
        <v>857</v>
      </c>
      <c r="N696" s="816">
        <v>1</v>
      </c>
      <c r="P696" s="815" t="s">
        <v>945</v>
      </c>
      <c r="Q696" s="816">
        <v>7</v>
      </c>
      <c r="R696" s="816">
        <v>67</v>
      </c>
      <c r="S696" s="879"/>
      <c r="U696" s="815" t="s">
        <v>888</v>
      </c>
      <c r="V696" s="815" t="s">
        <v>815</v>
      </c>
      <c r="W696" s="816">
        <v>2</v>
      </c>
      <c r="X696" s="815" t="s">
        <v>810</v>
      </c>
      <c r="Z696" s="815" t="s">
        <v>922</v>
      </c>
      <c r="AA696" s="815" t="s">
        <v>810</v>
      </c>
      <c r="AB696" s="816">
        <v>49</v>
      </c>
    </row>
    <row r="697" spans="1:28" ht="15">
      <c r="A697" s="815" t="s">
        <v>916</v>
      </c>
      <c r="B697" s="815" t="s">
        <v>677</v>
      </c>
      <c r="C697" s="815" t="s">
        <v>810</v>
      </c>
      <c r="D697" s="815" t="s">
        <v>812</v>
      </c>
      <c r="E697" s="816">
        <v>534</v>
      </c>
      <c r="G697" s="815" t="s">
        <v>945</v>
      </c>
      <c r="H697" s="816">
        <v>6</v>
      </c>
      <c r="I697" s="816">
        <v>220</v>
      </c>
      <c r="K697" s="815" t="s">
        <v>687</v>
      </c>
      <c r="L697" s="815" t="s">
        <v>936</v>
      </c>
      <c r="M697" s="815" t="s">
        <v>858</v>
      </c>
      <c r="N697" s="816">
        <v>1</v>
      </c>
      <c r="P697" s="815" t="s">
        <v>945</v>
      </c>
      <c r="Q697" s="816">
        <v>8</v>
      </c>
      <c r="R697" s="816">
        <v>34</v>
      </c>
      <c r="S697" s="879"/>
      <c r="U697" s="815" t="s">
        <v>888</v>
      </c>
      <c r="V697" s="815" t="s">
        <v>814</v>
      </c>
      <c r="W697" s="816">
        <v>1134</v>
      </c>
      <c r="X697" s="815" t="s">
        <v>810</v>
      </c>
      <c r="Z697" s="815" t="s">
        <v>922</v>
      </c>
      <c r="AA697" s="815" t="s">
        <v>809</v>
      </c>
      <c r="AB697" s="816">
        <v>88</v>
      </c>
    </row>
    <row r="698" spans="1:28" ht="15">
      <c r="A698" s="815" t="s">
        <v>916</v>
      </c>
      <c r="B698" s="815" t="s">
        <v>677</v>
      </c>
      <c r="C698" s="815" t="s">
        <v>810</v>
      </c>
      <c r="D698" s="815" t="s">
        <v>811</v>
      </c>
      <c r="E698" s="816">
        <v>826</v>
      </c>
      <c r="G698" s="815" t="s">
        <v>945</v>
      </c>
      <c r="H698" s="816">
        <v>7</v>
      </c>
      <c r="I698" s="816">
        <v>248</v>
      </c>
      <c r="K698" s="815" t="s">
        <v>687</v>
      </c>
      <c r="L698" s="815" t="s">
        <v>936</v>
      </c>
      <c r="M698" s="815" t="s">
        <v>861</v>
      </c>
      <c r="N698" s="816">
        <v>6</v>
      </c>
      <c r="P698" s="815" t="s">
        <v>945</v>
      </c>
      <c r="Q698" s="816">
        <v>9</v>
      </c>
      <c r="R698" s="816">
        <v>21</v>
      </c>
      <c r="S698" s="879"/>
      <c r="U698" s="815" t="s">
        <v>888</v>
      </c>
      <c r="V698" s="815" t="s">
        <v>814</v>
      </c>
      <c r="W698" s="816">
        <v>735</v>
      </c>
      <c r="X698" s="815" t="s">
        <v>809</v>
      </c>
      <c r="Z698" s="815" t="s">
        <v>983</v>
      </c>
      <c r="AA698" s="815" t="s">
        <v>810</v>
      </c>
      <c r="AB698" s="816">
        <v>14</v>
      </c>
    </row>
    <row r="699" spans="1:28" ht="15">
      <c r="A699" s="815" t="s">
        <v>916</v>
      </c>
      <c r="B699" s="815" t="s">
        <v>677</v>
      </c>
      <c r="C699" s="815" t="s">
        <v>809</v>
      </c>
      <c r="D699" s="815" t="s">
        <v>812</v>
      </c>
      <c r="E699" s="816">
        <v>560</v>
      </c>
      <c r="G699" s="815" t="s">
        <v>945</v>
      </c>
      <c r="H699" s="816">
        <v>8</v>
      </c>
      <c r="I699" s="816">
        <v>215</v>
      </c>
      <c r="K699" s="815" t="s">
        <v>687</v>
      </c>
      <c r="L699" s="815" t="s">
        <v>936</v>
      </c>
      <c r="M699" s="815" t="s">
        <v>863</v>
      </c>
      <c r="N699" s="816">
        <v>2</v>
      </c>
      <c r="P699" s="815" t="s">
        <v>945</v>
      </c>
      <c r="Q699" s="816">
        <v>10</v>
      </c>
      <c r="R699" s="816">
        <v>22</v>
      </c>
      <c r="S699" s="879"/>
      <c r="U699" s="815" t="s">
        <v>888</v>
      </c>
      <c r="V699" s="815" t="s">
        <v>813</v>
      </c>
      <c r="W699" s="816">
        <v>786</v>
      </c>
      <c r="X699" s="815" t="s">
        <v>810</v>
      </c>
      <c r="Z699" s="815" t="s">
        <v>983</v>
      </c>
      <c r="AA699" s="815" t="s">
        <v>809</v>
      </c>
      <c r="AB699" s="816">
        <v>26</v>
      </c>
    </row>
    <row r="700" spans="1:28" ht="15">
      <c r="A700" s="815" t="s">
        <v>916</v>
      </c>
      <c r="B700" s="815" t="s">
        <v>677</v>
      </c>
      <c r="C700" s="815" t="s">
        <v>809</v>
      </c>
      <c r="D700" s="815" t="s">
        <v>811</v>
      </c>
      <c r="E700" s="816">
        <v>796</v>
      </c>
      <c r="G700" s="815" t="s">
        <v>945</v>
      </c>
      <c r="H700" s="816">
        <v>9</v>
      </c>
      <c r="I700" s="816">
        <v>185</v>
      </c>
      <c r="K700" s="815" t="s">
        <v>687</v>
      </c>
      <c r="L700" s="815" t="s">
        <v>936</v>
      </c>
      <c r="M700" s="815" t="s">
        <v>864</v>
      </c>
      <c r="N700" s="816">
        <v>28</v>
      </c>
      <c r="P700" s="815" t="s">
        <v>945</v>
      </c>
      <c r="Q700" s="816">
        <v>11</v>
      </c>
      <c r="R700" s="816">
        <v>9</v>
      </c>
      <c r="S700" s="879"/>
      <c r="U700" s="815" t="s">
        <v>888</v>
      </c>
      <c r="V700" s="815" t="s">
        <v>813</v>
      </c>
      <c r="W700" s="816">
        <v>1650</v>
      </c>
      <c r="X700" s="815" t="s">
        <v>809</v>
      </c>
      <c r="Z700" s="815" t="s">
        <v>950</v>
      </c>
      <c r="AA700" s="815" t="s">
        <v>810</v>
      </c>
      <c r="AB700" s="816">
        <v>2</v>
      </c>
    </row>
    <row r="701" spans="1:28" ht="15">
      <c r="A701" s="815" t="s">
        <v>916</v>
      </c>
      <c r="B701" s="815" t="s">
        <v>681</v>
      </c>
      <c r="C701" s="815" t="s">
        <v>810</v>
      </c>
      <c r="D701" s="815" t="s">
        <v>812</v>
      </c>
      <c r="E701" s="816">
        <v>136</v>
      </c>
      <c r="G701" s="815" t="s">
        <v>945</v>
      </c>
      <c r="H701" s="816">
        <v>10</v>
      </c>
      <c r="I701" s="816">
        <v>139</v>
      </c>
      <c r="K701" s="815" t="s">
        <v>687</v>
      </c>
      <c r="L701" s="815" t="s">
        <v>936</v>
      </c>
      <c r="M701" s="815" t="s">
        <v>687</v>
      </c>
      <c r="N701" s="816">
        <v>5875</v>
      </c>
      <c r="P701" s="815" t="s">
        <v>945</v>
      </c>
      <c r="Q701" s="816">
        <v>12</v>
      </c>
      <c r="R701" s="816">
        <v>14</v>
      </c>
      <c r="S701" s="879"/>
      <c r="U701" s="815" t="s">
        <v>890</v>
      </c>
      <c r="V701" s="815" t="s">
        <v>814</v>
      </c>
      <c r="W701" s="816">
        <v>60</v>
      </c>
      <c r="X701" s="815" t="s">
        <v>810</v>
      </c>
      <c r="Z701" s="815" t="s">
        <v>950</v>
      </c>
      <c r="AA701" s="815" t="s">
        <v>809</v>
      </c>
      <c r="AB701" s="816">
        <v>6</v>
      </c>
    </row>
    <row r="702" spans="1:28" ht="15">
      <c r="A702" s="815" t="s">
        <v>916</v>
      </c>
      <c r="B702" s="815" t="s">
        <v>681</v>
      </c>
      <c r="C702" s="815" t="s">
        <v>810</v>
      </c>
      <c r="D702" s="815" t="s">
        <v>811</v>
      </c>
      <c r="E702" s="816">
        <v>189</v>
      </c>
      <c r="G702" s="815" t="s">
        <v>945</v>
      </c>
      <c r="H702" s="816">
        <v>11</v>
      </c>
      <c r="I702" s="816">
        <v>112</v>
      </c>
      <c r="K702" s="815" t="s">
        <v>687</v>
      </c>
      <c r="L702" s="815" t="s">
        <v>936</v>
      </c>
      <c r="M702" s="815" t="s">
        <v>689</v>
      </c>
      <c r="N702" s="816">
        <v>2</v>
      </c>
      <c r="P702" s="815" t="s">
        <v>947</v>
      </c>
      <c r="Q702" s="816">
        <v>0</v>
      </c>
      <c r="R702" s="816">
        <v>247</v>
      </c>
      <c r="S702" s="879"/>
      <c r="U702" s="815" t="s">
        <v>890</v>
      </c>
      <c r="V702" s="815" t="s">
        <v>814</v>
      </c>
      <c r="W702" s="816">
        <v>33</v>
      </c>
      <c r="X702" s="815" t="s">
        <v>809</v>
      </c>
      <c r="Z702" s="815" t="s">
        <v>985</v>
      </c>
      <c r="AA702" s="815" t="s">
        <v>810</v>
      </c>
      <c r="AB702" s="816">
        <v>13</v>
      </c>
    </row>
    <row r="703" spans="1:28" ht="15">
      <c r="A703" s="815" t="s">
        <v>916</v>
      </c>
      <c r="B703" s="815" t="s">
        <v>681</v>
      </c>
      <c r="C703" s="815" t="s">
        <v>809</v>
      </c>
      <c r="D703" s="815" t="s">
        <v>812</v>
      </c>
      <c r="E703" s="816">
        <v>189</v>
      </c>
      <c r="G703" s="815" t="s">
        <v>945</v>
      </c>
      <c r="H703" s="816">
        <v>12</v>
      </c>
      <c r="I703" s="816">
        <v>110</v>
      </c>
      <c r="K703" s="815" t="s">
        <v>687</v>
      </c>
      <c r="L703" s="815" t="s">
        <v>936</v>
      </c>
      <c r="M703" s="815" t="s">
        <v>690</v>
      </c>
      <c r="N703" s="816">
        <v>49</v>
      </c>
      <c r="P703" s="815" t="s">
        <v>947</v>
      </c>
      <c r="Q703" s="816">
        <v>1</v>
      </c>
      <c r="R703" s="816">
        <v>1158</v>
      </c>
      <c r="S703" s="879"/>
      <c r="U703" s="815" t="s">
        <v>890</v>
      </c>
      <c r="V703" s="815" t="s">
        <v>813</v>
      </c>
      <c r="W703" s="816">
        <v>36</v>
      </c>
      <c r="X703" s="815" t="s">
        <v>810</v>
      </c>
      <c r="Z703" s="815" t="s">
        <v>985</v>
      </c>
      <c r="AA703" s="815" t="s">
        <v>809</v>
      </c>
      <c r="AB703" s="816">
        <v>17</v>
      </c>
    </row>
    <row r="704" spans="1:28" ht="15">
      <c r="A704" s="815" t="s">
        <v>916</v>
      </c>
      <c r="B704" s="815" t="s">
        <v>681</v>
      </c>
      <c r="C704" s="815" t="s">
        <v>809</v>
      </c>
      <c r="D704" s="815" t="s">
        <v>811</v>
      </c>
      <c r="E704" s="816">
        <v>192</v>
      </c>
      <c r="G704" s="815" t="s">
        <v>947</v>
      </c>
      <c r="H704" s="816">
        <v>0</v>
      </c>
      <c r="I704" s="816">
        <v>169</v>
      </c>
      <c r="K704" s="815" t="s">
        <v>687</v>
      </c>
      <c r="L704" s="815" t="s">
        <v>936</v>
      </c>
      <c r="M704" s="815" t="s">
        <v>691</v>
      </c>
      <c r="N704" s="816">
        <v>6598</v>
      </c>
      <c r="P704" s="815" t="s">
        <v>947</v>
      </c>
      <c r="Q704" s="816">
        <v>2</v>
      </c>
      <c r="R704" s="816">
        <v>3201</v>
      </c>
      <c r="S704" s="879"/>
      <c r="U704" s="815" t="s">
        <v>890</v>
      </c>
      <c r="V704" s="815" t="s">
        <v>813</v>
      </c>
      <c r="W704" s="816">
        <v>96</v>
      </c>
      <c r="X704" s="815" t="s">
        <v>809</v>
      </c>
      <c r="Z704" s="815" t="s">
        <v>889</v>
      </c>
      <c r="AA704" s="815" t="s">
        <v>810</v>
      </c>
      <c r="AB704" s="816">
        <v>4</v>
      </c>
    </row>
    <row r="705" spans="1:28" ht="15">
      <c r="A705" s="815" t="s">
        <v>916</v>
      </c>
      <c r="B705" s="815" t="s">
        <v>683</v>
      </c>
      <c r="C705" s="815" t="s">
        <v>810</v>
      </c>
      <c r="D705" s="815" t="s">
        <v>811</v>
      </c>
      <c r="E705" s="816">
        <v>6</v>
      </c>
      <c r="G705" s="815" t="s">
        <v>947</v>
      </c>
      <c r="H705" s="816">
        <v>1</v>
      </c>
      <c r="I705" s="816">
        <v>557</v>
      </c>
      <c r="K705" s="815" t="s">
        <v>687</v>
      </c>
      <c r="L705" s="815" t="s">
        <v>937</v>
      </c>
      <c r="M705" s="815" t="s">
        <v>852</v>
      </c>
      <c r="N705" s="816">
        <v>20</v>
      </c>
      <c r="P705" s="815" t="s">
        <v>947</v>
      </c>
      <c r="Q705" s="816">
        <v>3</v>
      </c>
      <c r="R705" s="816">
        <v>1392</v>
      </c>
      <c r="S705" s="879"/>
      <c r="U705" s="815" t="s">
        <v>892</v>
      </c>
      <c r="V705" s="815" t="s">
        <v>814</v>
      </c>
      <c r="W705" s="816">
        <v>2</v>
      </c>
      <c r="X705" s="815" t="s">
        <v>810</v>
      </c>
      <c r="Z705" s="815" t="s">
        <v>889</v>
      </c>
      <c r="AA705" s="815" t="s">
        <v>809</v>
      </c>
      <c r="AB705" s="816">
        <v>15</v>
      </c>
    </row>
    <row r="706" spans="1:28" ht="15">
      <c r="A706" s="815" t="s">
        <v>916</v>
      </c>
      <c r="B706" s="815" t="s">
        <v>683</v>
      </c>
      <c r="C706" s="815" t="s">
        <v>809</v>
      </c>
      <c r="D706" s="815" t="s">
        <v>811</v>
      </c>
      <c r="E706" s="816">
        <v>8</v>
      </c>
      <c r="G706" s="815" t="s">
        <v>947</v>
      </c>
      <c r="H706" s="816">
        <v>2</v>
      </c>
      <c r="I706" s="816">
        <v>1442</v>
      </c>
      <c r="K706" s="815" t="s">
        <v>687</v>
      </c>
      <c r="L706" s="815" t="s">
        <v>937</v>
      </c>
      <c r="M706" s="815" t="s">
        <v>854</v>
      </c>
      <c r="N706" s="816">
        <v>7</v>
      </c>
      <c r="P706" s="815" t="s">
        <v>947</v>
      </c>
      <c r="Q706" s="816">
        <v>4</v>
      </c>
      <c r="R706" s="816">
        <v>12565</v>
      </c>
      <c r="S706" s="879"/>
      <c r="U706" s="815" t="s">
        <v>892</v>
      </c>
      <c r="V706" s="815" t="s">
        <v>814</v>
      </c>
      <c r="W706" s="816">
        <v>1</v>
      </c>
      <c r="X706" s="815" t="s">
        <v>809</v>
      </c>
      <c r="Z706" s="815" t="s">
        <v>986</v>
      </c>
      <c r="AA706" s="815" t="s">
        <v>810</v>
      </c>
      <c r="AB706" s="816">
        <v>3</v>
      </c>
    </row>
    <row r="707" spans="1:28" ht="15">
      <c r="A707" s="815" t="s">
        <v>916</v>
      </c>
      <c r="B707" s="815" t="s">
        <v>815</v>
      </c>
      <c r="C707" s="815" t="s">
        <v>810</v>
      </c>
      <c r="D707" s="815" t="s">
        <v>811</v>
      </c>
      <c r="E707" s="816">
        <v>2</v>
      </c>
      <c r="G707" s="815" t="s">
        <v>947</v>
      </c>
      <c r="H707" s="816">
        <v>3</v>
      </c>
      <c r="I707" s="816">
        <v>756</v>
      </c>
      <c r="K707" s="815" t="s">
        <v>687</v>
      </c>
      <c r="L707" s="815" t="s">
        <v>937</v>
      </c>
      <c r="M707" s="815" t="s">
        <v>858</v>
      </c>
      <c r="N707" s="816">
        <v>2</v>
      </c>
      <c r="P707" s="815" t="s">
        <v>947</v>
      </c>
      <c r="Q707" s="816">
        <v>5</v>
      </c>
      <c r="R707" s="816">
        <v>1753</v>
      </c>
      <c r="S707" s="879"/>
      <c r="U707" s="815" t="s">
        <v>892</v>
      </c>
      <c r="V707" s="815" t="s">
        <v>813</v>
      </c>
      <c r="W707" s="816">
        <v>5</v>
      </c>
      <c r="X707" s="815" t="s">
        <v>810</v>
      </c>
      <c r="Z707" s="815" t="s">
        <v>986</v>
      </c>
      <c r="AA707" s="815" t="s">
        <v>809</v>
      </c>
      <c r="AB707" s="816">
        <v>12</v>
      </c>
    </row>
    <row r="708" spans="1:28" ht="15">
      <c r="A708" s="815" t="s">
        <v>916</v>
      </c>
      <c r="B708" s="815" t="s">
        <v>814</v>
      </c>
      <c r="C708" s="815" t="s">
        <v>810</v>
      </c>
      <c r="D708" s="815" t="s">
        <v>811</v>
      </c>
      <c r="E708" s="816">
        <v>1</v>
      </c>
      <c r="G708" s="815" t="s">
        <v>947</v>
      </c>
      <c r="H708" s="816">
        <v>4</v>
      </c>
      <c r="I708" s="816">
        <v>4011</v>
      </c>
      <c r="K708" s="815" t="s">
        <v>687</v>
      </c>
      <c r="L708" s="815" t="s">
        <v>937</v>
      </c>
      <c r="M708" s="815" t="s">
        <v>861</v>
      </c>
      <c r="N708" s="816">
        <v>1</v>
      </c>
      <c r="P708" s="815" t="s">
        <v>947</v>
      </c>
      <c r="Q708" s="816">
        <v>6</v>
      </c>
      <c r="R708" s="816">
        <v>1743</v>
      </c>
      <c r="S708" s="879"/>
      <c r="U708" s="815" t="s">
        <v>892</v>
      </c>
      <c r="V708" s="815" t="s">
        <v>813</v>
      </c>
      <c r="W708" s="816">
        <v>11</v>
      </c>
      <c r="X708" s="815" t="s">
        <v>809</v>
      </c>
      <c r="Z708" s="815" t="s">
        <v>987</v>
      </c>
      <c r="AA708" s="815" t="s">
        <v>810</v>
      </c>
      <c r="AB708" s="816">
        <v>11</v>
      </c>
    </row>
    <row r="709" spans="1:28" ht="15">
      <c r="A709" s="815" t="s">
        <v>916</v>
      </c>
      <c r="B709" s="815" t="s">
        <v>814</v>
      </c>
      <c r="C709" s="815" t="s">
        <v>809</v>
      </c>
      <c r="D709" s="815" t="s">
        <v>811</v>
      </c>
      <c r="E709" s="816">
        <v>1</v>
      </c>
      <c r="G709" s="815" t="s">
        <v>947</v>
      </c>
      <c r="H709" s="816">
        <v>5</v>
      </c>
      <c r="I709" s="816">
        <v>787</v>
      </c>
      <c r="K709" s="815" t="s">
        <v>687</v>
      </c>
      <c r="L709" s="815" t="s">
        <v>937</v>
      </c>
      <c r="M709" s="815" t="s">
        <v>864</v>
      </c>
      <c r="N709" s="816">
        <v>1</v>
      </c>
      <c r="P709" s="815" t="s">
        <v>947</v>
      </c>
      <c r="Q709" s="816">
        <v>7</v>
      </c>
      <c r="R709" s="816">
        <v>1628</v>
      </c>
      <c r="S709" s="879"/>
      <c r="U709" s="815" t="s">
        <v>893</v>
      </c>
      <c r="V709" s="815" t="s">
        <v>814</v>
      </c>
      <c r="W709" s="816">
        <v>14</v>
      </c>
      <c r="X709" s="815" t="s">
        <v>810</v>
      </c>
      <c r="Z709" s="815" t="s">
        <v>987</v>
      </c>
      <c r="AA709" s="815" t="s">
        <v>809</v>
      </c>
      <c r="AB709" s="816">
        <v>14</v>
      </c>
    </row>
    <row r="710" spans="1:28" ht="15">
      <c r="A710" s="815" t="s">
        <v>916</v>
      </c>
      <c r="B710" s="815" t="s">
        <v>997</v>
      </c>
      <c r="C710" s="815" t="s">
        <v>810</v>
      </c>
      <c r="D710" s="815" t="s">
        <v>812</v>
      </c>
      <c r="E710" s="816">
        <v>48</v>
      </c>
      <c r="G710" s="815" t="s">
        <v>947</v>
      </c>
      <c r="H710" s="816">
        <v>6</v>
      </c>
      <c r="I710" s="816">
        <v>804</v>
      </c>
      <c r="K710" s="815" t="s">
        <v>687</v>
      </c>
      <c r="L710" s="815" t="s">
        <v>937</v>
      </c>
      <c r="M710" s="815" t="s">
        <v>687</v>
      </c>
      <c r="N710" s="816">
        <v>3023</v>
      </c>
      <c r="P710" s="815" t="s">
        <v>947</v>
      </c>
      <c r="Q710" s="816">
        <v>8</v>
      </c>
      <c r="R710" s="816">
        <v>1271</v>
      </c>
      <c r="S710" s="879"/>
      <c r="U710" s="815" t="s">
        <v>893</v>
      </c>
      <c r="V710" s="815" t="s">
        <v>814</v>
      </c>
      <c r="W710" s="816">
        <v>18</v>
      </c>
      <c r="X710" s="815" t="s">
        <v>809</v>
      </c>
      <c r="Z710" s="815" t="s">
        <v>968</v>
      </c>
      <c r="AA710" s="815" t="s">
        <v>810</v>
      </c>
      <c r="AB710" s="816">
        <v>5</v>
      </c>
    </row>
    <row r="711" spans="1:28" ht="15">
      <c r="A711" s="815" t="s">
        <v>916</v>
      </c>
      <c r="B711" s="815" t="s">
        <v>997</v>
      </c>
      <c r="C711" s="815" t="s">
        <v>810</v>
      </c>
      <c r="D711" s="815" t="s">
        <v>811</v>
      </c>
      <c r="E711" s="816">
        <v>40</v>
      </c>
      <c r="G711" s="815" t="s">
        <v>947</v>
      </c>
      <c r="H711" s="816">
        <v>7</v>
      </c>
      <c r="I711" s="816">
        <v>831</v>
      </c>
      <c r="K711" s="815" t="s">
        <v>687</v>
      </c>
      <c r="L711" s="815" t="s">
        <v>937</v>
      </c>
      <c r="M711" s="815" t="s">
        <v>690</v>
      </c>
      <c r="N711" s="816">
        <v>2</v>
      </c>
      <c r="P711" s="815" t="s">
        <v>947</v>
      </c>
      <c r="Q711" s="816">
        <v>9</v>
      </c>
      <c r="R711" s="816">
        <v>1111</v>
      </c>
      <c r="S711" s="879"/>
      <c r="U711" s="815" t="s">
        <v>893</v>
      </c>
      <c r="V711" s="815" t="s">
        <v>813</v>
      </c>
      <c r="W711" s="816">
        <v>18</v>
      </c>
      <c r="X711" s="815" t="s">
        <v>810</v>
      </c>
      <c r="Z711" s="815" t="s">
        <v>968</v>
      </c>
      <c r="AA711" s="815" t="s">
        <v>809</v>
      </c>
      <c r="AB711" s="816">
        <v>8</v>
      </c>
    </row>
    <row r="712" spans="1:28" ht="15">
      <c r="A712" s="815" t="s">
        <v>916</v>
      </c>
      <c r="B712" s="815" t="s">
        <v>997</v>
      </c>
      <c r="C712" s="815" t="s">
        <v>809</v>
      </c>
      <c r="D712" s="815" t="s">
        <v>812</v>
      </c>
      <c r="E712" s="816">
        <v>34</v>
      </c>
      <c r="G712" s="815" t="s">
        <v>947</v>
      </c>
      <c r="H712" s="816">
        <v>8</v>
      </c>
      <c r="I712" s="816">
        <v>660</v>
      </c>
      <c r="K712" s="815" t="s">
        <v>687</v>
      </c>
      <c r="L712" s="815" t="s">
        <v>937</v>
      </c>
      <c r="M712" s="815" t="s">
        <v>691</v>
      </c>
      <c r="N712" s="816">
        <v>510</v>
      </c>
      <c r="P712" s="815" t="s">
        <v>947</v>
      </c>
      <c r="Q712" s="816">
        <v>10</v>
      </c>
      <c r="R712" s="816">
        <v>803</v>
      </c>
      <c r="S712" s="879"/>
      <c r="U712" s="815" t="s">
        <v>893</v>
      </c>
      <c r="V712" s="815" t="s">
        <v>813</v>
      </c>
      <c r="W712" s="816">
        <v>34</v>
      </c>
      <c r="X712" s="815" t="s">
        <v>809</v>
      </c>
      <c r="Z712" s="815" t="s">
        <v>909</v>
      </c>
      <c r="AA712" s="815" t="s">
        <v>810</v>
      </c>
      <c r="AB712" s="816">
        <v>153</v>
      </c>
    </row>
    <row r="713" spans="1:28" ht="15">
      <c r="A713" s="815" t="s">
        <v>916</v>
      </c>
      <c r="B713" s="815" t="s">
        <v>997</v>
      </c>
      <c r="C713" s="815" t="s">
        <v>809</v>
      </c>
      <c r="D713" s="815" t="s">
        <v>811</v>
      </c>
      <c r="E713" s="816">
        <v>43</v>
      </c>
      <c r="G713" s="815" t="s">
        <v>947</v>
      </c>
      <c r="H713" s="816">
        <v>9</v>
      </c>
      <c r="I713" s="816">
        <v>519</v>
      </c>
      <c r="K713" s="815" t="s">
        <v>687</v>
      </c>
      <c r="L713" s="815" t="s">
        <v>938</v>
      </c>
      <c r="M713" s="815" t="s">
        <v>677</v>
      </c>
      <c r="N713" s="816">
        <v>2</v>
      </c>
      <c r="P713" s="815" t="s">
        <v>947</v>
      </c>
      <c r="Q713" s="816">
        <v>11</v>
      </c>
      <c r="R713" s="816">
        <v>498</v>
      </c>
      <c r="S713" s="879"/>
      <c r="U713" s="815" t="s">
        <v>894</v>
      </c>
      <c r="V713" s="815" t="s">
        <v>815</v>
      </c>
      <c r="W713" s="816">
        <v>1</v>
      </c>
      <c r="X713" s="815" t="s">
        <v>810</v>
      </c>
      <c r="Z713" s="815" t="s">
        <v>909</v>
      </c>
      <c r="AA713" s="815" t="s">
        <v>809</v>
      </c>
      <c r="AB713" s="816">
        <v>192</v>
      </c>
    </row>
    <row r="714" spans="1:28" ht="15">
      <c r="A714" s="815" t="s">
        <v>916</v>
      </c>
      <c r="B714" s="815" t="s">
        <v>998</v>
      </c>
      <c r="C714" s="815" t="s">
        <v>809</v>
      </c>
      <c r="D714" s="815" t="s">
        <v>812</v>
      </c>
      <c r="E714" s="816">
        <v>2</v>
      </c>
      <c r="G714" s="815" t="s">
        <v>947</v>
      </c>
      <c r="H714" s="816">
        <v>10</v>
      </c>
      <c r="I714" s="816">
        <v>484</v>
      </c>
      <c r="K714" s="815" t="s">
        <v>687</v>
      </c>
      <c r="L714" s="815" t="s">
        <v>938</v>
      </c>
      <c r="M714" s="815" t="s">
        <v>847</v>
      </c>
      <c r="N714" s="816">
        <v>2</v>
      </c>
      <c r="P714" s="815" t="s">
        <v>947</v>
      </c>
      <c r="Q714" s="816">
        <v>12</v>
      </c>
      <c r="R714" s="816">
        <v>535</v>
      </c>
      <c r="S714" s="879"/>
      <c r="U714" s="815" t="s">
        <v>894</v>
      </c>
      <c r="V714" s="815" t="s">
        <v>814</v>
      </c>
      <c r="W714" s="816">
        <v>330</v>
      </c>
      <c r="X714" s="815" t="s">
        <v>810</v>
      </c>
      <c r="Z714" s="815" t="s">
        <v>951</v>
      </c>
      <c r="AA714" s="815" t="s">
        <v>810</v>
      </c>
      <c r="AB714" s="816">
        <v>6</v>
      </c>
    </row>
    <row r="715" spans="1:28" ht="15">
      <c r="A715" s="815" t="s">
        <v>916</v>
      </c>
      <c r="B715" s="815" t="s">
        <v>998</v>
      </c>
      <c r="C715" s="815" t="s">
        <v>809</v>
      </c>
      <c r="D715" s="815" t="s">
        <v>811</v>
      </c>
      <c r="E715" s="816">
        <v>1</v>
      </c>
      <c r="G715" s="815" t="s">
        <v>947</v>
      </c>
      <c r="H715" s="816">
        <v>11</v>
      </c>
      <c r="I715" s="816">
        <v>387</v>
      </c>
      <c r="K715" s="815" t="s">
        <v>687</v>
      </c>
      <c r="L715" s="815" t="s">
        <v>938</v>
      </c>
      <c r="M715" s="815" t="s">
        <v>848</v>
      </c>
      <c r="N715" s="816">
        <v>1</v>
      </c>
      <c r="P715" s="815" t="s">
        <v>949</v>
      </c>
      <c r="Q715" s="816">
        <v>0</v>
      </c>
      <c r="R715" s="816">
        <v>19</v>
      </c>
      <c r="S715" s="879"/>
      <c r="U715" s="815" t="s">
        <v>894</v>
      </c>
      <c r="V715" s="815" t="s">
        <v>814</v>
      </c>
      <c r="W715" s="816">
        <v>190</v>
      </c>
      <c r="X715" s="815" t="s">
        <v>809</v>
      </c>
      <c r="Z715" s="815" t="s">
        <v>951</v>
      </c>
      <c r="AA715" s="815" t="s">
        <v>809</v>
      </c>
      <c r="AB715" s="816">
        <v>9</v>
      </c>
    </row>
    <row r="716" spans="1:28" ht="15">
      <c r="A716" s="815" t="s">
        <v>896</v>
      </c>
      <c r="B716" s="815" t="s">
        <v>677</v>
      </c>
      <c r="C716" s="815" t="s">
        <v>810</v>
      </c>
      <c r="D716" s="815" t="s">
        <v>812</v>
      </c>
      <c r="E716" s="816">
        <v>2357</v>
      </c>
      <c r="G716" s="815" t="s">
        <v>947</v>
      </c>
      <c r="H716" s="816">
        <v>12</v>
      </c>
      <c r="I716" s="816">
        <v>463</v>
      </c>
      <c r="K716" s="815" t="s">
        <v>687</v>
      </c>
      <c r="L716" s="815" t="s">
        <v>938</v>
      </c>
      <c r="M716" s="815" t="s">
        <v>851</v>
      </c>
      <c r="N716" s="816">
        <v>4</v>
      </c>
      <c r="P716" s="815" t="s">
        <v>949</v>
      </c>
      <c r="Q716" s="816">
        <v>1</v>
      </c>
      <c r="R716" s="816">
        <v>100</v>
      </c>
      <c r="S716" s="879"/>
      <c r="U716" s="815" t="s">
        <v>894</v>
      </c>
      <c r="V716" s="815" t="s">
        <v>813</v>
      </c>
      <c r="W716" s="816">
        <v>213</v>
      </c>
      <c r="X716" s="815" t="s">
        <v>810</v>
      </c>
      <c r="Z716" s="815" t="s">
        <v>988</v>
      </c>
      <c r="AA716" s="815" t="s">
        <v>810</v>
      </c>
      <c r="AB716" s="816">
        <v>7</v>
      </c>
    </row>
    <row r="717" spans="1:28" ht="15">
      <c r="A717" s="815" t="s">
        <v>896</v>
      </c>
      <c r="B717" s="815" t="s">
        <v>677</v>
      </c>
      <c r="C717" s="815" t="s">
        <v>810</v>
      </c>
      <c r="D717" s="815" t="s">
        <v>811</v>
      </c>
      <c r="E717" s="816">
        <v>7302</v>
      </c>
      <c r="G717" s="815" t="s">
        <v>949</v>
      </c>
      <c r="H717" s="816">
        <v>0</v>
      </c>
      <c r="I717" s="816">
        <v>48</v>
      </c>
      <c r="K717" s="815" t="s">
        <v>687</v>
      </c>
      <c r="L717" s="815" t="s">
        <v>938</v>
      </c>
      <c r="M717" s="815" t="s">
        <v>852</v>
      </c>
      <c r="N717" s="816">
        <v>77</v>
      </c>
      <c r="P717" s="815" t="s">
        <v>949</v>
      </c>
      <c r="Q717" s="816">
        <v>2</v>
      </c>
      <c r="R717" s="816">
        <v>284</v>
      </c>
      <c r="S717" s="879"/>
      <c r="U717" s="815" t="s">
        <v>894</v>
      </c>
      <c r="V717" s="815" t="s">
        <v>813</v>
      </c>
      <c r="W717" s="816">
        <v>529</v>
      </c>
      <c r="X717" s="815" t="s">
        <v>809</v>
      </c>
      <c r="Z717" s="815" t="s">
        <v>988</v>
      </c>
      <c r="AA717" s="815" t="s">
        <v>809</v>
      </c>
      <c r="AB717" s="816">
        <v>8</v>
      </c>
    </row>
    <row r="718" spans="1:28" ht="15">
      <c r="A718" s="815" t="s">
        <v>896</v>
      </c>
      <c r="B718" s="815" t="s">
        <v>677</v>
      </c>
      <c r="C718" s="815" t="s">
        <v>809</v>
      </c>
      <c r="D718" s="815" t="s">
        <v>812</v>
      </c>
      <c r="E718" s="816">
        <v>2177</v>
      </c>
      <c r="G718" s="815" t="s">
        <v>949</v>
      </c>
      <c r="H718" s="816">
        <v>1</v>
      </c>
      <c r="I718" s="816">
        <v>157</v>
      </c>
      <c r="K718" s="815" t="s">
        <v>687</v>
      </c>
      <c r="L718" s="815" t="s">
        <v>938</v>
      </c>
      <c r="M718" s="815" t="s">
        <v>681</v>
      </c>
      <c r="N718" s="816">
        <v>10</v>
      </c>
      <c r="P718" s="815" t="s">
        <v>949</v>
      </c>
      <c r="Q718" s="816">
        <v>3</v>
      </c>
      <c r="R718" s="816">
        <v>170</v>
      </c>
      <c r="S718" s="879"/>
      <c r="U718" s="815" t="s">
        <v>895</v>
      </c>
      <c r="V718" s="815" t="s">
        <v>814</v>
      </c>
      <c r="W718" s="816">
        <v>14</v>
      </c>
      <c r="X718" s="815" t="s">
        <v>810</v>
      </c>
      <c r="Z718" s="815" t="s">
        <v>969</v>
      </c>
      <c r="AA718" s="815" t="s">
        <v>810</v>
      </c>
      <c r="AB718" s="816">
        <v>5</v>
      </c>
    </row>
    <row r="719" spans="1:28" ht="15">
      <c r="A719" s="815" t="s">
        <v>896</v>
      </c>
      <c r="B719" s="815" t="s">
        <v>677</v>
      </c>
      <c r="C719" s="815" t="s">
        <v>809</v>
      </c>
      <c r="D719" s="815" t="s">
        <v>811</v>
      </c>
      <c r="E719" s="816">
        <v>6152</v>
      </c>
      <c r="G719" s="815" t="s">
        <v>949</v>
      </c>
      <c r="H719" s="816">
        <v>2</v>
      </c>
      <c r="I719" s="816">
        <v>386</v>
      </c>
      <c r="K719" s="815" t="s">
        <v>687</v>
      </c>
      <c r="L719" s="815" t="s">
        <v>938</v>
      </c>
      <c r="M719" s="815" t="s">
        <v>857</v>
      </c>
      <c r="N719" s="816">
        <v>6</v>
      </c>
      <c r="P719" s="815" t="s">
        <v>949</v>
      </c>
      <c r="Q719" s="816">
        <v>4</v>
      </c>
      <c r="R719" s="816">
        <v>989</v>
      </c>
      <c r="S719" s="879"/>
      <c r="U719" s="815" t="s">
        <v>895</v>
      </c>
      <c r="V719" s="815" t="s">
        <v>814</v>
      </c>
      <c r="W719" s="816">
        <v>6</v>
      </c>
      <c r="X719" s="815" t="s">
        <v>809</v>
      </c>
      <c r="Z719" s="815" t="s">
        <v>969</v>
      </c>
      <c r="AA719" s="815" t="s">
        <v>809</v>
      </c>
      <c r="AB719" s="816">
        <v>12</v>
      </c>
    </row>
    <row r="720" spans="1:28" ht="15">
      <c r="A720" s="815" t="s">
        <v>896</v>
      </c>
      <c r="B720" s="815" t="s">
        <v>681</v>
      </c>
      <c r="C720" s="815" t="s">
        <v>810</v>
      </c>
      <c r="D720" s="815" t="s">
        <v>812</v>
      </c>
      <c r="E720" s="816">
        <v>97</v>
      </c>
      <c r="G720" s="815" t="s">
        <v>949</v>
      </c>
      <c r="H720" s="816">
        <v>3</v>
      </c>
      <c r="I720" s="816">
        <v>189</v>
      </c>
      <c r="K720" s="815" t="s">
        <v>687</v>
      </c>
      <c r="L720" s="815" t="s">
        <v>938</v>
      </c>
      <c r="M720" s="815" t="s">
        <v>858</v>
      </c>
      <c r="N720" s="816">
        <v>2</v>
      </c>
      <c r="P720" s="815" t="s">
        <v>949</v>
      </c>
      <c r="Q720" s="816">
        <v>5</v>
      </c>
      <c r="R720" s="816">
        <v>145</v>
      </c>
      <c r="S720" s="879"/>
      <c r="U720" s="815" t="s">
        <v>895</v>
      </c>
      <c r="V720" s="815" t="s">
        <v>813</v>
      </c>
      <c r="W720" s="816">
        <v>8</v>
      </c>
      <c r="X720" s="815" t="s">
        <v>810</v>
      </c>
      <c r="Z720" s="815" t="s">
        <v>989</v>
      </c>
      <c r="AA720" s="815" t="s">
        <v>809</v>
      </c>
      <c r="AB720" s="816">
        <v>4</v>
      </c>
    </row>
    <row r="721" spans="1:28" ht="15">
      <c r="A721" s="815" t="s">
        <v>896</v>
      </c>
      <c r="B721" s="815" t="s">
        <v>681</v>
      </c>
      <c r="C721" s="815" t="s">
        <v>810</v>
      </c>
      <c r="D721" s="815" t="s">
        <v>811</v>
      </c>
      <c r="E721" s="816">
        <v>785</v>
      </c>
      <c r="G721" s="815" t="s">
        <v>949</v>
      </c>
      <c r="H721" s="816">
        <v>4</v>
      </c>
      <c r="I721" s="816">
        <v>1166</v>
      </c>
      <c r="K721" s="815" t="s">
        <v>687</v>
      </c>
      <c r="L721" s="815" t="s">
        <v>938</v>
      </c>
      <c r="M721" s="815" t="s">
        <v>859</v>
      </c>
      <c r="N721" s="816">
        <v>2</v>
      </c>
      <c r="P721" s="815" t="s">
        <v>949</v>
      </c>
      <c r="Q721" s="816">
        <v>6</v>
      </c>
      <c r="R721" s="816">
        <v>182</v>
      </c>
      <c r="S721" s="879"/>
      <c r="U721" s="815" t="s">
        <v>895</v>
      </c>
      <c r="V721" s="815" t="s">
        <v>813</v>
      </c>
      <c r="W721" s="816">
        <v>22</v>
      </c>
      <c r="X721" s="815" t="s">
        <v>809</v>
      </c>
      <c r="Z721" s="815" t="s">
        <v>923</v>
      </c>
      <c r="AA721" s="815" t="s">
        <v>810</v>
      </c>
      <c r="AB721" s="816">
        <v>4</v>
      </c>
    </row>
    <row r="722" spans="1:28" ht="15">
      <c r="A722" s="815" t="s">
        <v>896</v>
      </c>
      <c r="B722" s="815" t="s">
        <v>681</v>
      </c>
      <c r="C722" s="815" t="s">
        <v>809</v>
      </c>
      <c r="D722" s="815" t="s">
        <v>812</v>
      </c>
      <c r="E722" s="816">
        <v>117</v>
      </c>
      <c r="G722" s="815" t="s">
        <v>949</v>
      </c>
      <c r="H722" s="816">
        <v>5</v>
      </c>
      <c r="I722" s="816">
        <v>190</v>
      </c>
      <c r="K722" s="815" t="s">
        <v>687</v>
      </c>
      <c r="L722" s="815" t="s">
        <v>938</v>
      </c>
      <c r="M722" s="815" t="s">
        <v>863</v>
      </c>
      <c r="N722" s="816">
        <v>2</v>
      </c>
      <c r="P722" s="815" t="s">
        <v>949</v>
      </c>
      <c r="Q722" s="816">
        <v>7</v>
      </c>
      <c r="R722" s="816">
        <v>153</v>
      </c>
      <c r="S722" s="879"/>
      <c r="U722" s="815" t="s">
        <v>897</v>
      </c>
      <c r="V722" s="815" t="s">
        <v>815</v>
      </c>
      <c r="W722" s="816">
        <v>16</v>
      </c>
      <c r="X722" s="815" t="s">
        <v>810</v>
      </c>
      <c r="Z722" s="815" t="s">
        <v>923</v>
      </c>
      <c r="AA722" s="815" t="s">
        <v>809</v>
      </c>
      <c r="AB722" s="816">
        <v>6</v>
      </c>
    </row>
    <row r="723" spans="1:28" ht="15">
      <c r="A723" s="815" t="s">
        <v>896</v>
      </c>
      <c r="B723" s="815" t="s">
        <v>681</v>
      </c>
      <c r="C723" s="815" t="s">
        <v>809</v>
      </c>
      <c r="D723" s="815" t="s">
        <v>811</v>
      </c>
      <c r="E723" s="816">
        <v>835</v>
      </c>
      <c r="G723" s="815" t="s">
        <v>949</v>
      </c>
      <c r="H723" s="816">
        <v>6</v>
      </c>
      <c r="I723" s="816">
        <v>190</v>
      </c>
      <c r="K723" s="815" t="s">
        <v>687</v>
      </c>
      <c r="L723" s="815" t="s">
        <v>938</v>
      </c>
      <c r="M723" s="815" t="s">
        <v>864</v>
      </c>
      <c r="N723" s="816">
        <v>7</v>
      </c>
      <c r="P723" s="815" t="s">
        <v>949</v>
      </c>
      <c r="Q723" s="816">
        <v>8</v>
      </c>
      <c r="R723" s="816">
        <v>116</v>
      </c>
      <c r="S723" s="879"/>
      <c r="U723" s="815" t="s">
        <v>897</v>
      </c>
      <c r="V723" s="815" t="s">
        <v>815</v>
      </c>
      <c r="W723" s="816">
        <v>20</v>
      </c>
      <c r="X723" s="815" t="s">
        <v>809</v>
      </c>
      <c r="Z723" s="815" t="s">
        <v>990</v>
      </c>
      <c r="AA723" s="815" t="s">
        <v>810</v>
      </c>
      <c r="AB723" s="816">
        <v>8</v>
      </c>
    </row>
    <row r="724" spans="1:28" ht="15">
      <c r="A724" s="815" t="s">
        <v>896</v>
      </c>
      <c r="B724" s="815" t="s">
        <v>683</v>
      </c>
      <c r="C724" s="815" t="s">
        <v>810</v>
      </c>
      <c r="D724" s="815" t="s">
        <v>812</v>
      </c>
      <c r="E724" s="816">
        <v>6</v>
      </c>
      <c r="G724" s="815" t="s">
        <v>949</v>
      </c>
      <c r="H724" s="816">
        <v>7</v>
      </c>
      <c r="I724" s="816">
        <v>210</v>
      </c>
      <c r="K724" s="815" t="s">
        <v>687</v>
      </c>
      <c r="L724" s="815" t="s">
        <v>938</v>
      </c>
      <c r="M724" s="815" t="s">
        <v>684</v>
      </c>
      <c r="N724" s="816">
        <v>5</v>
      </c>
      <c r="P724" s="815" t="s">
        <v>949</v>
      </c>
      <c r="Q724" s="816">
        <v>9</v>
      </c>
      <c r="R724" s="816">
        <v>101</v>
      </c>
      <c r="S724" s="879"/>
      <c r="U724" s="815" t="s">
        <v>897</v>
      </c>
      <c r="V724" s="815" t="s">
        <v>814</v>
      </c>
      <c r="W724" s="816">
        <v>4309</v>
      </c>
      <c r="X724" s="815" t="s">
        <v>810</v>
      </c>
      <c r="Z724" s="815" t="s">
        <v>990</v>
      </c>
      <c r="AA724" s="815" t="s">
        <v>809</v>
      </c>
      <c r="AB724" s="816">
        <v>15</v>
      </c>
    </row>
    <row r="725" spans="1:28" ht="15">
      <c r="A725" s="815" t="s">
        <v>896</v>
      </c>
      <c r="B725" s="815" t="s">
        <v>683</v>
      </c>
      <c r="C725" s="815" t="s">
        <v>810</v>
      </c>
      <c r="D725" s="815" t="s">
        <v>811</v>
      </c>
      <c r="E725" s="816">
        <v>11</v>
      </c>
      <c r="G725" s="815" t="s">
        <v>949</v>
      </c>
      <c r="H725" s="816">
        <v>8</v>
      </c>
      <c r="I725" s="816">
        <v>158</v>
      </c>
      <c r="K725" s="815" t="s">
        <v>687</v>
      </c>
      <c r="L725" s="815" t="s">
        <v>938</v>
      </c>
      <c r="M725" s="815" t="s">
        <v>687</v>
      </c>
      <c r="N725" s="816">
        <v>2926</v>
      </c>
      <c r="P725" s="815" t="s">
        <v>949</v>
      </c>
      <c r="Q725" s="816">
        <v>10</v>
      </c>
      <c r="R725" s="816">
        <v>60</v>
      </c>
      <c r="S725" s="879"/>
      <c r="U725" s="815" t="s">
        <v>897</v>
      </c>
      <c r="V725" s="815" t="s">
        <v>814</v>
      </c>
      <c r="W725" s="816">
        <v>2957</v>
      </c>
      <c r="X725" s="815" t="s">
        <v>809</v>
      </c>
      <c r="Z725" s="815" t="s">
        <v>911</v>
      </c>
      <c r="AA725" s="815" t="s">
        <v>809</v>
      </c>
      <c r="AB725" s="816">
        <v>1</v>
      </c>
    </row>
    <row r="726" spans="1:28" ht="15">
      <c r="A726" s="815" t="s">
        <v>896</v>
      </c>
      <c r="B726" s="815" t="s">
        <v>683</v>
      </c>
      <c r="C726" s="815" t="s">
        <v>809</v>
      </c>
      <c r="D726" s="815" t="s">
        <v>812</v>
      </c>
      <c r="E726" s="816">
        <v>6</v>
      </c>
      <c r="G726" s="815" t="s">
        <v>949</v>
      </c>
      <c r="H726" s="816">
        <v>9</v>
      </c>
      <c r="I726" s="816">
        <v>106</v>
      </c>
      <c r="K726" s="815" t="s">
        <v>687</v>
      </c>
      <c r="L726" s="815" t="s">
        <v>938</v>
      </c>
      <c r="M726" s="815" t="s">
        <v>689</v>
      </c>
      <c r="N726" s="816">
        <v>5</v>
      </c>
      <c r="P726" s="815" t="s">
        <v>949</v>
      </c>
      <c r="Q726" s="816">
        <v>11</v>
      </c>
      <c r="R726" s="816">
        <v>55</v>
      </c>
      <c r="S726" s="879"/>
      <c r="U726" s="815" t="s">
        <v>897</v>
      </c>
      <c r="V726" s="815" t="s">
        <v>813</v>
      </c>
      <c r="W726" s="816">
        <v>4392</v>
      </c>
      <c r="X726" s="815" t="s">
        <v>810</v>
      </c>
      <c r="Z726" s="815" t="s">
        <v>970</v>
      </c>
      <c r="AA726" s="815" t="s">
        <v>810</v>
      </c>
      <c r="AB726" s="816">
        <v>51</v>
      </c>
    </row>
    <row r="727" spans="1:28" ht="15">
      <c r="A727" s="815" t="s">
        <v>896</v>
      </c>
      <c r="B727" s="815" t="s">
        <v>683</v>
      </c>
      <c r="C727" s="815" t="s">
        <v>809</v>
      </c>
      <c r="D727" s="815" t="s">
        <v>811</v>
      </c>
      <c r="E727" s="816">
        <v>6</v>
      </c>
      <c r="G727" s="815" t="s">
        <v>949</v>
      </c>
      <c r="H727" s="816">
        <v>10</v>
      </c>
      <c r="I727" s="816">
        <v>103</v>
      </c>
      <c r="K727" s="815" t="s">
        <v>687</v>
      </c>
      <c r="L727" s="815" t="s">
        <v>938</v>
      </c>
      <c r="M727" s="815" t="s">
        <v>691</v>
      </c>
      <c r="N727" s="816">
        <v>431</v>
      </c>
      <c r="P727" s="815" t="s">
        <v>949</v>
      </c>
      <c r="Q727" s="816">
        <v>12</v>
      </c>
      <c r="R727" s="816">
        <v>51</v>
      </c>
      <c r="S727" s="879"/>
      <c r="U727" s="815" t="s">
        <v>897</v>
      </c>
      <c r="V727" s="815" t="s">
        <v>813</v>
      </c>
      <c r="W727" s="816">
        <v>6034</v>
      </c>
      <c r="X727" s="815" t="s">
        <v>809</v>
      </c>
      <c r="Z727" s="815" t="s">
        <v>970</v>
      </c>
      <c r="AA727" s="815" t="s">
        <v>809</v>
      </c>
      <c r="AB727" s="816">
        <v>53</v>
      </c>
    </row>
    <row r="728" spans="1:28" ht="15">
      <c r="A728" s="815" t="s">
        <v>896</v>
      </c>
      <c r="B728" s="815" t="s">
        <v>815</v>
      </c>
      <c r="C728" s="815" t="s">
        <v>810</v>
      </c>
      <c r="D728" s="815" t="s">
        <v>811</v>
      </c>
      <c r="E728" s="816">
        <v>5</v>
      </c>
      <c r="G728" s="815" t="s">
        <v>949</v>
      </c>
      <c r="H728" s="816">
        <v>11</v>
      </c>
      <c r="I728" s="816">
        <v>81</v>
      </c>
      <c r="K728" s="815" t="s">
        <v>687</v>
      </c>
      <c r="L728" s="815" t="s">
        <v>940</v>
      </c>
      <c r="M728" s="815" t="s">
        <v>677</v>
      </c>
      <c r="N728" s="816">
        <v>8</v>
      </c>
      <c r="P728" s="815" t="s">
        <v>938</v>
      </c>
      <c r="Q728" s="816">
        <v>0</v>
      </c>
      <c r="R728" s="816">
        <v>10</v>
      </c>
      <c r="S728" s="879"/>
      <c r="U728" s="815" t="s">
        <v>899</v>
      </c>
      <c r="V728" s="815" t="s">
        <v>814</v>
      </c>
      <c r="W728" s="816">
        <v>7</v>
      </c>
      <c r="X728" s="815" t="s">
        <v>810</v>
      </c>
      <c r="Z728" s="815" t="s">
        <v>925</v>
      </c>
      <c r="AA728" s="815" t="s">
        <v>810</v>
      </c>
      <c r="AB728" s="816">
        <v>11</v>
      </c>
    </row>
    <row r="729" spans="1:28" ht="15">
      <c r="A729" s="815" t="s">
        <v>896</v>
      </c>
      <c r="B729" s="815" t="s">
        <v>815</v>
      </c>
      <c r="C729" s="815" t="s">
        <v>809</v>
      </c>
      <c r="D729" s="815" t="s">
        <v>812</v>
      </c>
      <c r="E729" s="816">
        <v>1</v>
      </c>
      <c r="G729" s="815" t="s">
        <v>949</v>
      </c>
      <c r="H729" s="816">
        <v>12</v>
      </c>
      <c r="I729" s="816">
        <v>120</v>
      </c>
      <c r="K729" s="815" t="s">
        <v>687</v>
      </c>
      <c r="L729" s="815" t="s">
        <v>940</v>
      </c>
      <c r="M729" s="815" t="s">
        <v>847</v>
      </c>
      <c r="N729" s="816">
        <v>1</v>
      </c>
      <c r="P729" s="815" t="s">
        <v>938</v>
      </c>
      <c r="Q729" s="816">
        <v>1</v>
      </c>
      <c r="R729" s="816">
        <v>30</v>
      </c>
      <c r="S729" s="879"/>
      <c r="U729" s="815" t="s">
        <v>899</v>
      </c>
      <c r="V729" s="815" t="s">
        <v>814</v>
      </c>
      <c r="W729" s="816">
        <v>3</v>
      </c>
      <c r="X729" s="815" t="s">
        <v>809</v>
      </c>
      <c r="Z729" s="815" t="s">
        <v>925</v>
      </c>
      <c r="AA729" s="815" t="s">
        <v>809</v>
      </c>
      <c r="AB729" s="816">
        <v>23</v>
      </c>
    </row>
    <row r="730" spans="1:28" ht="15">
      <c r="A730" s="815" t="s">
        <v>896</v>
      </c>
      <c r="B730" s="815" t="s">
        <v>815</v>
      </c>
      <c r="C730" s="815" t="s">
        <v>809</v>
      </c>
      <c r="D730" s="815" t="s">
        <v>811</v>
      </c>
      <c r="E730" s="816">
        <v>1</v>
      </c>
      <c r="G730" s="815" t="s">
        <v>938</v>
      </c>
      <c r="H730" s="816">
        <v>0</v>
      </c>
      <c r="I730" s="816">
        <v>35</v>
      </c>
      <c r="K730" s="815" t="s">
        <v>687</v>
      </c>
      <c r="L730" s="815" t="s">
        <v>940</v>
      </c>
      <c r="M730" s="815" t="s">
        <v>850</v>
      </c>
      <c r="N730" s="816">
        <v>1</v>
      </c>
      <c r="P730" s="815" t="s">
        <v>938</v>
      </c>
      <c r="Q730" s="816">
        <v>2</v>
      </c>
      <c r="R730" s="816">
        <v>80</v>
      </c>
      <c r="S730" s="879"/>
      <c r="U730" s="815" t="s">
        <v>899</v>
      </c>
      <c r="V730" s="815" t="s">
        <v>813</v>
      </c>
      <c r="W730" s="816">
        <v>14</v>
      </c>
      <c r="X730" s="815" t="s">
        <v>810</v>
      </c>
      <c r="Z730" s="815" t="s">
        <v>878</v>
      </c>
      <c r="AA730" s="815" t="s">
        <v>810</v>
      </c>
      <c r="AB730" s="816">
        <v>5</v>
      </c>
    </row>
    <row r="731" spans="1:28" ht="15">
      <c r="A731" s="815" t="s">
        <v>896</v>
      </c>
      <c r="B731" s="815" t="s">
        <v>814</v>
      </c>
      <c r="C731" s="815" t="s">
        <v>810</v>
      </c>
      <c r="D731" s="815" t="s">
        <v>811</v>
      </c>
      <c r="E731" s="816">
        <v>1</v>
      </c>
      <c r="G731" s="815" t="s">
        <v>938</v>
      </c>
      <c r="H731" s="816">
        <v>1</v>
      </c>
      <c r="I731" s="816">
        <v>132</v>
      </c>
      <c r="K731" s="815" t="s">
        <v>687</v>
      </c>
      <c r="L731" s="815" t="s">
        <v>940</v>
      </c>
      <c r="M731" s="815" t="s">
        <v>852</v>
      </c>
      <c r="N731" s="816">
        <v>16</v>
      </c>
      <c r="P731" s="815" t="s">
        <v>938</v>
      </c>
      <c r="Q731" s="816">
        <v>3</v>
      </c>
      <c r="R731" s="816">
        <v>55</v>
      </c>
      <c r="S731" s="879"/>
      <c r="U731" s="815" t="s">
        <v>899</v>
      </c>
      <c r="V731" s="815" t="s">
        <v>813</v>
      </c>
      <c r="W731" s="816">
        <v>22</v>
      </c>
      <c r="X731" s="815" t="s">
        <v>809</v>
      </c>
      <c r="Z731" s="815" t="s">
        <v>878</v>
      </c>
      <c r="AA731" s="815" t="s">
        <v>809</v>
      </c>
      <c r="AB731" s="816">
        <v>8</v>
      </c>
    </row>
    <row r="732" spans="1:28" ht="15">
      <c r="A732" s="815" t="s">
        <v>896</v>
      </c>
      <c r="B732" s="815" t="s">
        <v>997</v>
      </c>
      <c r="C732" s="815" t="s">
        <v>810</v>
      </c>
      <c r="D732" s="815" t="s">
        <v>812</v>
      </c>
      <c r="E732" s="816">
        <v>1249</v>
      </c>
      <c r="G732" s="815" t="s">
        <v>938</v>
      </c>
      <c r="H732" s="816">
        <v>2</v>
      </c>
      <c r="I732" s="816">
        <v>364</v>
      </c>
      <c r="K732" s="815" t="s">
        <v>687</v>
      </c>
      <c r="L732" s="815" t="s">
        <v>940</v>
      </c>
      <c r="M732" s="815" t="s">
        <v>853</v>
      </c>
      <c r="N732" s="816">
        <v>2</v>
      </c>
      <c r="P732" s="815" t="s">
        <v>938</v>
      </c>
      <c r="Q732" s="816">
        <v>4</v>
      </c>
      <c r="R732" s="816">
        <v>301</v>
      </c>
      <c r="S732" s="879"/>
      <c r="U732" s="815" t="s">
        <v>901</v>
      </c>
      <c r="V732" s="815" t="s">
        <v>814</v>
      </c>
      <c r="W732" s="816">
        <v>5</v>
      </c>
      <c r="X732" s="815" t="s">
        <v>810</v>
      </c>
      <c r="Z732" s="815" t="s">
        <v>891</v>
      </c>
      <c r="AA732" s="815" t="s">
        <v>810</v>
      </c>
      <c r="AB732" s="816">
        <v>6</v>
      </c>
    </row>
    <row r="733" spans="1:28" ht="15">
      <c r="A733" s="815" t="s">
        <v>896</v>
      </c>
      <c r="B733" s="815" t="s">
        <v>997</v>
      </c>
      <c r="C733" s="815" t="s">
        <v>810</v>
      </c>
      <c r="D733" s="815" t="s">
        <v>811</v>
      </c>
      <c r="E733" s="816">
        <v>2489</v>
      </c>
      <c r="G733" s="815" t="s">
        <v>938</v>
      </c>
      <c r="H733" s="816">
        <v>3</v>
      </c>
      <c r="I733" s="816">
        <v>259</v>
      </c>
      <c r="K733" s="815" t="s">
        <v>687</v>
      </c>
      <c r="L733" s="815" t="s">
        <v>940</v>
      </c>
      <c r="M733" s="815" t="s">
        <v>854</v>
      </c>
      <c r="N733" s="816">
        <v>2</v>
      </c>
      <c r="P733" s="815" t="s">
        <v>938</v>
      </c>
      <c r="Q733" s="816">
        <v>5</v>
      </c>
      <c r="R733" s="816">
        <v>38</v>
      </c>
      <c r="S733" s="879"/>
      <c r="U733" s="815" t="s">
        <v>901</v>
      </c>
      <c r="V733" s="815" t="s">
        <v>814</v>
      </c>
      <c r="W733" s="816">
        <v>3</v>
      </c>
      <c r="X733" s="815" t="s">
        <v>809</v>
      </c>
      <c r="Z733" s="815" t="s">
        <v>891</v>
      </c>
      <c r="AA733" s="815" t="s">
        <v>809</v>
      </c>
      <c r="AB733" s="816">
        <v>12</v>
      </c>
    </row>
    <row r="734" spans="1:28" ht="15">
      <c r="A734" s="815" t="s">
        <v>896</v>
      </c>
      <c r="B734" s="815" t="s">
        <v>997</v>
      </c>
      <c r="C734" s="815" t="s">
        <v>809</v>
      </c>
      <c r="D734" s="815" t="s">
        <v>812</v>
      </c>
      <c r="E734" s="816">
        <v>1179</v>
      </c>
      <c r="G734" s="815" t="s">
        <v>938</v>
      </c>
      <c r="H734" s="816">
        <v>4</v>
      </c>
      <c r="I734" s="816">
        <v>1040</v>
      </c>
      <c r="K734" s="815" t="s">
        <v>687</v>
      </c>
      <c r="L734" s="815" t="s">
        <v>940</v>
      </c>
      <c r="M734" s="815" t="s">
        <v>855</v>
      </c>
      <c r="N734" s="816">
        <v>1</v>
      </c>
      <c r="P734" s="815" t="s">
        <v>938</v>
      </c>
      <c r="Q734" s="816">
        <v>6</v>
      </c>
      <c r="R734" s="816">
        <v>34</v>
      </c>
      <c r="S734" s="879"/>
      <c r="U734" s="815" t="s">
        <v>901</v>
      </c>
      <c r="V734" s="815" t="s">
        <v>813</v>
      </c>
      <c r="W734" s="816">
        <v>5</v>
      </c>
      <c r="X734" s="815" t="s">
        <v>810</v>
      </c>
      <c r="Z734" s="880"/>
      <c r="AA734" s="881"/>
      <c r="AB734" s="880"/>
    </row>
    <row r="735" spans="1:28" ht="15">
      <c r="A735" s="815" t="s">
        <v>896</v>
      </c>
      <c r="B735" s="815" t="s">
        <v>997</v>
      </c>
      <c r="C735" s="815" t="s">
        <v>809</v>
      </c>
      <c r="D735" s="815" t="s">
        <v>811</v>
      </c>
      <c r="E735" s="816">
        <v>2161</v>
      </c>
      <c r="G735" s="815" t="s">
        <v>938</v>
      </c>
      <c r="H735" s="816">
        <v>5</v>
      </c>
      <c r="I735" s="816">
        <v>252</v>
      </c>
      <c r="K735" s="815" t="s">
        <v>687</v>
      </c>
      <c r="L735" s="815" t="s">
        <v>940</v>
      </c>
      <c r="M735" s="815" t="s">
        <v>681</v>
      </c>
      <c r="N735" s="816">
        <v>4</v>
      </c>
      <c r="P735" s="815" t="s">
        <v>938</v>
      </c>
      <c r="Q735" s="816">
        <v>7</v>
      </c>
      <c r="R735" s="816">
        <v>35</v>
      </c>
      <c r="S735" s="879"/>
      <c r="U735" s="815" t="s">
        <v>901</v>
      </c>
      <c r="V735" s="815" t="s">
        <v>813</v>
      </c>
      <c r="W735" s="816">
        <v>27</v>
      </c>
      <c r="X735" s="815" t="s">
        <v>809</v>
      </c>
      <c r="Z735" s="880"/>
      <c r="AA735" s="881"/>
      <c r="AB735" s="880"/>
    </row>
    <row r="736" spans="1:28" ht="15">
      <c r="A736" s="815" t="s">
        <v>896</v>
      </c>
      <c r="B736" s="815" t="s">
        <v>998</v>
      </c>
      <c r="C736" s="815" t="s">
        <v>810</v>
      </c>
      <c r="D736" s="815" t="s">
        <v>812</v>
      </c>
      <c r="E736" s="816">
        <v>8</v>
      </c>
      <c r="G736" s="815" t="s">
        <v>938</v>
      </c>
      <c r="H736" s="816">
        <v>6</v>
      </c>
      <c r="I736" s="816">
        <v>278</v>
      </c>
      <c r="K736" s="815" t="s">
        <v>687</v>
      </c>
      <c r="L736" s="815" t="s">
        <v>940</v>
      </c>
      <c r="M736" s="815" t="s">
        <v>857</v>
      </c>
      <c r="N736" s="816">
        <v>2</v>
      </c>
      <c r="P736" s="815" t="s">
        <v>938</v>
      </c>
      <c r="Q736" s="816">
        <v>8</v>
      </c>
      <c r="R736" s="816">
        <v>35</v>
      </c>
      <c r="S736" s="879"/>
      <c r="U736" s="815" t="s">
        <v>903</v>
      </c>
      <c r="V736" s="815" t="s">
        <v>814</v>
      </c>
      <c r="W736" s="816">
        <v>104</v>
      </c>
      <c r="X736" s="815" t="s">
        <v>810</v>
      </c>
      <c r="Z736" s="880"/>
      <c r="AA736" s="881"/>
      <c r="AB736" s="880"/>
    </row>
    <row r="737" spans="1:28" ht="15">
      <c r="A737" s="815" t="s">
        <v>896</v>
      </c>
      <c r="B737" s="815" t="s">
        <v>998</v>
      </c>
      <c r="C737" s="815" t="s">
        <v>810</v>
      </c>
      <c r="D737" s="815" t="s">
        <v>811</v>
      </c>
      <c r="E737" s="816">
        <v>10</v>
      </c>
      <c r="G737" s="815" t="s">
        <v>938</v>
      </c>
      <c r="H737" s="816">
        <v>7</v>
      </c>
      <c r="I737" s="816">
        <v>285</v>
      </c>
      <c r="K737" s="815" t="s">
        <v>687</v>
      </c>
      <c r="L737" s="815" t="s">
        <v>940</v>
      </c>
      <c r="M737" s="815" t="s">
        <v>863</v>
      </c>
      <c r="N737" s="816">
        <v>1</v>
      </c>
      <c r="P737" s="815" t="s">
        <v>938</v>
      </c>
      <c r="Q737" s="816">
        <v>9</v>
      </c>
      <c r="R737" s="816">
        <v>20</v>
      </c>
      <c r="S737" s="879"/>
      <c r="U737" s="815" t="s">
        <v>903</v>
      </c>
      <c r="V737" s="815" t="s">
        <v>814</v>
      </c>
      <c r="W737" s="816">
        <v>44</v>
      </c>
      <c r="X737" s="815" t="s">
        <v>809</v>
      </c>
      <c r="Z737" s="880"/>
      <c r="AA737" s="881"/>
      <c r="AB737" s="880"/>
    </row>
    <row r="738" spans="1:28" ht="15">
      <c r="A738" s="815" t="s">
        <v>896</v>
      </c>
      <c r="B738" s="815" t="s">
        <v>998</v>
      </c>
      <c r="C738" s="815" t="s">
        <v>809</v>
      </c>
      <c r="D738" s="815" t="s">
        <v>812</v>
      </c>
      <c r="E738" s="816">
        <v>8</v>
      </c>
      <c r="G738" s="815" t="s">
        <v>938</v>
      </c>
      <c r="H738" s="816">
        <v>8</v>
      </c>
      <c r="I738" s="816">
        <v>265</v>
      </c>
      <c r="K738" s="815" t="s">
        <v>687</v>
      </c>
      <c r="L738" s="815" t="s">
        <v>940</v>
      </c>
      <c r="M738" s="815" t="s">
        <v>864</v>
      </c>
      <c r="N738" s="816">
        <v>1</v>
      </c>
      <c r="P738" s="815" t="s">
        <v>938</v>
      </c>
      <c r="Q738" s="816">
        <v>10</v>
      </c>
      <c r="R738" s="816">
        <v>15</v>
      </c>
      <c r="S738" s="879"/>
      <c r="U738" s="815" t="s">
        <v>903</v>
      </c>
      <c r="V738" s="815" t="s">
        <v>813</v>
      </c>
      <c r="W738" s="816">
        <v>105</v>
      </c>
      <c r="X738" s="815" t="s">
        <v>810</v>
      </c>
      <c r="Z738" s="880"/>
      <c r="AA738" s="881"/>
      <c r="AB738" s="880"/>
    </row>
    <row r="739" spans="1:28" ht="15">
      <c r="A739" s="815" t="s">
        <v>896</v>
      </c>
      <c r="B739" s="815" t="s">
        <v>998</v>
      </c>
      <c r="C739" s="815" t="s">
        <v>809</v>
      </c>
      <c r="D739" s="815" t="s">
        <v>811</v>
      </c>
      <c r="E739" s="816">
        <v>17</v>
      </c>
      <c r="G739" s="815" t="s">
        <v>938</v>
      </c>
      <c r="H739" s="816">
        <v>9</v>
      </c>
      <c r="I739" s="816">
        <v>192</v>
      </c>
      <c r="K739" s="815" t="s">
        <v>687</v>
      </c>
      <c r="L739" s="815" t="s">
        <v>940</v>
      </c>
      <c r="M739" s="815" t="s">
        <v>687</v>
      </c>
      <c r="N739" s="816">
        <v>4695</v>
      </c>
      <c r="P739" s="815" t="s">
        <v>938</v>
      </c>
      <c r="Q739" s="816">
        <v>11</v>
      </c>
      <c r="R739" s="816">
        <v>7</v>
      </c>
      <c r="S739" s="879"/>
      <c r="U739" s="815" t="s">
        <v>903</v>
      </c>
      <c r="V739" s="815" t="s">
        <v>813</v>
      </c>
      <c r="W739" s="816">
        <v>279</v>
      </c>
      <c r="X739" s="815" t="s">
        <v>809</v>
      </c>
      <c r="Z739" s="880"/>
      <c r="AA739" s="881"/>
      <c r="AB739" s="880"/>
    </row>
    <row r="740" spans="1:28" ht="15">
      <c r="A740" s="815" t="s">
        <v>919</v>
      </c>
      <c r="B740" s="815" t="s">
        <v>996</v>
      </c>
      <c r="C740" s="815" t="s">
        <v>810</v>
      </c>
      <c r="D740" s="815" t="s">
        <v>812</v>
      </c>
      <c r="E740" s="816">
        <v>41</v>
      </c>
      <c r="G740" s="815" t="s">
        <v>938</v>
      </c>
      <c r="H740" s="816">
        <v>10</v>
      </c>
      <c r="I740" s="816">
        <v>134</v>
      </c>
      <c r="K740" s="815" t="s">
        <v>687</v>
      </c>
      <c r="L740" s="815" t="s">
        <v>940</v>
      </c>
      <c r="M740" s="815" t="s">
        <v>689</v>
      </c>
      <c r="N740" s="816">
        <v>1</v>
      </c>
      <c r="P740" s="815" t="s">
        <v>938</v>
      </c>
      <c r="Q740" s="816">
        <v>12</v>
      </c>
      <c r="R740" s="816">
        <v>14</v>
      </c>
      <c r="S740" s="879"/>
      <c r="U740" s="815" t="s">
        <v>905</v>
      </c>
      <c r="V740" s="815" t="s">
        <v>814</v>
      </c>
      <c r="W740" s="816">
        <v>5</v>
      </c>
      <c r="X740" s="815" t="s">
        <v>810</v>
      </c>
      <c r="Z740" s="880"/>
      <c r="AA740" s="881"/>
      <c r="AB740" s="880"/>
    </row>
    <row r="741" spans="1:28" ht="15">
      <c r="A741" s="815" t="s">
        <v>919</v>
      </c>
      <c r="B741" s="815" t="s">
        <v>996</v>
      </c>
      <c r="C741" s="815" t="s">
        <v>810</v>
      </c>
      <c r="D741" s="815" t="s">
        <v>811</v>
      </c>
      <c r="E741" s="816">
        <v>14</v>
      </c>
      <c r="G741" s="815" t="s">
        <v>938</v>
      </c>
      <c r="H741" s="816">
        <v>11</v>
      </c>
      <c r="I741" s="816">
        <v>100</v>
      </c>
      <c r="K741" s="815" t="s">
        <v>687</v>
      </c>
      <c r="L741" s="815" t="s">
        <v>940</v>
      </c>
      <c r="M741" s="815" t="s">
        <v>690</v>
      </c>
      <c r="N741" s="816">
        <v>5</v>
      </c>
      <c r="P741" s="815" t="s">
        <v>952</v>
      </c>
      <c r="Q741" s="816">
        <v>0</v>
      </c>
      <c r="R741" s="816">
        <v>15</v>
      </c>
      <c r="S741" s="879"/>
      <c r="U741" s="815" t="s">
        <v>905</v>
      </c>
      <c r="V741" s="815" t="s">
        <v>814</v>
      </c>
      <c r="W741" s="816">
        <v>5</v>
      </c>
      <c r="X741" s="815" t="s">
        <v>809</v>
      </c>
      <c r="Z741" s="880"/>
      <c r="AA741" s="881"/>
      <c r="AB741" s="880"/>
    </row>
    <row r="742" spans="1:28" ht="15">
      <c r="A742" s="815" t="s">
        <v>919</v>
      </c>
      <c r="B742" s="815" t="s">
        <v>996</v>
      </c>
      <c r="C742" s="815" t="s">
        <v>809</v>
      </c>
      <c r="D742" s="815" t="s">
        <v>812</v>
      </c>
      <c r="E742" s="816">
        <v>60</v>
      </c>
      <c r="G742" s="815" t="s">
        <v>938</v>
      </c>
      <c r="H742" s="816">
        <v>12</v>
      </c>
      <c r="I742" s="816">
        <v>146</v>
      </c>
      <c r="K742" s="815" t="s">
        <v>687</v>
      </c>
      <c r="L742" s="815" t="s">
        <v>940</v>
      </c>
      <c r="M742" s="815" t="s">
        <v>691</v>
      </c>
      <c r="N742" s="816">
        <v>2713</v>
      </c>
      <c r="P742" s="815" t="s">
        <v>952</v>
      </c>
      <c r="Q742" s="816">
        <v>1</v>
      </c>
      <c r="R742" s="816">
        <v>39</v>
      </c>
      <c r="S742" s="879"/>
      <c r="U742" s="815" t="s">
        <v>905</v>
      </c>
      <c r="V742" s="815" t="s">
        <v>813</v>
      </c>
      <c r="W742" s="816">
        <v>41</v>
      </c>
      <c r="X742" s="815" t="s">
        <v>810</v>
      </c>
      <c r="Z742" s="880"/>
      <c r="AA742" s="881"/>
      <c r="AB742" s="880"/>
    </row>
    <row r="743" spans="1:28" ht="15">
      <c r="A743" s="815" t="s">
        <v>919</v>
      </c>
      <c r="B743" s="815" t="s">
        <v>996</v>
      </c>
      <c r="C743" s="815" t="s">
        <v>809</v>
      </c>
      <c r="D743" s="815" t="s">
        <v>811</v>
      </c>
      <c r="E743" s="816">
        <v>18</v>
      </c>
      <c r="G743" s="815" t="s">
        <v>952</v>
      </c>
      <c r="H743" s="816">
        <v>0</v>
      </c>
      <c r="I743" s="816">
        <v>39</v>
      </c>
      <c r="K743" s="815" t="s">
        <v>687</v>
      </c>
      <c r="L743" s="815" t="s">
        <v>942</v>
      </c>
      <c r="M743" s="815" t="s">
        <v>853</v>
      </c>
      <c r="N743" s="816">
        <v>1</v>
      </c>
      <c r="P743" s="815" t="s">
        <v>952</v>
      </c>
      <c r="Q743" s="816">
        <v>2</v>
      </c>
      <c r="R743" s="816">
        <v>125</v>
      </c>
      <c r="S743" s="879"/>
      <c r="U743" s="815" t="s">
        <v>905</v>
      </c>
      <c r="V743" s="815" t="s">
        <v>813</v>
      </c>
      <c r="W743" s="816">
        <v>151</v>
      </c>
      <c r="X743" s="815" t="s">
        <v>809</v>
      </c>
    </row>
    <row r="744" spans="1:28" ht="15">
      <c r="A744" s="815" t="s">
        <v>919</v>
      </c>
      <c r="B744" s="815" t="s">
        <v>677</v>
      </c>
      <c r="C744" s="815" t="s">
        <v>810</v>
      </c>
      <c r="D744" s="815" t="s">
        <v>812</v>
      </c>
      <c r="E744" s="816">
        <v>1731</v>
      </c>
      <c r="G744" s="815" t="s">
        <v>952</v>
      </c>
      <c r="H744" s="816">
        <v>1</v>
      </c>
      <c r="I744" s="816">
        <v>120</v>
      </c>
      <c r="K744" s="815" t="s">
        <v>687</v>
      </c>
      <c r="L744" s="815" t="s">
        <v>942</v>
      </c>
      <c r="M744" s="815" t="s">
        <v>857</v>
      </c>
      <c r="N744" s="816">
        <v>1</v>
      </c>
      <c r="P744" s="815" t="s">
        <v>952</v>
      </c>
      <c r="Q744" s="816">
        <v>3</v>
      </c>
      <c r="R744" s="816">
        <v>58</v>
      </c>
      <c r="S744" s="879"/>
      <c r="U744" s="815" t="s">
        <v>907</v>
      </c>
      <c r="V744" s="815" t="s">
        <v>814</v>
      </c>
      <c r="W744" s="816">
        <v>33</v>
      </c>
      <c r="X744" s="815" t="s">
        <v>810</v>
      </c>
    </row>
    <row r="745" spans="1:28" ht="15">
      <c r="A745" s="815" t="s">
        <v>919</v>
      </c>
      <c r="B745" s="815" t="s">
        <v>677</v>
      </c>
      <c r="C745" s="815" t="s">
        <v>810</v>
      </c>
      <c r="D745" s="815" t="s">
        <v>811</v>
      </c>
      <c r="E745" s="816">
        <v>2294</v>
      </c>
      <c r="G745" s="815" t="s">
        <v>952</v>
      </c>
      <c r="H745" s="816">
        <v>2</v>
      </c>
      <c r="I745" s="816">
        <v>343</v>
      </c>
      <c r="K745" s="815" t="s">
        <v>687</v>
      </c>
      <c r="L745" s="815" t="s">
        <v>942</v>
      </c>
      <c r="M745" s="815" t="s">
        <v>864</v>
      </c>
      <c r="N745" s="816">
        <v>3</v>
      </c>
      <c r="P745" s="815" t="s">
        <v>952</v>
      </c>
      <c r="Q745" s="816">
        <v>4</v>
      </c>
      <c r="R745" s="816">
        <v>473</v>
      </c>
      <c r="S745" s="879"/>
      <c r="U745" s="815" t="s">
        <v>907</v>
      </c>
      <c r="V745" s="815" t="s">
        <v>814</v>
      </c>
      <c r="W745" s="816">
        <v>29</v>
      </c>
      <c r="X745" s="815" t="s">
        <v>809</v>
      </c>
    </row>
    <row r="746" spans="1:28" ht="15">
      <c r="A746" s="815" t="s">
        <v>919</v>
      </c>
      <c r="B746" s="815" t="s">
        <v>677</v>
      </c>
      <c r="C746" s="815" t="s">
        <v>809</v>
      </c>
      <c r="D746" s="815" t="s">
        <v>812</v>
      </c>
      <c r="E746" s="816">
        <v>1638</v>
      </c>
      <c r="G746" s="815" t="s">
        <v>952</v>
      </c>
      <c r="H746" s="816">
        <v>3</v>
      </c>
      <c r="I746" s="816">
        <v>222</v>
      </c>
      <c r="K746" s="815" t="s">
        <v>687</v>
      </c>
      <c r="L746" s="815" t="s">
        <v>942</v>
      </c>
      <c r="M746" s="815" t="s">
        <v>687</v>
      </c>
      <c r="N746" s="816">
        <v>1509</v>
      </c>
      <c r="P746" s="815" t="s">
        <v>952</v>
      </c>
      <c r="Q746" s="816">
        <v>5</v>
      </c>
      <c r="R746" s="816">
        <v>69</v>
      </c>
      <c r="S746" s="879"/>
      <c r="U746" s="815" t="s">
        <v>907</v>
      </c>
      <c r="V746" s="815" t="s">
        <v>813</v>
      </c>
      <c r="W746" s="816">
        <v>43</v>
      </c>
      <c r="X746" s="815" t="s">
        <v>810</v>
      </c>
    </row>
    <row r="747" spans="1:28" ht="15">
      <c r="A747" s="815" t="s">
        <v>919</v>
      </c>
      <c r="B747" s="815" t="s">
        <v>677</v>
      </c>
      <c r="C747" s="815" t="s">
        <v>809</v>
      </c>
      <c r="D747" s="815" t="s">
        <v>811</v>
      </c>
      <c r="E747" s="816">
        <v>2232</v>
      </c>
      <c r="G747" s="815" t="s">
        <v>952</v>
      </c>
      <c r="H747" s="816">
        <v>4</v>
      </c>
      <c r="I747" s="816">
        <v>802</v>
      </c>
      <c r="K747" s="815" t="s">
        <v>687</v>
      </c>
      <c r="L747" s="815" t="s">
        <v>942</v>
      </c>
      <c r="M747" s="815" t="s">
        <v>689</v>
      </c>
      <c r="N747" s="816">
        <v>1</v>
      </c>
      <c r="P747" s="815" t="s">
        <v>952</v>
      </c>
      <c r="Q747" s="816">
        <v>6</v>
      </c>
      <c r="R747" s="816">
        <v>59</v>
      </c>
      <c r="S747" s="879"/>
      <c r="U747" s="815" t="s">
        <v>907</v>
      </c>
      <c r="V747" s="815" t="s">
        <v>813</v>
      </c>
      <c r="W747" s="816">
        <v>80</v>
      </c>
      <c r="X747" s="815" t="s">
        <v>809</v>
      </c>
    </row>
    <row r="748" spans="1:28" ht="15">
      <c r="A748" s="815" t="s">
        <v>919</v>
      </c>
      <c r="B748" s="815" t="s">
        <v>681</v>
      </c>
      <c r="C748" s="815" t="s">
        <v>810</v>
      </c>
      <c r="D748" s="815" t="s">
        <v>812</v>
      </c>
      <c r="E748" s="816">
        <v>1070</v>
      </c>
      <c r="G748" s="815" t="s">
        <v>952</v>
      </c>
      <c r="H748" s="816">
        <v>5</v>
      </c>
      <c r="I748" s="816">
        <v>152</v>
      </c>
      <c r="K748" s="815" t="s">
        <v>687</v>
      </c>
      <c r="L748" s="815" t="s">
        <v>942</v>
      </c>
      <c r="M748" s="815" t="s">
        <v>690</v>
      </c>
      <c r="N748" s="816">
        <v>8</v>
      </c>
      <c r="P748" s="815" t="s">
        <v>952</v>
      </c>
      <c r="Q748" s="816">
        <v>7</v>
      </c>
      <c r="R748" s="816">
        <v>62</v>
      </c>
      <c r="S748" s="879"/>
      <c r="U748" s="815" t="s">
        <v>881</v>
      </c>
      <c r="V748" s="815" t="s">
        <v>814</v>
      </c>
      <c r="W748" s="816">
        <v>18</v>
      </c>
      <c r="X748" s="815" t="s">
        <v>810</v>
      </c>
    </row>
    <row r="749" spans="1:28" ht="15">
      <c r="A749" s="815" t="s">
        <v>919</v>
      </c>
      <c r="B749" s="815" t="s">
        <v>681</v>
      </c>
      <c r="C749" s="815" t="s">
        <v>810</v>
      </c>
      <c r="D749" s="815" t="s">
        <v>811</v>
      </c>
      <c r="E749" s="816">
        <v>1155</v>
      </c>
      <c r="G749" s="815" t="s">
        <v>952</v>
      </c>
      <c r="H749" s="816">
        <v>6</v>
      </c>
      <c r="I749" s="816">
        <v>198</v>
      </c>
      <c r="K749" s="815" t="s">
        <v>687</v>
      </c>
      <c r="L749" s="815" t="s">
        <v>942</v>
      </c>
      <c r="M749" s="815" t="s">
        <v>691</v>
      </c>
      <c r="N749" s="816">
        <v>205</v>
      </c>
      <c r="P749" s="815" t="s">
        <v>952</v>
      </c>
      <c r="Q749" s="816">
        <v>8</v>
      </c>
      <c r="R749" s="816">
        <v>36</v>
      </c>
      <c r="S749" s="879"/>
      <c r="U749" s="815" t="s">
        <v>881</v>
      </c>
      <c r="V749" s="815" t="s">
        <v>814</v>
      </c>
      <c r="W749" s="816">
        <v>12</v>
      </c>
      <c r="X749" s="815" t="s">
        <v>809</v>
      </c>
    </row>
    <row r="750" spans="1:28" ht="15">
      <c r="A750" s="815" t="s">
        <v>919</v>
      </c>
      <c r="B750" s="815" t="s">
        <v>681</v>
      </c>
      <c r="C750" s="815" t="s">
        <v>809</v>
      </c>
      <c r="D750" s="815" t="s">
        <v>812</v>
      </c>
      <c r="E750" s="816">
        <v>1128</v>
      </c>
      <c r="G750" s="815" t="s">
        <v>952</v>
      </c>
      <c r="H750" s="816">
        <v>7</v>
      </c>
      <c r="I750" s="816">
        <v>174</v>
      </c>
      <c r="K750" s="815" t="s">
        <v>687</v>
      </c>
      <c r="L750" s="815" t="s">
        <v>944</v>
      </c>
      <c r="M750" s="815" t="s">
        <v>677</v>
      </c>
      <c r="N750" s="816">
        <v>4</v>
      </c>
      <c r="P750" s="815" t="s">
        <v>952</v>
      </c>
      <c r="Q750" s="816">
        <v>9</v>
      </c>
      <c r="R750" s="816">
        <v>34</v>
      </c>
      <c r="S750" s="879"/>
      <c r="U750" s="815" t="s">
        <v>881</v>
      </c>
      <c r="V750" s="815" t="s">
        <v>813</v>
      </c>
      <c r="W750" s="816">
        <v>51</v>
      </c>
      <c r="X750" s="815" t="s">
        <v>810</v>
      </c>
    </row>
    <row r="751" spans="1:28" ht="15">
      <c r="A751" s="815" t="s">
        <v>919</v>
      </c>
      <c r="B751" s="815" t="s">
        <v>681</v>
      </c>
      <c r="C751" s="815" t="s">
        <v>809</v>
      </c>
      <c r="D751" s="815" t="s">
        <v>811</v>
      </c>
      <c r="E751" s="816">
        <v>1099</v>
      </c>
      <c r="G751" s="815" t="s">
        <v>952</v>
      </c>
      <c r="H751" s="816">
        <v>8</v>
      </c>
      <c r="I751" s="816">
        <v>187</v>
      </c>
      <c r="K751" s="815" t="s">
        <v>687</v>
      </c>
      <c r="L751" s="815" t="s">
        <v>944</v>
      </c>
      <c r="M751" s="815" t="s">
        <v>852</v>
      </c>
      <c r="N751" s="816">
        <v>69</v>
      </c>
      <c r="P751" s="815" t="s">
        <v>952</v>
      </c>
      <c r="Q751" s="816">
        <v>10</v>
      </c>
      <c r="R751" s="816">
        <v>22</v>
      </c>
      <c r="S751" s="879"/>
      <c r="U751" s="815" t="s">
        <v>881</v>
      </c>
      <c r="V751" s="815" t="s">
        <v>813</v>
      </c>
      <c r="W751" s="816">
        <v>214</v>
      </c>
      <c r="X751" s="815" t="s">
        <v>809</v>
      </c>
    </row>
    <row r="752" spans="1:28" ht="15">
      <c r="A752" s="815" t="s">
        <v>919</v>
      </c>
      <c r="B752" s="815" t="s">
        <v>683</v>
      </c>
      <c r="C752" s="815" t="s">
        <v>810</v>
      </c>
      <c r="D752" s="815" t="s">
        <v>812</v>
      </c>
      <c r="E752" s="816">
        <v>50</v>
      </c>
      <c r="G752" s="815" t="s">
        <v>952</v>
      </c>
      <c r="H752" s="816">
        <v>9</v>
      </c>
      <c r="I752" s="816">
        <v>142</v>
      </c>
      <c r="K752" s="815" t="s">
        <v>687</v>
      </c>
      <c r="L752" s="815" t="s">
        <v>944</v>
      </c>
      <c r="M752" s="815" t="s">
        <v>681</v>
      </c>
      <c r="N752" s="816">
        <v>6</v>
      </c>
      <c r="P752" s="815" t="s">
        <v>952</v>
      </c>
      <c r="Q752" s="816">
        <v>11</v>
      </c>
      <c r="R752" s="816">
        <v>18</v>
      </c>
      <c r="S752" s="879"/>
      <c r="U752" s="815" t="s">
        <v>910</v>
      </c>
      <c r="V752" s="815" t="s">
        <v>814</v>
      </c>
      <c r="W752" s="816">
        <v>5</v>
      </c>
      <c r="X752" s="815" t="s">
        <v>810</v>
      </c>
    </row>
    <row r="753" spans="1:24" ht="15">
      <c r="A753" s="815" t="s">
        <v>919</v>
      </c>
      <c r="B753" s="815" t="s">
        <v>683</v>
      </c>
      <c r="C753" s="815" t="s">
        <v>810</v>
      </c>
      <c r="D753" s="815" t="s">
        <v>811</v>
      </c>
      <c r="E753" s="816">
        <v>36</v>
      </c>
      <c r="G753" s="815" t="s">
        <v>952</v>
      </c>
      <c r="H753" s="816">
        <v>10</v>
      </c>
      <c r="I753" s="816">
        <v>148</v>
      </c>
      <c r="K753" s="815" t="s">
        <v>687</v>
      </c>
      <c r="L753" s="815" t="s">
        <v>944</v>
      </c>
      <c r="M753" s="815" t="s">
        <v>857</v>
      </c>
      <c r="N753" s="816">
        <v>1</v>
      </c>
      <c r="P753" s="815" t="s">
        <v>952</v>
      </c>
      <c r="Q753" s="816">
        <v>12</v>
      </c>
      <c r="R753" s="816">
        <v>19</v>
      </c>
      <c r="S753" s="879"/>
      <c r="U753" s="815" t="s">
        <v>910</v>
      </c>
      <c r="V753" s="815" t="s">
        <v>814</v>
      </c>
      <c r="W753" s="816">
        <v>2</v>
      </c>
      <c r="X753" s="815" t="s">
        <v>809</v>
      </c>
    </row>
    <row r="754" spans="1:24" ht="15">
      <c r="A754" s="815" t="s">
        <v>919</v>
      </c>
      <c r="B754" s="815" t="s">
        <v>683</v>
      </c>
      <c r="C754" s="815" t="s">
        <v>809</v>
      </c>
      <c r="D754" s="815" t="s">
        <v>812</v>
      </c>
      <c r="E754" s="816">
        <v>52</v>
      </c>
      <c r="G754" s="815" t="s">
        <v>952</v>
      </c>
      <c r="H754" s="816">
        <v>11</v>
      </c>
      <c r="I754" s="816">
        <v>85</v>
      </c>
      <c r="K754" s="815" t="s">
        <v>687</v>
      </c>
      <c r="L754" s="815" t="s">
        <v>944</v>
      </c>
      <c r="M754" s="815" t="s">
        <v>863</v>
      </c>
      <c r="N754" s="816">
        <v>1</v>
      </c>
      <c r="P754" s="815" t="s">
        <v>953</v>
      </c>
      <c r="Q754" s="816">
        <v>0</v>
      </c>
      <c r="R754" s="816">
        <v>1796</v>
      </c>
      <c r="S754" s="879"/>
      <c r="U754" s="815" t="s">
        <v>910</v>
      </c>
      <c r="V754" s="815" t="s">
        <v>813</v>
      </c>
      <c r="W754" s="816">
        <v>6</v>
      </c>
      <c r="X754" s="815" t="s">
        <v>810</v>
      </c>
    </row>
    <row r="755" spans="1:24" ht="15">
      <c r="A755" s="815" t="s">
        <v>919</v>
      </c>
      <c r="B755" s="815" t="s">
        <v>683</v>
      </c>
      <c r="C755" s="815" t="s">
        <v>809</v>
      </c>
      <c r="D755" s="815" t="s">
        <v>811</v>
      </c>
      <c r="E755" s="816">
        <v>43</v>
      </c>
      <c r="G755" s="815" t="s">
        <v>952</v>
      </c>
      <c r="H755" s="816">
        <v>12</v>
      </c>
      <c r="I755" s="816">
        <v>106</v>
      </c>
      <c r="K755" s="815" t="s">
        <v>687</v>
      </c>
      <c r="L755" s="815" t="s">
        <v>944</v>
      </c>
      <c r="M755" s="815" t="s">
        <v>687</v>
      </c>
      <c r="N755" s="816">
        <v>1059</v>
      </c>
      <c r="P755" s="815" t="s">
        <v>953</v>
      </c>
      <c r="Q755" s="816">
        <v>1</v>
      </c>
      <c r="R755" s="816">
        <v>8502</v>
      </c>
      <c r="S755" s="879"/>
      <c r="U755" s="815" t="s">
        <v>910</v>
      </c>
      <c r="V755" s="815" t="s">
        <v>813</v>
      </c>
      <c r="W755" s="816">
        <v>15</v>
      </c>
      <c r="X755" s="815" t="s">
        <v>809</v>
      </c>
    </row>
    <row r="756" spans="1:24" ht="15">
      <c r="A756" s="815" t="s">
        <v>919</v>
      </c>
      <c r="B756" s="815" t="s">
        <v>815</v>
      </c>
      <c r="C756" s="815" t="s">
        <v>810</v>
      </c>
      <c r="D756" s="815" t="s">
        <v>812</v>
      </c>
      <c r="E756" s="816">
        <v>4</v>
      </c>
      <c r="G756" s="815" t="s">
        <v>953</v>
      </c>
      <c r="H756" s="816">
        <v>0</v>
      </c>
      <c r="I756" s="816">
        <v>600</v>
      </c>
      <c r="K756" s="815" t="s">
        <v>687</v>
      </c>
      <c r="L756" s="815" t="s">
        <v>944</v>
      </c>
      <c r="M756" s="815" t="s">
        <v>689</v>
      </c>
      <c r="N756" s="816">
        <v>4</v>
      </c>
      <c r="P756" s="815" t="s">
        <v>953</v>
      </c>
      <c r="Q756" s="816">
        <v>2</v>
      </c>
      <c r="R756" s="816">
        <v>25009</v>
      </c>
      <c r="S756" s="879"/>
      <c r="U756" s="815" t="s">
        <v>912</v>
      </c>
      <c r="V756" s="815" t="s">
        <v>815</v>
      </c>
      <c r="W756" s="816">
        <v>1</v>
      </c>
      <c r="X756" s="815" t="s">
        <v>810</v>
      </c>
    </row>
    <row r="757" spans="1:24" ht="15">
      <c r="A757" s="815" t="s">
        <v>919</v>
      </c>
      <c r="B757" s="815" t="s">
        <v>815</v>
      </c>
      <c r="C757" s="815" t="s">
        <v>810</v>
      </c>
      <c r="D757" s="815" t="s">
        <v>811</v>
      </c>
      <c r="E757" s="816">
        <v>8</v>
      </c>
      <c r="G757" s="815" t="s">
        <v>953</v>
      </c>
      <c r="H757" s="816">
        <v>1</v>
      </c>
      <c r="I757" s="816">
        <v>1858</v>
      </c>
      <c r="K757" s="815" t="s">
        <v>687</v>
      </c>
      <c r="L757" s="815" t="s">
        <v>944</v>
      </c>
      <c r="M757" s="815" t="s">
        <v>690</v>
      </c>
      <c r="N757" s="816">
        <v>2</v>
      </c>
      <c r="P757" s="815" t="s">
        <v>953</v>
      </c>
      <c r="Q757" s="816">
        <v>3</v>
      </c>
      <c r="R757" s="816">
        <v>11863</v>
      </c>
      <c r="S757" s="879"/>
      <c r="U757" s="815" t="s">
        <v>912</v>
      </c>
      <c r="V757" s="815" t="s">
        <v>815</v>
      </c>
      <c r="W757" s="816">
        <v>1</v>
      </c>
      <c r="X757" s="815" t="s">
        <v>809</v>
      </c>
    </row>
    <row r="758" spans="1:24" ht="15">
      <c r="A758" s="815" t="s">
        <v>919</v>
      </c>
      <c r="B758" s="815" t="s">
        <v>815</v>
      </c>
      <c r="C758" s="815" t="s">
        <v>809</v>
      </c>
      <c r="D758" s="815" t="s">
        <v>812</v>
      </c>
      <c r="E758" s="816">
        <v>8</v>
      </c>
      <c r="G758" s="815" t="s">
        <v>953</v>
      </c>
      <c r="H758" s="816">
        <v>2</v>
      </c>
      <c r="I758" s="816">
        <v>4816</v>
      </c>
      <c r="K758" s="815" t="s">
        <v>687</v>
      </c>
      <c r="L758" s="815" t="s">
        <v>944</v>
      </c>
      <c r="M758" s="815" t="s">
        <v>691</v>
      </c>
      <c r="N758" s="816">
        <v>5371</v>
      </c>
      <c r="P758" s="815" t="s">
        <v>953</v>
      </c>
      <c r="Q758" s="816">
        <v>4</v>
      </c>
      <c r="R758" s="816">
        <v>102207</v>
      </c>
      <c r="S758" s="879"/>
      <c r="U758" s="815" t="s">
        <v>912</v>
      </c>
      <c r="V758" s="815" t="s">
        <v>814</v>
      </c>
      <c r="W758" s="816">
        <v>823</v>
      </c>
      <c r="X758" s="815" t="s">
        <v>810</v>
      </c>
    </row>
    <row r="759" spans="1:24" ht="15">
      <c r="A759" s="815" t="s">
        <v>919</v>
      </c>
      <c r="B759" s="815" t="s">
        <v>815</v>
      </c>
      <c r="C759" s="815" t="s">
        <v>809</v>
      </c>
      <c r="D759" s="815" t="s">
        <v>811</v>
      </c>
      <c r="E759" s="816">
        <v>13</v>
      </c>
      <c r="G759" s="815" t="s">
        <v>953</v>
      </c>
      <c r="H759" s="816">
        <v>3</v>
      </c>
      <c r="I759" s="816">
        <v>2560</v>
      </c>
      <c r="K759" s="815" t="s">
        <v>687</v>
      </c>
      <c r="L759" s="815" t="s">
        <v>946</v>
      </c>
      <c r="M759" s="815" t="s">
        <v>852</v>
      </c>
      <c r="N759" s="816">
        <v>2</v>
      </c>
      <c r="P759" s="815" t="s">
        <v>953</v>
      </c>
      <c r="Q759" s="816">
        <v>5</v>
      </c>
      <c r="R759" s="816">
        <v>14087</v>
      </c>
      <c r="S759" s="879"/>
      <c r="U759" s="815" t="s">
        <v>912</v>
      </c>
      <c r="V759" s="815" t="s">
        <v>814</v>
      </c>
      <c r="W759" s="816">
        <v>484</v>
      </c>
      <c r="X759" s="815" t="s">
        <v>809</v>
      </c>
    </row>
    <row r="760" spans="1:24" ht="15">
      <c r="A760" s="815" t="s">
        <v>919</v>
      </c>
      <c r="B760" s="815" t="s">
        <v>814</v>
      </c>
      <c r="C760" s="815" t="s">
        <v>810</v>
      </c>
      <c r="D760" s="815" t="s">
        <v>812</v>
      </c>
      <c r="E760" s="816">
        <v>1</v>
      </c>
      <c r="G760" s="815" t="s">
        <v>953</v>
      </c>
      <c r="H760" s="816">
        <v>4</v>
      </c>
      <c r="I760" s="816">
        <v>15008</v>
      </c>
      <c r="K760" s="815" t="s">
        <v>687</v>
      </c>
      <c r="L760" s="815" t="s">
        <v>946</v>
      </c>
      <c r="M760" s="815" t="s">
        <v>853</v>
      </c>
      <c r="N760" s="816">
        <v>11</v>
      </c>
      <c r="P760" s="815" t="s">
        <v>953</v>
      </c>
      <c r="Q760" s="816">
        <v>6</v>
      </c>
      <c r="R760" s="816">
        <v>15648</v>
      </c>
      <c r="S760" s="879"/>
      <c r="U760" s="815" t="s">
        <v>912</v>
      </c>
      <c r="V760" s="815" t="s">
        <v>813</v>
      </c>
      <c r="W760" s="816">
        <v>799</v>
      </c>
      <c r="X760" s="815" t="s">
        <v>810</v>
      </c>
    </row>
    <row r="761" spans="1:24" ht="15">
      <c r="A761" s="815" t="s">
        <v>919</v>
      </c>
      <c r="B761" s="815" t="s">
        <v>814</v>
      </c>
      <c r="C761" s="815" t="s">
        <v>810</v>
      </c>
      <c r="D761" s="815" t="s">
        <v>811</v>
      </c>
      <c r="E761" s="816">
        <v>2</v>
      </c>
      <c r="G761" s="815" t="s">
        <v>953</v>
      </c>
      <c r="H761" s="816">
        <v>5</v>
      </c>
      <c r="I761" s="816">
        <v>2268</v>
      </c>
      <c r="K761" s="815" t="s">
        <v>687</v>
      </c>
      <c r="L761" s="815" t="s">
        <v>946</v>
      </c>
      <c r="M761" s="815" t="s">
        <v>854</v>
      </c>
      <c r="N761" s="816">
        <v>1</v>
      </c>
      <c r="P761" s="815" t="s">
        <v>953</v>
      </c>
      <c r="Q761" s="816">
        <v>7</v>
      </c>
      <c r="R761" s="816">
        <v>14949</v>
      </c>
      <c r="S761" s="879"/>
      <c r="U761" s="815" t="s">
        <v>912</v>
      </c>
      <c r="V761" s="815" t="s">
        <v>813</v>
      </c>
      <c r="W761" s="816">
        <v>1205</v>
      </c>
      <c r="X761" s="815" t="s">
        <v>809</v>
      </c>
    </row>
    <row r="762" spans="1:24" ht="15">
      <c r="A762" s="815" t="s">
        <v>919</v>
      </c>
      <c r="B762" s="815" t="s">
        <v>814</v>
      </c>
      <c r="C762" s="815" t="s">
        <v>809</v>
      </c>
      <c r="D762" s="815" t="s">
        <v>812</v>
      </c>
      <c r="E762" s="816">
        <v>1</v>
      </c>
      <c r="G762" s="815" t="s">
        <v>953</v>
      </c>
      <c r="H762" s="816">
        <v>6</v>
      </c>
      <c r="I762" s="816">
        <v>2868</v>
      </c>
      <c r="K762" s="815" t="s">
        <v>687</v>
      </c>
      <c r="L762" s="815" t="s">
        <v>946</v>
      </c>
      <c r="M762" s="815" t="s">
        <v>681</v>
      </c>
      <c r="N762" s="816">
        <v>3</v>
      </c>
      <c r="P762" s="815" t="s">
        <v>953</v>
      </c>
      <c r="Q762" s="816">
        <v>8</v>
      </c>
      <c r="R762" s="816">
        <v>12607</v>
      </c>
      <c r="S762" s="879"/>
      <c r="U762" s="815" t="s">
        <v>913</v>
      </c>
      <c r="V762" s="815" t="s">
        <v>814</v>
      </c>
      <c r="W762" s="816">
        <v>1</v>
      </c>
      <c r="X762" s="815" t="s">
        <v>810</v>
      </c>
    </row>
    <row r="763" spans="1:24" ht="15">
      <c r="A763" s="815" t="s">
        <v>919</v>
      </c>
      <c r="B763" s="815" t="s">
        <v>814</v>
      </c>
      <c r="C763" s="815" t="s">
        <v>809</v>
      </c>
      <c r="D763" s="815" t="s">
        <v>811</v>
      </c>
      <c r="E763" s="816">
        <v>2</v>
      </c>
      <c r="G763" s="815" t="s">
        <v>953</v>
      </c>
      <c r="H763" s="816">
        <v>7</v>
      </c>
      <c r="I763" s="816">
        <v>3089</v>
      </c>
      <c r="K763" s="815" t="s">
        <v>687</v>
      </c>
      <c r="L763" s="815" t="s">
        <v>946</v>
      </c>
      <c r="M763" s="815" t="s">
        <v>857</v>
      </c>
      <c r="N763" s="816">
        <v>2</v>
      </c>
      <c r="P763" s="815" t="s">
        <v>953</v>
      </c>
      <c r="Q763" s="816">
        <v>9</v>
      </c>
      <c r="R763" s="816">
        <v>9779</v>
      </c>
      <c r="S763" s="879"/>
      <c r="U763" s="815" t="s">
        <v>913</v>
      </c>
      <c r="V763" s="815" t="s">
        <v>814</v>
      </c>
      <c r="W763" s="816">
        <v>1</v>
      </c>
      <c r="X763" s="815" t="s">
        <v>809</v>
      </c>
    </row>
    <row r="764" spans="1:24" ht="15">
      <c r="A764" s="815" t="s">
        <v>919</v>
      </c>
      <c r="B764" s="815" t="s">
        <v>813</v>
      </c>
      <c r="C764" s="815" t="s">
        <v>810</v>
      </c>
      <c r="D764" s="815" t="s">
        <v>811</v>
      </c>
      <c r="E764" s="816">
        <v>1</v>
      </c>
      <c r="G764" s="815" t="s">
        <v>953</v>
      </c>
      <c r="H764" s="816">
        <v>8</v>
      </c>
      <c r="I764" s="816">
        <v>2663</v>
      </c>
      <c r="K764" s="815" t="s">
        <v>687</v>
      </c>
      <c r="L764" s="815" t="s">
        <v>946</v>
      </c>
      <c r="M764" s="815" t="s">
        <v>858</v>
      </c>
      <c r="N764" s="816">
        <v>1</v>
      </c>
      <c r="P764" s="815" t="s">
        <v>953</v>
      </c>
      <c r="Q764" s="816">
        <v>10</v>
      </c>
      <c r="R764" s="816">
        <v>6769</v>
      </c>
      <c r="S764" s="879"/>
      <c r="U764" s="815" t="s">
        <v>913</v>
      </c>
      <c r="V764" s="815" t="s">
        <v>813</v>
      </c>
      <c r="W764" s="816">
        <v>8</v>
      </c>
      <c r="X764" s="815" t="s">
        <v>810</v>
      </c>
    </row>
    <row r="765" spans="1:24" ht="15">
      <c r="A765" s="815" t="s">
        <v>919</v>
      </c>
      <c r="B765" s="815" t="s">
        <v>997</v>
      </c>
      <c r="C765" s="815" t="s">
        <v>810</v>
      </c>
      <c r="D765" s="815" t="s">
        <v>812</v>
      </c>
      <c r="E765" s="816">
        <v>820</v>
      </c>
      <c r="G765" s="815" t="s">
        <v>953</v>
      </c>
      <c r="H765" s="816">
        <v>9</v>
      </c>
      <c r="I765" s="816">
        <v>2053</v>
      </c>
      <c r="K765" s="815" t="s">
        <v>687</v>
      </c>
      <c r="L765" s="815" t="s">
        <v>946</v>
      </c>
      <c r="M765" s="815" t="s">
        <v>859</v>
      </c>
      <c r="N765" s="816">
        <v>3</v>
      </c>
      <c r="P765" s="815" t="s">
        <v>953</v>
      </c>
      <c r="Q765" s="816">
        <v>11</v>
      </c>
      <c r="R765" s="816">
        <v>4391</v>
      </c>
      <c r="S765" s="879"/>
      <c r="U765" s="815" t="s">
        <v>913</v>
      </c>
      <c r="V765" s="815" t="s">
        <v>813</v>
      </c>
      <c r="W765" s="816">
        <v>19</v>
      </c>
      <c r="X765" s="815" t="s">
        <v>809</v>
      </c>
    </row>
    <row r="766" spans="1:24" ht="15">
      <c r="A766" s="815" t="s">
        <v>919</v>
      </c>
      <c r="B766" s="815" t="s">
        <v>997</v>
      </c>
      <c r="C766" s="815" t="s">
        <v>810</v>
      </c>
      <c r="D766" s="815" t="s">
        <v>811</v>
      </c>
      <c r="E766" s="816">
        <v>802</v>
      </c>
      <c r="G766" s="815" t="s">
        <v>953</v>
      </c>
      <c r="H766" s="816">
        <v>10</v>
      </c>
      <c r="I766" s="816">
        <v>1562</v>
      </c>
      <c r="K766" s="815" t="s">
        <v>687</v>
      </c>
      <c r="L766" s="815" t="s">
        <v>946</v>
      </c>
      <c r="M766" s="815" t="s">
        <v>864</v>
      </c>
      <c r="N766" s="816">
        <v>2</v>
      </c>
      <c r="P766" s="815" t="s">
        <v>953</v>
      </c>
      <c r="Q766" s="816">
        <v>12</v>
      </c>
      <c r="R766" s="816">
        <v>5319</v>
      </c>
      <c r="S766" s="879"/>
      <c r="U766" s="815" t="s">
        <v>914</v>
      </c>
      <c r="V766" s="815" t="s">
        <v>814</v>
      </c>
      <c r="W766" s="816">
        <v>16</v>
      </c>
      <c r="X766" s="815" t="s">
        <v>810</v>
      </c>
    </row>
    <row r="767" spans="1:24" ht="15">
      <c r="A767" s="815" t="s">
        <v>919</v>
      </c>
      <c r="B767" s="815" t="s">
        <v>997</v>
      </c>
      <c r="C767" s="815" t="s">
        <v>809</v>
      </c>
      <c r="D767" s="815" t="s">
        <v>812</v>
      </c>
      <c r="E767" s="816">
        <v>800</v>
      </c>
      <c r="G767" s="815" t="s">
        <v>953</v>
      </c>
      <c r="H767" s="816">
        <v>11</v>
      </c>
      <c r="I767" s="816">
        <v>1116</v>
      </c>
      <c r="K767" s="815" t="s">
        <v>687</v>
      </c>
      <c r="L767" s="815" t="s">
        <v>946</v>
      </c>
      <c r="M767" s="815" t="s">
        <v>684</v>
      </c>
      <c r="N767" s="816">
        <v>1</v>
      </c>
      <c r="P767" s="815" t="s">
        <v>954</v>
      </c>
      <c r="Q767" s="816">
        <v>0</v>
      </c>
      <c r="R767" s="816">
        <v>27</v>
      </c>
      <c r="S767" s="879"/>
      <c r="U767" s="815" t="s">
        <v>914</v>
      </c>
      <c r="V767" s="815" t="s">
        <v>814</v>
      </c>
      <c r="W767" s="816">
        <v>16</v>
      </c>
      <c r="X767" s="815" t="s">
        <v>809</v>
      </c>
    </row>
    <row r="768" spans="1:24" ht="15">
      <c r="A768" s="815" t="s">
        <v>919</v>
      </c>
      <c r="B768" s="815" t="s">
        <v>997</v>
      </c>
      <c r="C768" s="815" t="s">
        <v>809</v>
      </c>
      <c r="D768" s="815" t="s">
        <v>811</v>
      </c>
      <c r="E768" s="816">
        <v>690</v>
      </c>
      <c r="G768" s="815" t="s">
        <v>953</v>
      </c>
      <c r="H768" s="816">
        <v>12</v>
      </c>
      <c r="I768" s="816">
        <v>1469</v>
      </c>
      <c r="K768" s="815" t="s">
        <v>687</v>
      </c>
      <c r="L768" s="815" t="s">
        <v>946</v>
      </c>
      <c r="M768" s="815" t="s">
        <v>687</v>
      </c>
      <c r="N768" s="816">
        <v>3730</v>
      </c>
      <c r="P768" s="815" t="s">
        <v>954</v>
      </c>
      <c r="Q768" s="816">
        <v>1</v>
      </c>
      <c r="R768" s="816">
        <v>72</v>
      </c>
      <c r="S768" s="879"/>
      <c r="U768" s="815" t="s">
        <v>914</v>
      </c>
      <c r="V768" s="815" t="s">
        <v>813</v>
      </c>
      <c r="W768" s="816">
        <v>16</v>
      </c>
      <c r="X768" s="815" t="s">
        <v>810</v>
      </c>
    </row>
    <row r="769" spans="1:24" ht="15">
      <c r="A769" s="815" t="s">
        <v>919</v>
      </c>
      <c r="B769" s="815" t="s">
        <v>998</v>
      </c>
      <c r="C769" s="815" t="s">
        <v>810</v>
      </c>
      <c r="D769" s="815" t="s">
        <v>812</v>
      </c>
      <c r="E769" s="816">
        <v>4</v>
      </c>
      <c r="G769" s="815" t="s">
        <v>954</v>
      </c>
      <c r="H769" s="816">
        <v>0</v>
      </c>
      <c r="I769" s="816">
        <v>217</v>
      </c>
      <c r="K769" s="815" t="s">
        <v>687</v>
      </c>
      <c r="L769" s="815" t="s">
        <v>946</v>
      </c>
      <c r="M769" s="815" t="s">
        <v>691</v>
      </c>
      <c r="N769" s="816">
        <v>3448</v>
      </c>
      <c r="P769" s="815" t="s">
        <v>954</v>
      </c>
      <c r="Q769" s="816">
        <v>2</v>
      </c>
      <c r="R769" s="816">
        <v>233</v>
      </c>
      <c r="S769" s="879"/>
      <c r="U769" s="815" t="s">
        <v>914</v>
      </c>
      <c r="V769" s="815" t="s">
        <v>813</v>
      </c>
      <c r="W769" s="816">
        <v>68</v>
      </c>
      <c r="X769" s="815" t="s">
        <v>809</v>
      </c>
    </row>
    <row r="770" spans="1:24" ht="15">
      <c r="A770" s="815" t="s">
        <v>919</v>
      </c>
      <c r="B770" s="815" t="s">
        <v>998</v>
      </c>
      <c r="C770" s="815" t="s">
        <v>810</v>
      </c>
      <c r="D770" s="815" t="s">
        <v>811</v>
      </c>
      <c r="E770" s="816">
        <v>6</v>
      </c>
      <c r="G770" s="815" t="s">
        <v>954</v>
      </c>
      <c r="H770" s="816">
        <v>1</v>
      </c>
      <c r="I770" s="816">
        <v>1052</v>
      </c>
      <c r="K770" s="815" t="s">
        <v>687</v>
      </c>
      <c r="L770" s="815" t="s">
        <v>948</v>
      </c>
      <c r="M770" s="815" t="s">
        <v>847</v>
      </c>
      <c r="N770" s="816">
        <v>2</v>
      </c>
      <c r="P770" s="815" t="s">
        <v>954</v>
      </c>
      <c r="Q770" s="816">
        <v>3</v>
      </c>
      <c r="R770" s="816">
        <v>116</v>
      </c>
      <c r="S770" s="879"/>
      <c r="U770" s="815" t="s">
        <v>868</v>
      </c>
      <c r="V770" s="815" t="s">
        <v>814</v>
      </c>
      <c r="W770" s="816">
        <v>12</v>
      </c>
      <c r="X770" s="815" t="s">
        <v>810</v>
      </c>
    </row>
    <row r="771" spans="1:24" ht="15">
      <c r="A771" s="815" t="s">
        <v>919</v>
      </c>
      <c r="B771" s="815" t="s">
        <v>998</v>
      </c>
      <c r="C771" s="815" t="s">
        <v>809</v>
      </c>
      <c r="D771" s="815" t="s">
        <v>812</v>
      </c>
      <c r="E771" s="816">
        <v>2</v>
      </c>
      <c r="G771" s="815" t="s">
        <v>954</v>
      </c>
      <c r="H771" s="816">
        <v>2</v>
      </c>
      <c r="I771" s="816">
        <v>3456</v>
      </c>
      <c r="K771" s="815" t="s">
        <v>687</v>
      </c>
      <c r="L771" s="815" t="s">
        <v>948</v>
      </c>
      <c r="M771" s="815" t="s">
        <v>850</v>
      </c>
      <c r="N771" s="816">
        <v>2</v>
      </c>
      <c r="P771" s="815" t="s">
        <v>954</v>
      </c>
      <c r="Q771" s="816">
        <v>4</v>
      </c>
      <c r="R771" s="816">
        <v>1154</v>
      </c>
      <c r="S771" s="879"/>
      <c r="U771" s="815" t="s">
        <v>868</v>
      </c>
      <c r="V771" s="815" t="s">
        <v>814</v>
      </c>
      <c r="W771" s="816">
        <v>1</v>
      </c>
      <c r="X771" s="815" t="s">
        <v>809</v>
      </c>
    </row>
    <row r="772" spans="1:24" ht="15">
      <c r="A772" s="815" t="s">
        <v>919</v>
      </c>
      <c r="B772" s="815" t="s">
        <v>998</v>
      </c>
      <c r="C772" s="815" t="s">
        <v>809</v>
      </c>
      <c r="D772" s="815" t="s">
        <v>811</v>
      </c>
      <c r="E772" s="816">
        <v>9</v>
      </c>
      <c r="G772" s="815" t="s">
        <v>954</v>
      </c>
      <c r="H772" s="816">
        <v>3</v>
      </c>
      <c r="I772" s="816">
        <v>1796</v>
      </c>
      <c r="K772" s="815" t="s">
        <v>687</v>
      </c>
      <c r="L772" s="815" t="s">
        <v>948</v>
      </c>
      <c r="M772" s="815" t="s">
        <v>852</v>
      </c>
      <c r="N772" s="816">
        <v>342</v>
      </c>
      <c r="P772" s="815" t="s">
        <v>954</v>
      </c>
      <c r="Q772" s="816">
        <v>5</v>
      </c>
      <c r="R772" s="816">
        <v>131</v>
      </c>
      <c r="S772" s="879"/>
      <c r="U772" s="815" t="s">
        <v>868</v>
      </c>
      <c r="V772" s="815" t="s">
        <v>813</v>
      </c>
      <c r="W772" s="816">
        <v>5</v>
      </c>
      <c r="X772" s="815" t="s">
        <v>810</v>
      </c>
    </row>
    <row r="773" spans="1:24" ht="15">
      <c r="A773" s="815" t="s">
        <v>921</v>
      </c>
      <c r="B773" s="815" t="s">
        <v>677</v>
      </c>
      <c r="C773" s="815" t="s">
        <v>810</v>
      </c>
      <c r="D773" s="815" t="s">
        <v>812</v>
      </c>
      <c r="E773" s="816">
        <v>138</v>
      </c>
      <c r="G773" s="815" t="s">
        <v>954</v>
      </c>
      <c r="H773" s="816">
        <v>4</v>
      </c>
      <c r="I773" s="816">
        <v>6572</v>
      </c>
      <c r="K773" s="815" t="s">
        <v>687</v>
      </c>
      <c r="L773" s="815" t="s">
        <v>948</v>
      </c>
      <c r="M773" s="815" t="s">
        <v>853</v>
      </c>
      <c r="N773" s="816">
        <v>2</v>
      </c>
      <c r="P773" s="815" t="s">
        <v>954</v>
      </c>
      <c r="Q773" s="816">
        <v>6</v>
      </c>
      <c r="R773" s="816">
        <v>103</v>
      </c>
      <c r="S773" s="879"/>
      <c r="U773" s="815" t="s">
        <v>868</v>
      </c>
      <c r="V773" s="815" t="s">
        <v>813</v>
      </c>
      <c r="W773" s="816">
        <v>27</v>
      </c>
      <c r="X773" s="815" t="s">
        <v>809</v>
      </c>
    </row>
    <row r="774" spans="1:24" ht="15">
      <c r="A774" s="815" t="s">
        <v>921</v>
      </c>
      <c r="B774" s="815" t="s">
        <v>677</v>
      </c>
      <c r="C774" s="815" t="s">
        <v>810</v>
      </c>
      <c r="D774" s="815" t="s">
        <v>811</v>
      </c>
      <c r="E774" s="816">
        <v>357</v>
      </c>
      <c r="G774" s="815" t="s">
        <v>954</v>
      </c>
      <c r="H774" s="816">
        <v>5</v>
      </c>
      <c r="I774" s="816">
        <v>843</v>
      </c>
      <c r="K774" s="815" t="s">
        <v>687</v>
      </c>
      <c r="L774" s="815" t="s">
        <v>948</v>
      </c>
      <c r="M774" s="815" t="s">
        <v>681</v>
      </c>
      <c r="N774" s="816">
        <v>3</v>
      </c>
      <c r="P774" s="815" t="s">
        <v>954</v>
      </c>
      <c r="Q774" s="816">
        <v>7</v>
      </c>
      <c r="R774" s="816">
        <v>100</v>
      </c>
      <c r="S774" s="879"/>
      <c r="U774" s="815" t="s">
        <v>916</v>
      </c>
      <c r="V774" s="815" t="s">
        <v>814</v>
      </c>
      <c r="W774" s="816">
        <v>17</v>
      </c>
      <c r="X774" s="815" t="s">
        <v>810</v>
      </c>
    </row>
    <row r="775" spans="1:24" ht="15">
      <c r="A775" s="815" t="s">
        <v>921</v>
      </c>
      <c r="B775" s="815" t="s">
        <v>677</v>
      </c>
      <c r="C775" s="815" t="s">
        <v>809</v>
      </c>
      <c r="D775" s="815" t="s">
        <v>812</v>
      </c>
      <c r="E775" s="816">
        <v>140</v>
      </c>
      <c r="G775" s="815" t="s">
        <v>954</v>
      </c>
      <c r="H775" s="816">
        <v>6</v>
      </c>
      <c r="I775" s="816">
        <v>857</v>
      </c>
      <c r="K775" s="815" t="s">
        <v>687</v>
      </c>
      <c r="L775" s="815" t="s">
        <v>948</v>
      </c>
      <c r="M775" s="815" t="s">
        <v>857</v>
      </c>
      <c r="N775" s="816">
        <v>2</v>
      </c>
      <c r="P775" s="815" t="s">
        <v>954</v>
      </c>
      <c r="Q775" s="816">
        <v>8</v>
      </c>
      <c r="R775" s="816">
        <v>50</v>
      </c>
      <c r="S775" s="879"/>
      <c r="U775" s="815" t="s">
        <v>916</v>
      </c>
      <c r="V775" s="815" t="s">
        <v>814</v>
      </c>
      <c r="W775" s="816">
        <v>15</v>
      </c>
      <c r="X775" s="815" t="s">
        <v>809</v>
      </c>
    </row>
    <row r="776" spans="1:24" ht="15">
      <c r="A776" s="815" t="s">
        <v>921</v>
      </c>
      <c r="B776" s="815" t="s">
        <v>677</v>
      </c>
      <c r="C776" s="815" t="s">
        <v>809</v>
      </c>
      <c r="D776" s="815" t="s">
        <v>811</v>
      </c>
      <c r="E776" s="816">
        <v>293</v>
      </c>
      <c r="G776" s="815" t="s">
        <v>954</v>
      </c>
      <c r="H776" s="816">
        <v>7</v>
      </c>
      <c r="I776" s="816">
        <v>836</v>
      </c>
      <c r="K776" s="815" t="s">
        <v>687</v>
      </c>
      <c r="L776" s="815" t="s">
        <v>948</v>
      </c>
      <c r="M776" s="815" t="s">
        <v>859</v>
      </c>
      <c r="N776" s="816">
        <v>20</v>
      </c>
      <c r="P776" s="815" t="s">
        <v>954</v>
      </c>
      <c r="Q776" s="816">
        <v>9</v>
      </c>
      <c r="R776" s="816">
        <v>39</v>
      </c>
      <c r="S776" s="879"/>
      <c r="U776" s="815" t="s">
        <v>916</v>
      </c>
      <c r="V776" s="815" t="s">
        <v>813</v>
      </c>
      <c r="W776" s="816">
        <v>5</v>
      </c>
      <c r="X776" s="815" t="s">
        <v>810</v>
      </c>
    </row>
    <row r="777" spans="1:24" ht="15">
      <c r="A777" s="815" t="s">
        <v>921</v>
      </c>
      <c r="B777" s="815" t="s">
        <v>681</v>
      </c>
      <c r="C777" s="815" t="s">
        <v>810</v>
      </c>
      <c r="D777" s="815" t="s">
        <v>812</v>
      </c>
      <c r="E777" s="816">
        <v>60</v>
      </c>
      <c r="G777" s="815" t="s">
        <v>954</v>
      </c>
      <c r="H777" s="816">
        <v>8</v>
      </c>
      <c r="I777" s="816">
        <v>725</v>
      </c>
      <c r="K777" s="815" t="s">
        <v>687</v>
      </c>
      <c r="L777" s="815" t="s">
        <v>948</v>
      </c>
      <c r="M777" s="815" t="s">
        <v>861</v>
      </c>
      <c r="N777" s="816">
        <v>8</v>
      </c>
      <c r="P777" s="815" t="s">
        <v>954</v>
      </c>
      <c r="Q777" s="816">
        <v>10</v>
      </c>
      <c r="R777" s="816">
        <v>22</v>
      </c>
      <c r="S777" s="879"/>
      <c r="U777" s="815" t="s">
        <v>916</v>
      </c>
      <c r="V777" s="815" t="s">
        <v>813</v>
      </c>
      <c r="W777" s="816">
        <v>22</v>
      </c>
      <c r="X777" s="815" t="s">
        <v>809</v>
      </c>
    </row>
    <row r="778" spans="1:24" ht="15">
      <c r="A778" s="815" t="s">
        <v>921</v>
      </c>
      <c r="B778" s="815" t="s">
        <v>681</v>
      </c>
      <c r="C778" s="815" t="s">
        <v>810</v>
      </c>
      <c r="D778" s="815" t="s">
        <v>811</v>
      </c>
      <c r="E778" s="816">
        <v>198</v>
      </c>
      <c r="G778" s="815" t="s">
        <v>954</v>
      </c>
      <c r="H778" s="816">
        <v>9</v>
      </c>
      <c r="I778" s="816">
        <v>534</v>
      </c>
      <c r="K778" s="815" t="s">
        <v>687</v>
      </c>
      <c r="L778" s="815" t="s">
        <v>948</v>
      </c>
      <c r="M778" s="815" t="s">
        <v>863</v>
      </c>
      <c r="N778" s="816">
        <v>80</v>
      </c>
      <c r="P778" s="815" t="s">
        <v>954</v>
      </c>
      <c r="Q778" s="816">
        <v>11</v>
      </c>
      <c r="R778" s="816">
        <v>20</v>
      </c>
      <c r="S778" s="879"/>
      <c r="U778" s="815" t="s">
        <v>896</v>
      </c>
      <c r="V778" s="815" t="s">
        <v>814</v>
      </c>
      <c r="W778" s="816">
        <v>306</v>
      </c>
      <c r="X778" s="815" t="s">
        <v>810</v>
      </c>
    </row>
    <row r="779" spans="1:24" ht="15">
      <c r="A779" s="815" t="s">
        <v>921</v>
      </c>
      <c r="B779" s="815" t="s">
        <v>681</v>
      </c>
      <c r="C779" s="815" t="s">
        <v>809</v>
      </c>
      <c r="D779" s="815" t="s">
        <v>812</v>
      </c>
      <c r="E779" s="816">
        <v>61</v>
      </c>
      <c r="G779" s="815" t="s">
        <v>954</v>
      </c>
      <c r="H779" s="816">
        <v>10</v>
      </c>
      <c r="I779" s="816">
        <v>496</v>
      </c>
      <c r="K779" s="815" t="s">
        <v>687</v>
      </c>
      <c r="L779" s="815" t="s">
        <v>948</v>
      </c>
      <c r="M779" s="815" t="s">
        <v>864</v>
      </c>
      <c r="N779" s="816">
        <v>15</v>
      </c>
      <c r="P779" s="815" t="s">
        <v>954</v>
      </c>
      <c r="Q779" s="816">
        <v>12</v>
      </c>
      <c r="R779" s="816">
        <v>33</v>
      </c>
      <c r="S779" s="879"/>
      <c r="U779" s="815" t="s">
        <v>896</v>
      </c>
      <c r="V779" s="815" t="s">
        <v>814</v>
      </c>
      <c r="W779" s="816">
        <v>224</v>
      </c>
      <c r="X779" s="815" t="s">
        <v>809</v>
      </c>
    </row>
    <row r="780" spans="1:24" ht="15">
      <c r="A780" s="815" t="s">
        <v>921</v>
      </c>
      <c r="B780" s="815" t="s">
        <v>681</v>
      </c>
      <c r="C780" s="815" t="s">
        <v>809</v>
      </c>
      <c r="D780" s="815" t="s">
        <v>811</v>
      </c>
      <c r="E780" s="816">
        <v>162</v>
      </c>
      <c r="G780" s="815" t="s">
        <v>954</v>
      </c>
      <c r="H780" s="816">
        <v>11</v>
      </c>
      <c r="I780" s="816">
        <v>341</v>
      </c>
      <c r="K780" s="815" t="s">
        <v>687</v>
      </c>
      <c r="L780" s="815" t="s">
        <v>948</v>
      </c>
      <c r="M780" s="815" t="s">
        <v>687</v>
      </c>
      <c r="N780" s="816">
        <v>5726</v>
      </c>
      <c r="P780" s="815" t="s">
        <v>955</v>
      </c>
      <c r="Q780" s="816">
        <v>0</v>
      </c>
      <c r="R780" s="816">
        <v>24</v>
      </c>
      <c r="S780" s="879"/>
      <c r="U780" s="815" t="s">
        <v>896</v>
      </c>
      <c r="V780" s="815" t="s">
        <v>813</v>
      </c>
      <c r="W780" s="816">
        <v>165</v>
      </c>
      <c r="X780" s="815" t="s">
        <v>810</v>
      </c>
    </row>
    <row r="781" spans="1:24" ht="15">
      <c r="A781" s="815" t="s">
        <v>921</v>
      </c>
      <c r="B781" s="815" t="s">
        <v>683</v>
      </c>
      <c r="C781" s="815" t="s">
        <v>810</v>
      </c>
      <c r="D781" s="815" t="s">
        <v>811</v>
      </c>
      <c r="E781" s="816">
        <v>1</v>
      </c>
      <c r="G781" s="815" t="s">
        <v>954</v>
      </c>
      <c r="H781" s="816">
        <v>12</v>
      </c>
      <c r="I781" s="816">
        <v>514</v>
      </c>
      <c r="K781" s="815" t="s">
        <v>687</v>
      </c>
      <c r="L781" s="815" t="s">
        <v>948</v>
      </c>
      <c r="M781" s="815" t="s">
        <v>691</v>
      </c>
      <c r="N781" s="816">
        <v>629</v>
      </c>
      <c r="P781" s="815" t="s">
        <v>955</v>
      </c>
      <c r="Q781" s="816">
        <v>1</v>
      </c>
      <c r="R781" s="816">
        <v>106</v>
      </c>
      <c r="S781" s="879"/>
      <c r="U781" s="815" t="s">
        <v>896</v>
      </c>
      <c r="V781" s="815" t="s">
        <v>813</v>
      </c>
      <c r="W781" s="816">
        <v>457</v>
      </c>
      <c r="X781" s="815" t="s">
        <v>809</v>
      </c>
    </row>
    <row r="782" spans="1:24" ht="15">
      <c r="A782" s="815" t="s">
        <v>921</v>
      </c>
      <c r="B782" s="815" t="s">
        <v>997</v>
      </c>
      <c r="C782" s="815" t="s">
        <v>810</v>
      </c>
      <c r="D782" s="815" t="s">
        <v>812</v>
      </c>
      <c r="E782" s="816">
        <v>25</v>
      </c>
      <c r="G782" s="815" t="s">
        <v>955</v>
      </c>
      <c r="H782" s="816">
        <v>0</v>
      </c>
      <c r="I782" s="816">
        <v>88</v>
      </c>
      <c r="K782" s="815" t="s">
        <v>687</v>
      </c>
      <c r="L782" s="815" t="s">
        <v>950</v>
      </c>
      <c r="M782" s="815" t="s">
        <v>677</v>
      </c>
      <c r="N782" s="816">
        <v>7</v>
      </c>
      <c r="P782" s="815" t="s">
        <v>955</v>
      </c>
      <c r="Q782" s="816">
        <v>2</v>
      </c>
      <c r="R782" s="816">
        <v>352</v>
      </c>
      <c r="S782" s="879"/>
      <c r="U782" s="815" t="s">
        <v>919</v>
      </c>
      <c r="V782" s="815" t="s">
        <v>814</v>
      </c>
      <c r="W782" s="816">
        <v>374</v>
      </c>
      <c r="X782" s="815" t="s">
        <v>810</v>
      </c>
    </row>
    <row r="783" spans="1:24" ht="15">
      <c r="A783" s="815" t="s">
        <v>921</v>
      </c>
      <c r="B783" s="815" t="s">
        <v>997</v>
      </c>
      <c r="C783" s="815" t="s">
        <v>810</v>
      </c>
      <c r="D783" s="815" t="s">
        <v>811</v>
      </c>
      <c r="E783" s="816">
        <v>57</v>
      </c>
      <c r="G783" s="815" t="s">
        <v>955</v>
      </c>
      <c r="H783" s="816">
        <v>1</v>
      </c>
      <c r="I783" s="816">
        <v>441</v>
      </c>
      <c r="K783" s="815" t="s">
        <v>687</v>
      </c>
      <c r="L783" s="815" t="s">
        <v>950</v>
      </c>
      <c r="M783" s="815" t="s">
        <v>847</v>
      </c>
      <c r="N783" s="816">
        <v>2</v>
      </c>
      <c r="P783" s="815" t="s">
        <v>955</v>
      </c>
      <c r="Q783" s="816">
        <v>3</v>
      </c>
      <c r="R783" s="816">
        <v>182</v>
      </c>
      <c r="S783" s="879"/>
      <c r="U783" s="815" t="s">
        <v>919</v>
      </c>
      <c r="V783" s="815" t="s">
        <v>814</v>
      </c>
      <c r="W783" s="816">
        <v>269</v>
      </c>
      <c r="X783" s="815" t="s">
        <v>809</v>
      </c>
    </row>
    <row r="784" spans="1:24" ht="15">
      <c r="A784" s="815" t="s">
        <v>921</v>
      </c>
      <c r="B784" s="815" t="s">
        <v>997</v>
      </c>
      <c r="C784" s="815" t="s">
        <v>809</v>
      </c>
      <c r="D784" s="815" t="s">
        <v>812</v>
      </c>
      <c r="E784" s="816">
        <v>25</v>
      </c>
      <c r="G784" s="815" t="s">
        <v>955</v>
      </c>
      <c r="H784" s="816">
        <v>2</v>
      </c>
      <c r="I784" s="816">
        <v>1334</v>
      </c>
      <c r="K784" s="815" t="s">
        <v>687</v>
      </c>
      <c r="L784" s="815" t="s">
        <v>950</v>
      </c>
      <c r="M784" s="815" t="s">
        <v>848</v>
      </c>
      <c r="N784" s="816">
        <v>1</v>
      </c>
      <c r="P784" s="815" t="s">
        <v>955</v>
      </c>
      <c r="Q784" s="816">
        <v>4</v>
      </c>
      <c r="R784" s="816">
        <v>1296</v>
      </c>
      <c r="S784" s="879"/>
      <c r="U784" s="815" t="s">
        <v>919</v>
      </c>
      <c r="V784" s="815" t="s">
        <v>813</v>
      </c>
      <c r="W784" s="816">
        <v>293</v>
      </c>
      <c r="X784" s="815" t="s">
        <v>810</v>
      </c>
    </row>
    <row r="785" spans="1:24" ht="15">
      <c r="A785" s="815" t="s">
        <v>921</v>
      </c>
      <c r="B785" s="815" t="s">
        <v>997</v>
      </c>
      <c r="C785" s="815" t="s">
        <v>809</v>
      </c>
      <c r="D785" s="815" t="s">
        <v>811</v>
      </c>
      <c r="E785" s="816">
        <v>55</v>
      </c>
      <c r="G785" s="815" t="s">
        <v>955</v>
      </c>
      <c r="H785" s="816">
        <v>3</v>
      </c>
      <c r="I785" s="816">
        <v>728</v>
      </c>
      <c r="K785" s="815" t="s">
        <v>687</v>
      </c>
      <c r="L785" s="815" t="s">
        <v>950</v>
      </c>
      <c r="M785" s="815" t="s">
        <v>850</v>
      </c>
      <c r="N785" s="816">
        <v>1</v>
      </c>
      <c r="P785" s="815" t="s">
        <v>955</v>
      </c>
      <c r="Q785" s="816">
        <v>5</v>
      </c>
      <c r="R785" s="816">
        <v>215</v>
      </c>
      <c r="S785" s="879"/>
      <c r="U785" s="815" t="s">
        <v>919</v>
      </c>
      <c r="V785" s="815" t="s">
        <v>813</v>
      </c>
      <c r="W785" s="816">
        <v>541</v>
      </c>
      <c r="X785" s="815" t="s">
        <v>809</v>
      </c>
    </row>
    <row r="786" spans="1:24" ht="15">
      <c r="A786" s="815" t="s">
        <v>883</v>
      </c>
      <c r="B786" s="815" t="s">
        <v>996</v>
      </c>
      <c r="C786" s="815" t="s">
        <v>810</v>
      </c>
      <c r="D786" s="815" t="s">
        <v>812</v>
      </c>
      <c r="E786" s="816">
        <v>76</v>
      </c>
      <c r="G786" s="815" t="s">
        <v>955</v>
      </c>
      <c r="H786" s="816">
        <v>4</v>
      </c>
      <c r="I786" s="816">
        <v>3364</v>
      </c>
      <c r="K786" s="815" t="s">
        <v>687</v>
      </c>
      <c r="L786" s="815" t="s">
        <v>950</v>
      </c>
      <c r="M786" s="815" t="s">
        <v>852</v>
      </c>
      <c r="N786" s="816">
        <v>54</v>
      </c>
      <c r="P786" s="815" t="s">
        <v>955</v>
      </c>
      <c r="Q786" s="816">
        <v>6</v>
      </c>
      <c r="R786" s="816">
        <v>235</v>
      </c>
      <c r="S786" s="879"/>
      <c r="U786" s="815" t="s">
        <v>921</v>
      </c>
      <c r="V786" s="815" t="s">
        <v>814</v>
      </c>
      <c r="W786" s="816">
        <v>10</v>
      </c>
      <c r="X786" s="815" t="s">
        <v>810</v>
      </c>
    </row>
    <row r="787" spans="1:24" ht="15">
      <c r="A787" s="815" t="s">
        <v>883</v>
      </c>
      <c r="B787" s="815" t="s">
        <v>996</v>
      </c>
      <c r="C787" s="815" t="s">
        <v>810</v>
      </c>
      <c r="D787" s="815" t="s">
        <v>811</v>
      </c>
      <c r="E787" s="816">
        <v>200</v>
      </c>
      <c r="G787" s="815" t="s">
        <v>955</v>
      </c>
      <c r="H787" s="816">
        <v>5</v>
      </c>
      <c r="I787" s="816">
        <v>584</v>
      </c>
      <c r="K787" s="815" t="s">
        <v>687</v>
      </c>
      <c r="L787" s="815" t="s">
        <v>950</v>
      </c>
      <c r="M787" s="815" t="s">
        <v>853</v>
      </c>
      <c r="N787" s="816">
        <v>4</v>
      </c>
      <c r="P787" s="815" t="s">
        <v>955</v>
      </c>
      <c r="Q787" s="816">
        <v>7</v>
      </c>
      <c r="R787" s="816">
        <v>197</v>
      </c>
      <c r="S787" s="879"/>
      <c r="U787" s="815" t="s">
        <v>921</v>
      </c>
      <c r="V787" s="815" t="s">
        <v>814</v>
      </c>
      <c r="W787" s="816">
        <v>7</v>
      </c>
      <c r="X787" s="815" t="s">
        <v>809</v>
      </c>
    </row>
    <row r="788" spans="1:24" ht="15">
      <c r="A788" s="815" t="s">
        <v>883</v>
      </c>
      <c r="B788" s="815" t="s">
        <v>996</v>
      </c>
      <c r="C788" s="815" t="s">
        <v>809</v>
      </c>
      <c r="D788" s="815" t="s">
        <v>812</v>
      </c>
      <c r="E788" s="816">
        <v>84</v>
      </c>
      <c r="G788" s="815" t="s">
        <v>955</v>
      </c>
      <c r="H788" s="816">
        <v>6</v>
      </c>
      <c r="I788" s="816">
        <v>617</v>
      </c>
      <c r="K788" s="815" t="s">
        <v>687</v>
      </c>
      <c r="L788" s="815" t="s">
        <v>950</v>
      </c>
      <c r="M788" s="815" t="s">
        <v>854</v>
      </c>
      <c r="N788" s="816">
        <v>8</v>
      </c>
      <c r="P788" s="815" t="s">
        <v>955</v>
      </c>
      <c r="Q788" s="816">
        <v>8</v>
      </c>
      <c r="R788" s="816">
        <v>182</v>
      </c>
      <c r="S788" s="879"/>
      <c r="U788" s="815" t="s">
        <v>921</v>
      </c>
      <c r="V788" s="815" t="s">
        <v>813</v>
      </c>
      <c r="W788" s="816">
        <v>9</v>
      </c>
      <c r="X788" s="815" t="s">
        <v>810</v>
      </c>
    </row>
    <row r="789" spans="1:24" ht="15">
      <c r="A789" s="815" t="s">
        <v>883</v>
      </c>
      <c r="B789" s="815" t="s">
        <v>996</v>
      </c>
      <c r="C789" s="815" t="s">
        <v>809</v>
      </c>
      <c r="D789" s="815" t="s">
        <v>811</v>
      </c>
      <c r="E789" s="816">
        <v>221</v>
      </c>
      <c r="G789" s="815" t="s">
        <v>955</v>
      </c>
      <c r="H789" s="816">
        <v>7</v>
      </c>
      <c r="I789" s="816">
        <v>586</v>
      </c>
      <c r="K789" s="815" t="s">
        <v>687</v>
      </c>
      <c r="L789" s="815" t="s">
        <v>950</v>
      </c>
      <c r="M789" s="815" t="s">
        <v>856</v>
      </c>
      <c r="N789" s="816">
        <v>7</v>
      </c>
      <c r="P789" s="815" t="s">
        <v>955</v>
      </c>
      <c r="Q789" s="816">
        <v>9</v>
      </c>
      <c r="R789" s="816">
        <v>151</v>
      </c>
      <c r="S789" s="879"/>
      <c r="U789" s="815" t="s">
        <v>921</v>
      </c>
      <c r="V789" s="815" t="s">
        <v>813</v>
      </c>
      <c r="W789" s="816">
        <v>20</v>
      </c>
      <c r="X789" s="815" t="s">
        <v>809</v>
      </c>
    </row>
    <row r="790" spans="1:24" ht="15">
      <c r="A790" s="815" t="s">
        <v>883</v>
      </c>
      <c r="B790" s="815" t="s">
        <v>677</v>
      </c>
      <c r="C790" s="815" t="s">
        <v>810</v>
      </c>
      <c r="D790" s="815" t="s">
        <v>812</v>
      </c>
      <c r="E790" s="816">
        <v>3652</v>
      </c>
      <c r="G790" s="815" t="s">
        <v>955</v>
      </c>
      <c r="H790" s="816">
        <v>8</v>
      </c>
      <c r="I790" s="816">
        <v>508</v>
      </c>
      <c r="K790" s="815" t="s">
        <v>687</v>
      </c>
      <c r="L790" s="815" t="s">
        <v>950</v>
      </c>
      <c r="M790" s="815" t="s">
        <v>681</v>
      </c>
      <c r="N790" s="816">
        <v>25</v>
      </c>
      <c r="P790" s="815" t="s">
        <v>955</v>
      </c>
      <c r="Q790" s="816">
        <v>10</v>
      </c>
      <c r="R790" s="816">
        <v>117</v>
      </c>
      <c r="S790" s="879"/>
      <c r="U790" s="815" t="s">
        <v>883</v>
      </c>
      <c r="V790" s="815" t="s">
        <v>815</v>
      </c>
      <c r="W790" s="816">
        <v>1</v>
      </c>
      <c r="X790" s="815" t="s">
        <v>809</v>
      </c>
    </row>
    <row r="791" spans="1:24" ht="15">
      <c r="A791" s="815" t="s">
        <v>883</v>
      </c>
      <c r="B791" s="815" t="s">
        <v>677</v>
      </c>
      <c r="C791" s="815" t="s">
        <v>810</v>
      </c>
      <c r="D791" s="815" t="s">
        <v>811</v>
      </c>
      <c r="E791" s="816">
        <v>21562</v>
      </c>
      <c r="G791" s="815" t="s">
        <v>955</v>
      </c>
      <c r="H791" s="816">
        <v>9</v>
      </c>
      <c r="I791" s="816">
        <v>481</v>
      </c>
      <c r="K791" s="815" t="s">
        <v>687</v>
      </c>
      <c r="L791" s="815" t="s">
        <v>950</v>
      </c>
      <c r="M791" s="815" t="s">
        <v>857</v>
      </c>
      <c r="N791" s="816">
        <v>3</v>
      </c>
      <c r="P791" s="815" t="s">
        <v>955</v>
      </c>
      <c r="Q791" s="816">
        <v>11</v>
      </c>
      <c r="R791" s="816">
        <v>83</v>
      </c>
      <c r="S791" s="879"/>
      <c r="U791" s="815" t="s">
        <v>883</v>
      </c>
      <c r="V791" s="815" t="s">
        <v>814</v>
      </c>
      <c r="W791" s="816">
        <v>325</v>
      </c>
      <c r="X791" s="815" t="s">
        <v>810</v>
      </c>
    </row>
    <row r="792" spans="1:24" ht="15">
      <c r="A792" s="815" t="s">
        <v>883</v>
      </c>
      <c r="B792" s="815" t="s">
        <v>677</v>
      </c>
      <c r="C792" s="815" t="s">
        <v>809</v>
      </c>
      <c r="D792" s="815" t="s">
        <v>812</v>
      </c>
      <c r="E792" s="816">
        <v>3814</v>
      </c>
      <c r="G792" s="815" t="s">
        <v>955</v>
      </c>
      <c r="H792" s="816">
        <v>10</v>
      </c>
      <c r="I792" s="816">
        <v>347</v>
      </c>
      <c r="K792" s="815" t="s">
        <v>687</v>
      </c>
      <c r="L792" s="815" t="s">
        <v>950</v>
      </c>
      <c r="M792" s="815" t="s">
        <v>858</v>
      </c>
      <c r="N792" s="816">
        <v>4</v>
      </c>
      <c r="P792" s="815" t="s">
        <v>955</v>
      </c>
      <c r="Q792" s="816">
        <v>12</v>
      </c>
      <c r="R792" s="816">
        <v>111</v>
      </c>
      <c r="S792" s="879"/>
      <c r="U792" s="815" t="s">
        <v>883</v>
      </c>
      <c r="V792" s="815" t="s">
        <v>814</v>
      </c>
      <c r="W792" s="816">
        <v>274</v>
      </c>
      <c r="X792" s="815" t="s">
        <v>809</v>
      </c>
    </row>
    <row r="793" spans="1:24" ht="15">
      <c r="A793" s="815" t="s">
        <v>883</v>
      </c>
      <c r="B793" s="815" t="s">
        <v>677</v>
      </c>
      <c r="C793" s="815" t="s">
        <v>809</v>
      </c>
      <c r="D793" s="815" t="s">
        <v>811</v>
      </c>
      <c r="E793" s="816">
        <v>19334</v>
      </c>
      <c r="G793" s="815" t="s">
        <v>955</v>
      </c>
      <c r="H793" s="816">
        <v>11</v>
      </c>
      <c r="I793" s="816">
        <v>242</v>
      </c>
      <c r="K793" s="815" t="s">
        <v>687</v>
      </c>
      <c r="L793" s="815" t="s">
        <v>950</v>
      </c>
      <c r="M793" s="815" t="s">
        <v>859</v>
      </c>
      <c r="N793" s="816">
        <v>1</v>
      </c>
      <c r="P793" s="815" t="s">
        <v>956</v>
      </c>
      <c r="Q793" s="816">
        <v>0</v>
      </c>
      <c r="R793" s="816">
        <v>18</v>
      </c>
      <c r="S793" s="879"/>
      <c r="U793" s="815" t="s">
        <v>883</v>
      </c>
      <c r="V793" s="815" t="s">
        <v>813</v>
      </c>
      <c r="W793" s="816">
        <v>392</v>
      </c>
      <c r="X793" s="815" t="s">
        <v>810</v>
      </c>
    </row>
    <row r="794" spans="1:24" ht="15">
      <c r="A794" s="815" t="s">
        <v>883</v>
      </c>
      <c r="B794" s="815" t="s">
        <v>681</v>
      </c>
      <c r="C794" s="815" t="s">
        <v>810</v>
      </c>
      <c r="D794" s="815" t="s">
        <v>812</v>
      </c>
      <c r="E794" s="816">
        <v>58</v>
      </c>
      <c r="G794" s="815" t="s">
        <v>955</v>
      </c>
      <c r="H794" s="816">
        <v>12</v>
      </c>
      <c r="I794" s="816">
        <v>296</v>
      </c>
      <c r="K794" s="815" t="s">
        <v>687</v>
      </c>
      <c r="L794" s="815" t="s">
        <v>950</v>
      </c>
      <c r="M794" s="815" t="s">
        <v>683</v>
      </c>
      <c r="N794" s="816">
        <v>1</v>
      </c>
      <c r="P794" s="815" t="s">
        <v>956</v>
      </c>
      <c r="Q794" s="816">
        <v>1</v>
      </c>
      <c r="R794" s="816">
        <v>104</v>
      </c>
      <c r="S794" s="879"/>
      <c r="U794" s="815" t="s">
        <v>883</v>
      </c>
      <c r="V794" s="815" t="s">
        <v>813</v>
      </c>
      <c r="W794" s="816">
        <v>847</v>
      </c>
      <c r="X794" s="815" t="s">
        <v>809</v>
      </c>
    </row>
    <row r="795" spans="1:24" ht="15">
      <c r="A795" s="815" t="s">
        <v>883</v>
      </c>
      <c r="B795" s="815" t="s">
        <v>681</v>
      </c>
      <c r="C795" s="815" t="s">
        <v>810</v>
      </c>
      <c r="D795" s="815" t="s">
        <v>811</v>
      </c>
      <c r="E795" s="816">
        <v>766</v>
      </c>
      <c r="G795" s="815" t="s">
        <v>956</v>
      </c>
      <c r="H795" s="816">
        <v>0</v>
      </c>
      <c r="I795" s="816">
        <v>63</v>
      </c>
      <c r="K795" s="815" t="s">
        <v>687</v>
      </c>
      <c r="L795" s="815" t="s">
        <v>950</v>
      </c>
      <c r="M795" s="815" t="s">
        <v>863</v>
      </c>
      <c r="N795" s="816">
        <v>16</v>
      </c>
      <c r="P795" s="815" t="s">
        <v>956</v>
      </c>
      <c r="Q795" s="816">
        <v>2</v>
      </c>
      <c r="R795" s="816">
        <v>363</v>
      </c>
      <c r="S795" s="879"/>
      <c r="U795" s="815" t="s">
        <v>898</v>
      </c>
      <c r="V795" s="815" t="s">
        <v>814</v>
      </c>
      <c r="W795" s="816">
        <v>564</v>
      </c>
      <c r="X795" s="815" t="s">
        <v>810</v>
      </c>
    </row>
    <row r="796" spans="1:24" ht="15">
      <c r="A796" s="815" t="s">
        <v>883</v>
      </c>
      <c r="B796" s="815" t="s">
        <v>681</v>
      </c>
      <c r="C796" s="815" t="s">
        <v>809</v>
      </c>
      <c r="D796" s="815" t="s">
        <v>812</v>
      </c>
      <c r="E796" s="816">
        <v>87</v>
      </c>
      <c r="G796" s="815" t="s">
        <v>956</v>
      </c>
      <c r="H796" s="816">
        <v>1</v>
      </c>
      <c r="I796" s="816">
        <v>291</v>
      </c>
      <c r="K796" s="815" t="s">
        <v>687</v>
      </c>
      <c r="L796" s="815" t="s">
        <v>950</v>
      </c>
      <c r="M796" s="815" t="s">
        <v>864</v>
      </c>
      <c r="N796" s="816">
        <v>39</v>
      </c>
      <c r="P796" s="815" t="s">
        <v>956</v>
      </c>
      <c r="Q796" s="816">
        <v>3</v>
      </c>
      <c r="R796" s="816">
        <v>201</v>
      </c>
      <c r="S796" s="879"/>
      <c r="U796" s="815" t="s">
        <v>898</v>
      </c>
      <c r="V796" s="815" t="s">
        <v>814</v>
      </c>
      <c r="W796" s="816">
        <v>329</v>
      </c>
      <c r="X796" s="815" t="s">
        <v>809</v>
      </c>
    </row>
    <row r="797" spans="1:24" ht="15">
      <c r="A797" s="815" t="s">
        <v>883</v>
      </c>
      <c r="B797" s="815" t="s">
        <v>681</v>
      </c>
      <c r="C797" s="815" t="s">
        <v>809</v>
      </c>
      <c r="D797" s="815" t="s">
        <v>811</v>
      </c>
      <c r="E797" s="816">
        <v>755</v>
      </c>
      <c r="G797" s="815" t="s">
        <v>956</v>
      </c>
      <c r="H797" s="816">
        <v>2</v>
      </c>
      <c r="I797" s="816">
        <v>881</v>
      </c>
      <c r="K797" s="815" t="s">
        <v>687</v>
      </c>
      <c r="L797" s="815" t="s">
        <v>950</v>
      </c>
      <c r="M797" s="815" t="s">
        <v>684</v>
      </c>
      <c r="N797" s="816">
        <v>2</v>
      </c>
      <c r="P797" s="815" t="s">
        <v>956</v>
      </c>
      <c r="Q797" s="816">
        <v>4</v>
      </c>
      <c r="R797" s="816">
        <v>1490</v>
      </c>
      <c r="S797" s="879"/>
      <c r="U797" s="815" t="s">
        <v>898</v>
      </c>
      <c r="V797" s="815" t="s">
        <v>813</v>
      </c>
      <c r="W797" s="816">
        <v>217</v>
      </c>
      <c r="X797" s="815" t="s">
        <v>810</v>
      </c>
    </row>
    <row r="798" spans="1:24" ht="15">
      <c r="A798" s="815" t="s">
        <v>883</v>
      </c>
      <c r="B798" s="815" t="s">
        <v>683</v>
      </c>
      <c r="C798" s="815" t="s">
        <v>810</v>
      </c>
      <c r="D798" s="815" t="s">
        <v>812</v>
      </c>
      <c r="E798" s="816">
        <v>11</v>
      </c>
      <c r="G798" s="815" t="s">
        <v>956</v>
      </c>
      <c r="H798" s="816">
        <v>3</v>
      </c>
      <c r="I798" s="816">
        <v>420</v>
      </c>
      <c r="K798" s="815" t="s">
        <v>687</v>
      </c>
      <c r="L798" s="815" t="s">
        <v>950</v>
      </c>
      <c r="M798" s="815" t="s">
        <v>687</v>
      </c>
      <c r="N798" s="816">
        <v>6844</v>
      </c>
      <c r="P798" s="815" t="s">
        <v>956</v>
      </c>
      <c r="Q798" s="816">
        <v>5</v>
      </c>
      <c r="R798" s="816">
        <v>265</v>
      </c>
      <c r="S798" s="879"/>
      <c r="U798" s="815" t="s">
        <v>898</v>
      </c>
      <c r="V798" s="815" t="s">
        <v>813</v>
      </c>
      <c r="W798" s="816">
        <v>785</v>
      </c>
      <c r="X798" s="815" t="s">
        <v>809</v>
      </c>
    </row>
    <row r="799" spans="1:24" ht="15">
      <c r="A799" s="815" t="s">
        <v>883</v>
      </c>
      <c r="B799" s="815" t="s">
        <v>683</v>
      </c>
      <c r="C799" s="815" t="s">
        <v>810</v>
      </c>
      <c r="D799" s="815" t="s">
        <v>811</v>
      </c>
      <c r="E799" s="816">
        <v>15</v>
      </c>
      <c r="G799" s="815" t="s">
        <v>956</v>
      </c>
      <c r="H799" s="816">
        <v>4</v>
      </c>
      <c r="I799" s="816">
        <v>1925</v>
      </c>
      <c r="K799" s="815" t="s">
        <v>687</v>
      </c>
      <c r="L799" s="815" t="s">
        <v>950</v>
      </c>
      <c r="M799" s="815" t="s">
        <v>689</v>
      </c>
      <c r="N799" s="816">
        <v>24</v>
      </c>
      <c r="P799" s="815" t="s">
        <v>956</v>
      </c>
      <c r="Q799" s="816">
        <v>6</v>
      </c>
      <c r="R799" s="816">
        <v>232</v>
      </c>
      <c r="S799" s="879"/>
      <c r="U799" s="815" t="s">
        <v>915</v>
      </c>
      <c r="V799" s="815" t="s">
        <v>814</v>
      </c>
      <c r="W799" s="816">
        <v>35</v>
      </c>
      <c r="X799" s="815" t="s">
        <v>810</v>
      </c>
    </row>
    <row r="800" spans="1:24" ht="15">
      <c r="A800" s="815" t="s">
        <v>883</v>
      </c>
      <c r="B800" s="815" t="s">
        <v>683</v>
      </c>
      <c r="C800" s="815" t="s">
        <v>809</v>
      </c>
      <c r="D800" s="815" t="s">
        <v>812</v>
      </c>
      <c r="E800" s="816">
        <v>6</v>
      </c>
      <c r="G800" s="815" t="s">
        <v>956</v>
      </c>
      <c r="H800" s="816">
        <v>5</v>
      </c>
      <c r="I800" s="816">
        <v>353</v>
      </c>
      <c r="K800" s="815" t="s">
        <v>687</v>
      </c>
      <c r="L800" s="815" t="s">
        <v>950</v>
      </c>
      <c r="M800" s="815" t="s">
        <v>690</v>
      </c>
      <c r="N800" s="816">
        <v>7</v>
      </c>
      <c r="P800" s="815" t="s">
        <v>956</v>
      </c>
      <c r="Q800" s="816">
        <v>7</v>
      </c>
      <c r="R800" s="816">
        <v>244</v>
      </c>
      <c r="S800" s="879"/>
      <c r="U800" s="815" t="s">
        <v>915</v>
      </c>
      <c r="V800" s="815" t="s">
        <v>814</v>
      </c>
      <c r="W800" s="816">
        <v>18</v>
      </c>
      <c r="X800" s="815" t="s">
        <v>809</v>
      </c>
    </row>
    <row r="801" spans="1:24" ht="15">
      <c r="A801" s="815" t="s">
        <v>883</v>
      </c>
      <c r="B801" s="815" t="s">
        <v>683</v>
      </c>
      <c r="C801" s="815" t="s">
        <v>809</v>
      </c>
      <c r="D801" s="815" t="s">
        <v>811</v>
      </c>
      <c r="E801" s="816">
        <v>15</v>
      </c>
      <c r="G801" s="815" t="s">
        <v>956</v>
      </c>
      <c r="H801" s="816">
        <v>6</v>
      </c>
      <c r="I801" s="816">
        <v>403</v>
      </c>
      <c r="K801" s="815" t="s">
        <v>687</v>
      </c>
      <c r="L801" s="815" t="s">
        <v>950</v>
      </c>
      <c r="M801" s="815" t="s">
        <v>691</v>
      </c>
      <c r="N801" s="816">
        <v>844</v>
      </c>
      <c r="P801" s="815" t="s">
        <v>956</v>
      </c>
      <c r="Q801" s="816">
        <v>8</v>
      </c>
      <c r="R801" s="816">
        <v>192</v>
      </c>
      <c r="S801" s="879"/>
      <c r="U801" s="815" t="s">
        <v>915</v>
      </c>
      <c r="V801" s="815" t="s">
        <v>813</v>
      </c>
      <c r="W801" s="816">
        <v>12</v>
      </c>
      <c r="X801" s="815" t="s">
        <v>810</v>
      </c>
    </row>
    <row r="802" spans="1:24" ht="15">
      <c r="A802" s="815" t="s">
        <v>883</v>
      </c>
      <c r="B802" s="815" t="s">
        <v>815</v>
      </c>
      <c r="C802" s="815" t="s">
        <v>810</v>
      </c>
      <c r="D802" s="815" t="s">
        <v>812</v>
      </c>
      <c r="E802" s="816">
        <v>4</v>
      </c>
      <c r="G802" s="815" t="s">
        <v>956</v>
      </c>
      <c r="H802" s="816">
        <v>7</v>
      </c>
      <c r="I802" s="816">
        <v>455</v>
      </c>
      <c r="K802" s="815" t="s">
        <v>687</v>
      </c>
      <c r="L802" s="815" t="s">
        <v>951</v>
      </c>
      <c r="M802" s="815" t="s">
        <v>677</v>
      </c>
      <c r="N802" s="816">
        <v>5</v>
      </c>
      <c r="P802" s="815" t="s">
        <v>956</v>
      </c>
      <c r="Q802" s="816">
        <v>9</v>
      </c>
      <c r="R802" s="816">
        <v>144</v>
      </c>
      <c r="S802" s="879"/>
      <c r="U802" s="815" t="s">
        <v>915</v>
      </c>
      <c r="V802" s="815" t="s">
        <v>813</v>
      </c>
      <c r="W802" s="816">
        <v>99</v>
      </c>
      <c r="X802" s="815" t="s">
        <v>809</v>
      </c>
    </row>
    <row r="803" spans="1:24" ht="15">
      <c r="A803" s="815" t="s">
        <v>883</v>
      </c>
      <c r="B803" s="815" t="s">
        <v>815</v>
      </c>
      <c r="C803" s="815" t="s">
        <v>810</v>
      </c>
      <c r="D803" s="815" t="s">
        <v>811</v>
      </c>
      <c r="E803" s="816">
        <v>21</v>
      </c>
      <c r="G803" s="815" t="s">
        <v>956</v>
      </c>
      <c r="H803" s="816">
        <v>8</v>
      </c>
      <c r="I803" s="816">
        <v>414</v>
      </c>
      <c r="K803" s="815" t="s">
        <v>687</v>
      </c>
      <c r="L803" s="815" t="s">
        <v>951</v>
      </c>
      <c r="M803" s="815" t="s">
        <v>852</v>
      </c>
      <c r="N803" s="816">
        <v>176</v>
      </c>
      <c r="P803" s="815" t="s">
        <v>956</v>
      </c>
      <c r="Q803" s="816">
        <v>10</v>
      </c>
      <c r="R803" s="816">
        <v>110</v>
      </c>
      <c r="S803" s="879"/>
      <c r="U803" s="815" t="s">
        <v>926</v>
      </c>
      <c r="V803" s="815" t="s">
        <v>814</v>
      </c>
      <c r="W803" s="816">
        <v>26</v>
      </c>
      <c r="X803" s="815" t="s">
        <v>810</v>
      </c>
    </row>
    <row r="804" spans="1:24" ht="15">
      <c r="A804" s="815" t="s">
        <v>883</v>
      </c>
      <c r="B804" s="815" t="s">
        <v>815</v>
      </c>
      <c r="C804" s="815" t="s">
        <v>809</v>
      </c>
      <c r="D804" s="815" t="s">
        <v>812</v>
      </c>
      <c r="E804" s="816">
        <v>7</v>
      </c>
      <c r="G804" s="815" t="s">
        <v>956</v>
      </c>
      <c r="H804" s="816">
        <v>9</v>
      </c>
      <c r="I804" s="816">
        <v>406</v>
      </c>
      <c r="K804" s="815" t="s">
        <v>687</v>
      </c>
      <c r="L804" s="815" t="s">
        <v>951</v>
      </c>
      <c r="M804" s="815" t="s">
        <v>854</v>
      </c>
      <c r="N804" s="816">
        <v>111</v>
      </c>
      <c r="P804" s="815" t="s">
        <v>956</v>
      </c>
      <c r="Q804" s="816">
        <v>11</v>
      </c>
      <c r="R804" s="816">
        <v>55</v>
      </c>
      <c r="S804" s="879"/>
      <c r="U804" s="815" t="s">
        <v>926</v>
      </c>
      <c r="V804" s="815" t="s">
        <v>814</v>
      </c>
      <c r="W804" s="816">
        <v>16</v>
      </c>
      <c r="X804" s="815" t="s">
        <v>809</v>
      </c>
    </row>
    <row r="805" spans="1:24" ht="15">
      <c r="A805" s="815" t="s">
        <v>883</v>
      </c>
      <c r="B805" s="815" t="s">
        <v>815</v>
      </c>
      <c r="C805" s="815" t="s">
        <v>809</v>
      </c>
      <c r="D805" s="815" t="s">
        <v>811</v>
      </c>
      <c r="E805" s="816">
        <v>44</v>
      </c>
      <c r="G805" s="815" t="s">
        <v>956</v>
      </c>
      <c r="H805" s="816">
        <v>10</v>
      </c>
      <c r="I805" s="816">
        <v>327</v>
      </c>
      <c r="K805" s="815" t="s">
        <v>687</v>
      </c>
      <c r="L805" s="815" t="s">
        <v>951</v>
      </c>
      <c r="M805" s="815" t="s">
        <v>857</v>
      </c>
      <c r="N805" s="816">
        <v>1</v>
      </c>
      <c r="P805" s="815" t="s">
        <v>956</v>
      </c>
      <c r="Q805" s="816">
        <v>12</v>
      </c>
      <c r="R805" s="816">
        <v>97</v>
      </c>
      <c r="S805" s="879"/>
      <c r="U805" s="815" t="s">
        <v>926</v>
      </c>
      <c r="V805" s="815" t="s">
        <v>813</v>
      </c>
      <c r="W805" s="816">
        <v>26</v>
      </c>
      <c r="X805" s="815" t="s">
        <v>810</v>
      </c>
    </row>
    <row r="806" spans="1:24" ht="15">
      <c r="A806" s="815" t="s">
        <v>883</v>
      </c>
      <c r="B806" s="815" t="s">
        <v>814</v>
      </c>
      <c r="C806" s="815" t="s">
        <v>809</v>
      </c>
      <c r="D806" s="815" t="s">
        <v>811</v>
      </c>
      <c r="E806" s="816">
        <v>1</v>
      </c>
      <c r="G806" s="815" t="s">
        <v>956</v>
      </c>
      <c r="H806" s="816">
        <v>11</v>
      </c>
      <c r="I806" s="816">
        <v>217</v>
      </c>
      <c r="K806" s="815" t="s">
        <v>687</v>
      </c>
      <c r="L806" s="815" t="s">
        <v>951</v>
      </c>
      <c r="M806" s="815" t="s">
        <v>861</v>
      </c>
      <c r="N806" s="816">
        <v>1</v>
      </c>
      <c r="P806" s="815" t="s">
        <v>957</v>
      </c>
      <c r="Q806" s="816">
        <v>0</v>
      </c>
      <c r="R806" s="816">
        <v>480</v>
      </c>
      <c r="S806" s="879"/>
      <c r="U806" s="815" t="s">
        <v>926</v>
      </c>
      <c r="V806" s="815" t="s">
        <v>813</v>
      </c>
      <c r="W806" s="816">
        <v>53</v>
      </c>
      <c r="X806" s="815" t="s">
        <v>809</v>
      </c>
    </row>
    <row r="807" spans="1:24" ht="15">
      <c r="A807" s="815" t="s">
        <v>883</v>
      </c>
      <c r="B807" s="815" t="s">
        <v>813</v>
      </c>
      <c r="C807" s="815" t="s">
        <v>809</v>
      </c>
      <c r="D807" s="815" t="s">
        <v>811</v>
      </c>
      <c r="E807" s="816">
        <v>1</v>
      </c>
      <c r="G807" s="815" t="s">
        <v>956</v>
      </c>
      <c r="H807" s="816">
        <v>12</v>
      </c>
      <c r="I807" s="816">
        <v>282</v>
      </c>
      <c r="K807" s="815" t="s">
        <v>687</v>
      </c>
      <c r="L807" s="815" t="s">
        <v>951</v>
      </c>
      <c r="M807" s="815" t="s">
        <v>863</v>
      </c>
      <c r="N807" s="816">
        <v>1</v>
      </c>
      <c r="P807" s="815" t="s">
        <v>957</v>
      </c>
      <c r="Q807" s="816">
        <v>1</v>
      </c>
      <c r="R807" s="816">
        <v>2264</v>
      </c>
      <c r="S807" s="879"/>
      <c r="U807" s="815" t="s">
        <v>927</v>
      </c>
      <c r="V807" s="815" t="s">
        <v>814</v>
      </c>
      <c r="W807" s="816">
        <v>5</v>
      </c>
      <c r="X807" s="815" t="s">
        <v>810</v>
      </c>
    </row>
    <row r="808" spans="1:24" ht="15">
      <c r="A808" s="815" t="s">
        <v>883</v>
      </c>
      <c r="B808" s="815" t="s">
        <v>997</v>
      </c>
      <c r="C808" s="815" t="s">
        <v>810</v>
      </c>
      <c r="D808" s="815" t="s">
        <v>812</v>
      </c>
      <c r="E808" s="816">
        <v>2590</v>
      </c>
      <c r="G808" s="815" t="s">
        <v>957</v>
      </c>
      <c r="H808" s="816">
        <v>0</v>
      </c>
      <c r="I808" s="816">
        <v>147</v>
      </c>
      <c r="K808" s="815" t="s">
        <v>687</v>
      </c>
      <c r="L808" s="815" t="s">
        <v>951</v>
      </c>
      <c r="M808" s="815" t="s">
        <v>687</v>
      </c>
      <c r="N808" s="816">
        <v>1595</v>
      </c>
      <c r="P808" s="815" t="s">
        <v>957</v>
      </c>
      <c r="Q808" s="816">
        <v>2</v>
      </c>
      <c r="R808" s="816">
        <v>6779</v>
      </c>
      <c r="S808" s="879"/>
      <c r="U808" s="815" t="s">
        <v>927</v>
      </c>
      <c r="V808" s="815" t="s">
        <v>814</v>
      </c>
      <c r="W808" s="816">
        <v>2</v>
      </c>
      <c r="X808" s="815" t="s">
        <v>809</v>
      </c>
    </row>
    <row r="809" spans="1:24" ht="15">
      <c r="A809" s="815" t="s">
        <v>883</v>
      </c>
      <c r="B809" s="815" t="s">
        <v>997</v>
      </c>
      <c r="C809" s="815" t="s">
        <v>810</v>
      </c>
      <c r="D809" s="815" t="s">
        <v>811</v>
      </c>
      <c r="E809" s="816">
        <v>10488</v>
      </c>
      <c r="G809" s="815" t="s">
        <v>957</v>
      </c>
      <c r="H809" s="816">
        <v>1</v>
      </c>
      <c r="I809" s="816">
        <v>541</v>
      </c>
      <c r="K809" s="815" t="s">
        <v>687</v>
      </c>
      <c r="L809" s="815" t="s">
        <v>951</v>
      </c>
      <c r="M809" s="815" t="s">
        <v>690</v>
      </c>
      <c r="N809" s="816">
        <v>4</v>
      </c>
      <c r="P809" s="815" t="s">
        <v>957</v>
      </c>
      <c r="Q809" s="816">
        <v>3</v>
      </c>
      <c r="R809" s="816">
        <v>3273</v>
      </c>
      <c r="S809" s="879"/>
      <c r="U809" s="815" t="s">
        <v>927</v>
      </c>
      <c r="V809" s="815" t="s">
        <v>813</v>
      </c>
      <c r="W809" s="816">
        <v>3</v>
      </c>
      <c r="X809" s="815" t="s">
        <v>810</v>
      </c>
    </row>
    <row r="810" spans="1:24" ht="15">
      <c r="A810" s="815" t="s">
        <v>883</v>
      </c>
      <c r="B810" s="815" t="s">
        <v>997</v>
      </c>
      <c r="C810" s="815" t="s">
        <v>809</v>
      </c>
      <c r="D810" s="815" t="s">
        <v>812</v>
      </c>
      <c r="E810" s="816">
        <v>2310</v>
      </c>
      <c r="G810" s="815" t="s">
        <v>957</v>
      </c>
      <c r="H810" s="816">
        <v>2</v>
      </c>
      <c r="I810" s="816">
        <v>1654</v>
      </c>
      <c r="K810" s="815" t="s">
        <v>687</v>
      </c>
      <c r="L810" s="815" t="s">
        <v>951</v>
      </c>
      <c r="M810" s="815" t="s">
        <v>691</v>
      </c>
      <c r="N810" s="816">
        <v>3439</v>
      </c>
      <c r="P810" s="815" t="s">
        <v>957</v>
      </c>
      <c r="Q810" s="816">
        <v>4</v>
      </c>
      <c r="R810" s="816">
        <v>24995</v>
      </c>
      <c r="S810" s="879"/>
      <c r="U810" s="815" t="s">
        <v>927</v>
      </c>
      <c r="V810" s="815" t="s">
        <v>813</v>
      </c>
      <c r="W810" s="816">
        <v>25</v>
      </c>
      <c r="X810" s="815" t="s">
        <v>809</v>
      </c>
    </row>
    <row r="811" spans="1:24" ht="15">
      <c r="A811" s="815" t="s">
        <v>883</v>
      </c>
      <c r="B811" s="815" t="s">
        <v>997</v>
      </c>
      <c r="C811" s="815" t="s">
        <v>809</v>
      </c>
      <c r="D811" s="815" t="s">
        <v>811</v>
      </c>
      <c r="E811" s="816">
        <v>8444</v>
      </c>
      <c r="G811" s="815" t="s">
        <v>957</v>
      </c>
      <c r="H811" s="816">
        <v>3</v>
      </c>
      <c r="I811" s="816">
        <v>844</v>
      </c>
      <c r="K811" s="815" t="s">
        <v>688</v>
      </c>
      <c r="L811" s="815" t="s">
        <v>880</v>
      </c>
      <c r="M811" s="815" t="s">
        <v>852</v>
      </c>
      <c r="N811" s="816">
        <v>645</v>
      </c>
      <c r="P811" s="815" t="s">
        <v>957</v>
      </c>
      <c r="Q811" s="816">
        <v>5</v>
      </c>
      <c r="R811" s="816">
        <v>3686</v>
      </c>
      <c r="S811" s="879"/>
      <c r="U811" s="815" t="s">
        <v>928</v>
      </c>
      <c r="V811" s="815" t="s">
        <v>814</v>
      </c>
      <c r="W811" s="816">
        <v>33</v>
      </c>
      <c r="X811" s="815" t="s">
        <v>810</v>
      </c>
    </row>
    <row r="812" spans="1:24" ht="15">
      <c r="A812" s="815" t="s">
        <v>883</v>
      </c>
      <c r="B812" s="815" t="s">
        <v>998</v>
      </c>
      <c r="C812" s="815" t="s">
        <v>810</v>
      </c>
      <c r="D812" s="815" t="s">
        <v>812</v>
      </c>
      <c r="E812" s="816">
        <v>5</v>
      </c>
      <c r="G812" s="815" t="s">
        <v>957</v>
      </c>
      <c r="H812" s="816">
        <v>4</v>
      </c>
      <c r="I812" s="816">
        <v>4244</v>
      </c>
      <c r="K812" s="815" t="s">
        <v>688</v>
      </c>
      <c r="L812" s="815" t="s">
        <v>880</v>
      </c>
      <c r="M812" s="815" t="s">
        <v>857</v>
      </c>
      <c r="N812" s="816">
        <v>4</v>
      </c>
      <c r="P812" s="815" t="s">
        <v>957</v>
      </c>
      <c r="Q812" s="816">
        <v>6</v>
      </c>
      <c r="R812" s="816">
        <v>3603</v>
      </c>
      <c r="S812" s="879"/>
      <c r="U812" s="815" t="s">
        <v>928</v>
      </c>
      <c r="V812" s="815" t="s">
        <v>814</v>
      </c>
      <c r="W812" s="816">
        <v>24</v>
      </c>
      <c r="X812" s="815" t="s">
        <v>809</v>
      </c>
    </row>
    <row r="813" spans="1:24" ht="15">
      <c r="A813" s="815" t="s">
        <v>883</v>
      </c>
      <c r="B813" s="815" t="s">
        <v>998</v>
      </c>
      <c r="C813" s="815" t="s">
        <v>810</v>
      </c>
      <c r="D813" s="815" t="s">
        <v>811</v>
      </c>
      <c r="E813" s="816">
        <v>18</v>
      </c>
      <c r="G813" s="815" t="s">
        <v>957</v>
      </c>
      <c r="H813" s="816">
        <v>5</v>
      </c>
      <c r="I813" s="816">
        <v>644</v>
      </c>
      <c r="K813" s="815" t="s">
        <v>688</v>
      </c>
      <c r="L813" s="815" t="s">
        <v>880</v>
      </c>
      <c r="M813" s="815" t="s">
        <v>864</v>
      </c>
      <c r="N813" s="816">
        <v>1</v>
      </c>
      <c r="P813" s="815" t="s">
        <v>957</v>
      </c>
      <c r="Q813" s="816">
        <v>7</v>
      </c>
      <c r="R813" s="816">
        <v>3465</v>
      </c>
      <c r="S813" s="879"/>
      <c r="U813" s="815" t="s">
        <v>928</v>
      </c>
      <c r="V813" s="815" t="s">
        <v>813</v>
      </c>
      <c r="W813" s="816">
        <v>11</v>
      </c>
      <c r="X813" s="815" t="s">
        <v>810</v>
      </c>
    </row>
    <row r="814" spans="1:24" ht="15">
      <c r="A814" s="815" t="s">
        <v>883</v>
      </c>
      <c r="B814" s="815" t="s">
        <v>998</v>
      </c>
      <c r="C814" s="815" t="s">
        <v>809</v>
      </c>
      <c r="D814" s="815" t="s">
        <v>812</v>
      </c>
      <c r="E814" s="816">
        <v>5</v>
      </c>
      <c r="G814" s="815" t="s">
        <v>957</v>
      </c>
      <c r="H814" s="816">
        <v>6</v>
      </c>
      <c r="I814" s="816">
        <v>740</v>
      </c>
      <c r="K814" s="815" t="s">
        <v>688</v>
      </c>
      <c r="L814" s="815" t="s">
        <v>880</v>
      </c>
      <c r="M814" s="815" t="s">
        <v>687</v>
      </c>
      <c r="N814" s="816">
        <v>5723</v>
      </c>
      <c r="P814" s="815" t="s">
        <v>957</v>
      </c>
      <c r="Q814" s="816">
        <v>8</v>
      </c>
      <c r="R814" s="816">
        <v>2936</v>
      </c>
      <c r="S814" s="879"/>
      <c r="U814" s="815" t="s">
        <v>928</v>
      </c>
      <c r="V814" s="815" t="s">
        <v>813</v>
      </c>
      <c r="W814" s="816">
        <v>62</v>
      </c>
      <c r="X814" s="815" t="s">
        <v>809</v>
      </c>
    </row>
    <row r="815" spans="1:24" ht="15">
      <c r="A815" s="815" t="s">
        <v>883</v>
      </c>
      <c r="B815" s="815" t="s">
        <v>998</v>
      </c>
      <c r="C815" s="815" t="s">
        <v>809</v>
      </c>
      <c r="D815" s="815" t="s">
        <v>811</v>
      </c>
      <c r="E815" s="816">
        <v>23</v>
      </c>
      <c r="G815" s="815" t="s">
        <v>957</v>
      </c>
      <c r="H815" s="816">
        <v>7</v>
      </c>
      <c r="I815" s="816">
        <v>739</v>
      </c>
      <c r="K815" s="815" t="s">
        <v>688</v>
      </c>
      <c r="L815" s="815" t="s">
        <v>880</v>
      </c>
      <c r="M815" s="815" t="s">
        <v>691</v>
      </c>
      <c r="N815" s="816">
        <v>2161</v>
      </c>
      <c r="P815" s="815" t="s">
        <v>957</v>
      </c>
      <c r="Q815" s="816">
        <v>9</v>
      </c>
      <c r="R815" s="816">
        <v>2257</v>
      </c>
      <c r="S815" s="879"/>
      <c r="U815" s="815" t="s">
        <v>929</v>
      </c>
      <c r="V815" s="815" t="s">
        <v>814</v>
      </c>
      <c r="W815" s="816">
        <v>518</v>
      </c>
      <c r="X815" s="815" t="s">
        <v>810</v>
      </c>
    </row>
    <row r="816" spans="1:24" ht="15">
      <c r="A816" s="815" t="s">
        <v>898</v>
      </c>
      <c r="B816" s="815" t="s">
        <v>677</v>
      </c>
      <c r="C816" s="815" t="s">
        <v>810</v>
      </c>
      <c r="D816" s="815" t="s">
        <v>812</v>
      </c>
      <c r="E816" s="816">
        <v>2341</v>
      </c>
      <c r="G816" s="815" t="s">
        <v>957</v>
      </c>
      <c r="H816" s="816">
        <v>8</v>
      </c>
      <c r="I816" s="816">
        <v>677</v>
      </c>
      <c r="K816" s="815" t="s">
        <v>688</v>
      </c>
      <c r="L816" s="815" t="s">
        <v>895</v>
      </c>
      <c r="M816" s="815" t="s">
        <v>677</v>
      </c>
      <c r="N816" s="816">
        <v>1</v>
      </c>
      <c r="P816" s="815" t="s">
        <v>957</v>
      </c>
      <c r="Q816" s="816">
        <v>10</v>
      </c>
      <c r="R816" s="816">
        <v>1628</v>
      </c>
      <c r="S816" s="879"/>
      <c r="U816" s="815" t="s">
        <v>929</v>
      </c>
      <c r="V816" s="815" t="s">
        <v>814</v>
      </c>
      <c r="W816" s="816">
        <v>339</v>
      </c>
      <c r="X816" s="815" t="s">
        <v>809</v>
      </c>
    </row>
    <row r="817" spans="1:24" ht="15">
      <c r="A817" s="815" t="s">
        <v>898</v>
      </c>
      <c r="B817" s="815" t="s">
        <v>677</v>
      </c>
      <c r="C817" s="815" t="s">
        <v>810</v>
      </c>
      <c r="D817" s="815" t="s">
        <v>811</v>
      </c>
      <c r="E817" s="816">
        <v>8852</v>
      </c>
      <c r="G817" s="815" t="s">
        <v>957</v>
      </c>
      <c r="H817" s="816">
        <v>9</v>
      </c>
      <c r="I817" s="816">
        <v>504</v>
      </c>
      <c r="K817" s="815" t="s">
        <v>688</v>
      </c>
      <c r="L817" s="815" t="s">
        <v>895</v>
      </c>
      <c r="M817" s="815" t="s">
        <v>857</v>
      </c>
      <c r="N817" s="816">
        <v>2</v>
      </c>
      <c r="P817" s="815" t="s">
        <v>957</v>
      </c>
      <c r="Q817" s="816">
        <v>11</v>
      </c>
      <c r="R817" s="816">
        <v>932</v>
      </c>
      <c r="S817" s="879"/>
      <c r="U817" s="815" t="s">
        <v>929</v>
      </c>
      <c r="V817" s="815" t="s">
        <v>813</v>
      </c>
      <c r="W817" s="816">
        <v>566</v>
      </c>
      <c r="X817" s="815" t="s">
        <v>810</v>
      </c>
    </row>
    <row r="818" spans="1:24" ht="15">
      <c r="A818" s="815" t="s">
        <v>898</v>
      </c>
      <c r="B818" s="815" t="s">
        <v>677</v>
      </c>
      <c r="C818" s="815" t="s">
        <v>809</v>
      </c>
      <c r="D818" s="815" t="s">
        <v>812</v>
      </c>
      <c r="E818" s="816">
        <v>2124</v>
      </c>
      <c r="G818" s="815" t="s">
        <v>957</v>
      </c>
      <c r="H818" s="816">
        <v>10</v>
      </c>
      <c r="I818" s="816">
        <v>418</v>
      </c>
      <c r="K818" s="815" t="s">
        <v>688</v>
      </c>
      <c r="L818" s="815" t="s">
        <v>895</v>
      </c>
      <c r="M818" s="815" t="s">
        <v>858</v>
      </c>
      <c r="N818" s="816">
        <v>3</v>
      </c>
      <c r="P818" s="815" t="s">
        <v>957</v>
      </c>
      <c r="Q818" s="816">
        <v>12</v>
      </c>
      <c r="R818" s="816">
        <v>1102</v>
      </c>
      <c r="S818" s="879"/>
      <c r="U818" s="815" t="s">
        <v>929</v>
      </c>
      <c r="V818" s="815" t="s">
        <v>813</v>
      </c>
      <c r="W818" s="816">
        <v>834</v>
      </c>
      <c r="X818" s="815" t="s">
        <v>809</v>
      </c>
    </row>
    <row r="819" spans="1:24" ht="15">
      <c r="A819" s="815" t="s">
        <v>898</v>
      </c>
      <c r="B819" s="815" t="s">
        <v>677</v>
      </c>
      <c r="C819" s="815" t="s">
        <v>809</v>
      </c>
      <c r="D819" s="815" t="s">
        <v>811</v>
      </c>
      <c r="E819" s="816">
        <v>7330</v>
      </c>
      <c r="G819" s="815" t="s">
        <v>957</v>
      </c>
      <c r="H819" s="816">
        <v>11</v>
      </c>
      <c r="I819" s="816">
        <v>330</v>
      </c>
      <c r="K819" s="815" t="s">
        <v>688</v>
      </c>
      <c r="L819" s="815" t="s">
        <v>895</v>
      </c>
      <c r="M819" s="815" t="s">
        <v>863</v>
      </c>
      <c r="N819" s="816">
        <v>1</v>
      </c>
      <c r="P819" s="815" t="s">
        <v>958</v>
      </c>
      <c r="Q819" s="816">
        <v>0</v>
      </c>
      <c r="R819" s="816">
        <v>241</v>
      </c>
      <c r="S819" s="879"/>
      <c r="U819" s="815" t="s">
        <v>930</v>
      </c>
      <c r="V819" s="815" t="s">
        <v>814</v>
      </c>
      <c r="W819" s="816">
        <v>22</v>
      </c>
      <c r="X819" s="815" t="s">
        <v>810</v>
      </c>
    </row>
    <row r="820" spans="1:24" ht="15">
      <c r="A820" s="815" t="s">
        <v>898</v>
      </c>
      <c r="B820" s="815" t="s">
        <v>681</v>
      </c>
      <c r="C820" s="815" t="s">
        <v>810</v>
      </c>
      <c r="D820" s="815" t="s">
        <v>812</v>
      </c>
      <c r="E820" s="816">
        <v>237</v>
      </c>
      <c r="G820" s="815" t="s">
        <v>957</v>
      </c>
      <c r="H820" s="816">
        <v>12</v>
      </c>
      <c r="I820" s="816">
        <v>435</v>
      </c>
      <c r="K820" s="815" t="s">
        <v>688</v>
      </c>
      <c r="L820" s="815" t="s">
        <v>895</v>
      </c>
      <c r="M820" s="815" t="s">
        <v>864</v>
      </c>
      <c r="N820" s="816">
        <v>5</v>
      </c>
      <c r="P820" s="815" t="s">
        <v>958</v>
      </c>
      <c r="Q820" s="816">
        <v>1</v>
      </c>
      <c r="R820" s="816">
        <v>1383</v>
      </c>
      <c r="S820" s="879"/>
      <c r="U820" s="815" t="s">
        <v>930</v>
      </c>
      <c r="V820" s="815" t="s">
        <v>814</v>
      </c>
      <c r="W820" s="816">
        <v>17</v>
      </c>
      <c r="X820" s="815" t="s">
        <v>809</v>
      </c>
    </row>
    <row r="821" spans="1:24" ht="15">
      <c r="A821" s="815" t="s">
        <v>898</v>
      </c>
      <c r="B821" s="815" t="s">
        <v>681</v>
      </c>
      <c r="C821" s="815" t="s">
        <v>810</v>
      </c>
      <c r="D821" s="815" t="s">
        <v>811</v>
      </c>
      <c r="E821" s="816">
        <v>1576</v>
      </c>
      <c r="G821" s="815" t="s">
        <v>958</v>
      </c>
      <c r="H821" s="816">
        <v>0</v>
      </c>
      <c r="I821" s="816">
        <v>97</v>
      </c>
      <c r="K821" s="815" t="s">
        <v>688</v>
      </c>
      <c r="L821" s="815" t="s">
        <v>895</v>
      </c>
      <c r="M821" s="815" t="s">
        <v>687</v>
      </c>
      <c r="N821" s="816">
        <v>2507</v>
      </c>
      <c r="P821" s="815" t="s">
        <v>958</v>
      </c>
      <c r="Q821" s="816">
        <v>2</v>
      </c>
      <c r="R821" s="816">
        <v>3938</v>
      </c>
      <c r="S821" s="879"/>
      <c r="U821" s="815" t="s">
        <v>930</v>
      </c>
      <c r="V821" s="815" t="s">
        <v>813</v>
      </c>
      <c r="W821" s="816">
        <v>88</v>
      </c>
      <c r="X821" s="815" t="s">
        <v>810</v>
      </c>
    </row>
    <row r="822" spans="1:24" ht="15">
      <c r="A822" s="815" t="s">
        <v>898</v>
      </c>
      <c r="B822" s="815" t="s">
        <v>681</v>
      </c>
      <c r="C822" s="815" t="s">
        <v>809</v>
      </c>
      <c r="D822" s="815" t="s">
        <v>812</v>
      </c>
      <c r="E822" s="816">
        <v>221</v>
      </c>
      <c r="G822" s="815" t="s">
        <v>958</v>
      </c>
      <c r="H822" s="816">
        <v>1</v>
      </c>
      <c r="I822" s="816">
        <v>381</v>
      </c>
      <c r="K822" s="815" t="s">
        <v>688</v>
      </c>
      <c r="L822" s="815" t="s">
        <v>895</v>
      </c>
      <c r="M822" s="815" t="s">
        <v>690</v>
      </c>
      <c r="N822" s="816">
        <v>1</v>
      </c>
      <c r="P822" s="815" t="s">
        <v>958</v>
      </c>
      <c r="Q822" s="816">
        <v>3</v>
      </c>
      <c r="R822" s="816">
        <v>1806</v>
      </c>
      <c r="S822" s="879"/>
      <c r="U822" s="815" t="s">
        <v>930</v>
      </c>
      <c r="V822" s="815" t="s">
        <v>813</v>
      </c>
      <c r="W822" s="816">
        <v>495</v>
      </c>
      <c r="X822" s="815" t="s">
        <v>809</v>
      </c>
    </row>
    <row r="823" spans="1:24" ht="15">
      <c r="A823" s="815" t="s">
        <v>898</v>
      </c>
      <c r="B823" s="815" t="s">
        <v>681</v>
      </c>
      <c r="C823" s="815" t="s">
        <v>809</v>
      </c>
      <c r="D823" s="815" t="s">
        <v>811</v>
      </c>
      <c r="E823" s="816">
        <v>1273</v>
      </c>
      <c r="G823" s="815" t="s">
        <v>958</v>
      </c>
      <c r="H823" s="816">
        <v>2</v>
      </c>
      <c r="I823" s="816">
        <v>1015</v>
      </c>
      <c r="K823" s="815" t="s">
        <v>688</v>
      </c>
      <c r="L823" s="815" t="s">
        <v>895</v>
      </c>
      <c r="M823" s="815" t="s">
        <v>691</v>
      </c>
      <c r="N823" s="816">
        <v>252</v>
      </c>
      <c r="P823" s="815" t="s">
        <v>958</v>
      </c>
      <c r="Q823" s="816">
        <v>4</v>
      </c>
      <c r="R823" s="816">
        <v>16158</v>
      </c>
      <c r="S823" s="879"/>
      <c r="U823" s="815" t="s">
        <v>931</v>
      </c>
      <c r="V823" s="815" t="s">
        <v>815</v>
      </c>
      <c r="W823" s="816">
        <v>1</v>
      </c>
      <c r="X823" s="815" t="s">
        <v>810</v>
      </c>
    </row>
    <row r="824" spans="1:24" ht="15">
      <c r="A824" s="815" t="s">
        <v>898</v>
      </c>
      <c r="B824" s="815" t="s">
        <v>683</v>
      </c>
      <c r="C824" s="815" t="s">
        <v>810</v>
      </c>
      <c r="D824" s="815" t="s">
        <v>812</v>
      </c>
      <c r="E824" s="816">
        <v>11</v>
      </c>
      <c r="G824" s="815" t="s">
        <v>958</v>
      </c>
      <c r="H824" s="816">
        <v>3</v>
      </c>
      <c r="I824" s="816">
        <v>532</v>
      </c>
      <c r="K824" s="815" t="s">
        <v>688</v>
      </c>
      <c r="L824" s="815" t="s">
        <v>905</v>
      </c>
      <c r="M824" s="815" t="s">
        <v>677</v>
      </c>
      <c r="N824" s="816">
        <v>1</v>
      </c>
      <c r="P824" s="815" t="s">
        <v>958</v>
      </c>
      <c r="Q824" s="816">
        <v>5</v>
      </c>
      <c r="R824" s="816">
        <v>2306</v>
      </c>
      <c r="S824" s="879"/>
      <c r="U824" s="815" t="s">
        <v>931</v>
      </c>
      <c r="V824" s="815" t="s">
        <v>815</v>
      </c>
      <c r="W824" s="816">
        <v>2</v>
      </c>
      <c r="X824" s="815" t="s">
        <v>809</v>
      </c>
    </row>
    <row r="825" spans="1:24" ht="15">
      <c r="A825" s="815" t="s">
        <v>898</v>
      </c>
      <c r="B825" s="815" t="s">
        <v>683</v>
      </c>
      <c r="C825" s="815" t="s">
        <v>810</v>
      </c>
      <c r="D825" s="815" t="s">
        <v>811</v>
      </c>
      <c r="E825" s="816">
        <v>16</v>
      </c>
      <c r="G825" s="815" t="s">
        <v>958</v>
      </c>
      <c r="H825" s="816">
        <v>4</v>
      </c>
      <c r="I825" s="816">
        <v>3048</v>
      </c>
      <c r="K825" s="815" t="s">
        <v>688</v>
      </c>
      <c r="L825" s="815" t="s">
        <v>905</v>
      </c>
      <c r="M825" s="815" t="s">
        <v>848</v>
      </c>
      <c r="N825" s="816">
        <v>1</v>
      </c>
      <c r="P825" s="815" t="s">
        <v>958</v>
      </c>
      <c r="Q825" s="816">
        <v>6</v>
      </c>
      <c r="R825" s="816">
        <v>2431</v>
      </c>
      <c r="S825" s="879"/>
      <c r="U825" s="815" t="s">
        <v>931</v>
      </c>
      <c r="V825" s="815" t="s">
        <v>814</v>
      </c>
      <c r="W825" s="816">
        <v>212</v>
      </c>
      <c r="X825" s="815" t="s">
        <v>810</v>
      </c>
    </row>
    <row r="826" spans="1:24" ht="15">
      <c r="A826" s="815" t="s">
        <v>898</v>
      </c>
      <c r="B826" s="815" t="s">
        <v>683</v>
      </c>
      <c r="C826" s="815" t="s">
        <v>809</v>
      </c>
      <c r="D826" s="815" t="s">
        <v>812</v>
      </c>
      <c r="E826" s="816">
        <v>4</v>
      </c>
      <c r="G826" s="815" t="s">
        <v>958</v>
      </c>
      <c r="H826" s="816">
        <v>5</v>
      </c>
      <c r="I826" s="816">
        <v>524</v>
      </c>
      <c r="K826" s="815" t="s">
        <v>688</v>
      </c>
      <c r="L826" s="815" t="s">
        <v>905</v>
      </c>
      <c r="M826" s="815" t="s">
        <v>851</v>
      </c>
      <c r="N826" s="816">
        <v>1</v>
      </c>
      <c r="P826" s="815" t="s">
        <v>958</v>
      </c>
      <c r="Q826" s="816">
        <v>7</v>
      </c>
      <c r="R826" s="816">
        <v>2525</v>
      </c>
      <c r="S826" s="879"/>
      <c r="U826" s="815" t="s">
        <v>931</v>
      </c>
      <c r="V826" s="815" t="s">
        <v>814</v>
      </c>
      <c r="W826" s="816">
        <v>162</v>
      </c>
      <c r="X826" s="815" t="s">
        <v>809</v>
      </c>
    </row>
    <row r="827" spans="1:24" ht="15">
      <c r="A827" s="815" t="s">
        <v>898</v>
      </c>
      <c r="B827" s="815" t="s">
        <v>683</v>
      </c>
      <c r="C827" s="815" t="s">
        <v>809</v>
      </c>
      <c r="D827" s="815" t="s">
        <v>811</v>
      </c>
      <c r="E827" s="816">
        <v>17</v>
      </c>
      <c r="G827" s="815" t="s">
        <v>958</v>
      </c>
      <c r="H827" s="816">
        <v>6</v>
      </c>
      <c r="I827" s="816">
        <v>644</v>
      </c>
      <c r="K827" s="815" t="s">
        <v>688</v>
      </c>
      <c r="L827" s="815" t="s">
        <v>905</v>
      </c>
      <c r="M827" s="815" t="s">
        <v>852</v>
      </c>
      <c r="N827" s="816">
        <v>4</v>
      </c>
      <c r="P827" s="815" t="s">
        <v>958</v>
      </c>
      <c r="Q827" s="816">
        <v>8</v>
      </c>
      <c r="R827" s="816">
        <v>1948</v>
      </c>
      <c r="S827" s="879"/>
      <c r="U827" s="815" t="s">
        <v>931</v>
      </c>
      <c r="V827" s="815" t="s">
        <v>813</v>
      </c>
      <c r="W827" s="816">
        <v>198</v>
      </c>
      <c r="X827" s="815" t="s">
        <v>810</v>
      </c>
    </row>
    <row r="828" spans="1:24" ht="15">
      <c r="A828" s="815" t="s">
        <v>898</v>
      </c>
      <c r="B828" s="815" t="s">
        <v>815</v>
      </c>
      <c r="C828" s="815" t="s">
        <v>810</v>
      </c>
      <c r="D828" s="815" t="s">
        <v>811</v>
      </c>
      <c r="E828" s="816">
        <v>9</v>
      </c>
      <c r="G828" s="815" t="s">
        <v>958</v>
      </c>
      <c r="H828" s="816">
        <v>7</v>
      </c>
      <c r="I828" s="816">
        <v>656</v>
      </c>
      <c r="K828" s="815" t="s">
        <v>688</v>
      </c>
      <c r="L828" s="815" t="s">
        <v>905</v>
      </c>
      <c r="M828" s="815" t="s">
        <v>853</v>
      </c>
      <c r="N828" s="816">
        <v>10</v>
      </c>
      <c r="P828" s="815" t="s">
        <v>958</v>
      </c>
      <c r="Q828" s="816">
        <v>9</v>
      </c>
      <c r="R828" s="816">
        <v>1483</v>
      </c>
      <c r="S828" s="879"/>
      <c r="U828" s="815" t="s">
        <v>931</v>
      </c>
      <c r="V828" s="815" t="s">
        <v>813</v>
      </c>
      <c r="W828" s="816">
        <v>340</v>
      </c>
      <c r="X828" s="815" t="s">
        <v>809</v>
      </c>
    </row>
    <row r="829" spans="1:24" ht="15">
      <c r="A829" s="815" t="s">
        <v>898</v>
      </c>
      <c r="B829" s="815" t="s">
        <v>815</v>
      </c>
      <c r="C829" s="815" t="s">
        <v>809</v>
      </c>
      <c r="D829" s="815" t="s">
        <v>812</v>
      </c>
      <c r="E829" s="816">
        <v>1</v>
      </c>
      <c r="G829" s="815" t="s">
        <v>958</v>
      </c>
      <c r="H829" s="816">
        <v>8</v>
      </c>
      <c r="I829" s="816">
        <v>624</v>
      </c>
      <c r="K829" s="815" t="s">
        <v>688</v>
      </c>
      <c r="L829" s="815" t="s">
        <v>905</v>
      </c>
      <c r="M829" s="815" t="s">
        <v>854</v>
      </c>
      <c r="N829" s="816">
        <v>1</v>
      </c>
      <c r="P829" s="815" t="s">
        <v>958</v>
      </c>
      <c r="Q829" s="816">
        <v>10</v>
      </c>
      <c r="R829" s="816">
        <v>1093</v>
      </c>
      <c r="S829" s="879"/>
      <c r="U829" s="815" t="s">
        <v>932</v>
      </c>
      <c r="V829" s="815" t="s">
        <v>814</v>
      </c>
      <c r="W829" s="816">
        <v>31</v>
      </c>
      <c r="X829" s="815" t="s">
        <v>810</v>
      </c>
    </row>
    <row r="830" spans="1:24" ht="15">
      <c r="A830" s="815" t="s">
        <v>898</v>
      </c>
      <c r="B830" s="815" t="s">
        <v>815</v>
      </c>
      <c r="C830" s="815" t="s">
        <v>809</v>
      </c>
      <c r="D830" s="815" t="s">
        <v>811</v>
      </c>
      <c r="E830" s="816">
        <v>7</v>
      </c>
      <c r="G830" s="815" t="s">
        <v>958</v>
      </c>
      <c r="H830" s="816">
        <v>9</v>
      </c>
      <c r="I830" s="816">
        <v>515</v>
      </c>
      <c r="K830" s="815" t="s">
        <v>688</v>
      </c>
      <c r="L830" s="815" t="s">
        <v>905</v>
      </c>
      <c r="M830" s="815" t="s">
        <v>681</v>
      </c>
      <c r="N830" s="816">
        <v>11</v>
      </c>
      <c r="P830" s="815" t="s">
        <v>958</v>
      </c>
      <c r="Q830" s="816">
        <v>11</v>
      </c>
      <c r="R830" s="816">
        <v>691</v>
      </c>
      <c r="S830" s="879"/>
      <c r="U830" s="815" t="s">
        <v>932</v>
      </c>
      <c r="V830" s="815" t="s">
        <v>814</v>
      </c>
      <c r="W830" s="816">
        <v>16</v>
      </c>
      <c r="X830" s="815" t="s">
        <v>809</v>
      </c>
    </row>
    <row r="831" spans="1:24" ht="15">
      <c r="A831" s="815" t="s">
        <v>898</v>
      </c>
      <c r="B831" s="815" t="s">
        <v>814</v>
      </c>
      <c r="C831" s="815" t="s">
        <v>810</v>
      </c>
      <c r="D831" s="815" t="s">
        <v>811</v>
      </c>
      <c r="E831" s="816">
        <v>2</v>
      </c>
      <c r="G831" s="815" t="s">
        <v>958</v>
      </c>
      <c r="H831" s="816">
        <v>10</v>
      </c>
      <c r="I831" s="816">
        <v>388</v>
      </c>
      <c r="K831" s="815" t="s">
        <v>688</v>
      </c>
      <c r="L831" s="815" t="s">
        <v>905</v>
      </c>
      <c r="M831" s="815" t="s">
        <v>858</v>
      </c>
      <c r="N831" s="816">
        <v>2</v>
      </c>
      <c r="P831" s="815" t="s">
        <v>958</v>
      </c>
      <c r="Q831" s="816">
        <v>12</v>
      </c>
      <c r="R831" s="816">
        <v>882</v>
      </c>
      <c r="S831" s="879"/>
      <c r="U831" s="815" t="s">
        <v>932</v>
      </c>
      <c r="V831" s="815" t="s">
        <v>813</v>
      </c>
      <c r="W831" s="816">
        <v>8</v>
      </c>
      <c r="X831" s="815" t="s">
        <v>810</v>
      </c>
    </row>
    <row r="832" spans="1:24" ht="15">
      <c r="A832" s="815" t="s">
        <v>898</v>
      </c>
      <c r="B832" s="815" t="s">
        <v>814</v>
      </c>
      <c r="C832" s="815" t="s">
        <v>809</v>
      </c>
      <c r="D832" s="815" t="s">
        <v>811</v>
      </c>
      <c r="E832" s="816">
        <v>1</v>
      </c>
      <c r="G832" s="815" t="s">
        <v>958</v>
      </c>
      <c r="H832" s="816">
        <v>11</v>
      </c>
      <c r="I832" s="816">
        <v>326</v>
      </c>
      <c r="K832" s="815" t="s">
        <v>688</v>
      </c>
      <c r="L832" s="815" t="s">
        <v>905</v>
      </c>
      <c r="M832" s="815" t="s">
        <v>864</v>
      </c>
      <c r="N832" s="816">
        <v>8</v>
      </c>
      <c r="P832" s="815" t="s">
        <v>959</v>
      </c>
      <c r="Q832" s="816">
        <v>0</v>
      </c>
      <c r="R832" s="816">
        <v>36</v>
      </c>
      <c r="S832" s="879"/>
      <c r="U832" s="815" t="s">
        <v>932</v>
      </c>
      <c r="V832" s="815" t="s">
        <v>813</v>
      </c>
      <c r="W832" s="816">
        <v>54</v>
      </c>
      <c r="X832" s="815" t="s">
        <v>809</v>
      </c>
    </row>
    <row r="833" spans="1:24" ht="15">
      <c r="A833" s="815" t="s">
        <v>898</v>
      </c>
      <c r="B833" s="815" t="s">
        <v>997</v>
      </c>
      <c r="C833" s="815" t="s">
        <v>810</v>
      </c>
      <c r="D833" s="815" t="s">
        <v>812</v>
      </c>
      <c r="E833" s="816">
        <v>2706</v>
      </c>
      <c r="G833" s="815" t="s">
        <v>958</v>
      </c>
      <c r="H833" s="816">
        <v>12</v>
      </c>
      <c r="I833" s="816">
        <v>431</v>
      </c>
      <c r="K833" s="815" t="s">
        <v>688</v>
      </c>
      <c r="L833" s="815" t="s">
        <v>905</v>
      </c>
      <c r="M833" s="815" t="s">
        <v>687</v>
      </c>
      <c r="N833" s="816">
        <v>3254</v>
      </c>
      <c r="P833" s="815" t="s">
        <v>959</v>
      </c>
      <c r="Q833" s="816">
        <v>1</v>
      </c>
      <c r="R833" s="816">
        <v>145</v>
      </c>
      <c r="S833" s="879"/>
      <c r="U833" s="815" t="s">
        <v>885</v>
      </c>
      <c r="V833" s="815" t="s">
        <v>815</v>
      </c>
      <c r="W833" s="816">
        <v>1</v>
      </c>
      <c r="X833" s="815" t="s">
        <v>810</v>
      </c>
    </row>
    <row r="834" spans="1:24" ht="15">
      <c r="A834" s="815" t="s">
        <v>898</v>
      </c>
      <c r="B834" s="815" t="s">
        <v>997</v>
      </c>
      <c r="C834" s="815" t="s">
        <v>810</v>
      </c>
      <c r="D834" s="815" t="s">
        <v>811</v>
      </c>
      <c r="E834" s="816">
        <v>4265</v>
      </c>
      <c r="G834" s="815" t="s">
        <v>959</v>
      </c>
      <c r="H834" s="816">
        <v>0</v>
      </c>
      <c r="I834" s="816">
        <v>67</v>
      </c>
      <c r="K834" s="815" t="s">
        <v>688</v>
      </c>
      <c r="L834" s="815" t="s">
        <v>905</v>
      </c>
      <c r="M834" s="815" t="s">
        <v>688</v>
      </c>
      <c r="N834" s="816">
        <v>1</v>
      </c>
      <c r="P834" s="815" t="s">
        <v>959</v>
      </c>
      <c r="Q834" s="816">
        <v>2</v>
      </c>
      <c r="R834" s="816">
        <v>408</v>
      </c>
      <c r="S834" s="879"/>
      <c r="U834" s="815" t="s">
        <v>885</v>
      </c>
      <c r="V834" s="815" t="s">
        <v>814</v>
      </c>
      <c r="W834" s="816">
        <v>80</v>
      </c>
      <c r="X834" s="815" t="s">
        <v>810</v>
      </c>
    </row>
    <row r="835" spans="1:24" ht="15">
      <c r="A835" s="815" t="s">
        <v>898</v>
      </c>
      <c r="B835" s="815" t="s">
        <v>997</v>
      </c>
      <c r="C835" s="815" t="s">
        <v>809</v>
      </c>
      <c r="D835" s="815" t="s">
        <v>812</v>
      </c>
      <c r="E835" s="816">
        <v>2487</v>
      </c>
      <c r="G835" s="815" t="s">
        <v>959</v>
      </c>
      <c r="H835" s="816">
        <v>1</v>
      </c>
      <c r="I835" s="816">
        <v>238</v>
      </c>
      <c r="K835" s="815" t="s">
        <v>688</v>
      </c>
      <c r="L835" s="815" t="s">
        <v>905</v>
      </c>
      <c r="M835" s="815" t="s">
        <v>690</v>
      </c>
      <c r="N835" s="816">
        <v>4</v>
      </c>
      <c r="P835" s="815" t="s">
        <v>959</v>
      </c>
      <c r="Q835" s="816">
        <v>3</v>
      </c>
      <c r="R835" s="816">
        <v>232</v>
      </c>
      <c r="S835" s="879"/>
      <c r="U835" s="815" t="s">
        <v>885</v>
      </c>
      <c r="V835" s="815" t="s">
        <v>814</v>
      </c>
      <c r="W835" s="816">
        <v>48</v>
      </c>
      <c r="X835" s="815" t="s">
        <v>809</v>
      </c>
    </row>
    <row r="836" spans="1:24" ht="15">
      <c r="A836" s="815" t="s">
        <v>898</v>
      </c>
      <c r="B836" s="815" t="s">
        <v>997</v>
      </c>
      <c r="C836" s="815" t="s">
        <v>809</v>
      </c>
      <c r="D836" s="815" t="s">
        <v>811</v>
      </c>
      <c r="E836" s="816">
        <v>3539</v>
      </c>
      <c r="G836" s="815" t="s">
        <v>959</v>
      </c>
      <c r="H836" s="816">
        <v>2</v>
      </c>
      <c r="I836" s="816">
        <v>580</v>
      </c>
      <c r="K836" s="815" t="s">
        <v>688</v>
      </c>
      <c r="L836" s="815" t="s">
        <v>905</v>
      </c>
      <c r="M836" s="815" t="s">
        <v>691</v>
      </c>
      <c r="N836" s="816">
        <v>2417</v>
      </c>
      <c r="P836" s="815" t="s">
        <v>959</v>
      </c>
      <c r="Q836" s="816">
        <v>4</v>
      </c>
      <c r="R836" s="816">
        <v>1554</v>
      </c>
      <c r="S836" s="879"/>
      <c r="U836" s="815" t="s">
        <v>885</v>
      </c>
      <c r="V836" s="815" t="s">
        <v>813</v>
      </c>
      <c r="W836" s="816">
        <v>189</v>
      </c>
      <c r="X836" s="815" t="s">
        <v>810</v>
      </c>
    </row>
    <row r="837" spans="1:24" ht="15">
      <c r="A837" s="815" t="s">
        <v>898</v>
      </c>
      <c r="B837" s="815" t="s">
        <v>998</v>
      </c>
      <c r="C837" s="815" t="s">
        <v>810</v>
      </c>
      <c r="D837" s="815" t="s">
        <v>812</v>
      </c>
      <c r="E837" s="816">
        <v>2</v>
      </c>
      <c r="G837" s="815" t="s">
        <v>959</v>
      </c>
      <c r="H837" s="816">
        <v>3</v>
      </c>
      <c r="I837" s="816">
        <v>329</v>
      </c>
      <c r="K837" s="815" t="s">
        <v>688</v>
      </c>
      <c r="L837" s="815" t="s">
        <v>913</v>
      </c>
      <c r="M837" s="815" t="s">
        <v>848</v>
      </c>
      <c r="N837" s="816">
        <v>1</v>
      </c>
      <c r="P837" s="815" t="s">
        <v>959</v>
      </c>
      <c r="Q837" s="816">
        <v>5</v>
      </c>
      <c r="R837" s="816">
        <v>278</v>
      </c>
      <c r="S837" s="879"/>
      <c r="U837" s="815" t="s">
        <v>885</v>
      </c>
      <c r="V837" s="815" t="s">
        <v>813</v>
      </c>
      <c r="W837" s="816">
        <v>301</v>
      </c>
      <c r="X837" s="815" t="s">
        <v>809</v>
      </c>
    </row>
    <row r="838" spans="1:24" ht="15">
      <c r="A838" s="815" t="s">
        <v>898</v>
      </c>
      <c r="B838" s="815" t="s">
        <v>998</v>
      </c>
      <c r="C838" s="815" t="s">
        <v>810</v>
      </c>
      <c r="D838" s="815" t="s">
        <v>811</v>
      </c>
      <c r="E838" s="816">
        <v>28</v>
      </c>
      <c r="G838" s="815" t="s">
        <v>959</v>
      </c>
      <c r="H838" s="816">
        <v>4</v>
      </c>
      <c r="I838" s="816">
        <v>1650</v>
      </c>
      <c r="K838" s="815" t="s">
        <v>688</v>
      </c>
      <c r="L838" s="815" t="s">
        <v>913</v>
      </c>
      <c r="M838" s="815" t="s">
        <v>852</v>
      </c>
      <c r="N838" s="816">
        <v>404</v>
      </c>
      <c r="P838" s="815" t="s">
        <v>959</v>
      </c>
      <c r="Q838" s="816">
        <v>6</v>
      </c>
      <c r="R838" s="816">
        <v>205</v>
      </c>
      <c r="S838" s="879"/>
      <c r="U838" s="815" t="s">
        <v>933</v>
      </c>
      <c r="V838" s="815" t="s">
        <v>814</v>
      </c>
      <c r="W838" s="816">
        <v>96</v>
      </c>
      <c r="X838" s="815" t="s">
        <v>810</v>
      </c>
    </row>
    <row r="839" spans="1:24" ht="15">
      <c r="A839" s="815" t="s">
        <v>898</v>
      </c>
      <c r="B839" s="815" t="s">
        <v>998</v>
      </c>
      <c r="C839" s="815" t="s">
        <v>809</v>
      </c>
      <c r="D839" s="815" t="s">
        <v>812</v>
      </c>
      <c r="E839" s="816">
        <v>4</v>
      </c>
      <c r="G839" s="815" t="s">
        <v>959</v>
      </c>
      <c r="H839" s="816">
        <v>5</v>
      </c>
      <c r="I839" s="816">
        <v>244</v>
      </c>
      <c r="K839" s="815" t="s">
        <v>688</v>
      </c>
      <c r="L839" s="815" t="s">
        <v>913</v>
      </c>
      <c r="M839" s="815" t="s">
        <v>853</v>
      </c>
      <c r="N839" s="816">
        <v>15</v>
      </c>
      <c r="P839" s="815" t="s">
        <v>959</v>
      </c>
      <c r="Q839" s="816">
        <v>7</v>
      </c>
      <c r="R839" s="816">
        <v>153</v>
      </c>
      <c r="S839" s="879"/>
      <c r="U839" s="815" t="s">
        <v>933</v>
      </c>
      <c r="V839" s="815" t="s">
        <v>814</v>
      </c>
      <c r="W839" s="816">
        <v>50</v>
      </c>
      <c r="X839" s="815" t="s">
        <v>809</v>
      </c>
    </row>
    <row r="840" spans="1:24" ht="15">
      <c r="A840" s="815" t="s">
        <v>898</v>
      </c>
      <c r="B840" s="815" t="s">
        <v>998</v>
      </c>
      <c r="C840" s="815" t="s">
        <v>809</v>
      </c>
      <c r="D840" s="815" t="s">
        <v>811</v>
      </c>
      <c r="E840" s="816">
        <v>35</v>
      </c>
      <c r="G840" s="815" t="s">
        <v>959</v>
      </c>
      <c r="H840" s="816">
        <v>6</v>
      </c>
      <c r="I840" s="816">
        <v>279</v>
      </c>
      <c r="K840" s="815" t="s">
        <v>688</v>
      </c>
      <c r="L840" s="815" t="s">
        <v>913</v>
      </c>
      <c r="M840" s="815" t="s">
        <v>859</v>
      </c>
      <c r="N840" s="816">
        <v>5</v>
      </c>
      <c r="P840" s="815" t="s">
        <v>959</v>
      </c>
      <c r="Q840" s="816">
        <v>8</v>
      </c>
      <c r="R840" s="816">
        <v>103</v>
      </c>
      <c r="S840" s="879"/>
      <c r="U840" s="815" t="s">
        <v>933</v>
      </c>
      <c r="V840" s="815" t="s">
        <v>813</v>
      </c>
      <c r="W840" s="816">
        <v>41</v>
      </c>
      <c r="X840" s="815" t="s">
        <v>810</v>
      </c>
    </row>
    <row r="841" spans="1:24" ht="15">
      <c r="A841" s="815" t="s">
        <v>915</v>
      </c>
      <c r="B841" s="815" t="s">
        <v>677</v>
      </c>
      <c r="C841" s="815" t="s">
        <v>810</v>
      </c>
      <c r="D841" s="815" t="s">
        <v>812</v>
      </c>
      <c r="E841" s="816">
        <v>444</v>
      </c>
      <c r="G841" s="815" t="s">
        <v>959</v>
      </c>
      <c r="H841" s="816">
        <v>7</v>
      </c>
      <c r="I841" s="816">
        <v>246</v>
      </c>
      <c r="K841" s="815" t="s">
        <v>688</v>
      </c>
      <c r="L841" s="815" t="s">
        <v>913</v>
      </c>
      <c r="M841" s="815" t="s">
        <v>864</v>
      </c>
      <c r="N841" s="816">
        <v>6</v>
      </c>
      <c r="P841" s="815" t="s">
        <v>959</v>
      </c>
      <c r="Q841" s="816">
        <v>9</v>
      </c>
      <c r="R841" s="816">
        <v>66</v>
      </c>
      <c r="S841" s="879"/>
      <c r="U841" s="815" t="s">
        <v>933</v>
      </c>
      <c r="V841" s="815" t="s">
        <v>813</v>
      </c>
      <c r="W841" s="816">
        <v>128</v>
      </c>
      <c r="X841" s="815" t="s">
        <v>809</v>
      </c>
    </row>
    <row r="842" spans="1:24" ht="15">
      <c r="A842" s="815" t="s">
        <v>915</v>
      </c>
      <c r="B842" s="815" t="s">
        <v>677</v>
      </c>
      <c r="C842" s="815" t="s">
        <v>810</v>
      </c>
      <c r="D842" s="815" t="s">
        <v>811</v>
      </c>
      <c r="E842" s="816">
        <v>1657</v>
      </c>
      <c r="G842" s="815" t="s">
        <v>959</v>
      </c>
      <c r="H842" s="816">
        <v>8</v>
      </c>
      <c r="I842" s="816">
        <v>223</v>
      </c>
      <c r="K842" s="815" t="s">
        <v>688</v>
      </c>
      <c r="L842" s="815" t="s">
        <v>913</v>
      </c>
      <c r="M842" s="815" t="s">
        <v>684</v>
      </c>
      <c r="N842" s="816">
        <v>3</v>
      </c>
      <c r="P842" s="815" t="s">
        <v>959</v>
      </c>
      <c r="Q842" s="816">
        <v>10</v>
      </c>
      <c r="R842" s="816">
        <v>38</v>
      </c>
      <c r="S842" s="879"/>
      <c r="U842" s="815" t="s">
        <v>934</v>
      </c>
      <c r="V842" s="815" t="s">
        <v>815</v>
      </c>
      <c r="W842" s="816">
        <v>12</v>
      </c>
      <c r="X842" s="815" t="s">
        <v>810</v>
      </c>
    </row>
    <row r="843" spans="1:24" ht="15">
      <c r="A843" s="815" t="s">
        <v>915</v>
      </c>
      <c r="B843" s="815" t="s">
        <v>677</v>
      </c>
      <c r="C843" s="815" t="s">
        <v>809</v>
      </c>
      <c r="D843" s="815" t="s">
        <v>812</v>
      </c>
      <c r="E843" s="816">
        <v>457</v>
      </c>
      <c r="G843" s="815" t="s">
        <v>959</v>
      </c>
      <c r="H843" s="816">
        <v>9</v>
      </c>
      <c r="I843" s="816">
        <v>181</v>
      </c>
      <c r="K843" s="815" t="s">
        <v>688</v>
      </c>
      <c r="L843" s="815" t="s">
        <v>913</v>
      </c>
      <c r="M843" s="815" t="s">
        <v>687</v>
      </c>
      <c r="N843" s="816">
        <v>4757</v>
      </c>
      <c r="P843" s="815" t="s">
        <v>959</v>
      </c>
      <c r="Q843" s="816">
        <v>11</v>
      </c>
      <c r="R843" s="816">
        <v>25</v>
      </c>
      <c r="S843" s="879"/>
      <c r="U843" s="815" t="s">
        <v>934</v>
      </c>
      <c r="V843" s="815" t="s">
        <v>815</v>
      </c>
      <c r="W843" s="816">
        <v>7</v>
      </c>
      <c r="X843" s="815" t="s">
        <v>809</v>
      </c>
    </row>
    <row r="844" spans="1:24" ht="15">
      <c r="A844" s="815" t="s">
        <v>915</v>
      </c>
      <c r="B844" s="815" t="s">
        <v>677</v>
      </c>
      <c r="C844" s="815" t="s">
        <v>809</v>
      </c>
      <c r="D844" s="815" t="s">
        <v>811</v>
      </c>
      <c r="E844" s="816">
        <v>1302</v>
      </c>
      <c r="G844" s="815" t="s">
        <v>959</v>
      </c>
      <c r="H844" s="816">
        <v>10</v>
      </c>
      <c r="I844" s="816">
        <v>120</v>
      </c>
      <c r="K844" s="815" t="s">
        <v>688</v>
      </c>
      <c r="L844" s="815" t="s">
        <v>913</v>
      </c>
      <c r="M844" s="815" t="s">
        <v>689</v>
      </c>
      <c r="N844" s="816">
        <v>43</v>
      </c>
      <c r="P844" s="815" t="s">
        <v>959</v>
      </c>
      <c r="Q844" s="816">
        <v>12</v>
      </c>
      <c r="R844" s="816">
        <v>18</v>
      </c>
      <c r="S844" s="879"/>
      <c r="U844" s="815" t="s">
        <v>934</v>
      </c>
      <c r="V844" s="815" t="s">
        <v>814</v>
      </c>
      <c r="W844" s="816">
        <v>1394</v>
      </c>
      <c r="X844" s="815" t="s">
        <v>810</v>
      </c>
    </row>
    <row r="845" spans="1:24" ht="15">
      <c r="A845" s="815" t="s">
        <v>915</v>
      </c>
      <c r="B845" s="815" t="s">
        <v>681</v>
      </c>
      <c r="C845" s="815" t="s">
        <v>810</v>
      </c>
      <c r="D845" s="815" t="s">
        <v>812</v>
      </c>
      <c r="E845" s="816">
        <v>190</v>
      </c>
      <c r="G845" s="815" t="s">
        <v>959</v>
      </c>
      <c r="H845" s="816">
        <v>11</v>
      </c>
      <c r="I845" s="816">
        <v>100</v>
      </c>
      <c r="K845" s="815" t="s">
        <v>688</v>
      </c>
      <c r="L845" s="815" t="s">
        <v>913</v>
      </c>
      <c r="M845" s="815" t="s">
        <v>690</v>
      </c>
      <c r="N845" s="816">
        <v>7</v>
      </c>
      <c r="P845" s="815" t="s">
        <v>960</v>
      </c>
      <c r="Q845" s="816">
        <v>0</v>
      </c>
      <c r="R845" s="816">
        <v>108</v>
      </c>
      <c r="S845" s="879"/>
      <c r="U845" s="815" t="s">
        <v>934</v>
      </c>
      <c r="V845" s="815" t="s">
        <v>814</v>
      </c>
      <c r="W845" s="816">
        <v>1078</v>
      </c>
      <c r="X845" s="815" t="s">
        <v>809</v>
      </c>
    </row>
    <row r="846" spans="1:24" ht="15">
      <c r="A846" s="815" t="s">
        <v>915</v>
      </c>
      <c r="B846" s="815" t="s">
        <v>681</v>
      </c>
      <c r="C846" s="815" t="s">
        <v>810</v>
      </c>
      <c r="D846" s="815" t="s">
        <v>811</v>
      </c>
      <c r="E846" s="816">
        <v>461</v>
      </c>
      <c r="G846" s="815" t="s">
        <v>959</v>
      </c>
      <c r="H846" s="816">
        <v>12</v>
      </c>
      <c r="I846" s="816">
        <v>114</v>
      </c>
      <c r="K846" s="815" t="s">
        <v>688</v>
      </c>
      <c r="L846" s="815" t="s">
        <v>913</v>
      </c>
      <c r="M846" s="815" t="s">
        <v>691</v>
      </c>
      <c r="N846" s="816">
        <v>1069</v>
      </c>
      <c r="P846" s="815" t="s">
        <v>960</v>
      </c>
      <c r="Q846" s="816">
        <v>1</v>
      </c>
      <c r="R846" s="816">
        <v>476</v>
      </c>
      <c r="S846" s="879"/>
      <c r="U846" s="815" t="s">
        <v>934</v>
      </c>
      <c r="V846" s="815" t="s">
        <v>813</v>
      </c>
      <c r="W846" s="816">
        <v>2157</v>
      </c>
      <c r="X846" s="815" t="s">
        <v>810</v>
      </c>
    </row>
    <row r="847" spans="1:24" ht="15">
      <c r="A847" s="815" t="s">
        <v>915</v>
      </c>
      <c r="B847" s="815" t="s">
        <v>681</v>
      </c>
      <c r="C847" s="815" t="s">
        <v>809</v>
      </c>
      <c r="D847" s="815" t="s">
        <v>812</v>
      </c>
      <c r="E847" s="816">
        <v>187</v>
      </c>
      <c r="G847" s="815" t="s">
        <v>960</v>
      </c>
      <c r="H847" s="816">
        <v>0</v>
      </c>
      <c r="I847" s="816">
        <v>68</v>
      </c>
      <c r="K847" s="815" t="s">
        <v>688</v>
      </c>
      <c r="L847" s="815" t="s">
        <v>921</v>
      </c>
      <c r="M847" s="815" t="s">
        <v>851</v>
      </c>
      <c r="N847" s="816">
        <v>1</v>
      </c>
      <c r="P847" s="815" t="s">
        <v>960</v>
      </c>
      <c r="Q847" s="816">
        <v>2</v>
      </c>
      <c r="R847" s="816">
        <v>1428</v>
      </c>
      <c r="S847" s="879"/>
      <c r="U847" s="815" t="s">
        <v>934</v>
      </c>
      <c r="V847" s="815" t="s">
        <v>813</v>
      </c>
      <c r="W847" s="816">
        <v>2352</v>
      </c>
      <c r="X847" s="815" t="s">
        <v>809</v>
      </c>
    </row>
    <row r="848" spans="1:24" ht="15">
      <c r="A848" s="815" t="s">
        <v>915</v>
      </c>
      <c r="B848" s="815" t="s">
        <v>681</v>
      </c>
      <c r="C848" s="815" t="s">
        <v>809</v>
      </c>
      <c r="D848" s="815" t="s">
        <v>811</v>
      </c>
      <c r="E848" s="816">
        <v>386</v>
      </c>
      <c r="G848" s="815" t="s">
        <v>960</v>
      </c>
      <c r="H848" s="816">
        <v>1</v>
      </c>
      <c r="I848" s="816">
        <v>423</v>
      </c>
      <c r="K848" s="815" t="s">
        <v>688</v>
      </c>
      <c r="L848" s="815" t="s">
        <v>921</v>
      </c>
      <c r="M848" s="815" t="s">
        <v>852</v>
      </c>
      <c r="N848" s="816">
        <v>123</v>
      </c>
      <c r="P848" s="815" t="s">
        <v>960</v>
      </c>
      <c r="Q848" s="816">
        <v>3</v>
      </c>
      <c r="R848" s="816">
        <v>658</v>
      </c>
      <c r="S848" s="879"/>
      <c r="U848" s="815" t="s">
        <v>935</v>
      </c>
      <c r="V848" s="815" t="s">
        <v>814</v>
      </c>
      <c r="W848" s="816">
        <v>90</v>
      </c>
      <c r="X848" s="815" t="s">
        <v>810</v>
      </c>
    </row>
    <row r="849" spans="1:24" ht="15">
      <c r="A849" s="815" t="s">
        <v>915</v>
      </c>
      <c r="B849" s="815" t="s">
        <v>683</v>
      </c>
      <c r="C849" s="815" t="s">
        <v>810</v>
      </c>
      <c r="D849" s="815" t="s">
        <v>811</v>
      </c>
      <c r="E849" s="816">
        <v>1</v>
      </c>
      <c r="G849" s="815" t="s">
        <v>960</v>
      </c>
      <c r="H849" s="816">
        <v>2</v>
      </c>
      <c r="I849" s="816">
        <v>1332</v>
      </c>
      <c r="K849" s="815" t="s">
        <v>688</v>
      </c>
      <c r="L849" s="815" t="s">
        <v>921</v>
      </c>
      <c r="M849" s="815" t="s">
        <v>853</v>
      </c>
      <c r="N849" s="816">
        <v>3</v>
      </c>
      <c r="P849" s="815" t="s">
        <v>960</v>
      </c>
      <c r="Q849" s="816">
        <v>4</v>
      </c>
      <c r="R849" s="816">
        <v>4555</v>
      </c>
      <c r="S849" s="879"/>
      <c r="U849" s="815" t="s">
        <v>935</v>
      </c>
      <c r="V849" s="815" t="s">
        <v>814</v>
      </c>
      <c r="W849" s="816">
        <v>52</v>
      </c>
      <c r="X849" s="815" t="s">
        <v>809</v>
      </c>
    </row>
    <row r="850" spans="1:24" ht="15">
      <c r="A850" s="815" t="s">
        <v>915</v>
      </c>
      <c r="B850" s="815" t="s">
        <v>815</v>
      </c>
      <c r="C850" s="815" t="s">
        <v>809</v>
      </c>
      <c r="D850" s="815" t="s">
        <v>812</v>
      </c>
      <c r="E850" s="816">
        <v>1</v>
      </c>
      <c r="G850" s="815" t="s">
        <v>960</v>
      </c>
      <c r="H850" s="816">
        <v>3</v>
      </c>
      <c r="I850" s="816">
        <v>692</v>
      </c>
      <c r="K850" s="815" t="s">
        <v>688</v>
      </c>
      <c r="L850" s="815" t="s">
        <v>921</v>
      </c>
      <c r="M850" s="815" t="s">
        <v>856</v>
      </c>
      <c r="N850" s="816">
        <v>3</v>
      </c>
      <c r="P850" s="815" t="s">
        <v>960</v>
      </c>
      <c r="Q850" s="816">
        <v>5</v>
      </c>
      <c r="R850" s="816">
        <v>585</v>
      </c>
      <c r="S850" s="879"/>
      <c r="U850" s="815" t="s">
        <v>935</v>
      </c>
      <c r="V850" s="815" t="s">
        <v>813</v>
      </c>
      <c r="W850" s="816">
        <v>34</v>
      </c>
      <c r="X850" s="815" t="s">
        <v>810</v>
      </c>
    </row>
    <row r="851" spans="1:24" ht="15">
      <c r="A851" s="815" t="s">
        <v>915</v>
      </c>
      <c r="B851" s="815" t="s">
        <v>815</v>
      </c>
      <c r="C851" s="815" t="s">
        <v>809</v>
      </c>
      <c r="D851" s="815" t="s">
        <v>811</v>
      </c>
      <c r="E851" s="816">
        <v>4</v>
      </c>
      <c r="G851" s="815" t="s">
        <v>960</v>
      </c>
      <c r="H851" s="816">
        <v>4</v>
      </c>
      <c r="I851" s="816">
        <v>3306</v>
      </c>
      <c r="K851" s="815" t="s">
        <v>688</v>
      </c>
      <c r="L851" s="815" t="s">
        <v>921</v>
      </c>
      <c r="M851" s="815" t="s">
        <v>863</v>
      </c>
      <c r="N851" s="816">
        <v>1</v>
      </c>
      <c r="P851" s="815" t="s">
        <v>960</v>
      </c>
      <c r="Q851" s="816">
        <v>6</v>
      </c>
      <c r="R851" s="816">
        <v>607</v>
      </c>
      <c r="S851" s="879"/>
      <c r="U851" s="815" t="s">
        <v>935</v>
      </c>
      <c r="V851" s="815" t="s">
        <v>813</v>
      </c>
      <c r="W851" s="816">
        <v>195</v>
      </c>
      <c r="X851" s="815" t="s">
        <v>809</v>
      </c>
    </row>
    <row r="852" spans="1:24" ht="15">
      <c r="A852" s="815" t="s">
        <v>915</v>
      </c>
      <c r="B852" s="815" t="s">
        <v>814</v>
      </c>
      <c r="C852" s="815" t="s">
        <v>810</v>
      </c>
      <c r="D852" s="815" t="s">
        <v>811</v>
      </c>
      <c r="E852" s="816">
        <v>1</v>
      </c>
      <c r="G852" s="815" t="s">
        <v>960</v>
      </c>
      <c r="H852" s="816">
        <v>5</v>
      </c>
      <c r="I852" s="816">
        <v>562</v>
      </c>
      <c r="K852" s="815" t="s">
        <v>688</v>
      </c>
      <c r="L852" s="815" t="s">
        <v>921</v>
      </c>
      <c r="M852" s="815" t="s">
        <v>684</v>
      </c>
      <c r="N852" s="816">
        <v>1</v>
      </c>
      <c r="P852" s="815" t="s">
        <v>960</v>
      </c>
      <c r="Q852" s="816">
        <v>7</v>
      </c>
      <c r="R852" s="816">
        <v>518</v>
      </c>
      <c r="S852" s="879"/>
      <c r="U852" s="815" t="s">
        <v>936</v>
      </c>
      <c r="V852" s="815" t="s">
        <v>814</v>
      </c>
      <c r="W852" s="816">
        <v>30</v>
      </c>
      <c r="X852" s="815" t="s">
        <v>810</v>
      </c>
    </row>
    <row r="853" spans="1:24" ht="15">
      <c r="A853" s="815" t="s">
        <v>915</v>
      </c>
      <c r="B853" s="815" t="s">
        <v>997</v>
      </c>
      <c r="C853" s="815" t="s">
        <v>810</v>
      </c>
      <c r="D853" s="815" t="s">
        <v>812</v>
      </c>
      <c r="E853" s="816">
        <v>136</v>
      </c>
      <c r="G853" s="815" t="s">
        <v>960</v>
      </c>
      <c r="H853" s="816">
        <v>6</v>
      </c>
      <c r="I853" s="816">
        <v>591</v>
      </c>
      <c r="K853" s="815" t="s">
        <v>688</v>
      </c>
      <c r="L853" s="815" t="s">
        <v>921</v>
      </c>
      <c r="M853" s="815" t="s">
        <v>687</v>
      </c>
      <c r="N853" s="816">
        <v>1241</v>
      </c>
      <c r="P853" s="815" t="s">
        <v>960</v>
      </c>
      <c r="Q853" s="816">
        <v>8</v>
      </c>
      <c r="R853" s="816">
        <v>434</v>
      </c>
      <c r="S853" s="879"/>
      <c r="U853" s="815" t="s">
        <v>936</v>
      </c>
      <c r="V853" s="815" t="s">
        <v>814</v>
      </c>
      <c r="W853" s="816">
        <v>23</v>
      </c>
      <c r="X853" s="815" t="s">
        <v>809</v>
      </c>
    </row>
    <row r="854" spans="1:24" ht="15">
      <c r="A854" s="815" t="s">
        <v>915</v>
      </c>
      <c r="B854" s="815" t="s">
        <v>997</v>
      </c>
      <c r="C854" s="815" t="s">
        <v>810</v>
      </c>
      <c r="D854" s="815" t="s">
        <v>811</v>
      </c>
      <c r="E854" s="816">
        <v>530</v>
      </c>
      <c r="G854" s="815" t="s">
        <v>960</v>
      </c>
      <c r="H854" s="816">
        <v>7</v>
      </c>
      <c r="I854" s="816">
        <v>563</v>
      </c>
      <c r="K854" s="815" t="s">
        <v>688</v>
      </c>
      <c r="L854" s="815" t="s">
        <v>921</v>
      </c>
      <c r="M854" s="815" t="s">
        <v>689</v>
      </c>
      <c r="N854" s="816">
        <v>12</v>
      </c>
      <c r="P854" s="815" t="s">
        <v>960</v>
      </c>
      <c r="Q854" s="816">
        <v>9</v>
      </c>
      <c r="R854" s="816">
        <v>310</v>
      </c>
      <c r="S854" s="879"/>
      <c r="U854" s="815" t="s">
        <v>936</v>
      </c>
      <c r="V854" s="815" t="s">
        <v>813</v>
      </c>
      <c r="W854" s="816">
        <v>65</v>
      </c>
      <c r="X854" s="815" t="s">
        <v>810</v>
      </c>
    </row>
    <row r="855" spans="1:24" ht="15">
      <c r="A855" s="815" t="s">
        <v>915</v>
      </c>
      <c r="B855" s="815" t="s">
        <v>997</v>
      </c>
      <c r="C855" s="815" t="s">
        <v>809</v>
      </c>
      <c r="D855" s="815" t="s">
        <v>812</v>
      </c>
      <c r="E855" s="816">
        <v>121</v>
      </c>
      <c r="G855" s="815" t="s">
        <v>960</v>
      </c>
      <c r="H855" s="816">
        <v>8</v>
      </c>
      <c r="I855" s="816">
        <v>510</v>
      </c>
      <c r="K855" s="815" t="s">
        <v>688</v>
      </c>
      <c r="L855" s="815" t="s">
        <v>921</v>
      </c>
      <c r="M855" s="815" t="s">
        <v>690</v>
      </c>
      <c r="N855" s="816">
        <v>1</v>
      </c>
      <c r="P855" s="815" t="s">
        <v>960</v>
      </c>
      <c r="Q855" s="816">
        <v>10</v>
      </c>
      <c r="R855" s="816">
        <v>198</v>
      </c>
      <c r="S855" s="879"/>
      <c r="U855" s="815" t="s">
        <v>936</v>
      </c>
      <c r="V855" s="815" t="s">
        <v>813</v>
      </c>
      <c r="W855" s="816">
        <v>180</v>
      </c>
      <c r="X855" s="815" t="s">
        <v>809</v>
      </c>
    </row>
    <row r="856" spans="1:24" ht="15">
      <c r="A856" s="815" t="s">
        <v>915</v>
      </c>
      <c r="B856" s="815" t="s">
        <v>997</v>
      </c>
      <c r="C856" s="815" t="s">
        <v>809</v>
      </c>
      <c r="D856" s="815" t="s">
        <v>811</v>
      </c>
      <c r="E856" s="816">
        <v>345</v>
      </c>
      <c r="G856" s="815" t="s">
        <v>960</v>
      </c>
      <c r="H856" s="816">
        <v>9</v>
      </c>
      <c r="I856" s="816">
        <v>391</v>
      </c>
      <c r="K856" s="815" t="s">
        <v>688</v>
      </c>
      <c r="L856" s="815" t="s">
        <v>921</v>
      </c>
      <c r="M856" s="815" t="s">
        <v>691</v>
      </c>
      <c r="N856" s="816">
        <v>186</v>
      </c>
      <c r="P856" s="815" t="s">
        <v>960</v>
      </c>
      <c r="Q856" s="816">
        <v>11</v>
      </c>
      <c r="R856" s="816">
        <v>111</v>
      </c>
      <c r="S856" s="879"/>
      <c r="U856" s="815" t="s">
        <v>937</v>
      </c>
      <c r="V856" s="815" t="s">
        <v>814</v>
      </c>
      <c r="W856" s="816">
        <v>25</v>
      </c>
      <c r="X856" s="815" t="s">
        <v>810</v>
      </c>
    </row>
    <row r="857" spans="1:24" ht="15">
      <c r="A857" s="815" t="s">
        <v>915</v>
      </c>
      <c r="B857" s="815" t="s">
        <v>998</v>
      </c>
      <c r="C857" s="815" t="s">
        <v>810</v>
      </c>
      <c r="D857" s="815" t="s">
        <v>812</v>
      </c>
      <c r="E857" s="816">
        <v>1</v>
      </c>
      <c r="G857" s="815" t="s">
        <v>960</v>
      </c>
      <c r="H857" s="816">
        <v>10</v>
      </c>
      <c r="I857" s="816">
        <v>302</v>
      </c>
      <c r="K857" s="815" t="s">
        <v>688</v>
      </c>
      <c r="L857" s="815" t="s">
        <v>931</v>
      </c>
      <c r="M857" s="815" t="s">
        <v>677</v>
      </c>
      <c r="N857" s="816">
        <v>9</v>
      </c>
      <c r="P857" s="815" t="s">
        <v>960</v>
      </c>
      <c r="Q857" s="816">
        <v>12</v>
      </c>
      <c r="R857" s="816">
        <v>123</v>
      </c>
      <c r="S857" s="879"/>
      <c r="U857" s="815" t="s">
        <v>937</v>
      </c>
      <c r="V857" s="815" t="s">
        <v>814</v>
      </c>
      <c r="W857" s="816">
        <v>13</v>
      </c>
      <c r="X857" s="815" t="s">
        <v>809</v>
      </c>
    </row>
    <row r="858" spans="1:24" ht="15">
      <c r="A858" s="815" t="s">
        <v>915</v>
      </c>
      <c r="B858" s="815" t="s">
        <v>998</v>
      </c>
      <c r="C858" s="815" t="s">
        <v>810</v>
      </c>
      <c r="D858" s="815" t="s">
        <v>811</v>
      </c>
      <c r="E858" s="816">
        <v>4</v>
      </c>
      <c r="G858" s="815" t="s">
        <v>960</v>
      </c>
      <c r="H858" s="816">
        <v>11</v>
      </c>
      <c r="I858" s="816">
        <v>206</v>
      </c>
      <c r="K858" s="815" t="s">
        <v>688</v>
      </c>
      <c r="L858" s="815" t="s">
        <v>931</v>
      </c>
      <c r="M858" s="815" t="s">
        <v>848</v>
      </c>
      <c r="N858" s="816">
        <v>1</v>
      </c>
      <c r="P858" s="815" t="s">
        <v>940</v>
      </c>
      <c r="Q858" s="816">
        <v>0</v>
      </c>
      <c r="R858" s="816">
        <v>10</v>
      </c>
      <c r="S858" s="879"/>
      <c r="U858" s="815" t="s">
        <v>937</v>
      </c>
      <c r="V858" s="815" t="s">
        <v>813</v>
      </c>
      <c r="W858" s="816">
        <v>16</v>
      </c>
      <c r="X858" s="815" t="s">
        <v>810</v>
      </c>
    </row>
    <row r="859" spans="1:24" ht="15">
      <c r="A859" s="815" t="s">
        <v>915</v>
      </c>
      <c r="B859" s="815" t="s">
        <v>998</v>
      </c>
      <c r="C859" s="815" t="s">
        <v>809</v>
      </c>
      <c r="D859" s="815" t="s">
        <v>811</v>
      </c>
      <c r="E859" s="816">
        <v>1</v>
      </c>
      <c r="G859" s="815" t="s">
        <v>960</v>
      </c>
      <c r="H859" s="816">
        <v>12</v>
      </c>
      <c r="I859" s="816">
        <v>240</v>
      </c>
      <c r="K859" s="815" t="s">
        <v>688</v>
      </c>
      <c r="L859" s="815" t="s">
        <v>931</v>
      </c>
      <c r="M859" s="815" t="s">
        <v>851</v>
      </c>
      <c r="N859" s="816">
        <v>1</v>
      </c>
      <c r="P859" s="815" t="s">
        <v>940</v>
      </c>
      <c r="Q859" s="816">
        <v>1</v>
      </c>
      <c r="R859" s="816">
        <v>25</v>
      </c>
      <c r="S859" s="879"/>
      <c r="U859" s="815" t="s">
        <v>937</v>
      </c>
      <c r="V859" s="815" t="s">
        <v>813</v>
      </c>
      <c r="W859" s="816">
        <v>38</v>
      </c>
      <c r="X859" s="815" t="s">
        <v>809</v>
      </c>
    </row>
    <row r="860" spans="1:24" ht="15">
      <c r="A860" s="815" t="s">
        <v>926</v>
      </c>
      <c r="B860" s="815" t="s">
        <v>996</v>
      </c>
      <c r="C860" s="815" t="s">
        <v>810</v>
      </c>
      <c r="D860" s="815" t="s">
        <v>812</v>
      </c>
      <c r="E860" s="816">
        <v>3</v>
      </c>
      <c r="G860" s="815" t="s">
        <v>940</v>
      </c>
      <c r="H860" s="816">
        <v>0</v>
      </c>
      <c r="I860" s="816">
        <v>54</v>
      </c>
      <c r="K860" s="815" t="s">
        <v>688</v>
      </c>
      <c r="L860" s="815" t="s">
        <v>931</v>
      </c>
      <c r="M860" s="815" t="s">
        <v>852</v>
      </c>
      <c r="N860" s="816">
        <v>48</v>
      </c>
      <c r="P860" s="815" t="s">
        <v>940</v>
      </c>
      <c r="Q860" s="816">
        <v>2</v>
      </c>
      <c r="R860" s="816">
        <v>119</v>
      </c>
      <c r="S860" s="879"/>
      <c r="U860" s="815" t="s">
        <v>939</v>
      </c>
      <c r="V860" s="815" t="s">
        <v>815</v>
      </c>
      <c r="W860" s="816">
        <v>1</v>
      </c>
      <c r="X860" s="815" t="s">
        <v>810</v>
      </c>
    </row>
    <row r="861" spans="1:24" ht="15">
      <c r="A861" s="815" t="s">
        <v>926</v>
      </c>
      <c r="B861" s="815" t="s">
        <v>996</v>
      </c>
      <c r="C861" s="815" t="s">
        <v>810</v>
      </c>
      <c r="D861" s="815" t="s">
        <v>811</v>
      </c>
      <c r="E861" s="816">
        <v>1</v>
      </c>
      <c r="G861" s="815" t="s">
        <v>940</v>
      </c>
      <c r="H861" s="816">
        <v>1</v>
      </c>
      <c r="I861" s="816">
        <v>339</v>
      </c>
      <c r="K861" s="815" t="s">
        <v>688</v>
      </c>
      <c r="L861" s="815" t="s">
        <v>931</v>
      </c>
      <c r="M861" s="815" t="s">
        <v>853</v>
      </c>
      <c r="N861" s="816">
        <v>11</v>
      </c>
      <c r="P861" s="815" t="s">
        <v>940</v>
      </c>
      <c r="Q861" s="816">
        <v>3</v>
      </c>
      <c r="R861" s="816">
        <v>73</v>
      </c>
      <c r="S861" s="879"/>
      <c r="U861" s="815" t="s">
        <v>939</v>
      </c>
      <c r="V861" s="815" t="s">
        <v>814</v>
      </c>
      <c r="W861" s="816">
        <v>379</v>
      </c>
      <c r="X861" s="815" t="s">
        <v>810</v>
      </c>
    </row>
    <row r="862" spans="1:24" ht="15">
      <c r="A862" s="815" t="s">
        <v>926</v>
      </c>
      <c r="B862" s="815" t="s">
        <v>996</v>
      </c>
      <c r="C862" s="815" t="s">
        <v>809</v>
      </c>
      <c r="D862" s="815" t="s">
        <v>812</v>
      </c>
      <c r="E862" s="816">
        <v>9</v>
      </c>
      <c r="G862" s="815" t="s">
        <v>940</v>
      </c>
      <c r="H862" s="816">
        <v>2</v>
      </c>
      <c r="I862" s="816">
        <v>1118</v>
      </c>
      <c r="K862" s="815" t="s">
        <v>688</v>
      </c>
      <c r="L862" s="815" t="s">
        <v>931</v>
      </c>
      <c r="M862" s="815" t="s">
        <v>855</v>
      </c>
      <c r="N862" s="816">
        <v>1</v>
      </c>
      <c r="P862" s="815" t="s">
        <v>940</v>
      </c>
      <c r="Q862" s="816">
        <v>4</v>
      </c>
      <c r="R862" s="816">
        <v>454</v>
      </c>
      <c r="S862" s="879"/>
      <c r="U862" s="815" t="s">
        <v>939</v>
      </c>
      <c r="V862" s="815" t="s">
        <v>814</v>
      </c>
      <c r="W862" s="816">
        <v>205</v>
      </c>
      <c r="X862" s="815" t="s">
        <v>809</v>
      </c>
    </row>
    <row r="863" spans="1:24" ht="15">
      <c r="A863" s="815" t="s">
        <v>926</v>
      </c>
      <c r="B863" s="815" t="s">
        <v>996</v>
      </c>
      <c r="C863" s="815" t="s">
        <v>809</v>
      </c>
      <c r="D863" s="815" t="s">
        <v>811</v>
      </c>
      <c r="E863" s="816">
        <v>1</v>
      </c>
      <c r="G863" s="815" t="s">
        <v>940</v>
      </c>
      <c r="H863" s="816">
        <v>3</v>
      </c>
      <c r="I863" s="816">
        <v>611</v>
      </c>
      <c r="K863" s="815" t="s">
        <v>688</v>
      </c>
      <c r="L863" s="815" t="s">
        <v>931</v>
      </c>
      <c r="M863" s="815" t="s">
        <v>856</v>
      </c>
      <c r="N863" s="816">
        <v>2</v>
      </c>
      <c r="P863" s="815" t="s">
        <v>940</v>
      </c>
      <c r="Q863" s="816">
        <v>5</v>
      </c>
      <c r="R863" s="816">
        <v>67</v>
      </c>
      <c r="S863" s="879"/>
      <c r="U863" s="815" t="s">
        <v>939</v>
      </c>
      <c r="V863" s="815" t="s">
        <v>813</v>
      </c>
      <c r="W863" s="816">
        <v>389</v>
      </c>
      <c r="X863" s="815" t="s">
        <v>810</v>
      </c>
    </row>
    <row r="864" spans="1:24" ht="15">
      <c r="A864" s="815" t="s">
        <v>926</v>
      </c>
      <c r="B864" s="815" t="s">
        <v>677</v>
      </c>
      <c r="C864" s="815" t="s">
        <v>810</v>
      </c>
      <c r="D864" s="815" t="s">
        <v>812</v>
      </c>
      <c r="E864" s="816">
        <v>1504</v>
      </c>
      <c r="G864" s="815" t="s">
        <v>940</v>
      </c>
      <c r="H864" s="816">
        <v>4</v>
      </c>
      <c r="I864" s="816">
        <v>2518</v>
      </c>
      <c r="K864" s="815" t="s">
        <v>688</v>
      </c>
      <c r="L864" s="815" t="s">
        <v>931</v>
      </c>
      <c r="M864" s="815" t="s">
        <v>681</v>
      </c>
      <c r="N864" s="816">
        <v>6</v>
      </c>
      <c r="P864" s="815" t="s">
        <v>940</v>
      </c>
      <c r="Q864" s="816">
        <v>6</v>
      </c>
      <c r="R864" s="816">
        <v>59</v>
      </c>
      <c r="S864" s="879"/>
      <c r="U864" s="815" t="s">
        <v>939</v>
      </c>
      <c r="V864" s="815" t="s">
        <v>813</v>
      </c>
      <c r="W864" s="816">
        <v>577</v>
      </c>
      <c r="X864" s="815" t="s">
        <v>809</v>
      </c>
    </row>
    <row r="865" spans="1:24" ht="15">
      <c r="A865" s="815" t="s">
        <v>926</v>
      </c>
      <c r="B865" s="815" t="s">
        <v>677</v>
      </c>
      <c r="C865" s="815" t="s">
        <v>810</v>
      </c>
      <c r="D865" s="815" t="s">
        <v>811</v>
      </c>
      <c r="E865" s="816">
        <v>702</v>
      </c>
      <c r="G865" s="815" t="s">
        <v>940</v>
      </c>
      <c r="H865" s="816">
        <v>5</v>
      </c>
      <c r="I865" s="816">
        <v>468</v>
      </c>
      <c r="K865" s="815" t="s">
        <v>688</v>
      </c>
      <c r="L865" s="815" t="s">
        <v>931</v>
      </c>
      <c r="M865" s="815" t="s">
        <v>857</v>
      </c>
      <c r="N865" s="816">
        <v>8</v>
      </c>
      <c r="P865" s="815" t="s">
        <v>940</v>
      </c>
      <c r="Q865" s="816">
        <v>7</v>
      </c>
      <c r="R865" s="816">
        <v>72</v>
      </c>
      <c r="S865" s="879"/>
      <c r="U865" s="815" t="s">
        <v>941</v>
      </c>
      <c r="V865" s="815" t="s">
        <v>814</v>
      </c>
      <c r="W865" s="816">
        <v>32</v>
      </c>
      <c r="X865" s="815" t="s">
        <v>810</v>
      </c>
    </row>
    <row r="866" spans="1:24" ht="15">
      <c r="A866" s="815" t="s">
        <v>926</v>
      </c>
      <c r="B866" s="815" t="s">
        <v>677</v>
      </c>
      <c r="C866" s="815" t="s">
        <v>809</v>
      </c>
      <c r="D866" s="815" t="s">
        <v>812</v>
      </c>
      <c r="E866" s="816">
        <v>1612</v>
      </c>
      <c r="G866" s="815" t="s">
        <v>940</v>
      </c>
      <c r="H866" s="816">
        <v>6</v>
      </c>
      <c r="I866" s="816">
        <v>466</v>
      </c>
      <c r="K866" s="815" t="s">
        <v>688</v>
      </c>
      <c r="L866" s="815" t="s">
        <v>931</v>
      </c>
      <c r="M866" s="815" t="s">
        <v>858</v>
      </c>
      <c r="N866" s="816">
        <v>6</v>
      </c>
      <c r="P866" s="815" t="s">
        <v>940</v>
      </c>
      <c r="Q866" s="816">
        <v>8</v>
      </c>
      <c r="R866" s="816">
        <v>64</v>
      </c>
      <c r="S866" s="879"/>
      <c r="U866" s="815" t="s">
        <v>941</v>
      </c>
      <c r="V866" s="815" t="s">
        <v>814</v>
      </c>
      <c r="W866" s="816">
        <v>17</v>
      </c>
      <c r="X866" s="815" t="s">
        <v>809</v>
      </c>
    </row>
    <row r="867" spans="1:24" ht="15">
      <c r="A867" s="815" t="s">
        <v>926</v>
      </c>
      <c r="B867" s="815" t="s">
        <v>677</v>
      </c>
      <c r="C867" s="815" t="s">
        <v>809</v>
      </c>
      <c r="D867" s="815" t="s">
        <v>811</v>
      </c>
      <c r="E867" s="816">
        <v>653</v>
      </c>
      <c r="G867" s="815" t="s">
        <v>940</v>
      </c>
      <c r="H867" s="816">
        <v>7</v>
      </c>
      <c r="I867" s="816">
        <v>481</v>
      </c>
      <c r="K867" s="815" t="s">
        <v>688</v>
      </c>
      <c r="L867" s="815" t="s">
        <v>931</v>
      </c>
      <c r="M867" s="815" t="s">
        <v>863</v>
      </c>
      <c r="N867" s="816">
        <v>15</v>
      </c>
      <c r="P867" s="815" t="s">
        <v>940</v>
      </c>
      <c r="Q867" s="816">
        <v>9</v>
      </c>
      <c r="R867" s="816">
        <v>37</v>
      </c>
      <c r="S867" s="879"/>
      <c r="U867" s="815" t="s">
        <v>941</v>
      </c>
      <c r="V867" s="815" t="s">
        <v>813</v>
      </c>
      <c r="W867" s="816">
        <v>14</v>
      </c>
      <c r="X867" s="815" t="s">
        <v>810</v>
      </c>
    </row>
    <row r="868" spans="1:24" ht="15">
      <c r="A868" s="815" t="s">
        <v>926</v>
      </c>
      <c r="B868" s="815" t="s">
        <v>681</v>
      </c>
      <c r="C868" s="815" t="s">
        <v>810</v>
      </c>
      <c r="D868" s="815" t="s">
        <v>812</v>
      </c>
      <c r="E868" s="816">
        <v>120</v>
      </c>
      <c r="G868" s="815" t="s">
        <v>940</v>
      </c>
      <c r="H868" s="816">
        <v>8</v>
      </c>
      <c r="I868" s="816">
        <v>387</v>
      </c>
      <c r="K868" s="815" t="s">
        <v>688</v>
      </c>
      <c r="L868" s="815" t="s">
        <v>931</v>
      </c>
      <c r="M868" s="815" t="s">
        <v>864</v>
      </c>
      <c r="N868" s="816">
        <v>36</v>
      </c>
      <c r="P868" s="815" t="s">
        <v>940</v>
      </c>
      <c r="Q868" s="816">
        <v>10</v>
      </c>
      <c r="R868" s="816">
        <v>34</v>
      </c>
      <c r="S868" s="879"/>
      <c r="U868" s="815" t="s">
        <v>941</v>
      </c>
      <c r="V868" s="815" t="s">
        <v>813</v>
      </c>
      <c r="W868" s="816">
        <v>63</v>
      </c>
      <c r="X868" s="815" t="s">
        <v>809</v>
      </c>
    </row>
    <row r="869" spans="1:24" ht="15">
      <c r="A869" s="815" t="s">
        <v>926</v>
      </c>
      <c r="B869" s="815" t="s">
        <v>681</v>
      </c>
      <c r="C869" s="815" t="s">
        <v>810</v>
      </c>
      <c r="D869" s="815" t="s">
        <v>811</v>
      </c>
      <c r="E869" s="816">
        <v>100</v>
      </c>
      <c r="G869" s="815" t="s">
        <v>940</v>
      </c>
      <c r="H869" s="816">
        <v>9</v>
      </c>
      <c r="I869" s="816">
        <v>348</v>
      </c>
      <c r="K869" s="815" t="s">
        <v>688</v>
      </c>
      <c r="L869" s="815" t="s">
        <v>931</v>
      </c>
      <c r="M869" s="815" t="s">
        <v>684</v>
      </c>
      <c r="N869" s="816">
        <v>40</v>
      </c>
      <c r="P869" s="815" t="s">
        <v>940</v>
      </c>
      <c r="Q869" s="816">
        <v>11</v>
      </c>
      <c r="R869" s="816">
        <v>29</v>
      </c>
      <c r="S869" s="879"/>
      <c r="U869" s="815" t="s">
        <v>943</v>
      </c>
      <c r="V869" s="815" t="s">
        <v>814</v>
      </c>
      <c r="W869" s="816">
        <v>13</v>
      </c>
      <c r="X869" s="815" t="s">
        <v>810</v>
      </c>
    </row>
    <row r="870" spans="1:24" ht="15">
      <c r="A870" s="815" t="s">
        <v>926</v>
      </c>
      <c r="B870" s="815" t="s">
        <v>681</v>
      </c>
      <c r="C870" s="815" t="s">
        <v>809</v>
      </c>
      <c r="D870" s="815" t="s">
        <v>812</v>
      </c>
      <c r="E870" s="816">
        <v>192</v>
      </c>
      <c r="G870" s="815" t="s">
        <v>940</v>
      </c>
      <c r="H870" s="816">
        <v>10</v>
      </c>
      <c r="I870" s="816">
        <v>233</v>
      </c>
      <c r="K870" s="815" t="s">
        <v>688</v>
      </c>
      <c r="L870" s="815" t="s">
        <v>931</v>
      </c>
      <c r="M870" s="815" t="s">
        <v>687</v>
      </c>
      <c r="N870" s="816">
        <v>5384</v>
      </c>
      <c r="P870" s="815" t="s">
        <v>940</v>
      </c>
      <c r="Q870" s="816">
        <v>12</v>
      </c>
      <c r="R870" s="816">
        <v>27</v>
      </c>
      <c r="S870" s="879"/>
      <c r="U870" s="815" t="s">
        <v>943</v>
      </c>
      <c r="V870" s="815" t="s">
        <v>814</v>
      </c>
      <c r="W870" s="816">
        <v>16</v>
      </c>
      <c r="X870" s="815" t="s">
        <v>809</v>
      </c>
    </row>
    <row r="871" spans="1:24" ht="15">
      <c r="A871" s="815" t="s">
        <v>926</v>
      </c>
      <c r="B871" s="815" t="s">
        <v>681</v>
      </c>
      <c r="C871" s="815" t="s">
        <v>809</v>
      </c>
      <c r="D871" s="815" t="s">
        <v>811</v>
      </c>
      <c r="E871" s="816">
        <v>104</v>
      </c>
      <c r="G871" s="815" t="s">
        <v>940</v>
      </c>
      <c r="H871" s="816">
        <v>11</v>
      </c>
      <c r="I871" s="816">
        <v>169</v>
      </c>
      <c r="K871" s="815" t="s">
        <v>688</v>
      </c>
      <c r="L871" s="815" t="s">
        <v>931</v>
      </c>
      <c r="M871" s="815" t="s">
        <v>689</v>
      </c>
      <c r="N871" s="816">
        <v>24</v>
      </c>
      <c r="P871" s="815" t="s">
        <v>870</v>
      </c>
      <c r="Q871" s="816">
        <v>0</v>
      </c>
      <c r="R871" s="816">
        <v>16</v>
      </c>
      <c r="S871" s="879"/>
      <c r="U871" s="815" t="s">
        <v>943</v>
      </c>
      <c r="V871" s="815" t="s">
        <v>813</v>
      </c>
      <c r="W871" s="816">
        <v>11</v>
      </c>
      <c r="X871" s="815" t="s">
        <v>810</v>
      </c>
    </row>
    <row r="872" spans="1:24" ht="15">
      <c r="A872" s="815" t="s">
        <v>926</v>
      </c>
      <c r="B872" s="815" t="s">
        <v>683</v>
      </c>
      <c r="C872" s="815" t="s">
        <v>810</v>
      </c>
      <c r="D872" s="815" t="s">
        <v>812</v>
      </c>
      <c r="E872" s="816">
        <v>9</v>
      </c>
      <c r="G872" s="815" t="s">
        <v>940</v>
      </c>
      <c r="H872" s="816">
        <v>12</v>
      </c>
      <c r="I872" s="816">
        <v>261</v>
      </c>
      <c r="K872" s="815" t="s">
        <v>688</v>
      </c>
      <c r="L872" s="815" t="s">
        <v>931</v>
      </c>
      <c r="M872" s="815" t="s">
        <v>690</v>
      </c>
      <c r="N872" s="816">
        <v>2</v>
      </c>
      <c r="P872" s="815" t="s">
        <v>870</v>
      </c>
      <c r="Q872" s="816">
        <v>1</v>
      </c>
      <c r="R872" s="816">
        <v>79</v>
      </c>
      <c r="S872" s="879"/>
      <c r="U872" s="815" t="s">
        <v>943</v>
      </c>
      <c r="V872" s="815" t="s">
        <v>813</v>
      </c>
      <c r="W872" s="816">
        <v>41</v>
      </c>
      <c r="X872" s="815" t="s">
        <v>809</v>
      </c>
    </row>
    <row r="873" spans="1:24" ht="15">
      <c r="A873" s="815" t="s">
        <v>926</v>
      </c>
      <c r="B873" s="815" t="s">
        <v>683</v>
      </c>
      <c r="C873" s="815" t="s">
        <v>810</v>
      </c>
      <c r="D873" s="815" t="s">
        <v>811</v>
      </c>
      <c r="E873" s="816">
        <v>3</v>
      </c>
      <c r="G873" s="815" t="s">
        <v>870</v>
      </c>
      <c r="H873" s="816">
        <v>0</v>
      </c>
      <c r="I873" s="816">
        <v>66</v>
      </c>
      <c r="K873" s="815" t="s">
        <v>688</v>
      </c>
      <c r="L873" s="815" t="s">
        <v>931</v>
      </c>
      <c r="M873" s="815" t="s">
        <v>691</v>
      </c>
      <c r="N873" s="816">
        <v>695</v>
      </c>
      <c r="P873" s="815" t="s">
        <v>870</v>
      </c>
      <c r="Q873" s="816">
        <v>2</v>
      </c>
      <c r="R873" s="816">
        <v>232</v>
      </c>
      <c r="S873" s="879"/>
      <c r="U873" s="815" t="s">
        <v>945</v>
      </c>
      <c r="V873" s="815" t="s">
        <v>814</v>
      </c>
      <c r="W873" s="816">
        <v>13</v>
      </c>
      <c r="X873" s="815" t="s">
        <v>810</v>
      </c>
    </row>
    <row r="874" spans="1:24" ht="15">
      <c r="A874" s="815" t="s">
        <v>926</v>
      </c>
      <c r="B874" s="815" t="s">
        <v>683</v>
      </c>
      <c r="C874" s="815" t="s">
        <v>809</v>
      </c>
      <c r="D874" s="815" t="s">
        <v>812</v>
      </c>
      <c r="E874" s="816">
        <v>13</v>
      </c>
      <c r="G874" s="815" t="s">
        <v>870</v>
      </c>
      <c r="H874" s="816">
        <v>1</v>
      </c>
      <c r="I874" s="816">
        <v>335</v>
      </c>
      <c r="K874" s="815" t="s">
        <v>688</v>
      </c>
      <c r="L874" s="815" t="s">
        <v>933</v>
      </c>
      <c r="M874" s="815" t="s">
        <v>677</v>
      </c>
      <c r="N874" s="816">
        <v>1</v>
      </c>
      <c r="P874" s="815" t="s">
        <v>870</v>
      </c>
      <c r="Q874" s="816">
        <v>3</v>
      </c>
      <c r="R874" s="816">
        <v>102</v>
      </c>
      <c r="S874" s="879"/>
      <c r="U874" s="815" t="s">
        <v>945</v>
      </c>
      <c r="V874" s="815" t="s">
        <v>814</v>
      </c>
      <c r="W874" s="816">
        <v>10</v>
      </c>
      <c r="X874" s="815" t="s">
        <v>809</v>
      </c>
    </row>
    <row r="875" spans="1:24" ht="15">
      <c r="A875" s="815" t="s">
        <v>926</v>
      </c>
      <c r="B875" s="815" t="s">
        <v>683</v>
      </c>
      <c r="C875" s="815" t="s">
        <v>809</v>
      </c>
      <c r="D875" s="815" t="s">
        <v>811</v>
      </c>
      <c r="E875" s="816">
        <v>4</v>
      </c>
      <c r="G875" s="815" t="s">
        <v>870</v>
      </c>
      <c r="H875" s="816">
        <v>2</v>
      </c>
      <c r="I875" s="816">
        <v>945</v>
      </c>
      <c r="K875" s="815" t="s">
        <v>688</v>
      </c>
      <c r="L875" s="815" t="s">
        <v>933</v>
      </c>
      <c r="M875" s="815" t="s">
        <v>847</v>
      </c>
      <c r="N875" s="816">
        <v>1</v>
      </c>
      <c r="P875" s="815" t="s">
        <v>870</v>
      </c>
      <c r="Q875" s="816">
        <v>4</v>
      </c>
      <c r="R875" s="816">
        <v>822</v>
      </c>
      <c r="S875" s="879"/>
      <c r="U875" s="815" t="s">
        <v>945</v>
      </c>
      <c r="V875" s="815" t="s">
        <v>813</v>
      </c>
      <c r="W875" s="816">
        <v>10</v>
      </c>
      <c r="X875" s="815" t="s">
        <v>810</v>
      </c>
    </row>
    <row r="876" spans="1:24" ht="15">
      <c r="A876" s="815" t="s">
        <v>926</v>
      </c>
      <c r="B876" s="815" t="s">
        <v>815</v>
      </c>
      <c r="C876" s="815" t="s">
        <v>810</v>
      </c>
      <c r="D876" s="815" t="s">
        <v>812</v>
      </c>
      <c r="E876" s="816">
        <v>1</v>
      </c>
      <c r="G876" s="815" t="s">
        <v>870</v>
      </c>
      <c r="H876" s="816">
        <v>3</v>
      </c>
      <c r="I876" s="816">
        <v>445</v>
      </c>
      <c r="K876" s="815" t="s">
        <v>688</v>
      </c>
      <c r="L876" s="815" t="s">
        <v>933</v>
      </c>
      <c r="M876" s="815" t="s">
        <v>848</v>
      </c>
      <c r="N876" s="816">
        <v>1</v>
      </c>
      <c r="P876" s="815" t="s">
        <v>870</v>
      </c>
      <c r="Q876" s="816">
        <v>5</v>
      </c>
      <c r="R876" s="816">
        <v>110</v>
      </c>
      <c r="S876" s="879"/>
      <c r="U876" s="815" t="s">
        <v>945</v>
      </c>
      <c r="V876" s="815" t="s">
        <v>813</v>
      </c>
      <c r="W876" s="816">
        <v>42</v>
      </c>
      <c r="X876" s="815" t="s">
        <v>809</v>
      </c>
    </row>
    <row r="877" spans="1:24" ht="15">
      <c r="A877" s="815" t="s">
        <v>926</v>
      </c>
      <c r="B877" s="815" t="s">
        <v>815</v>
      </c>
      <c r="C877" s="815" t="s">
        <v>810</v>
      </c>
      <c r="D877" s="815" t="s">
        <v>811</v>
      </c>
      <c r="E877" s="816">
        <v>1</v>
      </c>
      <c r="G877" s="815" t="s">
        <v>870</v>
      </c>
      <c r="H877" s="816">
        <v>4</v>
      </c>
      <c r="I877" s="816">
        <v>1858</v>
      </c>
      <c r="K877" s="815" t="s">
        <v>688</v>
      </c>
      <c r="L877" s="815" t="s">
        <v>933</v>
      </c>
      <c r="M877" s="815" t="s">
        <v>852</v>
      </c>
      <c r="N877" s="816">
        <v>5</v>
      </c>
      <c r="P877" s="815" t="s">
        <v>870</v>
      </c>
      <c r="Q877" s="816">
        <v>6</v>
      </c>
      <c r="R877" s="816">
        <v>110</v>
      </c>
      <c r="S877" s="879"/>
      <c r="U877" s="815" t="s">
        <v>947</v>
      </c>
      <c r="V877" s="815" t="s">
        <v>815</v>
      </c>
      <c r="W877" s="816">
        <v>2</v>
      </c>
      <c r="X877" s="815" t="s">
        <v>810</v>
      </c>
    </row>
    <row r="878" spans="1:24" ht="15">
      <c r="A878" s="815" t="s">
        <v>926</v>
      </c>
      <c r="B878" s="815" t="s">
        <v>815</v>
      </c>
      <c r="C878" s="815" t="s">
        <v>809</v>
      </c>
      <c r="D878" s="815" t="s">
        <v>812</v>
      </c>
      <c r="E878" s="816">
        <v>7</v>
      </c>
      <c r="G878" s="815" t="s">
        <v>870</v>
      </c>
      <c r="H878" s="816">
        <v>5</v>
      </c>
      <c r="I878" s="816">
        <v>321</v>
      </c>
      <c r="K878" s="815" t="s">
        <v>688</v>
      </c>
      <c r="L878" s="815" t="s">
        <v>933</v>
      </c>
      <c r="M878" s="815" t="s">
        <v>853</v>
      </c>
      <c r="N878" s="816">
        <v>12</v>
      </c>
      <c r="P878" s="815" t="s">
        <v>870</v>
      </c>
      <c r="Q878" s="816">
        <v>7</v>
      </c>
      <c r="R878" s="816">
        <v>92</v>
      </c>
      <c r="S878" s="879"/>
      <c r="U878" s="815" t="s">
        <v>947</v>
      </c>
      <c r="V878" s="815" t="s">
        <v>815</v>
      </c>
      <c r="W878" s="816">
        <v>1</v>
      </c>
      <c r="X878" s="815" t="s">
        <v>809</v>
      </c>
    </row>
    <row r="879" spans="1:24" ht="15">
      <c r="A879" s="815" t="s">
        <v>926</v>
      </c>
      <c r="B879" s="815" t="s">
        <v>815</v>
      </c>
      <c r="C879" s="815" t="s">
        <v>809</v>
      </c>
      <c r="D879" s="815" t="s">
        <v>811</v>
      </c>
      <c r="E879" s="816">
        <v>2</v>
      </c>
      <c r="G879" s="815" t="s">
        <v>870</v>
      </c>
      <c r="H879" s="816">
        <v>6</v>
      </c>
      <c r="I879" s="816">
        <v>377</v>
      </c>
      <c r="K879" s="815" t="s">
        <v>688</v>
      </c>
      <c r="L879" s="815" t="s">
        <v>933</v>
      </c>
      <c r="M879" s="815" t="s">
        <v>854</v>
      </c>
      <c r="N879" s="816">
        <v>2</v>
      </c>
      <c r="P879" s="815" t="s">
        <v>870</v>
      </c>
      <c r="Q879" s="816">
        <v>8</v>
      </c>
      <c r="R879" s="816">
        <v>56</v>
      </c>
      <c r="S879" s="879"/>
      <c r="U879" s="815" t="s">
        <v>947</v>
      </c>
      <c r="V879" s="815" t="s">
        <v>814</v>
      </c>
      <c r="W879" s="816">
        <v>333</v>
      </c>
      <c r="X879" s="815" t="s">
        <v>810</v>
      </c>
    </row>
    <row r="880" spans="1:24" ht="15">
      <c r="A880" s="815" t="s">
        <v>926</v>
      </c>
      <c r="B880" s="815" t="s">
        <v>814</v>
      </c>
      <c r="C880" s="815" t="s">
        <v>810</v>
      </c>
      <c r="D880" s="815" t="s">
        <v>812</v>
      </c>
      <c r="E880" s="816">
        <v>1</v>
      </c>
      <c r="G880" s="815" t="s">
        <v>870</v>
      </c>
      <c r="H880" s="816">
        <v>7</v>
      </c>
      <c r="I880" s="816">
        <v>370</v>
      </c>
      <c r="K880" s="815" t="s">
        <v>688</v>
      </c>
      <c r="L880" s="815" t="s">
        <v>933</v>
      </c>
      <c r="M880" s="815" t="s">
        <v>681</v>
      </c>
      <c r="N880" s="816">
        <v>2</v>
      </c>
      <c r="P880" s="815" t="s">
        <v>870</v>
      </c>
      <c r="Q880" s="816">
        <v>9</v>
      </c>
      <c r="R880" s="816">
        <v>43</v>
      </c>
      <c r="S880" s="879"/>
      <c r="U880" s="815" t="s">
        <v>947</v>
      </c>
      <c r="V880" s="815" t="s">
        <v>814</v>
      </c>
      <c r="W880" s="816">
        <v>222</v>
      </c>
      <c r="X880" s="815" t="s">
        <v>809</v>
      </c>
    </row>
    <row r="881" spans="1:24" ht="15">
      <c r="A881" s="815" t="s">
        <v>926</v>
      </c>
      <c r="B881" s="815" t="s">
        <v>814</v>
      </c>
      <c r="C881" s="815" t="s">
        <v>809</v>
      </c>
      <c r="D881" s="815" t="s">
        <v>812</v>
      </c>
      <c r="E881" s="816">
        <v>1</v>
      </c>
      <c r="G881" s="815" t="s">
        <v>870</v>
      </c>
      <c r="H881" s="816">
        <v>8</v>
      </c>
      <c r="I881" s="816">
        <v>330</v>
      </c>
      <c r="K881" s="815" t="s">
        <v>688</v>
      </c>
      <c r="L881" s="815" t="s">
        <v>933</v>
      </c>
      <c r="M881" s="815" t="s">
        <v>857</v>
      </c>
      <c r="N881" s="816">
        <v>6</v>
      </c>
      <c r="P881" s="815" t="s">
        <v>870</v>
      </c>
      <c r="Q881" s="816">
        <v>10</v>
      </c>
      <c r="R881" s="816">
        <v>29</v>
      </c>
      <c r="S881" s="879"/>
      <c r="U881" s="815" t="s">
        <v>947</v>
      </c>
      <c r="V881" s="815" t="s">
        <v>813</v>
      </c>
      <c r="W881" s="816">
        <v>344</v>
      </c>
      <c r="X881" s="815" t="s">
        <v>810</v>
      </c>
    </row>
    <row r="882" spans="1:24" ht="15">
      <c r="A882" s="815" t="s">
        <v>926</v>
      </c>
      <c r="B882" s="815" t="s">
        <v>814</v>
      </c>
      <c r="C882" s="815" t="s">
        <v>809</v>
      </c>
      <c r="D882" s="815" t="s">
        <v>811</v>
      </c>
      <c r="E882" s="816">
        <v>1</v>
      </c>
      <c r="G882" s="815" t="s">
        <v>870</v>
      </c>
      <c r="H882" s="816">
        <v>9</v>
      </c>
      <c r="I882" s="816">
        <v>245</v>
      </c>
      <c r="K882" s="815" t="s">
        <v>688</v>
      </c>
      <c r="L882" s="815" t="s">
        <v>933</v>
      </c>
      <c r="M882" s="815" t="s">
        <v>858</v>
      </c>
      <c r="N882" s="816">
        <v>1</v>
      </c>
      <c r="P882" s="815" t="s">
        <v>870</v>
      </c>
      <c r="Q882" s="816">
        <v>11</v>
      </c>
      <c r="R882" s="816">
        <v>20</v>
      </c>
      <c r="S882" s="879"/>
      <c r="U882" s="815" t="s">
        <v>947</v>
      </c>
      <c r="V882" s="815" t="s">
        <v>813</v>
      </c>
      <c r="W882" s="816">
        <v>583</v>
      </c>
      <c r="X882" s="815" t="s">
        <v>809</v>
      </c>
    </row>
    <row r="883" spans="1:24" ht="15">
      <c r="A883" s="815" t="s">
        <v>926</v>
      </c>
      <c r="B883" s="815" t="s">
        <v>997</v>
      </c>
      <c r="C883" s="815" t="s">
        <v>810</v>
      </c>
      <c r="D883" s="815" t="s">
        <v>812</v>
      </c>
      <c r="E883" s="816">
        <v>1866</v>
      </c>
      <c r="G883" s="815" t="s">
        <v>870</v>
      </c>
      <c r="H883" s="816">
        <v>10</v>
      </c>
      <c r="I883" s="816">
        <v>209</v>
      </c>
      <c r="K883" s="815" t="s">
        <v>688</v>
      </c>
      <c r="L883" s="815" t="s">
        <v>933</v>
      </c>
      <c r="M883" s="815" t="s">
        <v>863</v>
      </c>
      <c r="N883" s="816">
        <v>9</v>
      </c>
      <c r="P883" s="815" t="s">
        <v>870</v>
      </c>
      <c r="Q883" s="816">
        <v>12</v>
      </c>
      <c r="R883" s="816">
        <v>31</v>
      </c>
      <c r="S883" s="879"/>
      <c r="U883" s="815" t="s">
        <v>949</v>
      </c>
      <c r="V883" s="815" t="s">
        <v>814</v>
      </c>
      <c r="W883" s="816">
        <v>9</v>
      </c>
      <c r="X883" s="815" t="s">
        <v>810</v>
      </c>
    </row>
    <row r="884" spans="1:24" ht="15">
      <c r="A884" s="815" t="s">
        <v>926</v>
      </c>
      <c r="B884" s="815" t="s">
        <v>997</v>
      </c>
      <c r="C884" s="815" t="s">
        <v>810</v>
      </c>
      <c r="D884" s="815" t="s">
        <v>811</v>
      </c>
      <c r="E884" s="816">
        <v>1172</v>
      </c>
      <c r="G884" s="815" t="s">
        <v>870</v>
      </c>
      <c r="H884" s="816">
        <v>11</v>
      </c>
      <c r="I884" s="816">
        <v>143</v>
      </c>
      <c r="K884" s="815" t="s">
        <v>688</v>
      </c>
      <c r="L884" s="815" t="s">
        <v>933</v>
      </c>
      <c r="M884" s="815" t="s">
        <v>864</v>
      </c>
      <c r="N884" s="816">
        <v>8</v>
      </c>
      <c r="P884" s="815" t="s">
        <v>961</v>
      </c>
      <c r="Q884" s="816">
        <v>0</v>
      </c>
      <c r="R884" s="816">
        <v>450</v>
      </c>
      <c r="S884" s="879"/>
      <c r="U884" s="815" t="s">
        <v>949</v>
      </c>
      <c r="V884" s="815" t="s">
        <v>814</v>
      </c>
      <c r="W884" s="816">
        <v>18</v>
      </c>
      <c r="X884" s="815" t="s">
        <v>809</v>
      </c>
    </row>
    <row r="885" spans="1:24" ht="15">
      <c r="A885" s="815" t="s">
        <v>926</v>
      </c>
      <c r="B885" s="815" t="s">
        <v>997</v>
      </c>
      <c r="C885" s="815" t="s">
        <v>809</v>
      </c>
      <c r="D885" s="815" t="s">
        <v>812</v>
      </c>
      <c r="E885" s="816">
        <v>1966</v>
      </c>
      <c r="G885" s="815" t="s">
        <v>870</v>
      </c>
      <c r="H885" s="816">
        <v>12</v>
      </c>
      <c r="I885" s="816">
        <v>207</v>
      </c>
      <c r="K885" s="815" t="s">
        <v>688</v>
      </c>
      <c r="L885" s="815" t="s">
        <v>933</v>
      </c>
      <c r="M885" s="815" t="s">
        <v>684</v>
      </c>
      <c r="N885" s="816">
        <v>1</v>
      </c>
      <c r="P885" s="815" t="s">
        <v>961</v>
      </c>
      <c r="Q885" s="816">
        <v>1</v>
      </c>
      <c r="R885" s="816">
        <v>2039</v>
      </c>
      <c r="S885" s="879"/>
      <c r="U885" s="815" t="s">
        <v>949</v>
      </c>
      <c r="V885" s="815" t="s">
        <v>813</v>
      </c>
      <c r="W885" s="816">
        <v>28</v>
      </c>
      <c r="X885" s="815" t="s">
        <v>810</v>
      </c>
    </row>
    <row r="886" spans="1:24" ht="15">
      <c r="A886" s="815" t="s">
        <v>926</v>
      </c>
      <c r="B886" s="815" t="s">
        <v>997</v>
      </c>
      <c r="C886" s="815" t="s">
        <v>809</v>
      </c>
      <c r="D886" s="815" t="s">
        <v>811</v>
      </c>
      <c r="E886" s="816">
        <v>1047</v>
      </c>
      <c r="G886" s="815" t="s">
        <v>961</v>
      </c>
      <c r="H886" s="816">
        <v>0</v>
      </c>
      <c r="I886" s="816">
        <v>335</v>
      </c>
      <c r="K886" s="815" t="s">
        <v>688</v>
      </c>
      <c r="L886" s="815" t="s">
        <v>933</v>
      </c>
      <c r="M886" s="815" t="s">
        <v>687</v>
      </c>
      <c r="N886" s="816">
        <v>1988</v>
      </c>
      <c r="P886" s="815" t="s">
        <v>961</v>
      </c>
      <c r="Q886" s="816">
        <v>2</v>
      </c>
      <c r="R886" s="816">
        <v>5271</v>
      </c>
      <c r="S886" s="879"/>
      <c r="U886" s="815" t="s">
        <v>949</v>
      </c>
      <c r="V886" s="815" t="s">
        <v>813</v>
      </c>
      <c r="W886" s="816">
        <v>55</v>
      </c>
      <c r="X886" s="815" t="s">
        <v>809</v>
      </c>
    </row>
    <row r="887" spans="1:24" ht="15">
      <c r="A887" s="815" t="s">
        <v>926</v>
      </c>
      <c r="B887" s="815" t="s">
        <v>998</v>
      </c>
      <c r="C887" s="815" t="s">
        <v>810</v>
      </c>
      <c r="D887" s="815" t="s">
        <v>812</v>
      </c>
      <c r="E887" s="816">
        <v>2</v>
      </c>
      <c r="G887" s="815" t="s">
        <v>961</v>
      </c>
      <c r="H887" s="816">
        <v>1</v>
      </c>
      <c r="I887" s="816">
        <v>1084</v>
      </c>
      <c r="K887" s="815" t="s">
        <v>688</v>
      </c>
      <c r="L887" s="815" t="s">
        <v>933</v>
      </c>
      <c r="M887" s="815" t="s">
        <v>689</v>
      </c>
      <c r="N887" s="816">
        <v>43</v>
      </c>
      <c r="P887" s="815" t="s">
        <v>961</v>
      </c>
      <c r="Q887" s="816">
        <v>3</v>
      </c>
      <c r="R887" s="816">
        <v>2278</v>
      </c>
      <c r="S887" s="879"/>
      <c r="U887" s="815" t="s">
        <v>938</v>
      </c>
      <c r="V887" s="815" t="s">
        <v>814</v>
      </c>
      <c r="W887" s="816">
        <v>9</v>
      </c>
      <c r="X887" s="815" t="s">
        <v>810</v>
      </c>
    </row>
    <row r="888" spans="1:24" ht="15">
      <c r="A888" s="815" t="s">
        <v>926</v>
      </c>
      <c r="B888" s="815" t="s">
        <v>998</v>
      </c>
      <c r="C888" s="815" t="s">
        <v>810</v>
      </c>
      <c r="D888" s="815" t="s">
        <v>811</v>
      </c>
      <c r="E888" s="816">
        <v>1</v>
      </c>
      <c r="G888" s="815" t="s">
        <v>961</v>
      </c>
      <c r="H888" s="816">
        <v>2</v>
      </c>
      <c r="I888" s="816">
        <v>2579</v>
      </c>
      <c r="K888" s="815" t="s">
        <v>688</v>
      </c>
      <c r="L888" s="815" t="s">
        <v>933</v>
      </c>
      <c r="M888" s="815" t="s">
        <v>691</v>
      </c>
      <c r="N888" s="816">
        <v>262</v>
      </c>
      <c r="P888" s="815" t="s">
        <v>961</v>
      </c>
      <c r="Q888" s="816">
        <v>4</v>
      </c>
      <c r="R888" s="816">
        <v>18173</v>
      </c>
      <c r="S888" s="879"/>
      <c r="U888" s="815" t="s">
        <v>938</v>
      </c>
      <c r="V888" s="815" t="s">
        <v>814</v>
      </c>
      <c r="W888" s="816">
        <v>9</v>
      </c>
      <c r="X888" s="815" t="s">
        <v>809</v>
      </c>
    </row>
    <row r="889" spans="1:24" ht="15">
      <c r="A889" s="815" t="s">
        <v>927</v>
      </c>
      <c r="B889" s="815" t="s">
        <v>996</v>
      </c>
      <c r="C889" s="815" t="s">
        <v>809</v>
      </c>
      <c r="D889" s="815" t="s">
        <v>812</v>
      </c>
      <c r="E889" s="816">
        <v>1</v>
      </c>
      <c r="G889" s="815" t="s">
        <v>961</v>
      </c>
      <c r="H889" s="816">
        <v>3</v>
      </c>
      <c r="I889" s="816">
        <v>1295</v>
      </c>
      <c r="K889" s="815" t="s">
        <v>688</v>
      </c>
      <c r="L889" s="815" t="s">
        <v>941</v>
      </c>
      <c r="M889" s="815" t="s">
        <v>677</v>
      </c>
      <c r="N889" s="816">
        <v>3</v>
      </c>
      <c r="P889" s="815" t="s">
        <v>961</v>
      </c>
      <c r="Q889" s="816">
        <v>5</v>
      </c>
      <c r="R889" s="816">
        <v>2393</v>
      </c>
      <c r="S889" s="879"/>
      <c r="U889" s="815" t="s">
        <v>938</v>
      </c>
      <c r="V889" s="815" t="s">
        <v>813</v>
      </c>
      <c r="W889" s="816">
        <v>1</v>
      </c>
      <c r="X889" s="815" t="s">
        <v>810</v>
      </c>
    </row>
    <row r="890" spans="1:24" ht="15">
      <c r="A890" s="815" t="s">
        <v>927</v>
      </c>
      <c r="B890" s="815" t="s">
        <v>677</v>
      </c>
      <c r="C890" s="815" t="s">
        <v>810</v>
      </c>
      <c r="D890" s="815" t="s">
        <v>812</v>
      </c>
      <c r="E890" s="816">
        <v>494</v>
      </c>
      <c r="G890" s="815" t="s">
        <v>961</v>
      </c>
      <c r="H890" s="816">
        <v>4</v>
      </c>
      <c r="I890" s="816">
        <v>6214</v>
      </c>
      <c r="K890" s="815" t="s">
        <v>688</v>
      </c>
      <c r="L890" s="815" t="s">
        <v>941</v>
      </c>
      <c r="M890" s="815" t="s">
        <v>851</v>
      </c>
      <c r="N890" s="816">
        <v>1</v>
      </c>
      <c r="P890" s="815" t="s">
        <v>961</v>
      </c>
      <c r="Q890" s="816">
        <v>6</v>
      </c>
      <c r="R890" s="816">
        <v>2432</v>
      </c>
      <c r="S890" s="879"/>
      <c r="U890" s="815" t="s">
        <v>938</v>
      </c>
      <c r="V890" s="815" t="s">
        <v>813</v>
      </c>
      <c r="W890" s="816">
        <v>28</v>
      </c>
      <c r="X890" s="815" t="s">
        <v>809</v>
      </c>
    </row>
    <row r="891" spans="1:24" ht="15">
      <c r="A891" s="815" t="s">
        <v>927</v>
      </c>
      <c r="B891" s="815" t="s">
        <v>677</v>
      </c>
      <c r="C891" s="815" t="s">
        <v>810</v>
      </c>
      <c r="D891" s="815" t="s">
        <v>811</v>
      </c>
      <c r="E891" s="816">
        <v>196</v>
      </c>
      <c r="G891" s="815" t="s">
        <v>961</v>
      </c>
      <c r="H891" s="816">
        <v>5</v>
      </c>
      <c r="I891" s="816">
        <v>1020</v>
      </c>
      <c r="K891" s="815" t="s">
        <v>688</v>
      </c>
      <c r="L891" s="815" t="s">
        <v>941</v>
      </c>
      <c r="M891" s="815" t="s">
        <v>852</v>
      </c>
      <c r="N891" s="816">
        <v>9</v>
      </c>
      <c r="P891" s="815" t="s">
        <v>961</v>
      </c>
      <c r="Q891" s="816">
        <v>7</v>
      </c>
      <c r="R891" s="816">
        <v>2145</v>
      </c>
      <c r="S891" s="879"/>
      <c r="U891" s="815" t="s">
        <v>952</v>
      </c>
      <c r="V891" s="815" t="s">
        <v>814</v>
      </c>
      <c r="W891" s="816">
        <v>24</v>
      </c>
      <c r="X891" s="815" t="s">
        <v>810</v>
      </c>
    </row>
    <row r="892" spans="1:24" ht="15">
      <c r="A892" s="815" t="s">
        <v>927</v>
      </c>
      <c r="B892" s="815" t="s">
        <v>677</v>
      </c>
      <c r="C892" s="815" t="s">
        <v>809</v>
      </c>
      <c r="D892" s="815" t="s">
        <v>812</v>
      </c>
      <c r="E892" s="816">
        <v>584</v>
      </c>
      <c r="G892" s="815" t="s">
        <v>961</v>
      </c>
      <c r="H892" s="816">
        <v>6</v>
      </c>
      <c r="I892" s="816">
        <v>1062</v>
      </c>
      <c r="K892" s="815" t="s">
        <v>688</v>
      </c>
      <c r="L892" s="815" t="s">
        <v>941</v>
      </c>
      <c r="M892" s="815" t="s">
        <v>853</v>
      </c>
      <c r="N892" s="816">
        <v>1</v>
      </c>
      <c r="P892" s="815" t="s">
        <v>961</v>
      </c>
      <c r="Q892" s="816">
        <v>8</v>
      </c>
      <c r="R892" s="816">
        <v>1739</v>
      </c>
      <c r="S892" s="879"/>
      <c r="U892" s="815" t="s">
        <v>952</v>
      </c>
      <c r="V892" s="815" t="s">
        <v>814</v>
      </c>
      <c r="W892" s="816">
        <v>16</v>
      </c>
      <c r="X892" s="815" t="s">
        <v>809</v>
      </c>
    </row>
    <row r="893" spans="1:24" ht="15">
      <c r="A893" s="815" t="s">
        <v>927</v>
      </c>
      <c r="B893" s="815" t="s">
        <v>677</v>
      </c>
      <c r="C893" s="815" t="s">
        <v>809</v>
      </c>
      <c r="D893" s="815" t="s">
        <v>811</v>
      </c>
      <c r="E893" s="816">
        <v>171</v>
      </c>
      <c r="G893" s="815" t="s">
        <v>961</v>
      </c>
      <c r="H893" s="816">
        <v>7</v>
      </c>
      <c r="I893" s="816">
        <v>1091</v>
      </c>
      <c r="K893" s="815" t="s">
        <v>688</v>
      </c>
      <c r="L893" s="815" t="s">
        <v>941</v>
      </c>
      <c r="M893" s="815" t="s">
        <v>854</v>
      </c>
      <c r="N893" s="816">
        <v>2</v>
      </c>
      <c r="P893" s="815" t="s">
        <v>961</v>
      </c>
      <c r="Q893" s="816">
        <v>9</v>
      </c>
      <c r="R893" s="816">
        <v>1267</v>
      </c>
      <c r="S893" s="879"/>
      <c r="U893" s="815" t="s">
        <v>952</v>
      </c>
      <c r="V893" s="815" t="s">
        <v>813</v>
      </c>
      <c r="W893" s="816">
        <v>18</v>
      </c>
      <c r="X893" s="815" t="s">
        <v>810</v>
      </c>
    </row>
    <row r="894" spans="1:24" ht="15">
      <c r="A894" s="815" t="s">
        <v>927</v>
      </c>
      <c r="B894" s="815" t="s">
        <v>681</v>
      </c>
      <c r="C894" s="815" t="s">
        <v>810</v>
      </c>
      <c r="D894" s="815" t="s">
        <v>812</v>
      </c>
      <c r="E894" s="816">
        <v>149</v>
      </c>
      <c r="G894" s="815" t="s">
        <v>961</v>
      </c>
      <c r="H894" s="816">
        <v>8</v>
      </c>
      <c r="I894" s="816">
        <v>829</v>
      </c>
      <c r="K894" s="815" t="s">
        <v>688</v>
      </c>
      <c r="L894" s="815" t="s">
        <v>941</v>
      </c>
      <c r="M894" s="815" t="s">
        <v>681</v>
      </c>
      <c r="N894" s="816">
        <v>5</v>
      </c>
      <c r="P894" s="815" t="s">
        <v>961</v>
      </c>
      <c r="Q894" s="816">
        <v>10</v>
      </c>
      <c r="R894" s="816">
        <v>875</v>
      </c>
      <c r="S894" s="879"/>
      <c r="U894" s="815" t="s">
        <v>952</v>
      </c>
      <c r="V894" s="815" t="s">
        <v>813</v>
      </c>
      <c r="W894" s="816">
        <v>60</v>
      </c>
      <c r="X894" s="815" t="s">
        <v>809</v>
      </c>
    </row>
    <row r="895" spans="1:24" ht="15">
      <c r="A895" s="815" t="s">
        <v>927</v>
      </c>
      <c r="B895" s="815" t="s">
        <v>681</v>
      </c>
      <c r="C895" s="815" t="s">
        <v>810</v>
      </c>
      <c r="D895" s="815" t="s">
        <v>811</v>
      </c>
      <c r="E895" s="816">
        <v>132</v>
      </c>
      <c r="G895" s="815" t="s">
        <v>961</v>
      </c>
      <c r="H895" s="816">
        <v>9</v>
      </c>
      <c r="I895" s="816">
        <v>666</v>
      </c>
      <c r="K895" s="815" t="s">
        <v>688</v>
      </c>
      <c r="L895" s="815" t="s">
        <v>941</v>
      </c>
      <c r="M895" s="815" t="s">
        <v>857</v>
      </c>
      <c r="N895" s="816">
        <v>2</v>
      </c>
      <c r="P895" s="815" t="s">
        <v>961</v>
      </c>
      <c r="Q895" s="816">
        <v>11</v>
      </c>
      <c r="R895" s="816">
        <v>566</v>
      </c>
      <c r="S895" s="879"/>
      <c r="U895" s="815" t="s">
        <v>953</v>
      </c>
      <c r="V895" s="815" t="s">
        <v>815</v>
      </c>
      <c r="W895" s="816">
        <v>7</v>
      </c>
      <c r="X895" s="815" t="s">
        <v>810</v>
      </c>
    </row>
    <row r="896" spans="1:24" ht="15">
      <c r="A896" s="815" t="s">
        <v>927</v>
      </c>
      <c r="B896" s="815" t="s">
        <v>681</v>
      </c>
      <c r="C896" s="815" t="s">
        <v>809</v>
      </c>
      <c r="D896" s="815" t="s">
        <v>812</v>
      </c>
      <c r="E896" s="816">
        <v>192</v>
      </c>
      <c r="G896" s="815" t="s">
        <v>961</v>
      </c>
      <c r="H896" s="816">
        <v>10</v>
      </c>
      <c r="I896" s="816">
        <v>484</v>
      </c>
      <c r="K896" s="815" t="s">
        <v>688</v>
      </c>
      <c r="L896" s="815" t="s">
        <v>941</v>
      </c>
      <c r="M896" s="815" t="s">
        <v>858</v>
      </c>
      <c r="N896" s="816">
        <v>1</v>
      </c>
      <c r="P896" s="815" t="s">
        <v>961</v>
      </c>
      <c r="Q896" s="816">
        <v>12</v>
      </c>
      <c r="R896" s="816">
        <v>614</v>
      </c>
      <c r="S896" s="879"/>
      <c r="U896" s="815" t="s">
        <v>953</v>
      </c>
      <c r="V896" s="815" t="s">
        <v>815</v>
      </c>
      <c r="W896" s="816">
        <v>7</v>
      </c>
      <c r="X896" s="815" t="s">
        <v>809</v>
      </c>
    </row>
    <row r="897" spans="1:24" ht="15">
      <c r="A897" s="815" t="s">
        <v>927</v>
      </c>
      <c r="B897" s="815" t="s">
        <v>681</v>
      </c>
      <c r="C897" s="815" t="s">
        <v>809</v>
      </c>
      <c r="D897" s="815" t="s">
        <v>811</v>
      </c>
      <c r="E897" s="816">
        <v>110</v>
      </c>
      <c r="G897" s="815" t="s">
        <v>961</v>
      </c>
      <c r="H897" s="816">
        <v>11</v>
      </c>
      <c r="I897" s="816">
        <v>396</v>
      </c>
      <c r="K897" s="815" t="s">
        <v>688</v>
      </c>
      <c r="L897" s="815" t="s">
        <v>941</v>
      </c>
      <c r="M897" s="815" t="s">
        <v>859</v>
      </c>
      <c r="N897" s="816">
        <v>1</v>
      </c>
      <c r="P897" s="815" t="s">
        <v>963</v>
      </c>
      <c r="Q897" s="816">
        <v>0</v>
      </c>
      <c r="R897" s="816">
        <v>4</v>
      </c>
      <c r="S897" s="879"/>
      <c r="U897" s="815" t="s">
        <v>953</v>
      </c>
      <c r="V897" s="815" t="s">
        <v>814</v>
      </c>
      <c r="W897" s="816">
        <v>2947</v>
      </c>
      <c r="X897" s="815" t="s">
        <v>810</v>
      </c>
    </row>
    <row r="898" spans="1:24" ht="15">
      <c r="A898" s="815" t="s">
        <v>927</v>
      </c>
      <c r="B898" s="815" t="s">
        <v>683</v>
      </c>
      <c r="C898" s="815" t="s">
        <v>810</v>
      </c>
      <c r="D898" s="815" t="s">
        <v>812</v>
      </c>
      <c r="E898" s="816">
        <v>1</v>
      </c>
      <c r="G898" s="815" t="s">
        <v>961</v>
      </c>
      <c r="H898" s="816">
        <v>12</v>
      </c>
      <c r="I898" s="816">
        <v>510</v>
      </c>
      <c r="K898" s="815" t="s">
        <v>688</v>
      </c>
      <c r="L898" s="815" t="s">
        <v>941</v>
      </c>
      <c r="M898" s="815" t="s">
        <v>864</v>
      </c>
      <c r="N898" s="816">
        <v>1</v>
      </c>
      <c r="P898" s="815" t="s">
        <v>963</v>
      </c>
      <c r="Q898" s="816">
        <v>1</v>
      </c>
      <c r="R898" s="816">
        <v>39</v>
      </c>
      <c r="S898" s="879"/>
      <c r="U898" s="815" t="s">
        <v>953</v>
      </c>
      <c r="V898" s="815" t="s">
        <v>814</v>
      </c>
      <c r="W898" s="816">
        <v>2038</v>
      </c>
      <c r="X898" s="815" t="s">
        <v>809</v>
      </c>
    </row>
    <row r="899" spans="1:24" ht="15">
      <c r="A899" s="815" t="s">
        <v>927</v>
      </c>
      <c r="B899" s="815" t="s">
        <v>683</v>
      </c>
      <c r="C899" s="815" t="s">
        <v>810</v>
      </c>
      <c r="D899" s="815" t="s">
        <v>811</v>
      </c>
      <c r="E899" s="816">
        <v>5</v>
      </c>
      <c r="G899" s="815" t="s">
        <v>963</v>
      </c>
      <c r="H899" s="816">
        <v>0</v>
      </c>
      <c r="I899" s="816">
        <v>36</v>
      </c>
      <c r="K899" s="815" t="s">
        <v>688</v>
      </c>
      <c r="L899" s="815" t="s">
        <v>941</v>
      </c>
      <c r="M899" s="815" t="s">
        <v>684</v>
      </c>
      <c r="N899" s="816">
        <v>13</v>
      </c>
      <c r="P899" s="815" t="s">
        <v>963</v>
      </c>
      <c r="Q899" s="816">
        <v>2</v>
      </c>
      <c r="R899" s="816">
        <v>90</v>
      </c>
      <c r="S899" s="879"/>
      <c r="U899" s="815" t="s">
        <v>953</v>
      </c>
      <c r="V899" s="815" t="s">
        <v>813</v>
      </c>
      <c r="W899" s="816">
        <v>3292</v>
      </c>
      <c r="X899" s="815" t="s">
        <v>810</v>
      </c>
    </row>
    <row r="900" spans="1:24" ht="15">
      <c r="A900" s="815" t="s">
        <v>927</v>
      </c>
      <c r="B900" s="815" t="s">
        <v>683</v>
      </c>
      <c r="C900" s="815" t="s">
        <v>809</v>
      </c>
      <c r="D900" s="815" t="s">
        <v>812</v>
      </c>
      <c r="E900" s="816">
        <v>1</v>
      </c>
      <c r="G900" s="815" t="s">
        <v>963</v>
      </c>
      <c r="H900" s="816">
        <v>1</v>
      </c>
      <c r="I900" s="816">
        <v>142</v>
      </c>
      <c r="K900" s="815" t="s">
        <v>688</v>
      </c>
      <c r="L900" s="815" t="s">
        <v>941</v>
      </c>
      <c r="M900" s="815" t="s">
        <v>687</v>
      </c>
      <c r="N900" s="816">
        <v>4423</v>
      </c>
      <c r="P900" s="815" t="s">
        <v>963</v>
      </c>
      <c r="Q900" s="816">
        <v>3</v>
      </c>
      <c r="R900" s="816">
        <v>54</v>
      </c>
      <c r="S900" s="879"/>
      <c r="U900" s="815" t="s">
        <v>953</v>
      </c>
      <c r="V900" s="815" t="s">
        <v>813</v>
      </c>
      <c r="W900" s="816">
        <v>4429</v>
      </c>
      <c r="X900" s="815" t="s">
        <v>809</v>
      </c>
    </row>
    <row r="901" spans="1:24" ht="15">
      <c r="A901" s="815" t="s">
        <v>927</v>
      </c>
      <c r="B901" s="815" t="s">
        <v>683</v>
      </c>
      <c r="C901" s="815" t="s">
        <v>809</v>
      </c>
      <c r="D901" s="815" t="s">
        <v>811</v>
      </c>
      <c r="E901" s="816">
        <v>16</v>
      </c>
      <c r="G901" s="815" t="s">
        <v>963</v>
      </c>
      <c r="H901" s="816">
        <v>2</v>
      </c>
      <c r="I901" s="816">
        <v>509</v>
      </c>
      <c r="K901" s="815" t="s">
        <v>688</v>
      </c>
      <c r="L901" s="815" t="s">
        <v>941</v>
      </c>
      <c r="M901" s="815" t="s">
        <v>689</v>
      </c>
      <c r="N901" s="816">
        <v>14</v>
      </c>
      <c r="P901" s="815" t="s">
        <v>963</v>
      </c>
      <c r="Q901" s="816">
        <v>4</v>
      </c>
      <c r="R901" s="816">
        <v>291</v>
      </c>
      <c r="S901" s="879"/>
      <c r="U901" s="815" t="s">
        <v>954</v>
      </c>
      <c r="V901" s="815" t="s">
        <v>814</v>
      </c>
      <c r="W901" s="816">
        <v>22</v>
      </c>
      <c r="X901" s="815" t="s">
        <v>810</v>
      </c>
    </row>
    <row r="902" spans="1:24" ht="15">
      <c r="A902" s="815" t="s">
        <v>927</v>
      </c>
      <c r="B902" s="815" t="s">
        <v>997</v>
      </c>
      <c r="C902" s="815" t="s">
        <v>810</v>
      </c>
      <c r="D902" s="815" t="s">
        <v>812</v>
      </c>
      <c r="E902" s="816">
        <v>311</v>
      </c>
      <c r="G902" s="815" t="s">
        <v>963</v>
      </c>
      <c r="H902" s="816">
        <v>3</v>
      </c>
      <c r="I902" s="816">
        <v>324</v>
      </c>
      <c r="K902" s="815" t="s">
        <v>688</v>
      </c>
      <c r="L902" s="815" t="s">
        <v>941</v>
      </c>
      <c r="M902" s="815" t="s">
        <v>690</v>
      </c>
      <c r="N902" s="816">
        <v>4</v>
      </c>
      <c r="P902" s="815" t="s">
        <v>963</v>
      </c>
      <c r="Q902" s="816">
        <v>5</v>
      </c>
      <c r="R902" s="816">
        <v>53</v>
      </c>
      <c r="S902" s="879"/>
      <c r="U902" s="815" t="s">
        <v>954</v>
      </c>
      <c r="V902" s="815" t="s">
        <v>814</v>
      </c>
      <c r="W902" s="816">
        <v>18</v>
      </c>
      <c r="X902" s="815" t="s">
        <v>809</v>
      </c>
    </row>
    <row r="903" spans="1:24" ht="15">
      <c r="A903" s="815" t="s">
        <v>927</v>
      </c>
      <c r="B903" s="815" t="s">
        <v>997</v>
      </c>
      <c r="C903" s="815" t="s">
        <v>810</v>
      </c>
      <c r="D903" s="815" t="s">
        <v>811</v>
      </c>
      <c r="E903" s="816">
        <v>96</v>
      </c>
      <c r="G903" s="815" t="s">
        <v>963</v>
      </c>
      <c r="H903" s="816">
        <v>4</v>
      </c>
      <c r="I903" s="816">
        <v>1426</v>
      </c>
      <c r="K903" s="815" t="s">
        <v>688</v>
      </c>
      <c r="L903" s="815" t="s">
        <v>941</v>
      </c>
      <c r="M903" s="815" t="s">
        <v>691</v>
      </c>
      <c r="N903" s="816">
        <v>375</v>
      </c>
      <c r="P903" s="815" t="s">
        <v>963</v>
      </c>
      <c r="Q903" s="816">
        <v>6</v>
      </c>
      <c r="R903" s="816">
        <v>50</v>
      </c>
      <c r="S903" s="879"/>
      <c r="U903" s="815" t="s">
        <v>954</v>
      </c>
      <c r="V903" s="815" t="s">
        <v>813</v>
      </c>
      <c r="W903" s="816">
        <v>30</v>
      </c>
      <c r="X903" s="815" t="s">
        <v>810</v>
      </c>
    </row>
    <row r="904" spans="1:24" ht="15">
      <c r="A904" s="815" t="s">
        <v>927</v>
      </c>
      <c r="B904" s="815" t="s">
        <v>997</v>
      </c>
      <c r="C904" s="815" t="s">
        <v>809</v>
      </c>
      <c r="D904" s="815" t="s">
        <v>812</v>
      </c>
      <c r="E904" s="816">
        <v>264</v>
      </c>
      <c r="G904" s="815" t="s">
        <v>963</v>
      </c>
      <c r="H904" s="816">
        <v>5</v>
      </c>
      <c r="I904" s="816">
        <v>282</v>
      </c>
      <c r="K904" s="815" t="s">
        <v>688</v>
      </c>
      <c r="L904" s="815" t="s">
        <v>945</v>
      </c>
      <c r="M904" s="815" t="s">
        <v>677</v>
      </c>
      <c r="N904" s="816">
        <v>2</v>
      </c>
      <c r="P904" s="815" t="s">
        <v>963</v>
      </c>
      <c r="Q904" s="816">
        <v>7</v>
      </c>
      <c r="R904" s="816">
        <v>38</v>
      </c>
      <c r="S904" s="879"/>
      <c r="U904" s="815" t="s">
        <v>954</v>
      </c>
      <c r="V904" s="815" t="s">
        <v>813</v>
      </c>
      <c r="W904" s="816">
        <v>88</v>
      </c>
      <c r="X904" s="815" t="s">
        <v>809</v>
      </c>
    </row>
    <row r="905" spans="1:24" ht="15">
      <c r="A905" s="815" t="s">
        <v>927</v>
      </c>
      <c r="B905" s="815" t="s">
        <v>997</v>
      </c>
      <c r="C905" s="815" t="s">
        <v>809</v>
      </c>
      <c r="D905" s="815" t="s">
        <v>811</v>
      </c>
      <c r="E905" s="816">
        <v>81</v>
      </c>
      <c r="G905" s="815" t="s">
        <v>963</v>
      </c>
      <c r="H905" s="816">
        <v>6</v>
      </c>
      <c r="I905" s="816">
        <v>307</v>
      </c>
      <c r="K905" s="815" t="s">
        <v>688</v>
      </c>
      <c r="L905" s="815" t="s">
        <v>945</v>
      </c>
      <c r="M905" s="815" t="s">
        <v>850</v>
      </c>
      <c r="N905" s="816">
        <v>1</v>
      </c>
      <c r="P905" s="815" t="s">
        <v>963</v>
      </c>
      <c r="Q905" s="816">
        <v>8</v>
      </c>
      <c r="R905" s="816">
        <v>46</v>
      </c>
      <c r="S905" s="879"/>
      <c r="U905" s="815" t="s">
        <v>955</v>
      </c>
      <c r="V905" s="815" t="s">
        <v>814</v>
      </c>
      <c r="W905" s="816">
        <v>53</v>
      </c>
      <c r="X905" s="815" t="s">
        <v>810</v>
      </c>
    </row>
    <row r="906" spans="1:24" ht="15">
      <c r="A906" s="815" t="s">
        <v>927</v>
      </c>
      <c r="B906" s="815" t="s">
        <v>998</v>
      </c>
      <c r="C906" s="815" t="s">
        <v>809</v>
      </c>
      <c r="D906" s="815" t="s">
        <v>812</v>
      </c>
      <c r="E906" s="816">
        <v>1</v>
      </c>
      <c r="G906" s="815" t="s">
        <v>963</v>
      </c>
      <c r="H906" s="816">
        <v>7</v>
      </c>
      <c r="I906" s="816">
        <v>343</v>
      </c>
      <c r="K906" s="815" t="s">
        <v>688</v>
      </c>
      <c r="L906" s="815" t="s">
        <v>945</v>
      </c>
      <c r="M906" s="815" t="s">
        <v>851</v>
      </c>
      <c r="N906" s="816">
        <v>2</v>
      </c>
      <c r="P906" s="815" t="s">
        <v>963</v>
      </c>
      <c r="Q906" s="816">
        <v>9</v>
      </c>
      <c r="R906" s="816">
        <v>34</v>
      </c>
      <c r="S906" s="879"/>
      <c r="U906" s="815" t="s">
        <v>955</v>
      </c>
      <c r="V906" s="815" t="s">
        <v>814</v>
      </c>
      <c r="W906" s="816">
        <v>28</v>
      </c>
      <c r="X906" s="815" t="s">
        <v>809</v>
      </c>
    </row>
    <row r="907" spans="1:24" ht="15">
      <c r="A907" s="815" t="s">
        <v>928</v>
      </c>
      <c r="B907" s="815" t="s">
        <v>996</v>
      </c>
      <c r="C907" s="815" t="s">
        <v>810</v>
      </c>
      <c r="D907" s="815" t="s">
        <v>812</v>
      </c>
      <c r="E907" s="816">
        <v>1</v>
      </c>
      <c r="G907" s="815" t="s">
        <v>963</v>
      </c>
      <c r="H907" s="816">
        <v>8</v>
      </c>
      <c r="I907" s="816">
        <v>307</v>
      </c>
      <c r="K907" s="815" t="s">
        <v>688</v>
      </c>
      <c r="L907" s="815" t="s">
        <v>945</v>
      </c>
      <c r="M907" s="815" t="s">
        <v>852</v>
      </c>
      <c r="N907" s="816">
        <v>189</v>
      </c>
      <c r="P907" s="815" t="s">
        <v>963</v>
      </c>
      <c r="Q907" s="816">
        <v>10</v>
      </c>
      <c r="R907" s="816">
        <v>32</v>
      </c>
      <c r="S907" s="879"/>
      <c r="U907" s="815" t="s">
        <v>955</v>
      </c>
      <c r="V907" s="815" t="s">
        <v>813</v>
      </c>
      <c r="W907" s="816">
        <v>39</v>
      </c>
      <c r="X907" s="815" t="s">
        <v>810</v>
      </c>
    </row>
    <row r="908" spans="1:24" ht="15">
      <c r="A908" s="815" t="s">
        <v>928</v>
      </c>
      <c r="B908" s="815" t="s">
        <v>996</v>
      </c>
      <c r="C908" s="815" t="s">
        <v>809</v>
      </c>
      <c r="D908" s="815" t="s">
        <v>812</v>
      </c>
      <c r="E908" s="816">
        <v>1</v>
      </c>
      <c r="G908" s="815" t="s">
        <v>963</v>
      </c>
      <c r="H908" s="816">
        <v>9</v>
      </c>
      <c r="I908" s="816">
        <v>276</v>
      </c>
      <c r="K908" s="815" t="s">
        <v>688</v>
      </c>
      <c r="L908" s="815" t="s">
        <v>945</v>
      </c>
      <c r="M908" s="815" t="s">
        <v>853</v>
      </c>
      <c r="N908" s="816">
        <v>1</v>
      </c>
      <c r="P908" s="815" t="s">
        <v>963</v>
      </c>
      <c r="Q908" s="816">
        <v>11</v>
      </c>
      <c r="R908" s="816">
        <v>27</v>
      </c>
      <c r="S908" s="879"/>
      <c r="U908" s="815" t="s">
        <v>955</v>
      </c>
      <c r="V908" s="815" t="s">
        <v>813</v>
      </c>
      <c r="W908" s="816">
        <v>69</v>
      </c>
      <c r="X908" s="815" t="s">
        <v>809</v>
      </c>
    </row>
    <row r="909" spans="1:24" ht="15">
      <c r="A909" s="815" t="s">
        <v>928</v>
      </c>
      <c r="B909" s="815" t="s">
        <v>996</v>
      </c>
      <c r="C909" s="815" t="s">
        <v>809</v>
      </c>
      <c r="D909" s="815" t="s">
        <v>811</v>
      </c>
      <c r="E909" s="816">
        <v>2</v>
      </c>
      <c r="G909" s="815" t="s">
        <v>963</v>
      </c>
      <c r="H909" s="816">
        <v>10</v>
      </c>
      <c r="I909" s="816">
        <v>214</v>
      </c>
      <c r="K909" s="815" t="s">
        <v>688</v>
      </c>
      <c r="L909" s="815" t="s">
        <v>945</v>
      </c>
      <c r="M909" s="815" t="s">
        <v>681</v>
      </c>
      <c r="N909" s="816">
        <v>2</v>
      </c>
      <c r="P909" s="815" t="s">
        <v>963</v>
      </c>
      <c r="Q909" s="816">
        <v>12</v>
      </c>
      <c r="R909" s="816">
        <v>23</v>
      </c>
      <c r="S909" s="879"/>
      <c r="U909" s="815" t="s">
        <v>956</v>
      </c>
      <c r="V909" s="815" t="s">
        <v>814</v>
      </c>
      <c r="W909" s="816">
        <v>47</v>
      </c>
      <c r="X909" s="815" t="s">
        <v>810</v>
      </c>
    </row>
    <row r="910" spans="1:24" ht="15">
      <c r="A910" s="815" t="s">
        <v>928</v>
      </c>
      <c r="B910" s="815" t="s">
        <v>677</v>
      </c>
      <c r="C910" s="815" t="s">
        <v>810</v>
      </c>
      <c r="D910" s="815" t="s">
        <v>812</v>
      </c>
      <c r="E910" s="816">
        <v>1801</v>
      </c>
      <c r="G910" s="815" t="s">
        <v>963</v>
      </c>
      <c r="H910" s="816">
        <v>11</v>
      </c>
      <c r="I910" s="816">
        <v>153</v>
      </c>
      <c r="K910" s="815" t="s">
        <v>688</v>
      </c>
      <c r="L910" s="815" t="s">
        <v>945</v>
      </c>
      <c r="M910" s="815" t="s">
        <v>858</v>
      </c>
      <c r="N910" s="816">
        <v>1</v>
      </c>
      <c r="P910" s="815" t="s">
        <v>900</v>
      </c>
      <c r="Q910" s="816">
        <v>0</v>
      </c>
      <c r="R910" s="816">
        <v>1</v>
      </c>
      <c r="S910" s="879"/>
      <c r="U910" s="815" t="s">
        <v>956</v>
      </c>
      <c r="V910" s="815" t="s">
        <v>814</v>
      </c>
      <c r="W910" s="816">
        <v>25</v>
      </c>
      <c r="X910" s="815" t="s">
        <v>809</v>
      </c>
    </row>
    <row r="911" spans="1:24" ht="15">
      <c r="A911" s="815" t="s">
        <v>928</v>
      </c>
      <c r="B911" s="815" t="s">
        <v>677</v>
      </c>
      <c r="C911" s="815" t="s">
        <v>810</v>
      </c>
      <c r="D911" s="815" t="s">
        <v>811</v>
      </c>
      <c r="E911" s="816">
        <v>1749</v>
      </c>
      <c r="G911" s="815" t="s">
        <v>963</v>
      </c>
      <c r="H911" s="816">
        <v>12</v>
      </c>
      <c r="I911" s="816">
        <v>153</v>
      </c>
      <c r="K911" s="815" t="s">
        <v>688</v>
      </c>
      <c r="L911" s="815" t="s">
        <v>945</v>
      </c>
      <c r="M911" s="815" t="s">
        <v>859</v>
      </c>
      <c r="N911" s="816">
        <v>1</v>
      </c>
      <c r="P911" s="815" t="s">
        <v>900</v>
      </c>
      <c r="Q911" s="816">
        <v>1</v>
      </c>
      <c r="R911" s="816">
        <v>8</v>
      </c>
      <c r="S911" s="879"/>
      <c r="U911" s="815" t="s">
        <v>956</v>
      </c>
      <c r="V911" s="815" t="s">
        <v>813</v>
      </c>
      <c r="W911" s="816">
        <v>54</v>
      </c>
      <c r="X911" s="815" t="s">
        <v>810</v>
      </c>
    </row>
    <row r="912" spans="1:24" ht="15">
      <c r="A912" s="815" t="s">
        <v>928</v>
      </c>
      <c r="B912" s="815" t="s">
        <v>677</v>
      </c>
      <c r="C912" s="815" t="s">
        <v>809</v>
      </c>
      <c r="D912" s="815" t="s">
        <v>812</v>
      </c>
      <c r="E912" s="816">
        <v>1992</v>
      </c>
      <c r="G912" s="815" t="s">
        <v>900</v>
      </c>
      <c r="H912" s="816">
        <v>0</v>
      </c>
      <c r="I912" s="816">
        <v>64</v>
      </c>
      <c r="K912" s="815" t="s">
        <v>688</v>
      </c>
      <c r="L912" s="815" t="s">
        <v>945</v>
      </c>
      <c r="M912" s="815" t="s">
        <v>864</v>
      </c>
      <c r="N912" s="816">
        <v>4</v>
      </c>
      <c r="P912" s="815" t="s">
        <v>900</v>
      </c>
      <c r="Q912" s="816">
        <v>2</v>
      </c>
      <c r="R912" s="816">
        <v>29</v>
      </c>
      <c r="S912" s="879"/>
      <c r="U912" s="815" t="s">
        <v>956</v>
      </c>
      <c r="V912" s="815" t="s">
        <v>813</v>
      </c>
      <c r="W912" s="816">
        <v>203</v>
      </c>
      <c r="X912" s="815" t="s">
        <v>809</v>
      </c>
    </row>
    <row r="913" spans="1:24" ht="15">
      <c r="A913" s="815" t="s">
        <v>928</v>
      </c>
      <c r="B913" s="815" t="s">
        <v>677</v>
      </c>
      <c r="C913" s="815" t="s">
        <v>809</v>
      </c>
      <c r="D913" s="815" t="s">
        <v>811</v>
      </c>
      <c r="E913" s="816">
        <v>1812</v>
      </c>
      <c r="G913" s="815" t="s">
        <v>900</v>
      </c>
      <c r="H913" s="816">
        <v>1</v>
      </c>
      <c r="I913" s="816">
        <v>522</v>
      </c>
      <c r="K913" s="815" t="s">
        <v>688</v>
      </c>
      <c r="L913" s="815" t="s">
        <v>945</v>
      </c>
      <c r="M913" s="815" t="s">
        <v>687</v>
      </c>
      <c r="N913" s="816">
        <v>3573</v>
      </c>
      <c r="P913" s="815" t="s">
        <v>900</v>
      </c>
      <c r="Q913" s="816">
        <v>3</v>
      </c>
      <c r="R913" s="816">
        <v>7</v>
      </c>
      <c r="S913" s="879"/>
      <c r="U913" s="815" t="s">
        <v>957</v>
      </c>
      <c r="V913" s="815" t="s">
        <v>815</v>
      </c>
      <c r="W913" s="816">
        <v>2</v>
      </c>
      <c r="X913" s="815" t="s">
        <v>810</v>
      </c>
    </row>
    <row r="914" spans="1:24" ht="15">
      <c r="A914" s="815" t="s">
        <v>928</v>
      </c>
      <c r="B914" s="815" t="s">
        <v>681</v>
      </c>
      <c r="C914" s="815" t="s">
        <v>810</v>
      </c>
      <c r="D914" s="815" t="s">
        <v>812</v>
      </c>
      <c r="E914" s="816">
        <v>1574</v>
      </c>
      <c r="G914" s="815" t="s">
        <v>900</v>
      </c>
      <c r="H914" s="816">
        <v>2</v>
      </c>
      <c r="I914" s="816">
        <v>1333</v>
      </c>
      <c r="K914" s="815" t="s">
        <v>688</v>
      </c>
      <c r="L914" s="815" t="s">
        <v>945</v>
      </c>
      <c r="M914" s="815" t="s">
        <v>689</v>
      </c>
      <c r="N914" s="816">
        <v>13</v>
      </c>
      <c r="P914" s="815" t="s">
        <v>900</v>
      </c>
      <c r="Q914" s="816">
        <v>4</v>
      </c>
      <c r="R914" s="816">
        <v>162</v>
      </c>
      <c r="S914" s="879"/>
      <c r="U914" s="815" t="s">
        <v>957</v>
      </c>
      <c r="V914" s="815" t="s">
        <v>815</v>
      </c>
      <c r="W914" s="816">
        <v>2</v>
      </c>
      <c r="X914" s="815" t="s">
        <v>809</v>
      </c>
    </row>
    <row r="915" spans="1:24" ht="15">
      <c r="A915" s="815" t="s">
        <v>928</v>
      </c>
      <c r="B915" s="815" t="s">
        <v>681</v>
      </c>
      <c r="C915" s="815" t="s">
        <v>810</v>
      </c>
      <c r="D915" s="815" t="s">
        <v>811</v>
      </c>
      <c r="E915" s="816">
        <v>625</v>
      </c>
      <c r="G915" s="815" t="s">
        <v>900</v>
      </c>
      <c r="H915" s="816">
        <v>3</v>
      </c>
      <c r="I915" s="816">
        <v>481</v>
      </c>
      <c r="K915" s="815" t="s">
        <v>688</v>
      </c>
      <c r="L915" s="815" t="s">
        <v>945</v>
      </c>
      <c r="M915" s="815" t="s">
        <v>690</v>
      </c>
      <c r="N915" s="816">
        <v>2</v>
      </c>
      <c r="P915" s="815" t="s">
        <v>900</v>
      </c>
      <c r="Q915" s="816">
        <v>5</v>
      </c>
      <c r="R915" s="816">
        <v>18</v>
      </c>
      <c r="S915" s="879"/>
      <c r="U915" s="815" t="s">
        <v>957</v>
      </c>
      <c r="V915" s="815" t="s">
        <v>814</v>
      </c>
      <c r="W915" s="816">
        <v>508</v>
      </c>
      <c r="X915" s="815" t="s">
        <v>810</v>
      </c>
    </row>
    <row r="916" spans="1:24" ht="15">
      <c r="A916" s="815" t="s">
        <v>928</v>
      </c>
      <c r="B916" s="815" t="s">
        <v>681</v>
      </c>
      <c r="C916" s="815" t="s">
        <v>809</v>
      </c>
      <c r="D916" s="815" t="s">
        <v>812</v>
      </c>
      <c r="E916" s="816">
        <v>1662</v>
      </c>
      <c r="G916" s="815" t="s">
        <v>900</v>
      </c>
      <c r="H916" s="816">
        <v>4</v>
      </c>
      <c r="I916" s="816">
        <v>1521</v>
      </c>
      <c r="K916" s="815" t="s">
        <v>688</v>
      </c>
      <c r="L916" s="815" t="s">
        <v>945</v>
      </c>
      <c r="M916" s="815" t="s">
        <v>691</v>
      </c>
      <c r="N916" s="816">
        <v>282</v>
      </c>
      <c r="P916" s="815" t="s">
        <v>900</v>
      </c>
      <c r="Q916" s="816">
        <v>6</v>
      </c>
      <c r="R916" s="816">
        <v>13</v>
      </c>
      <c r="S916" s="879"/>
      <c r="U916" s="815" t="s">
        <v>957</v>
      </c>
      <c r="V916" s="815" t="s">
        <v>814</v>
      </c>
      <c r="W916" s="816">
        <v>322</v>
      </c>
      <c r="X916" s="815" t="s">
        <v>809</v>
      </c>
    </row>
    <row r="917" spans="1:24" ht="15">
      <c r="A917" s="815" t="s">
        <v>928</v>
      </c>
      <c r="B917" s="815" t="s">
        <v>681</v>
      </c>
      <c r="C917" s="815" t="s">
        <v>809</v>
      </c>
      <c r="D917" s="815" t="s">
        <v>811</v>
      </c>
      <c r="E917" s="816">
        <v>538</v>
      </c>
      <c r="G917" s="815" t="s">
        <v>900</v>
      </c>
      <c r="H917" s="816">
        <v>5</v>
      </c>
      <c r="I917" s="816">
        <v>177</v>
      </c>
      <c r="K917" s="815" t="s">
        <v>688</v>
      </c>
      <c r="L917" s="815" t="s">
        <v>954</v>
      </c>
      <c r="M917" s="815" t="s">
        <v>677</v>
      </c>
      <c r="N917" s="816">
        <v>4</v>
      </c>
      <c r="P917" s="815" t="s">
        <v>900</v>
      </c>
      <c r="Q917" s="816">
        <v>7</v>
      </c>
      <c r="R917" s="816">
        <v>13</v>
      </c>
      <c r="S917" s="879"/>
      <c r="U917" s="815" t="s">
        <v>957</v>
      </c>
      <c r="V917" s="815" t="s">
        <v>813</v>
      </c>
      <c r="W917" s="816">
        <v>531</v>
      </c>
      <c r="X917" s="815" t="s">
        <v>810</v>
      </c>
    </row>
    <row r="918" spans="1:24" ht="15">
      <c r="A918" s="815" t="s">
        <v>928</v>
      </c>
      <c r="B918" s="815" t="s">
        <v>683</v>
      </c>
      <c r="C918" s="815" t="s">
        <v>810</v>
      </c>
      <c r="D918" s="815" t="s">
        <v>812</v>
      </c>
      <c r="E918" s="816">
        <v>6</v>
      </c>
      <c r="G918" s="815" t="s">
        <v>900</v>
      </c>
      <c r="H918" s="816">
        <v>6</v>
      </c>
      <c r="I918" s="816">
        <v>121</v>
      </c>
      <c r="K918" s="815" t="s">
        <v>688</v>
      </c>
      <c r="L918" s="815" t="s">
        <v>954</v>
      </c>
      <c r="M918" s="815" t="s">
        <v>847</v>
      </c>
      <c r="N918" s="816">
        <v>1</v>
      </c>
      <c r="P918" s="815" t="s">
        <v>900</v>
      </c>
      <c r="Q918" s="816">
        <v>8</v>
      </c>
      <c r="R918" s="816">
        <v>8</v>
      </c>
      <c r="S918" s="879"/>
      <c r="U918" s="815" t="s">
        <v>957</v>
      </c>
      <c r="V918" s="815" t="s">
        <v>813</v>
      </c>
      <c r="W918" s="816">
        <v>958</v>
      </c>
      <c r="X918" s="815" t="s">
        <v>809</v>
      </c>
    </row>
    <row r="919" spans="1:24" ht="15">
      <c r="A919" s="815" t="s">
        <v>928</v>
      </c>
      <c r="B919" s="815" t="s">
        <v>683</v>
      </c>
      <c r="C919" s="815" t="s">
        <v>810</v>
      </c>
      <c r="D919" s="815" t="s">
        <v>811</v>
      </c>
      <c r="E919" s="816">
        <v>5</v>
      </c>
      <c r="G919" s="815" t="s">
        <v>900</v>
      </c>
      <c r="H919" s="816">
        <v>7</v>
      </c>
      <c r="I919" s="816">
        <v>119</v>
      </c>
      <c r="K919" s="815" t="s">
        <v>688</v>
      </c>
      <c r="L919" s="815" t="s">
        <v>954</v>
      </c>
      <c r="M919" s="815" t="s">
        <v>848</v>
      </c>
      <c r="N919" s="816">
        <v>2</v>
      </c>
      <c r="P919" s="815" t="s">
        <v>900</v>
      </c>
      <c r="Q919" s="816">
        <v>9</v>
      </c>
      <c r="R919" s="816">
        <v>2</v>
      </c>
      <c r="S919" s="879"/>
      <c r="U919" s="815" t="s">
        <v>958</v>
      </c>
      <c r="V919" s="815" t="s">
        <v>815</v>
      </c>
      <c r="W919" s="816">
        <v>1</v>
      </c>
      <c r="X919" s="815" t="s">
        <v>809</v>
      </c>
    </row>
    <row r="920" spans="1:24" ht="15">
      <c r="A920" s="815" t="s">
        <v>928</v>
      </c>
      <c r="B920" s="815" t="s">
        <v>683</v>
      </c>
      <c r="C920" s="815" t="s">
        <v>809</v>
      </c>
      <c r="D920" s="815" t="s">
        <v>812</v>
      </c>
      <c r="E920" s="816">
        <v>4</v>
      </c>
      <c r="G920" s="815" t="s">
        <v>900</v>
      </c>
      <c r="H920" s="816">
        <v>8</v>
      </c>
      <c r="I920" s="816">
        <v>96</v>
      </c>
      <c r="K920" s="815" t="s">
        <v>688</v>
      </c>
      <c r="L920" s="815" t="s">
        <v>954</v>
      </c>
      <c r="M920" s="815" t="s">
        <v>851</v>
      </c>
      <c r="N920" s="816">
        <v>24</v>
      </c>
      <c r="P920" s="815" t="s">
        <v>900</v>
      </c>
      <c r="Q920" s="816">
        <v>10</v>
      </c>
      <c r="R920" s="816">
        <v>3</v>
      </c>
      <c r="S920" s="879"/>
      <c r="U920" s="815" t="s">
        <v>958</v>
      </c>
      <c r="V920" s="815" t="s">
        <v>814</v>
      </c>
      <c r="W920" s="816">
        <v>399</v>
      </c>
      <c r="X920" s="815" t="s">
        <v>810</v>
      </c>
    </row>
    <row r="921" spans="1:24" ht="15">
      <c r="A921" s="815" t="s">
        <v>928</v>
      </c>
      <c r="B921" s="815" t="s">
        <v>683</v>
      </c>
      <c r="C921" s="815" t="s">
        <v>809</v>
      </c>
      <c r="D921" s="815" t="s">
        <v>811</v>
      </c>
      <c r="E921" s="816">
        <v>8</v>
      </c>
      <c r="G921" s="815" t="s">
        <v>900</v>
      </c>
      <c r="H921" s="816">
        <v>9</v>
      </c>
      <c r="I921" s="816">
        <v>70</v>
      </c>
      <c r="K921" s="815" t="s">
        <v>688</v>
      </c>
      <c r="L921" s="815" t="s">
        <v>954</v>
      </c>
      <c r="M921" s="815" t="s">
        <v>852</v>
      </c>
      <c r="N921" s="816">
        <v>37</v>
      </c>
      <c r="P921" s="815" t="s">
        <v>900</v>
      </c>
      <c r="Q921" s="816">
        <v>11</v>
      </c>
      <c r="R921" s="816">
        <v>2</v>
      </c>
      <c r="S921" s="879"/>
      <c r="U921" s="815" t="s">
        <v>958</v>
      </c>
      <c r="V921" s="815" t="s">
        <v>814</v>
      </c>
      <c r="W921" s="816">
        <v>274</v>
      </c>
      <c r="X921" s="815" t="s">
        <v>809</v>
      </c>
    </row>
    <row r="922" spans="1:24" ht="15">
      <c r="A922" s="815" t="s">
        <v>928</v>
      </c>
      <c r="B922" s="815" t="s">
        <v>815</v>
      </c>
      <c r="C922" s="815" t="s">
        <v>810</v>
      </c>
      <c r="D922" s="815" t="s">
        <v>812</v>
      </c>
      <c r="E922" s="816">
        <v>2</v>
      </c>
      <c r="G922" s="815" t="s">
        <v>900</v>
      </c>
      <c r="H922" s="816">
        <v>10</v>
      </c>
      <c r="I922" s="816">
        <v>45</v>
      </c>
      <c r="K922" s="815" t="s">
        <v>688</v>
      </c>
      <c r="L922" s="815" t="s">
        <v>954</v>
      </c>
      <c r="M922" s="815" t="s">
        <v>853</v>
      </c>
      <c r="N922" s="816">
        <v>38</v>
      </c>
      <c r="P922" s="815" t="s">
        <v>900</v>
      </c>
      <c r="Q922" s="816">
        <v>12</v>
      </c>
      <c r="R922" s="816">
        <v>4</v>
      </c>
      <c r="S922" s="879"/>
      <c r="U922" s="815" t="s">
        <v>958</v>
      </c>
      <c r="V922" s="815" t="s">
        <v>813</v>
      </c>
      <c r="W922" s="816">
        <v>459</v>
      </c>
      <c r="X922" s="815" t="s">
        <v>810</v>
      </c>
    </row>
    <row r="923" spans="1:24" ht="15">
      <c r="A923" s="815" t="s">
        <v>928</v>
      </c>
      <c r="B923" s="815" t="s">
        <v>815</v>
      </c>
      <c r="C923" s="815" t="s">
        <v>810</v>
      </c>
      <c r="D923" s="815" t="s">
        <v>811</v>
      </c>
      <c r="E923" s="816">
        <v>3</v>
      </c>
      <c r="G923" s="815" t="s">
        <v>900</v>
      </c>
      <c r="H923" s="816">
        <v>11</v>
      </c>
      <c r="I923" s="816">
        <v>39</v>
      </c>
      <c r="K923" s="815" t="s">
        <v>688</v>
      </c>
      <c r="L923" s="815" t="s">
        <v>954</v>
      </c>
      <c r="M923" s="815" t="s">
        <v>854</v>
      </c>
      <c r="N923" s="816">
        <v>484</v>
      </c>
      <c r="P923" s="815" t="s">
        <v>902</v>
      </c>
      <c r="Q923" s="816">
        <v>0</v>
      </c>
      <c r="R923" s="816">
        <v>27</v>
      </c>
      <c r="S923" s="879"/>
      <c r="U923" s="815" t="s">
        <v>958</v>
      </c>
      <c r="V923" s="815" t="s">
        <v>813</v>
      </c>
      <c r="W923" s="816">
        <v>586</v>
      </c>
      <c r="X923" s="815" t="s">
        <v>809</v>
      </c>
    </row>
    <row r="924" spans="1:24" ht="15">
      <c r="A924" s="815" t="s">
        <v>928</v>
      </c>
      <c r="B924" s="815" t="s">
        <v>815</v>
      </c>
      <c r="C924" s="815" t="s">
        <v>809</v>
      </c>
      <c r="D924" s="815" t="s">
        <v>811</v>
      </c>
      <c r="E924" s="816">
        <v>11</v>
      </c>
      <c r="G924" s="815" t="s">
        <v>900</v>
      </c>
      <c r="H924" s="816">
        <v>12</v>
      </c>
      <c r="I924" s="816">
        <v>62</v>
      </c>
      <c r="K924" s="815" t="s">
        <v>688</v>
      </c>
      <c r="L924" s="815" t="s">
        <v>954</v>
      </c>
      <c r="M924" s="815" t="s">
        <v>681</v>
      </c>
      <c r="N924" s="816">
        <v>7</v>
      </c>
      <c r="P924" s="815" t="s">
        <v>902</v>
      </c>
      <c r="Q924" s="816">
        <v>1</v>
      </c>
      <c r="R924" s="816">
        <v>117</v>
      </c>
      <c r="S924" s="879"/>
      <c r="U924" s="815" t="s">
        <v>959</v>
      </c>
      <c r="V924" s="815" t="s">
        <v>814</v>
      </c>
      <c r="W924" s="816">
        <v>52</v>
      </c>
      <c r="X924" s="815" t="s">
        <v>810</v>
      </c>
    </row>
    <row r="925" spans="1:24" ht="15">
      <c r="A925" s="815" t="s">
        <v>928</v>
      </c>
      <c r="B925" s="815" t="s">
        <v>814</v>
      </c>
      <c r="C925" s="815" t="s">
        <v>810</v>
      </c>
      <c r="D925" s="815" t="s">
        <v>811</v>
      </c>
      <c r="E925" s="816">
        <v>1</v>
      </c>
      <c r="G925" s="815" t="s">
        <v>902</v>
      </c>
      <c r="H925" s="816">
        <v>0</v>
      </c>
      <c r="I925" s="816">
        <v>433</v>
      </c>
      <c r="K925" s="815" t="s">
        <v>688</v>
      </c>
      <c r="L925" s="815" t="s">
        <v>954</v>
      </c>
      <c r="M925" s="815" t="s">
        <v>857</v>
      </c>
      <c r="N925" s="816">
        <v>4</v>
      </c>
      <c r="P925" s="815" t="s">
        <v>902</v>
      </c>
      <c r="Q925" s="816">
        <v>2</v>
      </c>
      <c r="R925" s="816">
        <v>300</v>
      </c>
      <c r="S925" s="879"/>
      <c r="U925" s="815" t="s">
        <v>959</v>
      </c>
      <c r="V925" s="815" t="s">
        <v>814</v>
      </c>
      <c r="W925" s="816">
        <v>33</v>
      </c>
      <c r="X925" s="815" t="s">
        <v>809</v>
      </c>
    </row>
    <row r="926" spans="1:24" ht="15">
      <c r="A926" s="815" t="s">
        <v>928</v>
      </c>
      <c r="B926" s="815" t="s">
        <v>814</v>
      </c>
      <c r="C926" s="815" t="s">
        <v>809</v>
      </c>
      <c r="D926" s="815" t="s">
        <v>811</v>
      </c>
      <c r="E926" s="816">
        <v>1</v>
      </c>
      <c r="G926" s="815" t="s">
        <v>902</v>
      </c>
      <c r="H926" s="816">
        <v>1</v>
      </c>
      <c r="I926" s="816">
        <v>1774</v>
      </c>
      <c r="K926" s="815" t="s">
        <v>688</v>
      </c>
      <c r="L926" s="815" t="s">
        <v>954</v>
      </c>
      <c r="M926" s="815" t="s">
        <v>858</v>
      </c>
      <c r="N926" s="816">
        <v>11</v>
      </c>
      <c r="P926" s="815" t="s">
        <v>902</v>
      </c>
      <c r="Q926" s="816">
        <v>3</v>
      </c>
      <c r="R926" s="816">
        <v>152</v>
      </c>
      <c r="S926" s="879"/>
      <c r="U926" s="815" t="s">
        <v>959</v>
      </c>
      <c r="V926" s="815" t="s">
        <v>813</v>
      </c>
      <c r="W926" s="816">
        <v>30</v>
      </c>
      <c r="X926" s="815" t="s">
        <v>810</v>
      </c>
    </row>
    <row r="927" spans="1:24" ht="15">
      <c r="A927" s="815" t="s">
        <v>928</v>
      </c>
      <c r="B927" s="815" t="s">
        <v>997</v>
      </c>
      <c r="C927" s="815" t="s">
        <v>810</v>
      </c>
      <c r="D927" s="815" t="s">
        <v>812</v>
      </c>
      <c r="E927" s="816">
        <v>435</v>
      </c>
      <c r="G927" s="815" t="s">
        <v>902</v>
      </c>
      <c r="H927" s="816">
        <v>2</v>
      </c>
      <c r="I927" s="816">
        <v>4584</v>
      </c>
      <c r="K927" s="815" t="s">
        <v>688</v>
      </c>
      <c r="L927" s="815" t="s">
        <v>954</v>
      </c>
      <c r="M927" s="815" t="s">
        <v>683</v>
      </c>
      <c r="N927" s="816">
        <v>7</v>
      </c>
      <c r="P927" s="815" t="s">
        <v>902</v>
      </c>
      <c r="Q927" s="816">
        <v>4</v>
      </c>
      <c r="R927" s="816">
        <v>1258</v>
      </c>
      <c r="S927" s="879"/>
      <c r="U927" s="815" t="s">
        <v>959</v>
      </c>
      <c r="V927" s="815" t="s">
        <v>813</v>
      </c>
      <c r="W927" s="816">
        <v>111</v>
      </c>
      <c r="X927" s="815" t="s">
        <v>809</v>
      </c>
    </row>
    <row r="928" spans="1:24" ht="15">
      <c r="A928" s="815" t="s">
        <v>928</v>
      </c>
      <c r="B928" s="815" t="s">
        <v>997</v>
      </c>
      <c r="C928" s="815" t="s">
        <v>810</v>
      </c>
      <c r="D928" s="815" t="s">
        <v>811</v>
      </c>
      <c r="E928" s="816">
        <v>366</v>
      </c>
      <c r="G928" s="815" t="s">
        <v>902</v>
      </c>
      <c r="H928" s="816">
        <v>3</v>
      </c>
      <c r="I928" s="816">
        <v>1866</v>
      </c>
      <c r="K928" s="815" t="s">
        <v>688</v>
      </c>
      <c r="L928" s="815" t="s">
        <v>954</v>
      </c>
      <c r="M928" s="815" t="s">
        <v>863</v>
      </c>
      <c r="N928" s="816">
        <v>2</v>
      </c>
      <c r="P928" s="815" t="s">
        <v>902</v>
      </c>
      <c r="Q928" s="816">
        <v>5</v>
      </c>
      <c r="R928" s="816">
        <v>150</v>
      </c>
      <c r="S928" s="879"/>
      <c r="U928" s="815" t="s">
        <v>960</v>
      </c>
      <c r="V928" s="815" t="s">
        <v>814</v>
      </c>
      <c r="W928" s="816">
        <v>108</v>
      </c>
      <c r="X928" s="815" t="s">
        <v>810</v>
      </c>
    </row>
    <row r="929" spans="1:24" ht="15">
      <c r="A929" s="815" t="s">
        <v>928</v>
      </c>
      <c r="B929" s="815" t="s">
        <v>997</v>
      </c>
      <c r="C929" s="815" t="s">
        <v>809</v>
      </c>
      <c r="D929" s="815" t="s">
        <v>812</v>
      </c>
      <c r="E929" s="816">
        <v>546</v>
      </c>
      <c r="G929" s="815" t="s">
        <v>902</v>
      </c>
      <c r="H929" s="816">
        <v>4</v>
      </c>
      <c r="I929" s="816">
        <v>7081</v>
      </c>
      <c r="K929" s="815" t="s">
        <v>688</v>
      </c>
      <c r="L929" s="815" t="s">
        <v>954</v>
      </c>
      <c r="M929" s="815" t="s">
        <v>864</v>
      </c>
      <c r="N929" s="816">
        <v>9</v>
      </c>
      <c r="P929" s="815" t="s">
        <v>902</v>
      </c>
      <c r="Q929" s="816">
        <v>6</v>
      </c>
      <c r="R929" s="816">
        <v>81</v>
      </c>
      <c r="S929" s="879"/>
      <c r="U929" s="815" t="s">
        <v>960</v>
      </c>
      <c r="V929" s="815" t="s">
        <v>814</v>
      </c>
      <c r="W929" s="816">
        <v>64</v>
      </c>
      <c r="X929" s="815" t="s">
        <v>809</v>
      </c>
    </row>
    <row r="930" spans="1:24" ht="15">
      <c r="A930" s="815" t="s">
        <v>928</v>
      </c>
      <c r="B930" s="815" t="s">
        <v>997</v>
      </c>
      <c r="C930" s="815" t="s">
        <v>809</v>
      </c>
      <c r="D930" s="815" t="s">
        <v>811</v>
      </c>
      <c r="E930" s="816">
        <v>376</v>
      </c>
      <c r="G930" s="815" t="s">
        <v>902</v>
      </c>
      <c r="H930" s="816">
        <v>5</v>
      </c>
      <c r="I930" s="816">
        <v>872</v>
      </c>
      <c r="K930" s="815" t="s">
        <v>688</v>
      </c>
      <c r="L930" s="815" t="s">
        <v>954</v>
      </c>
      <c r="M930" s="815" t="s">
        <v>684</v>
      </c>
      <c r="N930" s="816">
        <v>1</v>
      </c>
      <c r="P930" s="815" t="s">
        <v>902</v>
      </c>
      <c r="Q930" s="816">
        <v>7</v>
      </c>
      <c r="R930" s="816">
        <v>82</v>
      </c>
      <c r="S930" s="879"/>
      <c r="U930" s="815" t="s">
        <v>960</v>
      </c>
      <c r="V930" s="815" t="s">
        <v>813</v>
      </c>
      <c r="W930" s="816">
        <v>69</v>
      </c>
      <c r="X930" s="815" t="s">
        <v>810</v>
      </c>
    </row>
    <row r="931" spans="1:24" ht="15">
      <c r="A931" s="815" t="s">
        <v>928</v>
      </c>
      <c r="B931" s="815" t="s">
        <v>998</v>
      </c>
      <c r="C931" s="815" t="s">
        <v>810</v>
      </c>
      <c r="D931" s="815" t="s">
        <v>812</v>
      </c>
      <c r="E931" s="816">
        <v>2</v>
      </c>
      <c r="G931" s="815" t="s">
        <v>902</v>
      </c>
      <c r="H931" s="816">
        <v>6</v>
      </c>
      <c r="I931" s="816">
        <v>817</v>
      </c>
      <c r="K931" s="815" t="s">
        <v>688</v>
      </c>
      <c r="L931" s="815" t="s">
        <v>954</v>
      </c>
      <c r="M931" s="815" t="s">
        <v>687</v>
      </c>
      <c r="N931" s="816">
        <v>10944</v>
      </c>
      <c r="P931" s="815" t="s">
        <v>902</v>
      </c>
      <c r="Q931" s="816">
        <v>8</v>
      </c>
      <c r="R931" s="816">
        <v>32</v>
      </c>
      <c r="S931" s="879"/>
      <c r="U931" s="815" t="s">
        <v>960</v>
      </c>
      <c r="V931" s="815" t="s">
        <v>813</v>
      </c>
      <c r="W931" s="816">
        <v>174</v>
      </c>
      <c r="X931" s="815" t="s">
        <v>809</v>
      </c>
    </row>
    <row r="932" spans="1:24" ht="15">
      <c r="A932" s="815" t="s">
        <v>928</v>
      </c>
      <c r="B932" s="815" t="s">
        <v>998</v>
      </c>
      <c r="C932" s="815" t="s">
        <v>810</v>
      </c>
      <c r="D932" s="815" t="s">
        <v>811</v>
      </c>
      <c r="E932" s="816">
        <v>1</v>
      </c>
      <c r="G932" s="815" t="s">
        <v>902</v>
      </c>
      <c r="H932" s="816">
        <v>7</v>
      </c>
      <c r="I932" s="816">
        <v>709</v>
      </c>
      <c r="K932" s="815" t="s">
        <v>688</v>
      </c>
      <c r="L932" s="815" t="s">
        <v>954</v>
      </c>
      <c r="M932" s="815" t="s">
        <v>689</v>
      </c>
      <c r="N932" s="816">
        <v>23</v>
      </c>
      <c r="P932" s="815" t="s">
        <v>902</v>
      </c>
      <c r="Q932" s="816">
        <v>9</v>
      </c>
      <c r="R932" s="816">
        <v>33</v>
      </c>
      <c r="S932" s="879"/>
      <c r="U932" s="815" t="s">
        <v>940</v>
      </c>
      <c r="V932" s="815" t="s">
        <v>814</v>
      </c>
      <c r="W932" s="816">
        <v>13</v>
      </c>
      <c r="X932" s="815" t="s">
        <v>810</v>
      </c>
    </row>
    <row r="933" spans="1:24" ht="15">
      <c r="A933" s="815" t="s">
        <v>928</v>
      </c>
      <c r="B933" s="815" t="s">
        <v>998</v>
      </c>
      <c r="C933" s="815" t="s">
        <v>809</v>
      </c>
      <c r="D933" s="815" t="s">
        <v>812</v>
      </c>
      <c r="E933" s="816">
        <v>6</v>
      </c>
      <c r="G933" s="815" t="s">
        <v>902</v>
      </c>
      <c r="H933" s="816">
        <v>8</v>
      </c>
      <c r="I933" s="816">
        <v>534</v>
      </c>
      <c r="K933" s="815" t="s">
        <v>688</v>
      </c>
      <c r="L933" s="815" t="s">
        <v>954</v>
      </c>
      <c r="M933" s="815" t="s">
        <v>690</v>
      </c>
      <c r="N933" s="816">
        <v>68</v>
      </c>
      <c r="P933" s="815" t="s">
        <v>902</v>
      </c>
      <c r="Q933" s="816">
        <v>10</v>
      </c>
      <c r="R933" s="816">
        <v>13</v>
      </c>
      <c r="S933" s="879"/>
      <c r="U933" s="815" t="s">
        <v>940</v>
      </c>
      <c r="V933" s="815" t="s">
        <v>814</v>
      </c>
      <c r="W933" s="816">
        <v>2</v>
      </c>
      <c r="X933" s="815" t="s">
        <v>809</v>
      </c>
    </row>
    <row r="934" spans="1:24" ht="15">
      <c r="A934" s="815" t="s">
        <v>928</v>
      </c>
      <c r="B934" s="815" t="s">
        <v>998</v>
      </c>
      <c r="C934" s="815" t="s">
        <v>809</v>
      </c>
      <c r="D934" s="815" t="s">
        <v>811</v>
      </c>
      <c r="E934" s="816">
        <v>16</v>
      </c>
      <c r="G934" s="815" t="s">
        <v>902</v>
      </c>
      <c r="H934" s="816">
        <v>9</v>
      </c>
      <c r="I934" s="816">
        <v>373</v>
      </c>
      <c r="K934" s="815" t="s">
        <v>688</v>
      </c>
      <c r="L934" s="815" t="s">
        <v>954</v>
      </c>
      <c r="M934" s="815" t="s">
        <v>691</v>
      </c>
      <c r="N934" s="816">
        <v>6573</v>
      </c>
      <c r="P934" s="815" t="s">
        <v>902</v>
      </c>
      <c r="Q934" s="816">
        <v>11</v>
      </c>
      <c r="R934" s="816">
        <v>8</v>
      </c>
      <c r="S934" s="879"/>
      <c r="U934" s="815" t="s">
        <v>940</v>
      </c>
      <c r="V934" s="815" t="s">
        <v>813</v>
      </c>
      <c r="W934" s="816">
        <v>14</v>
      </c>
      <c r="X934" s="815" t="s">
        <v>810</v>
      </c>
    </row>
    <row r="935" spans="1:24" ht="15">
      <c r="A935" s="815" t="s">
        <v>929</v>
      </c>
      <c r="B935" s="815" t="s">
        <v>677</v>
      </c>
      <c r="C935" s="815" t="s">
        <v>810</v>
      </c>
      <c r="D935" s="815" t="s">
        <v>812</v>
      </c>
      <c r="E935" s="816">
        <v>1326</v>
      </c>
      <c r="G935" s="815" t="s">
        <v>902</v>
      </c>
      <c r="H935" s="816">
        <v>10</v>
      </c>
      <c r="I935" s="816">
        <v>263</v>
      </c>
      <c r="K935" s="815" t="s">
        <v>688</v>
      </c>
      <c r="L935" s="815" t="s">
        <v>962</v>
      </c>
      <c r="M935" s="815" t="s">
        <v>677</v>
      </c>
      <c r="N935" s="816">
        <v>92</v>
      </c>
      <c r="P935" s="815" t="s">
        <v>902</v>
      </c>
      <c r="Q935" s="816">
        <v>12</v>
      </c>
      <c r="R935" s="816">
        <v>12</v>
      </c>
      <c r="S935" s="879"/>
      <c r="U935" s="815" t="s">
        <v>940</v>
      </c>
      <c r="V935" s="815" t="s">
        <v>813</v>
      </c>
      <c r="W935" s="816">
        <v>38</v>
      </c>
      <c r="X935" s="815" t="s">
        <v>809</v>
      </c>
    </row>
    <row r="936" spans="1:24" ht="15">
      <c r="A936" s="815" t="s">
        <v>929</v>
      </c>
      <c r="B936" s="815" t="s">
        <v>677</v>
      </c>
      <c r="C936" s="815" t="s">
        <v>810</v>
      </c>
      <c r="D936" s="815" t="s">
        <v>811</v>
      </c>
      <c r="E936" s="816">
        <v>4345</v>
      </c>
      <c r="G936" s="815" t="s">
        <v>902</v>
      </c>
      <c r="H936" s="816">
        <v>11</v>
      </c>
      <c r="I936" s="816">
        <v>163</v>
      </c>
      <c r="K936" s="815" t="s">
        <v>688</v>
      </c>
      <c r="L936" s="815" t="s">
        <v>962</v>
      </c>
      <c r="M936" s="815" t="s">
        <v>850</v>
      </c>
      <c r="N936" s="816">
        <v>2</v>
      </c>
      <c r="P936" s="815" t="s">
        <v>967</v>
      </c>
      <c r="Q936" s="816">
        <v>0</v>
      </c>
      <c r="R936" s="816">
        <v>7</v>
      </c>
      <c r="S936" s="879"/>
      <c r="U936" s="815" t="s">
        <v>870</v>
      </c>
      <c r="V936" s="815" t="s">
        <v>814</v>
      </c>
      <c r="W936" s="816">
        <v>28</v>
      </c>
      <c r="X936" s="815" t="s">
        <v>810</v>
      </c>
    </row>
    <row r="937" spans="1:24" ht="15">
      <c r="A937" s="815" t="s">
        <v>929</v>
      </c>
      <c r="B937" s="815" t="s">
        <v>677</v>
      </c>
      <c r="C937" s="815" t="s">
        <v>809</v>
      </c>
      <c r="D937" s="815" t="s">
        <v>812</v>
      </c>
      <c r="E937" s="816">
        <v>1158</v>
      </c>
      <c r="G937" s="815" t="s">
        <v>902</v>
      </c>
      <c r="H937" s="816">
        <v>12</v>
      </c>
      <c r="I937" s="816">
        <v>291</v>
      </c>
      <c r="K937" s="815" t="s">
        <v>688</v>
      </c>
      <c r="L937" s="815" t="s">
        <v>962</v>
      </c>
      <c r="M937" s="815" t="s">
        <v>851</v>
      </c>
      <c r="N937" s="816">
        <v>2</v>
      </c>
      <c r="P937" s="815" t="s">
        <v>967</v>
      </c>
      <c r="Q937" s="816">
        <v>1</v>
      </c>
      <c r="R937" s="816">
        <v>24</v>
      </c>
      <c r="S937" s="879"/>
      <c r="U937" s="815" t="s">
        <v>870</v>
      </c>
      <c r="V937" s="815" t="s">
        <v>814</v>
      </c>
      <c r="W937" s="816">
        <v>18</v>
      </c>
      <c r="X937" s="815" t="s">
        <v>809</v>
      </c>
    </row>
    <row r="938" spans="1:24" ht="15">
      <c r="A938" s="815" t="s">
        <v>929</v>
      </c>
      <c r="B938" s="815" t="s">
        <v>677</v>
      </c>
      <c r="C938" s="815" t="s">
        <v>809</v>
      </c>
      <c r="D938" s="815" t="s">
        <v>811</v>
      </c>
      <c r="E938" s="816">
        <v>3763</v>
      </c>
      <c r="G938" s="815" t="s">
        <v>967</v>
      </c>
      <c r="H938" s="816">
        <v>0</v>
      </c>
      <c r="I938" s="816">
        <v>107</v>
      </c>
      <c r="K938" s="815" t="s">
        <v>688</v>
      </c>
      <c r="L938" s="815" t="s">
        <v>962</v>
      </c>
      <c r="M938" s="815" t="s">
        <v>852</v>
      </c>
      <c r="N938" s="816">
        <v>52</v>
      </c>
      <c r="P938" s="815" t="s">
        <v>967</v>
      </c>
      <c r="Q938" s="816">
        <v>2</v>
      </c>
      <c r="R938" s="816">
        <v>92</v>
      </c>
      <c r="S938" s="879"/>
      <c r="U938" s="815" t="s">
        <v>870</v>
      </c>
      <c r="V938" s="815" t="s">
        <v>813</v>
      </c>
      <c r="W938" s="816">
        <v>17</v>
      </c>
      <c r="X938" s="815" t="s">
        <v>810</v>
      </c>
    </row>
    <row r="939" spans="1:24" ht="15">
      <c r="A939" s="815" t="s">
        <v>929</v>
      </c>
      <c r="B939" s="815" t="s">
        <v>681</v>
      </c>
      <c r="C939" s="815" t="s">
        <v>810</v>
      </c>
      <c r="D939" s="815" t="s">
        <v>812</v>
      </c>
      <c r="E939" s="816">
        <v>318</v>
      </c>
      <c r="G939" s="815" t="s">
        <v>967</v>
      </c>
      <c r="H939" s="816">
        <v>1</v>
      </c>
      <c r="I939" s="816">
        <v>428</v>
      </c>
      <c r="K939" s="815" t="s">
        <v>688</v>
      </c>
      <c r="L939" s="815" t="s">
        <v>962</v>
      </c>
      <c r="M939" s="815" t="s">
        <v>856</v>
      </c>
      <c r="N939" s="816">
        <v>1</v>
      </c>
      <c r="P939" s="815" t="s">
        <v>967</v>
      </c>
      <c r="Q939" s="816">
        <v>3</v>
      </c>
      <c r="R939" s="816">
        <v>35</v>
      </c>
      <c r="S939" s="879"/>
      <c r="U939" s="815" t="s">
        <v>870</v>
      </c>
      <c r="V939" s="815" t="s">
        <v>813</v>
      </c>
      <c r="W939" s="816">
        <v>81</v>
      </c>
      <c r="X939" s="815" t="s">
        <v>809</v>
      </c>
    </row>
    <row r="940" spans="1:24" ht="15">
      <c r="A940" s="815" t="s">
        <v>929</v>
      </c>
      <c r="B940" s="815" t="s">
        <v>681</v>
      </c>
      <c r="C940" s="815" t="s">
        <v>810</v>
      </c>
      <c r="D940" s="815" t="s">
        <v>811</v>
      </c>
      <c r="E940" s="816">
        <v>1637</v>
      </c>
      <c r="G940" s="815" t="s">
        <v>967</v>
      </c>
      <c r="H940" s="816">
        <v>2</v>
      </c>
      <c r="I940" s="816">
        <v>1251</v>
      </c>
      <c r="K940" s="815" t="s">
        <v>688</v>
      </c>
      <c r="L940" s="815" t="s">
        <v>962</v>
      </c>
      <c r="M940" s="815" t="s">
        <v>681</v>
      </c>
      <c r="N940" s="816">
        <v>3</v>
      </c>
      <c r="P940" s="815" t="s">
        <v>967</v>
      </c>
      <c r="Q940" s="816">
        <v>4</v>
      </c>
      <c r="R940" s="816">
        <v>297</v>
      </c>
      <c r="S940" s="879"/>
      <c r="U940" s="815" t="s">
        <v>961</v>
      </c>
      <c r="V940" s="815" t="s">
        <v>814</v>
      </c>
      <c r="W940" s="816">
        <v>500</v>
      </c>
      <c r="X940" s="815" t="s">
        <v>810</v>
      </c>
    </row>
    <row r="941" spans="1:24" ht="15">
      <c r="A941" s="815" t="s">
        <v>929</v>
      </c>
      <c r="B941" s="815" t="s">
        <v>681</v>
      </c>
      <c r="C941" s="815" t="s">
        <v>809</v>
      </c>
      <c r="D941" s="815" t="s">
        <v>812</v>
      </c>
      <c r="E941" s="816">
        <v>353</v>
      </c>
      <c r="G941" s="815" t="s">
        <v>967</v>
      </c>
      <c r="H941" s="816">
        <v>3</v>
      </c>
      <c r="I941" s="816">
        <v>730</v>
      </c>
      <c r="K941" s="815" t="s">
        <v>688</v>
      </c>
      <c r="L941" s="815" t="s">
        <v>962</v>
      </c>
      <c r="M941" s="815" t="s">
        <v>857</v>
      </c>
      <c r="N941" s="816">
        <v>1</v>
      </c>
      <c r="P941" s="815" t="s">
        <v>967</v>
      </c>
      <c r="Q941" s="816">
        <v>5</v>
      </c>
      <c r="R941" s="816">
        <v>34</v>
      </c>
      <c r="S941" s="879"/>
      <c r="U941" s="815" t="s">
        <v>961</v>
      </c>
      <c r="V941" s="815" t="s">
        <v>814</v>
      </c>
      <c r="W941" s="816">
        <v>356</v>
      </c>
      <c r="X941" s="815" t="s">
        <v>809</v>
      </c>
    </row>
    <row r="942" spans="1:24" ht="15">
      <c r="A942" s="815" t="s">
        <v>929</v>
      </c>
      <c r="B942" s="815" t="s">
        <v>681</v>
      </c>
      <c r="C942" s="815" t="s">
        <v>809</v>
      </c>
      <c r="D942" s="815" t="s">
        <v>811</v>
      </c>
      <c r="E942" s="816">
        <v>1452</v>
      </c>
      <c r="G942" s="815" t="s">
        <v>967</v>
      </c>
      <c r="H942" s="816">
        <v>4</v>
      </c>
      <c r="I942" s="816">
        <v>2679</v>
      </c>
      <c r="K942" s="815" t="s">
        <v>688</v>
      </c>
      <c r="L942" s="815" t="s">
        <v>962</v>
      </c>
      <c r="M942" s="815" t="s">
        <v>858</v>
      </c>
      <c r="N942" s="816">
        <v>1</v>
      </c>
      <c r="P942" s="815" t="s">
        <v>967</v>
      </c>
      <c r="Q942" s="816">
        <v>6</v>
      </c>
      <c r="R942" s="816">
        <v>27</v>
      </c>
      <c r="S942" s="879"/>
      <c r="U942" s="815" t="s">
        <v>961</v>
      </c>
      <c r="V942" s="815" t="s">
        <v>813</v>
      </c>
      <c r="W942" s="816">
        <v>451</v>
      </c>
      <c r="X942" s="815" t="s">
        <v>810</v>
      </c>
    </row>
    <row r="943" spans="1:24" ht="15">
      <c r="A943" s="815" t="s">
        <v>929</v>
      </c>
      <c r="B943" s="815" t="s">
        <v>683</v>
      </c>
      <c r="C943" s="815" t="s">
        <v>810</v>
      </c>
      <c r="D943" s="815" t="s">
        <v>812</v>
      </c>
      <c r="E943" s="816">
        <v>13</v>
      </c>
      <c r="G943" s="815" t="s">
        <v>967</v>
      </c>
      <c r="H943" s="816">
        <v>5</v>
      </c>
      <c r="I943" s="816">
        <v>431</v>
      </c>
      <c r="K943" s="815" t="s">
        <v>688</v>
      </c>
      <c r="L943" s="815" t="s">
        <v>962</v>
      </c>
      <c r="M943" s="815" t="s">
        <v>859</v>
      </c>
      <c r="N943" s="816">
        <v>1</v>
      </c>
      <c r="P943" s="815" t="s">
        <v>967</v>
      </c>
      <c r="Q943" s="816">
        <v>7</v>
      </c>
      <c r="R943" s="816">
        <v>48</v>
      </c>
      <c r="S943" s="879"/>
      <c r="U943" s="815" t="s">
        <v>961</v>
      </c>
      <c r="V943" s="815" t="s">
        <v>813</v>
      </c>
      <c r="W943" s="816">
        <v>775</v>
      </c>
      <c r="X943" s="815" t="s">
        <v>809</v>
      </c>
    </row>
    <row r="944" spans="1:24" ht="15">
      <c r="A944" s="815" t="s">
        <v>929</v>
      </c>
      <c r="B944" s="815" t="s">
        <v>683</v>
      </c>
      <c r="C944" s="815" t="s">
        <v>810</v>
      </c>
      <c r="D944" s="815" t="s">
        <v>811</v>
      </c>
      <c r="E944" s="816">
        <v>20</v>
      </c>
      <c r="G944" s="815" t="s">
        <v>967</v>
      </c>
      <c r="H944" s="816">
        <v>6</v>
      </c>
      <c r="I944" s="816">
        <v>487</v>
      </c>
      <c r="K944" s="815" t="s">
        <v>688</v>
      </c>
      <c r="L944" s="815" t="s">
        <v>962</v>
      </c>
      <c r="M944" s="815" t="s">
        <v>864</v>
      </c>
      <c r="N944" s="816">
        <v>6</v>
      </c>
      <c r="P944" s="815" t="s">
        <v>967</v>
      </c>
      <c r="Q944" s="816">
        <v>8</v>
      </c>
      <c r="R944" s="816">
        <v>27</v>
      </c>
      <c r="S944" s="879"/>
      <c r="U944" s="815" t="s">
        <v>963</v>
      </c>
      <c r="V944" s="815" t="s">
        <v>814</v>
      </c>
      <c r="W944" s="816">
        <v>12</v>
      </c>
      <c r="X944" s="815" t="s">
        <v>810</v>
      </c>
    </row>
    <row r="945" spans="1:24" ht="15">
      <c r="A945" s="815" t="s">
        <v>929</v>
      </c>
      <c r="B945" s="815" t="s">
        <v>683</v>
      </c>
      <c r="C945" s="815" t="s">
        <v>809</v>
      </c>
      <c r="D945" s="815" t="s">
        <v>812</v>
      </c>
      <c r="E945" s="816">
        <v>12</v>
      </c>
      <c r="G945" s="815" t="s">
        <v>967</v>
      </c>
      <c r="H945" s="816">
        <v>7</v>
      </c>
      <c r="I945" s="816">
        <v>435</v>
      </c>
      <c r="K945" s="815" t="s">
        <v>688</v>
      </c>
      <c r="L945" s="815" t="s">
        <v>962</v>
      </c>
      <c r="M945" s="815" t="s">
        <v>687</v>
      </c>
      <c r="N945" s="816">
        <v>3459</v>
      </c>
      <c r="P945" s="815" t="s">
        <v>967</v>
      </c>
      <c r="Q945" s="816">
        <v>9</v>
      </c>
      <c r="R945" s="816">
        <v>22</v>
      </c>
      <c r="S945" s="879"/>
      <c r="U945" s="815" t="s">
        <v>963</v>
      </c>
      <c r="V945" s="815" t="s">
        <v>814</v>
      </c>
      <c r="W945" s="816">
        <v>13</v>
      </c>
      <c r="X945" s="815" t="s">
        <v>809</v>
      </c>
    </row>
    <row r="946" spans="1:24" ht="15">
      <c r="A946" s="815" t="s">
        <v>929</v>
      </c>
      <c r="B946" s="815" t="s">
        <v>683</v>
      </c>
      <c r="C946" s="815" t="s">
        <v>809</v>
      </c>
      <c r="D946" s="815" t="s">
        <v>811</v>
      </c>
      <c r="E946" s="816">
        <v>23</v>
      </c>
      <c r="G946" s="815" t="s">
        <v>967</v>
      </c>
      <c r="H946" s="816">
        <v>8</v>
      </c>
      <c r="I946" s="816">
        <v>488</v>
      </c>
      <c r="K946" s="815" t="s">
        <v>688</v>
      </c>
      <c r="L946" s="815" t="s">
        <v>962</v>
      </c>
      <c r="M946" s="815" t="s">
        <v>689</v>
      </c>
      <c r="N946" s="816">
        <v>10</v>
      </c>
      <c r="P946" s="815" t="s">
        <v>967</v>
      </c>
      <c r="Q946" s="816">
        <v>10</v>
      </c>
      <c r="R946" s="816">
        <v>10</v>
      </c>
      <c r="S946" s="879"/>
      <c r="U946" s="815" t="s">
        <v>963</v>
      </c>
      <c r="V946" s="815" t="s">
        <v>813</v>
      </c>
      <c r="W946" s="816">
        <v>8</v>
      </c>
      <c r="X946" s="815" t="s">
        <v>810</v>
      </c>
    </row>
    <row r="947" spans="1:24" ht="15">
      <c r="A947" s="815" t="s">
        <v>929</v>
      </c>
      <c r="B947" s="815" t="s">
        <v>815</v>
      </c>
      <c r="C947" s="815" t="s">
        <v>810</v>
      </c>
      <c r="D947" s="815" t="s">
        <v>812</v>
      </c>
      <c r="E947" s="816">
        <v>2</v>
      </c>
      <c r="G947" s="815" t="s">
        <v>967</v>
      </c>
      <c r="H947" s="816">
        <v>9</v>
      </c>
      <c r="I947" s="816">
        <v>423</v>
      </c>
      <c r="K947" s="815" t="s">
        <v>688</v>
      </c>
      <c r="L947" s="815" t="s">
        <v>962</v>
      </c>
      <c r="M947" s="815" t="s">
        <v>690</v>
      </c>
      <c r="N947" s="816">
        <v>3</v>
      </c>
      <c r="P947" s="815" t="s">
        <v>967</v>
      </c>
      <c r="Q947" s="816">
        <v>11</v>
      </c>
      <c r="R947" s="816">
        <v>5</v>
      </c>
      <c r="S947" s="879"/>
      <c r="U947" s="815" t="s">
        <v>963</v>
      </c>
      <c r="V947" s="815" t="s">
        <v>813</v>
      </c>
      <c r="W947" s="816">
        <v>32</v>
      </c>
      <c r="X947" s="815" t="s">
        <v>809</v>
      </c>
    </row>
    <row r="948" spans="1:24" ht="15">
      <c r="A948" s="815" t="s">
        <v>929</v>
      </c>
      <c r="B948" s="815" t="s">
        <v>815</v>
      </c>
      <c r="C948" s="815" t="s">
        <v>810</v>
      </c>
      <c r="D948" s="815" t="s">
        <v>811</v>
      </c>
      <c r="E948" s="816">
        <v>17</v>
      </c>
      <c r="G948" s="815" t="s">
        <v>967</v>
      </c>
      <c r="H948" s="816">
        <v>10</v>
      </c>
      <c r="I948" s="816">
        <v>276</v>
      </c>
      <c r="K948" s="815" t="s">
        <v>688</v>
      </c>
      <c r="L948" s="815" t="s">
        <v>962</v>
      </c>
      <c r="M948" s="815" t="s">
        <v>691</v>
      </c>
      <c r="N948" s="816">
        <v>816</v>
      </c>
      <c r="P948" s="815" t="s">
        <v>967</v>
      </c>
      <c r="Q948" s="816">
        <v>12</v>
      </c>
      <c r="R948" s="816">
        <v>17</v>
      </c>
      <c r="S948" s="879"/>
      <c r="U948" s="815" t="s">
        <v>900</v>
      </c>
      <c r="V948" s="815" t="s">
        <v>813</v>
      </c>
      <c r="W948" s="816">
        <v>1</v>
      </c>
      <c r="X948" s="815" t="s">
        <v>810</v>
      </c>
    </row>
    <row r="949" spans="1:24" ht="15">
      <c r="A949" s="815" t="s">
        <v>929</v>
      </c>
      <c r="B949" s="815" t="s">
        <v>815</v>
      </c>
      <c r="C949" s="815" t="s">
        <v>809</v>
      </c>
      <c r="D949" s="815" t="s">
        <v>812</v>
      </c>
      <c r="E949" s="816">
        <v>3</v>
      </c>
      <c r="G949" s="815" t="s">
        <v>967</v>
      </c>
      <c r="H949" s="816">
        <v>11</v>
      </c>
      <c r="I949" s="816">
        <v>193</v>
      </c>
      <c r="K949" s="815" t="s">
        <v>688</v>
      </c>
      <c r="L949" s="815" t="s">
        <v>964</v>
      </c>
      <c r="M949" s="815" t="s">
        <v>677</v>
      </c>
      <c r="N949" s="816">
        <v>1</v>
      </c>
      <c r="P949" s="815" t="s">
        <v>904</v>
      </c>
      <c r="Q949" s="816">
        <v>0</v>
      </c>
      <c r="R949" s="816">
        <v>63</v>
      </c>
      <c r="S949" s="879"/>
      <c r="U949" s="815" t="s">
        <v>900</v>
      </c>
      <c r="V949" s="815" t="s">
        <v>813</v>
      </c>
      <c r="W949" s="816">
        <v>5</v>
      </c>
      <c r="X949" s="815" t="s">
        <v>809</v>
      </c>
    </row>
    <row r="950" spans="1:24" ht="15">
      <c r="A950" s="815" t="s">
        <v>929</v>
      </c>
      <c r="B950" s="815" t="s">
        <v>815</v>
      </c>
      <c r="C950" s="815" t="s">
        <v>809</v>
      </c>
      <c r="D950" s="815" t="s">
        <v>811</v>
      </c>
      <c r="E950" s="816">
        <v>12</v>
      </c>
      <c r="G950" s="815" t="s">
        <v>967</v>
      </c>
      <c r="H950" s="816">
        <v>12</v>
      </c>
      <c r="I950" s="816">
        <v>248</v>
      </c>
      <c r="K950" s="815" t="s">
        <v>688</v>
      </c>
      <c r="L950" s="815" t="s">
        <v>964</v>
      </c>
      <c r="M950" s="815" t="s">
        <v>851</v>
      </c>
      <c r="N950" s="816">
        <v>1</v>
      </c>
      <c r="P950" s="815" t="s">
        <v>904</v>
      </c>
      <c r="Q950" s="816">
        <v>1</v>
      </c>
      <c r="R950" s="816">
        <v>226</v>
      </c>
      <c r="S950" s="879"/>
      <c r="U950" s="815" t="s">
        <v>902</v>
      </c>
      <c r="V950" s="815" t="s">
        <v>814</v>
      </c>
      <c r="W950" s="816">
        <v>35</v>
      </c>
      <c r="X950" s="815" t="s">
        <v>810</v>
      </c>
    </row>
    <row r="951" spans="1:24" ht="15">
      <c r="A951" s="815" t="s">
        <v>929</v>
      </c>
      <c r="B951" s="815" t="s">
        <v>814</v>
      </c>
      <c r="C951" s="815" t="s">
        <v>810</v>
      </c>
      <c r="D951" s="815" t="s">
        <v>811</v>
      </c>
      <c r="E951" s="816">
        <v>4</v>
      </c>
      <c r="G951" s="815" t="s">
        <v>904</v>
      </c>
      <c r="H951" s="816">
        <v>0</v>
      </c>
      <c r="I951" s="816">
        <v>861</v>
      </c>
      <c r="K951" s="815" t="s">
        <v>688</v>
      </c>
      <c r="L951" s="815" t="s">
        <v>964</v>
      </c>
      <c r="M951" s="815" t="s">
        <v>852</v>
      </c>
      <c r="N951" s="816">
        <v>8</v>
      </c>
      <c r="P951" s="815" t="s">
        <v>904</v>
      </c>
      <c r="Q951" s="816">
        <v>2</v>
      </c>
      <c r="R951" s="816">
        <v>613</v>
      </c>
      <c r="S951" s="879"/>
      <c r="U951" s="815" t="s">
        <v>902</v>
      </c>
      <c r="V951" s="815" t="s">
        <v>814</v>
      </c>
      <c r="W951" s="816">
        <v>15</v>
      </c>
      <c r="X951" s="815" t="s">
        <v>809</v>
      </c>
    </row>
    <row r="952" spans="1:24" ht="15">
      <c r="A952" s="815" t="s">
        <v>929</v>
      </c>
      <c r="B952" s="815" t="s">
        <v>814</v>
      </c>
      <c r="C952" s="815" t="s">
        <v>809</v>
      </c>
      <c r="D952" s="815" t="s">
        <v>812</v>
      </c>
      <c r="E952" s="816">
        <v>1</v>
      </c>
      <c r="G952" s="815" t="s">
        <v>904</v>
      </c>
      <c r="H952" s="816">
        <v>1</v>
      </c>
      <c r="I952" s="816">
        <v>3224</v>
      </c>
      <c r="K952" s="815" t="s">
        <v>688</v>
      </c>
      <c r="L952" s="815" t="s">
        <v>964</v>
      </c>
      <c r="M952" s="815" t="s">
        <v>853</v>
      </c>
      <c r="N952" s="816">
        <v>4</v>
      </c>
      <c r="P952" s="815" t="s">
        <v>904</v>
      </c>
      <c r="Q952" s="816">
        <v>3</v>
      </c>
      <c r="R952" s="816">
        <v>292</v>
      </c>
      <c r="S952" s="879"/>
      <c r="U952" s="815" t="s">
        <v>902</v>
      </c>
      <c r="V952" s="815" t="s">
        <v>813</v>
      </c>
      <c r="W952" s="816">
        <v>21</v>
      </c>
      <c r="X952" s="815" t="s">
        <v>810</v>
      </c>
    </row>
    <row r="953" spans="1:24" ht="15">
      <c r="A953" s="815" t="s">
        <v>929</v>
      </c>
      <c r="B953" s="815" t="s">
        <v>814</v>
      </c>
      <c r="C953" s="815" t="s">
        <v>809</v>
      </c>
      <c r="D953" s="815" t="s">
        <v>811</v>
      </c>
      <c r="E953" s="816">
        <v>5</v>
      </c>
      <c r="G953" s="815" t="s">
        <v>904</v>
      </c>
      <c r="H953" s="816">
        <v>2</v>
      </c>
      <c r="I953" s="816">
        <v>10911</v>
      </c>
      <c r="K953" s="815" t="s">
        <v>688</v>
      </c>
      <c r="L953" s="815" t="s">
        <v>964</v>
      </c>
      <c r="M953" s="815" t="s">
        <v>857</v>
      </c>
      <c r="N953" s="816">
        <v>2</v>
      </c>
      <c r="P953" s="815" t="s">
        <v>904</v>
      </c>
      <c r="Q953" s="816">
        <v>4</v>
      </c>
      <c r="R953" s="816">
        <v>2240</v>
      </c>
      <c r="S953" s="879"/>
      <c r="U953" s="815" t="s">
        <v>902</v>
      </c>
      <c r="V953" s="815" t="s">
        <v>813</v>
      </c>
      <c r="W953" s="816">
        <v>134</v>
      </c>
      <c r="X953" s="815" t="s">
        <v>809</v>
      </c>
    </row>
    <row r="954" spans="1:24" ht="15">
      <c r="A954" s="815" t="s">
        <v>929</v>
      </c>
      <c r="B954" s="815" t="s">
        <v>813</v>
      </c>
      <c r="C954" s="815" t="s">
        <v>809</v>
      </c>
      <c r="D954" s="815" t="s">
        <v>811</v>
      </c>
      <c r="E954" s="816">
        <v>1</v>
      </c>
      <c r="G954" s="815" t="s">
        <v>904</v>
      </c>
      <c r="H954" s="816">
        <v>3</v>
      </c>
      <c r="I954" s="816">
        <v>5117</v>
      </c>
      <c r="K954" s="815" t="s">
        <v>688</v>
      </c>
      <c r="L954" s="815" t="s">
        <v>964</v>
      </c>
      <c r="M954" s="815" t="s">
        <v>864</v>
      </c>
      <c r="N954" s="816">
        <v>3</v>
      </c>
      <c r="P954" s="815" t="s">
        <v>904</v>
      </c>
      <c r="Q954" s="816">
        <v>5</v>
      </c>
      <c r="R954" s="816">
        <v>268</v>
      </c>
      <c r="S954" s="879"/>
      <c r="U954" s="815" t="s">
        <v>967</v>
      </c>
      <c r="V954" s="815" t="s">
        <v>814</v>
      </c>
      <c r="W954" s="816">
        <v>16</v>
      </c>
      <c r="X954" s="815" t="s">
        <v>810</v>
      </c>
    </row>
    <row r="955" spans="1:24" ht="15">
      <c r="A955" s="815" t="s">
        <v>929</v>
      </c>
      <c r="B955" s="815" t="s">
        <v>997</v>
      </c>
      <c r="C955" s="815" t="s">
        <v>810</v>
      </c>
      <c r="D955" s="815" t="s">
        <v>812</v>
      </c>
      <c r="E955" s="816">
        <v>273</v>
      </c>
      <c r="G955" s="815" t="s">
        <v>904</v>
      </c>
      <c r="H955" s="816">
        <v>4</v>
      </c>
      <c r="I955" s="816">
        <v>16853</v>
      </c>
      <c r="K955" s="815" t="s">
        <v>688</v>
      </c>
      <c r="L955" s="815" t="s">
        <v>964</v>
      </c>
      <c r="M955" s="815" t="s">
        <v>687</v>
      </c>
      <c r="N955" s="816">
        <v>1503</v>
      </c>
      <c r="P955" s="815" t="s">
        <v>904</v>
      </c>
      <c r="Q955" s="816">
        <v>6</v>
      </c>
      <c r="R955" s="816">
        <v>226</v>
      </c>
      <c r="S955" s="879"/>
      <c r="U955" s="815" t="s">
        <v>967</v>
      </c>
      <c r="V955" s="815" t="s">
        <v>814</v>
      </c>
      <c r="W955" s="816">
        <v>14</v>
      </c>
      <c r="X955" s="815" t="s">
        <v>809</v>
      </c>
    </row>
    <row r="956" spans="1:24" ht="15">
      <c r="A956" s="815" t="s">
        <v>929</v>
      </c>
      <c r="B956" s="815" t="s">
        <v>997</v>
      </c>
      <c r="C956" s="815" t="s">
        <v>810</v>
      </c>
      <c r="D956" s="815" t="s">
        <v>811</v>
      </c>
      <c r="E956" s="816">
        <v>961</v>
      </c>
      <c r="G956" s="815" t="s">
        <v>904</v>
      </c>
      <c r="H956" s="816">
        <v>5</v>
      </c>
      <c r="I956" s="816">
        <v>2183</v>
      </c>
      <c r="K956" s="815" t="s">
        <v>688</v>
      </c>
      <c r="L956" s="815" t="s">
        <v>964</v>
      </c>
      <c r="M956" s="815" t="s">
        <v>691</v>
      </c>
      <c r="N956" s="816">
        <v>358</v>
      </c>
      <c r="P956" s="815" t="s">
        <v>904</v>
      </c>
      <c r="Q956" s="816">
        <v>7</v>
      </c>
      <c r="R956" s="816">
        <v>145</v>
      </c>
      <c r="S956" s="879"/>
      <c r="U956" s="815" t="s">
        <v>967</v>
      </c>
      <c r="V956" s="815" t="s">
        <v>813</v>
      </c>
      <c r="W956" s="816">
        <v>3</v>
      </c>
      <c r="X956" s="815" t="s">
        <v>810</v>
      </c>
    </row>
    <row r="957" spans="1:24" ht="15">
      <c r="A957" s="815" t="s">
        <v>929</v>
      </c>
      <c r="B957" s="815" t="s">
        <v>997</v>
      </c>
      <c r="C957" s="815" t="s">
        <v>809</v>
      </c>
      <c r="D957" s="815" t="s">
        <v>812</v>
      </c>
      <c r="E957" s="816">
        <v>236</v>
      </c>
      <c r="G957" s="815" t="s">
        <v>904</v>
      </c>
      <c r="H957" s="816">
        <v>6</v>
      </c>
      <c r="I957" s="816">
        <v>1916</v>
      </c>
      <c r="K957" s="815" t="s">
        <v>688</v>
      </c>
      <c r="L957" s="815" t="s">
        <v>965</v>
      </c>
      <c r="M957" s="815" t="s">
        <v>677</v>
      </c>
      <c r="N957" s="816">
        <v>5</v>
      </c>
      <c r="P957" s="815" t="s">
        <v>904</v>
      </c>
      <c r="Q957" s="816">
        <v>8</v>
      </c>
      <c r="R957" s="816">
        <v>110</v>
      </c>
      <c r="S957" s="879"/>
      <c r="U957" s="815" t="s">
        <v>967</v>
      </c>
      <c r="V957" s="815" t="s">
        <v>813</v>
      </c>
      <c r="W957" s="816">
        <v>28</v>
      </c>
      <c r="X957" s="815" t="s">
        <v>809</v>
      </c>
    </row>
    <row r="958" spans="1:24" ht="15">
      <c r="A958" s="815" t="s">
        <v>929</v>
      </c>
      <c r="B958" s="815" t="s">
        <v>997</v>
      </c>
      <c r="C958" s="815" t="s">
        <v>809</v>
      </c>
      <c r="D958" s="815" t="s">
        <v>811</v>
      </c>
      <c r="E958" s="816">
        <v>858</v>
      </c>
      <c r="G958" s="815" t="s">
        <v>904</v>
      </c>
      <c r="H958" s="816">
        <v>7</v>
      </c>
      <c r="I958" s="816">
        <v>1725</v>
      </c>
      <c r="K958" s="815" t="s">
        <v>688</v>
      </c>
      <c r="L958" s="815" t="s">
        <v>965</v>
      </c>
      <c r="M958" s="815" t="s">
        <v>847</v>
      </c>
      <c r="N958" s="816">
        <v>13</v>
      </c>
      <c r="P958" s="815" t="s">
        <v>904</v>
      </c>
      <c r="Q958" s="816">
        <v>9</v>
      </c>
      <c r="R958" s="816">
        <v>83</v>
      </c>
      <c r="S958" s="879"/>
      <c r="U958" s="815" t="s">
        <v>904</v>
      </c>
      <c r="V958" s="815" t="s">
        <v>814</v>
      </c>
      <c r="W958" s="816">
        <v>82</v>
      </c>
      <c r="X958" s="815" t="s">
        <v>810</v>
      </c>
    </row>
    <row r="959" spans="1:24" ht="15">
      <c r="A959" s="815" t="s">
        <v>929</v>
      </c>
      <c r="B959" s="815" t="s">
        <v>998</v>
      </c>
      <c r="C959" s="815" t="s">
        <v>810</v>
      </c>
      <c r="D959" s="815" t="s">
        <v>812</v>
      </c>
      <c r="E959" s="816">
        <v>7</v>
      </c>
      <c r="G959" s="815" t="s">
        <v>904</v>
      </c>
      <c r="H959" s="816">
        <v>8</v>
      </c>
      <c r="I959" s="816">
        <v>1410</v>
      </c>
      <c r="K959" s="815" t="s">
        <v>688</v>
      </c>
      <c r="L959" s="815" t="s">
        <v>965</v>
      </c>
      <c r="M959" s="815" t="s">
        <v>850</v>
      </c>
      <c r="N959" s="816">
        <v>6</v>
      </c>
      <c r="P959" s="815" t="s">
        <v>904</v>
      </c>
      <c r="Q959" s="816">
        <v>10</v>
      </c>
      <c r="R959" s="816">
        <v>37</v>
      </c>
      <c r="S959" s="879"/>
      <c r="U959" s="815" t="s">
        <v>904</v>
      </c>
      <c r="V959" s="815" t="s">
        <v>814</v>
      </c>
      <c r="W959" s="816">
        <v>48</v>
      </c>
      <c r="X959" s="815" t="s">
        <v>809</v>
      </c>
    </row>
    <row r="960" spans="1:24" ht="15">
      <c r="A960" s="815" t="s">
        <v>929</v>
      </c>
      <c r="B960" s="815" t="s">
        <v>998</v>
      </c>
      <c r="C960" s="815" t="s">
        <v>810</v>
      </c>
      <c r="D960" s="815" t="s">
        <v>811</v>
      </c>
      <c r="E960" s="816">
        <v>21</v>
      </c>
      <c r="G960" s="815" t="s">
        <v>904</v>
      </c>
      <c r="H960" s="816">
        <v>9</v>
      </c>
      <c r="I960" s="816">
        <v>1128</v>
      </c>
      <c r="K960" s="815" t="s">
        <v>688</v>
      </c>
      <c r="L960" s="815" t="s">
        <v>965</v>
      </c>
      <c r="M960" s="815" t="s">
        <v>851</v>
      </c>
      <c r="N960" s="816">
        <v>1</v>
      </c>
      <c r="P960" s="815" t="s">
        <v>904</v>
      </c>
      <c r="Q960" s="816">
        <v>11</v>
      </c>
      <c r="R960" s="816">
        <v>26</v>
      </c>
      <c r="S960" s="879"/>
      <c r="U960" s="815" t="s">
        <v>904</v>
      </c>
      <c r="V960" s="815" t="s">
        <v>813</v>
      </c>
      <c r="W960" s="816">
        <v>54</v>
      </c>
      <c r="X960" s="815" t="s">
        <v>810</v>
      </c>
    </row>
    <row r="961" spans="1:24" ht="15">
      <c r="A961" s="815" t="s">
        <v>929</v>
      </c>
      <c r="B961" s="815" t="s">
        <v>998</v>
      </c>
      <c r="C961" s="815" t="s">
        <v>809</v>
      </c>
      <c r="D961" s="815" t="s">
        <v>812</v>
      </c>
      <c r="E961" s="816">
        <v>10</v>
      </c>
      <c r="G961" s="815" t="s">
        <v>904</v>
      </c>
      <c r="H961" s="816">
        <v>10</v>
      </c>
      <c r="I961" s="816">
        <v>743</v>
      </c>
      <c r="K961" s="815" t="s">
        <v>688</v>
      </c>
      <c r="L961" s="815" t="s">
        <v>965</v>
      </c>
      <c r="M961" s="815" t="s">
        <v>852</v>
      </c>
      <c r="N961" s="816">
        <v>21</v>
      </c>
      <c r="P961" s="815" t="s">
        <v>904</v>
      </c>
      <c r="Q961" s="816">
        <v>12</v>
      </c>
      <c r="R961" s="816">
        <v>38</v>
      </c>
      <c r="S961" s="879"/>
      <c r="U961" s="815" t="s">
        <v>904</v>
      </c>
      <c r="V961" s="815" t="s">
        <v>813</v>
      </c>
      <c r="W961" s="816">
        <v>249</v>
      </c>
      <c r="X961" s="815" t="s">
        <v>809</v>
      </c>
    </row>
    <row r="962" spans="1:24" ht="15">
      <c r="A962" s="815" t="s">
        <v>929</v>
      </c>
      <c r="B962" s="815" t="s">
        <v>998</v>
      </c>
      <c r="C962" s="815" t="s">
        <v>809</v>
      </c>
      <c r="D962" s="815" t="s">
        <v>811</v>
      </c>
      <c r="E962" s="816">
        <v>26</v>
      </c>
      <c r="G962" s="815" t="s">
        <v>904</v>
      </c>
      <c r="H962" s="816">
        <v>11</v>
      </c>
      <c r="I962" s="816">
        <v>567</v>
      </c>
      <c r="K962" s="815" t="s">
        <v>688</v>
      </c>
      <c r="L962" s="815" t="s">
        <v>965</v>
      </c>
      <c r="M962" s="815" t="s">
        <v>853</v>
      </c>
      <c r="N962" s="816">
        <v>9</v>
      </c>
      <c r="P962" s="815" t="s">
        <v>887</v>
      </c>
      <c r="Q962" s="816">
        <v>0</v>
      </c>
      <c r="R962" s="816">
        <v>10</v>
      </c>
      <c r="S962" s="879"/>
      <c r="U962" s="815" t="s">
        <v>887</v>
      </c>
      <c r="V962" s="815" t="s">
        <v>814</v>
      </c>
      <c r="W962" s="816">
        <v>21</v>
      </c>
      <c r="X962" s="815" t="s">
        <v>810</v>
      </c>
    </row>
    <row r="963" spans="1:24" ht="15">
      <c r="A963" s="815" t="s">
        <v>930</v>
      </c>
      <c r="B963" s="815" t="s">
        <v>677</v>
      </c>
      <c r="C963" s="815" t="s">
        <v>810</v>
      </c>
      <c r="D963" s="815" t="s">
        <v>812</v>
      </c>
      <c r="E963" s="816">
        <v>919</v>
      </c>
      <c r="G963" s="815" t="s">
        <v>904</v>
      </c>
      <c r="H963" s="816">
        <v>12</v>
      </c>
      <c r="I963" s="816">
        <v>966</v>
      </c>
      <c r="K963" s="815" t="s">
        <v>688</v>
      </c>
      <c r="L963" s="815" t="s">
        <v>965</v>
      </c>
      <c r="M963" s="815" t="s">
        <v>854</v>
      </c>
      <c r="N963" s="816">
        <v>3</v>
      </c>
      <c r="P963" s="815" t="s">
        <v>887</v>
      </c>
      <c r="Q963" s="816">
        <v>1</v>
      </c>
      <c r="R963" s="816">
        <v>53</v>
      </c>
      <c r="S963" s="879"/>
      <c r="U963" s="815" t="s">
        <v>887</v>
      </c>
      <c r="V963" s="815" t="s">
        <v>814</v>
      </c>
      <c r="W963" s="816">
        <v>14</v>
      </c>
      <c r="X963" s="815" t="s">
        <v>809</v>
      </c>
    </row>
    <row r="964" spans="1:24" ht="15">
      <c r="A964" s="815" t="s">
        <v>930</v>
      </c>
      <c r="B964" s="815" t="s">
        <v>677</v>
      </c>
      <c r="C964" s="815" t="s">
        <v>810</v>
      </c>
      <c r="D964" s="815" t="s">
        <v>811</v>
      </c>
      <c r="E964" s="816">
        <v>669</v>
      </c>
      <c r="G964" s="815" t="s">
        <v>887</v>
      </c>
      <c r="H964" s="816">
        <v>0</v>
      </c>
      <c r="I964" s="816">
        <v>578</v>
      </c>
      <c r="K964" s="815" t="s">
        <v>688</v>
      </c>
      <c r="L964" s="815" t="s">
        <v>965</v>
      </c>
      <c r="M964" s="815" t="s">
        <v>855</v>
      </c>
      <c r="N964" s="816">
        <v>5</v>
      </c>
      <c r="P964" s="815" t="s">
        <v>887</v>
      </c>
      <c r="Q964" s="816">
        <v>2</v>
      </c>
      <c r="R964" s="816">
        <v>115</v>
      </c>
      <c r="S964" s="879"/>
      <c r="U964" s="815" t="s">
        <v>887</v>
      </c>
      <c r="V964" s="815" t="s">
        <v>813</v>
      </c>
      <c r="W964" s="816">
        <v>82</v>
      </c>
      <c r="X964" s="815" t="s">
        <v>810</v>
      </c>
    </row>
    <row r="965" spans="1:24" ht="15">
      <c r="A965" s="815" t="s">
        <v>930</v>
      </c>
      <c r="B965" s="815" t="s">
        <v>677</v>
      </c>
      <c r="C965" s="815" t="s">
        <v>809</v>
      </c>
      <c r="D965" s="815" t="s">
        <v>812</v>
      </c>
      <c r="E965" s="816">
        <v>1198</v>
      </c>
      <c r="G965" s="815" t="s">
        <v>887</v>
      </c>
      <c r="H965" s="816">
        <v>1</v>
      </c>
      <c r="I965" s="816">
        <v>1885</v>
      </c>
      <c r="K965" s="815" t="s">
        <v>688</v>
      </c>
      <c r="L965" s="815" t="s">
        <v>965</v>
      </c>
      <c r="M965" s="815" t="s">
        <v>856</v>
      </c>
      <c r="N965" s="816">
        <v>2</v>
      </c>
      <c r="P965" s="815" t="s">
        <v>887</v>
      </c>
      <c r="Q965" s="816">
        <v>3</v>
      </c>
      <c r="R965" s="816">
        <v>48</v>
      </c>
      <c r="S965" s="879"/>
      <c r="U965" s="815" t="s">
        <v>887</v>
      </c>
      <c r="V965" s="815" t="s">
        <v>813</v>
      </c>
      <c r="W965" s="816">
        <v>147</v>
      </c>
      <c r="X965" s="815" t="s">
        <v>809</v>
      </c>
    </row>
    <row r="966" spans="1:24" ht="15">
      <c r="A966" s="815" t="s">
        <v>930</v>
      </c>
      <c r="B966" s="815" t="s">
        <v>677</v>
      </c>
      <c r="C966" s="815" t="s">
        <v>809</v>
      </c>
      <c r="D966" s="815" t="s">
        <v>811</v>
      </c>
      <c r="E966" s="816">
        <v>706</v>
      </c>
      <c r="G966" s="815" t="s">
        <v>887</v>
      </c>
      <c r="H966" s="816">
        <v>2</v>
      </c>
      <c r="I966" s="816">
        <v>5541</v>
      </c>
      <c r="K966" s="815" t="s">
        <v>688</v>
      </c>
      <c r="L966" s="815" t="s">
        <v>965</v>
      </c>
      <c r="M966" s="815" t="s">
        <v>681</v>
      </c>
      <c r="N966" s="816">
        <v>69</v>
      </c>
      <c r="P966" s="815" t="s">
        <v>887</v>
      </c>
      <c r="Q966" s="816">
        <v>4</v>
      </c>
      <c r="R966" s="816">
        <v>667</v>
      </c>
      <c r="S966" s="879"/>
      <c r="U966" s="815" t="s">
        <v>942</v>
      </c>
      <c r="V966" s="815" t="s">
        <v>814</v>
      </c>
      <c r="W966" s="816">
        <v>4</v>
      </c>
      <c r="X966" s="815" t="s">
        <v>810</v>
      </c>
    </row>
    <row r="967" spans="1:24" ht="15">
      <c r="A967" s="815" t="s">
        <v>930</v>
      </c>
      <c r="B967" s="815" t="s">
        <v>681</v>
      </c>
      <c r="C967" s="815" t="s">
        <v>810</v>
      </c>
      <c r="D967" s="815" t="s">
        <v>812</v>
      </c>
      <c r="E967" s="816">
        <v>40</v>
      </c>
      <c r="G967" s="815" t="s">
        <v>887</v>
      </c>
      <c r="H967" s="816">
        <v>3</v>
      </c>
      <c r="I967" s="816">
        <v>2390</v>
      </c>
      <c r="K967" s="815" t="s">
        <v>688</v>
      </c>
      <c r="L967" s="815" t="s">
        <v>965</v>
      </c>
      <c r="M967" s="815" t="s">
        <v>857</v>
      </c>
      <c r="N967" s="816">
        <v>3</v>
      </c>
      <c r="P967" s="815" t="s">
        <v>887</v>
      </c>
      <c r="Q967" s="816">
        <v>5</v>
      </c>
      <c r="R967" s="816">
        <v>77</v>
      </c>
      <c r="S967" s="879"/>
      <c r="U967" s="815" t="s">
        <v>942</v>
      </c>
      <c r="V967" s="815" t="s">
        <v>813</v>
      </c>
      <c r="W967" s="816">
        <v>1</v>
      </c>
      <c r="X967" s="815" t="s">
        <v>810</v>
      </c>
    </row>
    <row r="968" spans="1:24" ht="15">
      <c r="A968" s="815" t="s">
        <v>930</v>
      </c>
      <c r="B968" s="815" t="s">
        <v>681</v>
      </c>
      <c r="C968" s="815" t="s">
        <v>810</v>
      </c>
      <c r="D968" s="815" t="s">
        <v>811</v>
      </c>
      <c r="E968" s="816">
        <v>87</v>
      </c>
      <c r="G968" s="815" t="s">
        <v>887</v>
      </c>
      <c r="H968" s="816">
        <v>4</v>
      </c>
      <c r="I968" s="816">
        <v>8292</v>
      </c>
      <c r="K968" s="815" t="s">
        <v>688</v>
      </c>
      <c r="L968" s="815" t="s">
        <v>965</v>
      </c>
      <c r="M968" s="815" t="s">
        <v>858</v>
      </c>
      <c r="N968" s="816">
        <v>4</v>
      </c>
      <c r="P968" s="815" t="s">
        <v>887</v>
      </c>
      <c r="Q968" s="816">
        <v>6</v>
      </c>
      <c r="R968" s="816">
        <v>51</v>
      </c>
      <c r="S968" s="879"/>
      <c r="U968" s="815" t="s">
        <v>942</v>
      </c>
      <c r="V968" s="815" t="s">
        <v>813</v>
      </c>
      <c r="W968" s="816">
        <v>12</v>
      </c>
      <c r="X968" s="815" t="s">
        <v>809</v>
      </c>
    </row>
    <row r="969" spans="1:24" ht="15">
      <c r="A969" s="815" t="s">
        <v>930</v>
      </c>
      <c r="B969" s="815" t="s">
        <v>681</v>
      </c>
      <c r="C969" s="815" t="s">
        <v>809</v>
      </c>
      <c r="D969" s="815" t="s">
        <v>812</v>
      </c>
      <c r="E969" s="816">
        <v>59</v>
      </c>
      <c r="G969" s="815" t="s">
        <v>887</v>
      </c>
      <c r="H969" s="816">
        <v>5</v>
      </c>
      <c r="I969" s="816">
        <v>1094</v>
      </c>
      <c r="K969" s="815" t="s">
        <v>688</v>
      </c>
      <c r="L969" s="815" t="s">
        <v>965</v>
      </c>
      <c r="M969" s="815" t="s">
        <v>859</v>
      </c>
      <c r="N969" s="816">
        <v>5</v>
      </c>
      <c r="P969" s="815" t="s">
        <v>887</v>
      </c>
      <c r="Q969" s="816">
        <v>7</v>
      </c>
      <c r="R969" s="816">
        <v>43</v>
      </c>
      <c r="S969" s="879"/>
      <c r="U969" s="815" t="s">
        <v>971</v>
      </c>
      <c r="V969" s="815" t="s">
        <v>814</v>
      </c>
      <c r="W969" s="816">
        <v>63</v>
      </c>
      <c r="X969" s="815" t="s">
        <v>810</v>
      </c>
    </row>
    <row r="970" spans="1:24" ht="15">
      <c r="A970" s="815" t="s">
        <v>930</v>
      </c>
      <c r="B970" s="815" t="s">
        <v>681</v>
      </c>
      <c r="C970" s="815" t="s">
        <v>809</v>
      </c>
      <c r="D970" s="815" t="s">
        <v>811</v>
      </c>
      <c r="E970" s="816">
        <v>80</v>
      </c>
      <c r="G970" s="815" t="s">
        <v>887</v>
      </c>
      <c r="H970" s="816">
        <v>6</v>
      </c>
      <c r="I970" s="816">
        <v>1107</v>
      </c>
      <c r="K970" s="815" t="s">
        <v>688</v>
      </c>
      <c r="L970" s="815" t="s">
        <v>965</v>
      </c>
      <c r="M970" s="815" t="s">
        <v>860</v>
      </c>
      <c r="N970" s="816">
        <v>6</v>
      </c>
      <c r="P970" s="815" t="s">
        <v>887</v>
      </c>
      <c r="Q970" s="816">
        <v>8</v>
      </c>
      <c r="R970" s="816">
        <v>20</v>
      </c>
      <c r="S970" s="879"/>
      <c r="U970" s="815" t="s">
        <v>971</v>
      </c>
      <c r="V970" s="815" t="s">
        <v>814</v>
      </c>
      <c r="W970" s="816">
        <v>52</v>
      </c>
      <c r="X970" s="815" t="s">
        <v>809</v>
      </c>
    </row>
    <row r="971" spans="1:24" ht="15">
      <c r="A971" s="815" t="s">
        <v>930</v>
      </c>
      <c r="B971" s="815" t="s">
        <v>683</v>
      </c>
      <c r="C971" s="815" t="s">
        <v>810</v>
      </c>
      <c r="D971" s="815" t="s">
        <v>812</v>
      </c>
      <c r="E971" s="816">
        <v>5</v>
      </c>
      <c r="G971" s="815" t="s">
        <v>887</v>
      </c>
      <c r="H971" s="816">
        <v>7</v>
      </c>
      <c r="I971" s="816">
        <v>1060</v>
      </c>
      <c r="K971" s="815" t="s">
        <v>688</v>
      </c>
      <c r="L971" s="815" t="s">
        <v>965</v>
      </c>
      <c r="M971" s="815" t="s">
        <v>683</v>
      </c>
      <c r="N971" s="816">
        <v>3</v>
      </c>
      <c r="P971" s="815" t="s">
        <v>887</v>
      </c>
      <c r="Q971" s="816">
        <v>9</v>
      </c>
      <c r="R971" s="816">
        <v>6</v>
      </c>
      <c r="S971" s="879"/>
      <c r="U971" s="815" t="s">
        <v>971</v>
      </c>
      <c r="V971" s="815" t="s">
        <v>813</v>
      </c>
      <c r="W971" s="816">
        <v>55</v>
      </c>
      <c r="X971" s="815" t="s">
        <v>810</v>
      </c>
    </row>
    <row r="972" spans="1:24" ht="15">
      <c r="A972" s="815" t="s">
        <v>930</v>
      </c>
      <c r="B972" s="815" t="s">
        <v>683</v>
      </c>
      <c r="C972" s="815" t="s">
        <v>810</v>
      </c>
      <c r="D972" s="815" t="s">
        <v>811</v>
      </c>
      <c r="E972" s="816">
        <v>2</v>
      </c>
      <c r="G972" s="815" t="s">
        <v>887</v>
      </c>
      <c r="H972" s="816">
        <v>8</v>
      </c>
      <c r="I972" s="816">
        <v>838</v>
      </c>
      <c r="K972" s="815" t="s">
        <v>688</v>
      </c>
      <c r="L972" s="815" t="s">
        <v>965</v>
      </c>
      <c r="M972" s="815" t="s">
        <v>863</v>
      </c>
      <c r="N972" s="816">
        <v>5</v>
      </c>
      <c r="P972" s="815" t="s">
        <v>887</v>
      </c>
      <c r="Q972" s="816">
        <v>10</v>
      </c>
      <c r="R972" s="816">
        <v>8</v>
      </c>
      <c r="S972" s="879"/>
      <c r="U972" s="815" t="s">
        <v>971</v>
      </c>
      <c r="V972" s="815" t="s">
        <v>813</v>
      </c>
      <c r="W972" s="816">
        <v>144</v>
      </c>
      <c r="X972" s="815" t="s">
        <v>809</v>
      </c>
    </row>
    <row r="973" spans="1:24" ht="15">
      <c r="A973" s="815" t="s">
        <v>930</v>
      </c>
      <c r="B973" s="815" t="s">
        <v>683</v>
      </c>
      <c r="C973" s="815" t="s">
        <v>809</v>
      </c>
      <c r="D973" s="815" t="s">
        <v>812</v>
      </c>
      <c r="E973" s="816">
        <v>5</v>
      </c>
      <c r="G973" s="815" t="s">
        <v>887</v>
      </c>
      <c r="H973" s="816">
        <v>9</v>
      </c>
      <c r="I973" s="816">
        <v>598</v>
      </c>
      <c r="K973" s="815" t="s">
        <v>688</v>
      </c>
      <c r="L973" s="815" t="s">
        <v>965</v>
      </c>
      <c r="M973" s="815" t="s">
        <v>864</v>
      </c>
      <c r="N973" s="816">
        <v>11</v>
      </c>
      <c r="P973" s="815" t="s">
        <v>887</v>
      </c>
      <c r="Q973" s="816">
        <v>11</v>
      </c>
      <c r="R973" s="816">
        <v>1</v>
      </c>
      <c r="S973" s="879"/>
      <c r="U973" s="815" t="s">
        <v>944</v>
      </c>
      <c r="V973" s="815" t="s">
        <v>814</v>
      </c>
      <c r="W973" s="816">
        <v>7</v>
      </c>
      <c r="X973" s="815" t="s">
        <v>810</v>
      </c>
    </row>
    <row r="974" spans="1:24" ht="15">
      <c r="A974" s="815" t="s">
        <v>930</v>
      </c>
      <c r="B974" s="815" t="s">
        <v>683</v>
      </c>
      <c r="C974" s="815" t="s">
        <v>809</v>
      </c>
      <c r="D974" s="815" t="s">
        <v>811</v>
      </c>
      <c r="E974" s="816">
        <v>1</v>
      </c>
      <c r="G974" s="815" t="s">
        <v>887</v>
      </c>
      <c r="H974" s="816">
        <v>10</v>
      </c>
      <c r="I974" s="816">
        <v>492</v>
      </c>
      <c r="K974" s="815" t="s">
        <v>688</v>
      </c>
      <c r="L974" s="815" t="s">
        <v>965</v>
      </c>
      <c r="M974" s="815" t="s">
        <v>865</v>
      </c>
      <c r="N974" s="816">
        <v>1</v>
      </c>
      <c r="P974" s="815" t="s">
        <v>887</v>
      </c>
      <c r="Q974" s="816">
        <v>12</v>
      </c>
      <c r="R974" s="816">
        <v>2</v>
      </c>
      <c r="S974" s="879"/>
      <c r="U974" s="815" t="s">
        <v>944</v>
      </c>
      <c r="V974" s="815" t="s">
        <v>814</v>
      </c>
      <c r="W974" s="816">
        <v>2</v>
      </c>
      <c r="X974" s="815" t="s">
        <v>809</v>
      </c>
    </row>
    <row r="975" spans="1:24" ht="15">
      <c r="A975" s="815" t="s">
        <v>930</v>
      </c>
      <c r="B975" s="815" t="s">
        <v>815</v>
      </c>
      <c r="C975" s="815" t="s">
        <v>810</v>
      </c>
      <c r="D975" s="815" t="s">
        <v>811</v>
      </c>
      <c r="E975" s="816">
        <v>1</v>
      </c>
      <c r="G975" s="815" t="s">
        <v>887</v>
      </c>
      <c r="H975" s="816">
        <v>11</v>
      </c>
      <c r="I975" s="816">
        <v>303</v>
      </c>
      <c r="K975" s="815" t="s">
        <v>688</v>
      </c>
      <c r="L975" s="815" t="s">
        <v>965</v>
      </c>
      <c r="M975" s="815" t="s">
        <v>684</v>
      </c>
      <c r="N975" s="816">
        <v>8</v>
      </c>
      <c r="P975" s="815" t="s">
        <v>942</v>
      </c>
      <c r="Q975" s="816">
        <v>0</v>
      </c>
      <c r="R975" s="816">
        <v>1</v>
      </c>
      <c r="S975" s="879"/>
      <c r="U975" s="815" t="s">
        <v>944</v>
      </c>
      <c r="V975" s="815" t="s">
        <v>813</v>
      </c>
      <c r="W975" s="816">
        <v>17</v>
      </c>
      <c r="X975" s="815" t="s">
        <v>810</v>
      </c>
    </row>
    <row r="976" spans="1:24" ht="15">
      <c r="A976" s="815" t="s">
        <v>930</v>
      </c>
      <c r="B976" s="815" t="s">
        <v>815</v>
      </c>
      <c r="C976" s="815" t="s">
        <v>809</v>
      </c>
      <c r="D976" s="815" t="s">
        <v>812</v>
      </c>
      <c r="E976" s="816">
        <v>2</v>
      </c>
      <c r="G976" s="815" t="s">
        <v>887</v>
      </c>
      <c r="H976" s="816">
        <v>12</v>
      </c>
      <c r="I976" s="816">
        <v>478</v>
      </c>
      <c r="K976" s="815" t="s">
        <v>688</v>
      </c>
      <c r="L976" s="815" t="s">
        <v>965</v>
      </c>
      <c r="M976" s="815" t="s">
        <v>687</v>
      </c>
      <c r="N976" s="816">
        <v>8453</v>
      </c>
      <c r="P976" s="815" t="s">
        <v>942</v>
      </c>
      <c r="Q976" s="816">
        <v>1</v>
      </c>
      <c r="R976" s="816">
        <v>7</v>
      </c>
      <c r="S976" s="879"/>
      <c r="U976" s="815" t="s">
        <v>944</v>
      </c>
      <c r="V976" s="815" t="s">
        <v>813</v>
      </c>
      <c r="W976" s="816">
        <v>69</v>
      </c>
      <c r="X976" s="815" t="s">
        <v>809</v>
      </c>
    </row>
    <row r="977" spans="1:24" ht="15">
      <c r="A977" s="815" t="s">
        <v>930</v>
      </c>
      <c r="B977" s="815" t="s">
        <v>814</v>
      </c>
      <c r="C977" s="815" t="s">
        <v>809</v>
      </c>
      <c r="D977" s="815" t="s">
        <v>811</v>
      </c>
      <c r="E977" s="816">
        <v>1</v>
      </c>
      <c r="G977" s="815" t="s">
        <v>942</v>
      </c>
      <c r="H977" s="816">
        <v>0</v>
      </c>
      <c r="I977" s="816">
        <v>14</v>
      </c>
      <c r="K977" s="815" t="s">
        <v>688</v>
      </c>
      <c r="L977" s="815" t="s">
        <v>965</v>
      </c>
      <c r="M977" s="815" t="s">
        <v>688</v>
      </c>
      <c r="N977" s="816">
        <v>1</v>
      </c>
      <c r="P977" s="815" t="s">
        <v>942</v>
      </c>
      <c r="Q977" s="816">
        <v>2</v>
      </c>
      <c r="R977" s="816">
        <v>21</v>
      </c>
      <c r="S977" s="879"/>
      <c r="U977" s="815" t="s">
        <v>972</v>
      </c>
      <c r="V977" s="815" t="s">
        <v>814</v>
      </c>
      <c r="W977" s="816">
        <v>17</v>
      </c>
      <c r="X977" s="815" t="s">
        <v>810</v>
      </c>
    </row>
    <row r="978" spans="1:24" ht="15">
      <c r="A978" s="815" t="s">
        <v>930</v>
      </c>
      <c r="B978" s="815" t="s">
        <v>997</v>
      </c>
      <c r="C978" s="815" t="s">
        <v>810</v>
      </c>
      <c r="D978" s="815" t="s">
        <v>812</v>
      </c>
      <c r="E978" s="816">
        <v>5832</v>
      </c>
      <c r="G978" s="815" t="s">
        <v>942</v>
      </c>
      <c r="H978" s="816">
        <v>1</v>
      </c>
      <c r="I978" s="816">
        <v>75</v>
      </c>
      <c r="K978" s="815" t="s">
        <v>688</v>
      </c>
      <c r="L978" s="815" t="s">
        <v>965</v>
      </c>
      <c r="M978" s="815" t="s">
        <v>689</v>
      </c>
      <c r="N978" s="816">
        <v>38</v>
      </c>
      <c r="P978" s="815" t="s">
        <v>942</v>
      </c>
      <c r="Q978" s="816">
        <v>3</v>
      </c>
      <c r="R978" s="816">
        <v>18</v>
      </c>
      <c r="S978" s="879"/>
      <c r="U978" s="815" t="s">
        <v>972</v>
      </c>
      <c r="V978" s="815" t="s">
        <v>814</v>
      </c>
      <c r="W978" s="816">
        <v>11</v>
      </c>
      <c r="X978" s="815" t="s">
        <v>809</v>
      </c>
    </row>
    <row r="979" spans="1:24" ht="15">
      <c r="A979" s="815" t="s">
        <v>930</v>
      </c>
      <c r="B979" s="815" t="s">
        <v>997</v>
      </c>
      <c r="C979" s="815" t="s">
        <v>810</v>
      </c>
      <c r="D979" s="815" t="s">
        <v>811</v>
      </c>
      <c r="E979" s="816">
        <v>2467</v>
      </c>
      <c r="G979" s="815" t="s">
        <v>942</v>
      </c>
      <c r="H979" s="816">
        <v>2</v>
      </c>
      <c r="I979" s="816">
        <v>241</v>
      </c>
      <c r="K979" s="815" t="s">
        <v>688</v>
      </c>
      <c r="L979" s="815" t="s">
        <v>965</v>
      </c>
      <c r="M979" s="815" t="s">
        <v>690</v>
      </c>
      <c r="N979" s="816">
        <v>5</v>
      </c>
      <c r="P979" s="815" t="s">
        <v>942</v>
      </c>
      <c r="Q979" s="816">
        <v>4</v>
      </c>
      <c r="R979" s="816">
        <v>105</v>
      </c>
      <c r="S979" s="879"/>
      <c r="U979" s="815" t="s">
        <v>972</v>
      </c>
      <c r="V979" s="815" t="s">
        <v>813</v>
      </c>
      <c r="W979" s="816">
        <v>20</v>
      </c>
      <c r="X979" s="815" t="s">
        <v>810</v>
      </c>
    </row>
    <row r="980" spans="1:24" ht="15">
      <c r="A980" s="815" t="s">
        <v>930</v>
      </c>
      <c r="B980" s="815" t="s">
        <v>997</v>
      </c>
      <c r="C980" s="815" t="s">
        <v>809</v>
      </c>
      <c r="D980" s="815" t="s">
        <v>812</v>
      </c>
      <c r="E980" s="816">
        <v>5651</v>
      </c>
      <c r="G980" s="815" t="s">
        <v>942</v>
      </c>
      <c r="H980" s="816">
        <v>3</v>
      </c>
      <c r="I980" s="816">
        <v>127</v>
      </c>
      <c r="K980" s="815" t="s">
        <v>688</v>
      </c>
      <c r="L980" s="815" t="s">
        <v>965</v>
      </c>
      <c r="M980" s="815" t="s">
        <v>691</v>
      </c>
      <c r="N980" s="816">
        <v>744</v>
      </c>
      <c r="P980" s="815" t="s">
        <v>942</v>
      </c>
      <c r="Q980" s="816">
        <v>5</v>
      </c>
      <c r="R980" s="816">
        <v>14</v>
      </c>
      <c r="S980" s="879"/>
      <c r="U980" s="815" t="s">
        <v>972</v>
      </c>
      <c r="V980" s="815" t="s">
        <v>813</v>
      </c>
      <c r="W980" s="816">
        <v>42</v>
      </c>
      <c r="X980" s="815" t="s">
        <v>809</v>
      </c>
    </row>
    <row r="981" spans="1:24" ht="15">
      <c r="A981" s="815" t="s">
        <v>930</v>
      </c>
      <c r="B981" s="815" t="s">
        <v>997</v>
      </c>
      <c r="C981" s="815" t="s">
        <v>809</v>
      </c>
      <c r="D981" s="815" t="s">
        <v>811</v>
      </c>
      <c r="E981" s="816">
        <v>1993</v>
      </c>
      <c r="G981" s="815" t="s">
        <v>942</v>
      </c>
      <c r="H981" s="816">
        <v>4</v>
      </c>
      <c r="I981" s="816">
        <v>533</v>
      </c>
      <c r="K981" s="815" t="s">
        <v>688</v>
      </c>
      <c r="L981" s="815" t="s">
        <v>966</v>
      </c>
      <c r="M981" s="815" t="s">
        <v>677</v>
      </c>
      <c r="N981" s="816">
        <v>1</v>
      </c>
      <c r="P981" s="815" t="s">
        <v>942</v>
      </c>
      <c r="Q981" s="816">
        <v>6</v>
      </c>
      <c r="R981" s="816">
        <v>14</v>
      </c>
      <c r="S981" s="879"/>
      <c r="U981" s="815" t="s">
        <v>872</v>
      </c>
      <c r="V981" s="815" t="s">
        <v>815</v>
      </c>
      <c r="W981" s="816">
        <v>1</v>
      </c>
      <c r="X981" s="815" t="s">
        <v>809</v>
      </c>
    </row>
    <row r="982" spans="1:24" ht="15">
      <c r="A982" s="815" t="s">
        <v>930</v>
      </c>
      <c r="B982" s="815" t="s">
        <v>998</v>
      </c>
      <c r="C982" s="815" t="s">
        <v>810</v>
      </c>
      <c r="D982" s="815" t="s">
        <v>812</v>
      </c>
      <c r="E982" s="816">
        <v>3</v>
      </c>
      <c r="G982" s="815" t="s">
        <v>942</v>
      </c>
      <c r="H982" s="816">
        <v>5</v>
      </c>
      <c r="I982" s="816">
        <v>113</v>
      </c>
      <c r="K982" s="815" t="s">
        <v>688</v>
      </c>
      <c r="L982" s="815" t="s">
        <v>966</v>
      </c>
      <c r="M982" s="815" t="s">
        <v>847</v>
      </c>
      <c r="N982" s="816">
        <v>1</v>
      </c>
      <c r="P982" s="815" t="s">
        <v>942</v>
      </c>
      <c r="Q982" s="816">
        <v>7</v>
      </c>
      <c r="R982" s="816">
        <v>15</v>
      </c>
      <c r="S982" s="879"/>
      <c r="U982" s="815" t="s">
        <v>872</v>
      </c>
      <c r="V982" s="815" t="s">
        <v>814</v>
      </c>
      <c r="W982" s="816">
        <v>219</v>
      </c>
      <c r="X982" s="815" t="s">
        <v>810</v>
      </c>
    </row>
    <row r="983" spans="1:24" ht="15">
      <c r="A983" s="815" t="s">
        <v>930</v>
      </c>
      <c r="B983" s="815" t="s">
        <v>998</v>
      </c>
      <c r="C983" s="815" t="s">
        <v>810</v>
      </c>
      <c r="D983" s="815" t="s">
        <v>811</v>
      </c>
      <c r="E983" s="816">
        <v>3</v>
      </c>
      <c r="G983" s="815" t="s">
        <v>942</v>
      </c>
      <c r="H983" s="816">
        <v>6</v>
      </c>
      <c r="I983" s="816">
        <v>121</v>
      </c>
      <c r="K983" s="815" t="s">
        <v>688</v>
      </c>
      <c r="L983" s="815" t="s">
        <v>966</v>
      </c>
      <c r="M983" s="815" t="s">
        <v>848</v>
      </c>
      <c r="N983" s="816">
        <v>1</v>
      </c>
      <c r="P983" s="815" t="s">
        <v>942</v>
      </c>
      <c r="Q983" s="816">
        <v>8</v>
      </c>
      <c r="R983" s="816">
        <v>7</v>
      </c>
      <c r="S983" s="879"/>
      <c r="U983" s="815" t="s">
        <v>872</v>
      </c>
      <c r="V983" s="815" t="s">
        <v>814</v>
      </c>
      <c r="W983" s="816">
        <v>151</v>
      </c>
      <c r="X983" s="815" t="s">
        <v>809</v>
      </c>
    </row>
    <row r="984" spans="1:24" ht="15">
      <c r="A984" s="815" t="s">
        <v>930</v>
      </c>
      <c r="B984" s="815" t="s">
        <v>998</v>
      </c>
      <c r="C984" s="815" t="s">
        <v>809</v>
      </c>
      <c r="D984" s="815" t="s">
        <v>812</v>
      </c>
      <c r="E984" s="816">
        <v>3</v>
      </c>
      <c r="G984" s="815" t="s">
        <v>942</v>
      </c>
      <c r="H984" s="816">
        <v>7</v>
      </c>
      <c r="I984" s="816">
        <v>114</v>
      </c>
      <c r="K984" s="815" t="s">
        <v>688</v>
      </c>
      <c r="L984" s="815" t="s">
        <v>966</v>
      </c>
      <c r="M984" s="815" t="s">
        <v>851</v>
      </c>
      <c r="N984" s="816">
        <v>7</v>
      </c>
      <c r="P984" s="815" t="s">
        <v>942</v>
      </c>
      <c r="Q984" s="816">
        <v>9</v>
      </c>
      <c r="R984" s="816">
        <v>7</v>
      </c>
      <c r="S984" s="879"/>
      <c r="U984" s="815" t="s">
        <v>872</v>
      </c>
      <c r="V984" s="815" t="s">
        <v>813</v>
      </c>
      <c r="W984" s="816">
        <v>151</v>
      </c>
      <c r="X984" s="815" t="s">
        <v>810</v>
      </c>
    </row>
    <row r="985" spans="1:24" ht="15">
      <c r="A985" s="815" t="s">
        <v>930</v>
      </c>
      <c r="B985" s="815" t="s">
        <v>998</v>
      </c>
      <c r="C985" s="815" t="s">
        <v>809</v>
      </c>
      <c r="D985" s="815" t="s">
        <v>811</v>
      </c>
      <c r="E985" s="816">
        <v>5</v>
      </c>
      <c r="G985" s="815" t="s">
        <v>942</v>
      </c>
      <c r="H985" s="816">
        <v>8</v>
      </c>
      <c r="I985" s="816">
        <v>88</v>
      </c>
      <c r="K985" s="815" t="s">
        <v>688</v>
      </c>
      <c r="L985" s="815" t="s">
        <v>966</v>
      </c>
      <c r="M985" s="815" t="s">
        <v>852</v>
      </c>
      <c r="N985" s="816">
        <v>44</v>
      </c>
      <c r="P985" s="815" t="s">
        <v>942</v>
      </c>
      <c r="Q985" s="816">
        <v>10</v>
      </c>
      <c r="R985" s="816">
        <v>5</v>
      </c>
      <c r="S985" s="879"/>
      <c r="U985" s="815" t="s">
        <v>872</v>
      </c>
      <c r="V985" s="815" t="s">
        <v>813</v>
      </c>
      <c r="W985" s="816">
        <v>585</v>
      </c>
      <c r="X985" s="815" t="s">
        <v>809</v>
      </c>
    </row>
    <row r="986" spans="1:24" ht="15">
      <c r="A986" s="815" t="s">
        <v>931</v>
      </c>
      <c r="B986" s="815" t="s">
        <v>677</v>
      </c>
      <c r="C986" s="815" t="s">
        <v>810</v>
      </c>
      <c r="D986" s="815" t="s">
        <v>812</v>
      </c>
      <c r="E986" s="816">
        <v>404</v>
      </c>
      <c r="G986" s="815" t="s">
        <v>942</v>
      </c>
      <c r="H986" s="816">
        <v>9</v>
      </c>
      <c r="I986" s="816">
        <v>87</v>
      </c>
      <c r="K986" s="815" t="s">
        <v>688</v>
      </c>
      <c r="L986" s="815" t="s">
        <v>966</v>
      </c>
      <c r="M986" s="815" t="s">
        <v>853</v>
      </c>
      <c r="N986" s="816">
        <v>11</v>
      </c>
      <c r="P986" s="815" t="s">
        <v>942</v>
      </c>
      <c r="Q986" s="816">
        <v>11</v>
      </c>
      <c r="R986" s="816">
        <v>3</v>
      </c>
      <c r="S986" s="879"/>
      <c r="U986" s="815" t="s">
        <v>874</v>
      </c>
      <c r="V986" s="815" t="s">
        <v>814</v>
      </c>
      <c r="W986" s="816">
        <v>36</v>
      </c>
      <c r="X986" s="815" t="s">
        <v>810</v>
      </c>
    </row>
    <row r="987" spans="1:24" ht="15">
      <c r="A987" s="815" t="s">
        <v>931</v>
      </c>
      <c r="B987" s="815" t="s">
        <v>677</v>
      </c>
      <c r="C987" s="815" t="s">
        <v>810</v>
      </c>
      <c r="D987" s="815" t="s">
        <v>811</v>
      </c>
      <c r="E987" s="816">
        <v>903</v>
      </c>
      <c r="G987" s="815" t="s">
        <v>942</v>
      </c>
      <c r="H987" s="816">
        <v>10</v>
      </c>
      <c r="I987" s="816">
        <v>69</v>
      </c>
      <c r="K987" s="815" t="s">
        <v>688</v>
      </c>
      <c r="L987" s="815" t="s">
        <v>966</v>
      </c>
      <c r="M987" s="815" t="s">
        <v>681</v>
      </c>
      <c r="N987" s="816">
        <v>2</v>
      </c>
      <c r="P987" s="815" t="s">
        <v>942</v>
      </c>
      <c r="Q987" s="816">
        <v>12</v>
      </c>
      <c r="R987" s="816">
        <v>6</v>
      </c>
      <c r="S987" s="879"/>
      <c r="U987" s="815" t="s">
        <v>874</v>
      </c>
      <c r="V987" s="815" t="s">
        <v>814</v>
      </c>
      <c r="W987" s="816">
        <v>24</v>
      </c>
      <c r="X987" s="815" t="s">
        <v>809</v>
      </c>
    </row>
    <row r="988" spans="1:24" ht="15">
      <c r="A988" s="815" t="s">
        <v>931</v>
      </c>
      <c r="B988" s="815" t="s">
        <v>677</v>
      </c>
      <c r="C988" s="815" t="s">
        <v>809</v>
      </c>
      <c r="D988" s="815" t="s">
        <v>812</v>
      </c>
      <c r="E988" s="816">
        <v>441</v>
      </c>
      <c r="G988" s="815" t="s">
        <v>942</v>
      </c>
      <c r="H988" s="816">
        <v>11</v>
      </c>
      <c r="I988" s="816">
        <v>65</v>
      </c>
      <c r="K988" s="815" t="s">
        <v>688</v>
      </c>
      <c r="L988" s="815" t="s">
        <v>966</v>
      </c>
      <c r="M988" s="815" t="s">
        <v>857</v>
      </c>
      <c r="N988" s="816">
        <v>31</v>
      </c>
      <c r="P988" s="815" t="s">
        <v>971</v>
      </c>
      <c r="Q988" s="816">
        <v>0</v>
      </c>
      <c r="R988" s="816">
        <v>54</v>
      </c>
      <c r="S988" s="879"/>
      <c r="U988" s="815" t="s">
        <v>874</v>
      </c>
      <c r="V988" s="815" t="s">
        <v>813</v>
      </c>
      <c r="W988" s="816">
        <v>27</v>
      </c>
      <c r="X988" s="815" t="s">
        <v>810</v>
      </c>
    </row>
    <row r="989" spans="1:24" ht="15">
      <c r="A989" s="815" t="s">
        <v>931</v>
      </c>
      <c r="B989" s="815" t="s">
        <v>677</v>
      </c>
      <c r="C989" s="815" t="s">
        <v>809</v>
      </c>
      <c r="D989" s="815" t="s">
        <v>811</v>
      </c>
      <c r="E989" s="816">
        <v>847</v>
      </c>
      <c r="G989" s="815" t="s">
        <v>942</v>
      </c>
      <c r="H989" s="816">
        <v>12</v>
      </c>
      <c r="I989" s="816">
        <v>81</v>
      </c>
      <c r="K989" s="815" t="s">
        <v>688</v>
      </c>
      <c r="L989" s="815" t="s">
        <v>966</v>
      </c>
      <c r="M989" s="815" t="s">
        <v>858</v>
      </c>
      <c r="N989" s="816">
        <v>8</v>
      </c>
      <c r="P989" s="815" t="s">
        <v>971</v>
      </c>
      <c r="Q989" s="816">
        <v>1</v>
      </c>
      <c r="R989" s="816">
        <v>195</v>
      </c>
      <c r="S989" s="879"/>
      <c r="U989" s="815" t="s">
        <v>874</v>
      </c>
      <c r="V989" s="815" t="s">
        <v>813</v>
      </c>
      <c r="W989" s="816">
        <v>133</v>
      </c>
      <c r="X989" s="815" t="s">
        <v>809</v>
      </c>
    </row>
    <row r="990" spans="1:24" ht="15">
      <c r="A990" s="815" t="s">
        <v>931</v>
      </c>
      <c r="B990" s="815" t="s">
        <v>681</v>
      </c>
      <c r="C990" s="815" t="s">
        <v>810</v>
      </c>
      <c r="D990" s="815" t="s">
        <v>812</v>
      </c>
      <c r="E990" s="816">
        <v>628</v>
      </c>
      <c r="G990" s="815" t="s">
        <v>971</v>
      </c>
      <c r="H990" s="816">
        <v>0</v>
      </c>
      <c r="I990" s="816">
        <v>130</v>
      </c>
      <c r="K990" s="815" t="s">
        <v>688</v>
      </c>
      <c r="L990" s="815" t="s">
        <v>966</v>
      </c>
      <c r="M990" s="815" t="s">
        <v>859</v>
      </c>
      <c r="N990" s="816">
        <v>4</v>
      </c>
      <c r="P990" s="815" t="s">
        <v>971</v>
      </c>
      <c r="Q990" s="816">
        <v>2</v>
      </c>
      <c r="R990" s="816">
        <v>628</v>
      </c>
      <c r="S990" s="879"/>
      <c r="U990" s="815" t="s">
        <v>876</v>
      </c>
      <c r="V990" s="815" t="s">
        <v>815</v>
      </c>
      <c r="W990" s="816">
        <v>1</v>
      </c>
      <c r="X990" s="815" t="s">
        <v>810</v>
      </c>
    </row>
    <row r="991" spans="1:24" ht="15">
      <c r="A991" s="815" t="s">
        <v>931</v>
      </c>
      <c r="B991" s="815" t="s">
        <v>681</v>
      </c>
      <c r="C991" s="815" t="s">
        <v>810</v>
      </c>
      <c r="D991" s="815" t="s">
        <v>811</v>
      </c>
      <c r="E991" s="816">
        <v>904</v>
      </c>
      <c r="G991" s="815" t="s">
        <v>971</v>
      </c>
      <c r="H991" s="816">
        <v>1</v>
      </c>
      <c r="I991" s="816">
        <v>648</v>
      </c>
      <c r="K991" s="815" t="s">
        <v>688</v>
      </c>
      <c r="L991" s="815" t="s">
        <v>966</v>
      </c>
      <c r="M991" s="815" t="s">
        <v>863</v>
      </c>
      <c r="N991" s="816">
        <v>8</v>
      </c>
      <c r="P991" s="815" t="s">
        <v>971</v>
      </c>
      <c r="Q991" s="816">
        <v>3</v>
      </c>
      <c r="R991" s="816">
        <v>290</v>
      </c>
      <c r="S991" s="879"/>
      <c r="U991" s="815" t="s">
        <v>876</v>
      </c>
      <c r="V991" s="815" t="s">
        <v>814</v>
      </c>
      <c r="W991" s="816">
        <v>81</v>
      </c>
      <c r="X991" s="815" t="s">
        <v>810</v>
      </c>
    </row>
    <row r="992" spans="1:24" ht="15">
      <c r="A992" s="815" t="s">
        <v>931</v>
      </c>
      <c r="B992" s="815" t="s">
        <v>681</v>
      </c>
      <c r="C992" s="815" t="s">
        <v>809</v>
      </c>
      <c r="D992" s="815" t="s">
        <v>812</v>
      </c>
      <c r="E992" s="816">
        <v>621</v>
      </c>
      <c r="G992" s="815" t="s">
        <v>971</v>
      </c>
      <c r="H992" s="816">
        <v>2</v>
      </c>
      <c r="I992" s="816">
        <v>1671</v>
      </c>
      <c r="K992" s="815" t="s">
        <v>688</v>
      </c>
      <c r="L992" s="815" t="s">
        <v>966</v>
      </c>
      <c r="M992" s="815" t="s">
        <v>864</v>
      </c>
      <c r="N992" s="816">
        <v>18</v>
      </c>
      <c r="P992" s="815" t="s">
        <v>971</v>
      </c>
      <c r="Q992" s="816">
        <v>4</v>
      </c>
      <c r="R992" s="816">
        <v>2071</v>
      </c>
      <c r="S992" s="879"/>
      <c r="U992" s="815" t="s">
        <v>876</v>
      </c>
      <c r="V992" s="815" t="s">
        <v>814</v>
      </c>
      <c r="W992" s="816">
        <v>42</v>
      </c>
      <c r="X992" s="815" t="s">
        <v>809</v>
      </c>
    </row>
    <row r="993" spans="1:24" ht="15">
      <c r="A993" s="815" t="s">
        <v>931</v>
      </c>
      <c r="B993" s="815" t="s">
        <v>681</v>
      </c>
      <c r="C993" s="815" t="s">
        <v>809</v>
      </c>
      <c r="D993" s="815" t="s">
        <v>811</v>
      </c>
      <c r="E993" s="816">
        <v>759</v>
      </c>
      <c r="G993" s="815" t="s">
        <v>971</v>
      </c>
      <c r="H993" s="816">
        <v>3</v>
      </c>
      <c r="I993" s="816">
        <v>729</v>
      </c>
      <c r="K993" s="815" t="s">
        <v>688</v>
      </c>
      <c r="L993" s="815" t="s">
        <v>966</v>
      </c>
      <c r="M993" s="815" t="s">
        <v>684</v>
      </c>
      <c r="N993" s="816">
        <v>31</v>
      </c>
      <c r="P993" s="815" t="s">
        <v>971</v>
      </c>
      <c r="Q993" s="816">
        <v>5</v>
      </c>
      <c r="R993" s="816">
        <v>319</v>
      </c>
      <c r="S993" s="879"/>
      <c r="U993" s="815" t="s">
        <v>876</v>
      </c>
      <c r="V993" s="815" t="s">
        <v>813</v>
      </c>
      <c r="W993" s="816">
        <v>36</v>
      </c>
      <c r="X993" s="815" t="s">
        <v>810</v>
      </c>
    </row>
    <row r="994" spans="1:24" ht="15">
      <c r="A994" s="815" t="s">
        <v>931</v>
      </c>
      <c r="B994" s="815" t="s">
        <v>683</v>
      </c>
      <c r="C994" s="815" t="s">
        <v>810</v>
      </c>
      <c r="D994" s="815" t="s">
        <v>812</v>
      </c>
      <c r="E994" s="816">
        <v>26</v>
      </c>
      <c r="G994" s="815" t="s">
        <v>971</v>
      </c>
      <c r="H994" s="816">
        <v>4</v>
      </c>
      <c r="I994" s="816">
        <v>4172</v>
      </c>
      <c r="K994" s="815" t="s">
        <v>688</v>
      </c>
      <c r="L994" s="815" t="s">
        <v>966</v>
      </c>
      <c r="M994" s="815" t="s">
        <v>687</v>
      </c>
      <c r="N994" s="816">
        <v>13942</v>
      </c>
      <c r="P994" s="815" t="s">
        <v>971</v>
      </c>
      <c r="Q994" s="816">
        <v>6</v>
      </c>
      <c r="R994" s="816">
        <v>289</v>
      </c>
      <c r="S994" s="879"/>
      <c r="U994" s="815" t="s">
        <v>876</v>
      </c>
      <c r="V994" s="815" t="s">
        <v>813</v>
      </c>
      <c r="W994" s="816">
        <v>222</v>
      </c>
      <c r="X994" s="815" t="s">
        <v>809</v>
      </c>
    </row>
    <row r="995" spans="1:24" ht="15">
      <c r="A995" s="815" t="s">
        <v>931</v>
      </c>
      <c r="B995" s="815" t="s">
        <v>683</v>
      </c>
      <c r="C995" s="815" t="s">
        <v>810</v>
      </c>
      <c r="D995" s="815" t="s">
        <v>811</v>
      </c>
      <c r="E995" s="816">
        <v>12</v>
      </c>
      <c r="G995" s="815" t="s">
        <v>971</v>
      </c>
      <c r="H995" s="816">
        <v>5</v>
      </c>
      <c r="I995" s="816">
        <v>694</v>
      </c>
      <c r="K995" s="815" t="s">
        <v>688</v>
      </c>
      <c r="L995" s="815" t="s">
        <v>966</v>
      </c>
      <c r="M995" s="815" t="s">
        <v>689</v>
      </c>
      <c r="N995" s="816">
        <v>69</v>
      </c>
      <c r="P995" s="815" t="s">
        <v>971</v>
      </c>
      <c r="Q995" s="816">
        <v>7</v>
      </c>
      <c r="R995" s="816">
        <v>268</v>
      </c>
      <c r="S995" s="879"/>
      <c r="U995" s="815" t="s">
        <v>917</v>
      </c>
      <c r="V995" s="815" t="s">
        <v>814</v>
      </c>
      <c r="W995" s="816">
        <v>66</v>
      </c>
      <c r="X995" s="815" t="s">
        <v>810</v>
      </c>
    </row>
    <row r="996" spans="1:24" ht="15">
      <c r="A996" s="815" t="s">
        <v>931</v>
      </c>
      <c r="B996" s="815" t="s">
        <v>683</v>
      </c>
      <c r="C996" s="815" t="s">
        <v>809</v>
      </c>
      <c r="D996" s="815" t="s">
        <v>812</v>
      </c>
      <c r="E996" s="816">
        <v>40</v>
      </c>
      <c r="G996" s="815" t="s">
        <v>971</v>
      </c>
      <c r="H996" s="816">
        <v>6</v>
      </c>
      <c r="I996" s="816">
        <v>734</v>
      </c>
      <c r="K996" s="815" t="s">
        <v>688</v>
      </c>
      <c r="L996" s="815" t="s">
        <v>966</v>
      </c>
      <c r="M996" s="815" t="s">
        <v>690</v>
      </c>
      <c r="N996" s="816">
        <v>8</v>
      </c>
      <c r="P996" s="815" t="s">
        <v>971</v>
      </c>
      <c r="Q996" s="816">
        <v>8</v>
      </c>
      <c r="R996" s="816">
        <v>226</v>
      </c>
      <c r="S996" s="879"/>
      <c r="U996" s="815" t="s">
        <v>917</v>
      </c>
      <c r="V996" s="815" t="s">
        <v>814</v>
      </c>
      <c r="W996" s="816">
        <v>39</v>
      </c>
      <c r="X996" s="815" t="s">
        <v>809</v>
      </c>
    </row>
    <row r="997" spans="1:24" ht="15">
      <c r="A997" s="815" t="s">
        <v>931</v>
      </c>
      <c r="B997" s="815" t="s">
        <v>683</v>
      </c>
      <c r="C997" s="815" t="s">
        <v>809</v>
      </c>
      <c r="D997" s="815" t="s">
        <v>811</v>
      </c>
      <c r="E997" s="816">
        <v>8</v>
      </c>
      <c r="G997" s="815" t="s">
        <v>971</v>
      </c>
      <c r="H997" s="816">
        <v>7</v>
      </c>
      <c r="I997" s="816">
        <v>759</v>
      </c>
      <c r="K997" s="815" t="s">
        <v>688</v>
      </c>
      <c r="L997" s="815" t="s">
        <v>966</v>
      </c>
      <c r="M997" s="815" t="s">
        <v>691</v>
      </c>
      <c r="N997" s="816">
        <v>1903</v>
      </c>
      <c r="P997" s="815" t="s">
        <v>971</v>
      </c>
      <c r="Q997" s="816">
        <v>9</v>
      </c>
      <c r="R997" s="816">
        <v>150</v>
      </c>
      <c r="S997" s="879"/>
      <c r="U997" s="815" t="s">
        <v>917</v>
      </c>
      <c r="V997" s="815" t="s">
        <v>813</v>
      </c>
      <c r="W997" s="816">
        <v>104</v>
      </c>
      <c r="X997" s="815" t="s">
        <v>810</v>
      </c>
    </row>
    <row r="998" spans="1:24" ht="15">
      <c r="A998" s="815" t="s">
        <v>931</v>
      </c>
      <c r="B998" s="815" t="s">
        <v>815</v>
      </c>
      <c r="C998" s="815" t="s">
        <v>810</v>
      </c>
      <c r="D998" s="815" t="s">
        <v>812</v>
      </c>
      <c r="E998" s="816">
        <v>2</v>
      </c>
      <c r="G998" s="815" t="s">
        <v>971</v>
      </c>
      <c r="H998" s="816">
        <v>8</v>
      </c>
      <c r="I998" s="816">
        <v>642</v>
      </c>
      <c r="K998" s="815" t="s">
        <v>688</v>
      </c>
      <c r="L998" s="815" t="s">
        <v>968</v>
      </c>
      <c r="M998" s="815" t="s">
        <v>677</v>
      </c>
      <c r="N998" s="816">
        <v>2</v>
      </c>
      <c r="P998" s="815" t="s">
        <v>971</v>
      </c>
      <c r="Q998" s="816">
        <v>10</v>
      </c>
      <c r="R998" s="816">
        <v>124</v>
      </c>
      <c r="S998" s="879"/>
      <c r="U998" s="815" t="s">
        <v>917</v>
      </c>
      <c r="V998" s="815" t="s">
        <v>813</v>
      </c>
      <c r="W998" s="816">
        <v>410</v>
      </c>
      <c r="X998" s="815" t="s">
        <v>809</v>
      </c>
    </row>
    <row r="999" spans="1:24" ht="15">
      <c r="A999" s="815" t="s">
        <v>931</v>
      </c>
      <c r="B999" s="815" t="s">
        <v>815</v>
      </c>
      <c r="C999" s="815" t="s">
        <v>810</v>
      </c>
      <c r="D999" s="815" t="s">
        <v>811</v>
      </c>
      <c r="E999" s="816">
        <v>9</v>
      </c>
      <c r="G999" s="815" t="s">
        <v>971</v>
      </c>
      <c r="H999" s="816">
        <v>9</v>
      </c>
      <c r="I999" s="816">
        <v>452</v>
      </c>
      <c r="K999" s="815" t="s">
        <v>688</v>
      </c>
      <c r="L999" s="815" t="s">
        <v>968</v>
      </c>
      <c r="M999" s="815" t="s">
        <v>848</v>
      </c>
      <c r="N999" s="816">
        <v>1</v>
      </c>
      <c r="P999" s="815" t="s">
        <v>971</v>
      </c>
      <c r="Q999" s="816">
        <v>11</v>
      </c>
      <c r="R999" s="816">
        <v>76</v>
      </c>
      <c r="S999" s="879"/>
      <c r="U999" s="815" t="s">
        <v>973</v>
      </c>
      <c r="V999" s="815" t="s">
        <v>814</v>
      </c>
      <c r="W999" s="816">
        <v>108</v>
      </c>
      <c r="X999" s="815" t="s">
        <v>810</v>
      </c>
    </row>
    <row r="1000" spans="1:24" ht="15">
      <c r="A1000" s="815" t="s">
        <v>931</v>
      </c>
      <c r="B1000" s="815" t="s">
        <v>815</v>
      </c>
      <c r="C1000" s="815" t="s">
        <v>809</v>
      </c>
      <c r="D1000" s="815" t="s">
        <v>812</v>
      </c>
      <c r="E1000" s="816">
        <v>1</v>
      </c>
      <c r="G1000" s="815" t="s">
        <v>971</v>
      </c>
      <c r="H1000" s="816">
        <v>10</v>
      </c>
      <c r="I1000" s="816">
        <v>368</v>
      </c>
      <c r="K1000" s="815" t="s">
        <v>688</v>
      </c>
      <c r="L1000" s="815" t="s">
        <v>968</v>
      </c>
      <c r="M1000" s="815" t="s">
        <v>852</v>
      </c>
      <c r="N1000" s="816">
        <v>9</v>
      </c>
      <c r="P1000" s="815" t="s">
        <v>971</v>
      </c>
      <c r="Q1000" s="816">
        <v>12</v>
      </c>
      <c r="R1000" s="816">
        <v>101</v>
      </c>
      <c r="S1000" s="879"/>
      <c r="U1000" s="815" t="s">
        <v>973</v>
      </c>
      <c r="V1000" s="815" t="s">
        <v>814</v>
      </c>
      <c r="W1000" s="816">
        <v>73</v>
      </c>
      <c r="X1000" s="815" t="s">
        <v>809</v>
      </c>
    </row>
    <row r="1001" spans="1:24" ht="15">
      <c r="A1001" s="815" t="s">
        <v>931</v>
      </c>
      <c r="B1001" s="815" t="s">
        <v>815</v>
      </c>
      <c r="C1001" s="815" t="s">
        <v>809</v>
      </c>
      <c r="D1001" s="815" t="s">
        <v>811</v>
      </c>
      <c r="E1001" s="816">
        <v>1</v>
      </c>
      <c r="G1001" s="815" t="s">
        <v>971</v>
      </c>
      <c r="H1001" s="816">
        <v>11</v>
      </c>
      <c r="I1001" s="816">
        <v>272</v>
      </c>
      <c r="K1001" s="815" t="s">
        <v>688</v>
      </c>
      <c r="L1001" s="815" t="s">
        <v>968</v>
      </c>
      <c r="M1001" s="815" t="s">
        <v>854</v>
      </c>
      <c r="N1001" s="816">
        <v>1</v>
      </c>
      <c r="P1001" s="815" t="s">
        <v>944</v>
      </c>
      <c r="Q1001" s="816">
        <v>0</v>
      </c>
      <c r="R1001" s="816">
        <v>4</v>
      </c>
      <c r="S1001" s="879"/>
      <c r="U1001" s="815" t="s">
        <v>973</v>
      </c>
      <c r="V1001" s="815" t="s">
        <v>813</v>
      </c>
      <c r="W1001" s="816">
        <v>110</v>
      </c>
      <c r="X1001" s="815" t="s">
        <v>810</v>
      </c>
    </row>
    <row r="1002" spans="1:24" ht="15">
      <c r="A1002" s="815" t="s">
        <v>931</v>
      </c>
      <c r="B1002" s="815" t="s">
        <v>814</v>
      </c>
      <c r="C1002" s="815" t="s">
        <v>810</v>
      </c>
      <c r="D1002" s="815" t="s">
        <v>812</v>
      </c>
      <c r="E1002" s="816">
        <v>2</v>
      </c>
      <c r="G1002" s="815" t="s">
        <v>971</v>
      </c>
      <c r="H1002" s="816">
        <v>12</v>
      </c>
      <c r="I1002" s="816">
        <v>397</v>
      </c>
      <c r="K1002" s="815" t="s">
        <v>688</v>
      </c>
      <c r="L1002" s="815" t="s">
        <v>968</v>
      </c>
      <c r="M1002" s="815" t="s">
        <v>855</v>
      </c>
      <c r="N1002" s="816">
        <v>2</v>
      </c>
      <c r="P1002" s="815" t="s">
        <v>944</v>
      </c>
      <c r="Q1002" s="816">
        <v>1</v>
      </c>
      <c r="R1002" s="816">
        <v>12</v>
      </c>
      <c r="S1002" s="879"/>
      <c r="U1002" s="815" t="s">
        <v>973</v>
      </c>
      <c r="V1002" s="815" t="s">
        <v>813</v>
      </c>
      <c r="W1002" s="816">
        <v>187</v>
      </c>
      <c r="X1002" s="815" t="s">
        <v>809</v>
      </c>
    </row>
    <row r="1003" spans="1:24" ht="15">
      <c r="A1003" s="815" t="s">
        <v>931</v>
      </c>
      <c r="B1003" s="815" t="s">
        <v>814</v>
      </c>
      <c r="C1003" s="815" t="s">
        <v>809</v>
      </c>
      <c r="D1003" s="815" t="s">
        <v>811</v>
      </c>
      <c r="E1003" s="816">
        <v>1</v>
      </c>
      <c r="G1003" s="815" t="s">
        <v>944</v>
      </c>
      <c r="H1003" s="816">
        <v>0</v>
      </c>
      <c r="I1003" s="816">
        <v>87</v>
      </c>
      <c r="K1003" s="815" t="s">
        <v>688</v>
      </c>
      <c r="L1003" s="815" t="s">
        <v>968</v>
      </c>
      <c r="M1003" s="815" t="s">
        <v>681</v>
      </c>
      <c r="N1003" s="816">
        <v>6</v>
      </c>
      <c r="P1003" s="815" t="s">
        <v>944</v>
      </c>
      <c r="Q1003" s="816">
        <v>2</v>
      </c>
      <c r="R1003" s="816">
        <v>54</v>
      </c>
      <c r="S1003" s="879"/>
      <c r="U1003" s="815" t="s">
        <v>974</v>
      </c>
      <c r="V1003" s="815" t="s">
        <v>815</v>
      </c>
      <c r="W1003" s="816">
        <v>3</v>
      </c>
      <c r="X1003" s="815" t="s">
        <v>810</v>
      </c>
    </row>
    <row r="1004" spans="1:24" ht="15">
      <c r="A1004" s="815" t="s">
        <v>931</v>
      </c>
      <c r="B1004" s="815" t="s">
        <v>997</v>
      </c>
      <c r="C1004" s="815" t="s">
        <v>810</v>
      </c>
      <c r="D1004" s="815" t="s">
        <v>812</v>
      </c>
      <c r="E1004" s="816">
        <v>106</v>
      </c>
      <c r="G1004" s="815" t="s">
        <v>944</v>
      </c>
      <c r="H1004" s="816">
        <v>1</v>
      </c>
      <c r="I1004" s="816">
        <v>443</v>
      </c>
      <c r="K1004" s="815" t="s">
        <v>688</v>
      </c>
      <c r="L1004" s="815" t="s">
        <v>968</v>
      </c>
      <c r="M1004" s="815" t="s">
        <v>857</v>
      </c>
      <c r="N1004" s="816">
        <v>4</v>
      </c>
      <c r="P1004" s="815" t="s">
        <v>944</v>
      </c>
      <c r="Q1004" s="816">
        <v>3</v>
      </c>
      <c r="R1004" s="816">
        <v>23</v>
      </c>
      <c r="S1004" s="879"/>
      <c r="U1004" s="815" t="s">
        <v>974</v>
      </c>
      <c r="V1004" s="815" t="s">
        <v>815</v>
      </c>
      <c r="W1004" s="816">
        <v>3</v>
      </c>
      <c r="X1004" s="815" t="s">
        <v>809</v>
      </c>
    </row>
    <row r="1005" spans="1:24" ht="15">
      <c r="A1005" s="815" t="s">
        <v>931</v>
      </c>
      <c r="B1005" s="815" t="s">
        <v>997</v>
      </c>
      <c r="C1005" s="815" t="s">
        <v>810</v>
      </c>
      <c r="D1005" s="815" t="s">
        <v>811</v>
      </c>
      <c r="E1005" s="816">
        <v>240</v>
      </c>
      <c r="G1005" s="815" t="s">
        <v>944</v>
      </c>
      <c r="H1005" s="816">
        <v>2</v>
      </c>
      <c r="I1005" s="816">
        <v>1194</v>
      </c>
      <c r="K1005" s="815" t="s">
        <v>688</v>
      </c>
      <c r="L1005" s="815" t="s">
        <v>968</v>
      </c>
      <c r="M1005" s="815" t="s">
        <v>683</v>
      </c>
      <c r="N1005" s="816">
        <v>1</v>
      </c>
      <c r="P1005" s="815" t="s">
        <v>944</v>
      </c>
      <c r="Q1005" s="816">
        <v>4</v>
      </c>
      <c r="R1005" s="816">
        <v>314</v>
      </c>
      <c r="S1005" s="879"/>
      <c r="U1005" s="815" t="s">
        <v>974</v>
      </c>
      <c r="V1005" s="815" t="s">
        <v>814</v>
      </c>
      <c r="W1005" s="816">
        <v>1394</v>
      </c>
      <c r="X1005" s="815" t="s">
        <v>810</v>
      </c>
    </row>
    <row r="1006" spans="1:24" ht="15">
      <c r="A1006" s="815" t="s">
        <v>931</v>
      </c>
      <c r="B1006" s="815" t="s">
        <v>997</v>
      </c>
      <c r="C1006" s="815" t="s">
        <v>809</v>
      </c>
      <c r="D1006" s="815" t="s">
        <v>812</v>
      </c>
      <c r="E1006" s="816">
        <v>112</v>
      </c>
      <c r="G1006" s="815" t="s">
        <v>944</v>
      </c>
      <c r="H1006" s="816">
        <v>3</v>
      </c>
      <c r="I1006" s="816">
        <v>560</v>
      </c>
      <c r="K1006" s="815" t="s">
        <v>688</v>
      </c>
      <c r="L1006" s="815" t="s">
        <v>968</v>
      </c>
      <c r="M1006" s="815" t="s">
        <v>864</v>
      </c>
      <c r="N1006" s="816">
        <v>1</v>
      </c>
      <c r="P1006" s="815" t="s">
        <v>944</v>
      </c>
      <c r="Q1006" s="816">
        <v>5</v>
      </c>
      <c r="R1006" s="816">
        <v>30</v>
      </c>
      <c r="S1006" s="879"/>
      <c r="U1006" s="815" t="s">
        <v>974</v>
      </c>
      <c r="V1006" s="815" t="s">
        <v>814</v>
      </c>
      <c r="W1006" s="816">
        <v>993</v>
      </c>
      <c r="X1006" s="815" t="s">
        <v>809</v>
      </c>
    </row>
    <row r="1007" spans="1:24" ht="15">
      <c r="A1007" s="815" t="s">
        <v>931</v>
      </c>
      <c r="B1007" s="815" t="s">
        <v>997</v>
      </c>
      <c r="C1007" s="815" t="s">
        <v>809</v>
      </c>
      <c r="D1007" s="815" t="s">
        <v>811</v>
      </c>
      <c r="E1007" s="816">
        <v>202</v>
      </c>
      <c r="G1007" s="815" t="s">
        <v>944</v>
      </c>
      <c r="H1007" s="816">
        <v>4</v>
      </c>
      <c r="I1007" s="816">
        <v>2294</v>
      </c>
      <c r="K1007" s="815" t="s">
        <v>688</v>
      </c>
      <c r="L1007" s="815" t="s">
        <v>968</v>
      </c>
      <c r="M1007" s="815" t="s">
        <v>687</v>
      </c>
      <c r="N1007" s="816">
        <v>2586</v>
      </c>
      <c r="P1007" s="815" t="s">
        <v>944</v>
      </c>
      <c r="Q1007" s="816">
        <v>6</v>
      </c>
      <c r="R1007" s="816">
        <v>19</v>
      </c>
      <c r="S1007" s="879"/>
      <c r="U1007" s="815" t="s">
        <v>974</v>
      </c>
      <c r="V1007" s="815" t="s">
        <v>813</v>
      </c>
      <c r="W1007" s="816">
        <v>1600</v>
      </c>
      <c r="X1007" s="815" t="s">
        <v>810</v>
      </c>
    </row>
    <row r="1008" spans="1:24" ht="15">
      <c r="A1008" s="815" t="s">
        <v>931</v>
      </c>
      <c r="B1008" s="815" t="s">
        <v>998</v>
      </c>
      <c r="C1008" s="815" t="s">
        <v>810</v>
      </c>
      <c r="D1008" s="815" t="s">
        <v>812</v>
      </c>
      <c r="E1008" s="816">
        <v>4</v>
      </c>
      <c r="G1008" s="815" t="s">
        <v>944</v>
      </c>
      <c r="H1008" s="816">
        <v>5</v>
      </c>
      <c r="I1008" s="816">
        <v>324</v>
      </c>
      <c r="K1008" s="815" t="s">
        <v>688</v>
      </c>
      <c r="L1008" s="815" t="s">
        <v>968</v>
      </c>
      <c r="M1008" s="815" t="s">
        <v>689</v>
      </c>
      <c r="N1008" s="816">
        <v>2</v>
      </c>
      <c r="P1008" s="815" t="s">
        <v>944</v>
      </c>
      <c r="Q1008" s="816">
        <v>7</v>
      </c>
      <c r="R1008" s="816">
        <v>16</v>
      </c>
      <c r="S1008" s="879"/>
      <c r="U1008" s="815" t="s">
        <v>974</v>
      </c>
      <c r="V1008" s="815" t="s">
        <v>813</v>
      </c>
      <c r="W1008" s="816">
        <v>2665</v>
      </c>
      <c r="X1008" s="815" t="s">
        <v>809</v>
      </c>
    </row>
    <row r="1009" spans="1:24" ht="15">
      <c r="A1009" s="815" t="s">
        <v>931</v>
      </c>
      <c r="B1009" s="815" t="s">
        <v>998</v>
      </c>
      <c r="C1009" s="815" t="s">
        <v>810</v>
      </c>
      <c r="D1009" s="815" t="s">
        <v>811</v>
      </c>
      <c r="E1009" s="816">
        <v>6</v>
      </c>
      <c r="G1009" s="815" t="s">
        <v>944</v>
      </c>
      <c r="H1009" s="816">
        <v>6</v>
      </c>
      <c r="I1009" s="816">
        <v>339</v>
      </c>
      <c r="K1009" s="815" t="s">
        <v>688</v>
      </c>
      <c r="L1009" s="815" t="s">
        <v>968</v>
      </c>
      <c r="M1009" s="815" t="s">
        <v>690</v>
      </c>
      <c r="N1009" s="816">
        <v>2</v>
      </c>
      <c r="P1009" s="815" t="s">
        <v>944</v>
      </c>
      <c r="Q1009" s="816">
        <v>8</v>
      </c>
      <c r="R1009" s="816">
        <v>17</v>
      </c>
      <c r="S1009" s="879"/>
      <c r="U1009" s="815" t="s">
        <v>946</v>
      </c>
      <c r="V1009" s="815" t="s">
        <v>814</v>
      </c>
      <c r="W1009" s="816">
        <v>15</v>
      </c>
      <c r="X1009" s="815" t="s">
        <v>810</v>
      </c>
    </row>
    <row r="1010" spans="1:24" ht="15">
      <c r="A1010" s="815" t="s">
        <v>931</v>
      </c>
      <c r="B1010" s="815" t="s">
        <v>998</v>
      </c>
      <c r="C1010" s="815" t="s">
        <v>809</v>
      </c>
      <c r="D1010" s="815" t="s">
        <v>812</v>
      </c>
      <c r="E1010" s="816">
        <v>3</v>
      </c>
      <c r="G1010" s="815" t="s">
        <v>944</v>
      </c>
      <c r="H1010" s="816">
        <v>7</v>
      </c>
      <c r="I1010" s="816">
        <v>289</v>
      </c>
      <c r="K1010" s="815" t="s">
        <v>688</v>
      </c>
      <c r="L1010" s="815" t="s">
        <v>968</v>
      </c>
      <c r="M1010" s="815" t="s">
        <v>691</v>
      </c>
      <c r="N1010" s="816">
        <v>1299</v>
      </c>
      <c r="P1010" s="815" t="s">
        <v>944</v>
      </c>
      <c r="Q1010" s="816">
        <v>9</v>
      </c>
      <c r="R1010" s="816">
        <v>8</v>
      </c>
      <c r="S1010" s="879"/>
      <c r="U1010" s="815" t="s">
        <v>946</v>
      </c>
      <c r="V1010" s="815" t="s">
        <v>814</v>
      </c>
      <c r="W1010" s="816">
        <v>9</v>
      </c>
      <c r="X1010" s="815" t="s">
        <v>809</v>
      </c>
    </row>
    <row r="1011" spans="1:24" ht="15">
      <c r="A1011" s="815" t="s">
        <v>931</v>
      </c>
      <c r="B1011" s="815" t="s">
        <v>998</v>
      </c>
      <c r="C1011" s="815" t="s">
        <v>809</v>
      </c>
      <c r="D1011" s="815" t="s">
        <v>811</v>
      </c>
      <c r="E1011" s="816">
        <v>7</v>
      </c>
      <c r="G1011" s="815" t="s">
        <v>944</v>
      </c>
      <c r="H1011" s="816">
        <v>8</v>
      </c>
      <c r="I1011" s="816">
        <v>228</v>
      </c>
      <c r="K1011" s="815" t="s">
        <v>688</v>
      </c>
      <c r="L1011" s="815" t="s">
        <v>969</v>
      </c>
      <c r="M1011" s="815" t="s">
        <v>852</v>
      </c>
      <c r="N1011" s="816">
        <v>635</v>
      </c>
      <c r="P1011" s="815" t="s">
        <v>944</v>
      </c>
      <c r="Q1011" s="816">
        <v>10</v>
      </c>
      <c r="R1011" s="816">
        <v>3</v>
      </c>
      <c r="S1011" s="879"/>
      <c r="U1011" s="815" t="s">
        <v>946</v>
      </c>
      <c r="V1011" s="815" t="s">
        <v>813</v>
      </c>
      <c r="W1011" s="816">
        <v>15</v>
      </c>
      <c r="X1011" s="815" t="s">
        <v>810</v>
      </c>
    </row>
    <row r="1012" spans="1:24" ht="15">
      <c r="A1012" s="815" t="s">
        <v>932</v>
      </c>
      <c r="B1012" s="815" t="s">
        <v>996</v>
      </c>
      <c r="C1012" s="815" t="s">
        <v>809</v>
      </c>
      <c r="D1012" s="815" t="s">
        <v>812</v>
      </c>
      <c r="E1012" s="816">
        <v>1</v>
      </c>
      <c r="G1012" s="815" t="s">
        <v>944</v>
      </c>
      <c r="H1012" s="816">
        <v>9</v>
      </c>
      <c r="I1012" s="816">
        <v>187</v>
      </c>
      <c r="K1012" s="815" t="s">
        <v>688</v>
      </c>
      <c r="L1012" s="815" t="s">
        <v>969</v>
      </c>
      <c r="M1012" s="815" t="s">
        <v>854</v>
      </c>
      <c r="N1012" s="816">
        <v>5</v>
      </c>
      <c r="P1012" s="815" t="s">
        <v>944</v>
      </c>
      <c r="Q1012" s="816">
        <v>11</v>
      </c>
      <c r="R1012" s="816">
        <v>6</v>
      </c>
      <c r="S1012" s="879"/>
      <c r="U1012" s="815" t="s">
        <v>946</v>
      </c>
      <c r="V1012" s="815" t="s">
        <v>813</v>
      </c>
      <c r="W1012" s="816">
        <v>35</v>
      </c>
      <c r="X1012" s="815" t="s">
        <v>809</v>
      </c>
    </row>
    <row r="1013" spans="1:24" ht="15">
      <c r="A1013" s="815" t="s">
        <v>932</v>
      </c>
      <c r="B1013" s="815" t="s">
        <v>677</v>
      </c>
      <c r="C1013" s="815" t="s">
        <v>810</v>
      </c>
      <c r="D1013" s="815" t="s">
        <v>812</v>
      </c>
      <c r="E1013" s="816">
        <v>2108</v>
      </c>
      <c r="G1013" s="815" t="s">
        <v>944</v>
      </c>
      <c r="H1013" s="816">
        <v>10</v>
      </c>
      <c r="I1013" s="816">
        <v>171</v>
      </c>
      <c r="K1013" s="815" t="s">
        <v>688</v>
      </c>
      <c r="L1013" s="815" t="s">
        <v>969</v>
      </c>
      <c r="M1013" s="815" t="s">
        <v>857</v>
      </c>
      <c r="N1013" s="816">
        <v>6</v>
      </c>
      <c r="P1013" s="815" t="s">
        <v>944</v>
      </c>
      <c r="Q1013" s="816">
        <v>12</v>
      </c>
      <c r="R1013" s="816">
        <v>11</v>
      </c>
      <c r="S1013" s="879"/>
      <c r="U1013" s="815" t="s">
        <v>975</v>
      </c>
      <c r="V1013" s="815" t="s">
        <v>815</v>
      </c>
      <c r="W1013" s="816">
        <v>4</v>
      </c>
      <c r="X1013" s="815" t="s">
        <v>810</v>
      </c>
    </row>
    <row r="1014" spans="1:24" ht="15">
      <c r="A1014" s="815" t="s">
        <v>932</v>
      </c>
      <c r="B1014" s="815" t="s">
        <v>677</v>
      </c>
      <c r="C1014" s="815" t="s">
        <v>810</v>
      </c>
      <c r="D1014" s="815" t="s">
        <v>811</v>
      </c>
      <c r="E1014" s="816">
        <v>491</v>
      </c>
      <c r="G1014" s="815" t="s">
        <v>944</v>
      </c>
      <c r="H1014" s="816">
        <v>11</v>
      </c>
      <c r="I1014" s="816">
        <v>153</v>
      </c>
      <c r="K1014" s="815" t="s">
        <v>688</v>
      </c>
      <c r="L1014" s="815" t="s">
        <v>969</v>
      </c>
      <c r="M1014" s="815" t="s">
        <v>858</v>
      </c>
      <c r="N1014" s="816">
        <v>34</v>
      </c>
      <c r="P1014" s="815" t="s">
        <v>972</v>
      </c>
      <c r="Q1014" s="816">
        <v>0</v>
      </c>
      <c r="R1014" s="816">
        <v>10</v>
      </c>
      <c r="S1014" s="879"/>
      <c r="U1014" s="815" t="s">
        <v>975</v>
      </c>
      <c r="V1014" s="815" t="s">
        <v>815</v>
      </c>
      <c r="W1014" s="816">
        <v>1</v>
      </c>
      <c r="X1014" s="815" t="s">
        <v>809</v>
      </c>
    </row>
    <row r="1015" spans="1:24" ht="15">
      <c r="A1015" s="815" t="s">
        <v>932</v>
      </c>
      <c r="B1015" s="815" t="s">
        <v>677</v>
      </c>
      <c r="C1015" s="815" t="s">
        <v>809</v>
      </c>
      <c r="D1015" s="815" t="s">
        <v>812</v>
      </c>
      <c r="E1015" s="816">
        <v>1947</v>
      </c>
      <c r="G1015" s="815" t="s">
        <v>944</v>
      </c>
      <c r="H1015" s="816">
        <v>12</v>
      </c>
      <c r="I1015" s="816">
        <v>248</v>
      </c>
      <c r="K1015" s="815" t="s">
        <v>688</v>
      </c>
      <c r="L1015" s="815" t="s">
        <v>969</v>
      </c>
      <c r="M1015" s="815" t="s">
        <v>861</v>
      </c>
      <c r="N1015" s="816">
        <v>3</v>
      </c>
      <c r="P1015" s="815" t="s">
        <v>972</v>
      </c>
      <c r="Q1015" s="816">
        <v>1</v>
      </c>
      <c r="R1015" s="816">
        <v>31</v>
      </c>
      <c r="S1015" s="879"/>
      <c r="U1015" s="815" t="s">
        <v>975</v>
      </c>
      <c r="V1015" s="815" t="s">
        <v>814</v>
      </c>
      <c r="W1015" s="816">
        <v>490</v>
      </c>
      <c r="X1015" s="815" t="s">
        <v>810</v>
      </c>
    </row>
    <row r="1016" spans="1:24" ht="15">
      <c r="A1016" s="815" t="s">
        <v>932</v>
      </c>
      <c r="B1016" s="815" t="s">
        <v>677</v>
      </c>
      <c r="C1016" s="815" t="s">
        <v>809</v>
      </c>
      <c r="D1016" s="815" t="s">
        <v>811</v>
      </c>
      <c r="E1016" s="816">
        <v>572</v>
      </c>
      <c r="G1016" s="815" t="s">
        <v>972</v>
      </c>
      <c r="H1016" s="816">
        <v>0</v>
      </c>
      <c r="I1016" s="816">
        <v>70</v>
      </c>
      <c r="K1016" s="815" t="s">
        <v>688</v>
      </c>
      <c r="L1016" s="815" t="s">
        <v>969</v>
      </c>
      <c r="M1016" s="815" t="s">
        <v>864</v>
      </c>
      <c r="N1016" s="816">
        <v>88</v>
      </c>
      <c r="P1016" s="815" t="s">
        <v>972</v>
      </c>
      <c r="Q1016" s="816">
        <v>2</v>
      </c>
      <c r="R1016" s="816">
        <v>105</v>
      </c>
      <c r="S1016" s="879"/>
      <c r="U1016" s="815" t="s">
        <v>975</v>
      </c>
      <c r="V1016" s="815" t="s">
        <v>814</v>
      </c>
      <c r="W1016" s="816">
        <v>401</v>
      </c>
      <c r="X1016" s="815" t="s">
        <v>809</v>
      </c>
    </row>
    <row r="1017" spans="1:24" ht="15">
      <c r="A1017" s="815" t="s">
        <v>932</v>
      </c>
      <c r="B1017" s="815" t="s">
        <v>681</v>
      </c>
      <c r="C1017" s="815" t="s">
        <v>810</v>
      </c>
      <c r="D1017" s="815" t="s">
        <v>812</v>
      </c>
      <c r="E1017" s="816">
        <v>615</v>
      </c>
      <c r="G1017" s="815" t="s">
        <v>972</v>
      </c>
      <c r="H1017" s="816">
        <v>1</v>
      </c>
      <c r="I1017" s="816">
        <v>295</v>
      </c>
      <c r="K1017" s="815" t="s">
        <v>688</v>
      </c>
      <c r="L1017" s="815" t="s">
        <v>969</v>
      </c>
      <c r="M1017" s="815" t="s">
        <v>687</v>
      </c>
      <c r="N1017" s="816">
        <v>5962</v>
      </c>
      <c r="P1017" s="815" t="s">
        <v>972</v>
      </c>
      <c r="Q1017" s="816">
        <v>3</v>
      </c>
      <c r="R1017" s="816">
        <v>58</v>
      </c>
      <c r="S1017" s="879"/>
      <c r="U1017" s="815" t="s">
        <v>975</v>
      </c>
      <c r="V1017" s="815" t="s">
        <v>813</v>
      </c>
      <c r="W1017" s="816">
        <v>786</v>
      </c>
      <c r="X1017" s="815" t="s">
        <v>810</v>
      </c>
    </row>
    <row r="1018" spans="1:24" ht="15">
      <c r="A1018" s="815" t="s">
        <v>932</v>
      </c>
      <c r="B1018" s="815" t="s">
        <v>681</v>
      </c>
      <c r="C1018" s="815" t="s">
        <v>810</v>
      </c>
      <c r="D1018" s="815" t="s">
        <v>811</v>
      </c>
      <c r="E1018" s="816">
        <v>144</v>
      </c>
      <c r="G1018" s="815" t="s">
        <v>972</v>
      </c>
      <c r="H1018" s="816">
        <v>2</v>
      </c>
      <c r="I1018" s="816">
        <v>844</v>
      </c>
      <c r="K1018" s="815" t="s">
        <v>688</v>
      </c>
      <c r="L1018" s="815" t="s">
        <v>969</v>
      </c>
      <c r="M1018" s="815" t="s">
        <v>688</v>
      </c>
      <c r="N1018" s="816">
        <v>1</v>
      </c>
      <c r="P1018" s="815" t="s">
        <v>972</v>
      </c>
      <c r="Q1018" s="816">
        <v>4</v>
      </c>
      <c r="R1018" s="816">
        <v>372</v>
      </c>
      <c r="S1018" s="879"/>
      <c r="U1018" s="815" t="s">
        <v>975</v>
      </c>
      <c r="V1018" s="815" t="s">
        <v>813</v>
      </c>
      <c r="W1018" s="816">
        <v>907</v>
      </c>
      <c r="X1018" s="815" t="s">
        <v>809</v>
      </c>
    </row>
    <row r="1019" spans="1:24" ht="15">
      <c r="A1019" s="815" t="s">
        <v>932</v>
      </c>
      <c r="B1019" s="815" t="s">
        <v>681</v>
      </c>
      <c r="C1019" s="815" t="s">
        <v>809</v>
      </c>
      <c r="D1019" s="815" t="s">
        <v>812</v>
      </c>
      <c r="E1019" s="816">
        <v>665</v>
      </c>
      <c r="G1019" s="815" t="s">
        <v>972</v>
      </c>
      <c r="H1019" s="816">
        <v>3</v>
      </c>
      <c r="I1019" s="816">
        <v>496</v>
      </c>
      <c r="K1019" s="815" t="s">
        <v>688</v>
      </c>
      <c r="L1019" s="815" t="s">
        <v>969</v>
      </c>
      <c r="M1019" s="815" t="s">
        <v>690</v>
      </c>
      <c r="N1019" s="816">
        <v>3</v>
      </c>
      <c r="P1019" s="815" t="s">
        <v>972</v>
      </c>
      <c r="Q1019" s="816">
        <v>5</v>
      </c>
      <c r="R1019" s="816">
        <v>80</v>
      </c>
      <c r="S1019" s="879"/>
      <c r="U1019" s="815" t="s">
        <v>976</v>
      </c>
      <c r="V1019" s="815" t="s">
        <v>814</v>
      </c>
      <c r="W1019" s="816">
        <v>24</v>
      </c>
      <c r="X1019" s="815" t="s">
        <v>810</v>
      </c>
    </row>
    <row r="1020" spans="1:24" ht="15">
      <c r="A1020" s="815" t="s">
        <v>932</v>
      </c>
      <c r="B1020" s="815" t="s">
        <v>681</v>
      </c>
      <c r="C1020" s="815" t="s">
        <v>809</v>
      </c>
      <c r="D1020" s="815" t="s">
        <v>811</v>
      </c>
      <c r="E1020" s="816">
        <v>182</v>
      </c>
      <c r="G1020" s="815" t="s">
        <v>972</v>
      </c>
      <c r="H1020" s="816">
        <v>4</v>
      </c>
      <c r="I1020" s="816">
        <v>1964</v>
      </c>
      <c r="K1020" s="815" t="s">
        <v>688</v>
      </c>
      <c r="L1020" s="815" t="s">
        <v>969</v>
      </c>
      <c r="M1020" s="815" t="s">
        <v>691</v>
      </c>
      <c r="N1020" s="816">
        <v>6183</v>
      </c>
      <c r="P1020" s="815" t="s">
        <v>972</v>
      </c>
      <c r="Q1020" s="816">
        <v>6</v>
      </c>
      <c r="R1020" s="816">
        <v>79</v>
      </c>
      <c r="S1020" s="879"/>
      <c r="U1020" s="815" t="s">
        <v>976</v>
      </c>
      <c r="V1020" s="815" t="s">
        <v>814</v>
      </c>
      <c r="W1020" s="816">
        <v>12</v>
      </c>
      <c r="X1020" s="815" t="s">
        <v>809</v>
      </c>
    </row>
    <row r="1021" spans="1:24" ht="15">
      <c r="A1021" s="815" t="s">
        <v>932</v>
      </c>
      <c r="B1021" s="815" t="s">
        <v>683</v>
      </c>
      <c r="C1021" s="815" t="s">
        <v>810</v>
      </c>
      <c r="D1021" s="815" t="s">
        <v>811</v>
      </c>
      <c r="E1021" s="816">
        <v>1</v>
      </c>
      <c r="G1021" s="815" t="s">
        <v>972</v>
      </c>
      <c r="H1021" s="816">
        <v>5</v>
      </c>
      <c r="I1021" s="816">
        <v>284</v>
      </c>
      <c r="K1021" s="815" t="s">
        <v>688</v>
      </c>
      <c r="L1021" s="815" t="s">
        <v>970</v>
      </c>
      <c r="M1021" s="815" t="s">
        <v>677</v>
      </c>
      <c r="N1021" s="816">
        <v>5</v>
      </c>
      <c r="P1021" s="815" t="s">
        <v>972</v>
      </c>
      <c r="Q1021" s="816">
        <v>7</v>
      </c>
      <c r="R1021" s="816">
        <v>71</v>
      </c>
      <c r="S1021" s="879"/>
      <c r="U1021" s="815" t="s">
        <v>976</v>
      </c>
      <c r="V1021" s="815" t="s">
        <v>813</v>
      </c>
      <c r="W1021" s="816">
        <v>17</v>
      </c>
      <c r="X1021" s="815" t="s">
        <v>810</v>
      </c>
    </row>
    <row r="1022" spans="1:24" ht="15">
      <c r="A1022" s="815" t="s">
        <v>932</v>
      </c>
      <c r="B1022" s="815" t="s">
        <v>683</v>
      </c>
      <c r="C1022" s="815" t="s">
        <v>809</v>
      </c>
      <c r="D1022" s="815" t="s">
        <v>811</v>
      </c>
      <c r="E1022" s="816">
        <v>4</v>
      </c>
      <c r="G1022" s="815" t="s">
        <v>972</v>
      </c>
      <c r="H1022" s="816">
        <v>6</v>
      </c>
      <c r="I1022" s="816">
        <v>356</v>
      </c>
      <c r="K1022" s="815" t="s">
        <v>688</v>
      </c>
      <c r="L1022" s="815" t="s">
        <v>970</v>
      </c>
      <c r="M1022" s="815" t="s">
        <v>851</v>
      </c>
      <c r="N1022" s="816">
        <v>14</v>
      </c>
      <c r="P1022" s="815" t="s">
        <v>972</v>
      </c>
      <c r="Q1022" s="816">
        <v>8</v>
      </c>
      <c r="R1022" s="816">
        <v>63</v>
      </c>
      <c r="S1022" s="879"/>
      <c r="U1022" s="815" t="s">
        <v>976</v>
      </c>
      <c r="V1022" s="815" t="s">
        <v>813</v>
      </c>
      <c r="W1022" s="816">
        <v>65</v>
      </c>
      <c r="X1022" s="815" t="s">
        <v>809</v>
      </c>
    </row>
    <row r="1023" spans="1:24" ht="15">
      <c r="A1023" s="815" t="s">
        <v>932</v>
      </c>
      <c r="B1023" s="815" t="s">
        <v>997</v>
      </c>
      <c r="C1023" s="815" t="s">
        <v>810</v>
      </c>
      <c r="D1023" s="815" t="s">
        <v>812</v>
      </c>
      <c r="E1023" s="816">
        <v>38</v>
      </c>
      <c r="G1023" s="815" t="s">
        <v>972</v>
      </c>
      <c r="H1023" s="816">
        <v>7</v>
      </c>
      <c r="I1023" s="816">
        <v>369</v>
      </c>
      <c r="K1023" s="815" t="s">
        <v>688</v>
      </c>
      <c r="L1023" s="815" t="s">
        <v>970</v>
      </c>
      <c r="M1023" s="815" t="s">
        <v>852</v>
      </c>
      <c r="N1023" s="816">
        <v>197</v>
      </c>
      <c r="P1023" s="815" t="s">
        <v>972</v>
      </c>
      <c r="Q1023" s="816">
        <v>9</v>
      </c>
      <c r="R1023" s="816">
        <v>52</v>
      </c>
      <c r="S1023" s="879"/>
      <c r="U1023" s="815" t="s">
        <v>962</v>
      </c>
      <c r="V1023" s="815" t="s">
        <v>814</v>
      </c>
      <c r="W1023" s="816">
        <v>31</v>
      </c>
      <c r="X1023" s="815" t="s">
        <v>810</v>
      </c>
    </row>
    <row r="1024" spans="1:24" ht="15">
      <c r="A1024" s="815" t="s">
        <v>932</v>
      </c>
      <c r="B1024" s="815" t="s">
        <v>997</v>
      </c>
      <c r="C1024" s="815" t="s">
        <v>810</v>
      </c>
      <c r="D1024" s="815" t="s">
        <v>811</v>
      </c>
      <c r="E1024" s="816">
        <v>31</v>
      </c>
      <c r="G1024" s="815" t="s">
        <v>972</v>
      </c>
      <c r="H1024" s="816">
        <v>8</v>
      </c>
      <c r="I1024" s="816">
        <v>338</v>
      </c>
      <c r="K1024" s="815" t="s">
        <v>688</v>
      </c>
      <c r="L1024" s="815" t="s">
        <v>970</v>
      </c>
      <c r="M1024" s="815" t="s">
        <v>853</v>
      </c>
      <c r="N1024" s="816">
        <v>1</v>
      </c>
      <c r="P1024" s="815" t="s">
        <v>972</v>
      </c>
      <c r="Q1024" s="816">
        <v>10</v>
      </c>
      <c r="R1024" s="816">
        <v>48</v>
      </c>
      <c r="S1024" s="879"/>
      <c r="U1024" s="815" t="s">
        <v>962</v>
      </c>
      <c r="V1024" s="815" t="s">
        <v>814</v>
      </c>
      <c r="W1024" s="816">
        <v>16</v>
      </c>
      <c r="X1024" s="815" t="s">
        <v>809</v>
      </c>
    </row>
    <row r="1025" spans="1:24" ht="15">
      <c r="A1025" s="815" t="s">
        <v>932</v>
      </c>
      <c r="B1025" s="815" t="s">
        <v>997</v>
      </c>
      <c r="C1025" s="815" t="s">
        <v>809</v>
      </c>
      <c r="D1025" s="815" t="s">
        <v>812</v>
      </c>
      <c r="E1025" s="816">
        <v>57</v>
      </c>
      <c r="G1025" s="815" t="s">
        <v>972</v>
      </c>
      <c r="H1025" s="816">
        <v>9</v>
      </c>
      <c r="I1025" s="816">
        <v>295</v>
      </c>
      <c r="K1025" s="815" t="s">
        <v>688</v>
      </c>
      <c r="L1025" s="815" t="s">
        <v>970</v>
      </c>
      <c r="M1025" s="815" t="s">
        <v>854</v>
      </c>
      <c r="N1025" s="816">
        <v>2</v>
      </c>
      <c r="P1025" s="815" t="s">
        <v>972</v>
      </c>
      <c r="Q1025" s="816">
        <v>11</v>
      </c>
      <c r="R1025" s="816">
        <v>27</v>
      </c>
      <c r="S1025" s="879"/>
      <c r="U1025" s="815" t="s">
        <v>962</v>
      </c>
      <c r="V1025" s="815" t="s">
        <v>813</v>
      </c>
      <c r="W1025" s="816">
        <v>20</v>
      </c>
      <c r="X1025" s="815" t="s">
        <v>810</v>
      </c>
    </row>
    <row r="1026" spans="1:24" ht="15">
      <c r="A1026" s="815" t="s">
        <v>932</v>
      </c>
      <c r="B1026" s="815" t="s">
        <v>997</v>
      </c>
      <c r="C1026" s="815" t="s">
        <v>809</v>
      </c>
      <c r="D1026" s="815" t="s">
        <v>811</v>
      </c>
      <c r="E1026" s="816">
        <v>42</v>
      </c>
      <c r="G1026" s="815" t="s">
        <v>972</v>
      </c>
      <c r="H1026" s="816">
        <v>10</v>
      </c>
      <c r="I1026" s="816">
        <v>198</v>
      </c>
      <c r="K1026" s="815" t="s">
        <v>688</v>
      </c>
      <c r="L1026" s="815" t="s">
        <v>970</v>
      </c>
      <c r="M1026" s="815" t="s">
        <v>681</v>
      </c>
      <c r="N1026" s="816">
        <v>83</v>
      </c>
      <c r="P1026" s="815" t="s">
        <v>972</v>
      </c>
      <c r="Q1026" s="816">
        <v>12</v>
      </c>
      <c r="R1026" s="816">
        <v>31</v>
      </c>
      <c r="S1026" s="879"/>
      <c r="U1026" s="815" t="s">
        <v>962</v>
      </c>
      <c r="V1026" s="815" t="s">
        <v>813</v>
      </c>
      <c r="W1026" s="816">
        <v>55</v>
      </c>
      <c r="X1026" s="815" t="s">
        <v>809</v>
      </c>
    </row>
    <row r="1027" spans="1:24" ht="15">
      <c r="A1027" s="815" t="s">
        <v>932</v>
      </c>
      <c r="B1027" s="815" t="s">
        <v>998</v>
      </c>
      <c r="C1027" s="815" t="s">
        <v>810</v>
      </c>
      <c r="D1027" s="815" t="s">
        <v>812</v>
      </c>
      <c r="E1027" s="816">
        <v>2</v>
      </c>
      <c r="G1027" s="815" t="s">
        <v>972</v>
      </c>
      <c r="H1027" s="816">
        <v>11</v>
      </c>
      <c r="I1027" s="816">
        <v>118</v>
      </c>
      <c r="K1027" s="815" t="s">
        <v>688</v>
      </c>
      <c r="L1027" s="815" t="s">
        <v>970</v>
      </c>
      <c r="M1027" s="815" t="s">
        <v>857</v>
      </c>
      <c r="N1027" s="816">
        <v>25</v>
      </c>
      <c r="P1027" s="815" t="s">
        <v>872</v>
      </c>
      <c r="Q1027" s="816">
        <v>0</v>
      </c>
      <c r="R1027" s="816">
        <v>137</v>
      </c>
      <c r="S1027" s="879"/>
      <c r="U1027" s="815" t="s">
        <v>977</v>
      </c>
      <c r="V1027" s="815" t="s">
        <v>814</v>
      </c>
      <c r="W1027" s="816">
        <v>10</v>
      </c>
      <c r="X1027" s="815" t="s">
        <v>810</v>
      </c>
    </row>
    <row r="1028" spans="1:24" ht="15">
      <c r="A1028" s="815" t="s">
        <v>932</v>
      </c>
      <c r="B1028" s="815" t="s">
        <v>998</v>
      </c>
      <c r="C1028" s="815" t="s">
        <v>810</v>
      </c>
      <c r="D1028" s="815" t="s">
        <v>811</v>
      </c>
      <c r="E1028" s="816">
        <v>2</v>
      </c>
      <c r="G1028" s="815" t="s">
        <v>972</v>
      </c>
      <c r="H1028" s="816">
        <v>12</v>
      </c>
      <c r="I1028" s="816">
        <v>171</v>
      </c>
      <c r="K1028" s="815" t="s">
        <v>688</v>
      </c>
      <c r="L1028" s="815" t="s">
        <v>970</v>
      </c>
      <c r="M1028" s="815" t="s">
        <v>858</v>
      </c>
      <c r="N1028" s="816">
        <v>1</v>
      </c>
      <c r="P1028" s="815" t="s">
        <v>872</v>
      </c>
      <c r="Q1028" s="816">
        <v>1</v>
      </c>
      <c r="R1028" s="816">
        <v>627</v>
      </c>
      <c r="S1028" s="879"/>
      <c r="U1028" s="815" t="s">
        <v>977</v>
      </c>
      <c r="V1028" s="815" t="s">
        <v>814</v>
      </c>
      <c r="W1028" s="816">
        <v>12</v>
      </c>
      <c r="X1028" s="815" t="s">
        <v>809</v>
      </c>
    </row>
    <row r="1029" spans="1:24" ht="15">
      <c r="A1029" s="815" t="s">
        <v>932</v>
      </c>
      <c r="B1029" s="815" t="s">
        <v>998</v>
      </c>
      <c r="C1029" s="815" t="s">
        <v>809</v>
      </c>
      <c r="D1029" s="815" t="s">
        <v>811</v>
      </c>
      <c r="E1029" s="816">
        <v>1</v>
      </c>
      <c r="G1029" s="815" t="s">
        <v>872</v>
      </c>
      <c r="H1029" s="816">
        <v>0</v>
      </c>
      <c r="I1029" s="816">
        <v>319</v>
      </c>
      <c r="K1029" s="815" t="s">
        <v>688</v>
      </c>
      <c r="L1029" s="815" t="s">
        <v>970</v>
      </c>
      <c r="M1029" s="815" t="s">
        <v>859</v>
      </c>
      <c r="N1029" s="816">
        <v>9</v>
      </c>
      <c r="P1029" s="815" t="s">
        <v>872</v>
      </c>
      <c r="Q1029" s="816">
        <v>2</v>
      </c>
      <c r="R1029" s="816">
        <v>2054</v>
      </c>
      <c r="S1029" s="879"/>
      <c r="U1029" s="815" t="s">
        <v>977</v>
      </c>
      <c r="V1029" s="815" t="s">
        <v>813</v>
      </c>
      <c r="W1029" s="816">
        <v>17</v>
      </c>
      <c r="X1029" s="815" t="s">
        <v>810</v>
      </c>
    </row>
    <row r="1030" spans="1:24" ht="15">
      <c r="A1030" s="815" t="s">
        <v>885</v>
      </c>
      <c r="B1030" s="815" t="s">
        <v>996</v>
      </c>
      <c r="C1030" s="815" t="s">
        <v>809</v>
      </c>
      <c r="D1030" s="815" t="s">
        <v>811</v>
      </c>
      <c r="E1030" s="816">
        <v>2</v>
      </c>
      <c r="G1030" s="815" t="s">
        <v>872</v>
      </c>
      <c r="H1030" s="816">
        <v>1</v>
      </c>
      <c r="I1030" s="816">
        <v>1454</v>
      </c>
      <c r="K1030" s="815" t="s">
        <v>688</v>
      </c>
      <c r="L1030" s="815" t="s">
        <v>970</v>
      </c>
      <c r="M1030" s="815" t="s">
        <v>860</v>
      </c>
      <c r="N1030" s="816">
        <v>2</v>
      </c>
      <c r="P1030" s="815" t="s">
        <v>872</v>
      </c>
      <c r="Q1030" s="816">
        <v>3</v>
      </c>
      <c r="R1030" s="816">
        <v>929</v>
      </c>
      <c r="S1030" s="879"/>
      <c r="U1030" s="815" t="s">
        <v>977</v>
      </c>
      <c r="V1030" s="815" t="s">
        <v>813</v>
      </c>
      <c r="W1030" s="816">
        <v>55</v>
      </c>
      <c r="X1030" s="815" t="s">
        <v>809</v>
      </c>
    </row>
    <row r="1031" spans="1:24" ht="15">
      <c r="A1031" s="815" t="s">
        <v>885</v>
      </c>
      <c r="B1031" s="815" t="s">
        <v>677</v>
      </c>
      <c r="C1031" s="815" t="s">
        <v>810</v>
      </c>
      <c r="D1031" s="815" t="s">
        <v>812</v>
      </c>
      <c r="E1031" s="816">
        <v>3825</v>
      </c>
      <c r="G1031" s="815" t="s">
        <v>872</v>
      </c>
      <c r="H1031" s="816">
        <v>2</v>
      </c>
      <c r="I1031" s="816">
        <v>4273</v>
      </c>
      <c r="K1031" s="815" t="s">
        <v>688</v>
      </c>
      <c r="L1031" s="815" t="s">
        <v>970</v>
      </c>
      <c r="M1031" s="815" t="s">
        <v>861</v>
      </c>
      <c r="N1031" s="816">
        <v>1</v>
      </c>
      <c r="P1031" s="815" t="s">
        <v>872</v>
      </c>
      <c r="Q1031" s="816">
        <v>4</v>
      </c>
      <c r="R1031" s="816">
        <v>6987</v>
      </c>
      <c r="S1031" s="879"/>
      <c r="U1031" s="815" t="s">
        <v>978</v>
      </c>
      <c r="V1031" s="815" t="s">
        <v>814</v>
      </c>
      <c r="W1031" s="816">
        <v>1</v>
      </c>
      <c r="X1031" s="815" t="s">
        <v>810</v>
      </c>
    </row>
    <row r="1032" spans="1:24" ht="15">
      <c r="A1032" s="815" t="s">
        <v>885</v>
      </c>
      <c r="B1032" s="815" t="s">
        <v>677</v>
      </c>
      <c r="C1032" s="815" t="s">
        <v>810</v>
      </c>
      <c r="D1032" s="815" t="s">
        <v>811</v>
      </c>
      <c r="E1032" s="816">
        <v>9547</v>
      </c>
      <c r="G1032" s="815" t="s">
        <v>872</v>
      </c>
      <c r="H1032" s="816">
        <v>3</v>
      </c>
      <c r="I1032" s="816">
        <v>1951</v>
      </c>
      <c r="K1032" s="815" t="s">
        <v>688</v>
      </c>
      <c r="L1032" s="815" t="s">
        <v>970</v>
      </c>
      <c r="M1032" s="815" t="s">
        <v>864</v>
      </c>
      <c r="N1032" s="816">
        <v>11</v>
      </c>
      <c r="P1032" s="815" t="s">
        <v>872</v>
      </c>
      <c r="Q1032" s="816">
        <v>5</v>
      </c>
      <c r="R1032" s="816">
        <v>1128</v>
      </c>
      <c r="S1032" s="879"/>
      <c r="U1032" s="815" t="s">
        <v>978</v>
      </c>
      <c r="V1032" s="815" t="s">
        <v>813</v>
      </c>
      <c r="W1032" s="816">
        <v>7</v>
      </c>
      <c r="X1032" s="815" t="s">
        <v>810</v>
      </c>
    </row>
    <row r="1033" spans="1:24" ht="15">
      <c r="A1033" s="815" t="s">
        <v>885</v>
      </c>
      <c r="B1033" s="815" t="s">
        <v>677</v>
      </c>
      <c r="C1033" s="815" t="s">
        <v>809</v>
      </c>
      <c r="D1033" s="815" t="s">
        <v>812</v>
      </c>
      <c r="E1033" s="816">
        <v>4279</v>
      </c>
      <c r="G1033" s="815" t="s">
        <v>872</v>
      </c>
      <c r="H1033" s="816">
        <v>4</v>
      </c>
      <c r="I1033" s="816">
        <v>9057</v>
      </c>
      <c r="K1033" s="815" t="s">
        <v>688</v>
      </c>
      <c r="L1033" s="815" t="s">
        <v>970</v>
      </c>
      <c r="M1033" s="815" t="s">
        <v>684</v>
      </c>
      <c r="N1033" s="816">
        <v>3</v>
      </c>
      <c r="P1033" s="815" t="s">
        <v>872</v>
      </c>
      <c r="Q1033" s="816">
        <v>6</v>
      </c>
      <c r="R1033" s="816">
        <v>993</v>
      </c>
      <c r="S1033" s="879"/>
      <c r="U1033" s="815" t="s">
        <v>978</v>
      </c>
      <c r="V1033" s="815" t="s">
        <v>813</v>
      </c>
      <c r="W1033" s="816">
        <v>9</v>
      </c>
      <c r="X1033" s="815" t="s">
        <v>809</v>
      </c>
    </row>
    <row r="1034" spans="1:24" ht="15">
      <c r="A1034" s="815" t="s">
        <v>885</v>
      </c>
      <c r="B1034" s="815" t="s">
        <v>677</v>
      </c>
      <c r="C1034" s="815" t="s">
        <v>809</v>
      </c>
      <c r="D1034" s="815" t="s">
        <v>811</v>
      </c>
      <c r="E1034" s="816">
        <v>9496</v>
      </c>
      <c r="G1034" s="815" t="s">
        <v>872</v>
      </c>
      <c r="H1034" s="816">
        <v>5</v>
      </c>
      <c r="I1034" s="816">
        <v>1490</v>
      </c>
      <c r="K1034" s="815" t="s">
        <v>688</v>
      </c>
      <c r="L1034" s="815" t="s">
        <v>970</v>
      </c>
      <c r="M1034" s="815" t="s">
        <v>687</v>
      </c>
      <c r="N1034" s="816">
        <v>21467</v>
      </c>
      <c r="P1034" s="815" t="s">
        <v>872</v>
      </c>
      <c r="Q1034" s="816">
        <v>7</v>
      </c>
      <c r="R1034" s="816">
        <v>864</v>
      </c>
      <c r="S1034" s="879"/>
      <c r="U1034" s="815" t="s">
        <v>948</v>
      </c>
      <c r="V1034" s="815" t="s">
        <v>814</v>
      </c>
      <c r="W1034" s="816">
        <v>54</v>
      </c>
      <c r="X1034" s="815" t="s">
        <v>810</v>
      </c>
    </row>
    <row r="1035" spans="1:24" ht="15">
      <c r="A1035" s="815" t="s">
        <v>885</v>
      </c>
      <c r="B1035" s="815" t="s">
        <v>681</v>
      </c>
      <c r="C1035" s="815" t="s">
        <v>810</v>
      </c>
      <c r="D1035" s="815" t="s">
        <v>812</v>
      </c>
      <c r="E1035" s="816">
        <v>57</v>
      </c>
      <c r="G1035" s="815" t="s">
        <v>872</v>
      </c>
      <c r="H1035" s="816">
        <v>6</v>
      </c>
      <c r="I1035" s="816">
        <v>1552</v>
      </c>
      <c r="K1035" s="815" t="s">
        <v>688</v>
      </c>
      <c r="L1035" s="815" t="s">
        <v>970</v>
      </c>
      <c r="M1035" s="815" t="s">
        <v>688</v>
      </c>
      <c r="N1035" s="816">
        <v>1</v>
      </c>
      <c r="P1035" s="815" t="s">
        <v>872</v>
      </c>
      <c r="Q1035" s="816">
        <v>8</v>
      </c>
      <c r="R1035" s="816">
        <v>540</v>
      </c>
      <c r="S1035" s="879"/>
      <c r="U1035" s="815" t="s">
        <v>948</v>
      </c>
      <c r="V1035" s="815" t="s">
        <v>814</v>
      </c>
      <c r="W1035" s="816">
        <v>36</v>
      </c>
      <c r="X1035" s="815" t="s">
        <v>809</v>
      </c>
    </row>
    <row r="1036" spans="1:24" ht="15">
      <c r="A1036" s="815" t="s">
        <v>885</v>
      </c>
      <c r="B1036" s="815" t="s">
        <v>681</v>
      </c>
      <c r="C1036" s="815" t="s">
        <v>810</v>
      </c>
      <c r="D1036" s="815" t="s">
        <v>811</v>
      </c>
      <c r="E1036" s="816">
        <v>428</v>
      </c>
      <c r="G1036" s="815" t="s">
        <v>872</v>
      </c>
      <c r="H1036" s="816">
        <v>7</v>
      </c>
      <c r="I1036" s="816">
        <v>1614</v>
      </c>
      <c r="K1036" s="815" t="s">
        <v>688</v>
      </c>
      <c r="L1036" s="815" t="s">
        <v>970</v>
      </c>
      <c r="M1036" s="815" t="s">
        <v>689</v>
      </c>
      <c r="N1036" s="816">
        <v>11</v>
      </c>
      <c r="P1036" s="815" t="s">
        <v>872</v>
      </c>
      <c r="Q1036" s="816">
        <v>9</v>
      </c>
      <c r="R1036" s="816">
        <v>350</v>
      </c>
      <c r="S1036" s="879"/>
      <c r="U1036" s="815" t="s">
        <v>948</v>
      </c>
      <c r="V1036" s="815" t="s">
        <v>813</v>
      </c>
      <c r="W1036" s="816">
        <v>39</v>
      </c>
      <c r="X1036" s="815" t="s">
        <v>810</v>
      </c>
    </row>
    <row r="1037" spans="1:24" ht="15">
      <c r="A1037" s="815" t="s">
        <v>885</v>
      </c>
      <c r="B1037" s="815" t="s">
        <v>681</v>
      </c>
      <c r="C1037" s="815" t="s">
        <v>809</v>
      </c>
      <c r="D1037" s="815" t="s">
        <v>812</v>
      </c>
      <c r="E1037" s="816">
        <v>74</v>
      </c>
      <c r="G1037" s="815" t="s">
        <v>872</v>
      </c>
      <c r="H1037" s="816">
        <v>8</v>
      </c>
      <c r="I1037" s="816">
        <v>1354</v>
      </c>
      <c r="K1037" s="815" t="s">
        <v>688</v>
      </c>
      <c r="L1037" s="815" t="s">
        <v>970</v>
      </c>
      <c r="M1037" s="815" t="s">
        <v>690</v>
      </c>
      <c r="N1037" s="816">
        <v>7</v>
      </c>
      <c r="P1037" s="815" t="s">
        <v>872</v>
      </c>
      <c r="Q1037" s="816">
        <v>10</v>
      </c>
      <c r="R1037" s="816">
        <v>194</v>
      </c>
      <c r="S1037" s="879"/>
      <c r="U1037" s="815" t="s">
        <v>948</v>
      </c>
      <c r="V1037" s="815" t="s">
        <v>813</v>
      </c>
      <c r="W1037" s="816">
        <v>170</v>
      </c>
      <c r="X1037" s="815" t="s">
        <v>809</v>
      </c>
    </row>
    <row r="1038" spans="1:24" ht="15">
      <c r="A1038" s="815" t="s">
        <v>885</v>
      </c>
      <c r="B1038" s="815" t="s">
        <v>681</v>
      </c>
      <c r="C1038" s="815" t="s">
        <v>809</v>
      </c>
      <c r="D1038" s="815" t="s">
        <v>811</v>
      </c>
      <c r="E1038" s="816">
        <v>428</v>
      </c>
      <c r="G1038" s="815" t="s">
        <v>872</v>
      </c>
      <c r="H1038" s="816">
        <v>9</v>
      </c>
      <c r="I1038" s="816">
        <v>1043</v>
      </c>
      <c r="K1038" s="815" t="s">
        <v>688</v>
      </c>
      <c r="L1038" s="815" t="s">
        <v>970</v>
      </c>
      <c r="M1038" s="815" t="s">
        <v>691</v>
      </c>
      <c r="N1038" s="816">
        <v>5159</v>
      </c>
      <c r="P1038" s="815" t="s">
        <v>872</v>
      </c>
      <c r="Q1038" s="816">
        <v>11</v>
      </c>
      <c r="R1038" s="816">
        <v>128</v>
      </c>
      <c r="S1038" s="879"/>
      <c r="U1038" s="815" t="s">
        <v>964</v>
      </c>
      <c r="V1038" s="815" t="s">
        <v>814</v>
      </c>
      <c r="W1038" s="816">
        <v>12</v>
      </c>
      <c r="X1038" s="815" t="s">
        <v>810</v>
      </c>
    </row>
    <row r="1039" spans="1:24" ht="15">
      <c r="A1039" s="815" t="s">
        <v>885</v>
      </c>
      <c r="B1039" s="815" t="s">
        <v>683</v>
      </c>
      <c r="C1039" s="815" t="s">
        <v>810</v>
      </c>
      <c r="D1039" s="815" t="s">
        <v>812</v>
      </c>
      <c r="E1039" s="816">
        <v>2</v>
      </c>
      <c r="G1039" s="815" t="s">
        <v>872</v>
      </c>
      <c r="H1039" s="816">
        <v>10</v>
      </c>
      <c r="I1039" s="816">
        <v>773</v>
      </c>
      <c r="K1039" s="815" t="s">
        <v>689</v>
      </c>
      <c r="L1039" s="815" t="s">
        <v>867</v>
      </c>
      <c r="M1039" s="815" t="s">
        <v>677</v>
      </c>
      <c r="N1039" s="816">
        <v>3</v>
      </c>
      <c r="P1039" s="815" t="s">
        <v>872</v>
      </c>
      <c r="Q1039" s="816">
        <v>12</v>
      </c>
      <c r="R1039" s="816">
        <v>178</v>
      </c>
      <c r="S1039" s="879"/>
      <c r="U1039" s="815" t="s">
        <v>964</v>
      </c>
      <c r="V1039" s="815" t="s">
        <v>814</v>
      </c>
      <c r="W1039" s="816">
        <v>7</v>
      </c>
      <c r="X1039" s="815" t="s">
        <v>809</v>
      </c>
    </row>
    <row r="1040" spans="1:24" ht="15">
      <c r="A1040" s="815" t="s">
        <v>885</v>
      </c>
      <c r="B1040" s="815" t="s">
        <v>683</v>
      </c>
      <c r="C1040" s="815" t="s">
        <v>810</v>
      </c>
      <c r="D1040" s="815" t="s">
        <v>811</v>
      </c>
      <c r="E1040" s="816">
        <v>8</v>
      </c>
      <c r="G1040" s="815" t="s">
        <v>872</v>
      </c>
      <c r="H1040" s="816">
        <v>11</v>
      </c>
      <c r="I1040" s="816">
        <v>570</v>
      </c>
      <c r="K1040" s="815" t="s">
        <v>689</v>
      </c>
      <c r="L1040" s="815" t="s">
        <v>867</v>
      </c>
      <c r="M1040" s="815" t="s">
        <v>847</v>
      </c>
      <c r="N1040" s="816">
        <v>3</v>
      </c>
      <c r="P1040" s="815" t="s">
        <v>874</v>
      </c>
      <c r="Q1040" s="816">
        <v>0</v>
      </c>
      <c r="R1040" s="816">
        <v>17</v>
      </c>
      <c r="S1040" s="879"/>
      <c r="U1040" s="815" t="s">
        <v>964</v>
      </c>
      <c r="V1040" s="815" t="s">
        <v>813</v>
      </c>
      <c r="W1040" s="816">
        <v>6</v>
      </c>
      <c r="X1040" s="815" t="s">
        <v>810</v>
      </c>
    </row>
    <row r="1041" spans="1:24" ht="15">
      <c r="A1041" s="815" t="s">
        <v>885</v>
      </c>
      <c r="B1041" s="815" t="s">
        <v>683</v>
      </c>
      <c r="C1041" s="815" t="s">
        <v>809</v>
      </c>
      <c r="D1041" s="815" t="s">
        <v>812</v>
      </c>
      <c r="E1041" s="816">
        <v>4</v>
      </c>
      <c r="G1041" s="815" t="s">
        <v>872</v>
      </c>
      <c r="H1041" s="816">
        <v>12</v>
      </c>
      <c r="I1041" s="816">
        <v>678</v>
      </c>
      <c r="K1041" s="815" t="s">
        <v>689</v>
      </c>
      <c r="L1041" s="815" t="s">
        <v>867</v>
      </c>
      <c r="M1041" s="815" t="s">
        <v>848</v>
      </c>
      <c r="N1041" s="816">
        <v>1</v>
      </c>
      <c r="P1041" s="815" t="s">
        <v>874</v>
      </c>
      <c r="Q1041" s="816">
        <v>1</v>
      </c>
      <c r="R1041" s="816">
        <v>98</v>
      </c>
      <c r="S1041" s="879"/>
      <c r="U1041" s="815" t="s">
        <v>964</v>
      </c>
      <c r="V1041" s="815" t="s">
        <v>813</v>
      </c>
      <c r="W1041" s="816">
        <v>34</v>
      </c>
      <c r="X1041" s="815" t="s">
        <v>809</v>
      </c>
    </row>
    <row r="1042" spans="1:24" ht="15">
      <c r="A1042" s="815" t="s">
        <v>885</v>
      </c>
      <c r="B1042" s="815" t="s">
        <v>683</v>
      </c>
      <c r="C1042" s="815" t="s">
        <v>809</v>
      </c>
      <c r="D1042" s="815" t="s">
        <v>811</v>
      </c>
      <c r="E1042" s="816">
        <v>6</v>
      </c>
      <c r="G1042" s="815" t="s">
        <v>874</v>
      </c>
      <c r="H1042" s="816">
        <v>0</v>
      </c>
      <c r="I1042" s="816">
        <v>69</v>
      </c>
      <c r="K1042" s="815" t="s">
        <v>689</v>
      </c>
      <c r="L1042" s="815" t="s">
        <v>867</v>
      </c>
      <c r="M1042" s="815" t="s">
        <v>851</v>
      </c>
      <c r="N1042" s="816">
        <v>4</v>
      </c>
      <c r="P1042" s="815" t="s">
        <v>874</v>
      </c>
      <c r="Q1042" s="816">
        <v>2</v>
      </c>
      <c r="R1042" s="816">
        <v>339</v>
      </c>
      <c r="S1042" s="879"/>
      <c r="U1042" s="815" t="s">
        <v>906</v>
      </c>
      <c r="V1042" s="815" t="s">
        <v>814</v>
      </c>
      <c r="W1042" s="816">
        <v>14</v>
      </c>
      <c r="X1042" s="815" t="s">
        <v>810</v>
      </c>
    </row>
    <row r="1043" spans="1:24" ht="15">
      <c r="A1043" s="815" t="s">
        <v>885</v>
      </c>
      <c r="B1043" s="815" t="s">
        <v>815</v>
      </c>
      <c r="C1043" s="815" t="s">
        <v>810</v>
      </c>
      <c r="D1043" s="815" t="s">
        <v>812</v>
      </c>
      <c r="E1043" s="816">
        <v>1</v>
      </c>
      <c r="G1043" s="815" t="s">
        <v>874</v>
      </c>
      <c r="H1043" s="816">
        <v>1</v>
      </c>
      <c r="I1043" s="816">
        <v>306</v>
      </c>
      <c r="K1043" s="815" t="s">
        <v>689</v>
      </c>
      <c r="L1043" s="815" t="s">
        <v>867</v>
      </c>
      <c r="M1043" s="815" t="s">
        <v>852</v>
      </c>
      <c r="N1043" s="816">
        <v>435</v>
      </c>
      <c r="P1043" s="815" t="s">
        <v>874</v>
      </c>
      <c r="Q1043" s="816">
        <v>3</v>
      </c>
      <c r="R1043" s="816">
        <v>195</v>
      </c>
      <c r="S1043" s="879"/>
      <c r="U1043" s="815" t="s">
        <v>906</v>
      </c>
      <c r="V1043" s="815" t="s">
        <v>814</v>
      </c>
      <c r="W1043" s="816">
        <v>16</v>
      </c>
      <c r="X1043" s="815" t="s">
        <v>809</v>
      </c>
    </row>
    <row r="1044" spans="1:24" ht="15">
      <c r="A1044" s="815" t="s">
        <v>885</v>
      </c>
      <c r="B1044" s="815" t="s">
        <v>815</v>
      </c>
      <c r="C1044" s="815" t="s">
        <v>810</v>
      </c>
      <c r="D1044" s="815" t="s">
        <v>811</v>
      </c>
      <c r="E1044" s="816">
        <v>6</v>
      </c>
      <c r="G1044" s="815" t="s">
        <v>874</v>
      </c>
      <c r="H1044" s="816">
        <v>2</v>
      </c>
      <c r="I1044" s="816">
        <v>1108</v>
      </c>
      <c r="K1044" s="815" t="s">
        <v>689</v>
      </c>
      <c r="L1044" s="815" t="s">
        <v>867</v>
      </c>
      <c r="M1044" s="815" t="s">
        <v>853</v>
      </c>
      <c r="N1044" s="816">
        <v>15</v>
      </c>
      <c r="P1044" s="815" t="s">
        <v>874</v>
      </c>
      <c r="Q1044" s="816">
        <v>4</v>
      </c>
      <c r="R1044" s="816">
        <v>1333</v>
      </c>
      <c r="S1044" s="879"/>
      <c r="U1044" s="815" t="s">
        <v>906</v>
      </c>
      <c r="V1044" s="815" t="s">
        <v>813</v>
      </c>
      <c r="W1044" s="816">
        <v>21</v>
      </c>
      <c r="X1044" s="815" t="s">
        <v>810</v>
      </c>
    </row>
    <row r="1045" spans="1:24" ht="15">
      <c r="A1045" s="815" t="s">
        <v>885</v>
      </c>
      <c r="B1045" s="815" t="s">
        <v>815</v>
      </c>
      <c r="C1045" s="815" t="s">
        <v>809</v>
      </c>
      <c r="D1045" s="815" t="s">
        <v>812</v>
      </c>
      <c r="E1045" s="816">
        <v>11</v>
      </c>
      <c r="G1045" s="815" t="s">
        <v>874</v>
      </c>
      <c r="H1045" s="816">
        <v>3</v>
      </c>
      <c r="I1045" s="816">
        <v>616</v>
      </c>
      <c r="K1045" s="815" t="s">
        <v>689</v>
      </c>
      <c r="L1045" s="815" t="s">
        <v>867</v>
      </c>
      <c r="M1045" s="815" t="s">
        <v>854</v>
      </c>
      <c r="N1045" s="816">
        <v>1</v>
      </c>
      <c r="P1045" s="815" t="s">
        <v>874</v>
      </c>
      <c r="Q1045" s="816">
        <v>5</v>
      </c>
      <c r="R1045" s="816">
        <v>204</v>
      </c>
      <c r="S1045" s="879"/>
      <c r="U1045" s="815" t="s">
        <v>906</v>
      </c>
      <c r="V1045" s="815" t="s">
        <v>813</v>
      </c>
      <c r="W1045" s="816">
        <v>42</v>
      </c>
      <c r="X1045" s="815" t="s">
        <v>809</v>
      </c>
    </row>
    <row r="1046" spans="1:24" ht="15">
      <c r="A1046" s="815" t="s">
        <v>885</v>
      </c>
      <c r="B1046" s="815" t="s">
        <v>815</v>
      </c>
      <c r="C1046" s="815" t="s">
        <v>809</v>
      </c>
      <c r="D1046" s="815" t="s">
        <v>811</v>
      </c>
      <c r="E1046" s="816">
        <v>7</v>
      </c>
      <c r="G1046" s="815" t="s">
        <v>874</v>
      </c>
      <c r="H1046" s="816">
        <v>4</v>
      </c>
      <c r="I1046" s="816">
        <v>2303</v>
      </c>
      <c r="K1046" s="815" t="s">
        <v>689</v>
      </c>
      <c r="L1046" s="815" t="s">
        <v>867</v>
      </c>
      <c r="M1046" s="815" t="s">
        <v>681</v>
      </c>
      <c r="N1046" s="816">
        <v>24</v>
      </c>
      <c r="P1046" s="815" t="s">
        <v>874</v>
      </c>
      <c r="Q1046" s="816">
        <v>6</v>
      </c>
      <c r="R1046" s="816">
        <v>229</v>
      </c>
      <c r="S1046" s="879"/>
      <c r="U1046" s="815" t="s">
        <v>979</v>
      </c>
      <c r="V1046" s="815" t="s">
        <v>814</v>
      </c>
      <c r="W1046" s="816">
        <v>25</v>
      </c>
      <c r="X1046" s="815" t="s">
        <v>810</v>
      </c>
    </row>
    <row r="1047" spans="1:24" ht="15">
      <c r="A1047" s="815" t="s">
        <v>885</v>
      </c>
      <c r="B1047" s="815" t="s">
        <v>814</v>
      </c>
      <c r="C1047" s="815" t="s">
        <v>810</v>
      </c>
      <c r="D1047" s="815" t="s">
        <v>812</v>
      </c>
      <c r="E1047" s="816">
        <v>1</v>
      </c>
      <c r="G1047" s="815" t="s">
        <v>874</v>
      </c>
      <c r="H1047" s="816">
        <v>5</v>
      </c>
      <c r="I1047" s="816">
        <v>405</v>
      </c>
      <c r="K1047" s="815" t="s">
        <v>689</v>
      </c>
      <c r="L1047" s="815" t="s">
        <v>867</v>
      </c>
      <c r="M1047" s="815" t="s">
        <v>857</v>
      </c>
      <c r="N1047" s="816">
        <v>4</v>
      </c>
      <c r="P1047" s="815" t="s">
        <v>874</v>
      </c>
      <c r="Q1047" s="816">
        <v>7</v>
      </c>
      <c r="R1047" s="816">
        <v>185</v>
      </c>
      <c r="S1047" s="879"/>
      <c r="U1047" s="815" t="s">
        <v>979</v>
      </c>
      <c r="V1047" s="815" t="s">
        <v>814</v>
      </c>
      <c r="W1047" s="816">
        <v>18</v>
      </c>
      <c r="X1047" s="815" t="s">
        <v>809</v>
      </c>
    </row>
    <row r="1048" spans="1:24" ht="15">
      <c r="A1048" s="815" t="s">
        <v>885</v>
      </c>
      <c r="B1048" s="815" t="s">
        <v>814</v>
      </c>
      <c r="C1048" s="815" t="s">
        <v>810</v>
      </c>
      <c r="D1048" s="815" t="s">
        <v>811</v>
      </c>
      <c r="E1048" s="816">
        <v>1</v>
      </c>
      <c r="G1048" s="815" t="s">
        <v>874</v>
      </c>
      <c r="H1048" s="816">
        <v>6</v>
      </c>
      <c r="I1048" s="816">
        <v>467</v>
      </c>
      <c r="K1048" s="815" t="s">
        <v>689</v>
      </c>
      <c r="L1048" s="815" t="s">
        <v>867</v>
      </c>
      <c r="M1048" s="815" t="s">
        <v>864</v>
      </c>
      <c r="N1048" s="816">
        <v>10</v>
      </c>
      <c r="P1048" s="815" t="s">
        <v>874</v>
      </c>
      <c r="Q1048" s="816">
        <v>8</v>
      </c>
      <c r="R1048" s="816">
        <v>110</v>
      </c>
      <c r="S1048" s="879"/>
      <c r="U1048" s="815" t="s">
        <v>979</v>
      </c>
      <c r="V1048" s="815" t="s">
        <v>813</v>
      </c>
      <c r="W1048" s="816">
        <v>15</v>
      </c>
      <c r="X1048" s="815" t="s">
        <v>810</v>
      </c>
    </row>
    <row r="1049" spans="1:24" ht="15">
      <c r="A1049" s="815" t="s">
        <v>885</v>
      </c>
      <c r="B1049" s="815" t="s">
        <v>814</v>
      </c>
      <c r="C1049" s="815" t="s">
        <v>809</v>
      </c>
      <c r="D1049" s="815" t="s">
        <v>811</v>
      </c>
      <c r="E1049" s="816">
        <v>2</v>
      </c>
      <c r="G1049" s="815" t="s">
        <v>874</v>
      </c>
      <c r="H1049" s="816">
        <v>7</v>
      </c>
      <c r="I1049" s="816">
        <v>493</v>
      </c>
      <c r="K1049" s="815" t="s">
        <v>689</v>
      </c>
      <c r="L1049" s="815" t="s">
        <v>867</v>
      </c>
      <c r="M1049" s="815" t="s">
        <v>684</v>
      </c>
      <c r="N1049" s="816">
        <v>1</v>
      </c>
      <c r="P1049" s="815" t="s">
        <v>874</v>
      </c>
      <c r="Q1049" s="816">
        <v>9</v>
      </c>
      <c r="R1049" s="816">
        <v>79</v>
      </c>
      <c r="S1049" s="879"/>
      <c r="U1049" s="815" t="s">
        <v>979</v>
      </c>
      <c r="V1049" s="815" t="s">
        <v>813</v>
      </c>
      <c r="W1049" s="816">
        <v>63</v>
      </c>
      <c r="X1049" s="815" t="s">
        <v>809</v>
      </c>
    </row>
    <row r="1050" spans="1:24" ht="15">
      <c r="A1050" s="815" t="s">
        <v>885</v>
      </c>
      <c r="B1050" s="815" t="s">
        <v>997</v>
      </c>
      <c r="C1050" s="815" t="s">
        <v>810</v>
      </c>
      <c r="D1050" s="815" t="s">
        <v>812</v>
      </c>
      <c r="E1050" s="816">
        <v>3628</v>
      </c>
      <c r="G1050" s="815" t="s">
        <v>874</v>
      </c>
      <c r="H1050" s="816">
        <v>8</v>
      </c>
      <c r="I1050" s="816">
        <v>416</v>
      </c>
      <c r="K1050" s="815" t="s">
        <v>689</v>
      </c>
      <c r="L1050" s="815" t="s">
        <v>867</v>
      </c>
      <c r="M1050" s="815" t="s">
        <v>687</v>
      </c>
      <c r="N1050" s="816">
        <v>8850</v>
      </c>
      <c r="P1050" s="815" t="s">
        <v>874</v>
      </c>
      <c r="Q1050" s="816">
        <v>10</v>
      </c>
      <c r="R1050" s="816">
        <v>47</v>
      </c>
      <c r="S1050" s="879"/>
      <c r="U1050" s="815" t="s">
        <v>965</v>
      </c>
      <c r="V1050" s="815" t="s">
        <v>814</v>
      </c>
      <c r="W1050" s="816">
        <v>167</v>
      </c>
      <c r="X1050" s="815" t="s">
        <v>810</v>
      </c>
    </row>
    <row r="1051" spans="1:24" ht="15">
      <c r="A1051" s="815" t="s">
        <v>885</v>
      </c>
      <c r="B1051" s="815" t="s">
        <v>997</v>
      </c>
      <c r="C1051" s="815" t="s">
        <v>810</v>
      </c>
      <c r="D1051" s="815" t="s">
        <v>811</v>
      </c>
      <c r="E1051" s="816">
        <v>6040</v>
      </c>
      <c r="G1051" s="815" t="s">
        <v>874</v>
      </c>
      <c r="H1051" s="816">
        <v>9</v>
      </c>
      <c r="I1051" s="816">
        <v>340</v>
      </c>
      <c r="K1051" s="815" t="s">
        <v>689</v>
      </c>
      <c r="L1051" s="815" t="s">
        <v>867</v>
      </c>
      <c r="M1051" s="815" t="s">
        <v>690</v>
      </c>
      <c r="N1051" s="816">
        <v>5</v>
      </c>
      <c r="P1051" s="815" t="s">
        <v>874</v>
      </c>
      <c r="Q1051" s="816">
        <v>11</v>
      </c>
      <c r="R1051" s="816">
        <v>27</v>
      </c>
      <c r="S1051" s="879"/>
      <c r="U1051" s="815" t="s">
        <v>965</v>
      </c>
      <c r="V1051" s="815" t="s">
        <v>814</v>
      </c>
      <c r="W1051" s="816">
        <v>95</v>
      </c>
      <c r="X1051" s="815" t="s">
        <v>809</v>
      </c>
    </row>
    <row r="1052" spans="1:24" ht="15">
      <c r="A1052" s="815" t="s">
        <v>885</v>
      </c>
      <c r="B1052" s="815" t="s">
        <v>997</v>
      </c>
      <c r="C1052" s="815" t="s">
        <v>809</v>
      </c>
      <c r="D1052" s="815" t="s">
        <v>812</v>
      </c>
      <c r="E1052" s="816">
        <v>3365</v>
      </c>
      <c r="G1052" s="815" t="s">
        <v>874</v>
      </c>
      <c r="H1052" s="816">
        <v>10</v>
      </c>
      <c r="I1052" s="816">
        <v>271</v>
      </c>
      <c r="K1052" s="815" t="s">
        <v>689</v>
      </c>
      <c r="L1052" s="815" t="s">
        <v>867</v>
      </c>
      <c r="M1052" s="815" t="s">
        <v>691</v>
      </c>
      <c r="N1052" s="816">
        <v>3089</v>
      </c>
      <c r="P1052" s="815" t="s">
        <v>874</v>
      </c>
      <c r="Q1052" s="816">
        <v>12</v>
      </c>
      <c r="R1052" s="816">
        <v>38</v>
      </c>
      <c r="S1052" s="879"/>
      <c r="U1052" s="815" t="s">
        <v>965</v>
      </c>
      <c r="V1052" s="815" t="s">
        <v>813</v>
      </c>
      <c r="W1052" s="816">
        <v>82</v>
      </c>
      <c r="X1052" s="815" t="s">
        <v>810</v>
      </c>
    </row>
    <row r="1053" spans="1:24" ht="15">
      <c r="A1053" s="815" t="s">
        <v>885</v>
      </c>
      <c r="B1053" s="815" t="s">
        <v>997</v>
      </c>
      <c r="C1053" s="815" t="s">
        <v>809</v>
      </c>
      <c r="D1053" s="815" t="s">
        <v>811</v>
      </c>
      <c r="E1053" s="816">
        <v>4971</v>
      </c>
      <c r="G1053" s="815" t="s">
        <v>874</v>
      </c>
      <c r="H1053" s="816">
        <v>11</v>
      </c>
      <c r="I1053" s="816">
        <v>191</v>
      </c>
      <c r="K1053" s="815" t="s">
        <v>689</v>
      </c>
      <c r="L1053" s="815" t="s">
        <v>871</v>
      </c>
      <c r="M1053" s="815" t="s">
        <v>677</v>
      </c>
      <c r="N1053" s="816">
        <v>1</v>
      </c>
      <c r="P1053" s="815" t="s">
        <v>876</v>
      </c>
      <c r="Q1053" s="816">
        <v>0</v>
      </c>
      <c r="R1053" s="816">
        <v>48</v>
      </c>
      <c r="S1053" s="879"/>
      <c r="U1053" s="815" t="s">
        <v>965</v>
      </c>
      <c r="V1053" s="815" t="s">
        <v>813</v>
      </c>
      <c r="W1053" s="816">
        <v>275</v>
      </c>
      <c r="X1053" s="815" t="s">
        <v>809</v>
      </c>
    </row>
    <row r="1054" spans="1:24" ht="15">
      <c r="A1054" s="815" t="s">
        <v>885</v>
      </c>
      <c r="B1054" s="815" t="s">
        <v>998</v>
      </c>
      <c r="C1054" s="815" t="s">
        <v>810</v>
      </c>
      <c r="D1054" s="815" t="s">
        <v>812</v>
      </c>
      <c r="E1054" s="816">
        <v>6</v>
      </c>
      <c r="G1054" s="815" t="s">
        <v>874</v>
      </c>
      <c r="H1054" s="816">
        <v>12</v>
      </c>
      <c r="I1054" s="816">
        <v>218</v>
      </c>
      <c r="K1054" s="815" t="s">
        <v>689</v>
      </c>
      <c r="L1054" s="815" t="s">
        <v>871</v>
      </c>
      <c r="M1054" s="815" t="s">
        <v>852</v>
      </c>
      <c r="N1054" s="816">
        <v>1</v>
      </c>
      <c r="P1054" s="815" t="s">
        <v>876</v>
      </c>
      <c r="Q1054" s="816">
        <v>1</v>
      </c>
      <c r="R1054" s="816">
        <v>191</v>
      </c>
      <c r="S1054" s="879"/>
      <c r="U1054" s="815" t="s">
        <v>908</v>
      </c>
      <c r="V1054" s="815" t="s">
        <v>814</v>
      </c>
      <c r="W1054" s="816">
        <v>29</v>
      </c>
      <c r="X1054" s="815" t="s">
        <v>810</v>
      </c>
    </row>
    <row r="1055" spans="1:24" ht="15">
      <c r="A1055" s="815" t="s">
        <v>885</v>
      </c>
      <c r="B1055" s="815" t="s">
        <v>998</v>
      </c>
      <c r="C1055" s="815" t="s">
        <v>810</v>
      </c>
      <c r="D1055" s="815" t="s">
        <v>811</v>
      </c>
      <c r="E1055" s="816">
        <v>3</v>
      </c>
      <c r="G1055" s="815" t="s">
        <v>876</v>
      </c>
      <c r="H1055" s="816">
        <v>0</v>
      </c>
      <c r="I1055" s="816">
        <v>129</v>
      </c>
      <c r="K1055" s="815" t="s">
        <v>689</v>
      </c>
      <c r="L1055" s="815" t="s">
        <v>871</v>
      </c>
      <c r="M1055" s="815" t="s">
        <v>853</v>
      </c>
      <c r="N1055" s="816">
        <v>2</v>
      </c>
      <c r="P1055" s="815" t="s">
        <v>876</v>
      </c>
      <c r="Q1055" s="816">
        <v>2</v>
      </c>
      <c r="R1055" s="816">
        <v>525</v>
      </c>
      <c r="S1055" s="879"/>
      <c r="U1055" s="815" t="s">
        <v>908</v>
      </c>
      <c r="V1055" s="815" t="s">
        <v>814</v>
      </c>
      <c r="W1055" s="816">
        <v>23</v>
      </c>
      <c r="X1055" s="815" t="s">
        <v>809</v>
      </c>
    </row>
    <row r="1056" spans="1:24" ht="15">
      <c r="A1056" s="815" t="s">
        <v>885</v>
      </c>
      <c r="B1056" s="815" t="s">
        <v>998</v>
      </c>
      <c r="C1056" s="815" t="s">
        <v>809</v>
      </c>
      <c r="D1056" s="815" t="s">
        <v>812</v>
      </c>
      <c r="E1056" s="816">
        <v>10</v>
      </c>
      <c r="G1056" s="815" t="s">
        <v>876</v>
      </c>
      <c r="H1056" s="816">
        <v>1</v>
      </c>
      <c r="I1056" s="816">
        <v>573</v>
      </c>
      <c r="K1056" s="815" t="s">
        <v>689</v>
      </c>
      <c r="L1056" s="815" t="s">
        <v>871</v>
      </c>
      <c r="M1056" s="815" t="s">
        <v>857</v>
      </c>
      <c r="N1056" s="816">
        <v>3</v>
      </c>
      <c r="P1056" s="815" t="s">
        <v>876</v>
      </c>
      <c r="Q1056" s="816">
        <v>3</v>
      </c>
      <c r="R1056" s="816">
        <v>208</v>
      </c>
      <c r="S1056" s="879"/>
      <c r="U1056" s="815" t="s">
        <v>908</v>
      </c>
      <c r="V1056" s="815" t="s">
        <v>813</v>
      </c>
      <c r="W1056" s="816">
        <v>36</v>
      </c>
      <c r="X1056" s="815" t="s">
        <v>810</v>
      </c>
    </row>
    <row r="1057" spans="1:24" ht="15">
      <c r="A1057" s="815" t="s">
        <v>885</v>
      </c>
      <c r="B1057" s="815" t="s">
        <v>998</v>
      </c>
      <c r="C1057" s="815" t="s">
        <v>809</v>
      </c>
      <c r="D1057" s="815" t="s">
        <v>811</v>
      </c>
      <c r="E1057" s="816">
        <v>9</v>
      </c>
      <c r="G1057" s="815" t="s">
        <v>876</v>
      </c>
      <c r="H1057" s="816">
        <v>2</v>
      </c>
      <c r="I1057" s="816">
        <v>1723</v>
      </c>
      <c r="K1057" s="815" t="s">
        <v>689</v>
      </c>
      <c r="L1057" s="815" t="s">
        <v>871</v>
      </c>
      <c r="M1057" s="815" t="s">
        <v>864</v>
      </c>
      <c r="N1057" s="816">
        <v>2</v>
      </c>
      <c r="P1057" s="815" t="s">
        <v>876</v>
      </c>
      <c r="Q1057" s="816">
        <v>4</v>
      </c>
      <c r="R1057" s="816">
        <v>2055</v>
      </c>
      <c r="S1057" s="879"/>
      <c r="U1057" s="815" t="s">
        <v>908</v>
      </c>
      <c r="V1057" s="815" t="s">
        <v>813</v>
      </c>
      <c r="W1057" s="816">
        <v>77</v>
      </c>
      <c r="X1057" s="815" t="s">
        <v>809</v>
      </c>
    </row>
    <row r="1058" spans="1:24" ht="15">
      <c r="A1058" s="815" t="s">
        <v>933</v>
      </c>
      <c r="B1058" s="815" t="s">
        <v>996</v>
      </c>
      <c r="C1058" s="815" t="s">
        <v>810</v>
      </c>
      <c r="D1058" s="815" t="s">
        <v>812</v>
      </c>
      <c r="E1058" s="816">
        <v>5</v>
      </c>
      <c r="G1058" s="815" t="s">
        <v>876</v>
      </c>
      <c r="H1058" s="816">
        <v>3</v>
      </c>
      <c r="I1058" s="816">
        <v>823</v>
      </c>
      <c r="K1058" s="815" t="s">
        <v>689</v>
      </c>
      <c r="L1058" s="815" t="s">
        <v>871</v>
      </c>
      <c r="M1058" s="815" t="s">
        <v>687</v>
      </c>
      <c r="N1058" s="816">
        <v>721</v>
      </c>
      <c r="P1058" s="815" t="s">
        <v>876</v>
      </c>
      <c r="Q1058" s="816">
        <v>5</v>
      </c>
      <c r="R1058" s="816">
        <v>238</v>
      </c>
      <c r="S1058" s="879"/>
      <c r="U1058" s="815" t="s">
        <v>980</v>
      </c>
      <c r="V1058" s="815" t="s">
        <v>814</v>
      </c>
      <c r="W1058" s="816">
        <v>34</v>
      </c>
      <c r="X1058" s="815" t="s">
        <v>810</v>
      </c>
    </row>
    <row r="1059" spans="1:24" ht="15">
      <c r="A1059" s="815" t="s">
        <v>933</v>
      </c>
      <c r="B1059" s="815" t="s">
        <v>996</v>
      </c>
      <c r="C1059" s="815" t="s">
        <v>809</v>
      </c>
      <c r="D1059" s="815" t="s">
        <v>812</v>
      </c>
      <c r="E1059" s="816">
        <v>2</v>
      </c>
      <c r="G1059" s="815" t="s">
        <v>876</v>
      </c>
      <c r="H1059" s="816">
        <v>4</v>
      </c>
      <c r="I1059" s="816">
        <v>3551</v>
      </c>
      <c r="K1059" s="815" t="s">
        <v>689</v>
      </c>
      <c r="L1059" s="815" t="s">
        <v>871</v>
      </c>
      <c r="M1059" s="815" t="s">
        <v>690</v>
      </c>
      <c r="N1059" s="816">
        <v>8</v>
      </c>
      <c r="P1059" s="815" t="s">
        <v>876</v>
      </c>
      <c r="Q1059" s="816">
        <v>6</v>
      </c>
      <c r="R1059" s="816">
        <v>188</v>
      </c>
      <c r="S1059" s="879"/>
      <c r="U1059" s="815" t="s">
        <v>980</v>
      </c>
      <c r="V1059" s="815" t="s">
        <v>814</v>
      </c>
      <c r="W1059" s="816">
        <v>24</v>
      </c>
      <c r="X1059" s="815" t="s">
        <v>809</v>
      </c>
    </row>
    <row r="1060" spans="1:24" ht="15">
      <c r="A1060" s="815" t="s">
        <v>933</v>
      </c>
      <c r="B1060" s="815" t="s">
        <v>677</v>
      </c>
      <c r="C1060" s="815" t="s">
        <v>810</v>
      </c>
      <c r="D1060" s="815" t="s">
        <v>812</v>
      </c>
      <c r="E1060" s="816">
        <v>229</v>
      </c>
      <c r="G1060" s="815" t="s">
        <v>876</v>
      </c>
      <c r="H1060" s="816">
        <v>5</v>
      </c>
      <c r="I1060" s="816">
        <v>510</v>
      </c>
      <c r="K1060" s="815" t="s">
        <v>689</v>
      </c>
      <c r="L1060" s="815" t="s">
        <v>871</v>
      </c>
      <c r="M1060" s="815" t="s">
        <v>691</v>
      </c>
      <c r="N1060" s="816">
        <v>2211</v>
      </c>
      <c r="P1060" s="815" t="s">
        <v>876</v>
      </c>
      <c r="Q1060" s="816">
        <v>7</v>
      </c>
      <c r="R1060" s="816">
        <v>133</v>
      </c>
      <c r="S1060" s="879"/>
      <c r="U1060" s="815" t="s">
        <v>980</v>
      </c>
      <c r="V1060" s="815" t="s">
        <v>813</v>
      </c>
      <c r="W1060" s="816">
        <v>22</v>
      </c>
      <c r="X1060" s="815" t="s">
        <v>810</v>
      </c>
    </row>
    <row r="1061" spans="1:24" ht="15">
      <c r="A1061" s="815" t="s">
        <v>933</v>
      </c>
      <c r="B1061" s="815" t="s">
        <v>677</v>
      </c>
      <c r="C1061" s="815" t="s">
        <v>810</v>
      </c>
      <c r="D1061" s="815" t="s">
        <v>811</v>
      </c>
      <c r="E1061" s="816">
        <v>268</v>
      </c>
      <c r="G1061" s="815" t="s">
        <v>876</v>
      </c>
      <c r="H1061" s="816">
        <v>6</v>
      </c>
      <c r="I1061" s="816">
        <v>456</v>
      </c>
      <c r="K1061" s="815" t="s">
        <v>689</v>
      </c>
      <c r="L1061" s="815" t="s">
        <v>892</v>
      </c>
      <c r="M1061" s="815" t="s">
        <v>848</v>
      </c>
      <c r="N1061" s="816">
        <v>1</v>
      </c>
      <c r="P1061" s="815" t="s">
        <v>876</v>
      </c>
      <c r="Q1061" s="816">
        <v>8</v>
      </c>
      <c r="R1061" s="816">
        <v>86</v>
      </c>
      <c r="S1061" s="879"/>
      <c r="U1061" s="815" t="s">
        <v>980</v>
      </c>
      <c r="V1061" s="815" t="s">
        <v>813</v>
      </c>
      <c r="W1061" s="816">
        <v>85</v>
      </c>
      <c r="X1061" s="815" t="s">
        <v>809</v>
      </c>
    </row>
    <row r="1062" spans="1:24" ht="15">
      <c r="A1062" s="815" t="s">
        <v>933</v>
      </c>
      <c r="B1062" s="815" t="s">
        <v>677</v>
      </c>
      <c r="C1062" s="815" t="s">
        <v>809</v>
      </c>
      <c r="D1062" s="815" t="s">
        <v>812</v>
      </c>
      <c r="E1062" s="816">
        <v>202</v>
      </c>
      <c r="G1062" s="815" t="s">
        <v>876</v>
      </c>
      <c r="H1062" s="816">
        <v>7</v>
      </c>
      <c r="I1062" s="816">
        <v>470</v>
      </c>
      <c r="K1062" s="815" t="s">
        <v>689</v>
      </c>
      <c r="L1062" s="815" t="s">
        <v>892</v>
      </c>
      <c r="M1062" s="815" t="s">
        <v>852</v>
      </c>
      <c r="N1062" s="816">
        <v>19</v>
      </c>
      <c r="P1062" s="815" t="s">
        <v>876</v>
      </c>
      <c r="Q1062" s="816">
        <v>9</v>
      </c>
      <c r="R1062" s="816">
        <v>43</v>
      </c>
      <c r="S1062" s="879"/>
      <c r="U1062" s="815" t="s">
        <v>918</v>
      </c>
      <c r="V1062" s="815" t="s">
        <v>814</v>
      </c>
      <c r="W1062" s="816">
        <v>29</v>
      </c>
      <c r="X1062" s="815" t="s">
        <v>810</v>
      </c>
    </row>
    <row r="1063" spans="1:24" ht="15">
      <c r="A1063" s="815" t="s">
        <v>933</v>
      </c>
      <c r="B1063" s="815" t="s">
        <v>677</v>
      </c>
      <c r="C1063" s="815" t="s">
        <v>809</v>
      </c>
      <c r="D1063" s="815" t="s">
        <v>811</v>
      </c>
      <c r="E1063" s="816">
        <v>239</v>
      </c>
      <c r="G1063" s="815" t="s">
        <v>876</v>
      </c>
      <c r="H1063" s="816">
        <v>8</v>
      </c>
      <c r="I1063" s="816">
        <v>373</v>
      </c>
      <c r="K1063" s="815" t="s">
        <v>689</v>
      </c>
      <c r="L1063" s="815" t="s">
        <v>892</v>
      </c>
      <c r="M1063" s="815" t="s">
        <v>681</v>
      </c>
      <c r="N1063" s="816">
        <v>2</v>
      </c>
      <c r="P1063" s="815" t="s">
        <v>876</v>
      </c>
      <c r="Q1063" s="816">
        <v>10</v>
      </c>
      <c r="R1063" s="816">
        <v>21</v>
      </c>
      <c r="S1063" s="879"/>
      <c r="U1063" s="815" t="s">
        <v>918</v>
      </c>
      <c r="V1063" s="815" t="s">
        <v>814</v>
      </c>
      <c r="W1063" s="816">
        <v>29</v>
      </c>
      <c r="X1063" s="815" t="s">
        <v>809</v>
      </c>
    </row>
    <row r="1064" spans="1:24" ht="15">
      <c r="A1064" s="815" t="s">
        <v>933</v>
      </c>
      <c r="B1064" s="815" t="s">
        <v>681</v>
      </c>
      <c r="C1064" s="815" t="s">
        <v>810</v>
      </c>
      <c r="D1064" s="815" t="s">
        <v>812</v>
      </c>
      <c r="E1064" s="816">
        <v>356</v>
      </c>
      <c r="G1064" s="815" t="s">
        <v>876</v>
      </c>
      <c r="H1064" s="816">
        <v>9</v>
      </c>
      <c r="I1064" s="816">
        <v>331</v>
      </c>
      <c r="K1064" s="815" t="s">
        <v>689</v>
      </c>
      <c r="L1064" s="815" t="s">
        <v>892</v>
      </c>
      <c r="M1064" s="815" t="s">
        <v>857</v>
      </c>
      <c r="N1064" s="816">
        <v>2</v>
      </c>
      <c r="P1064" s="815" t="s">
        <v>876</v>
      </c>
      <c r="Q1064" s="816">
        <v>11</v>
      </c>
      <c r="R1064" s="816">
        <v>10</v>
      </c>
      <c r="S1064" s="879"/>
      <c r="U1064" s="815" t="s">
        <v>918</v>
      </c>
      <c r="V1064" s="815" t="s">
        <v>813</v>
      </c>
      <c r="W1064" s="816">
        <v>19</v>
      </c>
      <c r="X1064" s="815" t="s">
        <v>810</v>
      </c>
    </row>
    <row r="1065" spans="1:24" ht="15">
      <c r="A1065" s="815" t="s">
        <v>933</v>
      </c>
      <c r="B1065" s="815" t="s">
        <v>681</v>
      </c>
      <c r="C1065" s="815" t="s">
        <v>810</v>
      </c>
      <c r="D1065" s="815" t="s">
        <v>811</v>
      </c>
      <c r="E1065" s="816">
        <v>204</v>
      </c>
      <c r="G1065" s="815" t="s">
        <v>876</v>
      </c>
      <c r="H1065" s="816">
        <v>10</v>
      </c>
      <c r="I1065" s="816">
        <v>253</v>
      </c>
      <c r="K1065" s="815" t="s">
        <v>689</v>
      </c>
      <c r="L1065" s="815" t="s">
        <v>892</v>
      </c>
      <c r="M1065" s="815" t="s">
        <v>864</v>
      </c>
      <c r="N1065" s="816">
        <v>7</v>
      </c>
      <c r="P1065" s="815" t="s">
        <v>876</v>
      </c>
      <c r="Q1065" s="816">
        <v>12</v>
      </c>
      <c r="R1065" s="816">
        <v>6</v>
      </c>
      <c r="S1065" s="879"/>
      <c r="U1065" s="815" t="s">
        <v>918</v>
      </c>
      <c r="V1065" s="815" t="s">
        <v>813</v>
      </c>
      <c r="W1065" s="816">
        <v>119</v>
      </c>
      <c r="X1065" s="815" t="s">
        <v>809</v>
      </c>
    </row>
    <row r="1066" spans="1:24" ht="15">
      <c r="A1066" s="815" t="s">
        <v>933</v>
      </c>
      <c r="B1066" s="815" t="s">
        <v>681</v>
      </c>
      <c r="C1066" s="815" t="s">
        <v>809</v>
      </c>
      <c r="D1066" s="815" t="s">
        <v>812</v>
      </c>
      <c r="E1066" s="816">
        <v>342</v>
      </c>
      <c r="G1066" s="815" t="s">
        <v>876</v>
      </c>
      <c r="H1066" s="816">
        <v>11</v>
      </c>
      <c r="I1066" s="816">
        <v>185</v>
      </c>
      <c r="K1066" s="815" t="s">
        <v>689</v>
      </c>
      <c r="L1066" s="815" t="s">
        <v>892</v>
      </c>
      <c r="M1066" s="815" t="s">
        <v>687</v>
      </c>
      <c r="N1066" s="816">
        <v>773</v>
      </c>
      <c r="P1066" s="815" t="s">
        <v>917</v>
      </c>
      <c r="Q1066" s="816">
        <v>0</v>
      </c>
      <c r="R1066" s="816">
        <v>43</v>
      </c>
      <c r="S1066" s="879"/>
      <c r="U1066" s="815" t="s">
        <v>981</v>
      </c>
      <c r="V1066" s="815" t="s">
        <v>814</v>
      </c>
      <c r="W1066" s="816">
        <v>27</v>
      </c>
      <c r="X1066" s="815" t="s">
        <v>810</v>
      </c>
    </row>
    <row r="1067" spans="1:24" ht="15">
      <c r="A1067" s="815" t="s">
        <v>933</v>
      </c>
      <c r="B1067" s="815" t="s">
        <v>681</v>
      </c>
      <c r="C1067" s="815" t="s">
        <v>809</v>
      </c>
      <c r="D1067" s="815" t="s">
        <v>811</v>
      </c>
      <c r="E1067" s="816">
        <v>187</v>
      </c>
      <c r="G1067" s="815" t="s">
        <v>876</v>
      </c>
      <c r="H1067" s="816">
        <v>12</v>
      </c>
      <c r="I1067" s="816">
        <v>207</v>
      </c>
      <c r="K1067" s="815" t="s">
        <v>689</v>
      </c>
      <c r="L1067" s="815" t="s">
        <v>892</v>
      </c>
      <c r="M1067" s="815" t="s">
        <v>689</v>
      </c>
      <c r="N1067" s="816">
        <v>1</v>
      </c>
      <c r="P1067" s="815" t="s">
        <v>917</v>
      </c>
      <c r="Q1067" s="816">
        <v>1</v>
      </c>
      <c r="R1067" s="816">
        <v>192</v>
      </c>
      <c r="S1067" s="879"/>
      <c r="U1067" s="815" t="s">
        <v>981</v>
      </c>
      <c r="V1067" s="815" t="s">
        <v>814</v>
      </c>
      <c r="W1067" s="816">
        <v>25</v>
      </c>
      <c r="X1067" s="815" t="s">
        <v>809</v>
      </c>
    </row>
    <row r="1068" spans="1:24" ht="15">
      <c r="A1068" s="815" t="s">
        <v>933</v>
      </c>
      <c r="B1068" s="815" t="s">
        <v>815</v>
      </c>
      <c r="C1068" s="815" t="s">
        <v>810</v>
      </c>
      <c r="D1068" s="815" t="s">
        <v>812</v>
      </c>
      <c r="E1068" s="816">
        <v>1</v>
      </c>
      <c r="G1068" s="815" t="s">
        <v>917</v>
      </c>
      <c r="H1068" s="816">
        <v>0</v>
      </c>
      <c r="I1068" s="816">
        <v>366</v>
      </c>
      <c r="K1068" s="815" t="s">
        <v>689</v>
      </c>
      <c r="L1068" s="815" t="s">
        <v>892</v>
      </c>
      <c r="M1068" s="815" t="s">
        <v>690</v>
      </c>
      <c r="N1068" s="816">
        <v>8</v>
      </c>
      <c r="P1068" s="815" t="s">
        <v>917</v>
      </c>
      <c r="Q1068" s="816">
        <v>2</v>
      </c>
      <c r="R1068" s="816">
        <v>582</v>
      </c>
      <c r="S1068" s="879"/>
      <c r="U1068" s="815" t="s">
        <v>981</v>
      </c>
      <c r="V1068" s="815" t="s">
        <v>813</v>
      </c>
      <c r="W1068" s="816">
        <v>11</v>
      </c>
      <c r="X1068" s="815" t="s">
        <v>810</v>
      </c>
    </row>
    <row r="1069" spans="1:24" ht="15">
      <c r="A1069" s="815" t="s">
        <v>933</v>
      </c>
      <c r="B1069" s="815" t="s">
        <v>815</v>
      </c>
      <c r="C1069" s="815" t="s">
        <v>810</v>
      </c>
      <c r="D1069" s="815" t="s">
        <v>811</v>
      </c>
      <c r="E1069" s="816">
        <v>1</v>
      </c>
      <c r="G1069" s="815" t="s">
        <v>917</v>
      </c>
      <c r="H1069" s="816">
        <v>1</v>
      </c>
      <c r="I1069" s="816">
        <v>1421</v>
      </c>
      <c r="K1069" s="815" t="s">
        <v>689</v>
      </c>
      <c r="L1069" s="815" t="s">
        <v>892</v>
      </c>
      <c r="M1069" s="815" t="s">
        <v>691</v>
      </c>
      <c r="N1069" s="816">
        <v>5662</v>
      </c>
      <c r="P1069" s="815" t="s">
        <v>917</v>
      </c>
      <c r="Q1069" s="816">
        <v>3</v>
      </c>
      <c r="R1069" s="816">
        <v>266</v>
      </c>
      <c r="S1069" s="879"/>
      <c r="U1069" s="815" t="s">
        <v>981</v>
      </c>
      <c r="V1069" s="815" t="s">
        <v>813</v>
      </c>
      <c r="W1069" s="816">
        <v>64</v>
      </c>
      <c r="X1069" s="815" t="s">
        <v>809</v>
      </c>
    </row>
    <row r="1070" spans="1:24" ht="15">
      <c r="A1070" s="815" t="s">
        <v>933</v>
      </c>
      <c r="B1070" s="815" t="s">
        <v>815</v>
      </c>
      <c r="C1070" s="815" t="s">
        <v>809</v>
      </c>
      <c r="D1070" s="815" t="s">
        <v>811</v>
      </c>
      <c r="E1070" s="816">
        <v>1</v>
      </c>
      <c r="G1070" s="815" t="s">
        <v>917</v>
      </c>
      <c r="H1070" s="816">
        <v>2</v>
      </c>
      <c r="I1070" s="816">
        <v>3970</v>
      </c>
      <c r="K1070" s="815" t="s">
        <v>689</v>
      </c>
      <c r="L1070" s="815" t="s">
        <v>919</v>
      </c>
      <c r="M1070" s="815" t="s">
        <v>677</v>
      </c>
      <c r="N1070" s="816">
        <v>4</v>
      </c>
      <c r="P1070" s="815" t="s">
        <v>917</v>
      </c>
      <c r="Q1070" s="816">
        <v>4</v>
      </c>
      <c r="R1070" s="816">
        <v>2879</v>
      </c>
      <c r="S1070" s="879"/>
      <c r="U1070" s="815" t="s">
        <v>984</v>
      </c>
      <c r="V1070" s="815" t="s">
        <v>814</v>
      </c>
      <c r="W1070" s="816">
        <v>77</v>
      </c>
      <c r="X1070" s="815" t="s">
        <v>810</v>
      </c>
    </row>
    <row r="1071" spans="1:24" ht="15">
      <c r="A1071" s="815" t="s">
        <v>933</v>
      </c>
      <c r="B1071" s="815" t="s">
        <v>814</v>
      </c>
      <c r="C1071" s="815" t="s">
        <v>810</v>
      </c>
      <c r="D1071" s="815" t="s">
        <v>812</v>
      </c>
      <c r="E1071" s="816">
        <v>2</v>
      </c>
      <c r="G1071" s="815" t="s">
        <v>917</v>
      </c>
      <c r="H1071" s="816">
        <v>3</v>
      </c>
      <c r="I1071" s="816">
        <v>1898</v>
      </c>
      <c r="K1071" s="815" t="s">
        <v>689</v>
      </c>
      <c r="L1071" s="815" t="s">
        <v>919</v>
      </c>
      <c r="M1071" s="815" t="s">
        <v>847</v>
      </c>
      <c r="N1071" s="816">
        <v>21</v>
      </c>
      <c r="P1071" s="815" t="s">
        <v>917</v>
      </c>
      <c r="Q1071" s="816">
        <v>5</v>
      </c>
      <c r="R1071" s="816">
        <v>265</v>
      </c>
      <c r="S1071" s="879"/>
      <c r="U1071" s="815" t="s">
        <v>984</v>
      </c>
      <c r="V1071" s="815" t="s">
        <v>814</v>
      </c>
      <c r="W1071" s="816">
        <v>41</v>
      </c>
      <c r="X1071" s="815" t="s">
        <v>809</v>
      </c>
    </row>
    <row r="1072" spans="1:24" ht="15">
      <c r="A1072" s="815" t="s">
        <v>933</v>
      </c>
      <c r="B1072" s="815" t="s">
        <v>813</v>
      </c>
      <c r="C1072" s="815" t="s">
        <v>810</v>
      </c>
      <c r="D1072" s="815" t="s">
        <v>812</v>
      </c>
      <c r="E1072" s="816">
        <v>1</v>
      </c>
      <c r="G1072" s="815" t="s">
        <v>917</v>
      </c>
      <c r="H1072" s="816">
        <v>4</v>
      </c>
      <c r="I1072" s="816">
        <v>7047</v>
      </c>
      <c r="K1072" s="815" t="s">
        <v>689</v>
      </c>
      <c r="L1072" s="815" t="s">
        <v>919</v>
      </c>
      <c r="M1072" s="815" t="s">
        <v>848</v>
      </c>
      <c r="N1072" s="816">
        <v>6</v>
      </c>
      <c r="P1072" s="815" t="s">
        <v>917</v>
      </c>
      <c r="Q1072" s="816">
        <v>6</v>
      </c>
      <c r="R1072" s="816">
        <v>258</v>
      </c>
      <c r="S1072" s="879"/>
      <c r="U1072" s="815" t="s">
        <v>984</v>
      </c>
      <c r="V1072" s="815" t="s">
        <v>813</v>
      </c>
      <c r="W1072" s="816">
        <v>58</v>
      </c>
      <c r="X1072" s="815" t="s">
        <v>810</v>
      </c>
    </row>
    <row r="1073" spans="1:24" ht="15">
      <c r="A1073" s="815" t="s">
        <v>933</v>
      </c>
      <c r="B1073" s="815" t="s">
        <v>813</v>
      </c>
      <c r="C1073" s="815" t="s">
        <v>810</v>
      </c>
      <c r="D1073" s="815" t="s">
        <v>811</v>
      </c>
      <c r="E1073" s="816">
        <v>1</v>
      </c>
      <c r="G1073" s="815" t="s">
        <v>917</v>
      </c>
      <c r="H1073" s="816">
        <v>5</v>
      </c>
      <c r="I1073" s="816">
        <v>1034</v>
      </c>
      <c r="K1073" s="815" t="s">
        <v>689</v>
      </c>
      <c r="L1073" s="815" t="s">
        <v>919</v>
      </c>
      <c r="M1073" s="815" t="s">
        <v>849</v>
      </c>
      <c r="N1073" s="816">
        <v>1</v>
      </c>
      <c r="P1073" s="815" t="s">
        <v>917</v>
      </c>
      <c r="Q1073" s="816">
        <v>7</v>
      </c>
      <c r="R1073" s="816">
        <v>172</v>
      </c>
      <c r="S1073" s="879"/>
      <c r="U1073" s="815" t="s">
        <v>984</v>
      </c>
      <c r="V1073" s="815" t="s">
        <v>813</v>
      </c>
      <c r="W1073" s="816">
        <v>172</v>
      </c>
      <c r="X1073" s="815" t="s">
        <v>809</v>
      </c>
    </row>
    <row r="1074" spans="1:24" ht="15">
      <c r="A1074" s="815" t="s">
        <v>933</v>
      </c>
      <c r="B1074" s="815" t="s">
        <v>813</v>
      </c>
      <c r="C1074" s="815" t="s">
        <v>809</v>
      </c>
      <c r="D1074" s="815" t="s">
        <v>811</v>
      </c>
      <c r="E1074" s="816">
        <v>1</v>
      </c>
      <c r="G1074" s="815" t="s">
        <v>917</v>
      </c>
      <c r="H1074" s="816">
        <v>6</v>
      </c>
      <c r="I1074" s="816">
        <v>1091</v>
      </c>
      <c r="K1074" s="815" t="s">
        <v>689</v>
      </c>
      <c r="L1074" s="815" t="s">
        <v>919</v>
      </c>
      <c r="M1074" s="815" t="s">
        <v>851</v>
      </c>
      <c r="N1074" s="816">
        <v>1</v>
      </c>
      <c r="P1074" s="815" t="s">
        <v>917</v>
      </c>
      <c r="Q1074" s="816">
        <v>8</v>
      </c>
      <c r="R1074" s="816">
        <v>122</v>
      </c>
      <c r="S1074" s="879"/>
      <c r="U1074" s="815" t="s">
        <v>966</v>
      </c>
      <c r="V1074" s="815" t="s">
        <v>814</v>
      </c>
      <c r="W1074" s="816">
        <v>254</v>
      </c>
      <c r="X1074" s="815" t="s">
        <v>810</v>
      </c>
    </row>
    <row r="1075" spans="1:24" ht="15">
      <c r="A1075" s="815" t="s">
        <v>933</v>
      </c>
      <c r="B1075" s="815" t="s">
        <v>997</v>
      </c>
      <c r="C1075" s="815" t="s">
        <v>810</v>
      </c>
      <c r="D1075" s="815" t="s">
        <v>812</v>
      </c>
      <c r="E1075" s="816">
        <v>80</v>
      </c>
      <c r="G1075" s="815" t="s">
        <v>917</v>
      </c>
      <c r="H1075" s="816">
        <v>7</v>
      </c>
      <c r="I1075" s="816">
        <v>1032</v>
      </c>
      <c r="K1075" s="815" t="s">
        <v>689</v>
      </c>
      <c r="L1075" s="815" t="s">
        <v>919</v>
      </c>
      <c r="M1075" s="815" t="s">
        <v>852</v>
      </c>
      <c r="N1075" s="816">
        <v>10</v>
      </c>
      <c r="P1075" s="815" t="s">
        <v>917</v>
      </c>
      <c r="Q1075" s="816">
        <v>9</v>
      </c>
      <c r="R1075" s="816">
        <v>64</v>
      </c>
      <c r="S1075" s="879"/>
      <c r="U1075" s="815" t="s">
        <v>966</v>
      </c>
      <c r="V1075" s="815" t="s">
        <v>814</v>
      </c>
      <c r="W1075" s="816">
        <v>180</v>
      </c>
      <c r="X1075" s="815" t="s">
        <v>809</v>
      </c>
    </row>
    <row r="1076" spans="1:24" ht="15">
      <c r="A1076" s="815" t="s">
        <v>933</v>
      </c>
      <c r="B1076" s="815" t="s">
        <v>997</v>
      </c>
      <c r="C1076" s="815" t="s">
        <v>810</v>
      </c>
      <c r="D1076" s="815" t="s">
        <v>811</v>
      </c>
      <c r="E1076" s="816">
        <v>73</v>
      </c>
      <c r="G1076" s="815" t="s">
        <v>917</v>
      </c>
      <c r="H1076" s="816">
        <v>8</v>
      </c>
      <c r="I1076" s="816">
        <v>758</v>
      </c>
      <c r="K1076" s="815" t="s">
        <v>689</v>
      </c>
      <c r="L1076" s="815" t="s">
        <v>919</v>
      </c>
      <c r="M1076" s="815" t="s">
        <v>853</v>
      </c>
      <c r="N1076" s="816">
        <v>26</v>
      </c>
      <c r="P1076" s="815" t="s">
        <v>917</v>
      </c>
      <c r="Q1076" s="816">
        <v>10</v>
      </c>
      <c r="R1076" s="816">
        <v>39</v>
      </c>
      <c r="S1076" s="879"/>
      <c r="U1076" s="815" t="s">
        <v>966</v>
      </c>
      <c r="V1076" s="815" t="s">
        <v>813</v>
      </c>
      <c r="W1076" s="816">
        <v>160</v>
      </c>
      <c r="X1076" s="815" t="s">
        <v>810</v>
      </c>
    </row>
    <row r="1077" spans="1:24" ht="15">
      <c r="A1077" s="815" t="s">
        <v>933</v>
      </c>
      <c r="B1077" s="815" t="s">
        <v>997</v>
      </c>
      <c r="C1077" s="815" t="s">
        <v>809</v>
      </c>
      <c r="D1077" s="815" t="s">
        <v>812</v>
      </c>
      <c r="E1077" s="816">
        <v>63</v>
      </c>
      <c r="G1077" s="815" t="s">
        <v>917</v>
      </c>
      <c r="H1077" s="816">
        <v>9</v>
      </c>
      <c r="I1077" s="816">
        <v>563</v>
      </c>
      <c r="K1077" s="815" t="s">
        <v>689</v>
      </c>
      <c r="L1077" s="815" t="s">
        <v>919</v>
      </c>
      <c r="M1077" s="815" t="s">
        <v>854</v>
      </c>
      <c r="N1077" s="816">
        <v>1</v>
      </c>
      <c r="P1077" s="815" t="s">
        <v>917</v>
      </c>
      <c r="Q1077" s="816">
        <v>11</v>
      </c>
      <c r="R1077" s="816">
        <v>28</v>
      </c>
      <c r="S1077" s="879"/>
      <c r="U1077" s="815" t="s">
        <v>966</v>
      </c>
      <c r="V1077" s="815" t="s">
        <v>813</v>
      </c>
      <c r="W1077" s="816">
        <v>424</v>
      </c>
      <c r="X1077" s="815" t="s">
        <v>809</v>
      </c>
    </row>
    <row r="1078" spans="1:24" ht="15">
      <c r="A1078" s="815" t="s">
        <v>933</v>
      </c>
      <c r="B1078" s="815" t="s">
        <v>997</v>
      </c>
      <c r="C1078" s="815" t="s">
        <v>809</v>
      </c>
      <c r="D1078" s="815" t="s">
        <v>811</v>
      </c>
      <c r="E1078" s="816">
        <v>84</v>
      </c>
      <c r="G1078" s="815" t="s">
        <v>917</v>
      </c>
      <c r="H1078" s="816">
        <v>10</v>
      </c>
      <c r="I1078" s="816">
        <v>383</v>
      </c>
      <c r="K1078" s="815" t="s">
        <v>689</v>
      </c>
      <c r="L1078" s="815" t="s">
        <v>919</v>
      </c>
      <c r="M1078" s="815" t="s">
        <v>681</v>
      </c>
      <c r="N1078" s="816">
        <v>67</v>
      </c>
      <c r="P1078" s="815" t="s">
        <v>917</v>
      </c>
      <c r="Q1078" s="816">
        <v>12</v>
      </c>
      <c r="R1078" s="816">
        <v>26</v>
      </c>
      <c r="S1078" s="879"/>
      <c r="U1078" s="815" t="s">
        <v>920</v>
      </c>
      <c r="V1078" s="815" t="s">
        <v>814</v>
      </c>
      <c r="W1078" s="816">
        <v>11</v>
      </c>
      <c r="X1078" s="815" t="s">
        <v>810</v>
      </c>
    </row>
    <row r="1079" spans="1:24" ht="15">
      <c r="A1079" s="815" t="s">
        <v>934</v>
      </c>
      <c r="B1079" s="815" t="s">
        <v>677</v>
      </c>
      <c r="C1079" s="815" t="s">
        <v>810</v>
      </c>
      <c r="D1079" s="815" t="s">
        <v>812</v>
      </c>
      <c r="E1079" s="816">
        <v>141</v>
      </c>
      <c r="G1079" s="815" t="s">
        <v>917</v>
      </c>
      <c r="H1079" s="816">
        <v>11</v>
      </c>
      <c r="I1079" s="816">
        <v>278</v>
      </c>
      <c r="K1079" s="815" t="s">
        <v>689</v>
      </c>
      <c r="L1079" s="815" t="s">
        <v>919</v>
      </c>
      <c r="M1079" s="815" t="s">
        <v>857</v>
      </c>
      <c r="N1079" s="816">
        <v>15</v>
      </c>
      <c r="P1079" s="815" t="s">
        <v>973</v>
      </c>
      <c r="Q1079" s="816">
        <v>0</v>
      </c>
      <c r="R1079" s="816">
        <v>65</v>
      </c>
      <c r="S1079" s="879"/>
      <c r="U1079" s="815" t="s">
        <v>920</v>
      </c>
      <c r="V1079" s="815" t="s">
        <v>814</v>
      </c>
      <c r="W1079" s="816">
        <v>7</v>
      </c>
      <c r="X1079" s="815" t="s">
        <v>809</v>
      </c>
    </row>
    <row r="1080" spans="1:24" ht="15">
      <c r="A1080" s="815" t="s">
        <v>934</v>
      </c>
      <c r="B1080" s="815" t="s">
        <v>677</v>
      </c>
      <c r="C1080" s="815" t="s">
        <v>810</v>
      </c>
      <c r="D1080" s="815" t="s">
        <v>811</v>
      </c>
      <c r="E1080" s="816">
        <v>2671</v>
      </c>
      <c r="G1080" s="815" t="s">
        <v>917</v>
      </c>
      <c r="H1080" s="816">
        <v>12</v>
      </c>
      <c r="I1080" s="816">
        <v>344</v>
      </c>
      <c r="K1080" s="815" t="s">
        <v>689</v>
      </c>
      <c r="L1080" s="815" t="s">
        <v>919</v>
      </c>
      <c r="M1080" s="815" t="s">
        <v>858</v>
      </c>
      <c r="N1080" s="816">
        <v>39</v>
      </c>
      <c r="P1080" s="815" t="s">
        <v>973</v>
      </c>
      <c r="Q1080" s="816">
        <v>1</v>
      </c>
      <c r="R1080" s="816">
        <v>318</v>
      </c>
      <c r="S1080" s="879"/>
      <c r="U1080" s="815" t="s">
        <v>920</v>
      </c>
      <c r="V1080" s="815" t="s">
        <v>813</v>
      </c>
      <c r="W1080" s="816">
        <v>2</v>
      </c>
      <c r="X1080" s="815" t="s">
        <v>810</v>
      </c>
    </row>
    <row r="1081" spans="1:24" ht="15">
      <c r="A1081" s="815" t="s">
        <v>934</v>
      </c>
      <c r="B1081" s="815" t="s">
        <v>677</v>
      </c>
      <c r="C1081" s="815" t="s">
        <v>809</v>
      </c>
      <c r="D1081" s="815" t="s">
        <v>812</v>
      </c>
      <c r="E1081" s="816">
        <v>153</v>
      </c>
      <c r="G1081" s="815" t="s">
        <v>973</v>
      </c>
      <c r="H1081" s="816">
        <v>0</v>
      </c>
      <c r="I1081" s="816">
        <v>39</v>
      </c>
      <c r="K1081" s="815" t="s">
        <v>689</v>
      </c>
      <c r="L1081" s="815" t="s">
        <v>919</v>
      </c>
      <c r="M1081" s="815" t="s">
        <v>859</v>
      </c>
      <c r="N1081" s="816">
        <v>8</v>
      </c>
      <c r="P1081" s="815" t="s">
        <v>973</v>
      </c>
      <c r="Q1081" s="816">
        <v>2</v>
      </c>
      <c r="R1081" s="816">
        <v>908</v>
      </c>
      <c r="S1081" s="879"/>
      <c r="U1081" s="815" t="s">
        <v>920</v>
      </c>
      <c r="V1081" s="815" t="s">
        <v>813</v>
      </c>
      <c r="W1081" s="816">
        <v>31</v>
      </c>
      <c r="X1081" s="815" t="s">
        <v>809</v>
      </c>
    </row>
    <row r="1082" spans="1:24" ht="15">
      <c r="A1082" s="815" t="s">
        <v>934</v>
      </c>
      <c r="B1082" s="815" t="s">
        <v>677</v>
      </c>
      <c r="C1082" s="815" t="s">
        <v>809</v>
      </c>
      <c r="D1082" s="815" t="s">
        <v>811</v>
      </c>
      <c r="E1082" s="816">
        <v>2419</v>
      </c>
      <c r="G1082" s="815" t="s">
        <v>973</v>
      </c>
      <c r="H1082" s="816">
        <v>1</v>
      </c>
      <c r="I1082" s="816">
        <v>155</v>
      </c>
      <c r="K1082" s="815" t="s">
        <v>689</v>
      </c>
      <c r="L1082" s="815" t="s">
        <v>919</v>
      </c>
      <c r="M1082" s="815" t="s">
        <v>861</v>
      </c>
      <c r="N1082" s="816">
        <v>19</v>
      </c>
      <c r="P1082" s="815" t="s">
        <v>973</v>
      </c>
      <c r="Q1082" s="816">
        <v>3</v>
      </c>
      <c r="R1082" s="816">
        <v>483</v>
      </c>
      <c r="S1082" s="879"/>
      <c r="U1082" s="815" t="s">
        <v>982</v>
      </c>
      <c r="V1082" s="815" t="s">
        <v>815</v>
      </c>
      <c r="W1082" s="816">
        <v>2</v>
      </c>
      <c r="X1082" s="815" t="s">
        <v>810</v>
      </c>
    </row>
    <row r="1083" spans="1:24" ht="15">
      <c r="A1083" s="815" t="s">
        <v>934</v>
      </c>
      <c r="B1083" s="815" t="s">
        <v>681</v>
      </c>
      <c r="C1083" s="815" t="s">
        <v>810</v>
      </c>
      <c r="D1083" s="815" t="s">
        <v>812</v>
      </c>
      <c r="E1083" s="816">
        <v>91</v>
      </c>
      <c r="G1083" s="815" t="s">
        <v>973</v>
      </c>
      <c r="H1083" s="816">
        <v>2</v>
      </c>
      <c r="I1083" s="816">
        <v>451</v>
      </c>
      <c r="K1083" s="815" t="s">
        <v>689</v>
      </c>
      <c r="L1083" s="815" t="s">
        <v>919</v>
      </c>
      <c r="M1083" s="815" t="s">
        <v>863</v>
      </c>
      <c r="N1083" s="816">
        <v>42</v>
      </c>
      <c r="P1083" s="815" t="s">
        <v>973</v>
      </c>
      <c r="Q1083" s="816">
        <v>4</v>
      </c>
      <c r="R1083" s="816">
        <v>3634</v>
      </c>
      <c r="S1083" s="879"/>
      <c r="U1083" s="815" t="s">
        <v>982</v>
      </c>
      <c r="V1083" s="815" t="s">
        <v>815</v>
      </c>
      <c r="W1083" s="816">
        <v>1</v>
      </c>
      <c r="X1083" s="815" t="s">
        <v>809</v>
      </c>
    </row>
    <row r="1084" spans="1:24" ht="15">
      <c r="A1084" s="815" t="s">
        <v>934</v>
      </c>
      <c r="B1084" s="815" t="s">
        <v>681</v>
      </c>
      <c r="C1084" s="815" t="s">
        <v>810</v>
      </c>
      <c r="D1084" s="815" t="s">
        <v>811</v>
      </c>
      <c r="E1084" s="816">
        <v>3280</v>
      </c>
      <c r="G1084" s="815" t="s">
        <v>973</v>
      </c>
      <c r="H1084" s="816">
        <v>3</v>
      </c>
      <c r="I1084" s="816">
        <v>250</v>
      </c>
      <c r="K1084" s="815" t="s">
        <v>689</v>
      </c>
      <c r="L1084" s="815" t="s">
        <v>919</v>
      </c>
      <c r="M1084" s="815" t="s">
        <v>864</v>
      </c>
      <c r="N1084" s="816">
        <v>63</v>
      </c>
      <c r="P1084" s="815" t="s">
        <v>973</v>
      </c>
      <c r="Q1084" s="816">
        <v>5</v>
      </c>
      <c r="R1084" s="816">
        <v>638</v>
      </c>
      <c r="S1084" s="879"/>
      <c r="U1084" s="815" t="s">
        <v>982</v>
      </c>
      <c r="V1084" s="815" t="s">
        <v>814</v>
      </c>
      <c r="W1084" s="816">
        <v>149</v>
      </c>
      <c r="X1084" s="815" t="s">
        <v>810</v>
      </c>
    </row>
    <row r="1085" spans="1:24" ht="15">
      <c r="A1085" s="815" t="s">
        <v>934</v>
      </c>
      <c r="B1085" s="815" t="s">
        <v>681</v>
      </c>
      <c r="C1085" s="815" t="s">
        <v>809</v>
      </c>
      <c r="D1085" s="815" t="s">
        <v>812</v>
      </c>
      <c r="E1085" s="816">
        <v>76</v>
      </c>
      <c r="G1085" s="815" t="s">
        <v>973</v>
      </c>
      <c r="H1085" s="816">
        <v>4</v>
      </c>
      <c r="I1085" s="816">
        <v>1304</v>
      </c>
      <c r="K1085" s="815" t="s">
        <v>689</v>
      </c>
      <c r="L1085" s="815" t="s">
        <v>919</v>
      </c>
      <c r="M1085" s="815" t="s">
        <v>684</v>
      </c>
      <c r="N1085" s="816">
        <v>1</v>
      </c>
      <c r="P1085" s="815" t="s">
        <v>973</v>
      </c>
      <c r="Q1085" s="816">
        <v>6</v>
      </c>
      <c r="R1085" s="816">
        <v>652</v>
      </c>
      <c r="S1085" s="879"/>
      <c r="U1085" s="815" t="s">
        <v>982</v>
      </c>
      <c r="V1085" s="815" t="s">
        <v>814</v>
      </c>
      <c r="W1085" s="816">
        <v>112</v>
      </c>
      <c r="X1085" s="815" t="s">
        <v>809</v>
      </c>
    </row>
    <row r="1086" spans="1:24" ht="15">
      <c r="A1086" s="815" t="s">
        <v>934</v>
      </c>
      <c r="B1086" s="815" t="s">
        <v>681</v>
      </c>
      <c r="C1086" s="815" t="s">
        <v>809</v>
      </c>
      <c r="D1086" s="815" t="s">
        <v>811</v>
      </c>
      <c r="E1086" s="816">
        <v>2598</v>
      </c>
      <c r="G1086" s="815" t="s">
        <v>973</v>
      </c>
      <c r="H1086" s="816">
        <v>5</v>
      </c>
      <c r="I1086" s="816">
        <v>226</v>
      </c>
      <c r="K1086" s="815" t="s">
        <v>689</v>
      </c>
      <c r="L1086" s="815" t="s">
        <v>919</v>
      </c>
      <c r="M1086" s="815" t="s">
        <v>687</v>
      </c>
      <c r="N1086" s="816">
        <v>11857</v>
      </c>
      <c r="P1086" s="815" t="s">
        <v>973</v>
      </c>
      <c r="Q1086" s="816">
        <v>7</v>
      </c>
      <c r="R1086" s="816">
        <v>631</v>
      </c>
      <c r="S1086" s="879"/>
      <c r="U1086" s="815" t="s">
        <v>982</v>
      </c>
      <c r="V1086" s="815" t="s">
        <v>813</v>
      </c>
      <c r="W1086" s="816">
        <v>155</v>
      </c>
      <c r="X1086" s="815" t="s">
        <v>810</v>
      </c>
    </row>
    <row r="1087" spans="1:24" ht="15">
      <c r="A1087" s="815" t="s">
        <v>934</v>
      </c>
      <c r="B1087" s="815" t="s">
        <v>683</v>
      </c>
      <c r="C1087" s="815" t="s">
        <v>810</v>
      </c>
      <c r="D1087" s="815" t="s">
        <v>812</v>
      </c>
      <c r="E1087" s="816">
        <v>6</v>
      </c>
      <c r="G1087" s="815" t="s">
        <v>973</v>
      </c>
      <c r="H1087" s="816">
        <v>6</v>
      </c>
      <c r="I1087" s="816">
        <v>253</v>
      </c>
      <c r="K1087" s="815" t="s">
        <v>689</v>
      </c>
      <c r="L1087" s="815" t="s">
        <v>919</v>
      </c>
      <c r="M1087" s="815" t="s">
        <v>690</v>
      </c>
      <c r="N1087" s="816">
        <v>3</v>
      </c>
      <c r="P1087" s="815" t="s">
        <v>973</v>
      </c>
      <c r="Q1087" s="816">
        <v>8</v>
      </c>
      <c r="R1087" s="816">
        <v>566</v>
      </c>
      <c r="S1087" s="879"/>
      <c r="U1087" s="815" t="s">
        <v>982</v>
      </c>
      <c r="V1087" s="815" t="s">
        <v>813</v>
      </c>
      <c r="W1087" s="816">
        <v>194</v>
      </c>
      <c r="X1087" s="815" t="s">
        <v>809</v>
      </c>
    </row>
    <row r="1088" spans="1:24" ht="15">
      <c r="A1088" s="815" t="s">
        <v>934</v>
      </c>
      <c r="B1088" s="815" t="s">
        <v>683</v>
      </c>
      <c r="C1088" s="815" t="s">
        <v>810</v>
      </c>
      <c r="D1088" s="815" t="s">
        <v>811</v>
      </c>
      <c r="E1088" s="816">
        <v>490</v>
      </c>
      <c r="G1088" s="815" t="s">
        <v>973</v>
      </c>
      <c r="H1088" s="816">
        <v>7</v>
      </c>
      <c r="I1088" s="816">
        <v>247</v>
      </c>
      <c r="K1088" s="815" t="s">
        <v>689</v>
      </c>
      <c r="L1088" s="815" t="s">
        <v>919</v>
      </c>
      <c r="M1088" s="815" t="s">
        <v>691</v>
      </c>
      <c r="N1088" s="816">
        <v>3650</v>
      </c>
      <c r="P1088" s="815" t="s">
        <v>973</v>
      </c>
      <c r="Q1088" s="816">
        <v>9</v>
      </c>
      <c r="R1088" s="816">
        <v>432</v>
      </c>
      <c r="S1088" s="879"/>
      <c r="U1088" s="815" t="s">
        <v>922</v>
      </c>
      <c r="V1088" s="815" t="s">
        <v>814</v>
      </c>
      <c r="W1088" s="816">
        <v>172</v>
      </c>
      <c r="X1088" s="815" t="s">
        <v>810</v>
      </c>
    </row>
    <row r="1089" spans="1:24" ht="15">
      <c r="A1089" s="815" t="s">
        <v>934</v>
      </c>
      <c r="B1089" s="815" t="s">
        <v>683</v>
      </c>
      <c r="C1089" s="815" t="s">
        <v>809</v>
      </c>
      <c r="D1089" s="815" t="s">
        <v>812</v>
      </c>
      <c r="E1089" s="816">
        <v>10</v>
      </c>
      <c r="G1089" s="815" t="s">
        <v>973</v>
      </c>
      <c r="H1089" s="816">
        <v>8</v>
      </c>
      <c r="I1089" s="816">
        <v>256</v>
      </c>
      <c r="K1089" s="815" t="s">
        <v>689</v>
      </c>
      <c r="L1089" s="815" t="s">
        <v>926</v>
      </c>
      <c r="M1089" s="815" t="s">
        <v>677</v>
      </c>
      <c r="N1089" s="816">
        <v>7</v>
      </c>
      <c r="P1089" s="815" t="s">
        <v>973</v>
      </c>
      <c r="Q1089" s="816">
        <v>10</v>
      </c>
      <c r="R1089" s="816">
        <v>330</v>
      </c>
      <c r="S1089" s="879"/>
      <c r="U1089" s="815" t="s">
        <v>922</v>
      </c>
      <c r="V1089" s="815" t="s">
        <v>814</v>
      </c>
      <c r="W1089" s="816">
        <v>108</v>
      </c>
      <c r="X1089" s="815" t="s">
        <v>809</v>
      </c>
    </row>
    <row r="1090" spans="1:24" ht="15">
      <c r="A1090" s="815" t="s">
        <v>934</v>
      </c>
      <c r="B1090" s="815" t="s">
        <v>683</v>
      </c>
      <c r="C1090" s="815" t="s">
        <v>809</v>
      </c>
      <c r="D1090" s="815" t="s">
        <v>811</v>
      </c>
      <c r="E1090" s="816">
        <v>308</v>
      </c>
      <c r="G1090" s="815" t="s">
        <v>973</v>
      </c>
      <c r="H1090" s="816">
        <v>9</v>
      </c>
      <c r="I1090" s="816">
        <v>180</v>
      </c>
      <c r="K1090" s="815" t="s">
        <v>689</v>
      </c>
      <c r="L1090" s="815" t="s">
        <v>926</v>
      </c>
      <c r="M1090" s="815" t="s">
        <v>848</v>
      </c>
      <c r="N1090" s="816">
        <v>8</v>
      </c>
      <c r="P1090" s="815" t="s">
        <v>973</v>
      </c>
      <c r="Q1090" s="816">
        <v>11</v>
      </c>
      <c r="R1090" s="816">
        <v>223</v>
      </c>
      <c r="S1090" s="879"/>
      <c r="U1090" s="815" t="s">
        <v>922</v>
      </c>
      <c r="V1090" s="815" t="s">
        <v>813</v>
      </c>
      <c r="W1090" s="816">
        <v>171</v>
      </c>
      <c r="X1090" s="815" t="s">
        <v>810</v>
      </c>
    </row>
    <row r="1091" spans="1:24" ht="15">
      <c r="A1091" s="815" t="s">
        <v>934</v>
      </c>
      <c r="B1091" s="815" t="s">
        <v>815</v>
      </c>
      <c r="C1091" s="815" t="s">
        <v>810</v>
      </c>
      <c r="D1091" s="815" t="s">
        <v>812</v>
      </c>
      <c r="E1091" s="816">
        <v>1</v>
      </c>
      <c r="G1091" s="815" t="s">
        <v>973</v>
      </c>
      <c r="H1091" s="816">
        <v>10</v>
      </c>
      <c r="I1091" s="816">
        <v>151</v>
      </c>
      <c r="K1091" s="815" t="s">
        <v>689</v>
      </c>
      <c r="L1091" s="815" t="s">
        <v>926</v>
      </c>
      <c r="M1091" s="815" t="s">
        <v>852</v>
      </c>
      <c r="N1091" s="816">
        <v>108</v>
      </c>
      <c r="P1091" s="815" t="s">
        <v>973</v>
      </c>
      <c r="Q1091" s="816">
        <v>12</v>
      </c>
      <c r="R1091" s="816">
        <v>249</v>
      </c>
      <c r="S1091" s="879"/>
      <c r="U1091" s="815" t="s">
        <v>922</v>
      </c>
      <c r="V1091" s="815" t="s">
        <v>813</v>
      </c>
      <c r="W1091" s="816">
        <v>576</v>
      </c>
      <c r="X1091" s="815" t="s">
        <v>809</v>
      </c>
    </row>
    <row r="1092" spans="1:24" ht="15">
      <c r="A1092" s="815" t="s">
        <v>934</v>
      </c>
      <c r="B1092" s="815" t="s">
        <v>815</v>
      </c>
      <c r="C1092" s="815" t="s">
        <v>810</v>
      </c>
      <c r="D1092" s="815" t="s">
        <v>811</v>
      </c>
      <c r="E1092" s="816">
        <v>5</v>
      </c>
      <c r="G1092" s="815" t="s">
        <v>973</v>
      </c>
      <c r="H1092" s="816">
        <v>11</v>
      </c>
      <c r="I1092" s="816">
        <v>106</v>
      </c>
      <c r="K1092" s="815" t="s">
        <v>689</v>
      </c>
      <c r="L1092" s="815" t="s">
        <v>926</v>
      </c>
      <c r="M1092" s="815" t="s">
        <v>681</v>
      </c>
      <c r="N1092" s="816">
        <v>10</v>
      </c>
      <c r="P1092" s="815" t="s">
        <v>974</v>
      </c>
      <c r="Q1092" s="816">
        <v>0</v>
      </c>
      <c r="R1092" s="816">
        <v>1231</v>
      </c>
      <c r="S1092" s="879"/>
      <c r="U1092" s="815" t="s">
        <v>983</v>
      </c>
      <c r="V1092" s="815" t="s">
        <v>814</v>
      </c>
      <c r="W1092" s="816">
        <v>61</v>
      </c>
      <c r="X1092" s="815" t="s">
        <v>810</v>
      </c>
    </row>
    <row r="1093" spans="1:24" ht="15">
      <c r="A1093" s="815" t="s">
        <v>934</v>
      </c>
      <c r="B1093" s="815" t="s">
        <v>815</v>
      </c>
      <c r="C1093" s="815" t="s">
        <v>809</v>
      </c>
      <c r="D1093" s="815" t="s">
        <v>811</v>
      </c>
      <c r="E1093" s="816">
        <v>6</v>
      </c>
      <c r="G1093" s="815" t="s">
        <v>973</v>
      </c>
      <c r="H1093" s="816">
        <v>12</v>
      </c>
      <c r="I1093" s="816">
        <v>120</v>
      </c>
      <c r="K1093" s="815" t="s">
        <v>689</v>
      </c>
      <c r="L1093" s="815" t="s">
        <v>926</v>
      </c>
      <c r="M1093" s="815" t="s">
        <v>857</v>
      </c>
      <c r="N1093" s="816">
        <v>5</v>
      </c>
      <c r="P1093" s="815" t="s">
        <v>974</v>
      </c>
      <c r="Q1093" s="816">
        <v>1</v>
      </c>
      <c r="R1093" s="816">
        <v>5727</v>
      </c>
      <c r="S1093" s="879"/>
      <c r="U1093" s="815" t="s">
        <v>983</v>
      </c>
      <c r="V1093" s="815" t="s">
        <v>814</v>
      </c>
      <c r="W1093" s="816">
        <v>39</v>
      </c>
      <c r="X1093" s="815" t="s">
        <v>809</v>
      </c>
    </row>
    <row r="1094" spans="1:24" ht="15">
      <c r="A1094" s="815" t="s">
        <v>934</v>
      </c>
      <c r="B1094" s="815" t="s">
        <v>813</v>
      </c>
      <c r="C1094" s="815" t="s">
        <v>810</v>
      </c>
      <c r="D1094" s="815" t="s">
        <v>811</v>
      </c>
      <c r="E1094" s="816">
        <v>1</v>
      </c>
      <c r="G1094" s="815" t="s">
        <v>974</v>
      </c>
      <c r="H1094" s="816">
        <v>0</v>
      </c>
      <c r="I1094" s="816">
        <v>375</v>
      </c>
      <c r="K1094" s="815" t="s">
        <v>689</v>
      </c>
      <c r="L1094" s="815" t="s">
        <v>926</v>
      </c>
      <c r="M1094" s="815" t="s">
        <v>858</v>
      </c>
      <c r="N1094" s="816">
        <v>13</v>
      </c>
      <c r="P1094" s="815" t="s">
        <v>974</v>
      </c>
      <c r="Q1094" s="816">
        <v>2</v>
      </c>
      <c r="R1094" s="816">
        <v>16402</v>
      </c>
      <c r="S1094" s="879"/>
      <c r="U1094" s="815" t="s">
        <v>983</v>
      </c>
      <c r="V1094" s="815" t="s">
        <v>813</v>
      </c>
      <c r="W1094" s="816">
        <v>56</v>
      </c>
      <c r="X1094" s="815" t="s">
        <v>810</v>
      </c>
    </row>
    <row r="1095" spans="1:24" ht="15">
      <c r="A1095" s="815" t="s">
        <v>934</v>
      </c>
      <c r="B1095" s="815" t="s">
        <v>997</v>
      </c>
      <c r="C1095" s="815" t="s">
        <v>810</v>
      </c>
      <c r="D1095" s="815" t="s">
        <v>812</v>
      </c>
      <c r="E1095" s="816">
        <v>105</v>
      </c>
      <c r="G1095" s="815" t="s">
        <v>974</v>
      </c>
      <c r="H1095" s="816">
        <v>1</v>
      </c>
      <c r="I1095" s="816">
        <v>1268</v>
      </c>
      <c r="K1095" s="815" t="s">
        <v>689</v>
      </c>
      <c r="L1095" s="815" t="s">
        <v>926</v>
      </c>
      <c r="M1095" s="815" t="s">
        <v>859</v>
      </c>
      <c r="N1095" s="816">
        <v>2</v>
      </c>
      <c r="P1095" s="815" t="s">
        <v>974</v>
      </c>
      <c r="Q1095" s="816">
        <v>3</v>
      </c>
      <c r="R1095" s="816">
        <v>7419</v>
      </c>
      <c r="S1095" s="879"/>
      <c r="U1095" s="815" t="s">
        <v>983</v>
      </c>
      <c r="V1095" s="815" t="s">
        <v>813</v>
      </c>
      <c r="W1095" s="816">
        <v>169</v>
      </c>
      <c r="X1095" s="815" t="s">
        <v>809</v>
      </c>
    </row>
    <row r="1096" spans="1:24" ht="15">
      <c r="A1096" s="815" t="s">
        <v>934</v>
      </c>
      <c r="B1096" s="815" t="s">
        <v>997</v>
      </c>
      <c r="C1096" s="815" t="s">
        <v>810</v>
      </c>
      <c r="D1096" s="815" t="s">
        <v>811</v>
      </c>
      <c r="E1096" s="816">
        <v>1363</v>
      </c>
      <c r="G1096" s="815" t="s">
        <v>974</v>
      </c>
      <c r="H1096" s="816">
        <v>2</v>
      </c>
      <c r="I1096" s="816">
        <v>3066</v>
      </c>
      <c r="K1096" s="815" t="s">
        <v>689</v>
      </c>
      <c r="L1096" s="815" t="s">
        <v>926</v>
      </c>
      <c r="M1096" s="815" t="s">
        <v>861</v>
      </c>
      <c r="N1096" s="816">
        <v>6</v>
      </c>
      <c r="P1096" s="815" t="s">
        <v>974</v>
      </c>
      <c r="Q1096" s="816">
        <v>4</v>
      </c>
      <c r="R1096" s="816">
        <v>63179</v>
      </c>
      <c r="S1096" s="879"/>
      <c r="U1096" s="815" t="s">
        <v>950</v>
      </c>
      <c r="V1096" s="815" t="s">
        <v>814</v>
      </c>
      <c r="W1096" s="816">
        <v>19</v>
      </c>
      <c r="X1096" s="815" t="s">
        <v>810</v>
      </c>
    </row>
    <row r="1097" spans="1:24" ht="15">
      <c r="A1097" s="815" t="s">
        <v>934</v>
      </c>
      <c r="B1097" s="815" t="s">
        <v>997</v>
      </c>
      <c r="C1097" s="815" t="s">
        <v>809</v>
      </c>
      <c r="D1097" s="815" t="s">
        <v>812</v>
      </c>
      <c r="E1097" s="816">
        <v>89</v>
      </c>
      <c r="G1097" s="815" t="s">
        <v>974</v>
      </c>
      <c r="H1097" s="816">
        <v>3</v>
      </c>
      <c r="I1097" s="816">
        <v>1569</v>
      </c>
      <c r="K1097" s="815" t="s">
        <v>689</v>
      </c>
      <c r="L1097" s="815" t="s">
        <v>926</v>
      </c>
      <c r="M1097" s="815" t="s">
        <v>863</v>
      </c>
      <c r="N1097" s="816">
        <v>7</v>
      </c>
      <c r="P1097" s="815" t="s">
        <v>974</v>
      </c>
      <c r="Q1097" s="816">
        <v>5</v>
      </c>
      <c r="R1097" s="816">
        <v>9057</v>
      </c>
      <c r="S1097" s="879"/>
      <c r="U1097" s="815" t="s">
        <v>950</v>
      </c>
      <c r="V1097" s="815" t="s">
        <v>814</v>
      </c>
      <c r="W1097" s="816">
        <v>15</v>
      </c>
      <c r="X1097" s="815" t="s">
        <v>809</v>
      </c>
    </row>
    <row r="1098" spans="1:24" ht="15">
      <c r="A1098" s="815" t="s">
        <v>934</v>
      </c>
      <c r="B1098" s="815" t="s">
        <v>997</v>
      </c>
      <c r="C1098" s="815" t="s">
        <v>809</v>
      </c>
      <c r="D1098" s="815" t="s">
        <v>811</v>
      </c>
      <c r="E1098" s="816">
        <v>1290</v>
      </c>
      <c r="G1098" s="815" t="s">
        <v>974</v>
      </c>
      <c r="H1098" s="816">
        <v>4</v>
      </c>
      <c r="I1098" s="816">
        <v>9691</v>
      </c>
      <c r="K1098" s="815" t="s">
        <v>689</v>
      </c>
      <c r="L1098" s="815" t="s">
        <v>926</v>
      </c>
      <c r="M1098" s="815" t="s">
        <v>864</v>
      </c>
      <c r="N1098" s="816">
        <v>18</v>
      </c>
      <c r="P1098" s="815" t="s">
        <v>974</v>
      </c>
      <c r="Q1098" s="816">
        <v>6</v>
      </c>
      <c r="R1098" s="816">
        <v>8847</v>
      </c>
      <c r="S1098" s="879"/>
      <c r="U1098" s="815" t="s">
        <v>950</v>
      </c>
      <c r="V1098" s="815" t="s">
        <v>813</v>
      </c>
      <c r="W1098" s="816">
        <v>21</v>
      </c>
      <c r="X1098" s="815" t="s">
        <v>810</v>
      </c>
    </row>
    <row r="1099" spans="1:24" ht="15">
      <c r="A1099" s="815" t="s">
        <v>934</v>
      </c>
      <c r="B1099" s="815" t="s">
        <v>998</v>
      </c>
      <c r="C1099" s="815" t="s">
        <v>810</v>
      </c>
      <c r="D1099" s="815" t="s">
        <v>811</v>
      </c>
      <c r="E1099" s="816">
        <v>31</v>
      </c>
      <c r="G1099" s="815" t="s">
        <v>974</v>
      </c>
      <c r="H1099" s="816">
        <v>5</v>
      </c>
      <c r="I1099" s="816">
        <v>1446</v>
      </c>
      <c r="K1099" s="815" t="s">
        <v>689</v>
      </c>
      <c r="L1099" s="815" t="s">
        <v>926</v>
      </c>
      <c r="M1099" s="815" t="s">
        <v>684</v>
      </c>
      <c r="N1099" s="816">
        <v>2</v>
      </c>
      <c r="P1099" s="815" t="s">
        <v>974</v>
      </c>
      <c r="Q1099" s="816">
        <v>7</v>
      </c>
      <c r="R1099" s="816">
        <v>8221</v>
      </c>
      <c r="S1099" s="879"/>
      <c r="U1099" s="815" t="s">
        <v>950</v>
      </c>
      <c r="V1099" s="815" t="s">
        <v>813</v>
      </c>
      <c r="W1099" s="816">
        <v>82</v>
      </c>
      <c r="X1099" s="815" t="s">
        <v>809</v>
      </c>
    </row>
    <row r="1100" spans="1:24" ht="15">
      <c r="A1100" s="815" t="s">
        <v>934</v>
      </c>
      <c r="B1100" s="815" t="s">
        <v>998</v>
      </c>
      <c r="C1100" s="815" t="s">
        <v>809</v>
      </c>
      <c r="D1100" s="815" t="s">
        <v>812</v>
      </c>
      <c r="E1100" s="816">
        <v>3</v>
      </c>
      <c r="G1100" s="815" t="s">
        <v>974</v>
      </c>
      <c r="H1100" s="816">
        <v>6</v>
      </c>
      <c r="I1100" s="816">
        <v>1685</v>
      </c>
      <c r="K1100" s="815" t="s">
        <v>689</v>
      </c>
      <c r="L1100" s="815" t="s">
        <v>926</v>
      </c>
      <c r="M1100" s="815" t="s">
        <v>687</v>
      </c>
      <c r="N1100" s="816">
        <v>3107</v>
      </c>
      <c r="P1100" s="815" t="s">
        <v>974</v>
      </c>
      <c r="Q1100" s="816">
        <v>8</v>
      </c>
      <c r="R1100" s="816">
        <v>6818</v>
      </c>
      <c r="S1100" s="879"/>
      <c r="U1100" s="815" t="s">
        <v>985</v>
      </c>
      <c r="V1100" s="815" t="s">
        <v>815</v>
      </c>
      <c r="W1100" s="816">
        <v>1</v>
      </c>
      <c r="X1100" s="815" t="s">
        <v>810</v>
      </c>
    </row>
    <row r="1101" spans="1:24" ht="15">
      <c r="A1101" s="815" t="s">
        <v>934</v>
      </c>
      <c r="B1101" s="815" t="s">
        <v>998</v>
      </c>
      <c r="C1101" s="815" t="s">
        <v>809</v>
      </c>
      <c r="D1101" s="815" t="s">
        <v>811</v>
      </c>
      <c r="E1101" s="816">
        <v>50</v>
      </c>
      <c r="G1101" s="815" t="s">
        <v>974</v>
      </c>
      <c r="H1101" s="816">
        <v>7</v>
      </c>
      <c r="I1101" s="816">
        <v>1681</v>
      </c>
      <c r="K1101" s="815" t="s">
        <v>689</v>
      </c>
      <c r="L1101" s="815" t="s">
        <v>926</v>
      </c>
      <c r="M1101" s="815" t="s">
        <v>690</v>
      </c>
      <c r="N1101" s="816">
        <v>3</v>
      </c>
      <c r="P1101" s="815" t="s">
        <v>974</v>
      </c>
      <c r="Q1101" s="816">
        <v>9</v>
      </c>
      <c r="R1101" s="816">
        <v>5358</v>
      </c>
      <c r="S1101" s="879"/>
      <c r="U1101" s="815" t="s">
        <v>985</v>
      </c>
      <c r="V1101" s="815" t="s">
        <v>814</v>
      </c>
      <c r="W1101" s="816">
        <v>43</v>
      </c>
      <c r="X1101" s="815" t="s">
        <v>810</v>
      </c>
    </row>
    <row r="1102" spans="1:24" ht="15">
      <c r="A1102" s="815" t="s">
        <v>935</v>
      </c>
      <c r="B1102" s="815" t="s">
        <v>677</v>
      </c>
      <c r="C1102" s="815" t="s">
        <v>810</v>
      </c>
      <c r="D1102" s="815" t="s">
        <v>812</v>
      </c>
      <c r="E1102" s="816">
        <v>836</v>
      </c>
      <c r="G1102" s="815" t="s">
        <v>974</v>
      </c>
      <c r="H1102" s="816">
        <v>8</v>
      </c>
      <c r="I1102" s="816">
        <v>1501</v>
      </c>
      <c r="K1102" s="815" t="s">
        <v>689</v>
      </c>
      <c r="L1102" s="815" t="s">
        <v>926</v>
      </c>
      <c r="M1102" s="815" t="s">
        <v>691</v>
      </c>
      <c r="N1102" s="816">
        <v>7802</v>
      </c>
      <c r="P1102" s="815" t="s">
        <v>974</v>
      </c>
      <c r="Q1102" s="816">
        <v>10</v>
      </c>
      <c r="R1102" s="816">
        <v>3940</v>
      </c>
      <c r="S1102" s="879"/>
      <c r="U1102" s="815" t="s">
        <v>985</v>
      </c>
      <c r="V1102" s="815" t="s">
        <v>814</v>
      </c>
      <c r="W1102" s="816">
        <v>22</v>
      </c>
      <c r="X1102" s="815" t="s">
        <v>809</v>
      </c>
    </row>
    <row r="1103" spans="1:24" ht="15">
      <c r="A1103" s="815" t="s">
        <v>935</v>
      </c>
      <c r="B1103" s="815" t="s">
        <v>677</v>
      </c>
      <c r="C1103" s="815" t="s">
        <v>810</v>
      </c>
      <c r="D1103" s="815" t="s">
        <v>811</v>
      </c>
      <c r="E1103" s="816">
        <v>988</v>
      </c>
      <c r="G1103" s="815" t="s">
        <v>974</v>
      </c>
      <c r="H1103" s="816">
        <v>9</v>
      </c>
      <c r="I1103" s="816">
        <v>1105</v>
      </c>
      <c r="K1103" s="815" t="s">
        <v>689</v>
      </c>
      <c r="L1103" s="815" t="s">
        <v>927</v>
      </c>
      <c r="M1103" s="815" t="s">
        <v>848</v>
      </c>
      <c r="N1103" s="816">
        <v>1</v>
      </c>
      <c r="P1103" s="815" t="s">
        <v>974</v>
      </c>
      <c r="Q1103" s="816">
        <v>11</v>
      </c>
      <c r="R1103" s="816">
        <v>2419</v>
      </c>
      <c r="S1103" s="879"/>
      <c r="U1103" s="815" t="s">
        <v>985</v>
      </c>
      <c r="V1103" s="815" t="s">
        <v>813</v>
      </c>
      <c r="W1103" s="816">
        <v>52</v>
      </c>
      <c r="X1103" s="815" t="s">
        <v>810</v>
      </c>
    </row>
    <row r="1104" spans="1:24" ht="15">
      <c r="A1104" s="815" t="s">
        <v>935</v>
      </c>
      <c r="B1104" s="815" t="s">
        <v>677</v>
      </c>
      <c r="C1104" s="815" t="s">
        <v>809</v>
      </c>
      <c r="D1104" s="815" t="s">
        <v>812</v>
      </c>
      <c r="E1104" s="816">
        <v>741</v>
      </c>
      <c r="G1104" s="815" t="s">
        <v>974</v>
      </c>
      <c r="H1104" s="816">
        <v>10</v>
      </c>
      <c r="I1104" s="816">
        <v>845</v>
      </c>
      <c r="K1104" s="815" t="s">
        <v>689</v>
      </c>
      <c r="L1104" s="815" t="s">
        <v>927</v>
      </c>
      <c r="M1104" s="815" t="s">
        <v>852</v>
      </c>
      <c r="N1104" s="816">
        <v>122</v>
      </c>
      <c r="P1104" s="815" t="s">
        <v>974</v>
      </c>
      <c r="Q1104" s="816">
        <v>12</v>
      </c>
      <c r="R1104" s="816">
        <v>2670</v>
      </c>
      <c r="S1104" s="879"/>
      <c r="U1104" s="815" t="s">
        <v>985</v>
      </c>
      <c r="V1104" s="815" t="s">
        <v>813</v>
      </c>
      <c r="W1104" s="816">
        <v>152</v>
      </c>
      <c r="X1104" s="815" t="s">
        <v>809</v>
      </c>
    </row>
    <row r="1105" spans="1:24" ht="15">
      <c r="A1105" s="815" t="s">
        <v>935</v>
      </c>
      <c r="B1105" s="815" t="s">
        <v>677</v>
      </c>
      <c r="C1105" s="815" t="s">
        <v>809</v>
      </c>
      <c r="D1105" s="815" t="s">
        <v>811</v>
      </c>
      <c r="E1105" s="816">
        <v>871</v>
      </c>
      <c r="G1105" s="815" t="s">
        <v>974</v>
      </c>
      <c r="H1105" s="816">
        <v>11</v>
      </c>
      <c r="I1105" s="816">
        <v>633</v>
      </c>
      <c r="K1105" s="815" t="s">
        <v>689</v>
      </c>
      <c r="L1105" s="815" t="s">
        <v>927</v>
      </c>
      <c r="M1105" s="815" t="s">
        <v>853</v>
      </c>
      <c r="N1105" s="816">
        <v>1</v>
      </c>
      <c r="P1105" s="815" t="s">
        <v>946</v>
      </c>
      <c r="Q1105" s="816">
        <v>0</v>
      </c>
      <c r="R1105" s="816">
        <v>6</v>
      </c>
      <c r="S1105" s="879"/>
      <c r="U1105" s="815" t="s">
        <v>889</v>
      </c>
      <c r="V1105" s="815" t="s">
        <v>814</v>
      </c>
      <c r="W1105" s="816">
        <v>30</v>
      </c>
      <c r="X1105" s="815" t="s">
        <v>810</v>
      </c>
    </row>
    <row r="1106" spans="1:24" ht="15">
      <c r="A1106" s="815" t="s">
        <v>935</v>
      </c>
      <c r="B1106" s="815" t="s">
        <v>681</v>
      </c>
      <c r="C1106" s="815" t="s">
        <v>810</v>
      </c>
      <c r="D1106" s="815" t="s">
        <v>812</v>
      </c>
      <c r="E1106" s="816">
        <v>1131</v>
      </c>
      <c r="G1106" s="815" t="s">
        <v>974</v>
      </c>
      <c r="H1106" s="816">
        <v>12</v>
      </c>
      <c r="I1106" s="816">
        <v>850</v>
      </c>
      <c r="K1106" s="815" t="s">
        <v>689</v>
      </c>
      <c r="L1106" s="815" t="s">
        <v>927</v>
      </c>
      <c r="M1106" s="815" t="s">
        <v>854</v>
      </c>
      <c r="N1106" s="816">
        <v>1</v>
      </c>
      <c r="P1106" s="815" t="s">
        <v>946</v>
      </c>
      <c r="Q1106" s="816">
        <v>1</v>
      </c>
      <c r="R1106" s="816">
        <v>14</v>
      </c>
      <c r="S1106" s="879"/>
      <c r="U1106" s="815" t="s">
        <v>889</v>
      </c>
      <c r="V1106" s="815" t="s">
        <v>814</v>
      </c>
      <c r="W1106" s="816">
        <v>20</v>
      </c>
      <c r="X1106" s="815" t="s">
        <v>809</v>
      </c>
    </row>
    <row r="1107" spans="1:24" ht="15">
      <c r="A1107" s="815" t="s">
        <v>935</v>
      </c>
      <c r="B1107" s="815" t="s">
        <v>681</v>
      </c>
      <c r="C1107" s="815" t="s">
        <v>810</v>
      </c>
      <c r="D1107" s="815" t="s">
        <v>811</v>
      </c>
      <c r="E1107" s="816">
        <v>769</v>
      </c>
      <c r="G1107" s="815" t="s">
        <v>946</v>
      </c>
      <c r="H1107" s="816">
        <v>0</v>
      </c>
      <c r="I1107" s="816">
        <v>94</v>
      </c>
      <c r="K1107" s="815" t="s">
        <v>689</v>
      </c>
      <c r="L1107" s="815" t="s">
        <v>927</v>
      </c>
      <c r="M1107" s="815" t="s">
        <v>681</v>
      </c>
      <c r="N1107" s="816">
        <v>1</v>
      </c>
      <c r="P1107" s="815" t="s">
        <v>946</v>
      </c>
      <c r="Q1107" s="816">
        <v>2</v>
      </c>
      <c r="R1107" s="816">
        <v>78</v>
      </c>
      <c r="S1107" s="879"/>
      <c r="U1107" s="815" t="s">
        <v>889</v>
      </c>
      <c r="V1107" s="815" t="s">
        <v>813</v>
      </c>
      <c r="W1107" s="816">
        <v>72</v>
      </c>
      <c r="X1107" s="815" t="s">
        <v>810</v>
      </c>
    </row>
    <row r="1108" spans="1:24" ht="15">
      <c r="A1108" s="815" t="s">
        <v>935</v>
      </c>
      <c r="B1108" s="815" t="s">
        <v>681</v>
      </c>
      <c r="C1108" s="815" t="s">
        <v>809</v>
      </c>
      <c r="D1108" s="815" t="s">
        <v>812</v>
      </c>
      <c r="E1108" s="816">
        <v>963</v>
      </c>
      <c r="G1108" s="815" t="s">
        <v>946</v>
      </c>
      <c r="H1108" s="816">
        <v>1</v>
      </c>
      <c r="I1108" s="816">
        <v>483</v>
      </c>
      <c r="K1108" s="815" t="s">
        <v>689</v>
      </c>
      <c r="L1108" s="815" t="s">
        <v>927</v>
      </c>
      <c r="M1108" s="815" t="s">
        <v>857</v>
      </c>
      <c r="N1108" s="816">
        <v>6</v>
      </c>
      <c r="P1108" s="815" t="s">
        <v>946</v>
      </c>
      <c r="Q1108" s="816">
        <v>3</v>
      </c>
      <c r="R1108" s="816">
        <v>37</v>
      </c>
      <c r="S1108" s="879"/>
      <c r="U1108" s="815" t="s">
        <v>889</v>
      </c>
      <c r="V1108" s="815" t="s">
        <v>813</v>
      </c>
      <c r="W1108" s="816">
        <v>166</v>
      </c>
      <c r="X1108" s="815" t="s">
        <v>809</v>
      </c>
    </row>
    <row r="1109" spans="1:24" ht="15">
      <c r="A1109" s="815" t="s">
        <v>935</v>
      </c>
      <c r="B1109" s="815" t="s">
        <v>681</v>
      </c>
      <c r="C1109" s="815" t="s">
        <v>809</v>
      </c>
      <c r="D1109" s="815" t="s">
        <v>811</v>
      </c>
      <c r="E1109" s="816">
        <v>757</v>
      </c>
      <c r="G1109" s="815" t="s">
        <v>946</v>
      </c>
      <c r="H1109" s="816">
        <v>2</v>
      </c>
      <c r="I1109" s="816">
        <v>1352</v>
      </c>
      <c r="K1109" s="815" t="s">
        <v>689</v>
      </c>
      <c r="L1109" s="815" t="s">
        <v>927</v>
      </c>
      <c r="M1109" s="815" t="s">
        <v>859</v>
      </c>
      <c r="N1109" s="816">
        <v>2</v>
      </c>
      <c r="P1109" s="815" t="s">
        <v>946</v>
      </c>
      <c r="Q1109" s="816">
        <v>4</v>
      </c>
      <c r="R1109" s="816">
        <v>336</v>
      </c>
      <c r="S1109" s="879"/>
      <c r="U1109" s="815" t="s">
        <v>986</v>
      </c>
      <c r="V1109" s="815" t="s">
        <v>814</v>
      </c>
      <c r="W1109" s="816">
        <v>33</v>
      </c>
      <c r="X1109" s="815" t="s">
        <v>810</v>
      </c>
    </row>
    <row r="1110" spans="1:24" ht="15">
      <c r="A1110" s="815" t="s">
        <v>935</v>
      </c>
      <c r="B1110" s="815" t="s">
        <v>683</v>
      </c>
      <c r="C1110" s="815" t="s">
        <v>810</v>
      </c>
      <c r="D1110" s="815" t="s">
        <v>812</v>
      </c>
      <c r="E1110" s="816">
        <v>29</v>
      </c>
      <c r="G1110" s="815" t="s">
        <v>946</v>
      </c>
      <c r="H1110" s="816">
        <v>3</v>
      </c>
      <c r="I1110" s="816">
        <v>600</v>
      </c>
      <c r="K1110" s="815" t="s">
        <v>689</v>
      </c>
      <c r="L1110" s="815" t="s">
        <v>927</v>
      </c>
      <c r="M1110" s="815" t="s">
        <v>863</v>
      </c>
      <c r="N1110" s="816">
        <v>1</v>
      </c>
      <c r="P1110" s="815" t="s">
        <v>946</v>
      </c>
      <c r="Q1110" s="816">
        <v>5</v>
      </c>
      <c r="R1110" s="816">
        <v>34</v>
      </c>
      <c r="S1110" s="879"/>
      <c r="U1110" s="815" t="s">
        <v>986</v>
      </c>
      <c r="V1110" s="815" t="s">
        <v>814</v>
      </c>
      <c r="W1110" s="816">
        <v>17</v>
      </c>
      <c r="X1110" s="815" t="s">
        <v>809</v>
      </c>
    </row>
    <row r="1111" spans="1:24" ht="15">
      <c r="A1111" s="815" t="s">
        <v>935</v>
      </c>
      <c r="B1111" s="815" t="s">
        <v>683</v>
      </c>
      <c r="C1111" s="815" t="s">
        <v>810</v>
      </c>
      <c r="D1111" s="815" t="s">
        <v>811</v>
      </c>
      <c r="E1111" s="816">
        <v>22</v>
      </c>
      <c r="G1111" s="815" t="s">
        <v>946</v>
      </c>
      <c r="H1111" s="816">
        <v>4</v>
      </c>
      <c r="I1111" s="816">
        <v>2612</v>
      </c>
      <c r="K1111" s="815" t="s">
        <v>689</v>
      </c>
      <c r="L1111" s="815" t="s">
        <v>927</v>
      </c>
      <c r="M1111" s="815" t="s">
        <v>864</v>
      </c>
      <c r="N1111" s="816">
        <v>1</v>
      </c>
      <c r="P1111" s="815" t="s">
        <v>946</v>
      </c>
      <c r="Q1111" s="816">
        <v>6</v>
      </c>
      <c r="R1111" s="816">
        <v>39</v>
      </c>
      <c r="S1111" s="879"/>
      <c r="U1111" s="815" t="s">
        <v>986</v>
      </c>
      <c r="V1111" s="815" t="s">
        <v>813</v>
      </c>
      <c r="W1111" s="816">
        <v>14</v>
      </c>
      <c r="X1111" s="815" t="s">
        <v>810</v>
      </c>
    </row>
    <row r="1112" spans="1:24" ht="15">
      <c r="A1112" s="815" t="s">
        <v>935</v>
      </c>
      <c r="B1112" s="815" t="s">
        <v>683</v>
      </c>
      <c r="C1112" s="815" t="s">
        <v>809</v>
      </c>
      <c r="D1112" s="815" t="s">
        <v>812</v>
      </c>
      <c r="E1112" s="816">
        <v>21</v>
      </c>
      <c r="G1112" s="815" t="s">
        <v>946</v>
      </c>
      <c r="H1112" s="816">
        <v>5</v>
      </c>
      <c r="I1112" s="816">
        <v>344</v>
      </c>
      <c r="K1112" s="815" t="s">
        <v>689</v>
      </c>
      <c r="L1112" s="815" t="s">
        <v>927</v>
      </c>
      <c r="M1112" s="815" t="s">
        <v>687</v>
      </c>
      <c r="N1112" s="816">
        <v>1820</v>
      </c>
      <c r="P1112" s="815" t="s">
        <v>946</v>
      </c>
      <c r="Q1112" s="816">
        <v>7</v>
      </c>
      <c r="R1112" s="816">
        <v>24</v>
      </c>
      <c r="S1112" s="879"/>
      <c r="U1112" s="815" t="s">
        <v>986</v>
      </c>
      <c r="V1112" s="815" t="s">
        <v>813</v>
      </c>
      <c r="W1112" s="816">
        <v>54</v>
      </c>
      <c r="X1112" s="815" t="s">
        <v>809</v>
      </c>
    </row>
    <row r="1113" spans="1:24" ht="15">
      <c r="A1113" s="815" t="s">
        <v>935</v>
      </c>
      <c r="B1113" s="815" t="s">
        <v>683</v>
      </c>
      <c r="C1113" s="815" t="s">
        <v>809</v>
      </c>
      <c r="D1113" s="815" t="s">
        <v>811</v>
      </c>
      <c r="E1113" s="816">
        <v>19</v>
      </c>
      <c r="G1113" s="815" t="s">
        <v>946</v>
      </c>
      <c r="H1113" s="816">
        <v>6</v>
      </c>
      <c r="I1113" s="816">
        <v>394</v>
      </c>
      <c r="K1113" s="815" t="s">
        <v>689</v>
      </c>
      <c r="L1113" s="815" t="s">
        <v>927</v>
      </c>
      <c r="M1113" s="815" t="s">
        <v>688</v>
      </c>
      <c r="N1113" s="816">
        <v>2</v>
      </c>
      <c r="P1113" s="815" t="s">
        <v>946</v>
      </c>
      <c r="Q1113" s="816">
        <v>8</v>
      </c>
      <c r="R1113" s="816">
        <v>22</v>
      </c>
      <c r="S1113" s="879"/>
      <c r="U1113" s="815" t="s">
        <v>987</v>
      </c>
      <c r="V1113" s="815" t="s">
        <v>814</v>
      </c>
      <c r="W1113" s="816">
        <v>37</v>
      </c>
      <c r="X1113" s="815" t="s">
        <v>810</v>
      </c>
    </row>
    <row r="1114" spans="1:24" ht="15">
      <c r="A1114" s="815" t="s">
        <v>935</v>
      </c>
      <c r="B1114" s="815" t="s">
        <v>815</v>
      </c>
      <c r="C1114" s="815" t="s">
        <v>810</v>
      </c>
      <c r="D1114" s="815" t="s">
        <v>811</v>
      </c>
      <c r="E1114" s="816">
        <v>1</v>
      </c>
      <c r="G1114" s="815" t="s">
        <v>946</v>
      </c>
      <c r="H1114" s="816">
        <v>7</v>
      </c>
      <c r="I1114" s="816">
        <v>333</v>
      </c>
      <c r="K1114" s="815" t="s">
        <v>689</v>
      </c>
      <c r="L1114" s="815" t="s">
        <v>927</v>
      </c>
      <c r="M1114" s="815" t="s">
        <v>689</v>
      </c>
      <c r="N1114" s="816">
        <v>3</v>
      </c>
      <c r="P1114" s="815" t="s">
        <v>946</v>
      </c>
      <c r="Q1114" s="816">
        <v>9</v>
      </c>
      <c r="R1114" s="816">
        <v>8</v>
      </c>
      <c r="S1114" s="879"/>
      <c r="U1114" s="815" t="s">
        <v>987</v>
      </c>
      <c r="V1114" s="815" t="s">
        <v>814</v>
      </c>
      <c r="W1114" s="816">
        <v>14</v>
      </c>
      <c r="X1114" s="815" t="s">
        <v>809</v>
      </c>
    </row>
    <row r="1115" spans="1:24" ht="15">
      <c r="A1115" s="815" t="s">
        <v>935</v>
      </c>
      <c r="B1115" s="815" t="s">
        <v>815</v>
      </c>
      <c r="C1115" s="815" t="s">
        <v>809</v>
      </c>
      <c r="D1115" s="815" t="s">
        <v>812</v>
      </c>
      <c r="E1115" s="816">
        <v>6</v>
      </c>
      <c r="G1115" s="815" t="s">
        <v>946</v>
      </c>
      <c r="H1115" s="816">
        <v>8</v>
      </c>
      <c r="I1115" s="816">
        <v>277</v>
      </c>
      <c r="K1115" s="815" t="s">
        <v>689</v>
      </c>
      <c r="L1115" s="815" t="s">
        <v>927</v>
      </c>
      <c r="M1115" s="815" t="s">
        <v>690</v>
      </c>
      <c r="N1115" s="816">
        <v>1</v>
      </c>
      <c r="P1115" s="815" t="s">
        <v>946</v>
      </c>
      <c r="Q1115" s="816">
        <v>10</v>
      </c>
      <c r="R1115" s="816">
        <v>7</v>
      </c>
      <c r="S1115" s="879"/>
      <c r="U1115" s="815" t="s">
        <v>987</v>
      </c>
      <c r="V1115" s="815" t="s">
        <v>813</v>
      </c>
      <c r="W1115" s="816">
        <v>19</v>
      </c>
      <c r="X1115" s="815" t="s">
        <v>810</v>
      </c>
    </row>
    <row r="1116" spans="1:24" ht="15">
      <c r="A1116" s="815" t="s">
        <v>935</v>
      </c>
      <c r="B1116" s="815" t="s">
        <v>815</v>
      </c>
      <c r="C1116" s="815" t="s">
        <v>809</v>
      </c>
      <c r="D1116" s="815" t="s">
        <v>811</v>
      </c>
      <c r="E1116" s="816">
        <v>4</v>
      </c>
      <c r="G1116" s="815" t="s">
        <v>946</v>
      </c>
      <c r="H1116" s="816">
        <v>9</v>
      </c>
      <c r="I1116" s="816">
        <v>208</v>
      </c>
      <c r="K1116" s="815" t="s">
        <v>689</v>
      </c>
      <c r="L1116" s="815" t="s">
        <v>927</v>
      </c>
      <c r="M1116" s="815" t="s">
        <v>691</v>
      </c>
      <c r="N1116" s="816">
        <v>843</v>
      </c>
      <c r="P1116" s="815" t="s">
        <v>946</v>
      </c>
      <c r="Q1116" s="816">
        <v>11</v>
      </c>
      <c r="R1116" s="816">
        <v>6</v>
      </c>
      <c r="S1116" s="879"/>
      <c r="U1116" s="815" t="s">
        <v>987</v>
      </c>
      <c r="V1116" s="815" t="s">
        <v>813</v>
      </c>
      <c r="W1116" s="816">
        <v>70</v>
      </c>
      <c r="X1116" s="815" t="s">
        <v>809</v>
      </c>
    </row>
    <row r="1117" spans="1:24" ht="15">
      <c r="A1117" s="815" t="s">
        <v>935</v>
      </c>
      <c r="B1117" s="815" t="s">
        <v>814</v>
      </c>
      <c r="C1117" s="815" t="s">
        <v>809</v>
      </c>
      <c r="D1117" s="815" t="s">
        <v>812</v>
      </c>
      <c r="E1117" s="816">
        <v>2</v>
      </c>
      <c r="G1117" s="815" t="s">
        <v>946</v>
      </c>
      <c r="H1117" s="816">
        <v>10</v>
      </c>
      <c r="I1117" s="816">
        <v>184</v>
      </c>
      <c r="K1117" s="815" t="s">
        <v>689</v>
      </c>
      <c r="L1117" s="815" t="s">
        <v>943</v>
      </c>
      <c r="M1117" s="815" t="s">
        <v>677</v>
      </c>
      <c r="N1117" s="816">
        <v>1</v>
      </c>
      <c r="P1117" s="815" t="s">
        <v>946</v>
      </c>
      <c r="Q1117" s="816">
        <v>12</v>
      </c>
      <c r="R1117" s="816">
        <v>18</v>
      </c>
      <c r="S1117" s="879"/>
      <c r="U1117" s="815" t="s">
        <v>968</v>
      </c>
      <c r="V1117" s="815" t="s">
        <v>814</v>
      </c>
      <c r="W1117" s="816">
        <v>13</v>
      </c>
      <c r="X1117" s="815" t="s">
        <v>810</v>
      </c>
    </row>
    <row r="1118" spans="1:24" ht="15">
      <c r="A1118" s="815" t="s">
        <v>935</v>
      </c>
      <c r="B1118" s="815" t="s">
        <v>814</v>
      </c>
      <c r="C1118" s="815" t="s">
        <v>809</v>
      </c>
      <c r="D1118" s="815" t="s">
        <v>811</v>
      </c>
      <c r="E1118" s="816">
        <v>1</v>
      </c>
      <c r="G1118" s="815" t="s">
        <v>946</v>
      </c>
      <c r="H1118" s="816">
        <v>11</v>
      </c>
      <c r="I1118" s="816">
        <v>158</v>
      </c>
      <c r="K1118" s="815" t="s">
        <v>689</v>
      </c>
      <c r="L1118" s="815" t="s">
        <v>943</v>
      </c>
      <c r="M1118" s="815" t="s">
        <v>848</v>
      </c>
      <c r="N1118" s="816">
        <v>6</v>
      </c>
      <c r="P1118" s="815" t="s">
        <v>975</v>
      </c>
      <c r="Q1118" s="816">
        <v>0</v>
      </c>
      <c r="R1118" s="816">
        <v>455</v>
      </c>
      <c r="S1118" s="879"/>
      <c r="U1118" s="815" t="s">
        <v>968</v>
      </c>
      <c r="V1118" s="815" t="s">
        <v>814</v>
      </c>
      <c r="W1118" s="816">
        <v>4</v>
      </c>
      <c r="X1118" s="815" t="s">
        <v>809</v>
      </c>
    </row>
    <row r="1119" spans="1:24" ht="15">
      <c r="A1119" s="815" t="s">
        <v>935</v>
      </c>
      <c r="B1119" s="815" t="s">
        <v>813</v>
      </c>
      <c r="C1119" s="815" t="s">
        <v>810</v>
      </c>
      <c r="D1119" s="815" t="s">
        <v>812</v>
      </c>
      <c r="E1119" s="816">
        <v>2</v>
      </c>
      <c r="G1119" s="815" t="s">
        <v>946</v>
      </c>
      <c r="H1119" s="816">
        <v>12</v>
      </c>
      <c r="I1119" s="816">
        <v>165</v>
      </c>
      <c r="K1119" s="815" t="s">
        <v>689</v>
      </c>
      <c r="L1119" s="815" t="s">
        <v>943</v>
      </c>
      <c r="M1119" s="815" t="s">
        <v>852</v>
      </c>
      <c r="N1119" s="816">
        <v>51</v>
      </c>
      <c r="P1119" s="815" t="s">
        <v>975</v>
      </c>
      <c r="Q1119" s="816">
        <v>1</v>
      </c>
      <c r="R1119" s="816">
        <v>2190</v>
      </c>
      <c r="S1119" s="879"/>
      <c r="U1119" s="815" t="s">
        <v>968</v>
      </c>
      <c r="V1119" s="815" t="s">
        <v>813</v>
      </c>
      <c r="W1119" s="816">
        <v>8</v>
      </c>
      <c r="X1119" s="815" t="s">
        <v>810</v>
      </c>
    </row>
    <row r="1120" spans="1:24" ht="15">
      <c r="A1120" s="815" t="s">
        <v>935</v>
      </c>
      <c r="B1120" s="815" t="s">
        <v>997</v>
      </c>
      <c r="C1120" s="815" t="s">
        <v>810</v>
      </c>
      <c r="D1120" s="815" t="s">
        <v>812</v>
      </c>
      <c r="E1120" s="816">
        <v>147</v>
      </c>
      <c r="G1120" s="815" t="s">
        <v>975</v>
      </c>
      <c r="H1120" s="816">
        <v>0</v>
      </c>
      <c r="I1120" s="816">
        <v>74</v>
      </c>
      <c r="K1120" s="815" t="s">
        <v>689</v>
      </c>
      <c r="L1120" s="815" t="s">
        <v>943</v>
      </c>
      <c r="M1120" s="815" t="s">
        <v>853</v>
      </c>
      <c r="N1120" s="816">
        <v>8</v>
      </c>
      <c r="P1120" s="815" t="s">
        <v>975</v>
      </c>
      <c r="Q1120" s="816">
        <v>2</v>
      </c>
      <c r="R1120" s="816">
        <v>5521</v>
      </c>
      <c r="S1120" s="879"/>
      <c r="U1120" s="815" t="s">
        <v>968</v>
      </c>
      <c r="V1120" s="815" t="s">
        <v>813</v>
      </c>
      <c r="W1120" s="816">
        <v>33</v>
      </c>
      <c r="X1120" s="815" t="s">
        <v>809</v>
      </c>
    </row>
    <row r="1121" spans="1:24" ht="15">
      <c r="A1121" s="815" t="s">
        <v>935</v>
      </c>
      <c r="B1121" s="815" t="s">
        <v>997</v>
      </c>
      <c r="C1121" s="815" t="s">
        <v>810</v>
      </c>
      <c r="D1121" s="815" t="s">
        <v>811</v>
      </c>
      <c r="E1121" s="816">
        <v>102</v>
      </c>
      <c r="G1121" s="815" t="s">
        <v>975</v>
      </c>
      <c r="H1121" s="816">
        <v>1</v>
      </c>
      <c r="I1121" s="816">
        <v>332</v>
      </c>
      <c r="K1121" s="815" t="s">
        <v>689</v>
      </c>
      <c r="L1121" s="815" t="s">
        <v>943</v>
      </c>
      <c r="M1121" s="815" t="s">
        <v>854</v>
      </c>
      <c r="N1121" s="816">
        <v>1</v>
      </c>
      <c r="P1121" s="815" t="s">
        <v>975</v>
      </c>
      <c r="Q1121" s="816">
        <v>3</v>
      </c>
      <c r="R1121" s="816">
        <v>2224</v>
      </c>
      <c r="S1121" s="879"/>
      <c r="U1121" s="815" t="s">
        <v>909</v>
      </c>
      <c r="V1121" s="815" t="s">
        <v>815</v>
      </c>
      <c r="W1121" s="816">
        <v>1</v>
      </c>
      <c r="X1121" s="815" t="s">
        <v>809</v>
      </c>
    </row>
    <row r="1122" spans="1:24" ht="15">
      <c r="A1122" s="815" t="s">
        <v>935</v>
      </c>
      <c r="B1122" s="815" t="s">
        <v>997</v>
      </c>
      <c r="C1122" s="815" t="s">
        <v>809</v>
      </c>
      <c r="D1122" s="815" t="s">
        <v>812</v>
      </c>
      <c r="E1122" s="816">
        <v>135</v>
      </c>
      <c r="G1122" s="815" t="s">
        <v>975</v>
      </c>
      <c r="H1122" s="816">
        <v>2</v>
      </c>
      <c r="I1122" s="816">
        <v>837</v>
      </c>
      <c r="K1122" s="815" t="s">
        <v>689</v>
      </c>
      <c r="L1122" s="815" t="s">
        <v>943</v>
      </c>
      <c r="M1122" s="815" t="s">
        <v>681</v>
      </c>
      <c r="N1122" s="816">
        <v>1</v>
      </c>
      <c r="P1122" s="815" t="s">
        <v>975</v>
      </c>
      <c r="Q1122" s="816">
        <v>4</v>
      </c>
      <c r="R1122" s="816">
        <v>27777</v>
      </c>
      <c r="S1122" s="879"/>
      <c r="U1122" s="815" t="s">
        <v>909</v>
      </c>
      <c r="V1122" s="815" t="s">
        <v>814</v>
      </c>
      <c r="W1122" s="816">
        <v>571</v>
      </c>
      <c r="X1122" s="815" t="s">
        <v>810</v>
      </c>
    </row>
    <row r="1123" spans="1:24" ht="15">
      <c r="A1123" s="815" t="s">
        <v>935</v>
      </c>
      <c r="B1123" s="815" t="s">
        <v>997</v>
      </c>
      <c r="C1123" s="815" t="s">
        <v>809</v>
      </c>
      <c r="D1123" s="815" t="s">
        <v>811</v>
      </c>
      <c r="E1123" s="816">
        <v>105</v>
      </c>
      <c r="G1123" s="815" t="s">
        <v>975</v>
      </c>
      <c r="H1123" s="816">
        <v>3</v>
      </c>
      <c r="I1123" s="816">
        <v>402</v>
      </c>
      <c r="K1123" s="815" t="s">
        <v>689</v>
      </c>
      <c r="L1123" s="815" t="s">
        <v>943</v>
      </c>
      <c r="M1123" s="815" t="s">
        <v>857</v>
      </c>
      <c r="N1123" s="816">
        <v>4</v>
      </c>
      <c r="P1123" s="815" t="s">
        <v>975</v>
      </c>
      <c r="Q1123" s="816">
        <v>5</v>
      </c>
      <c r="R1123" s="816">
        <v>3615</v>
      </c>
      <c r="S1123" s="879"/>
      <c r="U1123" s="815" t="s">
        <v>909</v>
      </c>
      <c r="V1123" s="815" t="s">
        <v>814</v>
      </c>
      <c r="W1123" s="816">
        <v>416</v>
      </c>
      <c r="X1123" s="815" t="s">
        <v>809</v>
      </c>
    </row>
    <row r="1124" spans="1:24" ht="15">
      <c r="A1124" s="815" t="s">
        <v>935</v>
      </c>
      <c r="B1124" s="815" t="s">
        <v>998</v>
      </c>
      <c r="C1124" s="815" t="s">
        <v>810</v>
      </c>
      <c r="D1124" s="815" t="s">
        <v>812</v>
      </c>
      <c r="E1124" s="816">
        <v>4</v>
      </c>
      <c r="G1124" s="815" t="s">
        <v>975</v>
      </c>
      <c r="H1124" s="816">
        <v>4</v>
      </c>
      <c r="I1124" s="816">
        <v>2620</v>
      </c>
      <c r="K1124" s="815" t="s">
        <v>689</v>
      </c>
      <c r="L1124" s="815" t="s">
        <v>943</v>
      </c>
      <c r="M1124" s="815" t="s">
        <v>858</v>
      </c>
      <c r="N1124" s="816">
        <v>6</v>
      </c>
      <c r="P1124" s="815" t="s">
        <v>975</v>
      </c>
      <c r="Q1124" s="816">
        <v>6</v>
      </c>
      <c r="R1124" s="816">
        <v>4001</v>
      </c>
      <c r="S1124" s="879"/>
      <c r="U1124" s="815" t="s">
        <v>909</v>
      </c>
      <c r="V1124" s="815" t="s">
        <v>813</v>
      </c>
      <c r="W1124" s="816">
        <v>444</v>
      </c>
      <c r="X1124" s="815" t="s">
        <v>810</v>
      </c>
    </row>
    <row r="1125" spans="1:24" ht="15">
      <c r="A1125" s="815" t="s">
        <v>935</v>
      </c>
      <c r="B1125" s="815" t="s">
        <v>998</v>
      </c>
      <c r="C1125" s="815" t="s">
        <v>810</v>
      </c>
      <c r="D1125" s="815" t="s">
        <v>811</v>
      </c>
      <c r="E1125" s="816">
        <v>7</v>
      </c>
      <c r="G1125" s="815" t="s">
        <v>975</v>
      </c>
      <c r="H1125" s="816">
        <v>5</v>
      </c>
      <c r="I1125" s="816">
        <v>388</v>
      </c>
      <c r="K1125" s="815" t="s">
        <v>689</v>
      </c>
      <c r="L1125" s="815" t="s">
        <v>943</v>
      </c>
      <c r="M1125" s="815" t="s">
        <v>861</v>
      </c>
      <c r="N1125" s="816">
        <v>5</v>
      </c>
      <c r="P1125" s="815" t="s">
        <v>975</v>
      </c>
      <c r="Q1125" s="816">
        <v>7</v>
      </c>
      <c r="R1125" s="816">
        <v>4244</v>
      </c>
      <c r="S1125" s="879"/>
      <c r="U1125" s="815" t="s">
        <v>909</v>
      </c>
      <c r="V1125" s="815" t="s">
        <v>813</v>
      </c>
      <c r="W1125" s="816">
        <v>1082</v>
      </c>
      <c r="X1125" s="815" t="s">
        <v>809</v>
      </c>
    </row>
    <row r="1126" spans="1:24" ht="15">
      <c r="A1126" s="815" t="s">
        <v>935</v>
      </c>
      <c r="B1126" s="815" t="s">
        <v>998</v>
      </c>
      <c r="C1126" s="815" t="s">
        <v>809</v>
      </c>
      <c r="D1126" s="815" t="s">
        <v>812</v>
      </c>
      <c r="E1126" s="816">
        <v>8</v>
      </c>
      <c r="G1126" s="815" t="s">
        <v>975</v>
      </c>
      <c r="H1126" s="816">
        <v>6</v>
      </c>
      <c r="I1126" s="816">
        <v>455</v>
      </c>
      <c r="K1126" s="815" t="s">
        <v>689</v>
      </c>
      <c r="L1126" s="815" t="s">
        <v>943</v>
      </c>
      <c r="M1126" s="815" t="s">
        <v>863</v>
      </c>
      <c r="N1126" s="816">
        <v>5</v>
      </c>
      <c r="P1126" s="815" t="s">
        <v>975</v>
      </c>
      <c r="Q1126" s="816">
        <v>8</v>
      </c>
      <c r="R1126" s="816">
        <v>3505</v>
      </c>
      <c r="S1126" s="879"/>
      <c r="U1126" s="815" t="s">
        <v>951</v>
      </c>
      <c r="V1126" s="815" t="s">
        <v>814</v>
      </c>
      <c r="W1126" s="816">
        <v>13</v>
      </c>
      <c r="X1126" s="815" t="s">
        <v>810</v>
      </c>
    </row>
    <row r="1127" spans="1:24" ht="15">
      <c r="A1127" s="815" t="s">
        <v>935</v>
      </c>
      <c r="B1127" s="815" t="s">
        <v>998</v>
      </c>
      <c r="C1127" s="815" t="s">
        <v>809</v>
      </c>
      <c r="D1127" s="815" t="s">
        <v>811</v>
      </c>
      <c r="E1127" s="816">
        <v>14</v>
      </c>
      <c r="G1127" s="815" t="s">
        <v>975</v>
      </c>
      <c r="H1127" s="816">
        <v>7</v>
      </c>
      <c r="I1127" s="816">
        <v>507</v>
      </c>
      <c r="K1127" s="815" t="s">
        <v>689</v>
      </c>
      <c r="L1127" s="815" t="s">
        <v>943</v>
      </c>
      <c r="M1127" s="815" t="s">
        <v>864</v>
      </c>
      <c r="N1127" s="816">
        <v>10</v>
      </c>
      <c r="P1127" s="815" t="s">
        <v>975</v>
      </c>
      <c r="Q1127" s="816">
        <v>9</v>
      </c>
      <c r="R1127" s="816">
        <v>2752</v>
      </c>
      <c r="S1127" s="879"/>
      <c r="U1127" s="815" t="s">
        <v>951</v>
      </c>
      <c r="V1127" s="815" t="s">
        <v>814</v>
      </c>
      <c r="W1127" s="816">
        <v>8</v>
      </c>
      <c r="X1127" s="815" t="s">
        <v>809</v>
      </c>
    </row>
    <row r="1128" spans="1:24" ht="15">
      <c r="A1128" s="815" t="s">
        <v>936</v>
      </c>
      <c r="B1128" s="815" t="s">
        <v>677</v>
      </c>
      <c r="C1128" s="815" t="s">
        <v>810</v>
      </c>
      <c r="D1128" s="815" t="s">
        <v>812</v>
      </c>
      <c r="E1128" s="816">
        <v>1584</v>
      </c>
      <c r="G1128" s="815" t="s">
        <v>975</v>
      </c>
      <c r="H1128" s="816">
        <v>8</v>
      </c>
      <c r="I1128" s="816">
        <v>463</v>
      </c>
      <c r="K1128" s="815" t="s">
        <v>689</v>
      </c>
      <c r="L1128" s="815" t="s">
        <v>943</v>
      </c>
      <c r="M1128" s="815" t="s">
        <v>684</v>
      </c>
      <c r="N1128" s="816">
        <v>2</v>
      </c>
      <c r="P1128" s="815" t="s">
        <v>975</v>
      </c>
      <c r="Q1128" s="816">
        <v>10</v>
      </c>
      <c r="R1128" s="816">
        <v>1829</v>
      </c>
      <c r="S1128" s="879"/>
      <c r="U1128" s="815" t="s">
        <v>951</v>
      </c>
      <c r="V1128" s="815" t="s">
        <v>813</v>
      </c>
      <c r="W1128" s="816">
        <v>21</v>
      </c>
      <c r="X1128" s="815" t="s">
        <v>810</v>
      </c>
    </row>
    <row r="1129" spans="1:24" ht="15">
      <c r="A1129" s="815" t="s">
        <v>936</v>
      </c>
      <c r="B1129" s="815" t="s">
        <v>677</v>
      </c>
      <c r="C1129" s="815" t="s">
        <v>810</v>
      </c>
      <c r="D1129" s="815" t="s">
        <v>811</v>
      </c>
      <c r="E1129" s="816">
        <v>1323</v>
      </c>
      <c r="G1129" s="815" t="s">
        <v>975</v>
      </c>
      <c r="H1129" s="816">
        <v>9</v>
      </c>
      <c r="I1129" s="816">
        <v>345</v>
      </c>
      <c r="K1129" s="815" t="s">
        <v>689</v>
      </c>
      <c r="L1129" s="815" t="s">
        <v>943</v>
      </c>
      <c r="M1129" s="815" t="s">
        <v>687</v>
      </c>
      <c r="N1129" s="816">
        <v>977</v>
      </c>
      <c r="P1129" s="815" t="s">
        <v>975</v>
      </c>
      <c r="Q1129" s="816">
        <v>11</v>
      </c>
      <c r="R1129" s="816">
        <v>1097</v>
      </c>
      <c r="S1129" s="879"/>
      <c r="U1129" s="815" t="s">
        <v>951</v>
      </c>
      <c r="V1129" s="815" t="s">
        <v>813</v>
      </c>
      <c r="W1129" s="816">
        <v>72</v>
      </c>
      <c r="X1129" s="815" t="s">
        <v>809</v>
      </c>
    </row>
    <row r="1130" spans="1:24" ht="15">
      <c r="A1130" s="815" t="s">
        <v>936</v>
      </c>
      <c r="B1130" s="815" t="s">
        <v>677</v>
      </c>
      <c r="C1130" s="815" t="s">
        <v>809</v>
      </c>
      <c r="D1130" s="815" t="s">
        <v>812</v>
      </c>
      <c r="E1130" s="816">
        <v>1771</v>
      </c>
      <c r="G1130" s="815" t="s">
        <v>975</v>
      </c>
      <c r="H1130" s="816">
        <v>10</v>
      </c>
      <c r="I1130" s="816">
        <v>256</v>
      </c>
      <c r="K1130" s="815" t="s">
        <v>689</v>
      </c>
      <c r="L1130" s="815" t="s">
        <v>943</v>
      </c>
      <c r="M1130" s="815" t="s">
        <v>688</v>
      </c>
      <c r="N1130" s="816">
        <v>2</v>
      </c>
      <c r="P1130" s="815" t="s">
        <v>975</v>
      </c>
      <c r="Q1130" s="816">
        <v>12</v>
      </c>
      <c r="R1130" s="816">
        <v>1277</v>
      </c>
      <c r="S1130" s="879"/>
      <c r="U1130" s="815" t="s">
        <v>988</v>
      </c>
      <c r="V1130" s="815" t="s">
        <v>814</v>
      </c>
      <c r="W1130" s="816">
        <v>45</v>
      </c>
      <c r="X1130" s="815" t="s">
        <v>810</v>
      </c>
    </row>
    <row r="1131" spans="1:24" ht="15">
      <c r="A1131" s="815" t="s">
        <v>936</v>
      </c>
      <c r="B1131" s="815" t="s">
        <v>677</v>
      </c>
      <c r="C1131" s="815" t="s">
        <v>809</v>
      </c>
      <c r="D1131" s="815" t="s">
        <v>811</v>
      </c>
      <c r="E1131" s="816">
        <v>1223</v>
      </c>
      <c r="G1131" s="815" t="s">
        <v>975</v>
      </c>
      <c r="H1131" s="816">
        <v>11</v>
      </c>
      <c r="I1131" s="816">
        <v>178</v>
      </c>
      <c r="K1131" s="815" t="s">
        <v>689</v>
      </c>
      <c r="L1131" s="815" t="s">
        <v>943</v>
      </c>
      <c r="M1131" s="815" t="s">
        <v>690</v>
      </c>
      <c r="N1131" s="816">
        <v>1</v>
      </c>
      <c r="P1131" s="815" t="s">
        <v>976</v>
      </c>
      <c r="Q1131" s="816">
        <v>0</v>
      </c>
      <c r="R1131" s="816">
        <v>14</v>
      </c>
      <c r="S1131" s="879"/>
      <c r="U1131" s="815" t="s">
        <v>988</v>
      </c>
      <c r="V1131" s="815" t="s">
        <v>814</v>
      </c>
      <c r="W1131" s="816">
        <v>40</v>
      </c>
      <c r="X1131" s="815" t="s">
        <v>809</v>
      </c>
    </row>
    <row r="1132" spans="1:24" ht="15">
      <c r="A1132" s="815" t="s">
        <v>936</v>
      </c>
      <c r="B1132" s="815" t="s">
        <v>681</v>
      </c>
      <c r="C1132" s="815" t="s">
        <v>810</v>
      </c>
      <c r="D1132" s="815" t="s">
        <v>812</v>
      </c>
      <c r="E1132" s="816">
        <v>234</v>
      </c>
      <c r="G1132" s="815" t="s">
        <v>975</v>
      </c>
      <c r="H1132" s="816">
        <v>12</v>
      </c>
      <c r="I1132" s="816">
        <v>221</v>
      </c>
      <c r="K1132" s="815" t="s">
        <v>689</v>
      </c>
      <c r="L1132" s="815" t="s">
        <v>943</v>
      </c>
      <c r="M1132" s="815" t="s">
        <v>691</v>
      </c>
      <c r="N1132" s="816">
        <v>5737</v>
      </c>
      <c r="P1132" s="815" t="s">
        <v>976</v>
      </c>
      <c r="Q1132" s="816">
        <v>1</v>
      </c>
      <c r="R1132" s="816">
        <v>64</v>
      </c>
      <c r="S1132" s="879"/>
      <c r="U1132" s="815" t="s">
        <v>988</v>
      </c>
      <c r="V1132" s="815" t="s">
        <v>813</v>
      </c>
      <c r="W1132" s="816">
        <v>36</v>
      </c>
      <c r="X1132" s="815" t="s">
        <v>810</v>
      </c>
    </row>
    <row r="1133" spans="1:24" ht="15">
      <c r="A1133" s="815" t="s">
        <v>936</v>
      </c>
      <c r="B1133" s="815" t="s">
        <v>681</v>
      </c>
      <c r="C1133" s="815" t="s">
        <v>810</v>
      </c>
      <c r="D1133" s="815" t="s">
        <v>811</v>
      </c>
      <c r="E1133" s="816">
        <v>326</v>
      </c>
      <c r="G1133" s="815" t="s">
        <v>976</v>
      </c>
      <c r="H1133" s="816">
        <v>0</v>
      </c>
      <c r="I1133" s="816">
        <v>173</v>
      </c>
      <c r="K1133" s="815" t="s">
        <v>689</v>
      </c>
      <c r="L1133" s="815" t="s">
        <v>947</v>
      </c>
      <c r="M1133" s="815" t="s">
        <v>677</v>
      </c>
      <c r="N1133" s="816">
        <v>15</v>
      </c>
      <c r="P1133" s="815" t="s">
        <v>976</v>
      </c>
      <c r="Q1133" s="816">
        <v>2</v>
      </c>
      <c r="R1133" s="816">
        <v>225</v>
      </c>
      <c r="S1133" s="879"/>
      <c r="U1133" s="815" t="s">
        <v>988</v>
      </c>
      <c r="V1133" s="815" t="s">
        <v>813</v>
      </c>
      <c r="W1133" s="816">
        <v>136</v>
      </c>
      <c r="X1133" s="815" t="s">
        <v>809</v>
      </c>
    </row>
    <row r="1134" spans="1:24" ht="15">
      <c r="A1134" s="815" t="s">
        <v>936</v>
      </c>
      <c r="B1134" s="815" t="s">
        <v>681</v>
      </c>
      <c r="C1134" s="815" t="s">
        <v>809</v>
      </c>
      <c r="D1134" s="815" t="s">
        <v>812</v>
      </c>
      <c r="E1134" s="816">
        <v>354</v>
      </c>
      <c r="G1134" s="815" t="s">
        <v>976</v>
      </c>
      <c r="H1134" s="816">
        <v>1</v>
      </c>
      <c r="I1134" s="816">
        <v>600</v>
      </c>
      <c r="K1134" s="815" t="s">
        <v>689</v>
      </c>
      <c r="L1134" s="815" t="s">
        <v>947</v>
      </c>
      <c r="M1134" s="815" t="s">
        <v>847</v>
      </c>
      <c r="N1134" s="816">
        <v>3</v>
      </c>
      <c r="P1134" s="815" t="s">
        <v>976</v>
      </c>
      <c r="Q1134" s="816">
        <v>3</v>
      </c>
      <c r="R1134" s="816">
        <v>123</v>
      </c>
      <c r="S1134" s="879"/>
      <c r="U1134" s="815" t="s">
        <v>969</v>
      </c>
      <c r="V1134" s="815" t="s">
        <v>814</v>
      </c>
      <c r="W1134" s="816">
        <v>36</v>
      </c>
      <c r="X1134" s="815" t="s">
        <v>810</v>
      </c>
    </row>
    <row r="1135" spans="1:24" ht="15">
      <c r="A1135" s="815" t="s">
        <v>936</v>
      </c>
      <c r="B1135" s="815" t="s">
        <v>681</v>
      </c>
      <c r="C1135" s="815" t="s">
        <v>809</v>
      </c>
      <c r="D1135" s="815" t="s">
        <v>811</v>
      </c>
      <c r="E1135" s="816">
        <v>303</v>
      </c>
      <c r="G1135" s="815" t="s">
        <v>976</v>
      </c>
      <c r="H1135" s="816">
        <v>2</v>
      </c>
      <c r="I1135" s="816">
        <v>1998</v>
      </c>
      <c r="K1135" s="815" t="s">
        <v>689</v>
      </c>
      <c r="L1135" s="815" t="s">
        <v>947</v>
      </c>
      <c r="M1135" s="815" t="s">
        <v>850</v>
      </c>
      <c r="N1135" s="816">
        <v>1</v>
      </c>
      <c r="P1135" s="815" t="s">
        <v>976</v>
      </c>
      <c r="Q1135" s="816">
        <v>4</v>
      </c>
      <c r="R1135" s="816">
        <v>980</v>
      </c>
      <c r="S1135" s="879"/>
      <c r="U1135" s="815" t="s">
        <v>969</v>
      </c>
      <c r="V1135" s="815" t="s">
        <v>814</v>
      </c>
      <c r="W1135" s="816">
        <v>13</v>
      </c>
      <c r="X1135" s="815" t="s">
        <v>809</v>
      </c>
    </row>
    <row r="1136" spans="1:24" ht="15">
      <c r="A1136" s="815" t="s">
        <v>936</v>
      </c>
      <c r="B1136" s="815" t="s">
        <v>683</v>
      </c>
      <c r="C1136" s="815" t="s">
        <v>810</v>
      </c>
      <c r="D1136" s="815" t="s">
        <v>812</v>
      </c>
      <c r="E1136" s="816">
        <v>7</v>
      </c>
      <c r="G1136" s="815" t="s">
        <v>976</v>
      </c>
      <c r="H1136" s="816">
        <v>3</v>
      </c>
      <c r="I1136" s="816">
        <v>1033</v>
      </c>
      <c r="K1136" s="815" t="s">
        <v>689</v>
      </c>
      <c r="L1136" s="815" t="s">
        <v>947</v>
      </c>
      <c r="M1136" s="815" t="s">
        <v>851</v>
      </c>
      <c r="N1136" s="816">
        <v>3</v>
      </c>
      <c r="P1136" s="815" t="s">
        <v>976</v>
      </c>
      <c r="Q1136" s="816">
        <v>5</v>
      </c>
      <c r="R1136" s="816">
        <v>137</v>
      </c>
      <c r="S1136" s="879"/>
      <c r="U1136" s="815" t="s">
        <v>969</v>
      </c>
      <c r="V1136" s="815" t="s">
        <v>813</v>
      </c>
      <c r="W1136" s="816">
        <v>42</v>
      </c>
      <c r="X1136" s="815" t="s">
        <v>810</v>
      </c>
    </row>
    <row r="1137" spans="1:24" ht="15">
      <c r="A1137" s="815" t="s">
        <v>936</v>
      </c>
      <c r="B1137" s="815" t="s">
        <v>683</v>
      </c>
      <c r="C1137" s="815" t="s">
        <v>810</v>
      </c>
      <c r="D1137" s="815" t="s">
        <v>811</v>
      </c>
      <c r="E1137" s="816">
        <v>9</v>
      </c>
      <c r="G1137" s="815" t="s">
        <v>976</v>
      </c>
      <c r="H1137" s="816">
        <v>4</v>
      </c>
      <c r="I1137" s="816">
        <v>4492</v>
      </c>
      <c r="K1137" s="815" t="s">
        <v>689</v>
      </c>
      <c r="L1137" s="815" t="s">
        <v>947</v>
      </c>
      <c r="M1137" s="815" t="s">
        <v>852</v>
      </c>
      <c r="N1137" s="816">
        <v>257</v>
      </c>
      <c r="P1137" s="815" t="s">
        <v>976</v>
      </c>
      <c r="Q1137" s="816">
        <v>6</v>
      </c>
      <c r="R1137" s="816">
        <v>132</v>
      </c>
      <c r="S1137" s="879"/>
      <c r="U1137" s="815" t="s">
        <v>969</v>
      </c>
      <c r="V1137" s="815" t="s">
        <v>813</v>
      </c>
      <c r="W1137" s="816">
        <v>106</v>
      </c>
      <c r="X1137" s="815" t="s">
        <v>809</v>
      </c>
    </row>
    <row r="1138" spans="1:24" ht="15">
      <c r="A1138" s="815" t="s">
        <v>936</v>
      </c>
      <c r="B1138" s="815" t="s">
        <v>683</v>
      </c>
      <c r="C1138" s="815" t="s">
        <v>809</v>
      </c>
      <c r="D1138" s="815" t="s">
        <v>812</v>
      </c>
      <c r="E1138" s="816">
        <v>1</v>
      </c>
      <c r="G1138" s="815" t="s">
        <v>976</v>
      </c>
      <c r="H1138" s="816">
        <v>5</v>
      </c>
      <c r="I1138" s="816">
        <v>763</v>
      </c>
      <c r="K1138" s="815" t="s">
        <v>689</v>
      </c>
      <c r="L1138" s="815" t="s">
        <v>947</v>
      </c>
      <c r="M1138" s="815" t="s">
        <v>853</v>
      </c>
      <c r="N1138" s="816">
        <v>20</v>
      </c>
      <c r="P1138" s="815" t="s">
        <v>976</v>
      </c>
      <c r="Q1138" s="816">
        <v>7</v>
      </c>
      <c r="R1138" s="816">
        <v>101</v>
      </c>
      <c r="S1138" s="879"/>
      <c r="U1138" s="815" t="s">
        <v>989</v>
      </c>
      <c r="V1138" s="815" t="s">
        <v>814</v>
      </c>
      <c r="W1138" s="816">
        <v>32</v>
      </c>
      <c r="X1138" s="815" t="s">
        <v>810</v>
      </c>
    </row>
    <row r="1139" spans="1:24" ht="15">
      <c r="A1139" s="815" t="s">
        <v>936</v>
      </c>
      <c r="B1139" s="815" t="s">
        <v>683</v>
      </c>
      <c r="C1139" s="815" t="s">
        <v>809</v>
      </c>
      <c r="D1139" s="815" t="s">
        <v>811</v>
      </c>
      <c r="E1139" s="816">
        <v>11</v>
      </c>
      <c r="G1139" s="815" t="s">
        <v>976</v>
      </c>
      <c r="H1139" s="816">
        <v>6</v>
      </c>
      <c r="I1139" s="816">
        <v>808</v>
      </c>
      <c r="K1139" s="815" t="s">
        <v>689</v>
      </c>
      <c r="L1139" s="815" t="s">
        <v>947</v>
      </c>
      <c r="M1139" s="815" t="s">
        <v>854</v>
      </c>
      <c r="N1139" s="816">
        <v>10</v>
      </c>
      <c r="P1139" s="815" t="s">
        <v>976</v>
      </c>
      <c r="Q1139" s="816">
        <v>8</v>
      </c>
      <c r="R1139" s="816">
        <v>87</v>
      </c>
      <c r="S1139" s="879"/>
      <c r="U1139" s="815" t="s">
        <v>989</v>
      </c>
      <c r="V1139" s="815" t="s">
        <v>814</v>
      </c>
      <c r="W1139" s="816">
        <v>12</v>
      </c>
      <c r="X1139" s="815" t="s">
        <v>809</v>
      </c>
    </row>
    <row r="1140" spans="1:24" ht="15">
      <c r="A1140" s="815" t="s">
        <v>936</v>
      </c>
      <c r="B1140" s="815" t="s">
        <v>815</v>
      </c>
      <c r="C1140" s="815" t="s">
        <v>810</v>
      </c>
      <c r="D1140" s="815" t="s">
        <v>812</v>
      </c>
      <c r="E1140" s="816">
        <v>3</v>
      </c>
      <c r="G1140" s="815" t="s">
        <v>976</v>
      </c>
      <c r="H1140" s="816">
        <v>7</v>
      </c>
      <c r="I1140" s="816">
        <v>823</v>
      </c>
      <c r="K1140" s="815" t="s">
        <v>689</v>
      </c>
      <c r="L1140" s="815" t="s">
        <v>947</v>
      </c>
      <c r="M1140" s="815" t="s">
        <v>855</v>
      </c>
      <c r="N1140" s="816">
        <v>5</v>
      </c>
      <c r="P1140" s="815" t="s">
        <v>976</v>
      </c>
      <c r="Q1140" s="816">
        <v>9</v>
      </c>
      <c r="R1140" s="816">
        <v>74</v>
      </c>
      <c r="S1140" s="879"/>
      <c r="U1140" s="815" t="s">
        <v>989</v>
      </c>
      <c r="V1140" s="815" t="s">
        <v>813</v>
      </c>
      <c r="W1140" s="816">
        <v>7</v>
      </c>
      <c r="X1140" s="815" t="s">
        <v>810</v>
      </c>
    </row>
    <row r="1141" spans="1:24" ht="15">
      <c r="A1141" s="815" t="s">
        <v>936</v>
      </c>
      <c r="B1141" s="815" t="s">
        <v>815</v>
      </c>
      <c r="C1141" s="815" t="s">
        <v>810</v>
      </c>
      <c r="D1141" s="815" t="s">
        <v>811</v>
      </c>
      <c r="E1141" s="816">
        <v>3</v>
      </c>
      <c r="G1141" s="815" t="s">
        <v>976</v>
      </c>
      <c r="H1141" s="816">
        <v>8</v>
      </c>
      <c r="I1141" s="816">
        <v>694</v>
      </c>
      <c r="K1141" s="815" t="s">
        <v>689</v>
      </c>
      <c r="L1141" s="815" t="s">
        <v>947</v>
      </c>
      <c r="M1141" s="815" t="s">
        <v>681</v>
      </c>
      <c r="N1141" s="816">
        <v>21</v>
      </c>
      <c r="P1141" s="815" t="s">
        <v>976</v>
      </c>
      <c r="Q1141" s="816">
        <v>10</v>
      </c>
      <c r="R1141" s="816">
        <v>43</v>
      </c>
      <c r="S1141" s="879"/>
      <c r="U1141" s="815" t="s">
        <v>989</v>
      </c>
      <c r="V1141" s="815" t="s">
        <v>813</v>
      </c>
      <c r="W1141" s="816">
        <v>67</v>
      </c>
      <c r="X1141" s="815" t="s">
        <v>809</v>
      </c>
    </row>
    <row r="1142" spans="1:24" ht="15">
      <c r="A1142" s="815" t="s">
        <v>936</v>
      </c>
      <c r="B1142" s="815" t="s">
        <v>815</v>
      </c>
      <c r="C1142" s="815" t="s">
        <v>809</v>
      </c>
      <c r="D1142" s="815" t="s">
        <v>812</v>
      </c>
      <c r="E1142" s="816">
        <v>4</v>
      </c>
      <c r="G1142" s="815" t="s">
        <v>976</v>
      </c>
      <c r="H1142" s="816">
        <v>9</v>
      </c>
      <c r="I1142" s="816">
        <v>577</v>
      </c>
      <c r="K1142" s="815" t="s">
        <v>689</v>
      </c>
      <c r="L1142" s="815" t="s">
        <v>947</v>
      </c>
      <c r="M1142" s="815" t="s">
        <v>857</v>
      </c>
      <c r="N1142" s="816">
        <v>24</v>
      </c>
      <c r="P1142" s="815" t="s">
        <v>976</v>
      </c>
      <c r="Q1142" s="816">
        <v>11</v>
      </c>
      <c r="R1142" s="816">
        <v>28</v>
      </c>
      <c r="S1142" s="879"/>
      <c r="U1142" s="815" t="s">
        <v>923</v>
      </c>
      <c r="V1142" s="815" t="s">
        <v>814</v>
      </c>
      <c r="W1142" s="816">
        <v>27</v>
      </c>
      <c r="X1142" s="815" t="s">
        <v>810</v>
      </c>
    </row>
    <row r="1143" spans="1:24" ht="15">
      <c r="A1143" s="815" t="s">
        <v>936</v>
      </c>
      <c r="B1143" s="815" t="s">
        <v>815</v>
      </c>
      <c r="C1143" s="815" t="s">
        <v>809</v>
      </c>
      <c r="D1143" s="815" t="s">
        <v>811</v>
      </c>
      <c r="E1143" s="816">
        <v>3</v>
      </c>
      <c r="G1143" s="815" t="s">
        <v>976</v>
      </c>
      <c r="H1143" s="816">
        <v>10</v>
      </c>
      <c r="I1143" s="816">
        <v>415</v>
      </c>
      <c r="K1143" s="815" t="s">
        <v>689</v>
      </c>
      <c r="L1143" s="815" t="s">
        <v>947</v>
      </c>
      <c r="M1143" s="815" t="s">
        <v>858</v>
      </c>
      <c r="N1143" s="816">
        <v>21</v>
      </c>
      <c r="P1143" s="815" t="s">
        <v>976</v>
      </c>
      <c r="Q1143" s="816">
        <v>12</v>
      </c>
      <c r="R1143" s="816">
        <v>40</v>
      </c>
      <c r="S1143" s="879"/>
      <c r="U1143" s="815" t="s">
        <v>923</v>
      </c>
      <c r="V1143" s="815" t="s">
        <v>814</v>
      </c>
      <c r="W1143" s="816">
        <v>18</v>
      </c>
      <c r="X1143" s="815" t="s">
        <v>809</v>
      </c>
    </row>
    <row r="1144" spans="1:24" ht="15">
      <c r="A1144" s="815" t="s">
        <v>936</v>
      </c>
      <c r="B1144" s="815" t="s">
        <v>814</v>
      </c>
      <c r="C1144" s="815" t="s">
        <v>810</v>
      </c>
      <c r="D1144" s="815" t="s">
        <v>812</v>
      </c>
      <c r="E1144" s="816">
        <v>1</v>
      </c>
      <c r="G1144" s="815" t="s">
        <v>976</v>
      </c>
      <c r="H1144" s="816">
        <v>11</v>
      </c>
      <c r="I1144" s="816">
        <v>273</v>
      </c>
      <c r="K1144" s="815" t="s">
        <v>689</v>
      </c>
      <c r="L1144" s="815" t="s">
        <v>947</v>
      </c>
      <c r="M1144" s="815" t="s">
        <v>859</v>
      </c>
      <c r="N1144" s="816">
        <v>12</v>
      </c>
      <c r="P1144" s="815" t="s">
        <v>962</v>
      </c>
      <c r="Q1144" s="816">
        <v>0</v>
      </c>
      <c r="R1144" s="816">
        <v>14</v>
      </c>
      <c r="S1144" s="879"/>
      <c r="U1144" s="815" t="s">
        <v>923</v>
      </c>
      <c r="V1144" s="815" t="s">
        <v>813</v>
      </c>
      <c r="W1144" s="816">
        <v>19</v>
      </c>
      <c r="X1144" s="815" t="s">
        <v>810</v>
      </c>
    </row>
    <row r="1145" spans="1:24" ht="15">
      <c r="A1145" s="815" t="s">
        <v>936</v>
      </c>
      <c r="B1145" s="815" t="s">
        <v>814</v>
      </c>
      <c r="C1145" s="815" t="s">
        <v>810</v>
      </c>
      <c r="D1145" s="815" t="s">
        <v>811</v>
      </c>
      <c r="E1145" s="816">
        <v>2</v>
      </c>
      <c r="G1145" s="815" t="s">
        <v>976</v>
      </c>
      <c r="H1145" s="816">
        <v>12</v>
      </c>
      <c r="I1145" s="816">
        <v>307</v>
      </c>
      <c r="K1145" s="815" t="s">
        <v>689</v>
      </c>
      <c r="L1145" s="815" t="s">
        <v>947</v>
      </c>
      <c r="M1145" s="815" t="s">
        <v>860</v>
      </c>
      <c r="N1145" s="816">
        <v>2</v>
      </c>
      <c r="P1145" s="815" t="s">
        <v>962</v>
      </c>
      <c r="Q1145" s="816">
        <v>1</v>
      </c>
      <c r="R1145" s="816">
        <v>55</v>
      </c>
      <c r="S1145" s="879"/>
      <c r="U1145" s="815" t="s">
        <v>923</v>
      </c>
      <c r="V1145" s="815" t="s">
        <v>813</v>
      </c>
      <c r="W1145" s="816">
        <v>96</v>
      </c>
      <c r="X1145" s="815" t="s">
        <v>809</v>
      </c>
    </row>
    <row r="1146" spans="1:24" ht="15">
      <c r="A1146" s="815" t="s">
        <v>936</v>
      </c>
      <c r="B1146" s="815" t="s">
        <v>997</v>
      </c>
      <c r="C1146" s="815" t="s">
        <v>810</v>
      </c>
      <c r="D1146" s="815" t="s">
        <v>812</v>
      </c>
      <c r="E1146" s="816">
        <v>4389</v>
      </c>
      <c r="G1146" s="815" t="s">
        <v>962</v>
      </c>
      <c r="H1146" s="816">
        <v>0</v>
      </c>
      <c r="I1146" s="816">
        <v>60</v>
      </c>
      <c r="K1146" s="815" t="s">
        <v>689</v>
      </c>
      <c r="L1146" s="815" t="s">
        <v>947</v>
      </c>
      <c r="M1146" s="815" t="s">
        <v>683</v>
      </c>
      <c r="N1146" s="816">
        <v>1</v>
      </c>
      <c r="P1146" s="815" t="s">
        <v>962</v>
      </c>
      <c r="Q1146" s="816">
        <v>2</v>
      </c>
      <c r="R1146" s="816">
        <v>167</v>
      </c>
      <c r="S1146" s="879"/>
      <c r="U1146" s="815" t="s">
        <v>990</v>
      </c>
      <c r="V1146" s="815" t="s">
        <v>814</v>
      </c>
      <c r="W1146" s="816">
        <v>29</v>
      </c>
      <c r="X1146" s="815" t="s">
        <v>810</v>
      </c>
    </row>
    <row r="1147" spans="1:24" ht="15">
      <c r="A1147" s="815" t="s">
        <v>936</v>
      </c>
      <c r="B1147" s="815" t="s">
        <v>997</v>
      </c>
      <c r="C1147" s="815" t="s">
        <v>810</v>
      </c>
      <c r="D1147" s="815" t="s">
        <v>811</v>
      </c>
      <c r="E1147" s="816">
        <v>1308</v>
      </c>
      <c r="G1147" s="815" t="s">
        <v>962</v>
      </c>
      <c r="H1147" s="816">
        <v>1</v>
      </c>
      <c r="I1147" s="816">
        <v>259</v>
      </c>
      <c r="K1147" s="815" t="s">
        <v>689</v>
      </c>
      <c r="L1147" s="815" t="s">
        <v>947</v>
      </c>
      <c r="M1147" s="815" t="s">
        <v>863</v>
      </c>
      <c r="N1147" s="816">
        <v>27</v>
      </c>
      <c r="P1147" s="815" t="s">
        <v>962</v>
      </c>
      <c r="Q1147" s="816">
        <v>3</v>
      </c>
      <c r="R1147" s="816">
        <v>93</v>
      </c>
      <c r="S1147" s="879"/>
      <c r="U1147" s="815" t="s">
        <v>990</v>
      </c>
      <c r="V1147" s="815" t="s">
        <v>814</v>
      </c>
      <c r="W1147" s="816">
        <v>22</v>
      </c>
      <c r="X1147" s="815" t="s">
        <v>809</v>
      </c>
    </row>
    <row r="1148" spans="1:24" ht="15">
      <c r="A1148" s="815" t="s">
        <v>936</v>
      </c>
      <c r="B1148" s="815" t="s">
        <v>997</v>
      </c>
      <c r="C1148" s="815" t="s">
        <v>809</v>
      </c>
      <c r="D1148" s="815" t="s">
        <v>812</v>
      </c>
      <c r="E1148" s="816">
        <v>4280</v>
      </c>
      <c r="G1148" s="815" t="s">
        <v>962</v>
      </c>
      <c r="H1148" s="816">
        <v>2</v>
      </c>
      <c r="I1148" s="816">
        <v>798</v>
      </c>
      <c r="K1148" s="815" t="s">
        <v>689</v>
      </c>
      <c r="L1148" s="815" t="s">
        <v>947</v>
      </c>
      <c r="M1148" s="815" t="s">
        <v>864</v>
      </c>
      <c r="N1148" s="816">
        <v>26</v>
      </c>
      <c r="P1148" s="815" t="s">
        <v>962</v>
      </c>
      <c r="Q1148" s="816">
        <v>4</v>
      </c>
      <c r="R1148" s="816">
        <v>664</v>
      </c>
      <c r="S1148" s="879"/>
      <c r="U1148" s="815" t="s">
        <v>990</v>
      </c>
      <c r="V1148" s="815" t="s">
        <v>813</v>
      </c>
      <c r="W1148" s="816">
        <v>25</v>
      </c>
      <c r="X1148" s="815" t="s">
        <v>810</v>
      </c>
    </row>
    <row r="1149" spans="1:24" ht="15">
      <c r="A1149" s="815" t="s">
        <v>936</v>
      </c>
      <c r="B1149" s="815" t="s">
        <v>997</v>
      </c>
      <c r="C1149" s="815" t="s">
        <v>809</v>
      </c>
      <c r="D1149" s="815" t="s">
        <v>811</v>
      </c>
      <c r="E1149" s="816">
        <v>1072</v>
      </c>
      <c r="G1149" s="815" t="s">
        <v>962</v>
      </c>
      <c r="H1149" s="816">
        <v>3</v>
      </c>
      <c r="I1149" s="816">
        <v>377</v>
      </c>
      <c r="K1149" s="815" t="s">
        <v>689</v>
      </c>
      <c r="L1149" s="815" t="s">
        <v>947</v>
      </c>
      <c r="M1149" s="815" t="s">
        <v>684</v>
      </c>
      <c r="N1149" s="816">
        <v>18</v>
      </c>
      <c r="P1149" s="815" t="s">
        <v>962</v>
      </c>
      <c r="Q1149" s="816">
        <v>5</v>
      </c>
      <c r="R1149" s="816">
        <v>45</v>
      </c>
      <c r="S1149" s="879"/>
      <c r="U1149" s="815" t="s">
        <v>990</v>
      </c>
      <c r="V1149" s="815" t="s">
        <v>813</v>
      </c>
      <c r="W1149" s="816">
        <v>126</v>
      </c>
      <c r="X1149" s="815" t="s">
        <v>809</v>
      </c>
    </row>
    <row r="1150" spans="1:24" ht="15">
      <c r="A1150" s="815" t="s">
        <v>936</v>
      </c>
      <c r="B1150" s="815" t="s">
        <v>998</v>
      </c>
      <c r="C1150" s="815" t="s">
        <v>810</v>
      </c>
      <c r="D1150" s="815" t="s">
        <v>811</v>
      </c>
      <c r="E1150" s="816">
        <v>2</v>
      </c>
      <c r="G1150" s="815" t="s">
        <v>962</v>
      </c>
      <c r="H1150" s="816">
        <v>4</v>
      </c>
      <c r="I1150" s="816">
        <v>1519</v>
      </c>
      <c r="K1150" s="815" t="s">
        <v>689</v>
      </c>
      <c r="L1150" s="815" t="s">
        <v>947</v>
      </c>
      <c r="M1150" s="815" t="s">
        <v>687</v>
      </c>
      <c r="N1150" s="816">
        <v>10016</v>
      </c>
      <c r="P1150" s="815" t="s">
        <v>962</v>
      </c>
      <c r="Q1150" s="816">
        <v>6</v>
      </c>
      <c r="R1150" s="816">
        <v>56</v>
      </c>
      <c r="S1150" s="879"/>
      <c r="U1150" s="815" t="s">
        <v>911</v>
      </c>
      <c r="V1150" s="815" t="s">
        <v>814</v>
      </c>
      <c r="W1150" s="816">
        <v>1</v>
      </c>
      <c r="X1150" s="815" t="s">
        <v>809</v>
      </c>
    </row>
    <row r="1151" spans="1:24" ht="15">
      <c r="A1151" s="815" t="s">
        <v>936</v>
      </c>
      <c r="B1151" s="815" t="s">
        <v>998</v>
      </c>
      <c r="C1151" s="815" t="s">
        <v>809</v>
      </c>
      <c r="D1151" s="815" t="s">
        <v>812</v>
      </c>
      <c r="E1151" s="816">
        <v>6</v>
      </c>
      <c r="G1151" s="815" t="s">
        <v>962</v>
      </c>
      <c r="H1151" s="816">
        <v>5</v>
      </c>
      <c r="I1151" s="816">
        <v>215</v>
      </c>
      <c r="K1151" s="815" t="s">
        <v>689</v>
      </c>
      <c r="L1151" s="815" t="s">
        <v>947</v>
      </c>
      <c r="M1151" s="815" t="s">
        <v>688</v>
      </c>
      <c r="N1151" s="816">
        <v>2</v>
      </c>
      <c r="P1151" s="815" t="s">
        <v>962</v>
      </c>
      <c r="Q1151" s="816">
        <v>7</v>
      </c>
      <c r="R1151" s="816">
        <v>44</v>
      </c>
      <c r="S1151" s="879"/>
      <c r="U1151" s="815" t="s">
        <v>911</v>
      </c>
      <c r="V1151" s="815" t="s">
        <v>813</v>
      </c>
      <c r="W1151" s="816">
        <v>2</v>
      </c>
      <c r="X1151" s="815" t="s">
        <v>810</v>
      </c>
    </row>
    <row r="1152" spans="1:24" ht="15">
      <c r="A1152" s="815" t="s">
        <v>936</v>
      </c>
      <c r="B1152" s="815" t="s">
        <v>998</v>
      </c>
      <c r="C1152" s="815" t="s">
        <v>809</v>
      </c>
      <c r="D1152" s="815" t="s">
        <v>811</v>
      </c>
      <c r="E1152" s="816">
        <v>4</v>
      </c>
      <c r="G1152" s="815" t="s">
        <v>962</v>
      </c>
      <c r="H1152" s="816">
        <v>6</v>
      </c>
      <c r="I1152" s="816">
        <v>245</v>
      </c>
      <c r="K1152" s="815" t="s">
        <v>689</v>
      </c>
      <c r="L1152" s="815" t="s">
        <v>947</v>
      </c>
      <c r="M1152" s="815" t="s">
        <v>689</v>
      </c>
      <c r="N1152" s="816">
        <v>25</v>
      </c>
      <c r="P1152" s="815" t="s">
        <v>962</v>
      </c>
      <c r="Q1152" s="816">
        <v>8</v>
      </c>
      <c r="R1152" s="816">
        <v>28</v>
      </c>
      <c r="S1152" s="879"/>
      <c r="U1152" s="815" t="s">
        <v>911</v>
      </c>
      <c r="V1152" s="815" t="s">
        <v>813</v>
      </c>
      <c r="W1152" s="816">
        <v>13</v>
      </c>
      <c r="X1152" s="815" t="s">
        <v>809</v>
      </c>
    </row>
    <row r="1153" spans="1:24" ht="15">
      <c r="A1153" s="815" t="s">
        <v>937</v>
      </c>
      <c r="B1153" s="815" t="s">
        <v>677</v>
      </c>
      <c r="C1153" s="815" t="s">
        <v>810</v>
      </c>
      <c r="D1153" s="815" t="s">
        <v>812</v>
      </c>
      <c r="E1153" s="816">
        <v>881</v>
      </c>
      <c r="G1153" s="815" t="s">
        <v>962</v>
      </c>
      <c r="H1153" s="816">
        <v>7</v>
      </c>
      <c r="I1153" s="816">
        <v>281</v>
      </c>
      <c r="K1153" s="815" t="s">
        <v>689</v>
      </c>
      <c r="L1153" s="815" t="s">
        <v>947</v>
      </c>
      <c r="M1153" s="815" t="s">
        <v>690</v>
      </c>
      <c r="N1153" s="816">
        <v>11</v>
      </c>
      <c r="P1153" s="815" t="s">
        <v>962</v>
      </c>
      <c r="Q1153" s="816">
        <v>9</v>
      </c>
      <c r="R1153" s="816">
        <v>24</v>
      </c>
      <c r="S1153" s="879"/>
      <c r="U1153" s="815" t="s">
        <v>924</v>
      </c>
      <c r="V1153" s="815" t="s">
        <v>814</v>
      </c>
      <c r="W1153" s="816">
        <v>7</v>
      </c>
      <c r="X1153" s="815" t="s">
        <v>810</v>
      </c>
    </row>
    <row r="1154" spans="1:24" ht="15">
      <c r="A1154" s="815" t="s">
        <v>937</v>
      </c>
      <c r="B1154" s="815" t="s">
        <v>677</v>
      </c>
      <c r="C1154" s="815" t="s">
        <v>810</v>
      </c>
      <c r="D1154" s="815" t="s">
        <v>811</v>
      </c>
      <c r="E1154" s="816">
        <v>614</v>
      </c>
      <c r="G1154" s="815" t="s">
        <v>962</v>
      </c>
      <c r="H1154" s="816">
        <v>8</v>
      </c>
      <c r="I1154" s="816">
        <v>218</v>
      </c>
      <c r="K1154" s="815" t="s">
        <v>689</v>
      </c>
      <c r="L1154" s="815" t="s">
        <v>947</v>
      </c>
      <c r="M1154" s="815" t="s">
        <v>691</v>
      </c>
      <c r="N1154" s="816">
        <v>1350</v>
      </c>
      <c r="P1154" s="815" t="s">
        <v>962</v>
      </c>
      <c r="Q1154" s="816">
        <v>10</v>
      </c>
      <c r="R1154" s="816">
        <v>14</v>
      </c>
      <c r="S1154" s="879"/>
      <c r="U1154" s="815" t="s">
        <v>924</v>
      </c>
      <c r="V1154" s="815" t="s">
        <v>814</v>
      </c>
      <c r="W1154" s="816">
        <v>11</v>
      </c>
      <c r="X1154" s="815" t="s">
        <v>809</v>
      </c>
    </row>
    <row r="1155" spans="1:24" ht="15">
      <c r="A1155" s="815" t="s">
        <v>937</v>
      </c>
      <c r="B1155" s="815" t="s">
        <v>677</v>
      </c>
      <c r="C1155" s="815" t="s">
        <v>809</v>
      </c>
      <c r="D1155" s="815" t="s">
        <v>812</v>
      </c>
      <c r="E1155" s="816">
        <v>854</v>
      </c>
      <c r="G1155" s="815" t="s">
        <v>962</v>
      </c>
      <c r="H1155" s="816">
        <v>9</v>
      </c>
      <c r="I1155" s="816">
        <v>154</v>
      </c>
      <c r="K1155" s="815" t="s">
        <v>689</v>
      </c>
      <c r="L1155" s="815" t="s">
        <v>949</v>
      </c>
      <c r="M1155" s="815" t="s">
        <v>848</v>
      </c>
      <c r="N1155" s="816">
        <v>1</v>
      </c>
      <c r="P1155" s="815" t="s">
        <v>962</v>
      </c>
      <c r="Q1155" s="816">
        <v>11</v>
      </c>
      <c r="R1155" s="816">
        <v>7</v>
      </c>
      <c r="S1155" s="879"/>
      <c r="U1155" s="815" t="s">
        <v>924</v>
      </c>
      <c r="V1155" s="815" t="s">
        <v>813</v>
      </c>
      <c r="W1155" s="816">
        <v>9</v>
      </c>
      <c r="X1155" s="815" t="s">
        <v>810</v>
      </c>
    </row>
    <row r="1156" spans="1:24" ht="15">
      <c r="A1156" s="815" t="s">
        <v>937</v>
      </c>
      <c r="B1156" s="815" t="s">
        <v>677</v>
      </c>
      <c r="C1156" s="815" t="s">
        <v>809</v>
      </c>
      <c r="D1156" s="815" t="s">
        <v>811</v>
      </c>
      <c r="E1156" s="816">
        <v>602</v>
      </c>
      <c r="G1156" s="815" t="s">
        <v>962</v>
      </c>
      <c r="H1156" s="816">
        <v>10</v>
      </c>
      <c r="I1156" s="816">
        <v>121</v>
      </c>
      <c r="K1156" s="815" t="s">
        <v>689</v>
      </c>
      <c r="L1156" s="815" t="s">
        <v>949</v>
      </c>
      <c r="M1156" s="815" t="s">
        <v>851</v>
      </c>
      <c r="N1156" s="816">
        <v>1</v>
      </c>
      <c r="P1156" s="815" t="s">
        <v>962</v>
      </c>
      <c r="Q1156" s="816">
        <v>12</v>
      </c>
      <c r="R1156" s="816">
        <v>9</v>
      </c>
      <c r="S1156" s="879"/>
      <c r="U1156" s="815" t="s">
        <v>924</v>
      </c>
      <c r="V1156" s="815" t="s">
        <v>813</v>
      </c>
      <c r="W1156" s="816">
        <v>42</v>
      </c>
      <c r="X1156" s="815" t="s">
        <v>809</v>
      </c>
    </row>
    <row r="1157" spans="1:24" ht="15">
      <c r="A1157" s="815" t="s">
        <v>937</v>
      </c>
      <c r="B1157" s="815" t="s">
        <v>681</v>
      </c>
      <c r="C1157" s="815" t="s">
        <v>810</v>
      </c>
      <c r="D1157" s="815" t="s">
        <v>812</v>
      </c>
      <c r="E1157" s="816">
        <v>96</v>
      </c>
      <c r="G1157" s="815" t="s">
        <v>962</v>
      </c>
      <c r="H1157" s="816">
        <v>11</v>
      </c>
      <c r="I1157" s="816">
        <v>84</v>
      </c>
      <c r="K1157" s="815" t="s">
        <v>689</v>
      </c>
      <c r="L1157" s="815" t="s">
        <v>949</v>
      </c>
      <c r="M1157" s="815" t="s">
        <v>853</v>
      </c>
      <c r="N1157" s="816">
        <v>8</v>
      </c>
      <c r="P1157" s="815" t="s">
        <v>977</v>
      </c>
      <c r="Q1157" s="816">
        <v>0</v>
      </c>
      <c r="R1157" s="816">
        <v>24</v>
      </c>
      <c r="S1157" s="879"/>
      <c r="U1157" s="815" t="s">
        <v>970</v>
      </c>
      <c r="V1157" s="815" t="s">
        <v>815</v>
      </c>
      <c r="W1157" s="816">
        <v>1</v>
      </c>
      <c r="X1157" s="815" t="s">
        <v>810</v>
      </c>
    </row>
    <row r="1158" spans="1:24" ht="15">
      <c r="A1158" s="815" t="s">
        <v>937</v>
      </c>
      <c r="B1158" s="815" t="s">
        <v>681</v>
      </c>
      <c r="C1158" s="815" t="s">
        <v>810</v>
      </c>
      <c r="D1158" s="815" t="s">
        <v>811</v>
      </c>
      <c r="E1158" s="816">
        <v>48</v>
      </c>
      <c r="G1158" s="815" t="s">
        <v>962</v>
      </c>
      <c r="H1158" s="816">
        <v>12</v>
      </c>
      <c r="I1158" s="816">
        <v>118</v>
      </c>
      <c r="K1158" s="815" t="s">
        <v>689</v>
      </c>
      <c r="L1158" s="815" t="s">
        <v>949</v>
      </c>
      <c r="M1158" s="815" t="s">
        <v>681</v>
      </c>
      <c r="N1158" s="816">
        <v>3</v>
      </c>
      <c r="P1158" s="815" t="s">
        <v>977</v>
      </c>
      <c r="Q1158" s="816">
        <v>1</v>
      </c>
      <c r="R1158" s="816">
        <v>98</v>
      </c>
      <c r="S1158" s="879"/>
      <c r="U1158" s="815" t="s">
        <v>970</v>
      </c>
      <c r="V1158" s="815" t="s">
        <v>814</v>
      </c>
      <c r="W1158" s="816">
        <v>234</v>
      </c>
      <c r="X1158" s="815" t="s">
        <v>810</v>
      </c>
    </row>
    <row r="1159" spans="1:24" ht="15">
      <c r="A1159" s="815" t="s">
        <v>937</v>
      </c>
      <c r="B1159" s="815" t="s">
        <v>681</v>
      </c>
      <c r="C1159" s="815" t="s">
        <v>809</v>
      </c>
      <c r="D1159" s="815" t="s">
        <v>812</v>
      </c>
      <c r="E1159" s="816">
        <v>101</v>
      </c>
      <c r="G1159" s="815" t="s">
        <v>977</v>
      </c>
      <c r="H1159" s="816">
        <v>0</v>
      </c>
      <c r="I1159" s="816">
        <v>124</v>
      </c>
      <c r="K1159" s="815" t="s">
        <v>689</v>
      </c>
      <c r="L1159" s="815" t="s">
        <v>949</v>
      </c>
      <c r="M1159" s="815" t="s">
        <v>857</v>
      </c>
      <c r="N1159" s="816">
        <v>2</v>
      </c>
      <c r="P1159" s="815" t="s">
        <v>977</v>
      </c>
      <c r="Q1159" s="816">
        <v>2</v>
      </c>
      <c r="R1159" s="816">
        <v>358</v>
      </c>
      <c r="S1159" s="879"/>
      <c r="U1159" s="815" t="s">
        <v>970</v>
      </c>
      <c r="V1159" s="815" t="s">
        <v>814</v>
      </c>
      <c r="W1159" s="816">
        <v>164</v>
      </c>
      <c r="X1159" s="815" t="s">
        <v>809</v>
      </c>
    </row>
    <row r="1160" spans="1:24" ht="15">
      <c r="A1160" s="815" t="s">
        <v>937</v>
      </c>
      <c r="B1160" s="815" t="s">
        <v>681</v>
      </c>
      <c r="C1160" s="815" t="s">
        <v>809</v>
      </c>
      <c r="D1160" s="815" t="s">
        <v>811</v>
      </c>
      <c r="E1160" s="816">
        <v>73</v>
      </c>
      <c r="G1160" s="815" t="s">
        <v>977</v>
      </c>
      <c r="H1160" s="816">
        <v>1</v>
      </c>
      <c r="I1160" s="816">
        <v>488</v>
      </c>
      <c r="K1160" s="815" t="s">
        <v>689</v>
      </c>
      <c r="L1160" s="815" t="s">
        <v>949</v>
      </c>
      <c r="M1160" s="815" t="s">
        <v>858</v>
      </c>
      <c r="N1160" s="816">
        <v>4</v>
      </c>
      <c r="P1160" s="815" t="s">
        <v>977</v>
      </c>
      <c r="Q1160" s="816">
        <v>3</v>
      </c>
      <c r="R1160" s="816">
        <v>143</v>
      </c>
      <c r="S1160" s="879"/>
      <c r="U1160" s="815" t="s">
        <v>970</v>
      </c>
      <c r="V1160" s="815" t="s">
        <v>813</v>
      </c>
      <c r="W1160" s="816">
        <v>180</v>
      </c>
      <c r="X1160" s="815" t="s">
        <v>810</v>
      </c>
    </row>
    <row r="1161" spans="1:24" ht="15">
      <c r="A1161" s="815" t="s">
        <v>937</v>
      </c>
      <c r="B1161" s="815" t="s">
        <v>997</v>
      </c>
      <c r="C1161" s="815" t="s">
        <v>810</v>
      </c>
      <c r="D1161" s="815" t="s">
        <v>812</v>
      </c>
      <c r="E1161" s="816">
        <v>70</v>
      </c>
      <c r="G1161" s="815" t="s">
        <v>977</v>
      </c>
      <c r="H1161" s="816">
        <v>2</v>
      </c>
      <c r="I1161" s="816">
        <v>1568</v>
      </c>
      <c r="K1161" s="815" t="s">
        <v>689</v>
      </c>
      <c r="L1161" s="815" t="s">
        <v>949</v>
      </c>
      <c r="M1161" s="815" t="s">
        <v>859</v>
      </c>
      <c r="N1161" s="816">
        <v>18</v>
      </c>
      <c r="P1161" s="815" t="s">
        <v>977</v>
      </c>
      <c r="Q1161" s="816">
        <v>4</v>
      </c>
      <c r="R1161" s="816">
        <v>1017</v>
      </c>
      <c r="S1161" s="879"/>
      <c r="U1161" s="815" t="s">
        <v>970</v>
      </c>
      <c r="V1161" s="815" t="s">
        <v>813</v>
      </c>
      <c r="W1161" s="816">
        <v>405</v>
      </c>
      <c r="X1161" s="815" t="s">
        <v>809</v>
      </c>
    </row>
    <row r="1162" spans="1:24" ht="15">
      <c r="A1162" s="815" t="s">
        <v>937</v>
      </c>
      <c r="B1162" s="815" t="s">
        <v>997</v>
      </c>
      <c r="C1162" s="815" t="s">
        <v>810</v>
      </c>
      <c r="D1162" s="815" t="s">
        <v>811</v>
      </c>
      <c r="E1162" s="816">
        <v>73</v>
      </c>
      <c r="G1162" s="815" t="s">
        <v>977</v>
      </c>
      <c r="H1162" s="816">
        <v>3</v>
      </c>
      <c r="I1162" s="816">
        <v>809</v>
      </c>
      <c r="K1162" s="815" t="s">
        <v>689</v>
      </c>
      <c r="L1162" s="815" t="s">
        <v>949</v>
      </c>
      <c r="M1162" s="815" t="s">
        <v>863</v>
      </c>
      <c r="N1162" s="816">
        <v>84</v>
      </c>
      <c r="P1162" s="815" t="s">
        <v>977</v>
      </c>
      <c r="Q1162" s="816">
        <v>5</v>
      </c>
      <c r="R1162" s="816">
        <v>130</v>
      </c>
      <c r="S1162" s="879"/>
      <c r="U1162" s="815" t="s">
        <v>925</v>
      </c>
      <c r="V1162" s="815" t="s">
        <v>814</v>
      </c>
      <c r="W1162" s="816">
        <v>25</v>
      </c>
      <c r="X1162" s="815" t="s">
        <v>810</v>
      </c>
    </row>
    <row r="1163" spans="1:24" ht="15">
      <c r="A1163" s="815" t="s">
        <v>937</v>
      </c>
      <c r="B1163" s="815" t="s">
        <v>997</v>
      </c>
      <c r="C1163" s="815" t="s">
        <v>809</v>
      </c>
      <c r="D1163" s="815" t="s">
        <v>812</v>
      </c>
      <c r="E1163" s="816">
        <v>85</v>
      </c>
      <c r="G1163" s="815" t="s">
        <v>977</v>
      </c>
      <c r="H1163" s="816">
        <v>4</v>
      </c>
      <c r="I1163" s="816">
        <v>3652</v>
      </c>
      <c r="K1163" s="815" t="s">
        <v>689</v>
      </c>
      <c r="L1163" s="815" t="s">
        <v>949</v>
      </c>
      <c r="M1163" s="815" t="s">
        <v>864</v>
      </c>
      <c r="N1163" s="816">
        <v>28</v>
      </c>
      <c r="P1163" s="815" t="s">
        <v>977</v>
      </c>
      <c r="Q1163" s="816">
        <v>6</v>
      </c>
      <c r="R1163" s="816">
        <v>119</v>
      </c>
      <c r="S1163" s="879"/>
      <c r="U1163" s="815" t="s">
        <v>925</v>
      </c>
      <c r="V1163" s="815" t="s">
        <v>814</v>
      </c>
      <c r="W1163" s="816">
        <v>23</v>
      </c>
      <c r="X1163" s="815" t="s">
        <v>809</v>
      </c>
    </row>
    <row r="1164" spans="1:24" ht="15">
      <c r="A1164" s="815" t="s">
        <v>937</v>
      </c>
      <c r="B1164" s="815" t="s">
        <v>997</v>
      </c>
      <c r="C1164" s="815" t="s">
        <v>809</v>
      </c>
      <c r="D1164" s="815" t="s">
        <v>811</v>
      </c>
      <c r="E1164" s="816">
        <v>68</v>
      </c>
      <c r="G1164" s="815" t="s">
        <v>977</v>
      </c>
      <c r="H1164" s="816">
        <v>5</v>
      </c>
      <c r="I1164" s="816">
        <v>503</v>
      </c>
      <c r="K1164" s="815" t="s">
        <v>689</v>
      </c>
      <c r="L1164" s="815" t="s">
        <v>949</v>
      </c>
      <c r="M1164" s="815" t="s">
        <v>684</v>
      </c>
      <c r="N1164" s="816">
        <v>1</v>
      </c>
      <c r="P1164" s="815" t="s">
        <v>977</v>
      </c>
      <c r="Q1164" s="816">
        <v>7</v>
      </c>
      <c r="R1164" s="816">
        <v>119</v>
      </c>
      <c r="S1164" s="879"/>
      <c r="U1164" s="815" t="s">
        <v>925</v>
      </c>
      <c r="V1164" s="815" t="s">
        <v>813</v>
      </c>
      <c r="W1164" s="816">
        <v>50</v>
      </c>
      <c r="X1164" s="815" t="s">
        <v>810</v>
      </c>
    </row>
    <row r="1165" spans="1:24" ht="15">
      <c r="A1165" s="815" t="s">
        <v>937</v>
      </c>
      <c r="B1165" s="815" t="s">
        <v>998</v>
      </c>
      <c r="C1165" s="815" t="s">
        <v>810</v>
      </c>
      <c r="D1165" s="815" t="s">
        <v>812</v>
      </c>
      <c r="E1165" s="816">
        <v>1</v>
      </c>
      <c r="G1165" s="815" t="s">
        <v>977</v>
      </c>
      <c r="H1165" s="816">
        <v>6</v>
      </c>
      <c r="I1165" s="816">
        <v>629</v>
      </c>
      <c r="K1165" s="815" t="s">
        <v>689</v>
      </c>
      <c r="L1165" s="815" t="s">
        <v>949</v>
      </c>
      <c r="M1165" s="815" t="s">
        <v>687</v>
      </c>
      <c r="N1165" s="816">
        <v>1633</v>
      </c>
      <c r="P1165" s="815" t="s">
        <v>977</v>
      </c>
      <c r="Q1165" s="816">
        <v>8</v>
      </c>
      <c r="R1165" s="816">
        <v>93</v>
      </c>
      <c r="S1165" s="879"/>
      <c r="U1165" s="815" t="s">
        <v>925</v>
      </c>
      <c r="V1165" s="815" t="s">
        <v>813</v>
      </c>
      <c r="W1165" s="816">
        <v>150</v>
      </c>
      <c r="X1165" s="815" t="s">
        <v>809</v>
      </c>
    </row>
    <row r="1166" spans="1:24" ht="15">
      <c r="A1166" s="815" t="s">
        <v>939</v>
      </c>
      <c r="B1166" s="815" t="s">
        <v>996</v>
      </c>
      <c r="C1166" s="815" t="s">
        <v>810</v>
      </c>
      <c r="D1166" s="815" t="s">
        <v>811</v>
      </c>
      <c r="E1166" s="816">
        <v>2</v>
      </c>
      <c r="G1166" s="815" t="s">
        <v>977</v>
      </c>
      <c r="H1166" s="816">
        <v>7</v>
      </c>
      <c r="I1166" s="816">
        <v>662</v>
      </c>
      <c r="K1166" s="815" t="s">
        <v>689</v>
      </c>
      <c r="L1166" s="815" t="s">
        <v>949</v>
      </c>
      <c r="M1166" s="815" t="s">
        <v>688</v>
      </c>
      <c r="N1166" s="816">
        <v>3</v>
      </c>
      <c r="P1166" s="815" t="s">
        <v>977</v>
      </c>
      <c r="Q1166" s="816">
        <v>9</v>
      </c>
      <c r="R1166" s="816">
        <v>45</v>
      </c>
      <c r="S1166" s="879"/>
      <c r="U1166" s="815" t="s">
        <v>878</v>
      </c>
      <c r="V1166" s="815" t="s">
        <v>814</v>
      </c>
      <c r="W1166" s="816">
        <v>9</v>
      </c>
      <c r="X1166" s="815" t="s">
        <v>810</v>
      </c>
    </row>
    <row r="1167" spans="1:24" ht="15">
      <c r="A1167" s="815" t="s">
        <v>939</v>
      </c>
      <c r="B1167" s="815" t="s">
        <v>996</v>
      </c>
      <c r="C1167" s="815" t="s">
        <v>809</v>
      </c>
      <c r="D1167" s="815" t="s">
        <v>811</v>
      </c>
      <c r="E1167" s="816">
        <v>2</v>
      </c>
      <c r="G1167" s="815" t="s">
        <v>977</v>
      </c>
      <c r="H1167" s="816">
        <v>8</v>
      </c>
      <c r="I1167" s="816">
        <v>614</v>
      </c>
      <c r="K1167" s="815" t="s">
        <v>689</v>
      </c>
      <c r="L1167" s="815" t="s">
        <v>949</v>
      </c>
      <c r="M1167" s="815" t="s">
        <v>690</v>
      </c>
      <c r="N1167" s="816">
        <v>3</v>
      </c>
      <c r="P1167" s="815" t="s">
        <v>977</v>
      </c>
      <c r="Q1167" s="816">
        <v>10</v>
      </c>
      <c r="R1167" s="816">
        <v>34</v>
      </c>
      <c r="S1167" s="879"/>
      <c r="U1167" s="815" t="s">
        <v>878</v>
      </c>
      <c r="V1167" s="815" t="s">
        <v>814</v>
      </c>
      <c r="W1167" s="816">
        <v>5</v>
      </c>
      <c r="X1167" s="815" t="s">
        <v>809</v>
      </c>
    </row>
    <row r="1168" spans="1:24" ht="15">
      <c r="A1168" s="815" t="s">
        <v>939</v>
      </c>
      <c r="B1168" s="815" t="s">
        <v>677</v>
      </c>
      <c r="C1168" s="815" t="s">
        <v>810</v>
      </c>
      <c r="D1168" s="815" t="s">
        <v>812</v>
      </c>
      <c r="E1168" s="816">
        <v>1352</v>
      </c>
      <c r="G1168" s="815" t="s">
        <v>977</v>
      </c>
      <c r="H1168" s="816">
        <v>9</v>
      </c>
      <c r="I1168" s="816">
        <v>465</v>
      </c>
      <c r="K1168" s="815" t="s">
        <v>689</v>
      </c>
      <c r="L1168" s="815" t="s">
        <v>949</v>
      </c>
      <c r="M1168" s="815" t="s">
        <v>691</v>
      </c>
      <c r="N1168" s="816">
        <v>1315</v>
      </c>
      <c r="P1168" s="815" t="s">
        <v>977</v>
      </c>
      <c r="Q1168" s="816">
        <v>11</v>
      </c>
      <c r="R1168" s="816">
        <v>25</v>
      </c>
      <c r="S1168" s="879"/>
      <c r="U1168" s="815" t="s">
        <v>878</v>
      </c>
      <c r="V1168" s="815" t="s">
        <v>813</v>
      </c>
      <c r="W1168" s="816">
        <v>43</v>
      </c>
      <c r="X1168" s="815" t="s">
        <v>810</v>
      </c>
    </row>
    <row r="1169" spans="1:24" ht="15">
      <c r="A1169" s="815" t="s">
        <v>939</v>
      </c>
      <c r="B1169" s="815" t="s">
        <v>677</v>
      </c>
      <c r="C1169" s="815" t="s">
        <v>810</v>
      </c>
      <c r="D1169" s="815" t="s">
        <v>811</v>
      </c>
      <c r="E1169" s="816">
        <v>2856</v>
      </c>
      <c r="G1169" s="815" t="s">
        <v>977</v>
      </c>
      <c r="H1169" s="816">
        <v>10</v>
      </c>
      <c r="I1169" s="816">
        <v>324</v>
      </c>
      <c r="K1169" s="815" t="s">
        <v>689</v>
      </c>
      <c r="L1169" s="815" t="s">
        <v>957</v>
      </c>
      <c r="M1169" s="815" t="s">
        <v>677</v>
      </c>
      <c r="N1169" s="816">
        <v>12</v>
      </c>
      <c r="P1169" s="815" t="s">
        <v>977</v>
      </c>
      <c r="Q1169" s="816">
        <v>12</v>
      </c>
      <c r="R1169" s="816">
        <v>45</v>
      </c>
      <c r="S1169" s="879"/>
      <c r="U1169" s="815" t="s">
        <v>878</v>
      </c>
      <c r="V1169" s="815" t="s">
        <v>813</v>
      </c>
      <c r="W1169" s="816">
        <v>88</v>
      </c>
      <c r="X1169" s="815" t="s">
        <v>809</v>
      </c>
    </row>
    <row r="1170" spans="1:24" ht="15">
      <c r="A1170" s="815" t="s">
        <v>939</v>
      </c>
      <c r="B1170" s="815" t="s">
        <v>677</v>
      </c>
      <c r="C1170" s="815" t="s">
        <v>809</v>
      </c>
      <c r="D1170" s="815" t="s">
        <v>812</v>
      </c>
      <c r="E1170" s="816">
        <v>1190</v>
      </c>
      <c r="G1170" s="815" t="s">
        <v>977</v>
      </c>
      <c r="H1170" s="816">
        <v>11</v>
      </c>
      <c r="I1170" s="816">
        <v>252</v>
      </c>
      <c r="K1170" s="815" t="s">
        <v>689</v>
      </c>
      <c r="L1170" s="815" t="s">
        <v>957</v>
      </c>
      <c r="M1170" s="815" t="s">
        <v>847</v>
      </c>
      <c r="N1170" s="816">
        <v>23</v>
      </c>
      <c r="P1170" s="815" t="s">
        <v>978</v>
      </c>
      <c r="Q1170" s="816">
        <v>0</v>
      </c>
      <c r="R1170" s="816">
        <v>4</v>
      </c>
      <c r="S1170" s="879"/>
      <c r="U1170" s="815" t="s">
        <v>891</v>
      </c>
      <c r="V1170" s="815" t="s">
        <v>814</v>
      </c>
      <c r="W1170" s="816">
        <v>30</v>
      </c>
      <c r="X1170" s="815" t="s">
        <v>810</v>
      </c>
    </row>
    <row r="1171" spans="1:24" ht="15">
      <c r="A1171" s="815" t="s">
        <v>939</v>
      </c>
      <c r="B1171" s="815" t="s">
        <v>677</v>
      </c>
      <c r="C1171" s="815" t="s">
        <v>809</v>
      </c>
      <c r="D1171" s="815" t="s">
        <v>811</v>
      </c>
      <c r="E1171" s="816">
        <v>2657</v>
      </c>
      <c r="G1171" s="815" t="s">
        <v>977</v>
      </c>
      <c r="H1171" s="816">
        <v>12</v>
      </c>
      <c r="I1171" s="816">
        <v>348</v>
      </c>
      <c r="K1171" s="815" t="s">
        <v>689</v>
      </c>
      <c r="L1171" s="815" t="s">
        <v>957</v>
      </c>
      <c r="M1171" s="815" t="s">
        <v>848</v>
      </c>
      <c r="N1171" s="816">
        <v>3</v>
      </c>
      <c r="P1171" s="815" t="s">
        <v>978</v>
      </c>
      <c r="Q1171" s="816">
        <v>1</v>
      </c>
      <c r="R1171" s="816">
        <v>22</v>
      </c>
      <c r="S1171" s="879"/>
      <c r="U1171" s="815" t="s">
        <v>891</v>
      </c>
      <c r="V1171" s="815" t="s">
        <v>814</v>
      </c>
      <c r="W1171" s="816">
        <v>14</v>
      </c>
      <c r="X1171" s="815" t="s">
        <v>809</v>
      </c>
    </row>
    <row r="1172" spans="1:24" ht="15">
      <c r="A1172" s="815" t="s">
        <v>939</v>
      </c>
      <c r="B1172" s="815" t="s">
        <v>681</v>
      </c>
      <c r="C1172" s="815" t="s">
        <v>810</v>
      </c>
      <c r="D1172" s="815" t="s">
        <v>812</v>
      </c>
      <c r="E1172" s="816">
        <v>938</v>
      </c>
      <c r="G1172" s="815" t="s">
        <v>978</v>
      </c>
      <c r="H1172" s="816">
        <v>0</v>
      </c>
      <c r="I1172" s="816">
        <v>65</v>
      </c>
      <c r="K1172" s="815" t="s">
        <v>689</v>
      </c>
      <c r="L1172" s="815" t="s">
        <v>957</v>
      </c>
      <c r="M1172" s="815" t="s">
        <v>849</v>
      </c>
      <c r="N1172" s="816">
        <v>8</v>
      </c>
      <c r="P1172" s="815" t="s">
        <v>978</v>
      </c>
      <c r="Q1172" s="816">
        <v>2</v>
      </c>
      <c r="R1172" s="816">
        <v>68</v>
      </c>
      <c r="S1172" s="879"/>
      <c r="U1172" s="815" t="s">
        <v>891</v>
      </c>
      <c r="V1172" s="815" t="s">
        <v>813</v>
      </c>
      <c r="W1172" s="816">
        <v>72</v>
      </c>
      <c r="X1172" s="815" t="s">
        <v>810</v>
      </c>
    </row>
    <row r="1173" spans="1:24" ht="15">
      <c r="A1173" s="815" t="s">
        <v>939</v>
      </c>
      <c r="B1173" s="815" t="s">
        <v>681</v>
      </c>
      <c r="C1173" s="815" t="s">
        <v>810</v>
      </c>
      <c r="D1173" s="815" t="s">
        <v>811</v>
      </c>
      <c r="E1173" s="816">
        <v>1222</v>
      </c>
      <c r="G1173" s="815" t="s">
        <v>978</v>
      </c>
      <c r="H1173" s="816">
        <v>1</v>
      </c>
      <c r="I1173" s="816">
        <v>244</v>
      </c>
      <c r="K1173" s="815" t="s">
        <v>689</v>
      </c>
      <c r="L1173" s="815" t="s">
        <v>957</v>
      </c>
      <c r="M1173" s="815" t="s">
        <v>850</v>
      </c>
      <c r="N1173" s="816">
        <v>3</v>
      </c>
      <c r="P1173" s="815" t="s">
        <v>978</v>
      </c>
      <c r="Q1173" s="816">
        <v>3</v>
      </c>
      <c r="R1173" s="816">
        <v>23</v>
      </c>
      <c r="S1173" s="879"/>
      <c r="U1173" s="815" t="s">
        <v>891</v>
      </c>
      <c r="V1173" s="815" t="s">
        <v>813</v>
      </c>
      <c r="W1173" s="816">
        <v>171</v>
      </c>
      <c r="X1173" s="815" t="s">
        <v>809</v>
      </c>
    </row>
    <row r="1174" spans="1:24" ht="15">
      <c r="A1174" s="815" t="s">
        <v>939</v>
      </c>
      <c r="B1174" s="815" t="s">
        <v>681</v>
      </c>
      <c r="C1174" s="815" t="s">
        <v>809</v>
      </c>
      <c r="D1174" s="815" t="s">
        <v>812</v>
      </c>
      <c r="E1174" s="816">
        <v>848</v>
      </c>
      <c r="G1174" s="815" t="s">
        <v>978</v>
      </c>
      <c r="H1174" s="816">
        <v>2</v>
      </c>
      <c r="I1174" s="816">
        <v>877</v>
      </c>
      <c r="K1174" s="815" t="s">
        <v>689</v>
      </c>
      <c r="L1174" s="815" t="s">
        <v>957</v>
      </c>
      <c r="M1174" s="815" t="s">
        <v>851</v>
      </c>
      <c r="N1174" s="816">
        <v>71</v>
      </c>
      <c r="P1174" s="815" t="s">
        <v>978</v>
      </c>
      <c r="Q1174" s="816">
        <v>4</v>
      </c>
      <c r="R1174" s="816">
        <v>168</v>
      </c>
      <c r="S1174" s="879"/>
      <c r="U1174" s="815" t="s">
        <v>866</v>
      </c>
      <c r="V1174" s="815" t="s">
        <v>815</v>
      </c>
      <c r="W1174" s="816">
        <v>24</v>
      </c>
      <c r="X1174" s="815" t="s">
        <v>810</v>
      </c>
    </row>
    <row r="1175" spans="1:24" ht="15">
      <c r="A1175" s="815" t="s">
        <v>939</v>
      </c>
      <c r="B1175" s="815" t="s">
        <v>681</v>
      </c>
      <c r="C1175" s="815" t="s">
        <v>809</v>
      </c>
      <c r="D1175" s="815" t="s">
        <v>811</v>
      </c>
      <c r="E1175" s="816">
        <v>1042</v>
      </c>
      <c r="G1175" s="815" t="s">
        <v>978</v>
      </c>
      <c r="H1175" s="816">
        <v>3</v>
      </c>
      <c r="I1175" s="816">
        <v>416</v>
      </c>
      <c r="K1175" s="815" t="s">
        <v>689</v>
      </c>
      <c r="L1175" s="815" t="s">
        <v>957</v>
      </c>
      <c r="M1175" s="815" t="s">
        <v>852</v>
      </c>
      <c r="N1175" s="816">
        <v>243</v>
      </c>
      <c r="P1175" s="815" t="s">
        <v>978</v>
      </c>
      <c r="Q1175" s="816">
        <v>5</v>
      </c>
      <c r="R1175" s="816">
        <v>20</v>
      </c>
      <c r="S1175" s="879"/>
      <c r="U1175" s="815" t="s">
        <v>866</v>
      </c>
      <c r="V1175" s="815" t="s">
        <v>815</v>
      </c>
      <c r="W1175" s="816">
        <v>27</v>
      </c>
      <c r="X1175" s="815" t="s">
        <v>809</v>
      </c>
    </row>
    <row r="1176" spans="1:24" ht="15">
      <c r="A1176" s="815" t="s">
        <v>939</v>
      </c>
      <c r="B1176" s="815" t="s">
        <v>683</v>
      </c>
      <c r="C1176" s="815" t="s">
        <v>810</v>
      </c>
      <c r="D1176" s="815" t="s">
        <v>812</v>
      </c>
      <c r="E1176" s="816">
        <v>3</v>
      </c>
      <c r="G1176" s="815" t="s">
        <v>978</v>
      </c>
      <c r="H1176" s="816">
        <v>4</v>
      </c>
      <c r="I1176" s="816">
        <v>1707</v>
      </c>
      <c r="K1176" s="815" t="s">
        <v>689</v>
      </c>
      <c r="L1176" s="815" t="s">
        <v>957</v>
      </c>
      <c r="M1176" s="815" t="s">
        <v>853</v>
      </c>
      <c r="N1176" s="816">
        <v>13</v>
      </c>
      <c r="P1176" s="815" t="s">
        <v>978</v>
      </c>
      <c r="Q1176" s="816">
        <v>6</v>
      </c>
      <c r="R1176" s="816">
        <v>14</v>
      </c>
      <c r="S1176" s="879"/>
      <c r="U1176" s="815" t="s">
        <v>866</v>
      </c>
      <c r="V1176" s="815" t="s">
        <v>814</v>
      </c>
      <c r="W1176" s="816">
        <v>3899</v>
      </c>
      <c r="X1176" s="815" t="s">
        <v>810</v>
      </c>
    </row>
    <row r="1177" spans="1:24" ht="15">
      <c r="A1177" s="815" t="s">
        <v>939</v>
      </c>
      <c r="B1177" s="815" t="s">
        <v>683</v>
      </c>
      <c r="C1177" s="815" t="s">
        <v>810</v>
      </c>
      <c r="D1177" s="815" t="s">
        <v>811</v>
      </c>
      <c r="E1177" s="816">
        <v>1</v>
      </c>
      <c r="G1177" s="815" t="s">
        <v>978</v>
      </c>
      <c r="H1177" s="816">
        <v>5</v>
      </c>
      <c r="I1177" s="816">
        <v>236</v>
      </c>
      <c r="K1177" s="815" t="s">
        <v>689</v>
      </c>
      <c r="L1177" s="815" t="s">
        <v>957</v>
      </c>
      <c r="M1177" s="815" t="s">
        <v>854</v>
      </c>
      <c r="N1177" s="816">
        <v>3</v>
      </c>
      <c r="P1177" s="815" t="s">
        <v>978</v>
      </c>
      <c r="Q1177" s="816">
        <v>7</v>
      </c>
      <c r="R1177" s="816">
        <v>10</v>
      </c>
      <c r="S1177" s="879"/>
      <c r="U1177" s="815" t="s">
        <v>866</v>
      </c>
      <c r="V1177" s="815" t="s">
        <v>814</v>
      </c>
      <c r="W1177" s="816">
        <v>2534</v>
      </c>
      <c r="X1177" s="815" t="s">
        <v>809</v>
      </c>
    </row>
    <row r="1178" spans="1:24" ht="15">
      <c r="A1178" s="815" t="s">
        <v>939</v>
      </c>
      <c r="B1178" s="815" t="s">
        <v>683</v>
      </c>
      <c r="C1178" s="815" t="s">
        <v>809</v>
      </c>
      <c r="D1178" s="815" t="s">
        <v>812</v>
      </c>
      <c r="E1178" s="816">
        <v>10</v>
      </c>
      <c r="G1178" s="815" t="s">
        <v>978</v>
      </c>
      <c r="H1178" s="816">
        <v>6</v>
      </c>
      <c r="I1178" s="816">
        <v>272</v>
      </c>
      <c r="K1178" s="815" t="s">
        <v>689</v>
      </c>
      <c r="L1178" s="815" t="s">
        <v>957</v>
      </c>
      <c r="M1178" s="815" t="s">
        <v>855</v>
      </c>
      <c r="N1178" s="816">
        <v>1</v>
      </c>
      <c r="P1178" s="815" t="s">
        <v>978</v>
      </c>
      <c r="Q1178" s="816">
        <v>8</v>
      </c>
      <c r="R1178" s="816">
        <v>7</v>
      </c>
      <c r="S1178" s="879"/>
      <c r="U1178" s="815" t="s">
        <v>866</v>
      </c>
      <c r="V1178" s="815" t="s">
        <v>813</v>
      </c>
      <c r="W1178" s="816">
        <v>2775</v>
      </c>
      <c r="X1178" s="815" t="s">
        <v>810</v>
      </c>
    </row>
    <row r="1179" spans="1:24" ht="15">
      <c r="A1179" s="815" t="s">
        <v>939</v>
      </c>
      <c r="B1179" s="815" t="s">
        <v>683</v>
      </c>
      <c r="C1179" s="815" t="s">
        <v>809</v>
      </c>
      <c r="D1179" s="815" t="s">
        <v>811</v>
      </c>
      <c r="E1179" s="816">
        <v>3</v>
      </c>
      <c r="G1179" s="815" t="s">
        <v>978</v>
      </c>
      <c r="H1179" s="816">
        <v>7</v>
      </c>
      <c r="I1179" s="816">
        <v>273</v>
      </c>
      <c r="K1179" s="815" t="s">
        <v>689</v>
      </c>
      <c r="L1179" s="815" t="s">
        <v>957</v>
      </c>
      <c r="M1179" s="815" t="s">
        <v>856</v>
      </c>
      <c r="N1179" s="816">
        <v>2</v>
      </c>
      <c r="P1179" s="815" t="s">
        <v>978</v>
      </c>
      <c r="Q1179" s="816">
        <v>9</v>
      </c>
      <c r="R1179" s="816">
        <v>5</v>
      </c>
      <c r="S1179" s="879"/>
      <c r="U1179" s="815" t="s">
        <v>866</v>
      </c>
      <c r="V1179" s="815" t="s">
        <v>813</v>
      </c>
      <c r="W1179" s="816">
        <v>4280</v>
      </c>
      <c r="X1179" s="815" t="s">
        <v>809</v>
      </c>
    </row>
    <row r="1180" spans="1:24" ht="15">
      <c r="A1180" s="815" t="s">
        <v>939</v>
      </c>
      <c r="B1180" s="815" t="s">
        <v>815</v>
      </c>
      <c r="C1180" s="815" t="s">
        <v>810</v>
      </c>
      <c r="D1180" s="815" t="s">
        <v>812</v>
      </c>
      <c r="E1180" s="816">
        <v>1</v>
      </c>
      <c r="G1180" s="815" t="s">
        <v>978</v>
      </c>
      <c r="H1180" s="816">
        <v>8</v>
      </c>
      <c r="I1180" s="816">
        <v>246</v>
      </c>
      <c r="K1180" s="815" t="s">
        <v>689</v>
      </c>
      <c r="L1180" s="815" t="s">
        <v>957</v>
      </c>
      <c r="M1180" s="815" t="s">
        <v>681</v>
      </c>
      <c r="N1180" s="816">
        <v>250</v>
      </c>
      <c r="P1180" s="815" t="s">
        <v>978</v>
      </c>
      <c r="Q1180" s="816">
        <v>10</v>
      </c>
      <c r="R1180" s="816">
        <v>6</v>
      </c>
      <c r="S1180" s="879"/>
      <c r="U1180" s="815" t="s">
        <v>867</v>
      </c>
      <c r="V1180" s="815" t="s">
        <v>814</v>
      </c>
      <c r="W1180" s="816">
        <v>2</v>
      </c>
      <c r="X1180" s="815" t="s">
        <v>810</v>
      </c>
    </row>
    <row r="1181" spans="1:24" ht="15">
      <c r="A1181" s="815" t="s">
        <v>939</v>
      </c>
      <c r="B1181" s="815" t="s">
        <v>815</v>
      </c>
      <c r="C1181" s="815" t="s">
        <v>810</v>
      </c>
      <c r="D1181" s="815" t="s">
        <v>811</v>
      </c>
      <c r="E1181" s="816">
        <v>4</v>
      </c>
      <c r="G1181" s="815" t="s">
        <v>978</v>
      </c>
      <c r="H1181" s="816">
        <v>9</v>
      </c>
      <c r="I1181" s="816">
        <v>212</v>
      </c>
      <c r="K1181" s="815" t="s">
        <v>689</v>
      </c>
      <c r="L1181" s="815" t="s">
        <v>957</v>
      </c>
      <c r="M1181" s="815" t="s">
        <v>857</v>
      </c>
      <c r="N1181" s="816">
        <v>109</v>
      </c>
      <c r="P1181" s="815" t="s">
        <v>978</v>
      </c>
      <c r="Q1181" s="816">
        <v>11</v>
      </c>
      <c r="R1181" s="816">
        <v>2</v>
      </c>
      <c r="S1181" s="879"/>
      <c r="U1181" s="815" t="s">
        <v>867</v>
      </c>
      <c r="V1181" s="815" t="s">
        <v>814</v>
      </c>
      <c r="W1181" s="816">
        <v>3</v>
      </c>
      <c r="X1181" s="815" t="s">
        <v>809</v>
      </c>
    </row>
    <row r="1182" spans="1:24" ht="15">
      <c r="A1182" s="815" t="s">
        <v>939</v>
      </c>
      <c r="B1182" s="815" t="s">
        <v>815</v>
      </c>
      <c r="C1182" s="815" t="s">
        <v>809</v>
      </c>
      <c r="D1182" s="815" t="s">
        <v>812</v>
      </c>
      <c r="E1182" s="816">
        <v>2</v>
      </c>
      <c r="G1182" s="815" t="s">
        <v>978</v>
      </c>
      <c r="H1182" s="816">
        <v>10</v>
      </c>
      <c r="I1182" s="816">
        <v>167</v>
      </c>
      <c r="K1182" s="815" t="s">
        <v>689</v>
      </c>
      <c r="L1182" s="815" t="s">
        <v>957</v>
      </c>
      <c r="M1182" s="815" t="s">
        <v>858</v>
      </c>
      <c r="N1182" s="816">
        <v>6</v>
      </c>
      <c r="P1182" s="815" t="s">
        <v>978</v>
      </c>
      <c r="Q1182" s="816">
        <v>12</v>
      </c>
      <c r="R1182" s="816">
        <v>2</v>
      </c>
      <c r="S1182" s="879"/>
      <c r="U1182" s="815" t="s">
        <v>867</v>
      </c>
      <c r="V1182" s="815" t="s">
        <v>813</v>
      </c>
      <c r="W1182" s="816">
        <v>3</v>
      </c>
      <c r="X1182" s="815" t="s">
        <v>810</v>
      </c>
    </row>
    <row r="1183" spans="1:24" ht="15">
      <c r="A1183" s="815" t="s">
        <v>939</v>
      </c>
      <c r="B1183" s="815" t="s">
        <v>815</v>
      </c>
      <c r="C1183" s="815" t="s">
        <v>809</v>
      </c>
      <c r="D1183" s="815" t="s">
        <v>811</v>
      </c>
      <c r="E1183" s="816">
        <v>6</v>
      </c>
      <c r="G1183" s="815" t="s">
        <v>978</v>
      </c>
      <c r="H1183" s="816">
        <v>11</v>
      </c>
      <c r="I1183" s="816">
        <v>130</v>
      </c>
      <c r="K1183" s="815" t="s">
        <v>689</v>
      </c>
      <c r="L1183" s="815" t="s">
        <v>957</v>
      </c>
      <c r="M1183" s="815" t="s">
        <v>859</v>
      </c>
      <c r="N1183" s="816">
        <v>8</v>
      </c>
      <c r="P1183" s="815" t="s">
        <v>948</v>
      </c>
      <c r="Q1183" s="816">
        <v>0</v>
      </c>
      <c r="R1183" s="816">
        <v>36</v>
      </c>
      <c r="S1183" s="879"/>
      <c r="U1183" s="815" t="s">
        <v>867</v>
      </c>
      <c r="V1183" s="815" t="s">
        <v>813</v>
      </c>
      <c r="W1183" s="816">
        <v>4</v>
      </c>
      <c r="X1183" s="815" t="s">
        <v>809</v>
      </c>
    </row>
    <row r="1184" spans="1:24" ht="15">
      <c r="A1184" s="815" t="s">
        <v>939</v>
      </c>
      <c r="B1184" s="815" t="s">
        <v>814</v>
      </c>
      <c r="C1184" s="815" t="s">
        <v>809</v>
      </c>
      <c r="D1184" s="815" t="s">
        <v>812</v>
      </c>
      <c r="E1184" s="816">
        <v>1</v>
      </c>
      <c r="G1184" s="815" t="s">
        <v>978</v>
      </c>
      <c r="H1184" s="816">
        <v>12</v>
      </c>
      <c r="I1184" s="816">
        <v>184</v>
      </c>
      <c r="K1184" s="815" t="s">
        <v>689</v>
      </c>
      <c r="L1184" s="815" t="s">
        <v>957</v>
      </c>
      <c r="M1184" s="815" t="s">
        <v>860</v>
      </c>
      <c r="N1184" s="816">
        <v>2</v>
      </c>
      <c r="P1184" s="815" t="s">
        <v>948</v>
      </c>
      <c r="Q1184" s="816">
        <v>1</v>
      </c>
      <c r="R1184" s="816">
        <v>182</v>
      </c>
      <c r="S1184" s="879"/>
      <c r="U1184" s="815" t="s">
        <v>871</v>
      </c>
      <c r="V1184" s="815" t="s">
        <v>814</v>
      </c>
      <c r="W1184" s="816">
        <v>1</v>
      </c>
      <c r="X1184" s="815" t="s">
        <v>810</v>
      </c>
    </row>
    <row r="1185" spans="1:24" ht="15">
      <c r="A1185" s="815" t="s">
        <v>939</v>
      </c>
      <c r="B1185" s="815" t="s">
        <v>997</v>
      </c>
      <c r="C1185" s="815" t="s">
        <v>810</v>
      </c>
      <c r="D1185" s="815" t="s">
        <v>812</v>
      </c>
      <c r="E1185" s="816">
        <v>397</v>
      </c>
      <c r="G1185" s="815" t="s">
        <v>948</v>
      </c>
      <c r="H1185" s="816">
        <v>0</v>
      </c>
      <c r="I1185" s="816">
        <v>95</v>
      </c>
      <c r="K1185" s="815" t="s">
        <v>689</v>
      </c>
      <c r="L1185" s="815" t="s">
        <v>957</v>
      </c>
      <c r="M1185" s="815" t="s">
        <v>861</v>
      </c>
      <c r="N1185" s="816">
        <v>5</v>
      </c>
      <c r="P1185" s="815" t="s">
        <v>948</v>
      </c>
      <c r="Q1185" s="816">
        <v>2</v>
      </c>
      <c r="R1185" s="816">
        <v>556</v>
      </c>
      <c r="S1185" s="879"/>
      <c r="U1185" s="815" t="s">
        <v>871</v>
      </c>
      <c r="V1185" s="815" t="s">
        <v>814</v>
      </c>
      <c r="W1185" s="816">
        <v>4</v>
      </c>
      <c r="X1185" s="815" t="s">
        <v>809</v>
      </c>
    </row>
    <row r="1186" spans="1:24" ht="15">
      <c r="A1186" s="815" t="s">
        <v>939</v>
      </c>
      <c r="B1186" s="815" t="s">
        <v>997</v>
      </c>
      <c r="C1186" s="815" t="s">
        <v>810</v>
      </c>
      <c r="D1186" s="815" t="s">
        <v>811</v>
      </c>
      <c r="E1186" s="816">
        <v>636</v>
      </c>
      <c r="G1186" s="815" t="s">
        <v>948</v>
      </c>
      <c r="H1186" s="816">
        <v>1</v>
      </c>
      <c r="I1186" s="816">
        <v>325</v>
      </c>
      <c r="K1186" s="815" t="s">
        <v>689</v>
      </c>
      <c r="L1186" s="815" t="s">
        <v>957</v>
      </c>
      <c r="M1186" s="815" t="s">
        <v>863</v>
      </c>
      <c r="N1186" s="816">
        <v>42</v>
      </c>
      <c r="P1186" s="815" t="s">
        <v>948</v>
      </c>
      <c r="Q1186" s="816">
        <v>3</v>
      </c>
      <c r="R1186" s="816">
        <v>268</v>
      </c>
      <c r="S1186" s="879"/>
      <c r="U1186" s="815" t="s">
        <v>871</v>
      </c>
      <c r="V1186" s="815" t="s">
        <v>813</v>
      </c>
      <c r="W1186" s="816">
        <v>5</v>
      </c>
      <c r="X1186" s="815" t="s">
        <v>810</v>
      </c>
    </row>
    <row r="1187" spans="1:24" ht="15">
      <c r="A1187" s="815" t="s">
        <v>939</v>
      </c>
      <c r="B1187" s="815" t="s">
        <v>997</v>
      </c>
      <c r="C1187" s="815" t="s">
        <v>809</v>
      </c>
      <c r="D1187" s="815" t="s">
        <v>812</v>
      </c>
      <c r="E1187" s="816">
        <v>282</v>
      </c>
      <c r="G1187" s="815" t="s">
        <v>948</v>
      </c>
      <c r="H1187" s="816">
        <v>2</v>
      </c>
      <c r="I1187" s="816">
        <v>967</v>
      </c>
      <c r="K1187" s="815" t="s">
        <v>689</v>
      </c>
      <c r="L1187" s="815" t="s">
        <v>957</v>
      </c>
      <c r="M1187" s="815" t="s">
        <v>864</v>
      </c>
      <c r="N1187" s="816">
        <v>56</v>
      </c>
      <c r="P1187" s="815" t="s">
        <v>948</v>
      </c>
      <c r="Q1187" s="816">
        <v>4</v>
      </c>
      <c r="R1187" s="816">
        <v>2055</v>
      </c>
      <c r="S1187" s="879"/>
      <c r="U1187" s="815" t="s">
        <v>871</v>
      </c>
      <c r="V1187" s="815" t="s">
        <v>813</v>
      </c>
      <c r="W1187" s="816">
        <v>5</v>
      </c>
      <c r="X1187" s="815" t="s">
        <v>809</v>
      </c>
    </row>
    <row r="1188" spans="1:24" ht="15">
      <c r="A1188" s="815" t="s">
        <v>939</v>
      </c>
      <c r="B1188" s="815" t="s">
        <v>997</v>
      </c>
      <c r="C1188" s="815" t="s">
        <v>809</v>
      </c>
      <c r="D1188" s="815" t="s">
        <v>811</v>
      </c>
      <c r="E1188" s="816">
        <v>488</v>
      </c>
      <c r="G1188" s="815" t="s">
        <v>948</v>
      </c>
      <c r="H1188" s="816">
        <v>3</v>
      </c>
      <c r="I1188" s="816">
        <v>526</v>
      </c>
      <c r="K1188" s="815" t="s">
        <v>689</v>
      </c>
      <c r="L1188" s="815" t="s">
        <v>957</v>
      </c>
      <c r="M1188" s="815" t="s">
        <v>684</v>
      </c>
      <c r="N1188" s="816">
        <v>12</v>
      </c>
      <c r="P1188" s="815" t="s">
        <v>948</v>
      </c>
      <c r="Q1188" s="816">
        <v>5</v>
      </c>
      <c r="R1188" s="816">
        <v>310</v>
      </c>
      <c r="S1188" s="879"/>
      <c r="U1188" s="815" t="s">
        <v>873</v>
      </c>
      <c r="V1188" s="815" t="s">
        <v>814</v>
      </c>
      <c r="W1188" s="816">
        <v>67</v>
      </c>
      <c r="X1188" s="815" t="s">
        <v>810</v>
      </c>
    </row>
    <row r="1189" spans="1:24" ht="15">
      <c r="A1189" s="815" t="s">
        <v>939</v>
      </c>
      <c r="B1189" s="815" t="s">
        <v>998</v>
      </c>
      <c r="C1189" s="815" t="s">
        <v>810</v>
      </c>
      <c r="D1189" s="815" t="s">
        <v>812</v>
      </c>
      <c r="E1189" s="816">
        <v>5</v>
      </c>
      <c r="G1189" s="815" t="s">
        <v>948</v>
      </c>
      <c r="H1189" s="816">
        <v>4</v>
      </c>
      <c r="I1189" s="816">
        <v>2409</v>
      </c>
      <c r="K1189" s="815" t="s">
        <v>689</v>
      </c>
      <c r="L1189" s="815" t="s">
        <v>957</v>
      </c>
      <c r="M1189" s="815" t="s">
        <v>687</v>
      </c>
      <c r="N1189" s="816">
        <v>8828</v>
      </c>
      <c r="P1189" s="815" t="s">
        <v>948</v>
      </c>
      <c r="Q1189" s="816">
        <v>6</v>
      </c>
      <c r="R1189" s="816">
        <v>294</v>
      </c>
      <c r="S1189" s="879"/>
      <c r="U1189" s="815" t="s">
        <v>873</v>
      </c>
      <c r="V1189" s="815" t="s">
        <v>814</v>
      </c>
      <c r="W1189" s="816">
        <v>34</v>
      </c>
      <c r="X1189" s="815" t="s">
        <v>809</v>
      </c>
    </row>
    <row r="1190" spans="1:24" ht="15">
      <c r="A1190" s="815" t="s">
        <v>939</v>
      </c>
      <c r="B1190" s="815" t="s">
        <v>998</v>
      </c>
      <c r="C1190" s="815" t="s">
        <v>810</v>
      </c>
      <c r="D1190" s="815" t="s">
        <v>811</v>
      </c>
      <c r="E1190" s="816">
        <v>2</v>
      </c>
      <c r="G1190" s="815" t="s">
        <v>948</v>
      </c>
      <c r="H1190" s="816">
        <v>5</v>
      </c>
      <c r="I1190" s="816">
        <v>436</v>
      </c>
      <c r="K1190" s="815" t="s">
        <v>689</v>
      </c>
      <c r="L1190" s="815" t="s">
        <v>957</v>
      </c>
      <c r="M1190" s="815" t="s">
        <v>688</v>
      </c>
      <c r="N1190" s="816">
        <v>5</v>
      </c>
      <c r="P1190" s="815" t="s">
        <v>948</v>
      </c>
      <c r="Q1190" s="816">
        <v>7</v>
      </c>
      <c r="R1190" s="816">
        <v>315</v>
      </c>
      <c r="S1190" s="879"/>
      <c r="U1190" s="815" t="s">
        <v>873</v>
      </c>
      <c r="V1190" s="815" t="s">
        <v>813</v>
      </c>
      <c r="W1190" s="816">
        <v>22</v>
      </c>
      <c r="X1190" s="815" t="s">
        <v>810</v>
      </c>
    </row>
    <row r="1191" spans="1:24" ht="15">
      <c r="A1191" s="815" t="s">
        <v>939</v>
      </c>
      <c r="B1191" s="815" t="s">
        <v>998</v>
      </c>
      <c r="C1191" s="815" t="s">
        <v>809</v>
      </c>
      <c r="D1191" s="815" t="s">
        <v>812</v>
      </c>
      <c r="E1191" s="816">
        <v>4</v>
      </c>
      <c r="G1191" s="815" t="s">
        <v>948</v>
      </c>
      <c r="H1191" s="816">
        <v>6</v>
      </c>
      <c r="I1191" s="816">
        <v>436</v>
      </c>
      <c r="K1191" s="815" t="s">
        <v>689</v>
      </c>
      <c r="L1191" s="815" t="s">
        <v>957</v>
      </c>
      <c r="M1191" s="815" t="s">
        <v>689</v>
      </c>
      <c r="N1191" s="816">
        <v>5</v>
      </c>
      <c r="P1191" s="815" t="s">
        <v>948</v>
      </c>
      <c r="Q1191" s="816">
        <v>8</v>
      </c>
      <c r="R1191" s="816">
        <v>191</v>
      </c>
      <c r="S1191" s="879"/>
      <c r="U1191" s="815" t="s">
        <v>873</v>
      </c>
      <c r="V1191" s="815" t="s">
        <v>813</v>
      </c>
      <c r="W1191" s="816">
        <v>61</v>
      </c>
      <c r="X1191" s="815" t="s">
        <v>809</v>
      </c>
    </row>
    <row r="1192" spans="1:24" ht="15">
      <c r="A1192" s="815" t="s">
        <v>939</v>
      </c>
      <c r="B1192" s="815" t="s">
        <v>998</v>
      </c>
      <c r="C1192" s="815" t="s">
        <v>809</v>
      </c>
      <c r="D1192" s="815" t="s">
        <v>811</v>
      </c>
      <c r="E1192" s="816">
        <v>11</v>
      </c>
      <c r="G1192" s="815" t="s">
        <v>948</v>
      </c>
      <c r="H1192" s="816">
        <v>7</v>
      </c>
      <c r="I1192" s="816">
        <v>389</v>
      </c>
      <c r="K1192" s="815" t="s">
        <v>689</v>
      </c>
      <c r="L1192" s="815" t="s">
        <v>957</v>
      </c>
      <c r="M1192" s="815" t="s">
        <v>690</v>
      </c>
      <c r="N1192" s="816">
        <v>6</v>
      </c>
      <c r="P1192" s="815" t="s">
        <v>948</v>
      </c>
      <c r="Q1192" s="816">
        <v>9</v>
      </c>
      <c r="R1192" s="816">
        <v>120</v>
      </c>
      <c r="S1192" s="879"/>
      <c r="U1192" s="815" t="s">
        <v>875</v>
      </c>
      <c r="V1192" s="815" t="s">
        <v>814</v>
      </c>
      <c r="W1192" s="816">
        <v>7</v>
      </c>
      <c r="X1192" s="815" t="s">
        <v>810</v>
      </c>
    </row>
    <row r="1193" spans="1:24" ht="15">
      <c r="A1193" s="815" t="s">
        <v>941</v>
      </c>
      <c r="B1193" s="815" t="s">
        <v>677</v>
      </c>
      <c r="C1193" s="815" t="s">
        <v>810</v>
      </c>
      <c r="D1193" s="815" t="s">
        <v>812</v>
      </c>
      <c r="E1193" s="816">
        <v>938</v>
      </c>
      <c r="G1193" s="815" t="s">
        <v>948</v>
      </c>
      <c r="H1193" s="816">
        <v>8</v>
      </c>
      <c r="I1193" s="816">
        <v>391</v>
      </c>
      <c r="K1193" s="815" t="s">
        <v>689</v>
      </c>
      <c r="L1193" s="815" t="s">
        <v>957</v>
      </c>
      <c r="M1193" s="815" t="s">
        <v>691</v>
      </c>
      <c r="N1193" s="816">
        <v>2201</v>
      </c>
      <c r="P1193" s="815" t="s">
        <v>948</v>
      </c>
      <c r="Q1193" s="816">
        <v>10</v>
      </c>
      <c r="R1193" s="816">
        <v>83</v>
      </c>
      <c r="S1193" s="879"/>
      <c r="U1193" s="815" t="s">
        <v>875</v>
      </c>
      <c r="V1193" s="815" t="s">
        <v>814</v>
      </c>
      <c r="W1193" s="816">
        <v>6</v>
      </c>
      <c r="X1193" s="815" t="s">
        <v>809</v>
      </c>
    </row>
    <row r="1194" spans="1:24" ht="15">
      <c r="A1194" s="815" t="s">
        <v>941</v>
      </c>
      <c r="B1194" s="815" t="s">
        <v>677</v>
      </c>
      <c r="C1194" s="815" t="s">
        <v>810</v>
      </c>
      <c r="D1194" s="815" t="s">
        <v>811</v>
      </c>
      <c r="E1194" s="816">
        <v>977</v>
      </c>
      <c r="G1194" s="815" t="s">
        <v>948</v>
      </c>
      <c r="H1194" s="816">
        <v>9</v>
      </c>
      <c r="I1194" s="816">
        <v>301</v>
      </c>
      <c r="K1194" s="815" t="s">
        <v>689</v>
      </c>
      <c r="L1194" s="815" t="s">
        <v>960</v>
      </c>
      <c r="M1194" s="815" t="s">
        <v>677</v>
      </c>
      <c r="N1194" s="816">
        <v>7</v>
      </c>
      <c r="P1194" s="815" t="s">
        <v>948</v>
      </c>
      <c r="Q1194" s="816">
        <v>11</v>
      </c>
      <c r="R1194" s="816">
        <v>36</v>
      </c>
      <c r="S1194" s="879"/>
      <c r="U1194" s="815" t="s">
        <v>875</v>
      </c>
      <c r="V1194" s="815" t="s">
        <v>813</v>
      </c>
      <c r="W1194" s="816">
        <v>6</v>
      </c>
      <c r="X1194" s="815" t="s">
        <v>810</v>
      </c>
    </row>
    <row r="1195" spans="1:24" ht="15">
      <c r="A1195" s="815" t="s">
        <v>941</v>
      </c>
      <c r="B1195" s="815" t="s">
        <v>677</v>
      </c>
      <c r="C1195" s="815" t="s">
        <v>809</v>
      </c>
      <c r="D1195" s="815" t="s">
        <v>812</v>
      </c>
      <c r="E1195" s="816">
        <v>916</v>
      </c>
      <c r="G1195" s="815" t="s">
        <v>948</v>
      </c>
      <c r="H1195" s="816">
        <v>10</v>
      </c>
      <c r="I1195" s="816">
        <v>213</v>
      </c>
      <c r="K1195" s="815" t="s">
        <v>689</v>
      </c>
      <c r="L1195" s="815" t="s">
        <v>960</v>
      </c>
      <c r="M1195" s="815" t="s">
        <v>848</v>
      </c>
      <c r="N1195" s="816">
        <v>5</v>
      </c>
      <c r="P1195" s="815" t="s">
        <v>948</v>
      </c>
      <c r="Q1195" s="816">
        <v>12</v>
      </c>
      <c r="R1195" s="816">
        <v>73</v>
      </c>
      <c r="S1195" s="879"/>
      <c r="U1195" s="815" t="s">
        <v>875</v>
      </c>
      <c r="V1195" s="815" t="s">
        <v>813</v>
      </c>
      <c r="W1195" s="816">
        <v>17</v>
      </c>
      <c r="X1195" s="815" t="s">
        <v>809</v>
      </c>
    </row>
    <row r="1196" spans="1:24" ht="15">
      <c r="A1196" s="815" t="s">
        <v>941</v>
      </c>
      <c r="B1196" s="815" t="s">
        <v>677</v>
      </c>
      <c r="C1196" s="815" t="s">
        <v>809</v>
      </c>
      <c r="D1196" s="815" t="s">
        <v>811</v>
      </c>
      <c r="E1196" s="816">
        <v>850</v>
      </c>
      <c r="G1196" s="815" t="s">
        <v>948</v>
      </c>
      <c r="H1196" s="816">
        <v>11</v>
      </c>
      <c r="I1196" s="816">
        <v>148</v>
      </c>
      <c r="K1196" s="815" t="s">
        <v>689</v>
      </c>
      <c r="L1196" s="815" t="s">
        <v>960</v>
      </c>
      <c r="M1196" s="815" t="s">
        <v>850</v>
      </c>
      <c r="N1196" s="816">
        <v>15</v>
      </c>
      <c r="P1196" s="815" t="s">
        <v>964</v>
      </c>
      <c r="Q1196" s="816">
        <v>0</v>
      </c>
      <c r="R1196" s="816">
        <v>12</v>
      </c>
      <c r="S1196" s="879"/>
      <c r="U1196" s="815" t="s">
        <v>877</v>
      </c>
      <c r="V1196" s="815" t="s">
        <v>814</v>
      </c>
      <c r="W1196" s="816">
        <v>11</v>
      </c>
      <c r="X1196" s="815" t="s">
        <v>810</v>
      </c>
    </row>
    <row r="1197" spans="1:24" ht="15">
      <c r="A1197" s="815" t="s">
        <v>941</v>
      </c>
      <c r="B1197" s="815" t="s">
        <v>681</v>
      </c>
      <c r="C1197" s="815" t="s">
        <v>810</v>
      </c>
      <c r="D1197" s="815" t="s">
        <v>812</v>
      </c>
      <c r="E1197" s="816">
        <v>203</v>
      </c>
      <c r="G1197" s="815" t="s">
        <v>948</v>
      </c>
      <c r="H1197" s="816">
        <v>12</v>
      </c>
      <c r="I1197" s="816">
        <v>195</v>
      </c>
      <c r="K1197" s="815" t="s">
        <v>689</v>
      </c>
      <c r="L1197" s="815" t="s">
        <v>960</v>
      </c>
      <c r="M1197" s="815" t="s">
        <v>851</v>
      </c>
      <c r="N1197" s="816">
        <v>1</v>
      </c>
      <c r="P1197" s="815" t="s">
        <v>964</v>
      </c>
      <c r="Q1197" s="816">
        <v>1</v>
      </c>
      <c r="R1197" s="816">
        <v>40</v>
      </c>
      <c r="S1197" s="879"/>
      <c r="U1197" s="815" t="s">
        <v>877</v>
      </c>
      <c r="V1197" s="815" t="s">
        <v>814</v>
      </c>
      <c r="W1197" s="816">
        <v>8</v>
      </c>
      <c r="X1197" s="815" t="s">
        <v>809</v>
      </c>
    </row>
    <row r="1198" spans="1:24" ht="15">
      <c r="A1198" s="815" t="s">
        <v>941</v>
      </c>
      <c r="B1198" s="815" t="s">
        <v>681</v>
      </c>
      <c r="C1198" s="815" t="s">
        <v>810</v>
      </c>
      <c r="D1198" s="815" t="s">
        <v>811</v>
      </c>
      <c r="E1198" s="816">
        <v>225</v>
      </c>
      <c r="G1198" s="815" t="s">
        <v>964</v>
      </c>
      <c r="H1198" s="816">
        <v>0</v>
      </c>
      <c r="I1198" s="816">
        <v>29</v>
      </c>
      <c r="K1198" s="815" t="s">
        <v>689</v>
      </c>
      <c r="L1198" s="815" t="s">
        <v>960</v>
      </c>
      <c r="M1198" s="815" t="s">
        <v>852</v>
      </c>
      <c r="N1198" s="816">
        <v>362</v>
      </c>
      <c r="P1198" s="815" t="s">
        <v>964</v>
      </c>
      <c r="Q1198" s="816">
        <v>2</v>
      </c>
      <c r="R1198" s="816">
        <v>188</v>
      </c>
      <c r="S1198" s="879"/>
      <c r="U1198" s="815" t="s">
        <v>877</v>
      </c>
      <c r="V1198" s="815" t="s">
        <v>813</v>
      </c>
      <c r="W1198" s="816">
        <v>9</v>
      </c>
      <c r="X1198" s="815" t="s">
        <v>810</v>
      </c>
    </row>
    <row r="1199" spans="1:24" ht="15">
      <c r="A1199" s="815" t="s">
        <v>941</v>
      </c>
      <c r="B1199" s="815" t="s">
        <v>681</v>
      </c>
      <c r="C1199" s="815" t="s">
        <v>809</v>
      </c>
      <c r="D1199" s="815" t="s">
        <v>812</v>
      </c>
      <c r="E1199" s="816">
        <v>243</v>
      </c>
      <c r="G1199" s="815" t="s">
        <v>964</v>
      </c>
      <c r="H1199" s="816">
        <v>1</v>
      </c>
      <c r="I1199" s="816">
        <v>91</v>
      </c>
      <c r="K1199" s="815" t="s">
        <v>689</v>
      </c>
      <c r="L1199" s="815" t="s">
        <v>960</v>
      </c>
      <c r="M1199" s="815" t="s">
        <v>853</v>
      </c>
      <c r="N1199" s="816">
        <v>23</v>
      </c>
      <c r="P1199" s="815" t="s">
        <v>964</v>
      </c>
      <c r="Q1199" s="816">
        <v>3</v>
      </c>
      <c r="R1199" s="816">
        <v>84</v>
      </c>
      <c r="S1199" s="879"/>
      <c r="U1199" s="815" t="s">
        <v>877</v>
      </c>
      <c r="V1199" s="815" t="s">
        <v>813</v>
      </c>
      <c r="W1199" s="816">
        <v>15</v>
      </c>
      <c r="X1199" s="815" t="s">
        <v>809</v>
      </c>
    </row>
    <row r="1200" spans="1:24" ht="15">
      <c r="A1200" s="815" t="s">
        <v>941</v>
      </c>
      <c r="B1200" s="815" t="s">
        <v>681</v>
      </c>
      <c r="C1200" s="815" t="s">
        <v>809</v>
      </c>
      <c r="D1200" s="815" t="s">
        <v>811</v>
      </c>
      <c r="E1200" s="816">
        <v>207</v>
      </c>
      <c r="G1200" s="815" t="s">
        <v>964</v>
      </c>
      <c r="H1200" s="816">
        <v>2</v>
      </c>
      <c r="I1200" s="816">
        <v>352</v>
      </c>
      <c r="K1200" s="815" t="s">
        <v>689</v>
      </c>
      <c r="L1200" s="815" t="s">
        <v>960</v>
      </c>
      <c r="M1200" s="815" t="s">
        <v>855</v>
      </c>
      <c r="N1200" s="816">
        <v>1</v>
      </c>
      <c r="P1200" s="815" t="s">
        <v>964</v>
      </c>
      <c r="Q1200" s="816">
        <v>4</v>
      </c>
      <c r="R1200" s="816">
        <v>491</v>
      </c>
      <c r="S1200" s="879"/>
      <c r="U1200" s="815" t="s">
        <v>879</v>
      </c>
      <c r="V1200" s="815" t="s">
        <v>814</v>
      </c>
      <c r="W1200" s="816">
        <v>6</v>
      </c>
      <c r="X1200" s="815" t="s">
        <v>810</v>
      </c>
    </row>
    <row r="1201" spans="1:24" ht="15">
      <c r="A1201" s="815" t="s">
        <v>941</v>
      </c>
      <c r="B1201" s="815" t="s">
        <v>683</v>
      </c>
      <c r="C1201" s="815" t="s">
        <v>810</v>
      </c>
      <c r="D1201" s="815" t="s">
        <v>812</v>
      </c>
      <c r="E1201" s="816">
        <v>1</v>
      </c>
      <c r="G1201" s="815" t="s">
        <v>964</v>
      </c>
      <c r="H1201" s="816">
        <v>3</v>
      </c>
      <c r="I1201" s="816">
        <v>187</v>
      </c>
      <c r="K1201" s="815" t="s">
        <v>689</v>
      </c>
      <c r="L1201" s="815" t="s">
        <v>960</v>
      </c>
      <c r="M1201" s="815" t="s">
        <v>681</v>
      </c>
      <c r="N1201" s="816">
        <v>2</v>
      </c>
      <c r="P1201" s="815" t="s">
        <v>964</v>
      </c>
      <c r="Q1201" s="816">
        <v>5</v>
      </c>
      <c r="R1201" s="816">
        <v>74</v>
      </c>
      <c r="S1201" s="879"/>
      <c r="U1201" s="815" t="s">
        <v>879</v>
      </c>
      <c r="V1201" s="815" t="s">
        <v>814</v>
      </c>
      <c r="W1201" s="816">
        <v>4</v>
      </c>
      <c r="X1201" s="815" t="s">
        <v>809</v>
      </c>
    </row>
    <row r="1202" spans="1:24" ht="15">
      <c r="A1202" s="815" t="s">
        <v>941</v>
      </c>
      <c r="B1202" s="815" t="s">
        <v>683</v>
      </c>
      <c r="C1202" s="815" t="s">
        <v>810</v>
      </c>
      <c r="D1202" s="815" t="s">
        <v>811</v>
      </c>
      <c r="E1202" s="816">
        <v>1</v>
      </c>
      <c r="G1202" s="815" t="s">
        <v>964</v>
      </c>
      <c r="H1202" s="816">
        <v>4</v>
      </c>
      <c r="I1202" s="816">
        <v>683</v>
      </c>
      <c r="K1202" s="815" t="s">
        <v>689</v>
      </c>
      <c r="L1202" s="815" t="s">
        <v>960</v>
      </c>
      <c r="M1202" s="815" t="s">
        <v>857</v>
      </c>
      <c r="N1202" s="816">
        <v>9</v>
      </c>
      <c r="P1202" s="815" t="s">
        <v>964</v>
      </c>
      <c r="Q1202" s="816">
        <v>6</v>
      </c>
      <c r="R1202" s="816">
        <v>72</v>
      </c>
      <c r="S1202" s="879"/>
      <c r="U1202" s="815" t="s">
        <v>879</v>
      </c>
      <c r="V1202" s="815" t="s">
        <v>813</v>
      </c>
      <c r="W1202" s="816">
        <v>4</v>
      </c>
      <c r="X1202" s="815" t="s">
        <v>810</v>
      </c>
    </row>
    <row r="1203" spans="1:24" ht="15">
      <c r="A1203" s="815" t="s">
        <v>941</v>
      </c>
      <c r="B1203" s="815" t="s">
        <v>683</v>
      </c>
      <c r="C1203" s="815" t="s">
        <v>809</v>
      </c>
      <c r="D1203" s="815" t="s">
        <v>811</v>
      </c>
      <c r="E1203" s="816">
        <v>2</v>
      </c>
      <c r="G1203" s="815" t="s">
        <v>964</v>
      </c>
      <c r="H1203" s="816">
        <v>5</v>
      </c>
      <c r="I1203" s="816">
        <v>94</v>
      </c>
      <c r="K1203" s="815" t="s">
        <v>689</v>
      </c>
      <c r="L1203" s="815" t="s">
        <v>960</v>
      </c>
      <c r="M1203" s="815" t="s">
        <v>858</v>
      </c>
      <c r="N1203" s="816">
        <v>22</v>
      </c>
      <c r="P1203" s="815" t="s">
        <v>964</v>
      </c>
      <c r="Q1203" s="816">
        <v>7</v>
      </c>
      <c r="R1203" s="816">
        <v>49</v>
      </c>
      <c r="S1203" s="879"/>
      <c r="U1203" s="815" t="s">
        <v>879</v>
      </c>
      <c r="V1203" s="815" t="s">
        <v>813</v>
      </c>
      <c r="W1203" s="816">
        <v>7</v>
      </c>
      <c r="X1203" s="815" t="s">
        <v>809</v>
      </c>
    </row>
    <row r="1204" spans="1:24" ht="15">
      <c r="A1204" s="815" t="s">
        <v>941</v>
      </c>
      <c r="B1204" s="815" t="s">
        <v>997</v>
      </c>
      <c r="C1204" s="815" t="s">
        <v>810</v>
      </c>
      <c r="D1204" s="815" t="s">
        <v>812</v>
      </c>
      <c r="E1204" s="816">
        <v>66</v>
      </c>
      <c r="G1204" s="815" t="s">
        <v>964</v>
      </c>
      <c r="H1204" s="816">
        <v>6</v>
      </c>
      <c r="I1204" s="816">
        <v>107</v>
      </c>
      <c r="K1204" s="815" t="s">
        <v>689</v>
      </c>
      <c r="L1204" s="815" t="s">
        <v>960</v>
      </c>
      <c r="M1204" s="815" t="s">
        <v>859</v>
      </c>
      <c r="N1204" s="816">
        <v>3</v>
      </c>
      <c r="P1204" s="815" t="s">
        <v>964</v>
      </c>
      <c r="Q1204" s="816">
        <v>8</v>
      </c>
      <c r="R1204" s="816">
        <v>33</v>
      </c>
      <c r="S1204" s="879"/>
      <c r="U1204" s="815" t="s">
        <v>880</v>
      </c>
      <c r="V1204" s="815" t="s">
        <v>814</v>
      </c>
      <c r="W1204" s="816">
        <v>1</v>
      </c>
      <c r="X1204" s="815" t="s">
        <v>810</v>
      </c>
    </row>
    <row r="1205" spans="1:24" ht="15">
      <c r="A1205" s="815" t="s">
        <v>941</v>
      </c>
      <c r="B1205" s="815" t="s">
        <v>997</v>
      </c>
      <c r="C1205" s="815" t="s">
        <v>810</v>
      </c>
      <c r="D1205" s="815" t="s">
        <v>811</v>
      </c>
      <c r="E1205" s="816">
        <v>78</v>
      </c>
      <c r="G1205" s="815" t="s">
        <v>964</v>
      </c>
      <c r="H1205" s="816">
        <v>7</v>
      </c>
      <c r="I1205" s="816">
        <v>103</v>
      </c>
      <c r="K1205" s="815" t="s">
        <v>689</v>
      </c>
      <c r="L1205" s="815" t="s">
        <v>960</v>
      </c>
      <c r="M1205" s="815" t="s">
        <v>863</v>
      </c>
      <c r="N1205" s="816">
        <v>14</v>
      </c>
      <c r="P1205" s="815" t="s">
        <v>964</v>
      </c>
      <c r="Q1205" s="816">
        <v>9</v>
      </c>
      <c r="R1205" s="816">
        <v>25</v>
      </c>
      <c r="S1205" s="879"/>
      <c r="U1205" s="815" t="s">
        <v>880</v>
      </c>
      <c r="V1205" s="815" t="s">
        <v>814</v>
      </c>
      <c r="W1205" s="816">
        <v>2</v>
      </c>
      <c r="X1205" s="815" t="s">
        <v>809</v>
      </c>
    </row>
    <row r="1206" spans="1:24" ht="15">
      <c r="A1206" s="815" t="s">
        <v>941</v>
      </c>
      <c r="B1206" s="815" t="s">
        <v>997</v>
      </c>
      <c r="C1206" s="815" t="s">
        <v>809</v>
      </c>
      <c r="D1206" s="815" t="s">
        <v>812</v>
      </c>
      <c r="E1206" s="816">
        <v>60</v>
      </c>
      <c r="G1206" s="815" t="s">
        <v>964</v>
      </c>
      <c r="H1206" s="816">
        <v>8</v>
      </c>
      <c r="I1206" s="816">
        <v>76</v>
      </c>
      <c r="K1206" s="815" t="s">
        <v>689</v>
      </c>
      <c r="L1206" s="815" t="s">
        <v>960</v>
      </c>
      <c r="M1206" s="815" t="s">
        <v>864</v>
      </c>
      <c r="N1206" s="816">
        <v>45</v>
      </c>
      <c r="P1206" s="815" t="s">
        <v>964</v>
      </c>
      <c r="Q1206" s="816">
        <v>10</v>
      </c>
      <c r="R1206" s="816">
        <v>26</v>
      </c>
      <c r="S1206" s="879"/>
      <c r="U1206" s="815" t="s">
        <v>880</v>
      </c>
      <c r="V1206" s="815" t="s">
        <v>813</v>
      </c>
      <c r="W1206" s="816">
        <v>1</v>
      </c>
      <c r="X1206" s="815" t="s">
        <v>810</v>
      </c>
    </row>
    <row r="1207" spans="1:24" ht="15">
      <c r="A1207" s="815" t="s">
        <v>941</v>
      </c>
      <c r="B1207" s="815" t="s">
        <v>997</v>
      </c>
      <c r="C1207" s="815" t="s">
        <v>809</v>
      </c>
      <c r="D1207" s="815" t="s">
        <v>811</v>
      </c>
      <c r="E1207" s="816">
        <v>87</v>
      </c>
      <c r="G1207" s="815" t="s">
        <v>964</v>
      </c>
      <c r="H1207" s="816">
        <v>9</v>
      </c>
      <c r="I1207" s="816">
        <v>64</v>
      </c>
      <c r="K1207" s="815" t="s">
        <v>689</v>
      </c>
      <c r="L1207" s="815" t="s">
        <v>960</v>
      </c>
      <c r="M1207" s="815" t="s">
        <v>684</v>
      </c>
      <c r="N1207" s="816">
        <v>4</v>
      </c>
      <c r="P1207" s="815" t="s">
        <v>964</v>
      </c>
      <c r="Q1207" s="816">
        <v>11</v>
      </c>
      <c r="R1207" s="816">
        <v>18</v>
      </c>
      <c r="S1207" s="879"/>
      <c r="U1207" s="815" t="s">
        <v>880</v>
      </c>
      <c r="V1207" s="815" t="s">
        <v>813</v>
      </c>
      <c r="W1207" s="816">
        <v>5</v>
      </c>
      <c r="X1207" s="815" t="s">
        <v>809</v>
      </c>
    </row>
    <row r="1208" spans="1:24" ht="15">
      <c r="A1208" s="815" t="s">
        <v>941</v>
      </c>
      <c r="B1208" s="815" t="s">
        <v>998</v>
      </c>
      <c r="C1208" s="815" t="s">
        <v>809</v>
      </c>
      <c r="D1208" s="815" t="s">
        <v>811</v>
      </c>
      <c r="E1208" s="816">
        <v>1</v>
      </c>
      <c r="G1208" s="815" t="s">
        <v>964</v>
      </c>
      <c r="H1208" s="816">
        <v>10</v>
      </c>
      <c r="I1208" s="816">
        <v>40</v>
      </c>
      <c r="K1208" s="815" t="s">
        <v>689</v>
      </c>
      <c r="L1208" s="815" t="s">
        <v>960</v>
      </c>
      <c r="M1208" s="815" t="s">
        <v>687</v>
      </c>
      <c r="N1208" s="816">
        <v>4968</v>
      </c>
      <c r="P1208" s="815" t="s">
        <v>964</v>
      </c>
      <c r="Q1208" s="816">
        <v>12</v>
      </c>
      <c r="R1208" s="816">
        <v>7</v>
      </c>
      <c r="S1208" s="879"/>
      <c r="U1208" s="815" t="s">
        <v>882</v>
      </c>
      <c r="V1208" s="815" t="s">
        <v>814</v>
      </c>
      <c r="W1208" s="816">
        <v>4</v>
      </c>
      <c r="X1208" s="815" t="s">
        <v>810</v>
      </c>
    </row>
    <row r="1209" spans="1:24" ht="15">
      <c r="A1209" s="815" t="s">
        <v>943</v>
      </c>
      <c r="B1209" s="815" t="s">
        <v>996</v>
      </c>
      <c r="C1209" s="815" t="s">
        <v>810</v>
      </c>
      <c r="D1209" s="815" t="s">
        <v>812</v>
      </c>
      <c r="E1209" s="816">
        <v>4</v>
      </c>
      <c r="G1209" s="815" t="s">
        <v>964</v>
      </c>
      <c r="H1209" s="816">
        <v>11</v>
      </c>
      <c r="I1209" s="816">
        <v>24</v>
      </c>
      <c r="K1209" s="815" t="s">
        <v>689</v>
      </c>
      <c r="L1209" s="815" t="s">
        <v>960</v>
      </c>
      <c r="M1209" s="815" t="s">
        <v>690</v>
      </c>
      <c r="N1209" s="816">
        <v>2</v>
      </c>
      <c r="P1209" s="815" t="s">
        <v>906</v>
      </c>
      <c r="Q1209" s="816">
        <v>0</v>
      </c>
      <c r="R1209" s="816">
        <v>19</v>
      </c>
      <c r="S1209" s="879"/>
      <c r="U1209" s="815" t="s">
        <v>882</v>
      </c>
      <c r="V1209" s="815" t="s">
        <v>814</v>
      </c>
      <c r="W1209" s="816">
        <v>6</v>
      </c>
      <c r="X1209" s="815" t="s">
        <v>809</v>
      </c>
    </row>
    <row r="1210" spans="1:24" ht="15">
      <c r="A1210" s="815" t="s">
        <v>943</v>
      </c>
      <c r="B1210" s="815" t="s">
        <v>996</v>
      </c>
      <c r="C1210" s="815" t="s">
        <v>810</v>
      </c>
      <c r="D1210" s="815" t="s">
        <v>811</v>
      </c>
      <c r="E1210" s="816">
        <v>2</v>
      </c>
      <c r="G1210" s="815" t="s">
        <v>964</v>
      </c>
      <c r="H1210" s="816">
        <v>12</v>
      </c>
      <c r="I1210" s="816">
        <v>30</v>
      </c>
      <c r="K1210" s="815" t="s">
        <v>689</v>
      </c>
      <c r="L1210" s="815" t="s">
        <v>960</v>
      </c>
      <c r="M1210" s="815" t="s">
        <v>691</v>
      </c>
      <c r="N1210" s="816">
        <v>3703</v>
      </c>
      <c r="P1210" s="815" t="s">
        <v>906</v>
      </c>
      <c r="Q1210" s="816">
        <v>1</v>
      </c>
      <c r="R1210" s="816">
        <v>39</v>
      </c>
      <c r="S1210" s="879"/>
      <c r="U1210" s="815" t="s">
        <v>882</v>
      </c>
      <c r="V1210" s="815" t="s">
        <v>813</v>
      </c>
      <c r="W1210" s="816">
        <v>6</v>
      </c>
      <c r="X1210" s="815" t="s">
        <v>810</v>
      </c>
    </row>
    <row r="1211" spans="1:24" ht="15">
      <c r="A1211" s="815" t="s">
        <v>943</v>
      </c>
      <c r="B1211" s="815" t="s">
        <v>996</v>
      </c>
      <c r="C1211" s="815" t="s">
        <v>809</v>
      </c>
      <c r="D1211" s="815" t="s">
        <v>812</v>
      </c>
      <c r="E1211" s="816">
        <v>6</v>
      </c>
      <c r="G1211" s="815" t="s">
        <v>906</v>
      </c>
      <c r="H1211" s="816">
        <v>0</v>
      </c>
      <c r="I1211" s="816">
        <v>212</v>
      </c>
      <c r="K1211" s="815" t="s">
        <v>689</v>
      </c>
      <c r="L1211" s="815" t="s">
        <v>961</v>
      </c>
      <c r="M1211" s="815" t="s">
        <v>677</v>
      </c>
      <c r="N1211" s="816">
        <v>32</v>
      </c>
      <c r="P1211" s="815" t="s">
        <v>906</v>
      </c>
      <c r="Q1211" s="816">
        <v>2</v>
      </c>
      <c r="R1211" s="816">
        <v>152</v>
      </c>
      <c r="S1211" s="879"/>
      <c r="U1211" s="815" t="s">
        <v>882</v>
      </c>
      <c r="V1211" s="815" t="s">
        <v>813</v>
      </c>
      <c r="W1211" s="816">
        <v>19</v>
      </c>
      <c r="X1211" s="815" t="s">
        <v>809</v>
      </c>
    </row>
    <row r="1212" spans="1:24" ht="15">
      <c r="A1212" s="815" t="s">
        <v>943</v>
      </c>
      <c r="B1212" s="815" t="s">
        <v>996</v>
      </c>
      <c r="C1212" s="815" t="s">
        <v>809</v>
      </c>
      <c r="D1212" s="815" t="s">
        <v>811</v>
      </c>
      <c r="E1212" s="816">
        <v>3</v>
      </c>
      <c r="G1212" s="815" t="s">
        <v>906</v>
      </c>
      <c r="H1212" s="816">
        <v>1</v>
      </c>
      <c r="I1212" s="816">
        <v>1373</v>
      </c>
      <c r="K1212" s="815" t="s">
        <v>689</v>
      </c>
      <c r="L1212" s="815" t="s">
        <v>961</v>
      </c>
      <c r="M1212" s="815" t="s">
        <v>847</v>
      </c>
      <c r="N1212" s="816">
        <v>7</v>
      </c>
      <c r="P1212" s="815" t="s">
        <v>906</v>
      </c>
      <c r="Q1212" s="816">
        <v>3</v>
      </c>
      <c r="R1212" s="816">
        <v>71</v>
      </c>
      <c r="S1212" s="879"/>
      <c r="U1212" s="815" t="s">
        <v>884</v>
      </c>
      <c r="V1212" s="815" t="s">
        <v>814</v>
      </c>
      <c r="W1212" s="816">
        <v>12</v>
      </c>
      <c r="X1212" s="815" t="s">
        <v>810</v>
      </c>
    </row>
    <row r="1213" spans="1:24" ht="15">
      <c r="A1213" s="815" t="s">
        <v>943</v>
      </c>
      <c r="B1213" s="815" t="s">
        <v>677</v>
      </c>
      <c r="C1213" s="815" t="s">
        <v>810</v>
      </c>
      <c r="D1213" s="815" t="s">
        <v>812</v>
      </c>
      <c r="E1213" s="816">
        <v>196</v>
      </c>
      <c r="G1213" s="815" t="s">
        <v>906</v>
      </c>
      <c r="H1213" s="816">
        <v>2</v>
      </c>
      <c r="I1213" s="816">
        <v>4639</v>
      </c>
      <c r="K1213" s="815" t="s">
        <v>689</v>
      </c>
      <c r="L1213" s="815" t="s">
        <v>961</v>
      </c>
      <c r="M1213" s="815" t="s">
        <v>848</v>
      </c>
      <c r="N1213" s="816">
        <v>7</v>
      </c>
      <c r="P1213" s="815" t="s">
        <v>906</v>
      </c>
      <c r="Q1213" s="816">
        <v>4</v>
      </c>
      <c r="R1213" s="816">
        <v>627</v>
      </c>
      <c r="S1213" s="879"/>
      <c r="U1213" s="815" t="s">
        <v>884</v>
      </c>
      <c r="V1213" s="815" t="s">
        <v>814</v>
      </c>
      <c r="W1213" s="816">
        <v>11</v>
      </c>
      <c r="X1213" s="815" t="s">
        <v>809</v>
      </c>
    </row>
    <row r="1214" spans="1:24" ht="15">
      <c r="A1214" s="815" t="s">
        <v>943</v>
      </c>
      <c r="B1214" s="815" t="s">
        <v>677</v>
      </c>
      <c r="C1214" s="815" t="s">
        <v>810</v>
      </c>
      <c r="D1214" s="815" t="s">
        <v>811</v>
      </c>
      <c r="E1214" s="816">
        <v>242</v>
      </c>
      <c r="G1214" s="815" t="s">
        <v>906</v>
      </c>
      <c r="H1214" s="816">
        <v>3</v>
      </c>
      <c r="I1214" s="816">
        <v>2235</v>
      </c>
      <c r="K1214" s="815" t="s">
        <v>689</v>
      </c>
      <c r="L1214" s="815" t="s">
        <v>961</v>
      </c>
      <c r="M1214" s="815" t="s">
        <v>850</v>
      </c>
      <c r="N1214" s="816">
        <v>1</v>
      </c>
      <c r="P1214" s="815" t="s">
        <v>906</v>
      </c>
      <c r="Q1214" s="816">
        <v>5</v>
      </c>
      <c r="R1214" s="816">
        <v>83</v>
      </c>
      <c r="S1214" s="879"/>
      <c r="U1214" s="815" t="s">
        <v>884</v>
      </c>
      <c r="V1214" s="815" t="s">
        <v>813</v>
      </c>
      <c r="W1214" s="816">
        <v>5</v>
      </c>
      <c r="X1214" s="815" t="s">
        <v>810</v>
      </c>
    </row>
    <row r="1215" spans="1:24" ht="15">
      <c r="A1215" s="815" t="s">
        <v>943</v>
      </c>
      <c r="B1215" s="815" t="s">
        <v>677</v>
      </c>
      <c r="C1215" s="815" t="s">
        <v>809</v>
      </c>
      <c r="D1215" s="815" t="s">
        <v>812</v>
      </c>
      <c r="E1215" s="816">
        <v>237</v>
      </c>
      <c r="G1215" s="815" t="s">
        <v>906</v>
      </c>
      <c r="H1215" s="816">
        <v>4</v>
      </c>
      <c r="I1215" s="816">
        <v>7181</v>
      </c>
      <c r="K1215" s="815" t="s">
        <v>689</v>
      </c>
      <c r="L1215" s="815" t="s">
        <v>961</v>
      </c>
      <c r="M1215" s="815" t="s">
        <v>851</v>
      </c>
      <c r="N1215" s="816">
        <v>3</v>
      </c>
      <c r="P1215" s="815" t="s">
        <v>906</v>
      </c>
      <c r="Q1215" s="816">
        <v>6</v>
      </c>
      <c r="R1215" s="816">
        <v>59</v>
      </c>
      <c r="S1215" s="879"/>
      <c r="U1215" s="815" t="s">
        <v>884</v>
      </c>
      <c r="V1215" s="815" t="s">
        <v>813</v>
      </c>
      <c r="W1215" s="816">
        <v>24</v>
      </c>
      <c r="X1215" s="815" t="s">
        <v>809</v>
      </c>
    </row>
    <row r="1216" spans="1:24" ht="15">
      <c r="A1216" s="815" t="s">
        <v>943</v>
      </c>
      <c r="B1216" s="815" t="s">
        <v>677</v>
      </c>
      <c r="C1216" s="815" t="s">
        <v>809</v>
      </c>
      <c r="D1216" s="815" t="s">
        <v>811</v>
      </c>
      <c r="E1216" s="816">
        <v>335</v>
      </c>
      <c r="G1216" s="815" t="s">
        <v>906</v>
      </c>
      <c r="H1216" s="816">
        <v>5</v>
      </c>
      <c r="I1216" s="816">
        <v>991</v>
      </c>
      <c r="K1216" s="815" t="s">
        <v>689</v>
      </c>
      <c r="L1216" s="815" t="s">
        <v>961</v>
      </c>
      <c r="M1216" s="815" t="s">
        <v>852</v>
      </c>
      <c r="N1216" s="816">
        <v>26</v>
      </c>
      <c r="P1216" s="815" t="s">
        <v>906</v>
      </c>
      <c r="Q1216" s="816">
        <v>7</v>
      </c>
      <c r="R1216" s="816">
        <v>64</v>
      </c>
      <c r="S1216" s="879"/>
      <c r="U1216" s="815" t="s">
        <v>886</v>
      </c>
      <c r="V1216" s="815" t="s">
        <v>814</v>
      </c>
      <c r="W1216" s="816">
        <v>1</v>
      </c>
      <c r="X1216" s="815" t="s">
        <v>810</v>
      </c>
    </row>
    <row r="1217" spans="1:24" ht="15">
      <c r="A1217" s="815" t="s">
        <v>943</v>
      </c>
      <c r="B1217" s="815" t="s">
        <v>681</v>
      </c>
      <c r="C1217" s="815" t="s">
        <v>810</v>
      </c>
      <c r="D1217" s="815" t="s">
        <v>812</v>
      </c>
      <c r="E1217" s="816">
        <v>34</v>
      </c>
      <c r="G1217" s="815" t="s">
        <v>906</v>
      </c>
      <c r="H1217" s="816">
        <v>6</v>
      </c>
      <c r="I1217" s="816">
        <v>876</v>
      </c>
      <c r="K1217" s="815" t="s">
        <v>689</v>
      </c>
      <c r="L1217" s="815" t="s">
        <v>961</v>
      </c>
      <c r="M1217" s="815" t="s">
        <v>853</v>
      </c>
      <c r="N1217" s="816">
        <v>10</v>
      </c>
      <c r="P1217" s="815" t="s">
        <v>906</v>
      </c>
      <c r="Q1217" s="816">
        <v>8</v>
      </c>
      <c r="R1217" s="816">
        <v>26</v>
      </c>
      <c r="S1217" s="879"/>
      <c r="U1217" s="815" t="s">
        <v>886</v>
      </c>
      <c r="V1217" s="815" t="s">
        <v>814</v>
      </c>
      <c r="W1217" s="816">
        <v>2</v>
      </c>
      <c r="X1217" s="815" t="s">
        <v>809</v>
      </c>
    </row>
    <row r="1218" spans="1:24" ht="15">
      <c r="A1218" s="815" t="s">
        <v>943</v>
      </c>
      <c r="B1218" s="815" t="s">
        <v>681</v>
      </c>
      <c r="C1218" s="815" t="s">
        <v>810</v>
      </c>
      <c r="D1218" s="815" t="s">
        <v>811</v>
      </c>
      <c r="E1218" s="816">
        <v>40</v>
      </c>
      <c r="G1218" s="815" t="s">
        <v>906</v>
      </c>
      <c r="H1218" s="816">
        <v>7</v>
      </c>
      <c r="I1218" s="816">
        <v>705</v>
      </c>
      <c r="K1218" s="815" t="s">
        <v>689</v>
      </c>
      <c r="L1218" s="815" t="s">
        <v>961</v>
      </c>
      <c r="M1218" s="815" t="s">
        <v>854</v>
      </c>
      <c r="N1218" s="816">
        <v>5</v>
      </c>
      <c r="P1218" s="815" t="s">
        <v>906</v>
      </c>
      <c r="Q1218" s="816">
        <v>9</v>
      </c>
      <c r="R1218" s="816">
        <v>20</v>
      </c>
      <c r="S1218" s="879"/>
      <c r="U1218" s="815" t="s">
        <v>886</v>
      </c>
      <c r="V1218" s="815" t="s">
        <v>813</v>
      </c>
      <c r="W1218" s="816">
        <v>2</v>
      </c>
      <c r="X1218" s="815" t="s">
        <v>810</v>
      </c>
    </row>
    <row r="1219" spans="1:24" ht="15">
      <c r="A1219" s="815" t="s">
        <v>943</v>
      </c>
      <c r="B1219" s="815" t="s">
        <v>681</v>
      </c>
      <c r="C1219" s="815" t="s">
        <v>809</v>
      </c>
      <c r="D1219" s="815" t="s">
        <v>812</v>
      </c>
      <c r="E1219" s="816">
        <v>61</v>
      </c>
      <c r="G1219" s="815" t="s">
        <v>906</v>
      </c>
      <c r="H1219" s="816">
        <v>8</v>
      </c>
      <c r="I1219" s="816">
        <v>657</v>
      </c>
      <c r="K1219" s="815" t="s">
        <v>689</v>
      </c>
      <c r="L1219" s="815" t="s">
        <v>961</v>
      </c>
      <c r="M1219" s="815" t="s">
        <v>856</v>
      </c>
      <c r="N1219" s="816">
        <v>1</v>
      </c>
      <c r="P1219" s="815" t="s">
        <v>906</v>
      </c>
      <c r="Q1219" s="816">
        <v>10</v>
      </c>
      <c r="R1219" s="816">
        <v>7</v>
      </c>
      <c r="S1219" s="879"/>
      <c r="U1219" s="815" t="s">
        <v>886</v>
      </c>
      <c r="V1219" s="815" t="s">
        <v>813</v>
      </c>
      <c r="W1219" s="816">
        <v>1</v>
      </c>
      <c r="X1219" s="815" t="s">
        <v>809</v>
      </c>
    </row>
    <row r="1220" spans="1:24" ht="15">
      <c r="A1220" s="815" t="s">
        <v>943</v>
      </c>
      <c r="B1220" s="815" t="s">
        <v>681</v>
      </c>
      <c r="C1220" s="815" t="s">
        <v>809</v>
      </c>
      <c r="D1220" s="815" t="s">
        <v>811</v>
      </c>
      <c r="E1220" s="816">
        <v>61</v>
      </c>
      <c r="G1220" s="815" t="s">
        <v>906</v>
      </c>
      <c r="H1220" s="816">
        <v>9</v>
      </c>
      <c r="I1220" s="816">
        <v>508</v>
      </c>
      <c r="K1220" s="815" t="s">
        <v>689</v>
      </c>
      <c r="L1220" s="815" t="s">
        <v>961</v>
      </c>
      <c r="M1220" s="815" t="s">
        <v>681</v>
      </c>
      <c r="N1220" s="816">
        <v>17</v>
      </c>
      <c r="P1220" s="815" t="s">
        <v>906</v>
      </c>
      <c r="Q1220" s="816">
        <v>11</v>
      </c>
      <c r="R1220" s="816">
        <v>1</v>
      </c>
      <c r="S1220" s="879"/>
      <c r="U1220" s="815" t="s">
        <v>888</v>
      </c>
      <c r="V1220" s="815" t="s">
        <v>814</v>
      </c>
      <c r="W1220" s="816">
        <v>181</v>
      </c>
      <c r="X1220" s="815" t="s">
        <v>810</v>
      </c>
    </row>
    <row r="1221" spans="1:24" ht="15">
      <c r="A1221" s="815" t="s">
        <v>943</v>
      </c>
      <c r="B1221" s="815" t="s">
        <v>683</v>
      </c>
      <c r="C1221" s="815" t="s">
        <v>810</v>
      </c>
      <c r="D1221" s="815" t="s">
        <v>812</v>
      </c>
      <c r="E1221" s="816">
        <v>6</v>
      </c>
      <c r="G1221" s="815" t="s">
        <v>906</v>
      </c>
      <c r="H1221" s="816">
        <v>10</v>
      </c>
      <c r="I1221" s="816">
        <v>350</v>
      </c>
      <c r="K1221" s="815" t="s">
        <v>689</v>
      </c>
      <c r="L1221" s="815" t="s">
        <v>961</v>
      </c>
      <c r="M1221" s="815" t="s">
        <v>857</v>
      </c>
      <c r="N1221" s="816">
        <v>19</v>
      </c>
      <c r="P1221" s="815" t="s">
        <v>906</v>
      </c>
      <c r="Q1221" s="816">
        <v>12</v>
      </c>
      <c r="R1221" s="816">
        <v>6</v>
      </c>
      <c r="S1221" s="879"/>
      <c r="U1221" s="815" t="s">
        <v>888</v>
      </c>
      <c r="V1221" s="815" t="s">
        <v>814</v>
      </c>
      <c r="W1221" s="816">
        <v>127</v>
      </c>
      <c r="X1221" s="815" t="s">
        <v>809</v>
      </c>
    </row>
    <row r="1222" spans="1:24" ht="15">
      <c r="A1222" s="815" t="s">
        <v>943</v>
      </c>
      <c r="B1222" s="815" t="s">
        <v>683</v>
      </c>
      <c r="C1222" s="815" t="s">
        <v>810</v>
      </c>
      <c r="D1222" s="815" t="s">
        <v>811</v>
      </c>
      <c r="E1222" s="816">
        <v>6</v>
      </c>
      <c r="G1222" s="815" t="s">
        <v>906</v>
      </c>
      <c r="H1222" s="816">
        <v>11</v>
      </c>
      <c r="I1222" s="816">
        <v>255</v>
      </c>
      <c r="K1222" s="815" t="s">
        <v>689</v>
      </c>
      <c r="L1222" s="815" t="s">
        <v>961</v>
      </c>
      <c r="M1222" s="815" t="s">
        <v>858</v>
      </c>
      <c r="N1222" s="816">
        <v>54</v>
      </c>
      <c r="P1222" s="815" t="s">
        <v>979</v>
      </c>
      <c r="Q1222" s="816">
        <v>0</v>
      </c>
      <c r="R1222" s="816">
        <v>46</v>
      </c>
      <c r="S1222" s="879"/>
      <c r="U1222" s="815" t="s">
        <v>888</v>
      </c>
      <c r="V1222" s="815" t="s">
        <v>813</v>
      </c>
      <c r="W1222" s="816">
        <v>91</v>
      </c>
      <c r="X1222" s="815" t="s">
        <v>810</v>
      </c>
    </row>
    <row r="1223" spans="1:24" ht="15">
      <c r="A1223" s="815" t="s">
        <v>943</v>
      </c>
      <c r="B1223" s="815" t="s">
        <v>683</v>
      </c>
      <c r="C1223" s="815" t="s">
        <v>809</v>
      </c>
      <c r="D1223" s="815" t="s">
        <v>812</v>
      </c>
      <c r="E1223" s="816">
        <v>7</v>
      </c>
      <c r="G1223" s="815" t="s">
        <v>906</v>
      </c>
      <c r="H1223" s="816">
        <v>12</v>
      </c>
      <c r="I1223" s="816">
        <v>422</v>
      </c>
      <c r="K1223" s="815" t="s">
        <v>689</v>
      </c>
      <c r="L1223" s="815" t="s">
        <v>961</v>
      </c>
      <c r="M1223" s="815" t="s">
        <v>859</v>
      </c>
      <c r="N1223" s="816">
        <v>3</v>
      </c>
      <c r="P1223" s="815" t="s">
        <v>979</v>
      </c>
      <c r="Q1223" s="816">
        <v>1</v>
      </c>
      <c r="R1223" s="816">
        <v>185</v>
      </c>
      <c r="S1223" s="879"/>
      <c r="U1223" s="815" t="s">
        <v>888</v>
      </c>
      <c r="V1223" s="815" t="s">
        <v>813</v>
      </c>
      <c r="W1223" s="816">
        <v>184</v>
      </c>
      <c r="X1223" s="815" t="s">
        <v>809</v>
      </c>
    </row>
    <row r="1224" spans="1:24" ht="15">
      <c r="A1224" s="815" t="s">
        <v>943</v>
      </c>
      <c r="B1224" s="815" t="s">
        <v>683</v>
      </c>
      <c r="C1224" s="815" t="s">
        <v>809</v>
      </c>
      <c r="D1224" s="815" t="s">
        <v>811</v>
      </c>
      <c r="E1224" s="816">
        <v>2</v>
      </c>
      <c r="G1224" s="815" t="s">
        <v>979</v>
      </c>
      <c r="H1224" s="816">
        <v>0</v>
      </c>
      <c r="I1224" s="816">
        <v>140</v>
      </c>
      <c r="K1224" s="815" t="s">
        <v>689</v>
      </c>
      <c r="L1224" s="815" t="s">
        <v>961</v>
      </c>
      <c r="M1224" s="815" t="s">
        <v>683</v>
      </c>
      <c r="N1224" s="816">
        <v>5</v>
      </c>
      <c r="P1224" s="815" t="s">
        <v>979</v>
      </c>
      <c r="Q1224" s="816">
        <v>2</v>
      </c>
      <c r="R1224" s="816">
        <v>611</v>
      </c>
      <c r="S1224" s="879"/>
      <c r="U1224" s="815" t="s">
        <v>890</v>
      </c>
      <c r="V1224" s="815" t="s">
        <v>814</v>
      </c>
      <c r="W1224" s="816">
        <v>15</v>
      </c>
      <c r="X1224" s="815" t="s">
        <v>810</v>
      </c>
    </row>
    <row r="1225" spans="1:24" ht="15">
      <c r="A1225" s="815" t="s">
        <v>943</v>
      </c>
      <c r="B1225" s="815" t="s">
        <v>815</v>
      </c>
      <c r="C1225" s="815" t="s">
        <v>809</v>
      </c>
      <c r="D1225" s="815" t="s">
        <v>811</v>
      </c>
      <c r="E1225" s="816">
        <v>3</v>
      </c>
      <c r="G1225" s="815" t="s">
        <v>979</v>
      </c>
      <c r="H1225" s="816">
        <v>1</v>
      </c>
      <c r="I1225" s="816">
        <v>620</v>
      </c>
      <c r="K1225" s="815" t="s">
        <v>689</v>
      </c>
      <c r="L1225" s="815" t="s">
        <v>961</v>
      </c>
      <c r="M1225" s="815" t="s">
        <v>863</v>
      </c>
      <c r="N1225" s="816">
        <v>56</v>
      </c>
      <c r="P1225" s="815" t="s">
        <v>979</v>
      </c>
      <c r="Q1225" s="816">
        <v>3</v>
      </c>
      <c r="R1225" s="816">
        <v>232</v>
      </c>
      <c r="S1225" s="879"/>
      <c r="U1225" s="815" t="s">
        <v>890</v>
      </c>
      <c r="V1225" s="815" t="s">
        <v>814</v>
      </c>
      <c r="W1225" s="816">
        <v>4</v>
      </c>
      <c r="X1225" s="815" t="s">
        <v>809</v>
      </c>
    </row>
    <row r="1226" spans="1:24" ht="15">
      <c r="A1226" s="815" t="s">
        <v>943</v>
      </c>
      <c r="B1226" s="815" t="s">
        <v>814</v>
      </c>
      <c r="C1226" s="815" t="s">
        <v>809</v>
      </c>
      <c r="D1226" s="815" t="s">
        <v>812</v>
      </c>
      <c r="E1226" s="816">
        <v>1</v>
      </c>
      <c r="G1226" s="815" t="s">
        <v>979</v>
      </c>
      <c r="H1226" s="816">
        <v>2</v>
      </c>
      <c r="I1226" s="816">
        <v>1822</v>
      </c>
      <c r="K1226" s="815" t="s">
        <v>689</v>
      </c>
      <c r="L1226" s="815" t="s">
        <v>961</v>
      </c>
      <c r="M1226" s="815" t="s">
        <v>864</v>
      </c>
      <c r="N1226" s="816">
        <v>73</v>
      </c>
      <c r="P1226" s="815" t="s">
        <v>979</v>
      </c>
      <c r="Q1226" s="816">
        <v>4</v>
      </c>
      <c r="R1226" s="816">
        <v>1646</v>
      </c>
      <c r="S1226" s="879"/>
      <c r="U1226" s="815" t="s">
        <v>890</v>
      </c>
      <c r="V1226" s="815" t="s">
        <v>813</v>
      </c>
      <c r="W1226" s="816">
        <v>5</v>
      </c>
      <c r="X1226" s="815" t="s">
        <v>810</v>
      </c>
    </row>
    <row r="1227" spans="1:24" ht="15">
      <c r="A1227" s="815" t="s">
        <v>943</v>
      </c>
      <c r="B1227" s="815" t="s">
        <v>813</v>
      </c>
      <c r="C1227" s="815" t="s">
        <v>809</v>
      </c>
      <c r="D1227" s="815" t="s">
        <v>811</v>
      </c>
      <c r="E1227" s="816">
        <v>1</v>
      </c>
      <c r="G1227" s="815" t="s">
        <v>979</v>
      </c>
      <c r="H1227" s="816">
        <v>3</v>
      </c>
      <c r="I1227" s="816">
        <v>838</v>
      </c>
      <c r="K1227" s="815" t="s">
        <v>689</v>
      </c>
      <c r="L1227" s="815" t="s">
        <v>961</v>
      </c>
      <c r="M1227" s="815" t="s">
        <v>684</v>
      </c>
      <c r="N1227" s="816">
        <v>5</v>
      </c>
      <c r="P1227" s="815" t="s">
        <v>979</v>
      </c>
      <c r="Q1227" s="816">
        <v>5</v>
      </c>
      <c r="R1227" s="816">
        <v>208</v>
      </c>
      <c r="S1227" s="879"/>
      <c r="U1227" s="815" t="s">
        <v>890</v>
      </c>
      <c r="V1227" s="815" t="s">
        <v>813</v>
      </c>
      <c r="W1227" s="816">
        <v>17</v>
      </c>
      <c r="X1227" s="815" t="s">
        <v>809</v>
      </c>
    </row>
    <row r="1228" spans="1:24" ht="15">
      <c r="A1228" s="815" t="s">
        <v>943</v>
      </c>
      <c r="B1228" s="815" t="s">
        <v>997</v>
      </c>
      <c r="C1228" s="815" t="s">
        <v>810</v>
      </c>
      <c r="D1228" s="815" t="s">
        <v>812</v>
      </c>
      <c r="E1228" s="816">
        <v>1531</v>
      </c>
      <c r="G1228" s="815" t="s">
        <v>979</v>
      </c>
      <c r="H1228" s="816">
        <v>4</v>
      </c>
      <c r="I1228" s="816">
        <v>3723</v>
      </c>
      <c r="K1228" s="815" t="s">
        <v>689</v>
      </c>
      <c r="L1228" s="815" t="s">
        <v>961</v>
      </c>
      <c r="M1228" s="815" t="s">
        <v>687</v>
      </c>
      <c r="N1228" s="816">
        <v>12969</v>
      </c>
      <c r="P1228" s="815" t="s">
        <v>979</v>
      </c>
      <c r="Q1228" s="816">
        <v>6</v>
      </c>
      <c r="R1228" s="816">
        <v>166</v>
      </c>
      <c r="S1228" s="879"/>
      <c r="U1228" s="815" t="s">
        <v>892</v>
      </c>
      <c r="V1228" s="815" t="s">
        <v>814</v>
      </c>
      <c r="W1228" s="816">
        <v>1</v>
      </c>
      <c r="X1228" s="815" t="s">
        <v>810</v>
      </c>
    </row>
    <row r="1229" spans="1:24" ht="15">
      <c r="A1229" s="815" t="s">
        <v>943</v>
      </c>
      <c r="B1229" s="815" t="s">
        <v>997</v>
      </c>
      <c r="C1229" s="815" t="s">
        <v>810</v>
      </c>
      <c r="D1229" s="815" t="s">
        <v>811</v>
      </c>
      <c r="E1229" s="816">
        <v>1298</v>
      </c>
      <c r="G1229" s="815" t="s">
        <v>979</v>
      </c>
      <c r="H1229" s="816">
        <v>5</v>
      </c>
      <c r="I1229" s="816">
        <v>577</v>
      </c>
      <c r="K1229" s="815" t="s">
        <v>689</v>
      </c>
      <c r="L1229" s="815" t="s">
        <v>961</v>
      </c>
      <c r="M1229" s="815" t="s">
        <v>688</v>
      </c>
      <c r="N1229" s="816">
        <v>2</v>
      </c>
      <c r="P1229" s="815" t="s">
        <v>979</v>
      </c>
      <c r="Q1229" s="816">
        <v>7</v>
      </c>
      <c r="R1229" s="816">
        <v>112</v>
      </c>
      <c r="S1229" s="879"/>
      <c r="U1229" s="815" t="s">
        <v>892</v>
      </c>
      <c r="V1229" s="815" t="s">
        <v>813</v>
      </c>
      <c r="W1229" s="816">
        <v>1</v>
      </c>
      <c r="X1229" s="815" t="s">
        <v>810</v>
      </c>
    </row>
    <row r="1230" spans="1:24" ht="15">
      <c r="A1230" s="815" t="s">
        <v>943</v>
      </c>
      <c r="B1230" s="815" t="s">
        <v>997</v>
      </c>
      <c r="C1230" s="815" t="s">
        <v>809</v>
      </c>
      <c r="D1230" s="815" t="s">
        <v>812</v>
      </c>
      <c r="E1230" s="816">
        <v>1681</v>
      </c>
      <c r="G1230" s="815" t="s">
        <v>979</v>
      </c>
      <c r="H1230" s="816">
        <v>6</v>
      </c>
      <c r="I1230" s="816">
        <v>606</v>
      </c>
      <c r="K1230" s="815" t="s">
        <v>689</v>
      </c>
      <c r="L1230" s="815" t="s">
        <v>961</v>
      </c>
      <c r="M1230" s="815" t="s">
        <v>689</v>
      </c>
      <c r="N1230" s="816">
        <v>45</v>
      </c>
      <c r="P1230" s="815" t="s">
        <v>979</v>
      </c>
      <c r="Q1230" s="816">
        <v>8</v>
      </c>
      <c r="R1230" s="816">
        <v>65</v>
      </c>
      <c r="S1230" s="879"/>
      <c r="U1230" s="815" t="s">
        <v>893</v>
      </c>
      <c r="V1230" s="815" t="s">
        <v>814</v>
      </c>
      <c r="W1230" s="816">
        <v>4</v>
      </c>
      <c r="X1230" s="815" t="s">
        <v>810</v>
      </c>
    </row>
    <row r="1231" spans="1:24" ht="15">
      <c r="A1231" s="815" t="s">
        <v>943</v>
      </c>
      <c r="B1231" s="815" t="s">
        <v>997</v>
      </c>
      <c r="C1231" s="815" t="s">
        <v>809</v>
      </c>
      <c r="D1231" s="815" t="s">
        <v>811</v>
      </c>
      <c r="E1231" s="816">
        <v>1055</v>
      </c>
      <c r="G1231" s="815" t="s">
        <v>979</v>
      </c>
      <c r="H1231" s="816">
        <v>7</v>
      </c>
      <c r="I1231" s="816">
        <v>548</v>
      </c>
      <c r="K1231" s="815" t="s">
        <v>689</v>
      </c>
      <c r="L1231" s="815" t="s">
        <v>961</v>
      </c>
      <c r="M1231" s="815" t="s">
        <v>690</v>
      </c>
      <c r="N1231" s="816">
        <v>6</v>
      </c>
      <c r="P1231" s="815" t="s">
        <v>979</v>
      </c>
      <c r="Q1231" s="816">
        <v>9</v>
      </c>
      <c r="R1231" s="816">
        <v>56</v>
      </c>
      <c r="S1231" s="879"/>
      <c r="U1231" s="815" t="s">
        <v>893</v>
      </c>
      <c r="V1231" s="815" t="s">
        <v>814</v>
      </c>
      <c r="W1231" s="816">
        <v>1</v>
      </c>
      <c r="X1231" s="815" t="s">
        <v>809</v>
      </c>
    </row>
    <row r="1232" spans="1:24" ht="15">
      <c r="A1232" s="815" t="s">
        <v>943</v>
      </c>
      <c r="B1232" s="815" t="s">
        <v>998</v>
      </c>
      <c r="C1232" s="815" t="s">
        <v>810</v>
      </c>
      <c r="D1232" s="815" t="s">
        <v>811</v>
      </c>
      <c r="E1232" s="816">
        <v>2</v>
      </c>
      <c r="G1232" s="815" t="s">
        <v>979</v>
      </c>
      <c r="H1232" s="816">
        <v>8</v>
      </c>
      <c r="I1232" s="816">
        <v>465</v>
      </c>
      <c r="K1232" s="815" t="s">
        <v>689</v>
      </c>
      <c r="L1232" s="815" t="s">
        <v>961</v>
      </c>
      <c r="M1232" s="815" t="s">
        <v>691</v>
      </c>
      <c r="N1232" s="816">
        <v>4219</v>
      </c>
      <c r="P1232" s="815" t="s">
        <v>979</v>
      </c>
      <c r="Q1232" s="816">
        <v>10</v>
      </c>
      <c r="R1232" s="816">
        <v>36</v>
      </c>
      <c r="S1232" s="879"/>
      <c r="U1232" s="815" t="s">
        <v>893</v>
      </c>
      <c r="V1232" s="815" t="s">
        <v>813</v>
      </c>
      <c r="W1232" s="816">
        <v>1</v>
      </c>
      <c r="X1232" s="815" t="s">
        <v>810</v>
      </c>
    </row>
    <row r="1233" spans="1:24" ht="15">
      <c r="A1233" s="815" t="s">
        <v>943</v>
      </c>
      <c r="B1233" s="815" t="s">
        <v>998</v>
      </c>
      <c r="C1233" s="815" t="s">
        <v>809</v>
      </c>
      <c r="D1233" s="815" t="s">
        <v>812</v>
      </c>
      <c r="E1233" s="816">
        <v>1</v>
      </c>
      <c r="G1233" s="815" t="s">
        <v>979</v>
      </c>
      <c r="H1233" s="816">
        <v>9</v>
      </c>
      <c r="I1233" s="816">
        <v>370</v>
      </c>
      <c r="K1233" s="815" t="s">
        <v>689</v>
      </c>
      <c r="L1233" s="815" t="s">
        <v>967</v>
      </c>
      <c r="M1233" s="815" t="s">
        <v>847</v>
      </c>
      <c r="N1233" s="816">
        <v>1</v>
      </c>
      <c r="P1233" s="815" t="s">
        <v>979</v>
      </c>
      <c r="Q1233" s="816">
        <v>11</v>
      </c>
      <c r="R1233" s="816">
        <v>20</v>
      </c>
      <c r="S1233" s="879"/>
      <c r="U1233" s="815" t="s">
        <v>893</v>
      </c>
      <c r="V1233" s="815" t="s">
        <v>813</v>
      </c>
      <c r="W1233" s="816">
        <v>3</v>
      </c>
      <c r="X1233" s="815" t="s">
        <v>809</v>
      </c>
    </row>
    <row r="1234" spans="1:24" ht="15">
      <c r="A1234" s="815" t="s">
        <v>943</v>
      </c>
      <c r="B1234" s="815" t="s">
        <v>998</v>
      </c>
      <c r="C1234" s="815" t="s">
        <v>809</v>
      </c>
      <c r="D1234" s="815" t="s">
        <v>811</v>
      </c>
      <c r="E1234" s="816">
        <v>2</v>
      </c>
      <c r="G1234" s="815" t="s">
        <v>979</v>
      </c>
      <c r="H1234" s="816">
        <v>10</v>
      </c>
      <c r="I1234" s="816">
        <v>265</v>
      </c>
      <c r="K1234" s="815" t="s">
        <v>689</v>
      </c>
      <c r="L1234" s="815" t="s">
        <v>967</v>
      </c>
      <c r="M1234" s="815" t="s">
        <v>852</v>
      </c>
      <c r="N1234" s="816">
        <v>2</v>
      </c>
      <c r="P1234" s="815" t="s">
        <v>979</v>
      </c>
      <c r="Q1234" s="816">
        <v>12</v>
      </c>
      <c r="R1234" s="816">
        <v>32</v>
      </c>
      <c r="S1234" s="879"/>
      <c r="U1234" s="815" t="s">
        <v>894</v>
      </c>
      <c r="V1234" s="815" t="s">
        <v>814</v>
      </c>
      <c r="W1234" s="816">
        <v>62</v>
      </c>
      <c r="X1234" s="815" t="s">
        <v>810</v>
      </c>
    </row>
    <row r="1235" spans="1:24" ht="15">
      <c r="A1235" s="815" t="s">
        <v>945</v>
      </c>
      <c r="B1235" s="815" t="s">
        <v>677</v>
      </c>
      <c r="C1235" s="815" t="s">
        <v>810</v>
      </c>
      <c r="D1235" s="815" t="s">
        <v>812</v>
      </c>
      <c r="E1235" s="816">
        <v>1031</v>
      </c>
      <c r="G1235" s="815" t="s">
        <v>979</v>
      </c>
      <c r="H1235" s="816">
        <v>11</v>
      </c>
      <c r="I1235" s="816">
        <v>198</v>
      </c>
      <c r="K1235" s="815" t="s">
        <v>689</v>
      </c>
      <c r="L1235" s="815" t="s">
        <v>967</v>
      </c>
      <c r="M1235" s="815" t="s">
        <v>681</v>
      </c>
      <c r="N1235" s="816">
        <v>1</v>
      </c>
      <c r="P1235" s="815" t="s">
        <v>965</v>
      </c>
      <c r="Q1235" s="816">
        <v>0</v>
      </c>
      <c r="R1235" s="816">
        <v>162</v>
      </c>
      <c r="S1235" s="879"/>
      <c r="U1235" s="815" t="s">
        <v>894</v>
      </c>
      <c r="V1235" s="815" t="s">
        <v>814</v>
      </c>
      <c r="W1235" s="816">
        <v>25</v>
      </c>
      <c r="X1235" s="815" t="s">
        <v>809</v>
      </c>
    </row>
    <row r="1236" spans="1:24" ht="15">
      <c r="A1236" s="815" t="s">
        <v>945</v>
      </c>
      <c r="B1236" s="815" t="s">
        <v>677</v>
      </c>
      <c r="C1236" s="815" t="s">
        <v>810</v>
      </c>
      <c r="D1236" s="815" t="s">
        <v>811</v>
      </c>
      <c r="E1236" s="816">
        <v>469</v>
      </c>
      <c r="G1236" s="815" t="s">
        <v>979</v>
      </c>
      <c r="H1236" s="816">
        <v>12</v>
      </c>
      <c r="I1236" s="816">
        <v>290</v>
      </c>
      <c r="K1236" s="815" t="s">
        <v>689</v>
      </c>
      <c r="L1236" s="815" t="s">
        <v>967</v>
      </c>
      <c r="M1236" s="815" t="s">
        <v>857</v>
      </c>
      <c r="N1236" s="816">
        <v>5</v>
      </c>
      <c r="P1236" s="815" t="s">
        <v>965</v>
      </c>
      <c r="Q1236" s="816">
        <v>1</v>
      </c>
      <c r="R1236" s="816">
        <v>687</v>
      </c>
      <c r="S1236" s="879"/>
      <c r="U1236" s="815" t="s">
        <v>894</v>
      </c>
      <c r="V1236" s="815" t="s">
        <v>813</v>
      </c>
      <c r="W1236" s="816">
        <v>21</v>
      </c>
      <c r="X1236" s="815" t="s">
        <v>810</v>
      </c>
    </row>
    <row r="1237" spans="1:24" ht="15">
      <c r="A1237" s="815" t="s">
        <v>945</v>
      </c>
      <c r="B1237" s="815" t="s">
        <v>677</v>
      </c>
      <c r="C1237" s="815" t="s">
        <v>809</v>
      </c>
      <c r="D1237" s="815" t="s">
        <v>812</v>
      </c>
      <c r="E1237" s="816">
        <v>994</v>
      </c>
      <c r="G1237" s="815" t="s">
        <v>965</v>
      </c>
      <c r="H1237" s="816">
        <v>0</v>
      </c>
      <c r="I1237" s="816">
        <v>110</v>
      </c>
      <c r="K1237" s="815" t="s">
        <v>689</v>
      </c>
      <c r="L1237" s="815" t="s">
        <v>967</v>
      </c>
      <c r="M1237" s="815" t="s">
        <v>858</v>
      </c>
      <c r="N1237" s="816">
        <v>1</v>
      </c>
      <c r="P1237" s="815" t="s">
        <v>965</v>
      </c>
      <c r="Q1237" s="816">
        <v>2</v>
      </c>
      <c r="R1237" s="816">
        <v>2083</v>
      </c>
      <c r="S1237" s="879"/>
      <c r="U1237" s="815" t="s">
        <v>894</v>
      </c>
      <c r="V1237" s="815" t="s">
        <v>813</v>
      </c>
      <c r="W1237" s="816">
        <v>59</v>
      </c>
      <c r="X1237" s="815" t="s">
        <v>809</v>
      </c>
    </row>
    <row r="1238" spans="1:24" ht="15">
      <c r="A1238" s="815" t="s">
        <v>945</v>
      </c>
      <c r="B1238" s="815" t="s">
        <v>677</v>
      </c>
      <c r="C1238" s="815" t="s">
        <v>809</v>
      </c>
      <c r="D1238" s="815" t="s">
        <v>811</v>
      </c>
      <c r="E1238" s="816">
        <v>460</v>
      </c>
      <c r="G1238" s="815" t="s">
        <v>965</v>
      </c>
      <c r="H1238" s="816">
        <v>1</v>
      </c>
      <c r="I1238" s="816">
        <v>493</v>
      </c>
      <c r="K1238" s="815" t="s">
        <v>689</v>
      </c>
      <c r="L1238" s="815" t="s">
        <v>967</v>
      </c>
      <c r="M1238" s="815" t="s">
        <v>859</v>
      </c>
      <c r="N1238" s="816">
        <v>1</v>
      </c>
      <c r="P1238" s="815" t="s">
        <v>965</v>
      </c>
      <c r="Q1238" s="816">
        <v>3</v>
      </c>
      <c r="R1238" s="816">
        <v>960</v>
      </c>
      <c r="S1238" s="879"/>
      <c r="U1238" s="815" t="s">
        <v>895</v>
      </c>
      <c r="V1238" s="815" t="s">
        <v>814</v>
      </c>
      <c r="W1238" s="816">
        <v>4</v>
      </c>
      <c r="X1238" s="815" t="s">
        <v>810</v>
      </c>
    </row>
    <row r="1239" spans="1:24" ht="15">
      <c r="A1239" s="815" t="s">
        <v>945</v>
      </c>
      <c r="B1239" s="815" t="s">
        <v>681</v>
      </c>
      <c r="C1239" s="815" t="s">
        <v>810</v>
      </c>
      <c r="D1239" s="815" t="s">
        <v>812</v>
      </c>
      <c r="E1239" s="816">
        <v>347</v>
      </c>
      <c r="G1239" s="815" t="s">
        <v>965</v>
      </c>
      <c r="H1239" s="816">
        <v>2</v>
      </c>
      <c r="I1239" s="816">
        <v>1508</v>
      </c>
      <c r="K1239" s="815" t="s">
        <v>689</v>
      </c>
      <c r="L1239" s="815" t="s">
        <v>967</v>
      </c>
      <c r="M1239" s="815" t="s">
        <v>863</v>
      </c>
      <c r="N1239" s="816">
        <v>1</v>
      </c>
      <c r="P1239" s="815" t="s">
        <v>965</v>
      </c>
      <c r="Q1239" s="816">
        <v>4</v>
      </c>
      <c r="R1239" s="816">
        <v>6370</v>
      </c>
      <c r="S1239" s="879"/>
      <c r="U1239" s="815" t="s">
        <v>895</v>
      </c>
      <c r="V1239" s="815" t="s">
        <v>814</v>
      </c>
      <c r="W1239" s="816">
        <v>2</v>
      </c>
      <c r="X1239" s="815" t="s">
        <v>809</v>
      </c>
    </row>
    <row r="1240" spans="1:24" ht="15">
      <c r="A1240" s="815" t="s">
        <v>945</v>
      </c>
      <c r="B1240" s="815" t="s">
        <v>681</v>
      </c>
      <c r="C1240" s="815" t="s">
        <v>810</v>
      </c>
      <c r="D1240" s="815" t="s">
        <v>811</v>
      </c>
      <c r="E1240" s="816">
        <v>113</v>
      </c>
      <c r="G1240" s="815" t="s">
        <v>965</v>
      </c>
      <c r="H1240" s="816">
        <v>3</v>
      </c>
      <c r="I1240" s="816">
        <v>838</v>
      </c>
      <c r="K1240" s="815" t="s">
        <v>689</v>
      </c>
      <c r="L1240" s="815" t="s">
        <v>967</v>
      </c>
      <c r="M1240" s="815" t="s">
        <v>864</v>
      </c>
      <c r="N1240" s="816">
        <v>2</v>
      </c>
      <c r="P1240" s="815" t="s">
        <v>965</v>
      </c>
      <c r="Q1240" s="816">
        <v>5</v>
      </c>
      <c r="R1240" s="816">
        <v>876</v>
      </c>
      <c r="S1240" s="879"/>
      <c r="U1240" s="815" t="s">
        <v>895</v>
      </c>
      <c r="V1240" s="815" t="s">
        <v>813</v>
      </c>
      <c r="W1240" s="816">
        <v>2</v>
      </c>
      <c r="X1240" s="815" t="s">
        <v>810</v>
      </c>
    </row>
    <row r="1241" spans="1:24" ht="15">
      <c r="A1241" s="815" t="s">
        <v>945</v>
      </c>
      <c r="B1241" s="815" t="s">
        <v>681</v>
      </c>
      <c r="C1241" s="815" t="s">
        <v>809</v>
      </c>
      <c r="D1241" s="815" t="s">
        <v>812</v>
      </c>
      <c r="E1241" s="816">
        <v>347</v>
      </c>
      <c r="G1241" s="815" t="s">
        <v>965</v>
      </c>
      <c r="H1241" s="816">
        <v>4</v>
      </c>
      <c r="I1241" s="816">
        <v>3398</v>
      </c>
      <c r="K1241" s="815" t="s">
        <v>689</v>
      </c>
      <c r="L1241" s="815" t="s">
        <v>967</v>
      </c>
      <c r="M1241" s="815" t="s">
        <v>687</v>
      </c>
      <c r="N1241" s="816">
        <v>1894</v>
      </c>
      <c r="P1241" s="815" t="s">
        <v>965</v>
      </c>
      <c r="Q1241" s="816">
        <v>6</v>
      </c>
      <c r="R1241" s="816">
        <v>876</v>
      </c>
      <c r="S1241" s="879"/>
      <c r="U1241" s="815" t="s">
        <v>895</v>
      </c>
      <c r="V1241" s="815" t="s">
        <v>813</v>
      </c>
      <c r="W1241" s="816">
        <v>3</v>
      </c>
      <c r="X1241" s="815" t="s">
        <v>809</v>
      </c>
    </row>
    <row r="1242" spans="1:24" ht="15">
      <c r="A1242" s="815" t="s">
        <v>945</v>
      </c>
      <c r="B1242" s="815" t="s">
        <v>681</v>
      </c>
      <c r="C1242" s="815" t="s">
        <v>809</v>
      </c>
      <c r="D1242" s="815" t="s">
        <v>811</v>
      </c>
      <c r="E1242" s="816">
        <v>107</v>
      </c>
      <c r="G1242" s="815" t="s">
        <v>965</v>
      </c>
      <c r="H1242" s="816">
        <v>5</v>
      </c>
      <c r="I1242" s="816">
        <v>553</v>
      </c>
      <c r="K1242" s="815" t="s">
        <v>689</v>
      </c>
      <c r="L1242" s="815" t="s">
        <v>967</v>
      </c>
      <c r="M1242" s="815" t="s">
        <v>690</v>
      </c>
      <c r="N1242" s="816">
        <v>5</v>
      </c>
      <c r="P1242" s="815" t="s">
        <v>965</v>
      </c>
      <c r="Q1242" s="816">
        <v>7</v>
      </c>
      <c r="R1242" s="816">
        <v>688</v>
      </c>
      <c r="S1242" s="879"/>
      <c r="U1242" s="815" t="s">
        <v>897</v>
      </c>
      <c r="V1242" s="815" t="s">
        <v>815</v>
      </c>
      <c r="W1242" s="816">
        <v>6</v>
      </c>
      <c r="X1242" s="815" t="s">
        <v>810</v>
      </c>
    </row>
    <row r="1243" spans="1:24" ht="15">
      <c r="A1243" s="815" t="s">
        <v>945</v>
      </c>
      <c r="B1243" s="815" t="s">
        <v>814</v>
      </c>
      <c r="C1243" s="815" t="s">
        <v>810</v>
      </c>
      <c r="D1243" s="815" t="s">
        <v>811</v>
      </c>
      <c r="E1243" s="816">
        <v>1</v>
      </c>
      <c r="G1243" s="815" t="s">
        <v>965</v>
      </c>
      <c r="H1243" s="816">
        <v>6</v>
      </c>
      <c r="I1243" s="816">
        <v>596</v>
      </c>
      <c r="K1243" s="815" t="s">
        <v>689</v>
      </c>
      <c r="L1243" s="815" t="s">
        <v>967</v>
      </c>
      <c r="M1243" s="815" t="s">
        <v>691</v>
      </c>
      <c r="N1243" s="816">
        <v>6263</v>
      </c>
      <c r="P1243" s="815" t="s">
        <v>965</v>
      </c>
      <c r="Q1243" s="816">
        <v>8</v>
      </c>
      <c r="R1243" s="816">
        <v>505</v>
      </c>
      <c r="S1243" s="879"/>
      <c r="U1243" s="815" t="s">
        <v>897</v>
      </c>
      <c r="V1243" s="815" t="s">
        <v>815</v>
      </c>
      <c r="W1243" s="816">
        <v>4</v>
      </c>
      <c r="X1243" s="815" t="s">
        <v>809</v>
      </c>
    </row>
    <row r="1244" spans="1:24" ht="15">
      <c r="A1244" s="815" t="s">
        <v>945</v>
      </c>
      <c r="B1244" s="815" t="s">
        <v>997</v>
      </c>
      <c r="C1244" s="815" t="s">
        <v>810</v>
      </c>
      <c r="D1244" s="815" t="s">
        <v>812</v>
      </c>
      <c r="E1244" s="816">
        <v>54</v>
      </c>
      <c r="G1244" s="815" t="s">
        <v>965</v>
      </c>
      <c r="H1244" s="816">
        <v>7</v>
      </c>
      <c r="I1244" s="816">
        <v>527</v>
      </c>
      <c r="K1244" s="815" t="s">
        <v>689</v>
      </c>
      <c r="L1244" s="815" t="s">
        <v>971</v>
      </c>
      <c r="M1244" s="815" t="s">
        <v>677</v>
      </c>
      <c r="N1244" s="816">
        <v>31</v>
      </c>
      <c r="P1244" s="815" t="s">
        <v>965</v>
      </c>
      <c r="Q1244" s="816">
        <v>9</v>
      </c>
      <c r="R1244" s="816">
        <v>314</v>
      </c>
      <c r="S1244" s="879"/>
      <c r="U1244" s="815" t="s">
        <v>897</v>
      </c>
      <c r="V1244" s="815" t="s">
        <v>814</v>
      </c>
      <c r="W1244" s="816">
        <v>684</v>
      </c>
      <c r="X1244" s="815" t="s">
        <v>810</v>
      </c>
    </row>
    <row r="1245" spans="1:24" ht="15">
      <c r="A1245" s="815" t="s">
        <v>945</v>
      </c>
      <c r="B1245" s="815" t="s">
        <v>997</v>
      </c>
      <c r="C1245" s="815" t="s">
        <v>810</v>
      </c>
      <c r="D1245" s="815" t="s">
        <v>811</v>
      </c>
      <c r="E1245" s="816">
        <v>40</v>
      </c>
      <c r="G1245" s="815" t="s">
        <v>965</v>
      </c>
      <c r="H1245" s="816">
        <v>8</v>
      </c>
      <c r="I1245" s="816">
        <v>426</v>
      </c>
      <c r="K1245" s="815" t="s">
        <v>689</v>
      </c>
      <c r="L1245" s="815" t="s">
        <v>971</v>
      </c>
      <c r="M1245" s="815" t="s">
        <v>848</v>
      </c>
      <c r="N1245" s="816">
        <v>1</v>
      </c>
      <c r="P1245" s="815" t="s">
        <v>965</v>
      </c>
      <c r="Q1245" s="816">
        <v>10</v>
      </c>
      <c r="R1245" s="816">
        <v>185</v>
      </c>
      <c r="S1245" s="879"/>
      <c r="U1245" s="815" t="s">
        <v>897</v>
      </c>
      <c r="V1245" s="815" t="s">
        <v>814</v>
      </c>
      <c r="W1245" s="816">
        <v>439</v>
      </c>
      <c r="X1245" s="815" t="s">
        <v>809</v>
      </c>
    </row>
    <row r="1246" spans="1:24" ht="15">
      <c r="A1246" s="815" t="s">
        <v>945</v>
      </c>
      <c r="B1246" s="815" t="s">
        <v>997</v>
      </c>
      <c r="C1246" s="815" t="s">
        <v>809</v>
      </c>
      <c r="D1246" s="815" t="s">
        <v>812</v>
      </c>
      <c r="E1246" s="816">
        <v>72</v>
      </c>
      <c r="G1246" s="815" t="s">
        <v>965</v>
      </c>
      <c r="H1246" s="816">
        <v>9</v>
      </c>
      <c r="I1246" s="816">
        <v>317</v>
      </c>
      <c r="K1246" s="815" t="s">
        <v>689</v>
      </c>
      <c r="L1246" s="815" t="s">
        <v>971</v>
      </c>
      <c r="M1246" s="815" t="s">
        <v>850</v>
      </c>
      <c r="N1246" s="816">
        <v>2</v>
      </c>
      <c r="P1246" s="815" t="s">
        <v>965</v>
      </c>
      <c r="Q1246" s="816">
        <v>11</v>
      </c>
      <c r="R1246" s="816">
        <v>145</v>
      </c>
      <c r="S1246" s="879"/>
      <c r="U1246" s="815" t="s">
        <v>897</v>
      </c>
      <c r="V1246" s="815" t="s">
        <v>813</v>
      </c>
      <c r="W1246" s="816">
        <v>405</v>
      </c>
      <c r="X1246" s="815" t="s">
        <v>810</v>
      </c>
    </row>
    <row r="1247" spans="1:24" ht="15">
      <c r="A1247" s="815" t="s">
        <v>945</v>
      </c>
      <c r="B1247" s="815" t="s">
        <v>997</v>
      </c>
      <c r="C1247" s="815" t="s">
        <v>809</v>
      </c>
      <c r="D1247" s="815" t="s">
        <v>811</v>
      </c>
      <c r="E1247" s="816">
        <v>35</v>
      </c>
      <c r="G1247" s="815" t="s">
        <v>965</v>
      </c>
      <c r="H1247" s="816">
        <v>10</v>
      </c>
      <c r="I1247" s="816">
        <v>260</v>
      </c>
      <c r="K1247" s="815" t="s">
        <v>689</v>
      </c>
      <c r="L1247" s="815" t="s">
        <v>971</v>
      </c>
      <c r="M1247" s="815" t="s">
        <v>851</v>
      </c>
      <c r="N1247" s="816">
        <v>3</v>
      </c>
      <c r="P1247" s="815" t="s">
        <v>965</v>
      </c>
      <c r="Q1247" s="816">
        <v>12</v>
      </c>
      <c r="R1247" s="816">
        <v>158</v>
      </c>
      <c r="S1247" s="879"/>
      <c r="U1247" s="815" t="s">
        <v>897</v>
      </c>
      <c r="V1247" s="815" t="s">
        <v>813</v>
      </c>
      <c r="W1247" s="816">
        <v>610</v>
      </c>
      <c r="X1247" s="815" t="s">
        <v>809</v>
      </c>
    </row>
    <row r="1248" spans="1:24" ht="15">
      <c r="A1248" s="815" t="s">
        <v>945</v>
      </c>
      <c r="B1248" s="815" t="s">
        <v>998</v>
      </c>
      <c r="C1248" s="815" t="s">
        <v>810</v>
      </c>
      <c r="D1248" s="815" t="s">
        <v>812</v>
      </c>
      <c r="E1248" s="816">
        <v>1</v>
      </c>
      <c r="G1248" s="815" t="s">
        <v>965</v>
      </c>
      <c r="H1248" s="816">
        <v>11</v>
      </c>
      <c r="I1248" s="816">
        <v>189</v>
      </c>
      <c r="K1248" s="815" t="s">
        <v>689</v>
      </c>
      <c r="L1248" s="815" t="s">
        <v>971</v>
      </c>
      <c r="M1248" s="815" t="s">
        <v>852</v>
      </c>
      <c r="N1248" s="816">
        <v>734</v>
      </c>
      <c r="P1248" s="815" t="s">
        <v>908</v>
      </c>
      <c r="Q1248" s="816">
        <v>0</v>
      </c>
      <c r="R1248" s="816">
        <v>29</v>
      </c>
      <c r="S1248" s="879"/>
      <c r="U1248" s="815" t="s">
        <v>899</v>
      </c>
      <c r="V1248" s="815" t="s">
        <v>814</v>
      </c>
      <c r="W1248" s="816">
        <v>2</v>
      </c>
      <c r="X1248" s="815" t="s">
        <v>810</v>
      </c>
    </row>
    <row r="1249" spans="1:24" ht="15">
      <c r="A1249" s="815" t="s">
        <v>945</v>
      </c>
      <c r="B1249" s="815" t="s">
        <v>998</v>
      </c>
      <c r="C1249" s="815" t="s">
        <v>809</v>
      </c>
      <c r="D1249" s="815" t="s">
        <v>812</v>
      </c>
      <c r="E1249" s="816">
        <v>1</v>
      </c>
      <c r="G1249" s="815" t="s">
        <v>965</v>
      </c>
      <c r="H1249" s="816">
        <v>12</v>
      </c>
      <c r="I1249" s="816">
        <v>206</v>
      </c>
      <c r="K1249" s="815" t="s">
        <v>689</v>
      </c>
      <c r="L1249" s="815" t="s">
        <v>971</v>
      </c>
      <c r="M1249" s="815" t="s">
        <v>853</v>
      </c>
      <c r="N1249" s="816">
        <v>1</v>
      </c>
      <c r="P1249" s="815" t="s">
        <v>908</v>
      </c>
      <c r="Q1249" s="816">
        <v>1</v>
      </c>
      <c r="R1249" s="816">
        <v>90</v>
      </c>
      <c r="S1249" s="879"/>
      <c r="U1249" s="815" t="s">
        <v>899</v>
      </c>
      <c r="V1249" s="815" t="s">
        <v>814</v>
      </c>
      <c r="W1249" s="816">
        <v>2</v>
      </c>
      <c r="X1249" s="815" t="s">
        <v>809</v>
      </c>
    </row>
    <row r="1250" spans="1:24" ht="15">
      <c r="A1250" s="815" t="s">
        <v>945</v>
      </c>
      <c r="B1250" s="815" t="s">
        <v>998</v>
      </c>
      <c r="C1250" s="815" t="s">
        <v>809</v>
      </c>
      <c r="D1250" s="815" t="s">
        <v>811</v>
      </c>
      <c r="E1250" s="816">
        <v>1</v>
      </c>
      <c r="G1250" s="815" t="s">
        <v>908</v>
      </c>
      <c r="H1250" s="816">
        <v>0</v>
      </c>
      <c r="I1250" s="816">
        <v>479</v>
      </c>
      <c r="K1250" s="815" t="s">
        <v>689</v>
      </c>
      <c r="L1250" s="815" t="s">
        <v>971</v>
      </c>
      <c r="M1250" s="815" t="s">
        <v>855</v>
      </c>
      <c r="N1250" s="816">
        <v>8</v>
      </c>
      <c r="P1250" s="815" t="s">
        <v>908</v>
      </c>
      <c r="Q1250" s="816">
        <v>2</v>
      </c>
      <c r="R1250" s="816">
        <v>299</v>
      </c>
      <c r="S1250" s="879"/>
      <c r="U1250" s="815" t="s">
        <v>899</v>
      </c>
      <c r="V1250" s="815" t="s">
        <v>813</v>
      </c>
      <c r="W1250" s="816">
        <v>3</v>
      </c>
      <c r="X1250" s="815" t="s">
        <v>809</v>
      </c>
    </row>
    <row r="1251" spans="1:24" ht="15">
      <c r="A1251" s="815" t="s">
        <v>947</v>
      </c>
      <c r="B1251" s="815" t="s">
        <v>996</v>
      </c>
      <c r="C1251" s="815" t="s">
        <v>810</v>
      </c>
      <c r="D1251" s="815" t="s">
        <v>811</v>
      </c>
      <c r="E1251" s="816">
        <v>4</v>
      </c>
      <c r="G1251" s="815" t="s">
        <v>908</v>
      </c>
      <c r="H1251" s="816">
        <v>1</v>
      </c>
      <c r="I1251" s="816">
        <v>1815</v>
      </c>
      <c r="K1251" s="815" t="s">
        <v>689</v>
      </c>
      <c r="L1251" s="815" t="s">
        <v>971</v>
      </c>
      <c r="M1251" s="815" t="s">
        <v>681</v>
      </c>
      <c r="N1251" s="816">
        <v>8</v>
      </c>
      <c r="P1251" s="815" t="s">
        <v>908</v>
      </c>
      <c r="Q1251" s="816">
        <v>3</v>
      </c>
      <c r="R1251" s="816">
        <v>135</v>
      </c>
      <c r="S1251" s="879"/>
      <c r="U1251" s="815" t="s">
        <v>901</v>
      </c>
      <c r="V1251" s="815" t="s">
        <v>814</v>
      </c>
      <c r="W1251" s="816">
        <v>2</v>
      </c>
      <c r="X1251" s="815" t="s">
        <v>810</v>
      </c>
    </row>
    <row r="1252" spans="1:24" ht="15">
      <c r="A1252" s="815" t="s">
        <v>947</v>
      </c>
      <c r="B1252" s="815" t="s">
        <v>996</v>
      </c>
      <c r="C1252" s="815" t="s">
        <v>809</v>
      </c>
      <c r="D1252" s="815" t="s">
        <v>812</v>
      </c>
      <c r="E1252" s="816">
        <v>1</v>
      </c>
      <c r="G1252" s="815" t="s">
        <v>908</v>
      </c>
      <c r="H1252" s="816">
        <v>2</v>
      </c>
      <c r="I1252" s="816">
        <v>6632</v>
      </c>
      <c r="K1252" s="815" t="s">
        <v>689</v>
      </c>
      <c r="L1252" s="815" t="s">
        <v>971</v>
      </c>
      <c r="M1252" s="815" t="s">
        <v>857</v>
      </c>
      <c r="N1252" s="816">
        <v>11</v>
      </c>
      <c r="P1252" s="815" t="s">
        <v>908</v>
      </c>
      <c r="Q1252" s="816">
        <v>4</v>
      </c>
      <c r="R1252" s="816">
        <v>1041</v>
      </c>
      <c r="S1252" s="879"/>
      <c r="U1252" s="815" t="s">
        <v>901</v>
      </c>
      <c r="V1252" s="815" t="s">
        <v>814</v>
      </c>
      <c r="W1252" s="816">
        <v>1</v>
      </c>
      <c r="X1252" s="815" t="s">
        <v>809</v>
      </c>
    </row>
    <row r="1253" spans="1:24" ht="15">
      <c r="A1253" s="815" t="s">
        <v>947</v>
      </c>
      <c r="B1253" s="815" t="s">
        <v>677</v>
      </c>
      <c r="C1253" s="815" t="s">
        <v>810</v>
      </c>
      <c r="D1253" s="815" t="s">
        <v>812</v>
      </c>
      <c r="E1253" s="816">
        <v>1852</v>
      </c>
      <c r="G1253" s="815" t="s">
        <v>908</v>
      </c>
      <c r="H1253" s="816">
        <v>3</v>
      </c>
      <c r="I1253" s="816">
        <v>2991</v>
      </c>
      <c r="K1253" s="815" t="s">
        <v>689</v>
      </c>
      <c r="L1253" s="815" t="s">
        <v>971</v>
      </c>
      <c r="M1253" s="815" t="s">
        <v>858</v>
      </c>
      <c r="N1253" s="816">
        <v>10</v>
      </c>
      <c r="P1253" s="815" t="s">
        <v>908</v>
      </c>
      <c r="Q1253" s="816">
        <v>5</v>
      </c>
      <c r="R1253" s="816">
        <v>138</v>
      </c>
      <c r="S1253" s="879"/>
      <c r="U1253" s="815" t="s">
        <v>901</v>
      </c>
      <c r="V1253" s="815" t="s">
        <v>813</v>
      </c>
      <c r="W1253" s="816">
        <v>2</v>
      </c>
      <c r="X1253" s="815" t="s">
        <v>810</v>
      </c>
    </row>
    <row r="1254" spans="1:24" ht="15">
      <c r="A1254" s="815" t="s">
        <v>947</v>
      </c>
      <c r="B1254" s="815" t="s">
        <v>677</v>
      </c>
      <c r="C1254" s="815" t="s">
        <v>810</v>
      </c>
      <c r="D1254" s="815" t="s">
        <v>811</v>
      </c>
      <c r="E1254" s="816">
        <v>1190</v>
      </c>
      <c r="G1254" s="815" t="s">
        <v>908</v>
      </c>
      <c r="H1254" s="816">
        <v>4</v>
      </c>
      <c r="I1254" s="816">
        <v>10605</v>
      </c>
      <c r="K1254" s="815" t="s">
        <v>689</v>
      </c>
      <c r="L1254" s="815" t="s">
        <v>971</v>
      </c>
      <c r="M1254" s="815" t="s">
        <v>859</v>
      </c>
      <c r="N1254" s="816">
        <v>1</v>
      </c>
      <c r="P1254" s="815" t="s">
        <v>908</v>
      </c>
      <c r="Q1254" s="816">
        <v>6</v>
      </c>
      <c r="R1254" s="816">
        <v>112</v>
      </c>
      <c r="S1254" s="879"/>
      <c r="U1254" s="815" t="s">
        <v>901</v>
      </c>
      <c r="V1254" s="815" t="s">
        <v>813</v>
      </c>
      <c r="W1254" s="816">
        <v>1</v>
      </c>
      <c r="X1254" s="815" t="s">
        <v>809</v>
      </c>
    </row>
    <row r="1255" spans="1:24" ht="15">
      <c r="A1255" s="815" t="s">
        <v>947</v>
      </c>
      <c r="B1255" s="815" t="s">
        <v>677</v>
      </c>
      <c r="C1255" s="815" t="s">
        <v>809</v>
      </c>
      <c r="D1255" s="815" t="s">
        <v>812</v>
      </c>
      <c r="E1255" s="816">
        <v>1674</v>
      </c>
      <c r="G1255" s="815" t="s">
        <v>908</v>
      </c>
      <c r="H1255" s="816">
        <v>5</v>
      </c>
      <c r="I1255" s="816">
        <v>1621</v>
      </c>
      <c r="K1255" s="815" t="s">
        <v>689</v>
      </c>
      <c r="L1255" s="815" t="s">
        <v>971</v>
      </c>
      <c r="M1255" s="815" t="s">
        <v>861</v>
      </c>
      <c r="N1255" s="816">
        <v>7</v>
      </c>
      <c r="P1255" s="815" t="s">
        <v>908</v>
      </c>
      <c r="Q1255" s="816">
        <v>7</v>
      </c>
      <c r="R1255" s="816">
        <v>83</v>
      </c>
      <c r="S1255" s="879"/>
      <c r="U1255" s="815" t="s">
        <v>903</v>
      </c>
      <c r="V1255" s="815" t="s">
        <v>814</v>
      </c>
      <c r="W1255" s="816">
        <v>11</v>
      </c>
      <c r="X1255" s="815" t="s">
        <v>810</v>
      </c>
    </row>
    <row r="1256" spans="1:24" ht="15">
      <c r="A1256" s="815" t="s">
        <v>947</v>
      </c>
      <c r="B1256" s="815" t="s">
        <v>677</v>
      </c>
      <c r="C1256" s="815" t="s">
        <v>809</v>
      </c>
      <c r="D1256" s="815" t="s">
        <v>811</v>
      </c>
      <c r="E1256" s="816">
        <v>1354</v>
      </c>
      <c r="G1256" s="815" t="s">
        <v>908</v>
      </c>
      <c r="H1256" s="816">
        <v>6</v>
      </c>
      <c r="I1256" s="816">
        <v>1484</v>
      </c>
      <c r="K1256" s="815" t="s">
        <v>689</v>
      </c>
      <c r="L1256" s="815" t="s">
        <v>971</v>
      </c>
      <c r="M1256" s="815" t="s">
        <v>863</v>
      </c>
      <c r="N1256" s="816">
        <v>8</v>
      </c>
      <c r="P1256" s="815" t="s">
        <v>908</v>
      </c>
      <c r="Q1256" s="816">
        <v>8</v>
      </c>
      <c r="R1256" s="816">
        <v>55</v>
      </c>
      <c r="S1256" s="879"/>
      <c r="U1256" s="815" t="s">
        <v>903</v>
      </c>
      <c r="V1256" s="815" t="s">
        <v>814</v>
      </c>
      <c r="W1256" s="816">
        <v>5</v>
      </c>
      <c r="X1256" s="815" t="s">
        <v>809</v>
      </c>
    </row>
    <row r="1257" spans="1:24" ht="15">
      <c r="A1257" s="815" t="s">
        <v>947</v>
      </c>
      <c r="B1257" s="815" t="s">
        <v>681</v>
      </c>
      <c r="C1257" s="815" t="s">
        <v>810</v>
      </c>
      <c r="D1257" s="815" t="s">
        <v>812</v>
      </c>
      <c r="E1257" s="816">
        <v>1210</v>
      </c>
      <c r="G1257" s="815" t="s">
        <v>908</v>
      </c>
      <c r="H1257" s="816">
        <v>7</v>
      </c>
      <c r="I1257" s="816">
        <v>1272</v>
      </c>
      <c r="K1257" s="815" t="s">
        <v>689</v>
      </c>
      <c r="L1257" s="815" t="s">
        <v>971</v>
      </c>
      <c r="M1257" s="815" t="s">
        <v>864</v>
      </c>
      <c r="N1257" s="816">
        <v>12</v>
      </c>
      <c r="P1257" s="815" t="s">
        <v>908</v>
      </c>
      <c r="Q1257" s="816">
        <v>9</v>
      </c>
      <c r="R1257" s="816">
        <v>38</v>
      </c>
      <c r="S1257" s="879"/>
      <c r="U1257" s="815" t="s">
        <v>903</v>
      </c>
      <c r="V1257" s="815" t="s">
        <v>813</v>
      </c>
      <c r="W1257" s="816">
        <v>4</v>
      </c>
      <c r="X1257" s="815" t="s">
        <v>810</v>
      </c>
    </row>
    <row r="1258" spans="1:24" ht="15">
      <c r="A1258" s="815" t="s">
        <v>947</v>
      </c>
      <c r="B1258" s="815" t="s">
        <v>681</v>
      </c>
      <c r="C1258" s="815" t="s">
        <v>810</v>
      </c>
      <c r="D1258" s="815" t="s">
        <v>811</v>
      </c>
      <c r="E1258" s="816">
        <v>688</v>
      </c>
      <c r="G1258" s="815" t="s">
        <v>908</v>
      </c>
      <c r="H1258" s="816">
        <v>8</v>
      </c>
      <c r="I1258" s="816">
        <v>1067</v>
      </c>
      <c r="K1258" s="815" t="s">
        <v>689</v>
      </c>
      <c r="L1258" s="815" t="s">
        <v>971</v>
      </c>
      <c r="M1258" s="815" t="s">
        <v>684</v>
      </c>
      <c r="N1258" s="816">
        <v>10</v>
      </c>
      <c r="P1258" s="815" t="s">
        <v>908</v>
      </c>
      <c r="Q1258" s="816">
        <v>10</v>
      </c>
      <c r="R1258" s="816">
        <v>19</v>
      </c>
      <c r="S1258" s="879"/>
      <c r="U1258" s="815" t="s">
        <v>903</v>
      </c>
      <c r="V1258" s="815" t="s">
        <v>813</v>
      </c>
      <c r="W1258" s="816">
        <v>19</v>
      </c>
      <c r="X1258" s="815" t="s">
        <v>809</v>
      </c>
    </row>
    <row r="1259" spans="1:24" ht="15">
      <c r="A1259" s="815" t="s">
        <v>947</v>
      </c>
      <c r="B1259" s="815" t="s">
        <v>681</v>
      </c>
      <c r="C1259" s="815" t="s">
        <v>809</v>
      </c>
      <c r="D1259" s="815" t="s">
        <v>812</v>
      </c>
      <c r="E1259" s="816">
        <v>1165</v>
      </c>
      <c r="G1259" s="815" t="s">
        <v>908</v>
      </c>
      <c r="H1259" s="816">
        <v>9</v>
      </c>
      <c r="I1259" s="816">
        <v>831</v>
      </c>
      <c r="K1259" s="815" t="s">
        <v>689</v>
      </c>
      <c r="L1259" s="815" t="s">
        <v>971</v>
      </c>
      <c r="M1259" s="815" t="s">
        <v>687</v>
      </c>
      <c r="N1259" s="816">
        <v>8090</v>
      </c>
      <c r="P1259" s="815" t="s">
        <v>908</v>
      </c>
      <c r="Q1259" s="816">
        <v>11</v>
      </c>
      <c r="R1259" s="816">
        <v>12</v>
      </c>
      <c r="S1259" s="879"/>
      <c r="U1259" s="815" t="s">
        <v>905</v>
      </c>
      <c r="V1259" s="815" t="s">
        <v>813</v>
      </c>
      <c r="W1259" s="816">
        <v>3</v>
      </c>
      <c r="X1259" s="815" t="s">
        <v>809</v>
      </c>
    </row>
    <row r="1260" spans="1:24" ht="15">
      <c r="A1260" s="815" t="s">
        <v>947</v>
      </c>
      <c r="B1260" s="815" t="s">
        <v>681</v>
      </c>
      <c r="C1260" s="815" t="s">
        <v>809</v>
      </c>
      <c r="D1260" s="815" t="s">
        <v>811</v>
      </c>
      <c r="E1260" s="816">
        <v>610</v>
      </c>
      <c r="G1260" s="815" t="s">
        <v>908</v>
      </c>
      <c r="H1260" s="816">
        <v>10</v>
      </c>
      <c r="I1260" s="816">
        <v>649</v>
      </c>
      <c r="K1260" s="815" t="s">
        <v>689</v>
      </c>
      <c r="L1260" s="815" t="s">
        <v>971</v>
      </c>
      <c r="M1260" s="815" t="s">
        <v>688</v>
      </c>
      <c r="N1260" s="816">
        <v>18</v>
      </c>
      <c r="P1260" s="815" t="s">
        <v>908</v>
      </c>
      <c r="Q1260" s="816">
        <v>12</v>
      </c>
      <c r="R1260" s="816">
        <v>22</v>
      </c>
      <c r="S1260" s="879"/>
      <c r="U1260" s="815" t="s">
        <v>907</v>
      </c>
      <c r="V1260" s="815" t="s">
        <v>814</v>
      </c>
      <c r="W1260" s="816">
        <v>9</v>
      </c>
      <c r="X1260" s="815" t="s">
        <v>810</v>
      </c>
    </row>
    <row r="1261" spans="1:24" ht="15">
      <c r="A1261" s="815" t="s">
        <v>947</v>
      </c>
      <c r="B1261" s="815" t="s">
        <v>683</v>
      </c>
      <c r="C1261" s="815" t="s">
        <v>810</v>
      </c>
      <c r="D1261" s="815" t="s">
        <v>812</v>
      </c>
      <c r="E1261" s="816">
        <v>203</v>
      </c>
      <c r="G1261" s="815" t="s">
        <v>908</v>
      </c>
      <c r="H1261" s="816">
        <v>11</v>
      </c>
      <c r="I1261" s="816">
        <v>409</v>
      </c>
      <c r="K1261" s="815" t="s">
        <v>689</v>
      </c>
      <c r="L1261" s="815" t="s">
        <v>971</v>
      </c>
      <c r="M1261" s="815" t="s">
        <v>689</v>
      </c>
      <c r="N1261" s="816">
        <v>9</v>
      </c>
      <c r="P1261" s="815" t="s">
        <v>980</v>
      </c>
      <c r="Q1261" s="816">
        <v>0</v>
      </c>
      <c r="R1261" s="816">
        <v>34</v>
      </c>
      <c r="S1261" s="879"/>
      <c r="U1261" s="815" t="s">
        <v>907</v>
      </c>
      <c r="V1261" s="815" t="s">
        <v>814</v>
      </c>
      <c r="W1261" s="816">
        <v>1</v>
      </c>
      <c r="X1261" s="815" t="s">
        <v>809</v>
      </c>
    </row>
    <row r="1262" spans="1:24" ht="15">
      <c r="A1262" s="815" t="s">
        <v>947</v>
      </c>
      <c r="B1262" s="815" t="s">
        <v>683</v>
      </c>
      <c r="C1262" s="815" t="s">
        <v>810</v>
      </c>
      <c r="D1262" s="815" t="s">
        <v>811</v>
      </c>
      <c r="E1262" s="816">
        <v>132</v>
      </c>
      <c r="G1262" s="815" t="s">
        <v>908</v>
      </c>
      <c r="H1262" s="816">
        <v>12</v>
      </c>
      <c r="I1262" s="816">
        <v>723</v>
      </c>
      <c r="K1262" s="815" t="s">
        <v>689</v>
      </c>
      <c r="L1262" s="815" t="s">
        <v>971</v>
      </c>
      <c r="M1262" s="815" t="s">
        <v>690</v>
      </c>
      <c r="N1262" s="816">
        <v>5</v>
      </c>
      <c r="P1262" s="815" t="s">
        <v>980</v>
      </c>
      <c r="Q1262" s="816">
        <v>1</v>
      </c>
      <c r="R1262" s="816">
        <v>155</v>
      </c>
      <c r="S1262" s="879"/>
      <c r="U1262" s="815" t="s">
        <v>907</v>
      </c>
      <c r="V1262" s="815" t="s">
        <v>813</v>
      </c>
      <c r="W1262" s="816">
        <v>1</v>
      </c>
      <c r="X1262" s="815" t="s">
        <v>810</v>
      </c>
    </row>
    <row r="1263" spans="1:24" ht="15">
      <c r="A1263" s="815" t="s">
        <v>947</v>
      </c>
      <c r="B1263" s="815" t="s">
        <v>683</v>
      </c>
      <c r="C1263" s="815" t="s">
        <v>809</v>
      </c>
      <c r="D1263" s="815" t="s">
        <v>812</v>
      </c>
      <c r="E1263" s="816">
        <v>186</v>
      </c>
      <c r="G1263" s="815" t="s">
        <v>980</v>
      </c>
      <c r="H1263" s="816">
        <v>0</v>
      </c>
      <c r="I1263" s="816">
        <v>119</v>
      </c>
      <c r="K1263" s="815" t="s">
        <v>689</v>
      </c>
      <c r="L1263" s="815" t="s">
        <v>971</v>
      </c>
      <c r="M1263" s="815" t="s">
        <v>691</v>
      </c>
      <c r="N1263" s="816">
        <v>2699</v>
      </c>
      <c r="P1263" s="815" t="s">
        <v>980</v>
      </c>
      <c r="Q1263" s="816">
        <v>2</v>
      </c>
      <c r="R1263" s="816">
        <v>429</v>
      </c>
      <c r="S1263" s="879"/>
      <c r="U1263" s="815" t="s">
        <v>907</v>
      </c>
      <c r="V1263" s="815" t="s">
        <v>813</v>
      </c>
      <c r="W1263" s="816">
        <v>13</v>
      </c>
      <c r="X1263" s="815" t="s">
        <v>809</v>
      </c>
    </row>
    <row r="1264" spans="1:24" ht="15">
      <c r="A1264" s="815" t="s">
        <v>947</v>
      </c>
      <c r="B1264" s="815" t="s">
        <v>683</v>
      </c>
      <c r="C1264" s="815" t="s">
        <v>809</v>
      </c>
      <c r="D1264" s="815" t="s">
        <v>811</v>
      </c>
      <c r="E1264" s="816">
        <v>95</v>
      </c>
      <c r="G1264" s="815" t="s">
        <v>980</v>
      </c>
      <c r="H1264" s="816">
        <v>1</v>
      </c>
      <c r="I1264" s="816">
        <v>466</v>
      </c>
      <c r="K1264" s="815" t="s">
        <v>689</v>
      </c>
      <c r="L1264" s="815" t="s">
        <v>973</v>
      </c>
      <c r="M1264" s="815" t="s">
        <v>677</v>
      </c>
      <c r="N1264" s="816">
        <v>45</v>
      </c>
      <c r="P1264" s="815" t="s">
        <v>980</v>
      </c>
      <c r="Q1264" s="816">
        <v>3</v>
      </c>
      <c r="R1264" s="816">
        <v>168</v>
      </c>
      <c r="S1264" s="879"/>
      <c r="U1264" s="815" t="s">
        <v>881</v>
      </c>
      <c r="V1264" s="815" t="s">
        <v>814</v>
      </c>
      <c r="W1264" s="816">
        <v>2</v>
      </c>
      <c r="X1264" s="815" t="s">
        <v>810</v>
      </c>
    </row>
    <row r="1265" spans="1:24" ht="15">
      <c r="A1265" s="815" t="s">
        <v>947</v>
      </c>
      <c r="B1265" s="815" t="s">
        <v>815</v>
      </c>
      <c r="C1265" s="815" t="s">
        <v>810</v>
      </c>
      <c r="D1265" s="815" t="s">
        <v>811</v>
      </c>
      <c r="E1265" s="816">
        <v>2</v>
      </c>
      <c r="G1265" s="815" t="s">
        <v>980</v>
      </c>
      <c r="H1265" s="816">
        <v>2</v>
      </c>
      <c r="I1265" s="816">
        <v>1314</v>
      </c>
      <c r="K1265" s="815" t="s">
        <v>689</v>
      </c>
      <c r="L1265" s="815" t="s">
        <v>973</v>
      </c>
      <c r="M1265" s="815" t="s">
        <v>847</v>
      </c>
      <c r="N1265" s="816">
        <v>1</v>
      </c>
      <c r="P1265" s="815" t="s">
        <v>980</v>
      </c>
      <c r="Q1265" s="816">
        <v>4</v>
      </c>
      <c r="R1265" s="816">
        <v>1306</v>
      </c>
      <c r="S1265" s="879"/>
      <c r="U1265" s="815" t="s">
        <v>881</v>
      </c>
      <c r="V1265" s="815" t="s">
        <v>814</v>
      </c>
      <c r="W1265" s="816">
        <v>2</v>
      </c>
      <c r="X1265" s="815" t="s">
        <v>809</v>
      </c>
    </row>
    <row r="1266" spans="1:24" ht="15">
      <c r="A1266" s="815" t="s">
        <v>947</v>
      </c>
      <c r="B1266" s="815" t="s">
        <v>815</v>
      </c>
      <c r="C1266" s="815" t="s">
        <v>809</v>
      </c>
      <c r="D1266" s="815" t="s">
        <v>812</v>
      </c>
      <c r="E1266" s="816">
        <v>1</v>
      </c>
      <c r="G1266" s="815" t="s">
        <v>980</v>
      </c>
      <c r="H1266" s="816">
        <v>3</v>
      </c>
      <c r="I1266" s="816">
        <v>676</v>
      </c>
      <c r="K1266" s="815" t="s">
        <v>689</v>
      </c>
      <c r="L1266" s="815" t="s">
        <v>973</v>
      </c>
      <c r="M1266" s="815" t="s">
        <v>849</v>
      </c>
      <c r="N1266" s="816">
        <v>1</v>
      </c>
      <c r="P1266" s="815" t="s">
        <v>980</v>
      </c>
      <c r="Q1266" s="816">
        <v>5</v>
      </c>
      <c r="R1266" s="816">
        <v>193</v>
      </c>
      <c r="S1266" s="879"/>
      <c r="U1266" s="815" t="s">
        <v>881</v>
      </c>
      <c r="V1266" s="815" t="s">
        <v>813</v>
      </c>
      <c r="W1266" s="816">
        <v>1</v>
      </c>
      <c r="X1266" s="815" t="s">
        <v>810</v>
      </c>
    </row>
    <row r="1267" spans="1:24" ht="15">
      <c r="A1267" s="815" t="s">
        <v>947</v>
      </c>
      <c r="B1267" s="815" t="s">
        <v>815</v>
      </c>
      <c r="C1267" s="815" t="s">
        <v>809</v>
      </c>
      <c r="D1267" s="815" t="s">
        <v>811</v>
      </c>
      <c r="E1267" s="816">
        <v>1</v>
      </c>
      <c r="G1267" s="815" t="s">
        <v>980</v>
      </c>
      <c r="H1267" s="816">
        <v>4</v>
      </c>
      <c r="I1267" s="816">
        <v>3444</v>
      </c>
      <c r="K1267" s="815" t="s">
        <v>689</v>
      </c>
      <c r="L1267" s="815" t="s">
        <v>973</v>
      </c>
      <c r="M1267" s="815" t="s">
        <v>851</v>
      </c>
      <c r="N1267" s="816">
        <v>3</v>
      </c>
      <c r="P1267" s="815" t="s">
        <v>980</v>
      </c>
      <c r="Q1267" s="816">
        <v>6</v>
      </c>
      <c r="R1267" s="816">
        <v>175</v>
      </c>
      <c r="S1267" s="879"/>
      <c r="U1267" s="815" t="s">
        <v>881</v>
      </c>
      <c r="V1267" s="815" t="s">
        <v>813</v>
      </c>
      <c r="W1267" s="816">
        <v>12</v>
      </c>
      <c r="X1267" s="815" t="s">
        <v>809</v>
      </c>
    </row>
    <row r="1268" spans="1:24" ht="15">
      <c r="A1268" s="815" t="s">
        <v>947</v>
      </c>
      <c r="B1268" s="815" t="s">
        <v>814</v>
      </c>
      <c r="C1268" s="815" t="s">
        <v>809</v>
      </c>
      <c r="D1268" s="815" t="s">
        <v>811</v>
      </c>
      <c r="E1268" s="816">
        <v>1</v>
      </c>
      <c r="G1268" s="815" t="s">
        <v>980</v>
      </c>
      <c r="H1268" s="816">
        <v>5</v>
      </c>
      <c r="I1268" s="816">
        <v>482</v>
      </c>
      <c r="K1268" s="815" t="s">
        <v>689</v>
      </c>
      <c r="L1268" s="815" t="s">
        <v>973</v>
      </c>
      <c r="M1268" s="815" t="s">
        <v>852</v>
      </c>
      <c r="N1268" s="816">
        <v>7</v>
      </c>
      <c r="P1268" s="815" t="s">
        <v>980</v>
      </c>
      <c r="Q1268" s="816">
        <v>7</v>
      </c>
      <c r="R1268" s="816">
        <v>148</v>
      </c>
      <c r="S1268" s="879"/>
      <c r="U1268" s="815" t="s">
        <v>910</v>
      </c>
      <c r="V1268" s="815" t="s">
        <v>813</v>
      </c>
      <c r="W1268" s="816">
        <v>1</v>
      </c>
      <c r="X1268" s="815" t="s">
        <v>809</v>
      </c>
    </row>
    <row r="1269" spans="1:24" ht="15">
      <c r="A1269" s="815" t="s">
        <v>947</v>
      </c>
      <c r="B1269" s="815" t="s">
        <v>997</v>
      </c>
      <c r="C1269" s="815" t="s">
        <v>810</v>
      </c>
      <c r="D1269" s="815" t="s">
        <v>812</v>
      </c>
      <c r="E1269" s="816">
        <v>345</v>
      </c>
      <c r="G1269" s="815" t="s">
        <v>980</v>
      </c>
      <c r="H1269" s="816">
        <v>6</v>
      </c>
      <c r="I1269" s="816">
        <v>563</v>
      </c>
      <c r="K1269" s="815" t="s">
        <v>689</v>
      </c>
      <c r="L1269" s="815" t="s">
        <v>973</v>
      </c>
      <c r="M1269" s="815" t="s">
        <v>853</v>
      </c>
      <c r="N1269" s="816">
        <v>8</v>
      </c>
      <c r="P1269" s="815" t="s">
        <v>980</v>
      </c>
      <c r="Q1269" s="816">
        <v>8</v>
      </c>
      <c r="R1269" s="816">
        <v>120</v>
      </c>
      <c r="S1269" s="879"/>
      <c r="U1269" s="815" t="s">
        <v>912</v>
      </c>
      <c r="V1269" s="815" t="s">
        <v>815</v>
      </c>
      <c r="W1269" s="816">
        <v>2</v>
      </c>
      <c r="X1269" s="815" t="s">
        <v>810</v>
      </c>
    </row>
    <row r="1270" spans="1:24" ht="15">
      <c r="A1270" s="815" t="s">
        <v>947</v>
      </c>
      <c r="B1270" s="815" t="s">
        <v>997</v>
      </c>
      <c r="C1270" s="815" t="s">
        <v>810</v>
      </c>
      <c r="D1270" s="815" t="s">
        <v>811</v>
      </c>
      <c r="E1270" s="816">
        <v>413</v>
      </c>
      <c r="G1270" s="815" t="s">
        <v>980</v>
      </c>
      <c r="H1270" s="816">
        <v>7</v>
      </c>
      <c r="I1270" s="816">
        <v>606</v>
      </c>
      <c r="K1270" s="815" t="s">
        <v>689</v>
      </c>
      <c r="L1270" s="815" t="s">
        <v>973</v>
      </c>
      <c r="M1270" s="815" t="s">
        <v>856</v>
      </c>
      <c r="N1270" s="816">
        <v>2</v>
      </c>
      <c r="P1270" s="815" t="s">
        <v>980</v>
      </c>
      <c r="Q1270" s="816">
        <v>9</v>
      </c>
      <c r="R1270" s="816">
        <v>107</v>
      </c>
      <c r="S1270" s="879"/>
      <c r="U1270" s="815" t="s">
        <v>912</v>
      </c>
      <c r="V1270" s="815" t="s">
        <v>815</v>
      </c>
      <c r="W1270" s="816">
        <v>1</v>
      </c>
      <c r="X1270" s="815" t="s">
        <v>809</v>
      </c>
    </row>
    <row r="1271" spans="1:24" ht="15">
      <c r="A1271" s="815" t="s">
        <v>947</v>
      </c>
      <c r="B1271" s="815" t="s">
        <v>997</v>
      </c>
      <c r="C1271" s="815" t="s">
        <v>809</v>
      </c>
      <c r="D1271" s="815" t="s">
        <v>812</v>
      </c>
      <c r="E1271" s="816">
        <v>339</v>
      </c>
      <c r="G1271" s="815" t="s">
        <v>980</v>
      </c>
      <c r="H1271" s="816">
        <v>8</v>
      </c>
      <c r="I1271" s="816">
        <v>532</v>
      </c>
      <c r="K1271" s="815" t="s">
        <v>689</v>
      </c>
      <c r="L1271" s="815" t="s">
        <v>973</v>
      </c>
      <c r="M1271" s="815" t="s">
        <v>681</v>
      </c>
      <c r="N1271" s="816">
        <v>12</v>
      </c>
      <c r="P1271" s="815" t="s">
        <v>980</v>
      </c>
      <c r="Q1271" s="816">
        <v>10</v>
      </c>
      <c r="R1271" s="816">
        <v>62</v>
      </c>
      <c r="S1271" s="879"/>
      <c r="U1271" s="815" t="s">
        <v>912</v>
      </c>
      <c r="V1271" s="815" t="s">
        <v>814</v>
      </c>
      <c r="W1271" s="816">
        <v>118</v>
      </c>
      <c r="X1271" s="815" t="s">
        <v>810</v>
      </c>
    </row>
    <row r="1272" spans="1:24" ht="15">
      <c r="A1272" s="815" t="s">
        <v>947</v>
      </c>
      <c r="B1272" s="815" t="s">
        <v>997</v>
      </c>
      <c r="C1272" s="815" t="s">
        <v>809</v>
      </c>
      <c r="D1272" s="815" t="s">
        <v>811</v>
      </c>
      <c r="E1272" s="816">
        <v>384</v>
      </c>
      <c r="G1272" s="815" t="s">
        <v>980</v>
      </c>
      <c r="H1272" s="816">
        <v>9</v>
      </c>
      <c r="I1272" s="816">
        <v>411</v>
      </c>
      <c r="K1272" s="815" t="s">
        <v>689</v>
      </c>
      <c r="L1272" s="815" t="s">
        <v>973</v>
      </c>
      <c r="M1272" s="815" t="s">
        <v>857</v>
      </c>
      <c r="N1272" s="816">
        <v>5</v>
      </c>
      <c r="P1272" s="815" t="s">
        <v>980</v>
      </c>
      <c r="Q1272" s="816">
        <v>11</v>
      </c>
      <c r="R1272" s="816">
        <v>30</v>
      </c>
      <c r="S1272" s="879"/>
      <c r="U1272" s="815" t="s">
        <v>912</v>
      </c>
      <c r="V1272" s="815" t="s">
        <v>814</v>
      </c>
      <c r="W1272" s="816">
        <v>77</v>
      </c>
      <c r="X1272" s="815" t="s">
        <v>809</v>
      </c>
    </row>
    <row r="1273" spans="1:24" ht="15">
      <c r="A1273" s="815" t="s">
        <v>947</v>
      </c>
      <c r="B1273" s="815" t="s">
        <v>998</v>
      </c>
      <c r="C1273" s="815" t="s">
        <v>810</v>
      </c>
      <c r="D1273" s="815" t="s">
        <v>812</v>
      </c>
      <c r="E1273" s="816">
        <v>4</v>
      </c>
      <c r="G1273" s="815" t="s">
        <v>980</v>
      </c>
      <c r="H1273" s="816">
        <v>10</v>
      </c>
      <c r="I1273" s="816">
        <v>309</v>
      </c>
      <c r="K1273" s="815" t="s">
        <v>689</v>
      </c>
      <c r="L1273" s="815" t="s">
        <v>973</v>
      </c>
      <c r="M1273" s="815" t="s">
        <v>858</v>
      </c>
      <c r="N1273" s="816">
        <v>5</v>
      </c>
      <c r="P1273" s="815" t="s">
        <v>980</v>
      </c>
      <c r="Q1273" s="816">
        <v>12</v>
      </c>
      <c r="R1273" s="816">
        <v>45</v>
      </c>
      <c r="S1273" s="879"/>
      <c r="U1273" s="815" t="s">
        <v>912</v>
      </c>
      <c r="V1273" s="815" t="s">
        <v>813</v>
      </c>
      <c r="W1273" s="816">
        <v>73</v>
      </c>
      <c r="X1273" s="815" t="s">
        <v>810</v>
      </c>
    </row>
    <row r="1274" spans="1:24" ht="15">
      <c r="A1274" s="815" t="s">
        <v>947</v>
      </c>
      <c r="B1274" s="815" t="s">
        <v>998</v>
      </c>
      <c r="C1274" s="815" t="s">
        <v>810</v>
      </c>
      <c r="D1274" s="815" t="s">
        <v>811</v>
      </c>
      <c r="E1274" s="816">
        <v>4</v>
      </c>
      <c r="G1274" s="815" t="s">
        <v>980</v>
      </c>
      <c r="H1274" s="816">
        <v>11</v>
      </c>
      <c r="I1274" s="816">
        <v>247</v>
      </c>
      <c r="K1274" s="815" t="s">
        <v>689</v>
      </c>
      <c r="L1274" s="815" t="s">
        <v>973</v>
      </c>
      <c r="M1274" s="815" t="s">
        <v>859</v>
      </c>
      <c r="N1274" s="816">
        <v>13</v>
      </c>
      <c r="P1274" s="815" t="s">
        <v>918</v>
      </c>
      <c r="Q1274" s="816">
        <v>0</v>
      </c>
      <c r="R1274" s="816">
        <v>24</v>
      </c>
      <c r="S1274" s="879"/>
      <c r="U1274" s="815" t="s">
        <v>912</v>
      </c>
      <c r="V1274" s="815" t="s">
        <v>813</v>
      </c>
      <c r="W1274" s="816">
        <v>136</v>
      </c>
      <c r="X1274" s="815" t="s">
        <v>809</v>
      </c>
    </row>
    <row r="1275" spans="1:24" ht="15">
      <c r="A1275" s="815" t="s">
        <v>947</v>
      </c>
      <c r="B1275" s="815" t="s">
        <v>998</v>
      </c>
      <c r="C1275" s="815" t="s">
        <v>809</v>
      </c>
      <c r="D1275" s="815" t="s">
        <v>812</v>
      </c>
      <c r="E1275" s="816">
        <v>4</v>
      </c>
      <c r="G1275" s="815" t="s">
        <v>980</v>
      </c>
      <c r="H1275" s="816">
        <v>12</v>
      </c>
      <c r="I1275" s="816">
        <v>397</v>
      </c>
      <c r="K1275" s="815" t="s">
        <v>689</v>
      </c>
      <c r="L1275" s="815" t="s">
        <v>973</v>
      </c>
      <c r="M1275" s="815" t="s">
        <v>863</v>
      </c>
      <c r="N1275" s="816">
        <v>25</v>
      </c>
      <c r="P1275" s="815" t="s">
        <v>918</v>
      </c>
      <c r="Q1275" s="816">
        <v>1</v>
      </c>
      <c r="R1275" s="816">
        <v>115</v>
      </c>
      <c r="S1275" s="879"/>
      <c r="U1275" s="815" t="s">
        <v>913</v>
      </c>
      <c r="V1275" s="815" t="s">
        <v>814</v>
      </c>
      <c r="W1275" s="816">
        <v>2</v>
      </c>
      <c r="X1275" s="815" t="s">
        <v>810</v>
      </c>
    </row>
    <row r="1276" spans="1:24" ht="15">
      <c r="A1276" s="815" t="s">
        <v>947</v>
      </c>
      <c r="B1276" s="815" t="s">
        <v>998</v>
      </c>
      <c r="C1276" s="815" t="s">
        <v>809</v>
      </c>
      <c r="D1276" s="815" t="s">
        <v>811</v>
      </c>
      <c r="E1276" s="816">
        <v>8</v>
      </c>
      <c r="G1276" s="815" t="s">
        <v>918</v>
      </c>
      <c r="H1276" s="816">
        <v>0</v>
      </c>
      <c r="I1276" s="816">
        <v>144</v>
      </c>
      <c r="K1276" s="815" t="s">
        <v>689</v>
      </c>
      <c r="L1276" s="815" t="s">
        <v>973</v>
      </c>
      <c r="M1276" s="815" t="s">
        <v>864</v>
      </c>
      <c r="N1276" s="816">
        <v>18</v>
      </c>
      <c r="P1276" s="815" t="s">
        <v>918</v>
      </c>
      <c r="Q1276" s="816">
        <v>2</v>
      </c>
      <c r="R1276" s="816">
        <v>431</v>
      </c>
      <c r="S1276" s="879"/>
      <c r="U1276" s="815" t="s">
        <v>913</v>
      </c>
      <c r="V1276" s="815" t="s">
        <v>813</v>
      </c>
      <c r="W1276" s="816">
        <v>1</v>
      </c>
      <c r="X1276" s="815" t="s">
        <v>810</v>
      </c>
    </row>
    <row r="1277" spans="1:24" ht="15">
      <c r="A1277" s="815" t="s">
        <v>949</v>
      </c>
      <c r="B1277" s="815" t="s">
        <v>996</v>
      </c>
      <c r="C1277" s="815" t="s">
        <v>810</v>
      </c>
      <c r="D1277" s="815" t="s">
        <v>811</v>
      </c>
      <c r="E1277" s="816">
        <v>3</v>
      </c>
      <c r="G1277" s="815" t="s">
        <v>918</v>
      </c>
      <c r="H1277" s="816">
        <v>1</v>
      </c>
      <c r="I1277" s="816">
        <v>686</v>
      </c>
      <c r="K1277" s="815" t="s">
        <v>689</v>
      </c>
      <c r="L1277" s="815" t="s">
        <v>973</v>
      </c>
      <c r="M1277" s="815" t="s">
        <v>684</v>
      </c>
      <c r="N1277" s="816">
        <v>2</v>
      </c>
      <c r="P1277" s="815" t="s">
        <v>918</v>
      </c>
      <c r="Q1277" s="816">
        <v>3</v>
      </c>
      <c r="R1277" s="816">
        <v>178</v>
      </c>
      <c r="S1277" s="879"/>
      <c r="U1277" s="815" t="s">
        <v>913</v>
      </c>
      <c r="V1277" s="815" t="s">
        <v>813</v>
      </c>
      <c r="W1277" s="816">
        <v>3</v>
      </c>
      <c r="X1277" s="815" t="s">
        <v>809</v>
      </c>
    </row>
    <row r="1278" spans="1:24" ht="15">
      <c r="A1278" s="815" t="s">
        <v>949</v>
      </c>
      <c r="B1278" s="815" t="s">
        <v>996</v>
      </c>
      <c r="C1278" s="815" t="s">
        <v>809</v>
      </c>
      <c r="D1278" s="815" t="s">
        <v>812</v>
      </c>
      <c r="E1278" s="816">
        <v>1</v>
      </c>
      <c r="G1278" s="815" t="s">
        <v>918</v>
      </c>
      <c r="H1278" s="816">
        <v>2</v>
      </c>
      <c r="I1278" s="816">
        <v>2127</v>
      </c>
      <c r="K1278" s="815" t="s">
        <v>689</v>
      </c>
      <c r="L1278" s="815" t="s">
        <v>973</v>
      </c>
      <c r="M1278" s="815" t="s">
        <v>687</v>
      </c>
      <c r="N1278" s="816">
        <v>2952</v>
      </c>
      <c r="P1278" s="815" t="s">
        <v>918</v>
      </c>
      <c r="Q1278" s="816">
        <v>4</v>
      </c>
      <c r="R1278" s="816">
        <v>1527</v>
      </c>
      <c r="S1278" s="879"/>
      <c r="U1278" s="815" t="s">
        <v>914</v>
      </c>
      <c r="V1278" s="815" t="s">
        <v>814</v>
      </c>
      <c r="W1278" s="816">
        <v>4</v>
      </c>
      <c r="X1278" s="815" t="s">
        <v>810</v>
      </c>
    </row>
    <row r="1279" spans="1:24" ht="15">
      <c r="A1279" s="815" t="s">
        <v>949</v>
      </c>
      <c r="B1279" s="815" t="s">
        <v>996</v>
      </c>
      <c r="C1279" s="815" t="s">
        <v>809</v>
      </c>
      <c r="D1279" s="815" t="s">
        <v>811</v>
      </c>
      <c r="E1279" s="816">
        <v>8</v>
      </c>
      <c r="G1279" s="815" t="s">
        <v>918</v>
      </c>
      <c r="H1279" s="816">
        <v>3</v>
      </c>
      <c r="I1279" s="816">
        <v>1099</v>
      </c>
      <c r="K1279" s="815" t="s">
        <v>689</v>
      </c>
      <c r="L1279" s="815" t="s">
        <v>973</v>
      </c>
      <c r="M1279" s="815" t="s">
        <v>688</v>
      </c>
      <c r="N1279" s="816">
        <v>55</v>
      </c>
      <c r="P1279" s="815" t="s">
        <v>918</v>
      </c>
      <c r="Q1279" s="816">
        <v>5</v>
      </c>
      <c r="R1279" s="816">
        <v>197</v>
      </c>
      <c r="S1279" s="879"/>
      <c r="U1279" s="815" t="s">
        <v>914</v>
      </c>
      <c r="V1279" s="815" t="s">
        <v>814</v>
      </c>
      <c r="W1279" s="816">
        <v>1</v>
      </c>
      <c r="X1279" s="815" t="s">
        <v>809</v>
      </c>
    </row>
    <row r="1280" spans="1:24" ht="15">
      <c r="A1280" s="815" t="s">
        <v>949</v>
      </c>
      <c r="B1280" s="815" t="s">
        <v>677</v>
      </c>
      <c r="C1280" s="815" t="s">
        <v>810</v>
      </c>
      <c r="D1280" s="815" t="s">
        <v>812</v>
      </c>
      <c r="E1280" s="816">
        <v>125</v>
      </c>
      <c r="G1280" s="815" t="s">
        <v>918</v>
      </c>
      <c r="H1280" s="816">
        <v>4</v>
      </c>
      <c r="I1280" s="816">
        <v>4677</v>
      </c>
      <c r="K1280" s="815" t="s">
        <v>689</v>
      </c>
      <c r="L1280" s="815" t="s">
        <v>973</v>
      </c>
      <c r="M1280" s="815" t="s">
        <v>689</v>
      </c>
      <c r="N1280" s="816">
        <v>3</v>
      </c>
      <c r="P1280" s="815" t="s">
        <v>918</v>
      </c>
      <c r="Q1280" s="816">
        <v>6</v>
      </c>
      <c r="R1280" s="816">
        <v>185</v>
      </c>
      <c r="S1280" s="879"/>
      <c r="U1280" s="815" t="s">
        <v>914</v>
      </c>
      <c r="V1280" s="815" t="s">
        <v>813</v>
      </c>
      <c r="W1280" s="816">
        <v>3</v>
      </c>
      <c r="X1280" s="815" t="s">
        <v>810</v>
      </c>
    </row>
    <row r="1281" spans="1:24" ht="15">
      <c r="A1281" s="815" t="s">
        <v>949</v>
      </c>
      <c r="B1281" s="815" t="s">
        <v>677</v>
      </c>
      <c r="C1281" s="815" t="s">
        <v>810</v>
      </c>
      <c r="D1281" s="815" t="s">
        <v>811</v>
      </c>
      <c r="E1281" s="816">
        <v>276</v>
      </c>
      <c r="G1281" s="815" t="s">
        <v>918</v>
      </c>
      <c r="H1281" s="816">
        <v>5</v>
      </c>
      <c r="I1281" s="816">
        <v>803</v>
      </c>
      <c r="K1281" s="815" t="s">
        <v>689</v>
      </c>
      <c r="L1281" s="815" t="s">
        <v>973</v>
      </c>
      <c r="M1281" s="815" t="s">
        <v>690</v>
      </c>
      <c r="N1281" s="816">
        <v>2</v>
      </c>
      <c r="P1281" s="815" t="s">
        <v>918</v>
      </c>
      <c r="Q1281" s="816">
        <v>7</v>
      </c>
      <c r="R1281" s="816">
        <v>178</v>
      </c>
      <c r="S1281" s="879"/>
      <c r="U1281" s="815" t="s">
        <v>914</v>
      </c>
      <c r="V1281" s="815" t="s">
        <v>813</v>
      </c>
      <c r="W1281" s="816">
        <v>6</v>
      </c>
      <c r="X1281" s="815" t="s">
        <v>809</v>
      </c>
    </row>
    <row r="1282" spans="1:24" ht="15">
      <c r="A1282" s="815" t="s">
        <v>949</v>
      </c>
      <c r="B1282" s="815" t="s">
        <v>677</v>
      </c>
      <c r="C1282" s="815" t="s">
        <v>809</v>
      </c>
      <c r="D1282" s="815" t="s">
        <v>812</v>
      </c>
      <c r="E1282" s="816">
        <v>127</v>
      </c>
      <c r="G1282" s="815" t="s">
        <v>918</v>
      </c>
      <c r="H1282" s="816">
        <v>6</v>
      </c>
      <c r="I1282" s="816">
        <v>825</v>
      </c>
      <c r="K1282" s="815" t="s">
        <v>689</v>
      </c>
      <c r="L1282" s="815" t="s">
        <v>973</v>
      </c>
      <c r="M1282" s="815" t="s">
        <v>691</v>
      </c>
      <c r="N1282" s="816">
        <v>579</v>
      </c>
      <c r="P1282" s="815" t="s">
        <v>918</v>
      </c>
      <c r="Q1282" s="816">
        <v>8</v>
      </c>
      <c r="R1282" s="816">
        <v>115</v>
      </c>
      <c r="S1282" s="879"/>
      <c r="U1282" s="815" t="s">
        <v>868</v>
      </c>
      <c r="V1282" s="815" t="s">
        <v>814</v>
      </c>
      <c r="W1282" s="816">
        <v>1</v>
      </c>
      <c r="X1282" s="815" t="s">
        <v>810</v>
      </c>
    </row>
    <row r="1283" spans="1:24" ht="15">
      <c r="A1283" s="815" t="s">
        <v>949</v>
      </c>
      <c r="B1283" s="815" t="s">
        <v>677</v>
      </c>
      <c r="C1283" s="815" t="s">
        <v>809</v>
      </c>
      <c r="D1283" s="815" t="s">
        <v>811</v>
      </c>
      <c r="E1283" s="816">
        <v>291</v>
      </c>
      <c r="G1283" s="815" t="s">
        <v>918</v>
      </c>
      <c r="H1283" s="816">
        <v>7</v>
      </c>
      <c r="I1283" s="816">
        <v>789</v>
      </c>
      <c r="K1283" s="815" t="s">
        <v>689</v>
      </c>
      <c r="L1283" s="815" t="s">
        <v>974</v>
      </c>
      <c r="M1283" s="815" t="s">
        <v>677</v>
      </c>
      <c r="N1283" s="816">
        <v>110</v>
      </c>
      <c r="P1283" s="815" t="s">
        <v>918</v>
      </c>
      <c r="Q1283" s="816">
        <v>9</v>
      </c>
      <c r="R1283" s="816">
        <v>75</v>
      </c>
      <c r="S1283" s="879"/>
      <c r="U1283" s="815" t="s">
        <v>868</v>
      </c>
      <c r="V1283" s="815" t="s">
        <v>813</v>
      </c>
      <c r="W1283" s="816">
        <v>1</v>
      </c>
      <c r="X1283" s="815" t="s">
        <v>810</v>
      </c>
    </row>
    <row r="1284" spans="1:24" ht="15">
      <c r="A1284" s="815" t="s">
        <v>949</v>
      </c>
      <c r="B1284" s="815" t="s">
        <v>681</v>
      </c>
      <c r="C1284" s="815" t="s">
        <v>810</v>
      </c>
      <c r="D1284" s="815" t="s">
        <v>812</v>
      </c>
      <c r="E1284" s="816">
        <v>143</v>
      </c>
      <c r="G1284" s="815" t="s">
        <v>918</v>
      </c>
      <c r="H1284" s="816">
        <v>8</v>
      </c>
      <c r="I1284" s="816">
        <v>714</v>
      </c>
      <c r="K1284" s="815" t="s">
        <v>689</v>
      </c>
      <c r="L1284" s="815" t="s">
        <v>974</v>
      </c>
      <c r="M1284" s="815" t="s">
        <v>847</v>
      </c>
      <c r="N1284" s="816">
        <v>32</v>
      </c>
      <c r="P1284" s="815" t="s">
        <v>918</v>
      </c>
      <c r="Q1284" s="816">
        <v>10</v>
      </c>
      <c r="R1284" s="816">
        <v>82</v>
      </c>
      <c r="S1284" s="879"/>
      <c r="U1284" s="815" t="s">
        <v>868</v>
      </c>
      <c r="V1284" s="815" t="s">
        <v>813</v>
      </c>
      <c r="W1284" s="816">
        <v>3</v>
      </c>
      <c r="X1284" s="815" t="s">
        <v>809</v>
      </c>
    </row>
    <row r="1285" spans="1:24" ht="15">
      <c r="A1285" s="815" t="s">
        <v>949</v>
      </c>
      <c r="B1285" s="815" t="s">
        <v>681</v>
      </c>
      <c r="C1285" s="815" t="s">
        <v>810</v>
      </c>
      <c r="D1285" s="815" t="s">
        <v>811</v>
      </c>
      <c r="E1285" s="816">
        <v>387</v>
      </c>
      <c r="G1285" s="815" t="s">
        <v>918</v>
      </c>
      <c r="H1285" s="816">
        <v>9</v>
      </c>
      <c r="I1285" s="816">
        <v>560</v>
      </c>
      <c r="K1285" s="815" t="s">
        <v>689</v>
      </c>
      <c r="L1285" s="815" t="s">
        <v>974</v>
      </c>
      <c r="M1285" s="815" t="s">
        <v>848</v>
      </c>
      <c r="N1285" s="816">
        <v>1</v>
      </c>
      <c r="P1285" s="815" t="s">
        <v>918</v>
      </c>
      <c r="Q1285" s="816">
        <v>11</v>
      </c>
      <c r="R1285" s="816">
        <v>35</v>
      </c>
      <c r="S1285" s="879"/>
      <c r="U1285" s="815" t="s">
        <v>916</v>
      </c>
      <c r="V1285" s="815" t="s">
        <v>814</v>
      </c>
      <c r="W1285" s="816">
        <v>6</v>
      </c>
      <c r="X1285" s="815" t="s">
        <v>810</v>
      </c>
    </row>
    <row r="1286" spans="1:24" ht="15">
      <c r="A1286" s="815" t="s">
        <v>949</v>
      </c>
      <c r="B1286" s="815" t="s">
        <v>681</v>
      </c>
      <c r="C1286" s="815" t="s">
        <v>809</v>
      </c>
      <c r="D1286" s="815" t="s">
        <v>812</v>
      </c>
      <c r="E1286" s="816">
        <v>128</v>
      </c>
      <c r="G1286" s="815" t="s">
        <v>918</v>
      </c>
      <c r="H1286" s="816">
        <v>10</v>
      </c>
      <c r="I1286" s="816">
        <v>458</v>
      </c>
      <c r="K1286" s="815" t="s">
        <v>689</v>
      </c>
      <c r="L1286" s="815" t="s">
        <v>974</v>
      </c>
      <c r="M1286" s="815" t="s">
        <v>849</v>
      </c>
      <c r="N1286" s="816">
        <v>9</v>
      </c>
      <c r="P1286" s="815" t="s">
        <v>918</v>
      </c>
      <c r="Q1286" s="816">
        <v>12</v>
      </c>
      <c r="R1286" s="816">
        <v>45</v>
      </c>
      <c r="S1286" s="879"/>
      <c r="U1286" s="815" t="s">
        <v>916</v>
      </c>
      <c r="V1286" s="815" t="s">
        <v>814</v>
      </c>
      <c r="W1286" s="816">
        <v>1</v>
      </c>
      <c r="X1286" s="815" t="s">
        <v>809</v>
      </c>
    </row>
    <row r="1287" spans="1:24" ht="15">
      <c r="A1287" s="815" t="s">
        <v>949</v>
      </c>
      <c r="B1287" s="815" t="s">
        <v>681</v>
      </c>
      <c r="C1287" s="815" t="s">
        <v>809</v>
      </c>
      <c r="D1287" s="815" t="s">
        <v>811</v>
      </c>
      <c r="E1287" s="816">
        <v>347</v>
      </c>
      <c r="G1287" s="815" t="s">
        <v>918</v>
      </c>
      <c r="H1287" s="816">
        <v>11</v>
      </c>
      <c r="I1287" s="816">
        <v>328</v>
      </c>
      <c r="K1287" s="815" t="s">
        <v>689</v>
      </c>
      <c r="L1287" s="815" t="s">
        <v>974</v>
      </c>
      <c r="M1287" s="815" t="s">
        <v>850</v>
      </c>
      <c r="N1287" s="816">
        <v>2</v>
      </c>
      <c r="P1287" s="815" t="s">
        <v>981</v>
      </c>
      <c r="Q1287" s="816">
        <v>0</v>
      </c>
      <c r="R1287" s="816">
        <v>26</v>
      </c>
      <c r="S1287" s="879"/>
      <c r="U1287" s="815" t="s">
        <v>916</v>
      </c>
      <c r="V1287" s="815" t="s">
        <v>813</v>
      </c>
      <c r="W1287" s="816">
        <v>2</v>
      </c>
      <c r="X1287" s="815" t="s">
        <v>810</v>
      </c>
    </row>
    <row r="1288" spans="1:24" ht="15">
      <c r="A1288" s="815" t="s">
        <v>949</v>
      </c>
      <c r="B1288" s="815" t="s">
        <v>683</v>
      </c>
      <c r="C1288" s="815" t="s">
        <v>810</v>
      </c>
      <c r="D1288" s="815" t="s">
        <v>812</v>
      </c>
      <c r="E1288" s="816">
        <v>1</v>
      </c>
      <c r="G1288" s="815" t="s">
        <v>918</v>
      </c>
      <c r="H1288" s="816">
        <v>12</v>
      </c>
      <c r="I1288" s="816">
        <v>380</v>
      </c>
      <c r="K1288" s="815" t="s">
        <v>689</v>
      </c>
      <c r="L1288" s="815" t="s">
        <v>974</v>
      </c>
      <c r="M1288" s="815" t="s">
        <v>851</v>
      </c>
      <c r="N1288" s="816">
        <v>58</v>
      </c>
      <c r="P1288" s="815" t="s">
        <v>981</v>
      </c>
      <c r="Q1288" s="816">
        <v>1</v>
      </c>
      <c r="R1288" s="816">
        <v>102</v>
      </c>
      <c r="S1288" s="879"/>
      <c r="U1288" s="815" t="s">
        <v>916</v>
      </c>
      <c r="V1288" s="815" t="s">
        <v>813</v>
      </c>
      <c r="W1288" s="816">
        <v>3</v>
      </c>
      <c r="X1288" s="815" t="s">
        <v>809</v>
      </c>
    </row>
    <row r="1289" spans="1:24" ht="15">
      <c r="A1289" s="815" t="s">
        <v>949</v>
      </c>
      <c r="B1289" s="815" t="s">
        <v>683</v>
      </c>
      <c r="C1289" s="815" t="s">
        <v>810</v>
      </c>
      <c r="D1289" s="815" t="s">
        <v>811</v>
      </c>
      <c r="E1289" s="816">
        <v>1</v>
      </c>
      <c r="G1289" s="815" t="s">
        <v>981</v>
      </c>
      <c r="H1289" s="816">
        <v>0</v>
      </c>
      <c r="I1289" s="816">
        <v>113</v>
      </c>
      <c r="K1289" s="815" t="s">
        <v>689</v>
      </c>
      <c r="L1289" s="815" t="s">
        <v>974</v>
      </c>
      <c r="M1289" s="815" t="s">
        <v>852</v>
      </c>
      <c r="N1289" s="816">
        <v>21</v>
      </c>
      <c r="P1289" s="815" t="s">
        <v>981</v>
      </c>
      <c r="Q1289" s="816">
        <v>2</v>
      </c>
      <c r="R1289" s="816">
        <v>277</v>
      </c>
      <c r="S1289" s="879"/>
      <c r="U1289" s="815" t="s">
        <v>896</v>
      </c>
      <c r="V1289" s="815" t="s">
        <v>814</v>
      </c>
      <c r="W1289" s="816">
        <v>96</v>
      </c>
      <c r="X1289" s="815" t="s">
        <v>810</v>
      </c>
    </row>
    <row r="1290" spans="1:24" ht="15">
      <c r="A1290" s="815" t="s">
        <v>949</v>
      </c>
      <c r="B1290" s="815" t="s">
        <v>683</v>
      </c>
      <c r="C1290" s="815" t="s">
        <v>809</v>
      </c>
      <c r="D1290" s="815" t="s">
        <v>812</v>
      </c>
      <c r="E1290" s="816">
        <v>1</v>
      </c>
      <c r="G1290" s="815" t="s">
        <v>981</v>
      </c>
      <c r="H1290" s="816">
        <v>1</v>
      </c>
      <c r="I1290" s="816">
        <v>498</v>
      </c>
      <c r="K1290" s="815" t="s">
        <v>689</v>
      </c>
      <c r="L1290" s="815" t="s">
        <v>974</v>
      </c>
      <c r="M1290" s="815" t="s">
        <v>853</v>
      </c>
      <c r="N1290" s="816">
        <v>57</v>
      </c>
      <c r="P1290" s="815" t="s">
        <v>981</v>
      </c>
      <c r="Q1290" s="816">
        <v>3</v>
      </c>
      <c r="R1290" s="816">
        <v>128</v>
      </c>
      <c r="S1290" s="879"/>
      <c r="U1290" s="815" t="s">
        <v>896</v>
      </c>
      <c r="V1290" s="815" t="s">
        <v>814</v>
      </c>
      <c r="W1290" s="816">
        <v>47</v>
      </c>
      <c r="X1290" s="815" t="s">
        <v>809</v>
      </c>
    </row>
    <row r="1291" spans="1:24" ht="15">
      <c r="A1291" s="815" t="s">
        <v>949</v>
      </c>
      <c r="B1291" s="815" t="s">
        <v>683</v>
      </c>
      <c r="C1291" s="815" t="s">
        <v>809</v>
      </c>
      <c r="D1291" s="815" t="s">
        <v>811</v>
      </c>
      <c r="E1291" s="816">
        <v>1</v>
      </c>
      <c r="G1291" s="815" t="s">
        <v>981</v>
      </c>
      <c r="H1291" s="816">
        <v>2</v>
      </c>
      <c r="I1291" s="816">
        <v>1581</v>
      </c>
      <c r="K1291" s="815" t="s">
        <v>689</v>
      </c>
      <c r="L1291" s="815" t="s">
        <v>974</v>
      </c>
      <c r="M1291" s="815" t="s">
        <v>854</v>
      </c>
      <c r="N1291" s="816">
        <v>4</v>
      </c>
      <c r="P1291" s="815" t="s">
        <v>981</v>
      </c>
      <c r="Q1291" s="816">
        <v>4</v>
      </c>
      <c r="R1291" s="816">
        <v>1030</v>
      </c>
      <c r="S1291" s="879"/>
      <c r="U1291" s="815" t="s">
        <v>896</v>
      </c>
      <c r="V1291" s="815" t="s">
        <v>813</v>
      </c>
      <c r="W1291" s="816">
        <v>21</v>
      </c>
      <c r="X1291" s="815" t="s">
        <v>810</v>
      </c>
    </row>
    <row r="1292" spans="1:24" ht="15">
      <c r="A1292" s="815" t="s">
        <v>949</v>
      </c>
      <c r="B1292" s="815" t="s">
        <v>815</v>
      </c>
      <c r="C1292" s="815" t="s">
        <v>810</v>
      </c>
      <c r="D1292" s="815" t="s">
        <v>811</v>
      </c>
      <c r="E1292" s="816">
        <v>7</v>
      </c>
      <c r="G1292" s="815" t="s">
        <v>981</v>
      </c>
      <c r="H1292" s="816">
        <v>3</v>
      </c>
      <c r="I1292" s="816">
        <v>856</v>
      </c>
      <c r="K1292" s="815" t="s">
        <v>689</v>
      </c>
      <c r="L1292" s="815" t="s">
        <v>974</v>
      </c>
      <c r="M1292" s="815" t="s">
        <v>855</v>
      </c>
      <c r="N1292" s="816">
        <v>2</v>
      </c>
      <c r="P1292" s="815" t="s">
        <v>981</v>
      </c>
      <c r="Q1292" s="816">
        <v>5</v>
      </c>
      <c r="R1292" s="816">
        <v>157</v>
      </c>
      <c r="S1292" s="879"/>
      <c r="U1292" s="815" t="s">
        <v>896</v>
      </c>
      <c r="V1292" s="815" t="s">
        <v>813</v>
      </c>
      <c r="W1292" s="816">
        <v>83</v>
      </c>
      <c r="X1292" s="815" t="s">
        <v>809</v>
      </c>
    </row>
    <row r="1293" spans="1:24" ht="15">
      <c r="A1293" s="815" t="s">
        <v>949</v>
      </c>
      <c r="B1293" s="815" t="s">
        <v>815</v>
      </c>
      <c r="C1293" s="815" t="s">
        <v>809</v>
      </c>
      <c r="D1293" s="815" t="s">
        <v>812</v>
      </c>
      <c r="E1293" s="816">
        <v>1</v>
      </c>
      <c r="G1293" s="815" t="s">
        <v>981</v>
      </c>
      <c r="H1293" s="816">
        <v>4</v>
      </c>
      <c r="I1293" s="816">
        <v>4289</v>
      </c>
      <c r="K1293" s="815" t="s">
        <v>689</v>
      </c>
      <c r="L1293" s="815" t="s">
        <v>974</v>
      </c>
      <c r="M1293" s="815" t="s">
        <v>681</v>
      </c>
      <c r="N1293" s="816">
        <v>126</v>
      </c>
      <c r="P1293" s="815" t="s">
        <v>981</v>
      </c>
      <c r="Q1293" s="816">
        <v>6</v>
      </c>
      <c r="R1293" s="816">
        <v>128</v>
      </c>
      <c r="S1293" s="879"/>
      <c r="U1293" s="815" t="s">
        <v>919</v>
      </c>
      <c r="V1293" s="815" t="s">
        <v>814</v>
      </c>
      <c r="W1293" s="816">
        <v>60</v>
      </c>
      <c r="X1293" s="815" t="s">
        <v>810</v>
      </c>
    </row>
    <row r="1294" spans="1:24" ht="15">
      <c r="A1294" s="815" t="s">
        <v>949</v>
      </c>
      <c r="B1294" s="815" t="s">
        <v>815</v>
      </c>
      <c r="C1294" s="815" t="s">
        <v>809</v>
      </c>
      <c r="D1294" s="815" t="s">
        <v>811</v>
      </c>
      <c r="E1294" s="816">
        <v>8</v>
      </c>
      <c r="G1294" s="815" t="s">
        <v>981</v>
      </c>
      <c r="H1294" s="816">
        <v>5</v>
      </c>
      <c r="I1294" s="816">
        <v>806</v>
      </c>
      <c r="K1294" s="815" t="s">
        <v>689</v>
      </c>
      <c r="L1294" s="815" t="s">
        <v>974</v>
      </c>
      <c r="M1294" s="815" t="s">
        <v>857</v>
      </c>
      <c r="N1294" s="816">
        <v>35</v>
      </c>
      <c r="P1294" s="815" t="s">
        <v>981</v>
      </c>
      <c r="Q1294" s="816">
        <v>7</v>
      </c>
      <c r="R1294" s="816">
        <v>94</v>
      </c>
      <c r="S1294" s="879"/>
      <c r="U1294" s="815" t="s">
        <v>919</v>
      </c>
      <c r="V1294" s="815" t="s">
        <v>814</v>
      </c>
      <c r="W1294" s="816">
        <v>47</v>
      </c>
      <c r="X1294" s="815" t="s">
        <v>809</v>
      </c>
    </row>
    <row r="1295" spans="1:24" ht="15">
      <c r="A1295" s="815" t="s">
        <v>949</v>
      </c>
      <c r="B1295" s="815" t="s">
        <v>997</v>
      </c>
      <c r="C1295" s="815" t="s">
        <v>810</v>
      </c>
      <c r="D1295" s="815" t="s">
        <v>812</v>
      </c>
      <c r="E1295" s="816">
        <v>192</v>
      </c>
      <c r="G1295" s="815" t="s">
        <v>981</v>
      </c>
      <c r="H1295" s="816">
        <v>6</v>
      </c>
      <c r="I1295" s="816">
        <v>820</v>
      </c>
      <c r="K1295" s="815" t="s">
        <v>689</v>
      </c>
      <c r="L1295" s="815" t="s">
        <v>974</v>
      </c>
      <c r="M1295" s="815" t="s">
        <v>858</v>
      </c>
      <c r="N1295" s="816">
        <v>81</v>
      </c>
      <c r="P1295" s="815" t="s">
        <v>981</v>
      </c>
      <c r="Q1295" s="816">
        <v>8</v>
      </c>
      <c r="R1295" s="816">
        <v>92</v>
      </c>
      <c r="S1295" s="879"/>
      <c r="U1295" s="815" t="s">
        <v>919</v>
      </c>
      <c r="V1295" s="815" t="s">
        <v>813</v>
      </c>
      <c r="W1295" s="816">
        <v>41</v>
      </c>
      <c r="X1295" s="815" t="s">
        <v>810</v>
      </c>
    </row>
    <row r="1296" spans="1:24" ht="15">
      <c r="A1296" s="815" t="s">
        <v>949</v>
      </c>
      <c r="B1296" s="815" t="s">
        <v>997</v>
      </c>
      <c r="C1296" s="815" t="s">
        <v>810</v>
      </c>
      <c r="D1296" s="815" t="s">
        <v>811</v>
      </c>
      <c r="E1296" s="816">
        <v>458</v>
      </c>
      <c r="G1296" s="815" t="s">
        <v>981</v>
      </c>
      <c r="H1296" s="816">
        <v>7</v>
      </c>
      <c r="I1296" s="816">
        <v>673</v>
      </c>
      <c r="K1296" s="815" t="s">
        <v>689</v>
      </c>
      <c r="L1296" s="815" t="s">
        <v>974</v>
      </c>
      <c r="M1296" s="815" t="s">
        <v>859</v>
      </c>
      <c r="N1296" s="816">
        <v>24</v>
      </c>
      <c r="P1296" s="815" t="s">
        <v>981</v>
      </c>
      <c r="Q1296" s="816">
        <v>9</v>
      </c>
      <c r="R1296" s="816">
        <v>67</v>
      </c>
      <c r="S1296" s="879"/>
      <c r="U1296" s="815" t="s">
        <v>919</v>
      </c>
      <c r="V1296" s="815" t="s">
        <v>813</v>
      </c>
      <c r="W1296" s="816">
        <v>80</v>
      </c>
      <c r="X1296" s="815" t="s">
        <v>809</v>
      </c>
    </row>
    <row r="1297" spans="1:24" ht="15">
      <c r="A1297" s="815" t="s">
        <v>949</v>
      </c>
      <c r="B1297" s="815" t="s">
        <v>997</v>
      </c>
      <c r="C1297" s="815" t="s">
        <v>809</v>
      </c>
      <c r="D1297" s="815" t="s">
        <v>812</v>
      </c>
      <c r="E1297" s="816">
        <v>191</v>
      </c>
      <c r="G1297" s="815" t="s">
        <v>981</v>
      </c>
      <c r="H1297" s="816">
        <v>8</v>
      </c>
      <c r="I1297" s="816">
        <v>588</v>
      </c>
      <c r="K1297" s="815" t="s">
        <v>689</v>
      </c>
      <c r="L1297" s="815" t="s">
        <v>974</v>
      </c>
      <c r="M1297" s="815" t="s">
        <v>860</v>
      </c>
      <c r="N1297" s="816">
        <v>4</v>
      </c>
      <c r="P1297" s="815" t="s">
        <v>981</v>
      </c>
      <c r="Q1297" s="816">
        <v>10</v>
      </c>
      <c r="R1297" s="816">
        <v>36</v>
      </c>
      <c r="S1297" s="879"/>
      <c r="U1297" s="815" t="s">
        <v>921</v>
      </c>
      <c r="V1297" s="815" t="s">
        <v>814</v>
      </c>
      <c r="W1297" s="816">
        <v>4</v>
      </c>
      <c r="X1297" s="815" t="s">
        <v>810</v>
      </c>
    </row>
    <row r="1298" spans="1:24" ht="15">
      <c r="A1298" s="815" t="s">
        <v>949</v>
      </c>
      <c r="B1298" s="815" t="s">
        <v>997</v>
      </c>
      <c r="C1298" s="815" t="s">
        <v>809</v>
      </c>
      <c r="D1298" s="815" t="s">
        <v>811</v>
      </c>
      <c r="E1298" s="816">
        <v>395</v>
      </c>
      <c r="G1298" s="815" t="s">
        <v>981</v>
      </c>
      <c r="H1298" s="816">
        <v>9</v>
      </c>
      <c r="I1298" s="816">
        <v>489</v>
      </c>
      <c r="K1298" s="815" t="s">
        <v>689</v>
      </c>
      <c r="L1298" s="815" t="s">
        <v>974</v>
      </c>
      <c r="M1298" s="815" t="s">
        <v>861</v>
      </c>
      <c r="N1298" s="816">
        <v>26</v>
      </c>
      <c r="P1298" s="815" t="s">
        <v>981</v>
      </c>
      <c r="Q1298" s="816">
        <v>11</v>
      </c>
      <c r="R1298" s="816">
        <v>20</v>
      </c>
      <c r="S1298" s="879"/>
      <c r="U1298" s="815" t="s">
        <v>921</v>
      </c>
      <c r="V1298" s="815" t="s">
        <v>814</v>
      </c>
      <c r="W1298" s="816">
        <v>4</v>
      </c>
      <c r="X1298" s="815" t="s">
        <v>809</v>
      </c>
    </row>
    <row r="1299" spans="1:24" ht="15">
      <c r="A1299" s="815" t="s">
        <v>949</v>
      </c>
      <c r="B1299" s="815" t="s">
        <v>998</v>
      </c>
      <c r="C1299" s="815" t="s">
        <v>810</v>
      </c>
      <c r="D1299" s="815" t="s">
        <v>812</v>
      </c>
      <c r="E1299" s="816">
        <v>3</v>
      </c>
      <c r="G1299" s="815" t="s">
        <v>981</v>
      </c>
      <c r="H1299" s="816">
        <v>10</v>
      </c>
      <c r="I1299" s="816">
        <v>381</v>
      </c>
      <c r="K1299" s="815" t="s">
        <v>689</v>
      </c>
      <c r="L1299" s="815" t="s">
        <v>974</v>
      </c>
      <c r="M1299" s="815" t="s">
        <v>683</v>
      </c>
      <c r="N1299" s="816">
        <v>3</v>
      </c>
      <c r="P1299" s="815" t="s">
        <v>981</v>
      </c>
      <c r="Q1299" s="816">
        <v>12</v>
      </c>
      <c r="R1299" s="816">
        <v>46</v>
      </c>
      <c r="S1299" s="879"/>
      <c r="U1299" s="815" t="s">
        <v>921</v>
      </c>
      <c r="V1299" s="815" t="s">
        <v>813</v>
      </c>
      <c r="W1299" s="816">
        <v>2</v>
      </c>
      <c r="X1299" s="815" t="s">
        <v>810</v>
      </c>
    </row>
    <row r="1300" spans="1:24" ht="15">
      <c r="A1300" s="815" t="s">
        <v>949</v>
      </c>
      <c r="B1300" s="815" t="s">
        <v>998</v>
      </c>
      <c r="C1300" s="815" t="s">
        <v>810</v>
      </c>
      <c r="D1300" s="815" t="s">
        <v>811</v>
      </c>
      <c r="E1300" s="816">
        <v>2</v>
      </c>
      <c r="G1300" s="815" t="s">
        <v>981</v>
      </c>
      <c r="H1300" s="816">
        <v>11</v>
      </c>
      <c r="I1300" s="816">
        <v>330</v>
      </c>
      <c r="K1300" s="815" t="s">
        <v>689</v>
      </c>
      <c r="L1300" s="815" t="s">
        <v>974</v>
      </c>
      <c r="M1300" s="815" t="s">
        <v>863</v>
      </c>
      <c r="N1300" s="816">
        <v>143</v>
      </c>
      <c r="P1300" s="815" t="s">
        <v>984</v>
      </c>
      <c r="Q1300" s="816">
        <v>0</v>
      </c>
      <c r="R1300" s="816">
        <v>41</v>
      </c>
      <c r="S1300" s="879"/>
      <c r="U1300" s="815" t="s">
        <v>921</v>
      </c>
      <c r="V1300" s="815" t="s">
        <v>813</v>
      </c>
      <c r="W1300" s="816">
        <v>7</v>
      </c>
      <c r="X1300" s="815" t="s">
        <v>809</v>
      </c>
    </row>
    <row r="1301" spans="1:24" ht="15">
      <c r="A1301" s="815" t="s">
        <v>949</v>
      </c>
      <c r="B1301" s="815" t="s">
        <v>998</v>
      </c>
      <c r="C1301" s="815" t="s">
        <v>809</v>
      </c>
      <c r="D1301" s="815" t="s">
        <v>812</v>
      </c>
      <c r="E1301" s="816">
        <v>2</v>
      </c>
      <c r="G1301" s="815" t="s">
        <v>981</v>
      </c>
      <c r="H1301" s="816">
        <v>12</v>
      </c>
      <c r="I1301" s="816">
        <v>373</v>
      </c>
      <c r="K1301" s="815" t="s">
        <v>689</v>
      </c>
      <c r="L1301" s="815" t="s">
        <v>974</v>
      </c>
      <c r="M1301" s="815" t="s">
        <v>864</v>
      </c>
      <c r="N1301" s="816">
        <v>135</v>
      </c>
      <c r="P1301" s="815" t="s">
        <v>984</v>
      </c>
      <c r="Q1301" s="816">
        <v>1</v>
      </c>
      <c r="R1301" s="816">
        <v>177</v>
      </c>
      <c r="S1301" s="879"/>
      <c r="U1301" s="815" t="s">
        <v>883</v>
      </c>
      <c r="V1301" s="815" t="s">
        <v>814</v>
      </c>
      <c r="W1301" s="816">
        <v>50</v>
      </c>
      <c r="X1301" s="815" t="s">
        <v>810</v>
      </c>
    </row>
    <row r="1302" spans="1:24" ht="15">
      <c r="A1302" s="815" t="s">
        <v>949</v>
      </c>
      <c r="B1302" s="815" t="s">
        <v>998</v>
      </c>
      <c r="C1302" s="815" t="s">
        <v>809</v>
      </c>
      <c r="D1302" s="815" t="s">
        <v>811</v>
      </c>
      <c r="E1302" s="816">
        <v>5</v>
      </c>
      <c r="G1302" s="815" t="s">
        <v>984</v>
      </c>
      <c r="H1302" s="816">
        <v>0</v>
      </c>
      <c r="I1302" s="816">
        <v>95</v>
      </c>
      <c r="K1302" s="815" t="s">
        <v>689</v>
      </c>
      <c r="L1302" s="815" t="s">
        <v>974</v>
      </c>
      <c r="M1302" s="815" t="s">
        <v>684</v>
      </c>
      <c r="N1302" s="816">
        <v>1</v>
      </c>
      <c r="P1302" s="815" t="s">
        <v>984</v>
      </c>
      <c r="Q1302" s="816">
        <v>2</v>
      </c>
      <c r="R1302" s="816">
        <v>637</v>
      </c>
      <c r="S1302" s="879"/>
      <c r="U1302" s="815" t="s">
        <v>883</v>
      </c>
      <c r="V1302" s="815" t="s">
        <v>814</v>
      </c>
      <c r="W1302" s="816">
        <v>41</v>
      </c>
      <c r="X1302" s="815" t="s">
        <v>809</v>
      </c>
    </row>
    <row r="1303" spans="1:24" ht="15">
      <c r="A1303" s="815" t="s">
        <v>938</v>
      </c>
      <c r="B1303" s="815" t="s">
        <v>996</v>
      </c>
      <c r="C1303" s="815" t="s">
        <v>809</v>
      </c>
      <c r="D1303" s="815" t="s">
        <v>811</v>
      </c>
      <c r="E1303" s="816">
        <v>1</v>
      </c>
      <c r="G1303" s="815" t="s">
        <v>984</v>
      </c>
      <c r="H1303" s="816">
        <v>1</v>
      </c>
      <c r="I1303" s="816">
        <v>459</v>
      </c>
      <c r="K1303" s="815" t="s">
        <v>689</v>
      </c>
      <c r="L1303" s="815" t="s">
        <v>974</v>
      </c>
      <c r="M1303" s="815" t="s">
        <v>687</v>
      </c>
      <c r="N1303" s="816">
        <v>18669</v>
      </c>
      <c r="P1303" s="815" t="s">
        <v>984</v>
      </c>
      <c r="Q1303" s="816">
        <v>3</v>
      </c>
      <c r="R1303" s="816">
        <v>370</v>
      </c>
      <c r="S1303" s="879"/>
      <c r="U1303" s="815" t="s">
        <v>883</v>
      </c>
      <c r="V1303" s="815" t="s">
        <v>813</v>
      </c>
      <c r="W1303" s="816">
        <v>41</v>
      </c>
      <c r="X1303" s="815" t="s">
        <v>810</v>
      </c>
    </row>
    <row r="1304" spans="1:24" ht="15">
      <c r="A1304" s="815" t="s">
        <v>938</v>
      </c>
      <c r="B1304" s="815" t="s">
        <v>677</v>
      </c>
      <c r="C1304" s="815" t="s">
        <v>810</v>
      </c>
      <c r="D1304" s="815" t="s">
        <v>812</v>
      </c>
      <c r="E1304" s="816">
        <v>518</v>
      </c>
      <c r="G1304" s="815" t="s">
        <v>984</v>
      </c>
      <c r="H1304" s="816">
        <v>2</v>
      </c>
      <c r="I1304" s="816">
        <v>1614</v>
      </c>
      <c r="K1304" s="815" t="s">
        <v>689</v>
      </c>
      <c r="L1304" s="815" t="s">
        <v>974</v>
      </c>
      <c r="M1304" s="815" t="s">
        <v>688</v>
      </c>
      <c r="N1304" s="816">
        <v>5</v>
      </c>
      <c r="P1304" s="815" t="s">
        <v>984</v>
      </c>
      <c r="Q1304" s="816">
        <v>4</v>
      </c>
      <c r="R1304" s="816">
        <v>2114</v>
      </c>
      <c r="S1304" s="879"/>
      <c r="U1304" s="815" t="s">
        <v>883</v>
      </c>
      <c r="V1304" s="815" t="s">
        <v>813</v>
      </c>
      <c r="W1304" s="816">
        <v>80</v>
      </c>
      <c r="X1304" s="815" t="s">
        <v>809</v>
      </c>
    </row>
    <row r="1305" spans="1:24" ht="15">
      <c r="A1305" s="815" t="s">
        <v>938</v>
      </c>
      <c r="B1305" s="815" t="s">
        <v>677</v>
      </c>
      <c r="C1305" s="815" t="s">
        <v>810</v>
      </c>
      <c r="D1305" s="815" t="s">
        <v>811</v>
      </c>
      <c r="E1305" s="816">
        <v>638</v>
      </c>
      <c r="G1305" s="815" t="s">
        <v>984</v>
      </c>
      <c r="H1305" s="816">
        <v>3</v>
      </c>
      <c r="I1305" s="816">
        <v>889</v>
      </c>
      <c r="K1305" s="815" t="s">
        <v>689</v>
      </c>
      <c r="L1305" s="815" t="s">
        <v>974</v>
      </c>
      <c r="M1305" s="815" t="s">
        <v>689</v>
      </c>
      <c r="N1305" s="816">
        <v>3</v>
      </c>
      <c r="P1305" s="815" t="s">
        <v>984</v>
      </c>
      <c r="Q1305" s="816">
        <v>5</v>
      </c>
      <c r="R1305" s="816">
        <v>383</v>
      </c>
      <c r="S1305" s="879"/>
      <c r="U1305" s="815" t="s">
        <v>898</v>
      </c>
      <c r="V1305" s="815" t="s">
        <v>814</v>
      </c>
      <c r="W1305" s="816">
        <v>143</v>
      </c>
      <c r="X1305" s="815" t="s">
        <v>810</v>
      </c>
    </row>
    <row r="1306" spans="1:24" ht="15">
      <c r="A1306" s="815" t="s">
        <v>938</v>
      </c>
      <c r="B1306" s="815" t="s">
        <v>677</v>
      </c>
      <c r="C1306" s="815" t="s">
        <v>809</v>
      </c>
      <c r="D1306" s="815" t="s">
        <v>812</v>
      </c>
      <c r="E1306" s="816">
        <v>565</v>
      </c>
      <c r="G1306" s="815" t="s">
        <v>984</v>
      </c>
      <c r="H1306" s="816">
        <v>4</v>
      </c>
      <c r="I1306" s="816">
        <v>3925</v>
      </c>
      <c r="K1306" s="815" t="s">
        <v>689</v>
      </c>
      <c r="L1306" s="815" t="s">
        <v>974</v>
      </c>
      <c r="M1306" s="815" t="s">
        <v>690</v>
      </c>
      <c r="N1306" s="816">
        <v>20</v>
      </c>
      <c r="P1306" s="815" t="s">
        <v>984</v>
      </c>
      <c r="Q1306" s="816">
        <v>6</v>
      </c>
      <c r="R1306" s="816">
        <v>355</v>
      </c>
      <c r="S1306" s="879"/>
      <c r="U1306" s="815" t="s">
        <v>898</v>
      </c>
      <c r="V1306" s="815" t="s">
        <v>814</v>
      </c>
      <c r="W1306" s="816">
        <v>93</v>
      </c>
      <c r="X1306" s="815" t="s">
        <v>809</v>
      </c>
    </row>
    <row r="1307" spans="1:24" ht="15">
      <c r="A1307" s="815" t="s">
        <v>938</v>
      </c>
      <c r="B1307" s="815" t="s">
        <v>677</v>
      </c>
      <c r="C1307" s="815" t="s">
        <v>809</v>
      </c>
      <c r="D1307" s="815" t="s">
        <v>811</v>
      </c>
      <c r="E1307" s="816">
        <v>642</v>
      </c>
      <c r="G1307" s="815" t="s">
        <v>984</v>
      </c>
      <c r="H1307" s="816">
        <v>5</v>
      </c>
      <c r="I1307" s="816">
        <v>739</v>
      </c>
      <c r="K1307" s="815" t="s">
        <v>689</v>
      </c>
      <c r="L1307" s="815" t="s">
        <v>974</v>
      </c>
      <c r="M1307" s="815" t="s">
        <v>691</v>
      </c>
      <c r="N1307" s="816">
        <v>6144</v>
      </c>
      <c r="P1307" s="815" t="s">
        <v>984</v>
      </c>
      <c r="Q1307" s="816">
        <v>7</v>
      </c>
      <c r="R1307" s="816">
        <v>332</v>
      </c>
      <c r="S1307" s="879"/>
      <c r="U1307" s="815" t="s">
        <v>898</v>
      </c>
      <c r="V1307" s="815" t="s">
        <v>813</v>
      </c>
      <c r="W1307" s="816">
        <v>27</v>
      </c>
      <c r="X1307" s="815" t="s">
        <v>810</v>
      </c>
    </row>
    <row r="1308" spans="1:24" ht="15">
      <c r="A1308" s="815" t="s">
        <v>938</v>
      </c>
      <c r="B1308" s="815" t="s">
        <v>681</v>
      </c>
      <c r="C1308" s="815" t="s">
        <v>810</v>
      </c>
      <c r="D1308" s="815" t="s">
        <v>812</v>
      </c>
      <c r="E1308" s="816">
        <v>218</v>
      </c>
      <c r="G1308" s="815" t="s">
        <v>984</v>
      </c>
      <c r="H1308" s="816">
        <v>6</v>
      </c>
      <c r="I1308" s="816">
        <v>863</v>
      </c>
      <c r="K1308" s="815" t="s">
        <v>689</v>
      </c>
      <c r="L1308" s="815" t="s">
        <v>977</v>
      </c>
      <c r="M1308" s="815" t="s">
        <v>677</v>
      </c>
      <c r="N1308" s="816">
        <v>6</v>
      </c>
      <c r="P1308" s="815" t="s">
        <v>984</v>
      </c>
      <c r="Q1308" s="816">
        <v>8</v>
      </c>
      <c r="R1308" s="816">
        <v>306</v>
      </c>
      <c r="S1308" s="879"/>
      <c r="U1308" s="815" t="s">
        <v>898</v>
      </c>
      <c r="V1308" s="815" t="s">
        <v>813</v>
      </c>
      <c r="W1308" s="816">
        <v>139</v>
      </c>
      <c r="X1308" s="815" t="s">
        <v>809</v>
      </c>
    </row>
    <row r="1309" spans="1:24" ht="15">
      <c r="A1309" s="815" t="s">
        <v>938</v>
      </c>
      <c r="B1309" s="815" t="s">
        <v>681</v>
      </c>
      <c r="C1309" s="815" t="s">
        <v>810</v>
      </c>
      <c r="D1309" s="815" t="s">
        <v>811</v>
      </c>
      <c r="E1309" s="816">
        <v>115</v>
      </c>
      <c r="G1309" s="815" t="s">
        <v>984</v>
      </c>
      <c r="H1309" s="816">
        <v>7</v>
      </c>
      <c r="I1309" s="816">
        <v>960</v>
      </c>
      <c r="K1309" s="815" t="s">
        <v>689</v>
      </c>
      <c r="L1309" s="815" t="s">
        <v>977</v>
      </c>
      <c r="M1309" s="815" t="s">
        <v>847</v>
      </c>
      <c r="N1309" s="816">
        <v>1</v>
      </c>
      <c r="P1309" s="815" t="s">
        <v>984</v>
      </c>
      <c r="Q1309" s="816">
        <v>9</v>
      </c>
      <c r="R1309" s="816">
        <v>264</v>
      </c>
      <c r="S1309" s="879"/>
      <c r="U1309" s="815" t="s">
        <v>915</v>
      </c>
      <c r="V1309" s="815" t="s">
        <v>814</v>
      </c>
      <c r="W1309" s="816">
        <v>2</v>
      </c>
      <c r="X1309" s="815" t="s">
        <v>810</v>
      </c>
    </row>
    <row r="1310" spans="1:24" ht="15">
      <c r="A1310" s="815" t="s">
        <v>938</v>
      </c>
      <c r="B1310" s="815" t="s">
        <v>681</v>
      </c>
      <c r="C1310" s="815" t="s">
        <v>809</v>
      </c>
      <c r="D1310" s="815" t="s">
        <v>812</v>
      </c>
      <c r="E1310" s="816">
        <v>249</v>
      </c>
      <c r="G1310" s="815" t="s">
        <v>984</v>
      </c>
      <c r="H1310" s="816">
        <v>8</v>
      </c>
      <c r="I1310" s="816">
        <v>950</v>
      </c>
      <c r="K1310" s="815" t="s">
        <v>689</v>
      </c>
      <c r="L1310" s="815" t="s">
        <v>977</v>
      </c>
      <c r="M1310" s="815" t="s">
        <v>848</v>
      </c>
      <c r="N1310" s="816">
        <v>2</v>
      </c>
      <c r="P1310" s="815" t="s">
        <v>984</v>
      </c>
      <c r="Q1310" s="816">
        <v>10</v>
      </c>
      <c r="R1310" s="816">
        <v>175</v>
      </c>
      <c r="S1310" s="879"/>
      <c r="U1310" s="815" t="s">
        <v>915</v>
      </c>
      <c r="V1310" s="815" t="s">
        <v>814</v>
      </c>
      <c r="W1310" s="816">
        <v>1</v>
      </c>
      <c r="X1310" s="815" t="s">
        <v>809</v>
      </c>
    </row>
    <row r="1311" spans="1:24" ht="15">
      <c r="A1311" s="815" t="s">
        <v>938</v>
      </c>
      <c r="B1311" s="815" t="s">
        <v>681</v>
      </c>
      <c r="C1311" s="815" t="s">
        <v>809</v>
      </c>
      <c r="D1311" s="815" t="s">
        <v>811</v>
      </c>
      <c r="E1311" s="816">
        <v>136</v>
      </c>
      <c r="G1311" s="815" t="s">
        <v>984</v>
      </c>
      <c r="H1311" s="816">
        <v>9</v>
      </c>
      <c r="I1311" s="816">
        <v>809</v>
      </c>
      <c r="K1311" s="815" t="s">
        <v>689</v>
      </c>
      <c r="L1311" s="815" t="s">
        <v>977</v>
      </c>
      <c r="M1311" s="815" t="s">
        <v>851</v>
      </c>
      <c r="N1311" s="816">
        <v>2</v>
      </c>
      <c r="P1311" s="815" t="s">
        <v>984</v>
      </c>
      <c r="Q1311" s="816">
        <v>11</v>
      </c>
      <c r="R1311" s="816">
        <v>108</v>
      </c>
      <c r="S1311" s="879"/>
      <c r="U1311" s="815" t="s">
        <v>915</v>
      </c>
      <c r="V1311" s="815" t="s">
        <v>813</v>
      </c>
      <c r="W1311" s="816">
        <v>1</v>
      </c>
      <c r="X1311" s="815" t="s">
        <v>810</v>
      </c>
    </row>
    <row r="1312" spans="1:24" ht="15">
      <c r="A1312" s="815" t="s">
        <v>938</v>
      </c>
      <c r="B1312" s="815" t="s">
        <v>683</v>
      </c>
      <c r="C1312" s="815" t="s">
        <v>810</v>
      </c>
      <c r="D1312" s="815" t="s">
        <v>811</v>
      </c>
      <c r="E1312" s="816">
        <v>2</v>
      </c>
      <c r="G1312" s="815" t="s">
        <v>984</v>
      </c>
      <c r="H1312" s="816">
        <v>10</v>
      </c>
      <c r="I1312" s="816">
        <v>638</v>
      </c>
      <c r="K1312" s="815" t="s">
        <v>689</v>
      </c>
      <c r="L1312" s="815" t="s">
        <v>977</v>
      </c>
      <c r="M1312" s="815" t="s">
        <v>852</v>
      </c>
      <c r="N1312" s="816">
        <v>342</v>
      </c>
      <c r="P1312" s="815" t="s">
        <v>984</v>
      </c>
      <c r="Q1312" s="816">
        <v>12</v>
      </c>
      <c r="R1312" s="816">
        <v>157</v>
      </c>
      <c r="S1312" s="879"/>
      <c r="U1312" s="815" t="s">
        <v>915</v>
      </c>
      <c r="V1312" s="815" t="s">
        <v>813</v>
      </c>
      <c r="W1312" s="816">
        <v>11</v>
      </c>
      <c r="X1312" s="815" t="s">
        <v>809</v>
      </c>
    </row>
    <row r="1313" spans="1:24" ht="15">
      <c r="A1313" s="815" t="s">
        <v>938</v>
      </c>
      <c r="B1313" s="815" t="s">
        <v>683</v>
      </c>
      <c r="C1313" s="815" t="s">
        <v>809</v>
      </c>
      <c r="D1313" s="815" t="s">
        <v>811</v>
      </c>
      <c r="E1313" s="816">
        <v>1</v>
      </c>
      <c r="G1313" s="815" t="s">
        <v>984</v>
      </c>
      <c r="H1313" s="816">
        <v>11</v>
      </c>
      <c r="I1313" s="816">
        <v>431</v>
      </c>
      <c r="K1313" s="815" t="s">
        <v>689</v>
      </c>
      <c r="L1313" s="815" t="s">
        <v>977</v>
      </c>
      <c r="M1313" s="815" t="s">
        <v>853</v>
      </c>
      <c r="N1313" s="816">
        <v>1</v>
      </c>
      <c r="P1313" s="815" t="s">
        <v>966</v>
      </c>
      <c r="Q1313" s="816">
        <v>0</v>
      </c>
      <c r="R1313" s="816">
        <v>205</v>
      </c>
      <c r="S1313" s="879"/>
      <c r="U1313" s="815" t="s">
        <v>926</v>
      </c>
      <c r="V1313" s="815" t="s">
        <v>814</v>
      </c>
      <c r="W1313" s="816">
        <v>9</v>
      </c>
      <c r="X1313" s="815" t="s">
        <v>810</v>
      </c>
    </row>
    <row r="1314" spans="1:24" ht="15">
      <c r="A1314" s="815" t="s">
        <v>938</v>
      </c>
      <c r="B1314" s="815" t="s">
        <v>815</v>
      </c>
      <c r="C1314" s="815" t="s">
        <v>810</v>
      </c>
      <c r="D1314" s="815" t="s">
        <v>811</v>
      </c>
      <c r="E1314" s="816">
        <v>1</v>
      </c>
      <c r="G1314" s="815" t="s">
        <v>984</v>
      </c>
      <c r="H1314" s="816">
        <v>12</v>
      </c>
      <c r="I1314" s="816">
        <v>552</v>
      </c>
      <c r="K1314" s="815" t="s">
        <v>689</v>
      </c>
      <c r="L1314" s="815" t="s">
        <v>977</v>
      </c>
      <c r="M1314" s="815" t="s">
        <v>681</v>
      </c>
      <c r="N1314" s="816">
        <v>10</v>
      </c>
      <c r="P1314" s="815" t="s">
        <v>966</v>
      </c>
      <c r="Q1314" s="816">
        <v>1</v>
      </c>
      <c r="R1314" s="816">
        <v>999</v>
      </c>
      <c r="S1314" s="879"/>
      <c r="U1314" s="815" t="s">
        <v>926</v>
      </c>
      <c r="V1314" s="815" t="s">
        <v>814</v>
      </c>
      <c r="W1314" s="816">
        <v>4</v>
      </c>
      <c r="X1314" s="815" t="s">
        <v>809</v>
      </c>
    </row>
    <row r="1315" spans="1:24" ht="15">
      <c r="A1315" s="815" t="s">
        <v>938</v>
      </c>
      <c r="B1315" s="815" t="s">
        <v>815</v>
      </c>
      <c r="C1315" s="815" t="s">
        <v>809</v>
      </c>
      <c r="D1315" s="815" t="s">
        <v>811</v>
      </c>
      <c r="E1315" s="816">
        <v>2</v>
      </c>
      <c r="G1315" s="815" t="s">
        <v>966</v>
      </c>
      <c r="H1315" s="816">
        <v>0</v>
      </c>
      <c r="I1315" s="816">
        <v>178</v>
      </c>
      <c r="K1315" s="815" t="s">
        <v>689</v>
      </c>
      <c r="L1315" s="815" t="s">
        <v>977</v>
      </c>
      <c r="M1315" s="815" t="s">
        <v>857</v>
      </c>
      <c r="N1315" s="816">
        <v>6</v>
      </c>
      <c r="P1315" s="815" t="s">
        <v>966</v>
      </c>
      <c r="Q1315" s="816">
        <v>2</v>
      </c>
      <c r="R1315" s="816">
        <v>2991</v>
      </c>
      <c r="S1315" s="879"/>
      <c r="U1315" s="815" t="s">
        <v>926</v>
      </c>
      <c r="V1315" s="815" t="s">
        <v>813</v>
      </c>
      <c r="W1315" s="816">
        <v>7</v>
      </c>
      <c r="X1315" s="815" t="s">
        <v>810</v>
      </c>
    </row>
    <row r="1316" spans="1:24" ht="15">
      <c r="A1316" s="815" t="s">
        <v>938</v>
      </c>
      <c r="B1316" s="815" t="s">
        <v>997</v>
      </c>
      <c r="C1316" s="815" t="s">
        <v>810</v>
      </c>
      <c r="D1316" s="815" t="s">
        <v>812</v>
      </c>
      <c r="E1316" s="816">
        <v>99</v>
      </c>
      <c r="G1316" s="815" t="s">
        <v>966</v>
      </c>
      <c r="H1316" s="816">
        <v>1</v>
      </c>
      <c r="I1316" s="816">
        <v>866</v>
      </c>
      <c r="K1316" s="815" t="s">
        <v>689</v>
      </c>
      <c r="L1316" s="815" t="s">
        <v>977</v>
      </c>
      <c r="M1316" s="815" t="s">
        <v>858</v>
      </c>
      <c r="N1316" s="816">
        <v>7</v>
      </c>
      <c r="P1316" s="815" t="s">
        <v>966</v>
      </c>
      <c r="Q1316" s="816">
        <v>3</v>
      </c>
      <c r="R1316" s="816">
        <v>1377</v>
      </c>
      <c r="S1316" s="879"/>
      <c r="U1316" s="815" t="s">
        <v>926</v>
      </c>
      <c r="V1316" s="815" t="s">
        <v>813</v>
      </c>
      <c r="W1316" s="816">
        <v>9</v>
      </c>
      <c r="X1316" s="815" t="s">
        <v>809</v>
      </c>
    </row>
    <row r="1317" spans="1:24" ht="15">
      <c r="A1317" s="815" t="s">
        <v>938</v>
      </c>
      <c r="B1317" s="815" t="s">
        <v>997</v>
      </c>
      <c r="C1317" s="815" t="s">
        <v>810</v>
      </c>
      <c r="D1317" s="815" t="s">
        <v>811</v>
      </c>
      <c r="E1317" s="816">
        <v>87</v>
      </c>
      <c r="G1317" s="815" t="s">
        <v>966</v>
      </c>
      <c r="H1317" s="816">
        <v>2</v>
      </c>
      <c r="I1317" s="816">
        <v>2403</v>
      </c>
      <c r="K1317" s="815" t="s">
        <v>689</v>
      </c>
      <c r="L1317" s="815" t="s">
        <v>977</v>
      </c>
      <c r="M1317" s="815" t="s">
        <v>861</v>
      </c>
      <c r="N1317" s="816">
        <v>2</v>
      </c>
      <c r="P1317" s="815" t="s">
        <v>966</v>
      </c>
      <c r="Q1317" s="816">
        <v>4</v>
      </c>
      <c r="R1317" s="816">
        <v>9316</v>
      </c>
      <c r="S1317" s="879"/>
      <c r="U1317" s="815" t="s">
        <v>927</v>
      </c>
      <c r="V1317" s="815" t="s">
        <v>814</v>
      </c>
      <c r="W1317" s="816">
        <v>3</v>
      </c>
      <c r="X1317" s="815" t="s">
        <v>810</v>
      </c>
    </row>
    <row r="1318" spans="1:24" ht="15">
      <c r="A1318" s="815" t="s">
        <v>938</v>
      </c>
      <c r="B1318" s="815" t="s">
        <v>997</v>
      </c>
      <c r="C1318" s="815" t="s">
        <v>809</v>
      </c>
      <c r="D1318" s="815" t="s">
        <v>812</v>
      </c>
      <c r="E1318" s="816">
        <v>94</v>
      </c>
      <c r="G1318" s="815" t="s">
        <v>966</v>
      </c>
      <c r="H1318" s="816">
        <v>3</v>
      </c>
      <c r="I1318" s="816">
        <v>1243</v>
      </c>
      <c r="K1318" s="815" t="s">
        <v>689</v>
      </c>
      <c r="L1318" s="815" t="s">
        <v>977</v>
      </c>
      <c r="M1318" s="815" t="s">
        <v>863</v>
      </c>
      <c r="N1318" s="816">
        <v>6</v>
      </c>
      <c r="P1318" s="815" t="s">
        <v>966</v>
      </c>
      <c r="Q1318" s="816">
        <v>5</v>
      </c>
      <c r="R1318" s="816">
        <v>1299</v>
      </c>
      <c r="S1318" s="879"/>
      <c r="U1318" s="815" t="s">
        <v>927</v>
      </c>
      <c r="V1318" s="815" t="s">
        <v>814</v>
      </c>
      <c r="W1318" s="816">
        <v>3</v>
      </c>
      <c r="X1318" s="815" t="s">
        <v>809</v>
      </c>
    </row>
    <row r="1319" spans="1:24" ht="15">
      <c r="A1319" s="815" t="s">
        <v>938</v>
      </c>
      <c r="B1319" s="815" t="s">
        <v>997</v>
      </c>
      <c r="C1319" s="815" t="s">
        <v>809</v>
      </c>
      <c r="D1319" s="815" t="s">
        <v>811</v>
      </c>
      <c r="E1319" s="816">
        <v>110</v>
      </c>
      <c r="G1319" s="815" t="s">
        <v>966</v>
      </c>
      <c r="H1319" s="816">
        <v>4</v>
      </c>
      <c r="I1319" s="816">
        <v>6121</v>
      </c>
      <c r="K1319" s="815" t="s">
        <v>689</v>
      </c>
      <c r="L1319" s="815" t="s">
        <v>977</v>
      </c>
      <c r="M1319" s="815" t="s">
        <v>864</v>
      </c>
      <c r="N1319" s="816">
        <v>10</v>
      </c>
      <c r="P1319" s="815" t="s">
        <v>966</v>
      </c>
      <c r="Q1319" s="816">
        <v>6</v>
      </c>
      <c r="R1319" s="816">
        <v>1156</v>
      </c>
      <c r="S1319" s="879"/>
      <c r="U1319" s="815" t="s">
        <v>927</v>
      </c>
      <c r="V1319" s="815" t="s">
        <v>813</v>
      </c>
      <c r="W1319" s="816">
        <v>1</v>
      </c>
      <c r="X1319" s="815" t="s">
        <v>810</v>
      </c>
    </row>
    <row r="1320" spans="1:24" ht="15">
      <c r="A1320" s="815" t="s">
        <v>938</v>
      </c>
      <c r="B1320" s="815" t="s">
        <v>998</v>
      </c>
      <c r="C1320" s="815" t="s">
        <v>810</v>
      </c>
      <c r="D1320" s="815" t="s">
        <v>811</v>
      </c>
      <c r="E1320" s="816">
        <v>1</v>
      </c>
      <c r="G1320" s="815" t="s">
        <v>966</v>
      </c>
      <c r="H1320" s="816">
        <v>5</v>
      </c>
      <c r="I1320" s="816">
        <v>876</v>
      </c>
      <c r="K1320" s="815" t="s">
        <v>689</v>
      </c>
      <c r="L1320" s="815" t="s">
        <v>977</v>
      </c>
      <c r="M1320" s="815" t="s">
        <v>684</v>
      </c>
      <c r="N1320" s="816">
        <v>5</v>
      </c>
      <c r="P1320" s="815" t="s">
        <v>966</v>
      </c>
      <c r="Q1320" s="816">
        <v>7</v>
      </c>
      <c r="R1320" s="816">
        <v>943</v>
      </c>
      <c r="S1320" s="879"/>
      <c r="U1320" s="815" t="s">
        <v>927</v>
      </c>
      <c r="V1320" s="815" t="s">
        <v>813</v>
      </c>
      <c r="W1320" s="816">
        <v>6</v>
      </c>
      <c r="X1320" s="815" t="s">
        <v>809</v>
      </c>
    </row>
    <row r="1321" spans="1:24" ht="15">
      <c r="A1321" s="815" t="s">
        <v>938</v>
      </c>
      <c r="B1321" s="815" t="s">
        <v>998</v>
      </c>
      <c r="C1321" s="815" t="s">
        <v>809</v>
      </c>
      <c r="D1321" s="815" t="s">
        <v>812</v>
      </c>
      <c r="E1321" s="816">
        <v>1</v>
      </c>
      <c r="G1321" s="815" t="s">
        <v>966</v>
      </c>
      <c r="H1321" s="816">
        <v>6</v>
      </c>
      <c r="I1321" s="816">
        <v>954</v>
      </c>
      <c r="K1321" s="815" t="s">
        <v>689</v>
      </c>
      <c r="L1321" s="815" t="s">
        <v>977</v>
      </c>
      <c r="M1321" s="815" t="s">
        <v>687</v>
      </c>
      <c r="N1321" s="816">
        <v>2004</v>
      </c>
      <c r="P1321" s="815" t="s">
        <v>966</v>
      </c>
      <c r="Q1321" s="816">
        <v>8</v>
      </c>
      <c r="R1321" s="816">
        <v>610</v>
      </c>
      <c r="S1321" s="879"/>
      <c r="U1321" s="815" t="s">
        <v>928</v>
      </c>
      <c r="V1321" s="815" t="s">
        <v>814</v>
      </c>
      <c r="W1321" s="816">
        <v>4</v>
      </c>
      <c r="X1321" s="815" t="s">
        <v>810</v>
      </c>
    </row>
    <row r="1322" spans="1:24" ht="15">
      <c r="A1322" s="815" t="s">
        <v>938</v>
      </c>
      <c r="B1322" s="815" t="s">
        <v>998</v>
      </c>
      <c r="C1322" s="815" t="s">
        <v>809</v>
      </c>
      <c r="D1322" s="815" t="s">
        <v>811</v>
      </c>
      <c r="E1322" s="816">
        <v>2</v>
      </c>
      <c r="G1322" s="815" t="s">
        <v>966</v>
      </c>
      <c r="H1322" s="816">
        <v>7</v>
      </c>
      <c r="I1322" s="816">
        <v>955</v>
      </c>
      <c r="K1322" s="815" t="s">
        <v>689</v>
      </c>
      <c r="L1322" s="815" t="s">
        <v>977</v>
      </c>
      <c r="M1322" s="815" t="s">
        <v>688</v>
      </c>
      <c r="N1322" s="816">
        <v>30</v>
      </c>
      <c r="P1322" s="815" t="s">
        <v>966</v>
      </c>
      <c r="Q1322" s="816">
        <v>9</v>
      </c>
      <c r="R1322" s="816">
        <v>407</v>
      </c>
      <c r="S1322" s="879"/>
      <c r="U1322" s="815" t="s">
        <v>928</v>
      </c>
      <c r="V1322" s="815" t="s">
        <v>814</v>
      </c>
      <c r="W1322" s="816">
        <v>3</v>
      </c>
      <c r="X1322" s="815" t="s">
        <v>809</v>
      </c>
    </row>
    <row r="1323" spans="1:24" ht="15">
      <c r="A1323" s="815" t="s">
        <v>952</v>
      </c>
      <c r="B1323" s="815" t="s">
        <v>996</v>
      </c>
      <c r="C1323" s="815" t="s">
        <v>810</v>
      </c>
      <c r="D1323" s="815" t="s">
        <v>811</v>
      </c>
      <c r="E1323" s="816">
        <v>1</v>
      </c>
      <c r="G1323" s="815" t="s">
        <v>966</v>
      </c>
      <c r="H1323" s="816">
        <v>8</v>
      </c>
      <c r="I1323" s="816">
        <v>743</v>
      </c>
      <c r="K1323" s="815" t="s">
        <v>689</v>
      </c>
      <c r="L1323" s="815" t="s">
        <v>977</v>
      </c>
      <c r="M1323" s="815" t="s">
        <v>689</v>
      </c>
      <c r="N1323" s="816">
        <v>20</v>
      </c>
      <c r="P1323" s="815" t="s">
        <v>966</v>
      </c>
      <c r="Q1323" s="816">
        <v>10</v>
      </c>
      <c r="R1323" s="816">
        <v>271</v>
      </c>
      <c r="S1323" s="879"/>
      <c r="U1323" s="815" t="s">
        <v>928</v>
      </c>
      <c r="V1323" s="815" t="s">
        <v>813</v>
      </c>
      <c r="W1323" s="816">
        <v>3</v>
      </c>
      <c r="X1323" s="815" t="s">
        <v>810</v>
      </c>
    </row>
    <row r="1324" spans="1:24" ht="15">
      <c r="A1324" s="815" t="s">
        <v>952</v>
      </c>
      <c r="B1324" s="815" t="s">
        <v>996</v>
      </c>
      <c r="C1324" s="815" t="s">
        <v>809</v>
      </c>
      <c r="D1324" s="815" t="s">
        <v>812</v>
      </c>
      <c r="E1324" s="816">
        <v>15</v>
      </c>
      <c r="G1324" s="815" t="s">
        <v>966</v>
      </c>
      <c r="H1324" s="816">
        <v>9</v>
      </c>
      <c r="I1324" s="816">
        <v>618</v>
      </c>
      <c r="K1324" s="815" t="s">
        <v>689</v>
      </c>
      <c r="L1324" s="815" t="s">
        <v>977</v>
      </c>
      <c r="M1324" s="815" t="s">
        <v>690</v>
      </c>
      <c r="N1324" s="816">
        <v>12</v>
      </c>
      <c r="P1324" s="815" t="s">
        <v>966</v>
      </c>
      <c r="Q1324" s="816">
        <v>11</v>
      </c>
      <c r="R1324" s="816">
        <v>187</v>
      </c>
      <c r="S1324" s="879"/>
      <c r="U1324" s="815" t="s">
        <v>928</v>
      </c>
      <c r="V1324" s="815" t="s">
        <v>813</v>
      </c>
      <c r="W1324" s="816">
        <v>15</v>
      </c>
      <c r="X1324" s="815" t="s">
        <v>809</v>
      </c>
    </row>
    <row r="1325" spans="1:24" ht="15">
      <c r="A1325" s="815" t="s">
        <v>952</v>
      </c>
      <c r="B1325" s="815" t="s">
        <v>996</v>
      </c>
      <c r="C1325" s="815" t="s">
        <v>809</v>
      </c>
      <c r="D1325" s="815" t="s">
        <v>811</v>
      </c>
      <c r="E1325" s="816">
        <v>2</v>
      </c>
      <c r="G1325" s="815" t="s">
        <v>966</v>
      </c>
      <c r="H1325" s="816">
        <v>10</v>
      </c>
      <c r="I1325" s="816">
        <v>422</v>
      </c>
      <c r="K1325" s="815" t="s">
        <v>689</v>
      </c>
      <c r="L1325" s="815" t="s">
        <v>977</v>
      </c>
      <c r="M1325" s="815" t="s">
        <v>691</v>
      </c>
      <c r="N1325" s="816">
        <v>7972</v>
      </c>
      <c r="P1325" s="815" t="s">
        <v>966</v>
      </c>
      <c r="Q1325" s="816">
        <v>12</v>
      </c>
      <c r="R1325" s="816">
        <v>166</v>
      </c>
      <c r="S1325" s="879"/>
      <c r="U1325" s="815" t="s">
        <v>929</v>
      </c>
      <c r="V1325" s="815" t="s">
        <v>814</v>
      </c>
      <c r="W1325" s="816">
        <v>57</v>
      </c>
      <c r="X1325" s="815" t="s">
        <v>810</v>
      </c>
    </row>
    <row r="1326" spans="1:24" ht="15">
      <c r="A1326" s="815" t="s">
        <v>952</v>
      </c>
      <c r="B1326" s="815" t="s">
        <v>677</v>
      </c>
      <c r="C1326" s="815" t="s">
        <v>810</v>
      </c>
      <c r="D1326" s="815" t="s">
        <v>812</v>
      </c>
      <c r="E1326" s="816">
        <v>339</v>
      </c>
      <c r="G1326" s="815" t="s">
        <v>966</v>
      </c>
      <c r="H1326" s="816">
        <v>11</v>
      </c>
      <c r="I1326" s="816">
        <v>329</v>
      </c>
      <c r="K1326" s="815" t="s">
        <v>689</v>
      </c>
      <c r="L1326" s="815" t="s">
        <v>978</v>
      </c>
      <c r="M1326" s="815" t="s">
        <v>677</v>
      </c>
      <c r="N1326" s="816">
        <v>10</v>
      </c>
      <c r="P1326" s="815" t="s">
        <v>920</v>
      </c>
      <c r="Q1326" s="816">
        <v>0</v>
      </c>
      <c r="R1326" s="816">
        <v>14</v>
      </c>
      <c r="S1326" s="879"/>
      <c r="U1326" s="815" t="s">
        <v>929</v>
      </c>
      <c r="V1326" s="815" t="s">
        <v>814</v>
      </c>
      <c r="W1326" s="816">
        <v>47</v>
      </c>
      <c r="X1326" s="815" t="s">
        <v>809</v>
      </c>
    </row>
    <row r="1327" spans="1:24" ht="15">
      <c r="A1327" s="815" t="s">
        <v>952</v>
      </c>
      <c r="B1327" s="815" t="s">
        <v>677</v>
      </c>
      <c r="C1327" s="815" t="s">
        <v>810</v>
      </c>
      <c r="D1327" s="815" t="s">
        <v>811</v>
      </c>
      <c r="E1327" s="816">
        <v>485</v>
      </c>
      <c r="G1327" s="815" t="s">
        <v>966</v>
      </c>
      <c r="H1327" s="816">
        <v>12</v>
      </c>
      <c r="I1327" s="816">
        <v>381</v>
      </c>
      <c r="K1327" s="815" t="s">
        <v>689</v>
      </c>
      <c r="L1327" s="815" t="s">
        <v>978</v>
      </c>
      <c r="M1327" s="815" t="s">
        <v>847</v>
      </c>
      <c r="N1327" s="816">
        <v>1</v>
      </c>
      <c r="P1327" s="815" t="s">
        <v>920</v>
      </c>
      <c r="Q1327" s="816">
        <v>1</v>
      </c>
      <c r="R1327" s="816">
        <v>63</v>
      </c>
      <c r="S1327" s="879"/>
      <c r="U1327" s="815" t="s">
        <v>929</v>
      </c>
      <c r="V1327" s="815" t="s">
        <v>813</v>
      </c>
      <c r="W1327" s="816">
        <v>40</v>
      </c>
      <c r="X1327" s="815" t="s">
        <v>810</v>
      </c>
    </row>
    <row r="1328" spans="1:24" ht="15">
      <c r="A1328" s="815" t="s">
        <v>952</v>
      </c>
      <c r="B1328" s="815" t="s">
        <v>677</v>
      </c>
      <c r="C1328" s="815" t="s">
        <v>809</v>
      </c>
      <c r="D1328" s="815" t="s">
        <v>812</v>
      </c>
      <c r="E1328" s="816">
        <v>381</v>
      </c>
      <c r="G1328" s="815" t="s">
        <v>920</v>
      </c>
      <c r="H1328" s="816">
        <v>0</v>
      </c>
      <c r="I1328" s="816">
        <v>48</v>
      </c>
      <c r="K1328" s="815" t="s">
        <v>689</v>
      </c>
      <c r="L1328" s="815" t="s">
        <v>978</v>
      </c>
      <c r="M1328" s="815" t="s">
        <v>848</v>
      </c>
      <c r="N1328" s="816">
        <v>1</v>
      </c>
      <c r="P1328" s="815" t="s">
        <v>920</v>
      </c>
      <c r="Q1328" s="816">
        <v>2</v>
      </c>
      <c r="R1328" s="816">
        <v>203</v>
      </c>
      <c r="S1328" s="879"/>
      <c r="U1328" s="815" t="s">
        <v>929</v>
      </c>
      <c r="V1328" s="815" t="s">
        <v>813</v>
      </c>
      <c r="W1328" s="816">
        <v>65</v>
      </c>
      <c r="X1328" s="815" t="s">
        <v>809</v>
      </c>
    </row>
    <row r="1329" spans="1:24" ht="15">
      <c r="A1329" s="815" t="s">
        <v>952</v>
      </c>
      <c r="B1329" s="815" t="s">
        <v>677</v>
      </c>
      <c r="C1329" s="815" t="s">
        <v>809</v>
      </c>
      <c r="D1329" s="815" t="s">
        <v>811</v>
      </c>
      <c r="E1329" s="816">
        <v>386</v>
      </c>
      <c r="G1329" s="815" t="s">
        <v>920</v>
      </c>
      <c r="H1329" s="816">
        <v>1</v>
      </c>
      <c r="I1329" s="816">
        <v>244</v>
      </c>
      <c r="K1329" s="815" t="s">
        <v>689</v>
      </c>
      <c r="L1329" s="815" t="s">
        <v>978</v>
      </c>
      <c r="M1329" s="815" t="s">
        <v>852</v>
      </c>
      <c r="N1329" s="816">
        <v>32</v>
      </c>
      <c r="P1329" s="815" t="s">
        <v>920</v>
      </c>
      <c r="Q1329" s="816">
        <v>3</v>
      </c>
      <c r="R1329" s="816">
        <v>91</v>
      </c>
      <c r="S1329" s="879"/>
      <c r="U1329" s="815" t="s">
        <v>930</v>
      </c>
      <c r="V1329" s="815" t="s">
        <v>814</v>
      </c>
      <c r="W1329" s="816">
        <v>2</v>
      </c>
      <c r="X1329" s="815" t="s">
        <v>810</v>
      </c>
    </row>
    <row r="1330" spans="1:24" ht="15">
      <c r="A1330" s="815" t="s">
        <v>952</v>
      </c>
      <c r="B1330" s="815" t="s">
        <v>681</v>
      </c>
      <c r="C1330" s="815" t="s">
        <v>810</v>
      </c>
      <c r="D1330" s="815" t="s">
        <v>812</v>
      </c>
      <c r="E1330" s="816">
        <v>162</v>
      </c>
      <c r="G1330" s="815" t="s">
        <v>920</v>
      </c>
      <c r="H1330" s="816">
        <v>2</v>
      </c>
      <c r="I1330" s="816">
        <v>815</v>
      </c>
      <c r="K1330" s="815" t="s">
        <v>689</v>
      </c>
      <c r="L1330" s="815" t="s">
        <v>978</v>
      </c>
      <c r="M1330" s="815" t="s">
        <v>856</v>
      </c>
      <c r="N1330" s="816">
        <v>1</v>
      </c>
      <c r="P1330" s="815" t="s">
        <v>920</v>
      </c>
      <c r="Q1330" s="816">
        <v>4</v>
      </c>
      <c r="R1330" s="816">
        <v>715</v>
      </c>
      <c r="S1330" s="879"/>
      <c r="U1330" s="815" t="s">
        <v>930</v>
      </c>
      <c r="V1330" s="815" t="s">
        <v>814</v>
      </c>
      <c r="W1330" s="816">
        <v>4</v>
      </c>
      <c r="X1330" s="815" t="s">
        <v>809</v>
      </c>
    </row>
    <row r="1331" spans="1:24" ht="15">
      <c r="A1331" s="815" t="s">
        <v>952</v>
      </c>
      <c r="B1331" s="815" t="s">
        <v>681</v>
      </c>
      <c r="C1331" s="815" t="s">
        <v>810</v>
      </c>
      <c r="D1331" s="815" t="s">
        <v>811</v>
      </c>
      <c r="E1331" s="816">
        <v>186</v>
      </c>
      <c r="G1331" s="815" t="s">
        <v>920</v>
      </c>
      <c r="H1331" s="816">
        <v>3</v>
      </c>
      <c r="I1331" s="816">
        <v>447</v>
      </c>
      <c r="K1331" s="815" t="s">
        <v>689</v>
      </c>
      <c r="L1331" s="815" t="s">
        <v>978</v>
      </c>
      <c r="M1331" s="815" t="s">
        <v>681</v>
      </c>
      <c r="N1331" s="816">
        <v>3</v>
      </c>
      <c r="P1331" s="815" t="s">
        <v>920</v>
      </c>
      <c r="Q1331" s="816">
        <v>5</v>
      </c>
      <c r="R1331" s="816">
        <v>75</v>
      </c>
      <c r="S1331" s="879"/>
      <c r="U1331" s="815" t="s">
        <v>930</v>
      </c>
      <c r="V1331" s="815" t="s">
        <v>813</v>
      </c>
      <c r="W1331" s="816">
        <v>7</v>
      </c>
      <c r="X1331" s="815" t="s">
        <v>810</v>
      </c>
    </row>
    <row r="1332" spans="1:24" ht="15">
      <c r="A1332" s="815" t="s">
        <v>952</v>
      </c>
      <c r="B1332" s="815" t="s">
        <v>681</v>
      </c>
      <c r="C1332" s="815" t="s">
        <v>809</v>
      </c>
      <c r="D1332" s="815" t="s">
        <v>812</v>
      </c>
      <c r="E1332" s="816">
        <v>179</v>
      </c>
      <c r="G1332" s="815" t="s">
        <v>920</v>
      </c>
      <c r="H1332" s="816">
        <v>4</v>
      </c>
      <c r="I1332" s="816">
        <v>1998</v>
      </c>
      <c r="K1332" s="815" t="s">
        <v>689</v>
      </c>
      <c r="L1332" s="815" t="s">
        <v>978</v>
      </c>
      <c r="M1332" s="815" t="s">
        <v>857</v>
      </c>
      <c r="N1332" s="816">
        <v>5</v>
      </c>
      <c r="P1332" s="815" t="s">
        <v>920</v>
      </c>
      <c r="Q1332" s="816">
        <v>6</v>
      </c>
      <c r="R1332" s="816">
        <v>79</v>
      </c>
      <c r="S1332" s="879"/>
      <c r="U1332" s="815" t="s">
        <v>930</v>
      </c>
      <c r="V1332" s="815" t="s">
        <v>813</v>
      </c>
      <c r="W1332" s="816">
        <v>17</v>
      </c>
      <c r="X1332" s="815" t="s">
        <v>809</v>
      </c>
    </row>
    <row r="1333" spans="1:24" ht="15">
      <c r="A1333" s="815" t="s">
        <v>952</v>
      </c>
      <c r="B1333" s="815" t="s">
        <v>681</v>
      </c>
      <c r="C1333" s="815" t="s">
        <v>809</v>
      </c>
      <c r="D1333" s="815" t="s">
        <v>811</v>
      </c>
      <c r="E1333" s="816">
        <v>144</v>
      </c>
      <c r="G1333" s="815" t="s">
        <v>920</v>
      </c>
      <c r="H1333" s="816">
        <v>5</v>
      </c>
      <c r="I1333" s="816">
        <v>377</v>
      </c>
      <c r="K1333" s="815" t="s">
        <v>689</v>
      </c>
      <c r="L1333" s="815" t="s">
        <v>978</v>
      </c>
      <c r="M1333" s="815" t="s">
        <v>858</v>
      </c>
      <c r="N1333" s="816">
        <v>1</v>
      </c>
      <c r="P1333" s="815" t="s">
        <v>920</v>
      </c>
      <c r="Q1333" s="816">
        <v>7</v>
      </c>
      <c r="R1333" s="816">
        <v>61</v>
      </c>
      <c r="S1333" s="879"/>
      <c r="U1333" s="815" t="s">
        <v>931</v>
      </c>
      <c r="V1333" s="815" t="s">
        <v>814</v>
      </c>
      <c r="W1333" s="816">
        <v>17</v>
      </c>
      <c r="X1333" s="815" t="s">
        <v>810</v>
      </c>
    </row>
    <row r="1334" spans="1:24" ht="15">
      <c r="A1334" s="815" t="s">
        <v>952</v>
      </c>
      <c r="B1334" s="815" t="s">
        <v>683</v>
      </c>
      <c r="C1334" s="815" t="s">
        <v>809</v>
      </c>
      <c r="D1334" s="815" t="s">
        <v>812</v>
      </c>
      <c r="E1334" s="816">
        <v>2</v>
      </c>
      <c r="G1334" s="815" t="s">
        <v>920</v>
      </c>
      <c r="H1334" s="816">
        <v>6</v>
      </c>
      <c r="I1334" s="816">
        <v>468</v>
      </c>
      <c r="K1334" s="815" t="s">
        <v>689</v>
      </c>
      <c r="L1334" s="815" t="s">
        <v>978</v>
      </c>
      <c r="M1334" s="815" t="s">
        <v>864</v>
      </c>
      <c r="N1334" s="816">
        <v>1</v>
      </c>
      <c r="P1334" s="815" t="s">
        <v>920</v>
      </c>
      <c r="Q1334" s="816">
        <v>8</v>
      </c>
      <c r="R1334" s="816">
        <v>58</v>
      </c>
      <c r="S1334" s="879"/>
      <c r="U1334" s="815" t="s">
        <v>931</v>
      </c>
      <c r="V1334" s="815" t="s">
        <v>814</v>
      </c>
      <c r="W1334" s="816">
        <v>17</v>
      </c>
      <c r="X1334" s="815" t="s">
        <v>809</v>
      </c>
    </row>
    <row r="1335" spans="1:24" ht="15">
      <c r="A1335" s="815" t="s">
        <v>952</v>
      </c>
      <c r="B1335" s="815" t="s">
        <v>683</v>
      </c>
      <c r="C1335" s="815" t="s">
        <v>809</v>
      </c>
      <c r="D1335" s="815" t="s">
        <v>811</v>
      </c>
      <c r="E1335" s="816">
        <v>1</v>
      </c>
      <c r="G1335" s="815" t="s">
        <v>920</v>
      </c>
      <c r="H1335" s="816">
        <v>7</v>
      </c>
      <c r="I1335" s="816">
        <v>442</v>
      </c>
      <c r="K1335" s="815" t="s">
        <v>689</v>
      </c>
      <c r="L1335" s="815" t="s">
        <v>978</v>
      </c>
      <c r="M1335" s="815" t="s">
        <v>687</v>
      </c>
      <c r="N1335" s="816">
        <v>1078</v>
      </c>
      <c r="P1335" s="815" t="s">
        <v>920</v>
      </c>
      <c r="Q1335" s="816">
        <v>9</v>
      </c>
      <c r="R1335" s="816">
        <v>40</v>
      </c>
      <c r="S1335" s="879"/>
      <c r="U1335" s="815" t="s">
        <v>931</v>
      </c>
      <c r="V1335" s="815" t="s">
        <v>813</v>
      </c>
      <c r="W1335" s="816">
        <v>6</v>
      </c>
      <c r="X1335" s="815" t="s">
        <v>810</v>
      </c>
    </row>
    <row r="1336" spans="1:24" ht="15">
      <c r="A1336" s="815" t="s">
        <v>952</v>
      </c>
      <c r="B1336" s="815" t="s">
        <v>815</v>
      </c>
      <c r="C1336" s="815" t="s">
        <v>809</v>
      </c>
      <c r="D1336" s="815" t="s">
        <v>812</v>
      </c>
      <c r="E1336" s="816">
        <v>1</v>
      </c>
      <c r="G1336" s="815" t="s">
        <v>920</v>
      </c>
      <c r="H1336" s="816">
        <v>8</v>
      </c>
      <c r="I1336" s="816">
        <v>395</v>
      </c>
      <c r="K1336" s="815" t="s">
        <v>689</v>
      </c>
      <c r="L1336" s="815" t="s">
        <v>978</v>
      </c>
      <c r="M1336" s="815" t="s">
        <v>689</v>
      </c>
      <c r="N1336" s="816">
        <v>10</v>
      </c>
      <c r="P1336" s="815" t="s">
        <v>920</v>
      </c>
      <c r="Q1336" s="816">
        <v>10</v>
      </c>
      <c r="R1336" s="816">
        <v>34</v>
      </c>
      <c r="S1336" s="879"/>
      <c r="U1336" s="815" t="s">
        <v>931</v>
      </c>
      <c r="V1336" s="815" t="s">
        <v>813</v>
      </c>
      <c r="W1336" s="816">
        <v>20</v>
      </c>
      <c r="X1336" s="815" t="s">
        <v>809</v>
      </c>
    </row>
    <row r="1337" spans="1:24" ht="15">
      <c r="A1337" s="815" t="s">
        <v>952</v>
      </c>
      <c r="B1337" s="815" t="s">
        <v>815</v>
      </c>
      <c r="C1337" s="815" t="s">
        <v>809</v>
      </c>
      <c r="D1337" s="815" t="s">
        <v>811</v>
      </c>
      <c r="E1337" s="816">
        <v>1</v>
      </c>
      <c r="G1337" s="815" t="s">
        <v>920</v>
      </c>
      <c r="H1337" s="816">
        <v>9</v>
      </c>
      <c r="I1337" s="816">
        <v>316</v>
      </c>
      <c r="K1337" s="815" t="s">
        <v>689</v>
      </c>
      <c r="L1337" s="815" t="s">
        <v>978</v>
      </c>
      <c r="M1337" s="815" t="s">
        <v>690</v>
      </c>
      <c r="N1337" s="816">
        <v>14</v>
      </c>
      <c r="P1337" s="815" t="s">
        <v>920</v>
      </c>
      <c r="Q1337" s="816">
        <v>11</v>
      </c>
      <c r="R1337" s="816">
        <v>19</v>
      </c>
      <c r="S1337" s="879"/>
      <c r="U1337" s="815" t="s">
        <v>932</v>
      </c>
      <c r="V1337" s="815" t="s">
        <v>814</v>
      </c>
      <c r="W1337" s="816">
        <v>1</v>
      </c>
      <c r="X1337" s="815" t="s">
        <v>810</v>
      </c>
    </row>
    <row r="1338" spans="1:24" ht="15">
      <c r="A1338" s="815" t="s">
        <v>952</v>
      </c>
      <c r="B1338" s="815" t="s">
        <v>997</v>
      </c>
      <c r="C1338" s="815" t="s">
        <v>810</v>
      </c>
      <c r="D1338" s="815" t="s">
        <v>812</v>
      </c>
      <c r="E1338" s="816">
        <v>109</v>
      </c>
      <c r="G1338" s="815" t="s">
        <v>920</v>
      </c>
      <c r="H1338" s="816">
        <v>10</v>
      </c>
      <c r="I1338" s="816">
        <v>257</v>
      </c>
      <c r="K1338" s="815" t="s">
        <v>689</v>
      </c>
      <c r="L1338" s="815" t="s">
        <v>978</v>
      </c>
      <c r="M1338" s="815" t="s">
        <v>691</v>
      </c>
      <c r="N1338" s="816">
        <v>3872</v>
      </c>
      <c r="P1338" s="815" t="s">
        <v>920</v>
      </c>
      <c r="Q1338" s="816">
        <v>12</v>
      </c>
      <c r="R1338" s="816">
        <v>23</v>
      </c>
      <c r="S1338" s="879"/>
      <c r="U1338" s="815" t="s">
        <v>932</v>
      </c>
      <c r="V1338" s="815" t="s">
        <v>814</v>
      </c>
      <c r="W1338" s="816">
        <v>2</v>
      </c>
      <c r="X1338" s="815" t="s">
        <v>809</v>
      </c>
    </row>
    <row r="1339" spans="1:24" ht="15">
      <c r="A1339" s="815" t="s">
        <v>952</v>
      </c>
      <c r="B1339" s="815" t="s">
        <v>997</v>
      </c>
      <c r="C1339" s="815" t="s">
        <v>810</v>
      </c>
      <c r="D1339" s="815" t="s">
        <v>811</v>
      </c>
      <c r="E1339" s="816">
        <v>141</v>
      </c>
      <c r="G1339" s="815" t="s">
        <v>920</v>
      </c>
      <c r="H1339" s="816">
        <v>11</v>
      </c>
      <c r="I1339" s="816">
        <v>173</v>
      </c>
      <c r="K1339" s="815" t="s">
        <v>689</v>
      </c>
      <c r="L1339" s="815" t="s">
        <v>979</v>
      </c>
      <c r="M1339" s="815" t="s">
        <v>677</v>
      </c>
      <c r="N1339" s="816">
        <v>1</v>
      </c>
      <c r="P1339" s="815" t="s">
        <v>982</v>
      </c>
      <c r="Q1339" s="816">
        <v>0</v>
      </c>
      <c r="R1339" s="816">
        <v>149</v>
      </c>
      <c r="S1339" s="879"/>
      <c r="U1339" s="815" t="s">
        <v>932</v>
      </c>
      <c r="V1339" s="815" t="s">
        <v>813</v>
      </c>
      <c r="W1339" s="816">
        <v>2</v>
      </c>
      <c r="X1339" s="815" t="s">
        <v>809</v>
      </c>
    </row>
    <row r="1340" spans="1:24" ht="15">
      <c r="A1340" s="815" t="s">
        <v>952</v>
      </c>
      <c r="B1340" s="815" t="s">
        <v>997</v>
      </c>
      <c r="C1340" s="815" t="s">
        <v>809</v>
      </c>
      <c r="D1340" s="815" t="s">
        <v>812</v>
      </c>
      <c r="E1340" s="816">
        <v>76</v>
      </c>
      <c r="G1340" s="815" t="s">
        <v>920</v>
      </c>
      <c r="H1340" s="816">
        <v>12</v>
      </c>
      <c r="I1340" s="816">
        <v>222</v>
      </c>
      <c r="K1340" s="815" t="s">
        <v>689</v>
      </c>
      <c r="L1340" s="815" t="s">
        <v>979</v>
      </c>
      <c r="M1340" s="815" t="s">
        <v>847</v>
      </c>
      <c r="N1340" s="816">
        <v>1</v>
      </c>
      <c r="P1340" s="815" t="s">
        <v>982</v>
      </c>
      <c r="Q1340" s="816">
        <v>1</v>
      </c>
      <c r="R1340" s="816">
        <v>643</v>
      </c>
      <c r="S1340" s="879"/>
      <c r="U1340" s="815" t="s">
        <v>885</v>
      </c>
      <c r="V1340" s="815" t="s">
        <v>814</v>
      </c>
      <c r="W1340" s="816">
        <v>12</v>
      </c>
      <c r="X1340" s="815" t="s">
        <v>810</v>
      </c>
    </row>
    <row r="1341" spans="1:24" ht="15">
      <c r="A1341" s="815" t="s">
        <v>952</v>
      </c>
      <c r="B1341" s="815" t="s">
        <v>997</v>
      </c>
      <c r="C1341" s="815" t="s">
        <v>809</v>
      </c>
      <c r="D1341" s="815" t="s">
        <v>811</v>
      </c>
      <c r="E1341" s="816">
        <v>104</v>
      </c>
      <c r="G1341" s="815" t="s">
        <v>982</v>
      </c>
      <c r="H1341" s="816">
        <v>0</v>
      </c>
      <c r="I1341" s="816">
        <v>258</v>
      </c>
      <c r="K1341" s="815" t="s">
        <v>689</v>
      </c>
      <c r="L1341" s="815" t="s">
        <v>979</v>
      </c>
      <c r="M1341" s="815" t="s">
        <v>848</v>
      </c>
      <c r="N1341" s="816">
        <v>6</v>
      </c>
      <c r="P1341" s="815" t="s">
        <v>982</v>
      </c>
      <c r="Q1341" s="816">
        <v>2</v>
      </c>
      <c r="R1341" s="816">
        <v>1691</v>
      </c>
      <c r="S1341" s="879"/>
      <c r="U1341" s="815" t="s">
        <v>885</v>
      </c>
      <c r="V1341" s="815" t="s">
        <v>814</v>
      </c>
      <c r="W1341" s="816">
        <v>5</v>
      </c>
      <c r="X1341" s="815" t="s">
        <v>809</v>
      </c>
    </row>
    <row r="1342" spans="1:24" ht="15">
      <c r="A1342" s="815" t="s">
        <v>952</v>
      </c>
      <c r="B1342" s="815" t="s">
        <v>998</v>
      </c>
      <c r="C1342" s="815" t="s">
        <v>810</v>
      </c>
      <c r="D1342" s="815" t="s">
        <v>811</v>
      </c>
      <c r="E1342" s="816">
        <v>1</v>
      </c>
      <c r="G1342" s="815" t="s">
        <v>982</v>
      </c>
      <c r="H1342" s="816">
        <v>1</v>
      </c>
      <c r="I1342" s="816">
        <v>1013</v>
      </c>
      <c r="K1342" s="815" t="s">
        <v>689</v>
      </c>
      <c r="L1342" s="815" t="s">
        <v>979</v>
      </c>
      <c r="M1342" s="815" t="s">
        <v>852</v>
      </c>
      <c r="N1342" s="816">
        <v>19</v>
      </c>
      <c r="P1342" s="815" t="s">
        <v>982</v>
      </c>
      <c r="Q1342" s="816">
        <v>3</v>
      </c>
      <c r="R1342" s="816">
        <v>713</v>
      </c>
      <c r="S1342" s="879"/>
      <c r="U1342" s="815" t="s">
        <v>885</v>
      </c>
      <c r="V1342" s="815" t="s">
        <v>813</v>
      </c>
      <c r="W1342" s="816">
        <v>8</v>
      </c>
      <c r="X1342" s="815" t="s">
        <v>810</v>
      </c>
    </row>
    <row r="1343" spans="1:24" ht="15">
      <c r="A1343" s="815" t="s">
        <v>952</v>
      </c>
      <c r="B1343" s="815" t="s">
        <v>998</v>
      </c>
      <c r="C1343" s="815" t="s">
        <v>809</v>
      </c>
      <c r="D1343" s="815" t="s">
        <v>812</v>
      </c>
      <c r="E1343" s="816">
        <v>1</v>
      </c>
      <c r="G1343" s="815" t="s">
        <v>982</v>
      </c>
      <c r="H1343" s="816">
        <v>2</v>
      </c>
      <c r="I1343" s="816">
        <v>2607</v>
      </c>
      <c r="K1343" s="815" t="s">
        <v>689</v>
      </c>
      <c r="L1343" s="815" t="s">
        <v>979</v>
      </c>
      <c r="M1343" s="815" t="s">
        <v>681</v>
      </c>
      <c r="N1343" s="816">
        <v>3</v>
      </c>
      <c r="P1343" s="815" t="s">
        <v>982</v>
      </c>
      <c r="Q1343" s="816">
        <v>4</v>
      </c>
      <c r="R1343" s="816">
        <v>4798</v>
      </c>
      <c r="S1343" s="879"/>
      <c r="U1343" s="815" t="s">
        <v>885</v>
      </c>
      <c r="V1343" s="815" t="s">
        <v>813</v>
      </c>
      <c r="W1343" s="816">
        <v>18</v>
      </c>
      <c r="X1343" s="815" t="s">
        <v>809</v>
      </c>
    </row>
    <row r="1344" spans="1:24" ht="15">
      <c r="A1344" s="815" t="s">
        <v>952</v>
      </c>
      <c r="B1344" s="815" t="s">
        <v>998</v>
      </c>
      <c r="C1344" s="815" t="s">
        <v>809</v>
      </c>
      <c r="D1344" s="815" t="s">
        <v>811</v>
      </c>
      <c r="E1344" s="816">
        <v>1</v>
      </c>
      <c r="G1344" s="815" t="s">
        <v>982</v>
      </c>
      <c r="H1344" s="816">
        <v>3</v>
      </c>
      <c r="I1344" s="816">
        <v>1194</v>
      </c>
      <c r="K1344" s="815" t="s">
        <v>689</v>
      </c>
      <c r="L1344" s="815" t="s">
        <v>979</v>
      </c>
      <c r="M1344" s="815" t="s">
        <v>857</v>
      </c>
      <c r="N1344" s="816">
        <v>1</v>
      </c>
      <c r="P1344" s="815" t="s">
        <v>982</v>
      </c>
      <c r="Q1344" s="816">
        <v>5</v>
      </c>
      <c r="R1344" s="816">
        <v>630</v>
      </c>
      <c r="S1344" s="879"/>
      <c r="U1344" s="815" t="s">
        <v>933</v>
      </c>
      <c r="V1344" s="815" t="s">
        <v>814</v>
      </c>
      <c r="W1344" s="816">
        <v>12</v>
      </c>
      <c r="X1344" s="815" t="s">
        <v>810</v>
      </c>
    </row>
    <row r="1345" spans="1:24" ht="15">
      <c r="A1345" s="815" t="s">
        <v>953</v>
      </c>
      <c r="B1345" s="815" t="s">
        <v>996</v>
      </c>
      <c r="C1345" s="815" t="s">
        <v>809</v>
      </c>
      <c r="D1345" s="815" t="s">
        <v>811</v>
      </c>
      <c r="E1345" s="816">
        <v>2</v>
      </c>
      <c r="G1345" s="815" t="s">
        <v>982</v>
      </c>
      <c r="H1345" s="816">
        <v>4</v>
      </c>
      <c r="I1345" s="816">
        <v>5107</v>
      </c>
      <c r="K1345" s="815" t="s">
        <v>689</v>
      </c>
      <c r="L1345" s="815" t="s">
        <v>979</v>
      </c>
      <c r="M1345" s="815" t="s">
        <v>858</v>
      </c>
      <c r="N1345" s="816">
        <v>4</v>
      </c>
      <c r="P1345" s="815" t="s">
        <v>982</v>
      </c>
      <c r="Q1345" s="816">
        <v>6</v>
      </c>
      <c r="R1345" s="816">
        <v>647</v>
      </c>
      <c r="S1345" s="879"/>
      <c r="U1345" s="815" t="s">
        <v>933</v>
      </c>
      <c r="V1345" s="815" t="s">
        <v>814</v>
      </c>
      <c r="W1345" s="816">
        <v>7</v>
      </c>
      <c r="X1345" s="815" t="s">
        <v>809</v>
      </c>
    </row>
    <row r="1346" spans="1:24" ht="15">
      <c r="A1346" s="815" t="s">
        <v>953</v>
      </c>
      <c r="B1346" s="815" t="s">
        <v>677</v>
      </c>
      <c r="C1346" s="815" t="s">
        <v>810</v>
      </c>
      <c r="D1346" s="815" t="s">
        <v>812</v>
      </c>
      <c r="E1346" s="816">
        <v>726</v>
      </c>
      <c r="G1346" s="815" t="s">
        <v>982</v>
      </c>
      <c r="H1346" s="816">
        <v>5</v>
      </c>
      <c r="I1346" s="816">
        <v>869</v>
      </c>
      <c r="K1346" s="815" t="s">
        <v>689</v>
      </c>
      <c r="L1346" s="815" t="s">
        <v>979</v>
      </c>
      <c r="M1346" s="815" t="s">
        <v>859</v>
      </c>
      <c r="N1346" s="816">
        <v>2</v>
      </c>
      <c r="P1346" s="815" t="s">
        <v>982</v>
      </c>
      <c r="Q1346" s="816">
        <v>7</v>
      </c>
      <c r="R1346" s="816">
        <v>550</v>
      </c>
      <c r="S1346" s="879"/>
      <c r="U1346" s="815" t="s">
        <v>933</v>
      </c>
      <c r="V1346" s="815" t="s">
        <v>813</v>
      </c>
      <c r="W1346" s="816">
        <v>3</v>
      </c>
      <c r="X1346" s="815" t="s">
        <v>810</v>
      </c>
    </row>
    <row r="1347" spans="1:24" ht="15">
      <c r="A1347" s="815" t="s">
        <v>953</v>
      </c>
      <c r="B1347" s="815" t="s">
        <v>677</v>
      </c>
      <c r="C1347" s="815" t="s">
        <v>810</v>
      </c>
      <c r="D1347" s="815" t="s">
        <v>811</v>
      </c>
      <c r="E1347" s="816">
        <v>9522</v>
      </c>
      <c r="G1347" s="815" t="s">
        <v>982</v>
      </c>
      <c r="H1347" s="816">
        <v>6</v>
      </c>
      <c r="I1347" s="816">
        <v>894</v>
      </c>
      <c r="K1347" s="815" t="s">
        <v>689</v>
      </c>
      <c r="L1347" s="815" t="s">
        <v>979</v>
      </c>
      <c r="M1347" s="815" t="s">
        <v>863</v>
      </c>
      <c r="N1347" s="816">
        <v>4</v>
      </c>
      <c r="P1347" s="815" t="s">
        <v>982</v>
      </c>
      <c r="Q1347" s="816">
        <v>8</v>
      </c>
      <c r="R1347" s="816">
        <v>395</v>
      </c>
      <c r="S1347" s="879"/>
      <c r="U1347" s="815" t="s">
        <v>933</v>
      </c>
      <c r="V1347" s="815" t="s">
        <v>813</v>
      </c>
      <c r="W1347" s="816">
        <v>13</v>
      </c>
      <c r="X1347" s="815" t="s">
        <v>809</v>
      </c>
    </row>
    <row r="1348" spans="1:24" ht="15">
      <c r="A1348" s="815" t="s">
        <v>953</v>
      </c>
      <c r="B1348" s="815" t="s">
        <v>677</v>
      </c>
      <c r="C1348" s="815" t="s">
        <v>809</v>
      </c>
      <c r="D1348" s="815" t="s">
        <v>812</v>
      </c>
      <c r="E1348" s="816">
        <v>678</v>
      </c>
      <c r="G1348" s="815" t="s">
        <v>982</v>
      </c>
      <c r="H1348" s="816">
        <v>7</v>
      </c>
      <c r="I1348" s="816">
        <v>822</v>
      </c>
      <c r="K1348" s="815" t="s">
        <v>689</v>
      </c>
      <c r="L1348" s="815" t="s">
        <v>979</v>
      </c>
      <c r="M1348" s="815" t="s">
        <v>864</v>
      </c>
      <c r="N1348" s="816">
        <v>5</v>
      </c>
      <c r="P1348" s="815" t="s">
        <v>982</v>
      </c>
      <c r="Q1348" s="816">
        <v>9</v>
      </c>
      <c r="R1348" s="816">
        <v>360</v>
      </c>
      <c r="S1348" s="879"/>
      <c r="U1348" s="815" t="s">
        <v>934</v>
      </c>
      <c r="V1348" s="815" t="s">
        <v>815</v>
      </c>
      <c r="W1348" s="816">
        <v>5</v>
      </c>
      <c r="X1348" s="815" t="s">
        <v>810</v>
      </c>
    </row>
    <row r="1349" spans="1:24" ht="15">
      <c r="A1349" s="815" t="s">
        <v>953</v>
      </c>
      <c r="B1349" s="815" t="s">
        <v>677</v>
      </c>
      <c r="C1349" s="815" t="s">
        <v>809</v>
      </c>
      <c r="D1349" s="815" t="s">
        <v>811</v>
      </c>
      <c r="E1349" s="816">
        <v>8584</v>
      </c>
      <c r="G1349" s="815" t="s">
        <v>982</v>
      </c>
      <c r="H1349" s="816">
        <v>8</v>
      </c>
      <c r="I1349" s="816">
        <v>675</v>
      </c>
      <c r="K1349" s="815" t="s">
        <v>689</v>
      </c>
      <c r="L1349" s="815" t="s">
        <v>979</v>
      </c>
      <c r="M1349" s="815" t="s">
        <v>687</v>
      </c>
      <c r="N1349" s="816">
        <v>3887</v>
      </c>
      <c r="P1349" s="815" t="s">
        <v>982</v>
      </c>
      <c r="Q1349" s="816">
        <v>10</v>
      </c>
      <c r="R1349" s="816">
        <v>241</v>
      </c>
      <c r="S1349" s="879"/>
      <c r="U1349" s="815" t="s">
        <v>934</v>
      </c>
      <c r="V1349" s="815" t="s">
        <v>815</v>
      </c>
      <c r="W1349" s="816">
        <v>1</v>
      </c>
      <c r="X1349" s="815" t="s">
        <v>809</v>
      </c>
    </row>
    <row r="1350" spans="1:24" ht="15">
      <c r="A1350" s="815" t="s">
        <v>953</v>
      </c>
      <c r="B1350" s="815" t="s">
        <v>681</v>
      </c>
      <c r="C1350" s="815" t="s">
        <v>810</v>
      </c>
      <c r="D1350" s="815" t="s">
        <v>812</v>
      </c>
      <c r="E1350" s="816">
        <v>263</v>
      </c>
      <c r="G1350" s="815" t="s">
        <v>982</v>
      </c>
      <c r="H1350" s="816">
        <v>9</v>
      </c>
      <c r="I1350" s="816">
        <v>521</v>
      </c>
      <c r="K1350" s="815" t="s">
        <v>689</v>
      </c>
      <c r="L1350" s="815" t="s">
        <v>979</v>
      </c>
      <c r="M1350" s="815" t="s">
        <v>690</v>
      </c>
      <c r="N1350" s="816">
        <v>30</v>
      </c>
      <c r="P1350" s="815" t="s">
        <v>982</v>
      </c>
      <c r="Q1350" s="816">
        <v>11</v>
      </c>
      <c r="R1350" s="816">
        <v>177</v>
      </c>
      <c r="S1350" s="879"/>
      <c r="U1350" s="815" t="s">
        <v>934</v>
      </c>
      <c r="V1350" s="815" t="s">
        <v>814</v>
      </c>
      <c r="W1350" s="816">
        <v>220</v>
      </c>
      <c r="X1350" s="815" t="s">
        <v>810</v>
      </c>
    </row>
    <row r="1351" spans="1:24" ht="15">
      <c r="A1351" s="815" t="s">
        <v>953</v>
      </c>
      <c r="B1351" s="815" t="s">
        <v>681</v>
      </c>
      <c r="C1351" s="815" t="s">
        <v>810</v>
      </c>
      <c r="D1351" s="815" t="s">
        <v>811</v>
      </c>
      <c r="E1351" s="816">
        <v>6981</v>
      </c>
      <c r="G1351" s="815" t="s">
        <v>982</v>
      </c>
      <c r="H1351" s="816">
        <v>10</v>
      </c>
      <c r="I1351" s="816">
        <v>407</v>
      </c>
      <c r="K1351" s="815" t="s">
        <v>689</v>
      </c>
      <c r="L1351" s="815" t="s">
        <v>979</v>
      </c>
      <c r="M1351" s="815" t="s">
        <v>691</v>
      </c>
      <c r="N1351" s="816">
        <v>6499</v>
      </c>
      <c r="P1351" s="815" t="s">
        <v>982</v>
      </c>
      <c r="Q1351" s="816">
        <v>12</v>
      </c>
      <c r="R1351" s="816">
        <v>200</v>
      </c>
      <c r="S1351" s="879"/>
      <c r="U1351" s="815" t="s">
        <v>934</v>
      </c>
      <c r="V1351" s="815" t="s">
        <v>814</v>
      </c>
      <c r="W1351" s="816">
        <v>133</v>
      </c>
      <c r="X1351" s="815" t="s">
        <v>809</v>
      </c>
    </row>
    <row r="1352" spans="1:24" ht="15">
      <c r="A1352" s="815" t="s">
        <v>953</v>
      </c>
      <c r="B1352" s="815" t="s">
        <v>681</v>
      </c>
      <c r="C1352" s="815" t="s">
        <v>809</v>
      </c>
      <c r="D1352" s="815" t="s">
        <v>812</v>
      </c>
      <c r="E1352" s="816">
        <v>242</v>
      </c>
      <c r="G1352" s="815" t="s">
        <v>982</v>
      </c>
      <c r="H1352" s="816">
        <v>11</v>
      </c>
      <c r="I1352" s="816">
        <v>285</v>
      </c>
      <c r="K1352" s="815" t="s">
        <v>689</v>
      </c>
      <c r="L1352" s="815" t="s">
        <v>980</v>
      </c>
      <c r="M1352" s="815" t="s">
        <v>677</v>
      </c>
      <c r="N1352" s="816">
        <v>7</v>
      </c>
      <c r="P1352" s="815" t="s">
        <v>922</v>
      </c>
      <c r="Q1352" s="816">
        <v>0</v>
      </c>
      <c r="R1352" s="816">
        <v>126</v>
      </c>
      <c r="S1352" s="879"/>
      <c r="U1352" s="815" t="s">
        <v>934</v>
      </c>
      <c r="V1352" s="815" t="s">
        <v>813</v>
      </c>
      <c r="W1352" s="816">
        <v>188</v>
      </c>
      <c r="X1352" s="815" t="s">
        <v>810</v>
      </c>
    </row>
    <row r="1353" spans="1:24" ht="15">
      <c r="A1353" s="815" t="s">
        <v>953</v>
      </c>
      <c r="B1353" s="815" t="s">
        <v>681</v>
      </c>
      <c r="C1353" s="815" t="s">
        <v>809</v>
      </c>
      <c r="D1353" s="815" t="s">
        <v>811</v>
      </c>
      <c r="E1353" s="816">
        <v>5771</v>
      </c>
      <c r="G1353" s="815" t="s">
        <v>982</v>
      </c>
      <c r="H1353" s="816">
        <v>12</v>
      </c>
      <c r="I1353" s="816">
        <v>380</v>
      </c>
      <c r="K1353" s="815" t="s">
        <v>689</v>
      </c>
      <c r="L1353" s="815" t="s">
        <v>980</v>
      </c>
      <c r="M1353" s="815" t="s">
        <v>847</v>
      </c>
      <c r="N1353" s="816">
        <v>3</v>
      </c>
      <c r="P1353" s="815" t="s">
        <v>922</v>
      </c>
      <c r="Q1353" s="816">
        <v>1</v>
      </c>
      <c r="R1353" s="816">
        <v>657</v>
      </c>
      <c r="S1353" s="879"/>
      <c r="U1353" s="815" t="s">
        <v>934</v>
      </c>
      <c r="V1353" s="815" t="s">
        <v>813</v>
      </c>
      <c r="W1353" s="816">
        <v>212</v>
      </c>
      <c r="X1353" s="815" t="s">
        <v>809</v>
      </c>
    </row>
    <row r="1354" spans="1:24" ht="15">
      <c r="A1354" s="815" t="s">
        <v>953</v>
      </c>
      <c r="B1354" s="815" t="s">
        <v>683</v>
      </c>
      <c r="C1354" s="815" t="s">
        <v>810</v>
      </c>
      <c r="D1354" s="815" t="s">
        <v>812</v>
      </c>
      <c r="E1354" s="816">
        <v>10</v>
      </c>
      <c r="G1354" s="815" t="s">
        <v>922</v>
      </c>
      <c r="H1354" s="816">
        <v>0</v>
      </c>
      <c r="I1354" s="816">
        <v>441</v>
      </c>
      <c r="K1354" s="815" t="s">
        <v>689</v>
      </c>
      <c r="L1354" s="815" t="s">
        <v>980</v>
      </c>
      <c r="M1354" s="815" t="s">
        <v>848</v>
      </c>
      <c r="N1354" s="816">
        <v>15</v>
      </c>
      <c r="P1354" s="815" t="s">
        <v>922</v>
      </c>
      <c r="Q1354" s="816">
        <v>2</v>
      </c>
      <c r="R1354" s="816">
        <v>1888</v>
      </c>
      <c r="S1354" s="879"/>
      <c r="U1354" s="815" t="s">
        <v>935</v>
      </c>
      <c r="V1354" s="815" t="s">
        <v>814</v>
      </c>
      <c r="W1354" s="816">
        <v>11</v>
      </c>
      <c r="X1354" s="815" t="s">
        <v>810</v>
      </c>
    </row>
    <row r="1355" spans="1:24" ht="15">
      <c r="A1355" s="815" t="s">
        <v>953</v>
      </c>
      <c r="B1355" s="815" t="s">
        <v>683</v>
      </c>
      <c r="C1355" s="815" t="s">
        <v>810</v>
      </c>
      <c r="D1355" s="815" t="s">
        <v>811</v>
      </c>
      <c r="E1355" s="816">
        <v>987</v>
      </c>
      <c r="G1355" s="815" t="s">
        <v>922</v>
      </c>
      <c r="H1355" s="816">
        <v>1</v>
      </c>
      <c r="I1355" s="816">
        <v>1710</v>
      </c>
      <c r="K1355" s="815" t="s">
        <v>689</v>
      </c>
      <c r="L1355" s="815" t="s">
        <v>980</v>
      </c>
      <c r="M1355" s="815" t="s">
        <v>850</v>
      </c>
      <c r="N1355" s="816">
        <v>1</v>
      </c>
      <c r="P1355" s="815" t="s">
        <v>922</v>
      </c>
      <c r="Q1355" s="816">
        <v>3</v>
      </c>
      <c r="R1355" s="816">
        <v>851</v>
      </c>
      <c r="S1355" s="879"/>
      <c r="U1355" s="815" t="s">
        <v>935</v>
      </c>
      <c r="V1355" s="815" t="s">
        <v>814</v>
      </c>
      <c r="W1355" s="816">
        <v>5</v>
      </c>
      <c r="X1355" s="815" t="s">
        <v>809</v>
      </c>
    </row>
    <row r="1356" spans="1:24" ht="15">
      <c r="A1356" s="815" t="s">
        <v>953</v>
      </c>
      <c r="B1356" s="815" t="s">
        <v>683</v>
      </c>
      <c r="C1356" s="815" t="s">
        <v>809</v>
      </c>
      <c r="D1356" s="815" t="s">
        <v>812</v>
      </c>
      <c r="E1356" s="816">
        <v>10</v>
      </c>
      <c r="G1356" s="815" t="s">
        <v>922</v>
      </c>
      <c r="H1356" s="816">
        <v>2</v>
      </c>
      <c r="I1356" s="816">
        <v>4590</v>
      </c>
      <c r="K1356" s="815" t="s">
        <v>689</v>
      </c>
      <c r="L1356" s="815" t="s">
        <v>980</v>
      </c>
      <c r="M1356" s="815" t="s">
        <v>851</v>
      </c>
      <c r="N1356" s="816">
        <v>1</v>
      </c>
      <c r="P1356" s="815" t="s">
        <v>922</v>
      </c>
      <c r="Q1356" s="816">
        <v>4</v>
      </c>
      <c r="R1356" s="816">
        <v>7035</v>
      </c>
      <c r="S1356" s="879"/>
      <c r="U1356" s="815" t="s">
        <v>935</v>
      </c>
      <c r="V1356" s="815" t="s">
        <v>813</v>
      </c>
      <c r="W1356" s="816">
        <v>4</v>
      </c>
      <c r="X1356" s="815" t="s">
        <v>810</v>
      </c>
    </row>
    <row r="1357" spans="1:24" ht="15">
      <c r="A1357" s="815" t="s">
        <v>953</v>
      </c>
      <c r="B1357" s="815" t="s">
        <v>683</v>
      </c>
      <c r="C1357" s="815" t="s">
        <v>809</v>
      </c>
      <c r="D1357" s="815" t="s">
        <v>811</v>
      </c>
      <c r="E1357" s="816">
        <v>762</v>
      </c>
      <c r="G1357" s="815" t="s">
        <v>922</v>
      </c>
      <c r="H1357" s="816">
        <v>3</v>
      </c>
      <c r="I1357" s="816">
        <v>2144</v>
      </c>
      <c r="K1357" s="815" t="s">
        <v>689</v>
      </c>
      <c r="L1357" s="815" t="s">
        <v>980</v>
      </c>
      <c r="M1357" s="815" t="s">
        <v>852</v>
      </c>
      <c r="N1357" s="816">
        <v>65</v>
      </c>
      <c r="P1357" s="815" t="s">
        <v>922</v>
      </c>
      <c r="Q1357" s="816">
        <v>5</v>
      </c>
      <c r="R1357" s="816">
        <v>729</v>
      </c>
      <c r="S1357" s="879"/>
      <c r="U1357" s="815" t="s">
        <v>935</v>
      </c>
      <c r="V1357" s="815" t="s">
        <v>813</v>
      </c>
      <c r="W1357" s="816">
        <v>14</v>
      </c>
      <c r="X1357" s="815" t="s">
        <v>809</v>
      </c>
    </row>
    <row r="1358" spans="1:24" ht="15">
      <c r="A1358" s="815" t="s">
        <v>953</v>
      </c>
      <c r="B1358" s="815" t="s">
        <v>815</v>
      </c>
      <c r="C1358" s="815" t="s">
        <v>810</v>
      </c>
      <c r="D1358" s="815" t="s">
        <v>811</v>
      </c>
      <c r="E1358" s="816">
        <v>14</v>
      </c>
      <c r="G1358" s="815" t="s">
        <v>922</v>
      </c>
      <c r="H1358" s="816">
        <v>4</v>
      </c>
      <c r="I1358" s="816">
        <v>8482</v>
      </c>
      <c r="K1358" s="815" t="s">
        <v>689</v>
      </c>
      <c r="L1358" s="815" t="s">
        <v>980</v>
      </c>
      <c r="M1358" s="815" t="s">
        <v>853</v>
      </c>
      <c r="N1358" s="816">
        <v>2</v>
      </c>
      <c r="P1358" s="815" t="s">
        <v>922</v>
      </c>
      <c r="Q1358" s="816">
        <v>6</v>
      </c>
      <c r="R1358" s="816">
        <v>675</v>
      </c>
      <c r="S1358" s="879"/>
      <c r="U1358" s="815" t="s">
        <v>936</v>
      </c>
      <c r="V1358" s="815" t="s">
        <v>814</v>
      </c>
      <c r="W1358" s="816">
        <v>6</v>
      </c>
      <c r="X1358" s="815" t="s">
        <v>810</v>
      </c>
    </row>
    <row r="1359" spans="1:24" ht="15">
      <c r="A1359" s="815" t="s">
        <v>953</v>
      </c>
      <c r="B1359" s="815" t="s">
        <v>815</v>
      </c>
      <c r="C1359" s="815" t="s">
        <v>809</v>
      </c>
      <c r="D1359" s="815" t="s">
        <v>812</v>
      </c>
      <c r="E1359" s="816">
        <v>1</v>
      </c>
      <c r="G1359" s="815" t="s">
        <v>922</v>
      </c>
      <c r="H1359" s="816">
        <v>5</v>
      </c>
      <c r="I1359" s="816">
        <v>1264</v>
      </c>
      <c r="K1359" s="815" t="s">
        <v>689</v>
      </c>
      <c r="L1359" s="815" t="s">
        <v>980</v>
      </c>
      <c r="M1359" s="815" t="s">
        <v>854</v>
      </c>
      <c r="N1359" s="816">
        <v>4</v>
      </c>
      <c r="P1359" s="815" t="s">
        <v>922</v>
      </c>
      <c r="Q1359" s="816">
        <v>7</v>
      </c>
      <c r="R1359" s="816">
        <v>579</v>
      </c>
      <c r="S1359" s="879"/>
      <c r="U1359" s="815" t="s">
        <v>936</v>
      </c>
      <c r="V1359" s="815" t="s">
        <v>814</v>
      </c>
      <c r="W1359" s="816">
        <v>2</v>
      </c>
      <c r="X1359" s="815" t="s">
        <v>809</v>
      </c>
    </row>
    <row r="1360" spans="1:24" ht="15">
      <c r="A1360" s="815" t="s">
        <v>953</v>
      </c>
      <c r="B1360" s="815" t="s">
        <v>815</v>
      </c>
      <c r="C1360" s="815" t="s">
        <v>809</v>
      </c>
      <c r="D1360" s="815" t="s">
        <v>811</v>
      </c>
      <c r="E1360" s="816">
        <v>5</v>
      </c>
      <c r="G1360" s="815" t="s">
        <v>922</v>
      </c>
      <c r="H1360" s="816">
        <v>6</v>
      </c>
      <c r="I1360" s="816">
        <v>1246</v>
      </c>
      <c r="K1360" s="815" t="s">
        <v>689</v>
      </c>
      <c r="L1360" s="815" t="s">
        <v>980</v>
      </c>
      <c r="M1360" s="815" t="s">
        <v>681</v>
      </c>
      <c r="N1360" s="816">
        <v>8</v>
      </c>
      <c r="P1360" s="815" t="s">
        <v>922</v>
      </c>
      <c r="Q1360" s="816">
        <v>8</v>
      </c>
      <c r="R1360" s="816">
        <v>366</v>
      </c>
      <c r="S1360" s="879"/>
      <c r="U1360" s="815" t="s">
        <v>936</v>
      </c>
      <c r="V1360" s="815" t="s">
        <v>813</v>
      </c>
      <c r="W1360" s="816">
        <v>4</v>
      </c>
      <c r="X1360" s="815" t="s">
        <v>810</v>
      </c>
    </row>
    <row r="1361" spans="1:24" ht="15">
      <c r="A1361" s="815" t="s">
        <v>953</v>
      </c>
      <c r="B1361" s="815" t="s">
        <v>814</v>
      </c>
      <c r="C1361" s="815" t="s">
        <v>810</v>
      </c>
      <c r="D1361" s="815" t="s">
        <v>811</v>
      </c>
      <c r="E1361" s="816">
        <v>2</v>
      </c>
      <c r="G1361" s="815" t="s">
        <v>922</v>
      </c>
      <c r="H1361" s="816">
        <v>7</v>
      </c>
      <c r="I1361" s="816">
        <v>1273</v>
      </c>
      <c r="K1361" s="815" t="s">
        <v>689</v>
      </c>
      <c r="L1361" s="815" t="s">
        <v>980</v>
      </c>
      <c r="M1361" s="815" t="s">
        <v>857</v>
      </c>
      <c r="N1361" s="816">
        <v>8</v>
      </c>
      <c r="P1361" s="815" t="s">
        <v>922</v>
      </c>
      <c r="Q1361" s="816">
        <v>9</v>
      </c>
      <c r="R1361" s="816">
        <v>222</v>
      </c>
      <c r="S1361" s="879"/>
      <c r="U1361" s="815" t="s">
        <v>936</v>
      </c>
      <c r="V1361" s="815" t="s">
        <v>813</v>
      </c>
      <c r="W1361" s="816">
        <v>7</v>
      </c>
      <c r="X1361" s="815" t="s">
        <v>809</v>
      </c>
    </row>
    <row r="1362" spans="1:24" ht="15">
      <c r="A1362" s="815" t="s">
        <v>953</v>
      </c>
      <c r="B1362" s="815" t="s">
        <v>814</v>
      </c>
      <c r="C1362" s="815" t="s">
        <v>809</v>
      </c>
      <c r="D1362" s="815" t="s">
        <v>812</v>
      </c>
      <c r="E1362" s="816">
        <v>1</v>
      </c>
      <c r="G1362" s="815" t="s">
        <v>922</v>
      </c>
      <c r="H1362" s="816">
        <v>8</v>
      </c>
      <c r="I1362" s="816">
        <v>963</v>
      </c>
      <c r="K1362" s="815" t="s">
        <v>689</v>
      </c>
      <c r="L1362" s="815" t="s">
        <v>980</v>
      </c>
      <c r="M1362" s="815" t="s">
        <v>858</v>
      </c>
      <c r="N1362" s="816">
        <v>5</v>
      </c>
      <c r="P1362" s="815" t="s">
        <v>922</v>
      </c>
      <c r="Q1362" s="816">
        <v>10</v>
      </c>
      <c r="R1362" s="816">
        <v>137</v>
      </c>
      <c r="S1362" s="879"/>
      <c r="U1362" s="815" t="s">
        <v>937</v>
      </c>
      <c r="V1362" s="815" t="s">
        <v>814</v>
      </c>
      <c r="W1362" s="816">
        <v>3</v>
      </c>
      <c r="X1362" s="815" t="s">
        <v>810</v>
      </c>
    </row>
    <row r="1363" spans="1:24" ht="15">
      <c r="A1363" s="815" t="s">
        <v>953</v>
      </c>
      <c r="B1363" s="815" t="s">
        <v>814</v>
      </c>
      <c r="C1363" s="815" t="s">
        <v>809</v>
      </c>
      <c r="D1363" s="815" t="s">
        <v>811</v>
      </c>
      <c r="E1363" s="816">
        <v>7</v>
      </c>
      <c r="G1363" s="815" t="s">
        <v>922</v>
      </c>
      <c r="H1363" s="816">
        <v>9</v>
      </c>
      <c r="I1363" s="816">
        <v>685</v>
      </c>
      <c r="K1363" s="815" t="s">
        <v>689</v>
      </c>
      <c r="L1363" s="815" t="s">
        <v>980</v>
      </c>
      <c r="M1363" s="815" t="s">
        <v>863</v>
      </c>
      <c r="N1363" s="816">
        <v>9</v>
      </c>
      <c r="P1363" s="815" t="s">
        <v>922</v>
      </c>
      <c r="Q1363" s="816">
        <v>11</v>
      </c>
      <c r="R1363" s="816">
        <v>81</v>
      </c>
      <c r="S1363" s="879"/>
      <c r="U1363" s="815" t="s">
        <v>937</v>
      </c>
      <c r="V1363" s="815" t="s">
        <v>814</v>
      </c>
      <c r="W1363" s="816">
        <v>1</v>
      </c>
      <c r="X1363" s="815" t="s">
        <v>809</v>
      </c>
    </row>
    <row r="1364" spans="1:24" ht="15">
      <c r="A1364" s="815" t="s">
        <v>953</v>
      </c>
      <c r="B1364" s="815" t="s">
        <v>813</v>
      </c>
      <c r="C1364" s="815" t="s">
        <v>810</v>
      </c>
      <c r="D1364" s="815" t="s">
        <v>812</v>
      </c>
      <c r="E1364" s="816">
        <v>1</v>
      </c>
      <c r="G1364" s="815" t="s">
        <v>922</v>
      </c>
      <c r="H1364" s="816">
        <v>10</v>
      </c>
      <c r="I1364" s="816">
        <v>437</v>
      </c>
      <c r="K1364" s="815" t="s">
        <v>689</v>
      </c>
      <c r="L1364" s="815" t="s">
        <v>980</v>
      </c>
      <c r="M1364" s="815" t="s">
        <v>864</v>
      </c>
      <c r="N1364" s="816">
        <v>7</v>
      </c>
      <c r="P1364" s="815" t="s">
        <v>922</v>
      </c>
      <c r="Q1364" s="816">
        <v>12</v>
      </c>
      <c r="R1364" s="816">
        <v>109</v>
      </c>
      <c r="S1364" s="879"/>
      <c r="U1364" s="815" t="s">
        <v>937</v>
      </c>
      <c r="V1364" s="815" t="s">
        <v>813</v>
      </c>
      <c r="W1364" s="816">
        <v>1</v>
      </c>
      <c r="X1364" s="815" t="s">
        <v>810</v>
      </c>
    </row>
    <row r="1365" spans="1:24" ht="15">
      <c r="A1365" s="815" t="s">
        <v>953</v>
      </c>
      <c r="B1365" s="815" t="s">
        <v>813</v>
      </c>
      <c r="C1365" s="815" t="s">
        <v>810</v>
      </c>
      <c r="D1365" s="815" t="s">
        <v>811</v>
      </c>
      <c r="E1365" s="816">
        <v>5</v>
      </c>
      <c r="G1365" s="815" t="s">
        <v>922</v>
      </c>
      <c r="H1365" s="816">
        <v>11</v>
      </c>
      <c r="I1365" s="816">
        <v>305</v>
      </c>
      <c r="K1365" s="815" t="s">
        <v>689</v>
      </c>
      <c r="L1365" s="815" t="s">
        <v>980</v>
      </c>
      <c r="M1365" s="815" t="s">
        <v>684</v>
      </c>
      <c r="N1365" s="816">
        <v>3</v>
      </c>
      <c r="P1365" s="815" t="s">
        <v>983</v>
      </c>
      <c r="Q1365" s="816">
        <v>0</v>
      </c>
      <c r="R1365" s="816">
        <v>57</v>
      </c>
      <c r="S1365" s="879"/>
      <c r="U1365" s="815" t="s">
        <v>937</v>
      </c>
      <c r="V1365" s="815" t="s">
        <v>813</v>
      </c>
      <c r="W1365" s="816">
        <v>1</v>
      </c>
      <c r="X1365" s="815" t="s">
        <v>809</v>
      </c>
    </row>
    <row r="1366" spans="1:24" ht="15">
      <c r="A1366" s="815" t="s">
        <v>953</v>
      </c>
      <c r="B1366" s="815" t="s">
        <v>813</v>
      </c>
      <c r="C1366" s="815" t="s">
        <v>809</v>
      </c>
      <c r="D1366" s="815" t="s">
        <v>811</v>
      </c>
      <c r="E1366" s="816">
        <v>1</v>
      </c>
      <c r="G1366" s="815" t="s">
        <v>922</v>
      </c>
      <c r="H1366" s="816">
        <v>12</v>
      </c>
      <c r="I1366" s="816">
        <v>398</v>
      </c>
      <c r="K1366" s="815" t="s">
        <v>689</v>
      </c>
      <c r="L1366" s="815" t="s">
        <v>980</v>
      </c>
      <c r="M1366" s="815" t="s">
        <v>687</v>
      </c>
      <c r="N1366" s="816">
        <v>1939</v>
      </c>
      <c r="P1366" s="815" t="s">
        <v>983</v>
      </c>
      <c r="Q1366" s="816">
        <v>1</v>
      </c>
      <c r="R1366" s="816">
        <v>285</v>
      </c>
      <c r="S1366" s="879"/>
      <c r="U1366" s="815" t="s">
        <v>939</v>
      </c>
      <c r="V1366" s="815" t="s">
        <v>815</v>
      </c>
      <c r="W1366" s="816">
        <v>1</v>
      </c>
      <c r="X1366" s="815" t="s">
        <v>810</v>
      </c>
    </row>
    <row r="1367" spans="1:24" ht="15">
      <c r="A1367" s="815" t="s">
        <v>953</v>
      </c>
      <c r="B1367" s="815" t="s">
        <v>997</v>
      </c>
      <c r="C1367" s="815" t="s">
        <v>810</v>
      </c>
      <c r="D1367" s="815" t="s">
        <v>812</v>
      </c>
      <c r="E1367" s="816">
        <v>509</v>
      </c>
      <c r="G1367" s="815" t="s">
        <v>983</v>
      </c>
      <c r="H1367" s="816">
        <v>0</v>
      </c>
      <c r="I1367" s="816">
        <v>325</v>
      </c>
      <c r="K1367" s="815" t="s">
        <v>689</v>
      </c>
      <c r="L1367" s="815" t="s">
        <v>980</v>
      </c>
      <c r="M1367" s="815" t="s">
        <v>689</v>
      </c>
      <c r="N1367" s="816">
        <v>2</v>
      </c>
      <c r="P1367" s="815" t="s">
        <v>983</v>
      </c>
      <c r="Q1367" s="816">
        <v>2</v>
      </c>
      <c r="R1367" s="816">
        <v>763</v>
      </c>
      <c r="S1367" s="879"/>
      <c r="U1367" s="815" t="s">
        <v>939</v>
      </c>
      <c r="V1367" s="815" t="s">
        <v>814</v>
      </c>
      <c r="W1367" s="816">
        <v>50</v>
      </c>
      <c r="X1367" s="815" t="s">
        <v>810</v>
      </c>
    </row>
    <row r="1368" spans="1:24" ht="15">
      <c r="A1368" s="815" t="s">
        <v>953</v>
      </c>
      <c r="B1368" s="815" t="s">
        <v>997</v>
      </c>
      <c r="C1368" s="815" t="s">
        <v>810</v>
      </c>
      <c r="D1368" s="815" t="s">
        <v>811</v>
      </c>
      <c r="E1368" s="816">
        <v>3225</v>
      </c>
      <c r="G1368" s="815" t="s">
        <v>983</v>
      </c>
      <c r="H1368" s="816">
        <v>1</v>
      </c>
      <c r="I1368" s="816">
        <v>1237</v>
      </c>
      <c r="K1368" s="815" t="s">
        <v>689</v>
      </c>
      <c r="L1368" s="815" t="s">
        <v>980</v>
      </c>
      <c r="M1368" s="815" t="s">
        <v>690</v>
      </c>
      <c r="N1368" s="816">
        <v>7</v>
      </c>
      <c r="P1368" s="815" t="s">
        <v>983</v>
      </c>
      <c r="Q1368" s="816">
        <v>3</v>
      </c>
      <c r="R1368" s="816">
        <v>415</v>
      </c>
      <c r="S1368" s="879"/>
      <c r="U1368" s="815" t="s">
        <v>939</v>
      </c>
      <c r="V1368" s="815" t="s">
        <v>814</v>
      </c>
      <c r="W1368" s="816">
        <v>36</v>
      </c>
      <c r="X1368" s="815" t="s">
        <v>809</v>
      </c>
    </row>
    <row r="1369" spans="1:24" ht="15">
      <c r="A1369" s="815" t="s">
        <v>953</v>
      </c>
      <c r="B1369" s="815" t="s">
        <v>997</v>
      </c>
      <c r="C1369" s="815" t="s">
        <v>809</v>
      </c>
      <c r="D1369" s="815" t="s">
        <v>812</v>
      </c>
      <c r="E1369" s="816">
        <v>486</v>
      </c>
      <c r="G1369" s="815" t="s">
        <v>983</v>
      </c>
      <c r="H1369" s="816">
        <v>2</v>
      </c>
      <c r="I1369" s="816">
        <v>3481</v>
      </c>
      <c r="K1369" s="815" t="s">
        <v>689</v>
      </c>
      <c r="L1369" s="815" t="s">
        <v>980</v>
      </c>
      <c r="M1369" s="815" t="s">
        <v>691</v>
      </c>
      <c r="N1369" s="816">
        <v>7480</v>
      </c>
      <c r="P1369" s="815" t="s">
        <v>983</v>
      </c>
      <c r="Q1369" s="816">
        <v>4</v>
      </c>
      <c r="R1369" s="816">
        <v>2914</v>
      </c>
      <c r="S1369" s="879"/>
      <c r="U1369" s="815" t="s">
        <v>939</v>
      </c>
      <c r="V1369" s="815" t="s">
        <v>813</v>
      </c>
      <c r="W1369" s="816">
        <v>39</v>
      </c>
      <c r="X1369" s="815" t="s">
        <v>810</v>
      </c>
    </row>
    <row r="1370" spans="1:24" ht="15">
      <c r="A1370" s="815" t="s">
        <v>953</v>
      </c>
      <c r="B1370" s="815" t="s">
        <v>997</v>
      </c>
      <c r="C1370" s="815" t="s">
        <v>809</v>
      </c>
      <c r="D1370" s="815" t="s">
        <v>811</v>
      </c>
      <c r="E1370" s="816">
        <v>3021</v>
      </c>
      <c r="G1370" s="815" t="s">
        <v>983</v>
      </c>
      <c r="H1370" s="816">
        <v>3</v>
      </c>
      <c r="I1370" s="816">
        <v>1874</v>
      </c>
      <c r="K1370" s="815" t="s">
        <v>689</v>
      </c>
      <c r="L1370" s="815" t="s">
        <v>981</v>
      </c>
      <c r="M1370" s="815" t="s">
        <v>677</v>
      </c>
      <c r="N1370" s="816">
        <v>2</v>
      </c>
      <c r="P1370" s="815" t="s">
        <v>983</v>
      </c>
      <c r="Q1370" s="816">
        <v>5</v>
      </c>
      <c r="R1370" s="816">
        <v>381</v>
      </c>
      <c r="S1370" s="879"/>
      <c r="U1370" s="815" t="s">
        <v>939</v>
      </c>
      <c r="V1370" s="815" t="s">
        <v>813</v>
      </c>
      <c r="W1370" s="816">
        <v>64</v>
      </c>
      <c r="X1370" s="815" t="s">
        <v>809</v>
      </c>
    </row>
    <row r="1371" spans="1:24" ht="15">
      <c r="A1371" s="815" t="s">
        <v>953</v>
      </c>
      <c r="B1371" s="815" t="s">
        <v>998</v>
      </c>
      <c r="C1371" s="815" t="s">
        <v>810</v>
      </c>
      <c r="D1371" s="815" t="s">
        <v>812</v>
      </c>
      <c r="E1371" s="816">
        <v>5</v>
      </c>
      <c r="G1371" s="815" t="s">
        <v>983</v>
      </c>
      <c r="H1371" s="816">
        <v>4</v>
      </c>
      <c r="I1371" s="816">
        <v>8195</v>
      </c>
      <c r="K1371" s="815" t="s">
        <v>689</v>
      </c>
      <c r="L1371" s="815" t="s">
        <v>981</v>
      </c>
      <c r="M1371" s="815" t="s">
        <v>851</v>
      </c>
      <c r="N1371" s="816">
        <v>1</v>
      </c>
      <c r="P1371" s="815" t="s">
        <v>983</v>
      </c>
      <c r="Q1371" s="816">
        <v>6</v>
      </c>
      <c r="R1371" s="816">
        <v>398</v>
      </c>
      <c r="S1371" s="879"/>
      <c r="U1371" s="815" t="s">
        <v>941</v>
      </c>
      <c r="V1371" s="815" t="s">
        <v>814</v>
      </c>
      <c r="W1371" s="816">
        <v>1</v>
      </c>
      <c r="X1371" s="815" t="s">
        <v>810</v>
      </c>
    </row>
    <row r="1372" spans="1:24" ht="15">
      <c r="A1372" s="815" t="s">
        <v>953</v>
      </c>
      <c r="B1372" s="815" t="s">
        <v>998</v>
      </c>
      <c r="C1372" s="815" t="s">
        <v>810</v>
      </c>
      <c r="D1372" s="815" t="s">
        <v>811</v>
      </c>
      <c r="E1372" s="816">
        <v>44</v>
      </c>
      <c r="G1372" s="815" t="s">
        <v>983</v>
      </c>
      <c r="H1372" s="816">
        <v>5</v>
      </c>
      <c r="I1372" s="816">
        <v>1343</v>
      </c>
      <c r="K1372" s="815" t="s">
        <v>689</v>
      </c>
      <c r="L1372" s="815" t="s">
        <v>981</v>
      </c>
      <c r="M1372" s="815" t="s">
        <v>852</v>
      </c>
      <c r="N1372" s="816">
        <v>38</v>
      </c>
      <c r="P1372" s="815" t="s">
        <v>983</v>
      </c>
      <c r="Q1372" s="816">
        <v>7</v>
      </c>
      <c r="R1372" s="816">
        <v>367</v>
      </c>
      <c r="S1372" s="879"/>
      <c r="U1372" s="815" t="s">
        <v>941</v>
      </c>
      <c r="V1372" s="815" t="s">
        <v>814</v>
      </c>
      <c r="W1372" s="816">
        <v>1</v>
      </c>
      <c r="X1372" s="815" t="s">
        <v>809</v>
      </c>
    </row>
    <row r="1373" spans="1:24" ht="15">
      <c r="A1373" s="815" t="s">
        <v>953</v>
      </c>
      <c r="B1373" s="815" t="s">
        <v>998</v>
      </c>
      <c r="C1373" s="815" t="s">
        <v>809</v>
      </c>
      <c r="D1373" s="815" t="s">
        <v>812</v>
      </c>
      <c r="E1373" s="816">
        <v>11</v>
      </c>
      <c r="G1373" s="815" t="s">
        <v>983</v>
      </c>
      <c r="H1373" s="816">
        <v>6</v>
      </c>
      <c r="I1373" s="816">
        <v>1305</v>
      </c>
      <c r="K1373" s="815" t="s">
        <v>689</v>
      </c>
      <c r="L1373" s="815" t="s">
        <v>981</v>
      </c>
      <c r="M1373" s="815" t="s">
        <v>853</v>
      </c>
      <c r="N1373" s="816">
        <v>3</v>
      </c>
      <c r="P1373" s="815" t="s">
        <v>983</v>
      </c>
      <c r="Q1373" s="816">
        <v>8</v>
      </c>
      <c r="R1373" s="816">
        <v>257</v>
      </c>
      <c r="S1373" s="879"/>
      <c r="U1373" s="815" t="s">
        <v>941</v>
      </c>
      <c r="V1373" s="815" t="s">
        <v>813</v>
      </c>
      <c r="W1373" s="816">
        <v>3</v>
      </c>
      <c r="X1373" s="815" t="s">
        <v>810</v>
      </c>
    </row>
    <row r="1374" spans="1:24" ht="15">
      <c r="A1374" s="815" t="s">
        <v>953</v>
      </c>
      <c r="B1374" s="815" t="s">
        <v>998</v>
      </c>
      <c r="C1374" s="815" t="s">
        <v>809</v>
      </c>
      <c r="D1374" s="815" t="s">
        <v>811</v>
      </c>
      <c r="E1374" s="816">
        <v>54</v>
      </c>
      <c r="G1374" s="815" t="s">
        <v>983</v>
      </c>
      <c r="H1374" s="816">
        <v>7</v>
      </c>
      <c r="I1374" s="816">
        <v>1381</v>
      </c>
      <c r="K1374" s="815" t="s">
        <v>689</v>
      </c>
      <c r="L1374" s="815" t="s">
        <v>981</v>
      </c>
      <c r="M1374" s="815" t="s">
        <v>854</v>
      </c>
      <c r="N1374" s="816">
        <v>1</v>
      </c>
      <c r="P1374" s="815" t="s">
        <v>983</v>
      </c>
      <c r="Q1374" s="816">
        <v>9</v>
      </c>
      <c r="R1374" s="816">
        <v>179</v>
      </c>
      <c r="S1374" s="879"/>
      <c r="U1374" s="815" t="s">
        <v>941</v>
      </c>
      <c r="V1374" s="815" t="s">
        <v>813</v>
      </c>
      <c r="W1374" s="816">
        <v>5</v>
      </c>
      <c r="X1374" s="815" t="s">
        <v>809</v>
      </c>
    </row>
    <row r="1375" spans="1:24" ht="15">
      <c r="A1375" s="815" t="s">
        <v>954</v>
      </c>
      <c r="B1375" s="815" t="s">
        <v>996</v>
      </c>
      <c r="C1375" s="815" t="s">
        <v>810</v>
      </c>
      <c r="D1375" s="815" t="s">
        <v>812</v>
      </c>
      <c r="E1375" s="816">
        <v>21</v>
      </c>
      <c r="G1375" s="815" t="s">
        <v>983</v>
      </c>
      <c r="H1375" s="816">
        <v>8</v>
      </c>
      <c r="I1375" s="816">
        <v>1193</v>
      </c>
      <c r="K1375" s="815" t="s">
        <v>689</v>
      </c>
      <c r="L1375" s="815" t="s">
        <v>981</v>
      </c>
      <c r="M1375" s="815" t="s">
        <v>681</v>
      </c>
      <c r="N1375" s="816">
        <v>2</v>
      </c>
      <c r="P1375" s="815" t="s">
        <v>983</v>
      </c>
      <c r="Q1375" s="816">
        <v>10</v>
      </c>
      <c r="R1375" s="816">
        <v>122</v>
      </c>
      <c r="S1375" s="879"/>
      <c r="U1375" s="815" t="s">
        <v>943</v>
      </c>
      <c r="V1375" s="815" t="s">
        <v>814</v>
      </c>
      <c r="W1375" s="816">
        <v>3</v>
      </c>
      <c r="X1375" s="815" t="s">
        <v>810</v>
      </c>
    </row>
    <row r="1376" spans="1:24" ht="15">
      <c r="A1376" s="815" t="s">
        <v>954</v>
      </c>
      <c r="B1376" s="815" t="s">
        <v>996</v>
      </c>
      <c r="C1376" s="815" t="s">
        <v>810</v>
      </c>
      <c r="D1376" s="815" t="s">
        <v>811</v>
      </c>
      <c r="E1376" s="816">
        <v>10</v>
      </c>
      <c r="G1376" s="815" t="s">
        <v>983</v>
      </c>
      <c r="H1376" s="816">
        <v>9</v>
      </c>
      <c r="I1376" s="816">
        <v>990</v>
      </c>
      <c r="K1376" s="815" t="s">
        <v>689</v>
      </c>
      <c r="L1376" s="815" t="s">
        <v>981</v>
      </c>
      <c r="M1376" s="815" t="s">
        <v>857</v>
      </c>
      <c r="N1376" s="816">
        <v>4</v>
      </c>
      <c r="P1376" s="815" t="s">
        <v>983</v>
      </c>
      <c r="Q1376" s="816">
        <v>11</v>
      </c>
      <c r="R1376" s="816">
        <v>92</v>
      </c>
      <c r="S1376" s="879"/>
      <c r="U1376" s="815" t="s">
        <v>943</v>
      </c>
      <c r="V1376" s="815" t="s">
        <v>814</v>
      </c>
      <c r="W1376" s="816">
        <v>2</v>
      </c>
      <c r="X1376" s="815" t="s">
        <v>809</v>
      </c>
    </row>
    <row r="1377" spans="1:24" ht="15">
      <c r="A1377" s="815" t="s">
        <v>954</v>
      </c>
      <c r="B1377" s="815" t="s">
        <v>996</v>
      </c>
      <c r="C1377" s="815" t="s">
        <v>809</v>
      </c>
      <c r="D1377" s="815" t="s">
        <v>812</v>
      </c>
      <c r="E1377" s="816">
        <v>27</v>
      </c>
      <c r="G1377" s="815" t="s">
        <v>983</v>
      </c>
      <c r="H1377" s="816">
        <v>10</v>
      </c>
      <c r="I1377" s="816">
        <v>772</v>
      </c>
      <c r="K1377" s="815" t="s">
        <v>689</v>
      </c>
      <c r="L1377" s="815" t="s">
        <v>981</v>
      </c>
      <c r="M1377" s="815" t="s">
        <v>858</v>
      </c>
      <c r="N1377" s="816">
        <v>3</v>
      </c>
      <c r="P1377" s="815" t="s">
        <v>983</v>
      </c>
      <c r="Q1377" s="816">
        <v>12</v>
      </c>
      <c r="R1377" s="816">
        <v>124</v>
      </c>
      <c r="S1377" s="879"/>
      <c r="U1377" s="815" t="s">
        <v>943</v>
      </c>
      <c r="V1377" s="815" t="s">
        <v>813</v>
      </c>
      <c r="W1377" s="816">
        <v>2</v>
      </c>
      <c r="X1377" s="815" t="s">
        <v>810</v>
      </c>
    </row>
    <row r="1378" spans="1:24" ht="15">
      <c r="A1378" s="815" t="s">
        <v>954</v>
      </c>
      <c r="B1378" s="815" t="s">
        <v>996</v>
      </c>
      <c r="C1378" s="815" t="s">
        <v>809</v>
      </c>
      <c r="D1378" s="815" t="s">
        <v>811</v>
      </c>
      <c r="E1378" s="816">
        <v>4</v>
      </c>
      <c r="G1378" s="815" t="s">
        <v>983</v>
      </c>
      <c r="H1378" s="816">
        <v>11</v>
      </c>
      <c r="I1378" s="816">
        <v>529</v>
      </c>
      <c r="K1378" s="815" t="s">
        <v>689</v>
      </c>
      <c r="L1378" s="815" t="s">
        <v>981</v>
      </c>
      <c r="M1378" s="815" t="s">
        <v>859</v>
      </c>
      <c r="N1378" s="816">
        <v>5</v>
      </c>
      <c r="P1378" s="815" t="s">
        <v>950</v>
      </c>
      <c r="Q1378" s="816">
        <v>0</v>
      </c>
      <c r="R1378" s="816">
        <v>17</v>
      </c>
      <c r="S1378" s="879"/>
      <c r="U1378" s="815" t="s">
        <v>943</v>
      </c>
      <c r="V1378" s="815" t="s">
        <v>813</v>
      </c>
      <c r="W1378" s="816">
        <v>5</v>
      </c>
      <c r="X1378" s="815" t="s">
        <v>809</v>
      </c>
    </row>
    <row r="1379" spans="1:24" ht="15">
      <c r="A1379" s="815" t="s">
        <v>954</v>
      </c>
      <c r="B1379" s="815" t="s">
        <v>677</v>
      </c>
      <c r="C1379" s="815" t="s">
        <v>810</v>
      </c>
      <c r="D1379" s="815" t="s">
        <v>812</v>
      </c>
      <c r="E1379" s="816">
        <v>4036</v>
      </c>
      <c r="G1379" s="815" t="s">
        <v>983</v>
      </c>
      <c r="H1379" s="816">
        <v>12</v>
      </c>
      <c r="I1379" s="816">
        <v>721</v>
      </c>
      <c r="K1379" s="815" t="s">
        <v>689</v>
      </c>
      <c r="L1379" s="815" t="s">
        <v>981</v>
      </c>
      <c r="M1379" s="815" t="s">
        <v>683</v>
      </c>
      <c r="N1379" s="816">
        <v>2</v>
      </c>
      <c r="P1379" s="815" t="s">
        <v>950</v>
      </c>
      <c r="Q1379" s="816">
        <v>1</v>
      </c>
      <c r="R1379" s="816">
        <v>100</v>
      </c>
      <c r="S1379" s="879"/>
      <c r="U1379" s="815" t="s">
        <v>945</v>
      </c>
      <c r="V1379" s="815" t="s">
        <v>813</v>
      </c>
      <c r="W1379" s="816">
        <v>2</v>
      </c>
      <c r="X1379" s="815" t="s">
        <v>809</v>
      </c>
    </row>
    <row r="1380" spans="1:24" ht="15">
      <c r="A1380" s="815" t="s">
        <v>954</v>
      </c>
      <c r="B1380" s="815" t="s">
        <v>677</v>
      </c>
      <c r="C1380" s="815" t="s">
        <v>810</v>
      </c>
      <c r="D1380" s="815" t="s">
        <v>811</v>
      </c>
      <c r="E1380" s="816">
        <v>1639</v>
      </c>
      <c r="G1380" s="815" t="s">
        <v>950</v>
      </c>
      <c r="H1380" s="816">
        <v>0</v>
      </c>
      <c r="I1380" s="816">
        <v>95</v>
      </c>
      <c r="K1380" s="815" t="s">
        <v>689</v>
      </c>
      <c r="L1380" s="815" t="s">
        <v>981</v>
      </c>
      <c r="M1380" s="815" t="s">
        <v>864</v>
      </c>
      <c r="N1380" s="816">
        <v>8</v>
      </c>
      <c r="P1380" s="815" t="s">
        <v>950</v>
      </c>
      <c r="Q1380" s="816">
        <v>2</v>
      </c>
      <c r="R1380" s="816">
        <v>319</v>
      </c>
      <c r="S1380" s="879"/>
      <c r="U1380" s="815" t="s">
        <v>947</v>
      </c>
      <c r="V1380" s="815" t="s">
        <v>814</v>
      </c>
      <c r="W1380" s="816">
        <v>46</v>
      </c>
      <c r="X1380" s="815" t="s">
        <v>810</v>
      </c>
    </row>
    <row r="1381" spans="1:24" ht="15">
      <c r="A1381" s="815" t="s">
        <v>954</v>
      </c>
      <c r="B1381" s="815" t="s">
        <v>677</v>
      </c>
      <c r="C1381" s="815" t="s">
        <v>809</v>
      </c>
      <c r="D1381" s="815" t="s">
        <v>812</v>
      </c>
      <c r="E1381" s="816">
        <v>4836</v>
      </c>
      <c r="G1381" s="815" t="s">
        <v>950</v>
      </c>
      <c r="H1381" s="816">
        <v>1</v>
      </c>
      <c r="I1381" s="816">
        <v>392</v>
      </c>
      <c r="K1381" s="815" t="s">
        <v>689</v>
      </c>
      <c r="L1381" s="815" t="s">
        <v>981</v>
      </c>
      <c r="M1381" s="815" t="s">
        <v>684</v>
      </c>
      <c r="N1381" s="816">
        <v>3</v>
      </c>
      <c r="P1381" s="815" t="s">
        <v>950</v>
      </c>
      <c r="Q1381" s="816">
        <v>3</v>
      </c>
      <c r="R1381" s="816">
        <v>135</v>
      </c>
      <c r="S1381" s="879"/>
      <c r="U1381" s="815" t="s">
        <v>947</v>
      </c>
      <c r="V1381" s="815" t="s">
        <v>814</v>
      </c>
      <c r="W1381" s="816">
        <v>29</v>
      </c>
      <c r="X1381" s="815" t="s">
        <v>809</v>
      </c>
    </row>
    <row r="1382" spans="1:24" ht="15">
      <c r="A1382" s="815" t="s">
        <v>954</v>
      </c>
      <c r="B1382" s="815" t="s">
        <v>677</v>
      </c>
      <c r="C1382" s="815" t="s">
        <v>809</v>
      </c>
      <c r="D1382" s="815" t="s">
        <v>811</v>
      </c>
      <c r="E1382" s="816">
        <v>1640</v>
      </c>
      <c r="G1382" s="815" t="s">
        <v>950</v>
      </c>
      <c r="H1382" s="816">
        <v>2</v>
      </c>
      <c r="I1382" s="816">
        <v>1053</v>
      </c>
      <c r="K1382" s="815" t="s">
        <v>689</v>
      </c>
      <c r="L1382" s="815" t="s">
        <v>981</v>
      </c>
      <c r="M1382" s="815" t="s">
        <v>687</v>
      </c>
      <c r="N1382" s="816">
        <v>8238</v>
      </c>
      <c r="P1382" s="815" t="s">
        <v>950</v>
      </c>
      <c r="Q1382" s="816">
        <v>4</v>
      </c>
      <c r="R1382" s="816">
        <v>1227</v>
      </c>
      <c r="S1382" s="879"/>
      <c r="U1382" s="815" t="s">
        <v>947</v>
      </c>
      <c r="V1382" s="815" t="s">
        <v>813</v>
      </c>
      <c r="W1382" s="816">
        <v>35</v>
      </c>
      <c r="X1382" s="815" t="s">
        <v>810</v>
      </c>
    </row>
    <row r="1383" spans="1:24" ht="15">
      <c r="A1383" s="815" t="s">
        <v>954</v>
      </c>
      <c r="B1383" s="815" t="s">
        <v>681</v>
      </c>
      <c r="C1383" s="815" t="s">
        <v>810</v>
      </c>
      <c r="D1383" s="815" t="s">
        <v>812</v>
      </c>
      <c r="E1383" s="816">
        <v>141</v>
      </c>
      <c r="G1383" s="815" t="s">
        <v>950</v>
      </c>
      <c r="H1383" s="816">
        <v>3</v>
      </c>
      <c r="I1383" s="816">
        <v>583</v>
      </c>
      <c r="K1383" s="815" t="s">
        <v>689</v>
      </c>
      <c r="L1383" s="815" t="s">
        <v>981</v>
      </c>
      <c r="M1383" s="815" t="s">
        <v>689</v>
      </c>
      <c r="N1383" s="816">
        <v>4</v>
      </c>
      <c r="P1383" s="815" t="s">
        <v>950</v>
      </c>
      <c r="Q1383" s="816">
        <v>5</v>
      </c>
      <c r="R1383" s="816">
        <v>188</v>
      </c>
      <c r="S1383" s="879"/>
      <c r="U1383" s="815" t="s">
        <v>947</v>
      </c>
      <c r="V1383" s="815" t="s">
        <v>813</v>
      </c>
      <c r="W1383" s="816">
        <v>71</v>
      </c>
      <c r="X1383" s="815" t="s">
        <v>809</v>
      </c>
    </row>
    <row r="1384" spans="1:24" ht="15">
      <c r="A1384" s="815" t="s">
        <v>954</v>
      </c>
      <c r="B1384" s="815" t="s">
        <v>681</v>
      </c>
      <c r="C1384" s="815" t="s">
        <v>810</v>
      </c>
      <c r="D1384" s="815" t="s">
        <v>811</v>
      </c>
      <c r="E1384" s="816">
        <v>198</v>
      </c>
      <c r="G1384" s="815" t="s">
        <v>950</v>
      </c>
      <c r="H1384" s="816">
        <v>4</v>
      </c>
      <c r="I1384" s="816">
        <v>2722</v>
      </c>
      <c r="K1384" s="815" t="s">
        <v>689</v>
      </c>
      <c r="L1384" s="815" t="s">
        <v>981</v>
      </c>
      <c r="M1384" s="815" t="s">
        <v>690</v>
      </c>
      <c r="N1384" s="816">
        <v>1</v>
      </c>
      <c r="P1384" s="815" t="s">
        <v>950</v>
      </c>
      <c r="Q1384" s="816">
        <v>6</v>
      </c>
      <c r="R1384" s="816">
        <v>202</v>
      </c>
      <c r="S1384" s="879"/>
      <c r="U1384" s="815" t="s">
        <v>949</v>
      </c>
      <c r="V1384" s="815" t="s">
        <v>814</v>
      </c>
      <c r="W1384" s="816">
        <v>3</v>
      </c>
      <c r="X1384" s="815" t="s">
        <v>810</v>
      </c>
    </row>
    <row r="1385" spans="1:24" ht="15">
      <c r="A1385" s="815" t="s">
        <v>954</v>
      </c>
      <c r="B1385" s="815" t="s">
        <v>681</v>
      </c>
      <c r="C1385" s="815" t="s">
        <v>809</v>
      </c>
      <c r="D1385" s="815" t="s">
        <v>812</v>
      </c>
      <c r="E1385" s="816">
        <v>205</v>
      </c>
      <c r="G1385" s="815" t="s">
        <v>950</v>
      </c>
      <c r="H1385" s="816">
        <v>5</v>
      </c>
      <c r="I1385" s="816">
        <v>478</v>
      </c>
      <c r="K1385" s="815" t="s">
        <v>689</v>
      </c>
      <c r="L1385" s="815" t="s">
        <v>981</v>
      </c>
      <c r="M1385" s="815" t="s">
        <v>691</v>
      </c>
      <c r="N1385" s="816">
        <v>3482</v>
      </c>
      <c r="P1385" s="815" t="s">
        <v>950</v>
      </c>
      <c r="Q1385" s="816">
        <v>7</v>
      </c>
      <c r="R1385" s="816">
        <v>186</v>
      </c>
      <c r="S1385" s="879"/>
      <c r="U1385" s="815" t="s">
        <v>949</v>
      </c>
      <c r="V1385" s="815" t="s">
        <v>814</v>
      </c>
      <c r="W1385" s="816">
        <v>1</v>
      </c>
      <c r="X1385" s="815" t="s">
        <v>809</v>
      </c>
    </row>
    <row r="1386" spans="1:24" ht="15">
      <c r="A1386" s="815" t="s">
        <v>954</v>
      </c>
      <c r="B1386" s="815" t="s">
        <v>681</v>
      </c>
      <c r="C1386" s="815" t="s">
        <v>809</v>
      </c>
      <c r="D1386" s="815" t="s">
        <v>811</v>
      </c>
      <c r="E1386" s="816">
        <v>210</v>
      </c>
      <c r="G1386" s="815" t="s">
        <v>950</v>
      </c>
      <c r="H1386" s="816">
        <v>6</v>
      </c>
      <c r="I1386" s="816">
        <v>502</v>
      </c>
      <c r="K1386" s="815" t="s">
        <v>689</v>
      </c>
      <c r="L1386" s="815" t="s">
        <v>982</v>
      </c>
      <c r="M1386" s="815" t="s">
        <v>677</v>
      </c>
      <c r="N1386" s="816">
        <v>12</v>
      </c>
      <c r="P1386" s="815" t="s">
        <v>950</v>
      </c>
      <c r="Q1386" s="816">
        <v>8</v>
      </c>
      <c r="R1386" s="816">
        <v>131</v>
      </c>
      <c r="S1386" s="879"/>
      <c r="U1386" s="815" t="s">
        <v>949</v>
      </c>
      <c r="V1386" s="815" t="s">
        <v>813</v>
      </c>
      <c r="W1386" s="816">
        <v>2</v>
      </c>
      <c r="X1386" s="815" t="s">
        <v>810</v>
      </c>
    </row>
    <row r="1387" spans="1:24" ht="15">
      <c r="A1387" s="815" t="s">
        <v>954</v>
      </c>
      <c r="B1387" s="815" t="s">
        <v>683</v>
      </c>
      <c r="C1387" s="815" t="s">
        <v>810</v>
      </c>
      <c r="D1387" s="815" t="s">
        <v>812</v>
      </c>
      <c r="E1387" s="816">
        <v>1</v>
      </c>
      <c r="G1387" s="815" t="s">
        <v>950</v>
      </c>
      <c r="H1387" s="816">
        <v>7</v>
      </c>
      <c r="I1387" s="816">
        <v>516</v>
      </c>
      <c r="K1387" s="815" t="s">
        <v>689</v>
      </c>
      <c r="L1387" s="815" t="s">
        <v>982</v>
      </c>
      <c r="M1387" s="815" t="s">
        <v>847</v>
      </c>
      <c r="N1387" s="816">
        <v>6</v>
      </c>
      <c r="P1387" s="815" t="s">
        <v>950</v>
      </c>
      <c r="Q1387" s="816">
        <v>9</v>
      </c>
      <c r="R1387" s="816">
        <v>82</v>
      </c>
      <c r="S1387" s="879"/>
      <c r="U1387" s="815" t="s">
        <v>949</v>
      </c>
      <c r="V1387" s="815" t="s">
        <v>813</v>
      </c>
      <c r="W1387" s="816">
        <v>3</v>
      </c>
      <c r="X1387" s="815" t="s">
        <v>809</v>
      </c>
    </row>
    <row r="1388" spans="1:24" ht="15">
      <c r="A1388" s="815" t="s">
        <v>954</v>
      </c>
      <c r="B1388" s="815" t="s">
        <v>683</v>
      </c>
      <c r="C1388" s="815" t="s">
        <v>810</v>
      </c>
      <c r="D1388" s="815" t="s">
        <v>811</v>
      </c>
      <c r="E1388" s="816">
        <v>1</v>
      </c>
      <c r="G1388" s="815" t="s">
        <v>950</v>
      </c>
      <c r="H1388" s="816">
        <v>8</v>
      </c>
      <c r="I1388" s="816">
        <v>449</v>
      </c>
      <c r="K1388" s="815" t="s">
        <v>689</v>
      </c>
      <c r="L1388" s="815" t="s">
        <v>982</v>
      </c>
      <c r="M1388" s="815" t="s">
        <v>848</v>
      </c>
      <c r="N1388" s="816">
        <v>4</v>
      </c>
      <c r="P1388" s="815" t="s">
        <v>950</v>
      </c>
      <c r="Q1388" s="816">
        <v>10</v>
      </c>
      <c r="R1388" s="816">
        <v>58</v>
      </c>
      <c r="S1388" s="879"/>
      <c r="U1388" s="815" t="s">
        <v>938</v>
      </c>
      <c r="V1388" s="815" t="s">
        <v>813</v>
      </c>
      <c r="W1388" s="816">
        <v>1</v>
      </c>
      <c r="X1388" s="815" t="s">
        <v>809</v>
      </c>
    </row>
    <row r="1389" spans="1:24" ht="15">
      <c r="A1389" s="815" t="s">
        <v>954</v>
      </c>
      <c r="B1389" s="815" t="s">
        <v>683</v>
      </c>
      <c r="C1389" s="815" t="s">
        <v>809</v>
      </c>
      <c r="D1389" s="815" t="s">
        <v>812</v>
      </c>
      <c r="E1389" s="816">
        <v>1</v>
      </c>
      <c r="G1389" s="815" t="s">
        <v>950</v>
      </c>
      <c r="H1389" s="816">
        <v>9</v>
      </c>
      <c r="I1389" s="816">
        <v>366</v>
      </c>
      <c r="K1389" s="815" t="s">
        <v>689</v>
      </c>
      <c r="L1389" s="815" t="s">
        <v>982</v>
      </c>
      <c r="M1389" s="815" t="s">
        <v>850</v>
      </c>
      <c r="N1389" s="816">
        <v>4</v>
      </c>
      <c r="P1389" s="815" t="s">
        <v>950</v>
      </c>
      <c r="Q1389" s="816">
        <v>11</v>
      </c>
      <c r="R1389" s="816">
        <v>41</v>
      </c>
      <c r="S1389" s="879"/>
      <c r="U1389" s="815" t="s">
        <v>952</v>
      </c>
      <c r="V1389" s="815" t="s">
        <v>814</v>
      </c>
      <c r="W1389" s="816">
        <v>1</v>
      </c>
      <c r="X1389" s="815" t="s">
        <v>810</v>
      </c>
    </row>
    <row r="1390" spans="1:24" ht="15">
      <c r="A1390" s="815" t="s">
        <v>954</v>
      </c>
      <c r="B1390" s="815" t="s">
        <v>683</v>
      </c>
      <c r="C1390" s="815" t="s">
        <v>809</v>
      </c>
      <c r="D1390" s="815" t="s">
        <v>811</v>
      </c>
      <c r="E1390" s="816">
        <v>1</v>
      </c>
      <c r="G1390" s="815" t="s">
        <v>950</v>
      </c>
      <c r="H1390" s="816">
        <v>10</v>
      </c>
      <c r="I1390" s="816">
        <v>259</v>
      </c>
      <c r="K1390" s="815" t="s">
        <v>689</v>
      </c>
      <c r="L1390" s="815" t="s">
        <v>982</v>
      </c>
      <c r="M1390" s="815" t="s">
        <v>852</v>
      </c>
      <c r="N1390" s="816">
        <v>253</v>
      </c>
      <c r="P1390" s="815" t="s">
        <v>950</v>
      </c>
      <c r="Q1390" s="816">
        <v>12</v>
      </c>
      <c r="R1390" s="816">
        <v>54</v>
      </c>
      <c r="S1390" s="879"/>
      <c r="U1390" s="815" t="s">
        <v>952</v>
      </c>
      <c r="V1390" s="815" t="s">
        <v>814</v>
      </c>
      <c r="W1390" s="816">
        <v>3</v>
      </c>
      <c r="X1390" s="815" t="s">
        <v>809</v>
      </c>
    </row>
    <row r="1391" spans="1:24" ht="15">
      <c r="A1391" s="815" t="s">
        <v>954</v>
      </c>
      <c r="B1391" s="815" t="s">
        <v>815</v>
      </c>
      <c r="C1391" s="815" t="s">
        <v>810</v>
      </c>
      <c r="D1391" s="815" t="s">
        <v>812</v>
      </c>
      <c r="E1391" s="816">
        <v>1</v>
      </c>
      <c r="G1391" s="815" t="s">
        <v>950</v>
      </c>
      <c r="H1391" s="816">
        <v>11</v>
      </c>
      <c r="I1391" s="816">
        <v>200</v>
      </c>
      <c r="K1391" s="815" t="s">
        <v>689</v>
      </c>
      <c r="L1391" s="815" t="s">
        <v>982</v>
      </c>
      <c r="M1391" s="815" t="s">
        <v>853</v>
      </c>
      <c r="N1391" s="816">
        <v>3</v>
      </c>
      <c r="P1391" s="815" t="s">
        <v>985</v>
      </c>
      <c r="Q1391" s="816">
        <v>0</v>
      </c>
      <c r="R1391" s="816">
        <v>36</v>
      </c>
      <c r="S1391" s="879"/>
      <c r="U1391" s="815" t="s">
        <v>952</v>
      </c>
      <c r="V1391" s="815" t="s">
        <v>813</v>
      </c>
      <c r="W1391" s="816">
        <v>3</v>
      </c>
      <c r="X1391" s="815" t="s">
        <v>810</v>
      </c>
    </row>
    <row r="1392" spans="1:24" ht="15">
      <c r="A1392" s="815" t="s">
        <v>954</v>
      </c>
      <c r="B1392" s="815" t="s">
        <v>815</v>
      </c>
      <c r="C1392" s="815" t="s">
        <v>809</v>
      </c>
      <c r="D1392" s="815" t="s">
        <v>811</v>
      </c>
      <c r="E1392" s="816">
        <v>4</v>
      </c>
      <c r="G1392" s="815" t="s">
        <v>950</v>
      </c>
      <c r="H1392" s="816">
        <v>12</v>
      </c>
      <c r="I1392" s="816">
        <v>279</v>
      </c>
      <c r="K1392" s="815" t="s">
        <v>689</v>
      </c>
      <c r="L1392" s="815" t="s">
        <v>982</v>
      </c>
      <c r="M1392" s="815" t="s">
        <v>854</v>
      </c>
      <c r="N1392" s="816">
        <v>3</v>
      </c>
      <c r="P1392" s="815" t="s">
        <v>985</v>
      </c>
      <c r="Q1392" s="816">
        <v>1</v>
      </c>
      <c r="R1392" s="816">
        <v>111</v>
      </c>
      <c r="S1392" s="879"/>
      <c r="U1392" s="815" t="s">
        <v>952</v>
      </c>
      <c r="V1392" s="815" t="s">
        <v>813</v>
      </c>
      <c r="W1392" s="816">
        <v>4</v>
      </c>
      <c r="X1392" s="815" t="s">
        <v>809</v>
      </c>
    </row>
    <row r="1393" spans="1:24" ht="15">
      <c r="A1393" s="815" t="s">
        <v>954</v>
      </c>
      <c r="B1393" s="815" t="s">
        <v>814</v>
      </c>
      <c r="C1393" s="815" t="s">
        <v>809</v>
      </c>
      <c r="D1393" s="815" t="s">
        <v>811</v>
      </c>
      <c r="E1393" s="816">
        <v>1</v>
      </c>
      <c r="G1393" s="815" t="s">
        <v>985</v>
      </c>
      <c r="H1393" s="816">
        <v>0</v>
      </c>
      <c r="I1393" s="816">
        <v>88</v>
      </c>
      <c r="K1393" s="815" t="s">
        <v>689</v>
      </c>
      <c r="L1393" s="815" t="s">
        <v>982</v>
      </c>
      <c r="M1393" s="815" t="s">
        <v>855</v>
      </c>
      <c r="N1393" s="816">
        <v>1</v>
      </c>
      <c r="P1393" s="815" t="s">
        <v>985</v>
      </c>
      <c r="Q1393" s="816">
        <v>2</v>
      </c>
      <c r="R1393" s="816">
        <v>482</v>
      </c>
      <c r="S1393" s="879"/>
      <c r="U1393" s="815" t="s">
        <v>953</v>
      </c>
      <c r="V1393" s="815" t="s">
        <v>815</v>
      </c>
      <c r="W1393" s="816">
        <v>4</v>
      </c>
      <c r="X1393" s="815" t="s">
        <v>810</v>
      </c>
    </row>
    <row r="1394" spans="1:24" ht="15">
      <c r="A1394" s="815" t="s">
        <v>954</v>
      </c>
      <c r="B1394" s="815" t="s">
        <v>997</v>
      </c>
      <c r="C1394" s="815" t="s">
        <v>810</v>
      </c>
      <c r="D1394" s="815" t="s">
        <v>812</v>
      </c>
      <c r="E1394" s="816">
        <v>1916</v>
      </c>
      <c r="G1394" s="815" t="s">
        <v>985</v>
      </c>
      <c r="H1394" s="816">
        <v>1</v>
      </c>
      <c r="I1394" s="816">
        <v>369</v>
      </c>
      <c r="K1394" s="815" t="s">
        <v>689</v>
      </c>
      <c r="L1394" s="815" t="s">
        <v>982</v>
      </c>
      <c r="M1394" s="815" t="s">
        <v>856</v>
      </c>
      <c r="N1394" s="816">
        <v>3</v>
      </c>
      <c r="P1394" s="815" t="s">
        <v>985</v>
      </c>
      <c r="Q1394" s="816">
        <v>3</v>
      </c>
      <c r="R1394" s="816">
        <v>249</v>
      </c>
      <c r="S1394" s="879"/>
      <c r="U1394" s="815" t="s">
        <v>953</v>
      </c>
      <c r="V1394" s="815" t="s">
        <v>815</v>
      </c>
      <c r="W1394" s="816">
        <v>5</v>
      </c>
      <c r="X1394" s="815" t="s">
        <v>809</v>
      </c>
    </row>
    <row r="1395" spans="1:24" ht="15">
      <c r="A1395" s="815" t="s">
        <v>954</v>
      </c>
      <c r="B1395" s="815" t="s">
        <v>997</v>
      </c>
      <c r="C1395" s="815" t="s">
        <v>810</v>
      </c>
      <c r="D1395" s="815" t="s">
        <v>811</v>
      </c>
      <c r="E1395" s="816">
        <v>677</v>
      </c>
      <c r="G1395" s="815" t="s">
        <v>985</v>
      </c>
      <c r="H1395" s="816">
        <v>2</v>
      </c>
      <c r="I1395" s="816">
        <v>1114</v>
      </c>
      <c r="K1395" s="815" t="s">
        <v>689</v>
      </c>
      <c r="L1395" s="815" t="s">
        <v>982</v>
      </c>
      <c r="M1395" s="815" t="s">
        <v>681</v>
      </c>
      <c r="N1395" s="816">
        <v>23</v>
      </c>
      <c r="P1395" s="815" t="s">
        <v>985</v>
      </c>
      <c r="Q1395" s="816">
        <v>4</v>
      </c>
      <c r="R1395" s="816">
        <v>1682</v>
      </c>
      <c r="S1395" s="879"/>
      <c r="U1395" s="815" t="s">
        <v>953</v>
      </c>
      <c r="V1395" s="815" t="s">
        <v>814</v>
      </c>
      <c r="W1395" s="816">
        <v>533</v>
      </c>
      <c r="X1395" s="815" t="s">
        <v>810</v>
      </c>
    </row>
    <row r="1396" spans="1:24" ht="15">
      <c r="A1396" s="815" t="s">
        <v>954</v>
      </c>
      <c r="B1396" s="815" t="s">
        <v>997</v>
      </c>
      <c r="C1396" s="815" t="s">
        <v>809</v>
      </c>
      <c r="D1396" s="815" t="s">
        <v>812</v>
      </c>
      <c r="E1396" s="816">
        <v>1979</v>
      </c>
      <c r="G1396" s="815" t="s">
        <v>985</v>
      </c>
      <c r="H1396" s="816">
        <v>3</v>
      </c>
      <c r="I1396" s="816">
        <v>652</v>
      </c>
      <c r="K1396" s="815" t="s">
        <v>689</v>
      </c>
      <c r="L1396" s="815" t="s">
        <v>982</v>
      </c>
      <c r="M1396" s="815" t="s">
        <v>857</v>
      </c>
      <c r="N1396" s="816">
        <v>6</v>
      </c>
      <c r="P1396" s="815" t="s">
        <v>985</v>
      </c>
      <c r="Q1396" s="816">
        <v>5</v>
      </c>
      <c r="R1396" s="816">
        <v>337</v>
      </c>
      <c r="S1396" s="879"/>
      <c r="U1396" s="815" t="s">
        <v>953</v>
      </c>
      <c r="V1396" s="815" t="s">
        <v>814</v>
      </c>
      <c r="W1396" s="816">
        <v>303</v>
      </c>
      <c r="X1396" s="815" t="s">
        <v>809</v>
      </c>
    </row>
    <row r="1397" spans="1:24" ht="15">
      <c r="A1397" s="815" t="s">
        <v>954</v>
      </c>
      <c r="B1397" s="815" t="s">
        <v>997</v>
      </c>
      <c r="C1397" s="815" t="s">
        <v>809</v>
      </c>
      <c r="D1397" s="815" t="s">
        <v>811</v>
      </c>
      <c r="E1397" s="816">
        <v>687</v>
      </c>
      <c r="G1397" s="815" t="s">
        <v>985</v>
      </c>
      <c r="H1397" s="816">
        <v>4</v>
      </c>
      <c r="I1397" s="816">
        <v>2652</v>
      </c>
      <c r="K1397" s="815" t="s">
        <v>689</v>
      </c>
      <c r="L1397" s="815" t="s">
        <v>982</v>
      </c>
      <c r="M1397" s="815" t="s">
        <v>858</v>
      </c>
      <c r="N1397" s="816">
        <v>24</v>
      </c>
      <c r="P1397" s="815" t="s">
        <v>985</v>
      </c>
      <c r="Q1397" s="816">
        <v>6</v>
      </c>
      <c r="R1397" s="816">
        <v>300</v>
      </c>
      <c r="S1397" s="879"/>
      <c r="U1397" s="815" t="s">
        <v>953</v>
      </c>
      <c r="V1397" s="815" t="s">
        <v>813</v>
      </c>
      <c r="W1397" s="816">
        <v>324</v>
      </c>
      <c r="X1397" s="815" t="s">
        <v>810</v>
      </c>
    </row>
    <row r="1398" spans="1:24" ht="15">
      <c r="A1398" s="815" t="s">
        <v>954</v>
      </c>
      <c r="B1398" s="815" t="s">
        <v>998</v>
      </c>
      <c r="C1398" s="815" t="s">
        <v>809</v>
      </c>
      <c r="D1398" s="815" t="s">
        <v>812</v>
      </c>
      <c r="E1398" s="816">
        <v>2</v>
      </c>
      <c r="G1398" s="815" t="s">
        <v>985</v>
      </c>
      <c r="H1398" s="816">
        <v>5</v>
      </c>
      <c r="I1398" s="816">
        <v>563</v>
      </c>
      <c r="K1398" s="815" t="s">
        <v>689</v>
      </c>
      <c r="L1398" s="815" t="s">
        <v>982</v>
      </c>
      <c r="M1398" s="815" t="s">
        <v>859</v>
      </c>
      <c r="N1398" s="816">
        <v>5</v>
      </c>
      <c r="P1398" s="815" t="s">
        <v>985</v>
      </c>
      <c r="Q1398" s="816">
        <v>7</v>
      </c>
      <c r="R1398" s="816">
        <v>251</v>
      </c>
      <c r="S1398" s="879"/>
      <c r="U1398" s="815" t="s">
        <v>953</v>
      </c>
      <c r="V1398" s="815" t="s">
        <v>813</v>
      </c>
      <c r="W1398" s="816">
        <v>468</v>
      </c>
      <c r="X1398" s="815" t="s">
        <v>809</v>
      </c>
    </row>
    <row r="1399" spans="1:24" ht="15">
      <c r="A1399" s="815" t="s">
        <v>954</v>
      </c>
      <c r="B1399" s="815" t="s">
        <v>998</v>
      </c>
      <c r="C1399" s="815" t="s">
        <v>809</v>
      </c>
      <c r="D1399" s="815" t="s">
        <v>811</v>
      </c>
      <c r="E1399" s="816">
        <v>1</v>
      </c>
      <c r="G1399" s="815" t="s">
        <v>985</v>
      </c>
      <c r="H1399" s="816">
        <v>6</v>
      </c>
      <c r="I1399" s="816">
        <v>612</v>
      </c>
      <c r="K1399" s="815" t="s">
        <v>689</v>
      </c>
      <c r="L1399" s="815" t="s">
        <v>982</v>
      </c>
      <c r="M1399" s="815" t="s">
        <v>860</v>
      </c>
      <c r="N1399" s="816">
        <v>1</v>
      </c>
      <c r="P1399" s="815" t="s">
        <v>985</v>
      </c>
      <c r="Q1399" s="816">
        <v>8</v>
      </c>
      <c r="R1399" s="816">
        <v>192</v>
      </c>
      <c r="S1399" s="879"/>
      <c r="U1399" s="815" t="s">
        <v>954</v>
      </c>
      <c r="V1399" s="815" t="s">
        <v>814</v>
      </c>
      <c r="W1399" s="816">
        <v>7</v>
      </c>
      <c r="X1399" s="815" t="s">
        <v>810</v>
      </c>
    </row>
    <row r="1400" spans="1:24" ht="15">
      <c r="A1400" s="815" t="s">
        <v>955</v>
      </c>
      <c r="B1400" s="815" t="s">
        <v>996</v>
      </c>
      <c r="C1400" s="815" t="s">
        <v>810</v>
      </c>
      <c r="D1400" s="815" t="s">
        <v>812</v>
      </c>
      <c r="E1400" s="816">
        <v>44</v>
      </c>
      <c r="G1400" s="815" t="s">
        <v>985</v>
      </c>
      <c r="H1400" s="816">
        <v>7</v>
      </c>
      <c r="I1400" s="816">
        <v>638</v>
      </c>
      <c r="K1400" s="815" t="s">
        <v>689</v>
      </c>
      <c r="L1400" s="815" t="s">
        <v>982</v>
      </c>
      <c r="M1400" s="815" t="s">
        <v>863</v>
      </c>
      <c r="N1400" s="816">
        <v>31</v>
      </c>
      <c r="P1400" s="815" t="s">
        <v>985</v>
      </c>
      <c r="Q1400" s="816">
        <v>9</v>
      </c>
      <c r="R1400" s="816">
        <v>166</v>
      </c>
      <c r="S1400" s="879"/>
      <c r="U1400" s="815" t="s">
        <v>954</v>
      </c>
      <c r="V1400" s="815" t="s">
        <v>814</v>
      </c>
      <c r="W1400" s="816">
        <v>4</v>
      </c>
      <c r="X1400" s="815" t="s">
        <v>809</v>
      </c>
    </row>
    <row r="1401" spans="1:24" ht="15">
      <c r="A1401" s="815" t="s">
        <v>955</v>
      </c>
      <c r="B1401" s="815" t="s">
        <v>996</v>
      </c>
      <c r="C1401" s="815" t="s">
        <v>810</v>
      </c>
      <c r="D1401" s="815" t="s">
        <v>811</v>
      </c>
      <c r="E1401" s="816">
        <v>19</v>
      </c>
      <c r="G1401" s="815" t="s">
        <v>985</v>
      </c>
      <c r="H1401" s="816">
        <v>8</v>
      </c>
      <c r="I1401" s="816">
        <v>598</v>
      </c>
      <c r="K1401" s="815" t="s">
        <v>689</v>
      </c>
      <c r="L1401" s="815" t="s">
        <v>982</v>
      </c>
      <c r="M1401" s="815" t="s">
        <v>864</v>
      </c>
      <c r="N1401" s="816">
        <v>23</v>
      </c>
      <c r="P1401" s="815" t="s">
        <v>985</v>
      </c>
      <c r="Q1401" s="816">
        <v>10</v>
      </c>
      <c r="R1401" s="816">
        <v>123</v>
      </c>
      <c r="S1401" s="879"/>
      <c r="U1401" s="815" t="s">
        <v>954</v>
      </c>
      <c r="V1401" s="815" t="s">
        <v>813</v>
      </c>
      <c r="W1401" s="816">
        <v>6</v>
      </c>
      <c r="X1401" s="815" t="s">
        <v>810</v>
      </c>
    </row>
    <row r="1402" spans="1:24" ht="15">
      <c r="A1402" s="815" t="s">
        <v>955</v>
      </c>
      <c r="B1402" s="815" t="s">
        <v>996</v>
      </c>
      <c r="C1402" s="815" t="s">
        <v>809</v>
      </c>
      <c r="D1402" s="815" t="s">
        <v>812</v>
      </c>
      <c r="E1402" s="816">
        <v>62</v>
      </c>
      <c r="G1402" s="815" t="s">
        <v>985</v>
      </c>
      <c r="H1402" s="816">
        <v>9</v>
      </c>
      <c r="I1402" s="816">
        <v>514</v>
      </c>
      <c r="K1402" s="815" t="s">
        <v>689</v>
      </c>
      <c r="L1402" s="815" t="s">
        <v>982</v>
      </c>
      <c r="M1402" s="815" t="s">
        <v>684</v>
      </c>
      <c r="N1402" s="816">
        <v>31</v>
      </c>
      <c r="P1402" s="815" t="s">
        <v>985</v>
      </c>
      <c r="Q1402" s="816">
        <v>11</v>
      </c>
      <c r="R1402" s="816">
        <v>76</v>
      </c>
      <c r="S1402" s="879"/>
      <c r="U1402" s="815" t="s">
        <v>954</v>
      </c>
      <c r="V1402" s="815" t="s">
        <v>813</v>
      </c>
      <c r="W1402" s="816">
        <v>11</v>
      </c>
      <c r="X1402" s="815" t="s">
        <v>809</v>
      </c>
    </row>
    <row r="1403" spans="1:24" ht="15">
      <c r="A1403" s="815" t="s">
        <v>955</v>
      </c>
      <c r="B1403" s="815" t="s">
        <v>996</v>
      </c>
      <c r="C1403" s="815" t="s">
        <v>809</v>
      </c>
      <c r="D1403" s="815" t="s">
        <v>811</v>
      </c>
      <c r="E1403" s="816">
        <v>17</v>
      </c>
      <c r="G1403" s="815" t="s">
        <v>985</v>
      </c>
      <c r="H1403" s="816">
        <v>10</v>
      </c>
      <c r="I1403" s="816">
        <v>428</v>
      </c>
      <c r="K1403" s="815" t="s">
        <v>689</v>
      </c>
      <c r="L1403" s="815" t="s">
        <v>982</v>
      </c>
      <c r="M1403" s="815" t="s">
        <v>687</v>
      </c>
      <c r="N1403" s="816">
        <v>9244</v>
      </c>
      <c r="P1403" s="815" t="s">
        <v>985</v>
      </c>
      <c r="Q1403" s="816">
        <v>12</v>
      </c>
      <c r="R1403" s="816">
        <v>81</v>
      </c>
      <c r="S1403" s="879"/>
      <c r="U1403" s="815" t="s">
        <v>955</v>
      </c>
      <c r="V1403" s="815" t="s">
        <v>814</v>
      </c>
      <c r="W1403" s="816">
        <v>1</v>
      </c>
      <c r="X1403" s="815" t="s">
        <v>810</v>
      </c>
    </row>
    <row r="1404" spans="1:24" ht="15">
      <c r="A1404" s="815" t="s">
        <v>955</v>
      </c>
      <c r="B1404" s="815" t="s">
        <v>677</v>
      </c>
      <c r="C1404" s="815" t="s">
        <v>810</v>
      </c>
      <c r="D1404" s="815" t="s">
        <v>812</v>
      </c>
      <c r="E1404" s="816">
        <v>1120</v>
      </c>
      <c r="G1404" s="815" t="s">
        <v>985</v>
      </c>
      <c r="H1404" s="816">
        <v>11</v>
      </c>
      <c r="I1404" s="816">
        <v>329</v>
      </c>
      <c r="K1404" s="815" t="s">
        <v>689</v>
      </c>
      <c r="L1404" s="815" t="s">
        <v>982</v>
      </c>
      <c r="M1404" s="815" t="s">
        <v>688</v>
      </c>
      <c r="N1404" s="816">
        <v>1</v>
      </c>
      <c r="P1404" s="815" t="s">
        <v>889</v>
      </c>
      <c r="Q1404" s="816">
        <v>0</v>
      </c>
      <c r="R1404" s="816">
        <v>11</v>
      </c>
      <c r="S1404" s="879"/>
      <c r="U1404" s="815" t="s">
        <v>955</v>
      </c>
      <c r="V1404" s="815" t="s">
        <v>814</v>
      </c>
      <c r="W1404" s="816">
        <v>2</v>
      </c>
      <c r="X1404" s="815" t="s">
        <v>809</v>
      </c>
    </row>
    <row r="1405" spans="1:24" ht="15">
      <c r="A1405" s="815" t="s">
        <v>955</v>
      </c>
      <c r="B1405" s="815" t="s">
        <v>677</v>
      </c>
      <c r="C1405" s="815" t="s">
        <v>810</v>
      </c>
      <c r="D1405" s="815" t="s">
        <v>811</v>
      </c>
      <c r="E1405" s="816">
        <v>1308</v>
      </c>
      <c r="G1405" s="815" t="s">
        <v>985</v>
      </c>
      <c r="H1405" s="816">
        <v>12</v>
      </c>
      <c r="I1405" s="816">
        <v>421</v>
      </c>
      <c r="K1405" s="815" t="s">
        <v>689</v>
      </c>
      <c r="L1405" s="815" t="s">
        <v>982</v>
      </c>
      <c r="M1405" s="815" t="s">
        <v>689</v>
      </c>
      <c r="N1405" s="816">
        <v>91</v>
      </c>
      <c r="P1405" s="815" t="s">
        <v>889</v>
      </c>
      <c r="Q1405" s="816">
        <v>1</v>
      </c>
      <c r="R1405" s="816">
        <v>48</v>
      </c>
      <c r="S1405" s="879"/>
      <c r="U1405" s="815" t="s">
        <v>955</v>
      </c>
      <c r="V1405" s="815" t="s">
        <v>813</v>
      </c>
      <c r="W1405" s="816">
        <v>3</v>
      </c>
      <c r="X1405" s="815" t="s">
        <v>810</v>
      </c>
    </row>
    <row r="1406" spans="1:24" ht="15">
      <c r="A1406" s="815" t="s">
        <v>955</v>
      </c>
      <c r="B1406" s="815" t="s">
        <v>677</v>
      </c>
      <c r="C1406" s="815" t="s">
        <v>809</v>
      </c>
      <c r="D1406" s="815" t="s">
        <v>812</v>
      </c>
      <c r="E1406" s="816">
        <v>1272</v>
      </c>
      <c r="G1406" s="815" t="s">
        <v>889</v>
      </c>
      <c r="H1406" s="816">
        <v>0</v>
      </c>
      <c r="I1406" s="816">
        <v>452</v>
      </c>
      <c r="K1406" s="815" t="s">
        <v>689</v>
      </c>
      <c r="L1406" s="815" t="s">
        <v>982</v>
      </c>
      <c r="M1406" s="815" t="s">
        <v>690</v>
      </c>
      <c r="N1406" s="816">
        <v>8</v>
      </c>
      <c r="P1406" s="815" t="s">
        <v>889</v>
      </c>
      <c r="Q1406" s="816">
        <v>2</v>
      </c>
      <c r="R1406" s="816">
        <v>157</v>
      </c>
      <c r="S1406" s="879"/>
      <c r="U1406" s="815" t="s">
        <v>955</v>
      </c>
      <c r="V1406" s="815" t="s">
        <v>813</v>
      </c>
      <c r="W1406" s="816">
        <v>3</v>
      </c>
      <c r="X1406" s="815" t="s">
        <v>809</v>
      </c>
    </row>
    <row r="1407" spans="1:24" ht="15">
      <c r="A1407" s="815" t="s">
        <v>955</v>
      </c>
      <c r="B1407" s="815" t="s">
        <v>677</v>
      </c>
      <c r="C1407" s="815" t="s">
        <v>809</v>
      </c>
      <c r="D1407" s="815" t="s">
        <v>811</v>
      </c>
      <c r="E1407" s="816">
        <v>1171</v>
      </c>
      <c r="G1407" s="815" t="s">
        <v>889</v>
      </c>
      <c r="H1407" s="816">
        <v>1</v>
      </c>
      <c r="I1407" s="816">
        <v>1798</v>
      </c>
      <c r="K1407" s="815" t="s">
        <v>689</v>
      </c>
      <c r="L1407" s="815" t="s">
        <v>982</v>
      </c>
      <c r="M1407" s="815" t="s">
        <v>691</v>
      </c>
      <c r="N1407" s="816">
        <v>5255</v>
      </c>
      <c r="P1407" s="815" t="s">
        <v>889</v>
      </c>
      <c r="Q1407" s="816">
        <v>3</v>
      </c>
      <c r="R1407" s="816">
        <v>77</v>
      </c>
      <c r="S1407" s="879"/>
      <c r="U1407" s="815" t="s">
        <v>956</v>
      </c>
      <c r="V1407" s="815" t="s">
        <v>814</v>
      </c>
      <c r="W1407" s="816">
        <v>8</v>
      </c>
      <c r="X1407" s="815" t="s">
        <v>810</v>
      </c>
    </row>
    <row r="1408" spans="1:24" ht="15">
      <c r="A1408" s="815" t="s">
        <v>955</v>
      </c>
      <c r="B1408" s="815" t="s">
        <v>681</v>
      </c>
      <c r="C1408" s="815" t="s">
        <v>810</v>
      </c>
      <c r="D1408" s="815" t="s">
        <v>812</v>
      </c>
      <c r="E1408" s="816">
        <v>605</v>
      </c>
      <c r="G1408" s="815" t="s">
        <v>889</v>
      </c>
      <c r="H1408" s="816">
        <v>2</v>
      </c>
      <c r="I1408" s="816">
        <v>6078</v>
      </c>
      <c r="K1408" s="815" t="s">
        <v>689</v>
      </c>
      <c r="L1408" s="815" t="s">
        <v>983</v>
      </c>
      <c r="M1408" s="815" t="s">
        <v>677</v>
      </c>
      <c r="N1408" s="816">
        <v>8</v>
      </c>
      <c r="P1408" s="815" t="s">
        <v>889</v>
      </c>
      <c r="Q1408" s="816">
        <v>4</v>
      </c>
      <c r="R1408" s="816">
        <v>1158</v>
      </c>
      <c r="S1408" s="879"/>
      <c r="U1408" s="815" t="s">
        <v>956</v>
      </c>
      <c r="V1408" s="815" t="s">
        <v>814</v>
      </c>
      <c r="W1408" s="816">
        <v>1</v>
      </c>
      <c r="X1408" s="815" t="s">
        <v>809</v>
      </c>
    </row>
    <row r="1409" spans="1:24" ht="15">
      <c r="A1409" s="815" t="s">
        <v>955</v>
      </c>
      <c r="B1409" s="815" t="s">
        <v>681</v>
      </c>
      <c r="C1409" s="815" t="s">
        <v>810</v>
      </c>
      <c r="D1409" s="815" t="s">
        <v>811</v>
      </c>
      <c r="E1409" s="816">
        <v>462</v>
      </c>
      <c r="G1409" s="815" t="s">
        <v>889</v>
      </c>
      <c r="H1409" s="816">
        <v>3</v>
      </c>
      <c r="I1409" s="816">
        <v>2884</v>
      </c>
      <c r="K1409" s="815" t="s">
        <v>689</v>
      </c>
      <c r="L1409" s="815" t="s">
        <v>983</v>
      </c>
      <c r="M1409" s="815" t="s">
        <v>847</v>
      </c>
      <c r="N1409" s="816">
        <v>4</v>
      </c>
      <c r="P1409" s="815" t="s">
        <v>889</v>
      </c>
      <c r="Q1409" s="816">
        <v>5</v>
      </c>
      <c r="R1409" s="816">
        <v>117</v>
      </c>
      <c r="S1409" s="879"/>
      <c r="U1409" s="815" t="s">
        <v>956</v>
      </c>
      <c r="V1409" s="815" t="s">
        <v>813</v>
      </c>
      <c r="W1409" s="816">
        <v>7</v>
      </c>
      <c r="X1409" s="815" t="s">
        <v>810</v>
      </c>
    </row>
    <row r="1410" spans="1:24" ht="15">
      <c r="A1410" s="815" t="s">
        <v>955</v>
      </c>
      <c r="B1410" s="815" t="s">
        <v>681</v>
      </c>
      <c r="C1410" s="815" t="s">
        <v>809</v>
      </c>
      <c r="D1410" s="815" t="s">
        <v>812</v>
      </c>
      <c r="E1410" s="816">
        <v>661</v>
      </c>
      <c r="G1410" s="815" t="s">
        <v>889</v>
      </c>
      <c r="H1410" s="816">
        <v>4</v>
      </c>
      <c r="I1410" s="816">
        <v>9548</v>
      </c>
      <c r="K1410" s="815" t="s">
        <v>689</v>
      </c>
      <c r="L1410" s="815" t="s">
        <v>983</v>
      </c>
      <c r="M1410" s="815" t="s">
        <v>848</v>
      </c>
      <c r="N1410" s="816">
        <v>4</v>
      </c>
      <c r="P1410" s="815" t="s">
        <v>889</v>
      </c>
      <c r="Q1410" s="816">
        <v>6</v>
      </c>
      <c r="R1410" s="816">
        <v>106</v>
      </c>
      <c r="S1410" s="879"/>
      <c r="U1410" s="815" t="s">
        <v>956</v>
      </c>
      <c r="V1410" s="815" t="s">
        <v>813</v>
      </c>
      <c r="W1410" s="816">
        <v>25</v>
      </c>
      <c r="X1410" s="815" t="s">
        <v>809</v>
      </c>
    </row>
    <row r="1411" spans="1:24" ht="15">
      <c r="A1411" s="815" t="s">
        <v>955</v>
      </c>
      <c r="B1411" s="815" t="s">
        <v>681</v>
      </c>
      <c r="C1411" s="815" t="s">
        <v>809</v>
      </c>
      <c r="D1411" s="815" t="s">
        <v>811</v>
      </c>
      <c r="E1411" s="816">
        <v>467</v>
      </c>
      <c r="G1411" s="815" t="s">
        <v>889</v>
      </c>
      <c r="H1411" s="816">
        <v>5</v>
      </c>
      <c r="I1411" s="816">
        <v>1329</v>
      </c>
      <c r="K1411" s="815" t="s">
        <v>689</v>
      </c>
      <c r="L1411" s="815" t="s">
        <v>983</v>
      </c>
      <c r="M1411" s="815" t="s">
        <v>851</v>
      </c>
      <c r="N1411" s="816">
        <v>7</v>
      </c>
      <c r="P1411" s="815" t="s">
        <v>889</v>
      </c>
      <c r="Q1411" s="816">
        <v>7</v>
      </c>
      <c r="R1411" s="816">
        <v>59</v>
      </c>
      <c r="S1411" s="879"/>
      <c r="U1411" s="815" t="s">
        <v>957</v>
      </c>
      <c r="V1411" s="815" t="s">
        <v>814</v>
      </c>
      <c r="W1411" s="816">
        <v>113</v>
      </c>
      <c r="X1411" s="815" t="s">
        <v>810</v>
      </c>
    </row>
    <row r="1412" spans="1:24" ht="15">
      <c r="A1412" s="815" t="s">
        <v>955</v>
      </c>
      <c r="B1412" s="815" t="s">
        <v>683</v>
      </c>
      <c r="C1412" s="815" t="s">
        <v>810</v>
      </c>
      <c r="D1412" s="815" t="s">
        <v>812</v>
      </c>
      <c r="E1412" s="816">
        <v>5</v>
      </c>
      <c r="G1412" s="815" t="s">
        <v>889</v>
      </c>
      <c r="H1412" s="816">
        <v>6</v>
      </c>
      <c r="I1412" s="816">
        <v>1256</v>
      </c>
      <c r="K1412" s="815" t="s">
        <v>689</v>
      </c>
      <c r="L1412" s="815" t="s">
        <v>983</v>
      </c>
      <c r="M1412" s="815" t="s">
        <v>852</v>
      </c>
      <c r="N1412" s="816">
        <v>166</v>
      </c>
      <c r="P1412" s="815" t="s">
        <v>889</v>
      </c>
      <c r="Q1412" s="816">
        <v>8</v>
      </c>
      <c r="R1412" s="816">
        <v>32</v>
      </c>
      <c r="S1412" s="879"/>
      <c r="U1412" s="815" t="s">
        <v>957</v>
      </c>
      <c r="V1412" s="815" t="s">
        <v>814</v>
      </c>
      <c r="W1412" s="816">
        <v>68</v>
      </c>
      <c r="X1412" s="815" t="s">
        <v>809</v>
      </c>
    </row>
    <row r="1413" spans="1:24" ht="15">
      <c r="A1413" s="815" t="s">
        <v>955</v>
      </c>
      <c r="B1413" s="815" t="s">
        <v>683</v>
      </c>
      <c r="C1413" s="815" t="s">
        <v>810</v>
      </c>
      <c r="D1413" s="815" t="s">
        <v>811</v>
      </c>
      <c r="E1413" s="816">
        <v>3</v>
      </c>
      <c r="G1413" s="815" t="s">
        <v>889</v>
      </c>
      <c r="H1413" s="816">
        <v>7</v>
      </c>
      <c r="I1413" s="816">
        <v>1135</v>
      </c>
      <c r="K1413" s="815" t="s">
        <v>689</v>
      </c>
      <c r="L1413" s="815" t="s">
        <v>983</v>
      </c>
      <c r="M1413" s="815" t="s">
        <v>853</v>
      </c>
      <c r="N1413" s="816">
        <v>19</v>
      </c>
      <c r="P1413" s="815" t="s">
        <v>889</v>
      </c>
      <c r="Q1413" s="816">
        <v>9</v>
      </c>
      <c r="R1413" s="816">
        <v>20</v>
      </c>
      <c r="S1413" s="879"/>
      <c r="U1413" s="815" t="s">
        <v>957</v>
      </c>
      <c r="V1413" s="815" t="s">
        <v>813</v>
      </c>
      <c r="W1413" s="816">
        <v>60</v>
      </c>
      <c r="X1413" s="815" t="s">
        <v>810</v>
      </c>
    </row>
    <row r="1414" spans="1:24" ht="15">
      <c r="A1414" s="815" t="s">
        <v>955</v>
      </c>
      <c r="B1414" s="815" t="s">
        <v>683</v>
      </c>
      <c r="C1414" s="815" t="s">
        <v>809</v>
      </c>
      <c r="D1414" s="815" t="s">
        <v>812</v>
      </c>
      <c r="E1414" s="816">
        <v>6</v>
      </c>
      <c r="G1414" s="815" t="s">
        <v>889</v>
      </c>
      <c r="H1414" s="816">
        <v>8</v>
      </c>
      <c r="I1414" s="816">
        <v>904</v>
      </c>
      <c r="K1414" s="815" t="s">
        <v>689</v>
      </c>
      <c r="L1414" s="815" t="s">
        <v>983</v>
      </c>
      <c r="M1414" s="815" t="s">
        <v>854</v>
      </c>
      <c r="N1414" s="816">
        <v>6</v>
      </c>
      <c r="P1414" s="815" t="s">
        <v>889</v>
      </c>
      <c r="Q1414" s="816">
        <v>10</v>
      </c>
      <c r="R1414" s="816">
        <v>15</v>
      </c>
      <c r="S1414" s="879"/>
      <c r="U1414" s="815" t="s">
        <v>957</v>
      </c>
      <c r="V1414" s="815" t="s">
        <v>813</v>
      </c>
      <c r="W1414" s="816">
        <v>132</v>
      </c>
      <c r="X1414" s="815" t="s">
        <v>809</v>
      </c>
    </row>
    <row r="1415" spans="1:24" ht="15">
      <c r="A1415" s="815" t="s">
        <v>955</v>
      </c>
      <c r="B1415" s="815" t="s">
        <v>683</v>
      </c>
      <c r="C1415" s="815" t="s">
        <v>809</v>
      </c>
      <c r="D1415" s="815" t="s">
        <v>811</v>
      </c>
      <c r="E1415" s="816">
        <v>10</v>
      </c>
      <c r="G1415" s="815" t="s">
        <v>889</v>
      </c>
      <c r="H1415" s="816">
        <v>9</v>
      </c>
      <c r="I1415" s="816">
        <v>627</v>
      </c>
      <c r="K1415" s="815" t="s">
        <v>689</v>
      </c>
      <c r="L1415" s="815" t="s">
        <v>983</v>
      </c>
      <c r="M1415" s="815" t="s">
        <v>855</v>
      </c>
      <c r="N1415" s="816">
        <v>1</v>
      </c>
      <c r="P1415" s="815" t="s">
        <v>889</v>
      </c>
      <c r="Q1415" s="816">
        <v>11</v>
      </c>
      <c r="R1415" s="816">
        <v>1</v>
      </c>
      <c r="S1415" s="879"/>
      <c r="U1415" s="815" t="s">
        <v>958</v>
      </c>
      <c r="V1415" s="815" t="s">
        <v>815</v>
      </c>
      <c r="W1415" s="816">
        <v>2</v>
      </c>
      <c r="X1415" s="815" t="s">
        <v>810</v>
      </c>
    </row>
    <row r="1416" spans="1:24" ht="15">
      <c r="A1416" s="815" t="s">
        <v>955</v>
      </c>
      <c r="B1416" s="815" t="s">
        <v>815</v>
      </c>
      <c r="C1416" s="815" t="s">
        <v>809</v>
      </c>
      <c r="D1416" s="815" t="s">
        <v>812</v>
      </c>
      <c r="E1416" s="816">
        <v>1</v>
      </c>
      <c r="G1416" s="815" t="s">
        <v>889</v>
      </c>
      <c r="H1416" s="816">
        <v>10</v>
      </c>
      <c r="I1416" s="816">
        <v>450</v>
      </c>
      <c r="K1416" s="815" t="s">
        <v>689</v>
      </c>
      <c r="L1416" s="815" t="s">
        <v>983</v>
      </c>
      <c r="M1416" s="815" t="s">
        <v>856</v>
      </c>
      <c r="N1416" s="816">
        <v>1</v>
      </c>
      <c r="P1416" s="815" t="s">
        <v>889</v>
      </c>
      <c r="Q1416" s="816">
        <v>12</v>
      </c>
      <c r="R1416" s="816">
        <v>3</v>
      </c>
      <c r="S1416" s="879"/>
      <c r="U1416" s="815" t="s">
        <v>958</v>
      </c>
      <c r="V1416" s="815" t="s">
        <v>815</v>
      </c>
      <c r="W1416" s="816">
        <v>1</v>
      </c>
      <c r="X1416" s="815" t="s">
        <v>809</v>
      </c>
    </row>
    <row r="1417" spans="1:24" ht="15">
      <c r="A1417" s="815" t="s">
        <v>955</v>
      </c>
      <c r="B1417" s="815" t="s">
        <v>815</v>
      </c>
      <c r="C1417" s="815" t="s">
        <v>809</v>
      </c>
      <c r="D1417" s="815" t="s">
        <v>811</v>
      </c>
      <c r="E1417" s="816">
        <v>2</v>
      </c>
      <c r="G1417" s="815" t="s">
        <v>889</v>
      </c>
      <c r="H1417" s="816">
        <v>11</v>
      </c>
      <c r="I1417" s="816">
        <v>330</v>
      </c>
      <c r="K1417" s="815" t="s">
        <v>689</v>
      </c>
      <c r="L1417" s="815" t="s">
        <v>983</v>
      </c>
      <c r="M1417" s="815" t="s">
        <v>681</v>
      </c>
      <c r="N1417" s="816">
        <v>15</v>
      </c>
      <c r="P1417" s="815" t="s">
        <v>986</v>
      </c>
      <c r="Q1417" s="816">
        <v>0</v>
      </c>
      <c r="R1417" s="816">
        <v>11</v>
      </c>
      <c r="S1417" s="879"/>
      <c r="U1417" s="815" t="s">
        <v>958</v>
      </c>
      <c r="V1417" s="815" t="s">
        <v>814</v>
      </c>
      <c r="W1417" s="816">
        <v>48</v>
      </c>
      <c r="X1417" s="815" t="s">
        <v>810</v>
      </c>
    </row>
    <row r="1418" spans="1:24" ht="15">
      <c r="A1418" s="815" t="s">
        <v>955</v>
      </c>
      <c r="B1418" s="815" t="s">
        <v>814</v>
      </c>
      <c r="C1418" s="815" t="s">
        <v>809</v>
      </c>
      <c r="D1418" s="815" t="s">
        <v>811</v>
      </c>
      <c r="E1418" s="816">
        <v>1</v>
      </c>
      <c r="G1418" s="815" t="s">
        <v>889</v>
      </c>
      <c r="H1418" s="816">
        <v>12</v>
      </c>
      <c r="I1418" s="816">
        <v>476</v>
      </c>
      <c r="K1418" s="815" t="s">
        <v>689</v>
      </c>
      <c r="L1418" s="815" t="s">
        <v>983</v>
      </c>
      <c r="M1418" s="815" t="s">
        <v>857</v>
      </c>
      <c r="N1418" s="816">
        <v>19</v>
      </c>
      <c r="P1418" s="815" t="s">
        <v>986</v>
      </c>
      <c r="Q1418" s="816">
        <v>1</v>
      </c>
      <c r="R1418" s="816">
        <v>89</v>
      </c>
      <c r="S1418" s="879"/>
      <c r="U1418" s="815" t="s">
        <v>958</v>
      </c>
      <c r="V1418" s="815" t="s">
        <v>814</v>
      </c>
      <c r="W1418" s="816">
        <v>15</v>
      </c>
      <c r="X1418" s="815" t="s">
        <v>809</v>
      </c>
    </row>
    <row r="1419" spans="1:24" ht="15">
      <c r="A1419" s="815" t="s">
        <v>955</v>
      </c>
      <c r="B1419" s="815" t="s">
        <v>997</v>
      </c>
      <c r="C1419" s="815" t="s">
        <v>810</v>
      </c>
      <c r="D1419" s="815" t="s">
        <v>812</v>
      </c>
      <c r="E1419" s="816">
        <v>898</v>
      </c>
      <c r="G1419" s="815" t="s">
        <v>986</v>
      </c>
      <c r="H1419" s="816">
        <v>0</v>
      </c>
      <c r="I1419" s="816">
        <v>32</v>
      </c>
      <c r="K1419" s="815" t="s">
        <v>689</v>
      </c>
      <c r="L1419" s="815" t="s">
        <v>983</v>
      </c>
      <c r="M1419" s="815" t="s">
        <v>858</v>
      </c>
      <c r="N1419" s="816">
        <v>8</v>
      </c>
      <c r="P1419" s="815" t="s">
        <v>986</v>
      </c>
      <c r="Q1419" s="816">
        <v>2</v>
      </c>
      <c r="R1419" s="816">
        <v>216</v>
      </c>
      <c r="S1419" s="879"/>
      <c r="U1419" s="815" t="s">
        <v>958</v>
      </c>
      <c r="V1419" s="815" t="s">
        <v>813</v>
      </c>
      <c r="W1419" s="816">
        <v>31</v>
      </c>
      <c r="X1419" s="815" t="s">
        <v>810</v>
      </c>
    </row>
    <row r="1420" spans="1:24" ht="15">
      <c r="A1420" s="815" t="s">
        <v>955</v>
      </c>
      <c r="B1420" s="815" t="s">
        <v>997</v>
      </c>
      <c r="C1420" s="815" t="s">
        <v>810</v>
      </c>
      <c r="D1420" s="815" t="s">
        <v>811</v>
      </c>
      <c r="E1420" s="816">
        <v>223</v>
      </c>
      <c r="G1420" s="815" t="s">
        <v>986</v>
      </c>
      <c r="H1420" s="816">
        <v>1</v>
      </c>
      <c r="I1420" s="816">
        <v>153</v>
      </c>
      <c r="K1420" s="815" t="s">
        <v>689</v>
      </c>
      <c r="L1420" s="815" t="s">
        <v>983</v>
      </c>
      <c r="M1420" s="815" t="s">
        <v>859</v>
      </c>
      <c r="N1420" s="816">
        <v>1</v>
      </c>
      <c r="P1420" s="815" t="s">
        <v>986</v>
      </c>
      <c r="Q1420" s="816">
        <v>3</v>
      </c>
      <c r="R1420" s="816">
        <v>124</v>
      </c>
      <c r="S1420" s="879"/>
      <c r="U1420" s="815" t="s">
        <v>958</v>
      </c>
      <c r="V1420" s="815" t="s">
        <v>813</v>
      </c>
      <c r="W1420" s="816">
        <v>55</v>
      </c>
      <c r="X1420" s="815" t="s">
        <v>809</v>
      </c>
    </row>
    <row r="1421" spans="1:24" ht="15">
      <c r="A1421" s="815" t="s">
        <v>955</v>
      </c>
      <c r="B1421" s="815" t="s">
        <v>997</v>
      </c>
      <c r="C1421" s="815" t="s">
        <v>809</v>
      </c>
      <c r="D1421" s="815" t="s">
        <v>812</v>
      </c>
      <c r="E1421" s="816">
        <v>1021</v>
      </c>
      <c r="G1421" s="815" t="s">
        <v>986</v>
      </c>
      <c r="H1421" s="816">
        <v>2</v>
      </c>
      <c r="I1421" s="816">
        <v>355</v>
      </c>
      <c r="K1421" s="815" t="s">
        <v>689</v>
      </c>
      <c r="L1421" s="815" t="s">
        <v>983</v>
      </c>
      <c r="M1421" s="815" t="s">
        <v>860</v>
      </c>
      <c r="N1421" s="816">
        <v>1</v>
      </c>
      <c r="P1421" s="815" t="s">
        <v>986</v>
      </c>
      <c r="Q1421" s="816">
        <v>4</v>
      </c>
      <c r="R1421" s="816">
        <v>819</v>
      </c>
      <c r="S1421" s="879"/>
      <c r="U1421" s="815" t="s">
        <v>959</v>
      </c>
      <c r="V1421" s="815" t="s">
        <v>814</v>
      </c>
      <c r="W1421" s="816">
        <v>3</v>
      </c>
      <c r="X1421" s="815" t="s">
        <v>810</v>
      </c>
    </row>
    <row r="1422" spans="1:24" ht="15">
      <c r="A1422" s="815" t="s">
        <v>955</v>
      </c>
      <c r="B1422" s="815" t="s">
        <v>997</v>
      </c>
      <c r="C1422" s="815" t="s">
        <v>809</v>
      </c>
      <c r="D1422" s="815" t="s">
        <v>811</v>
      </c>
      <c r="E1422" s="816">
        <v>233</v>
      </c>
      <c r="G1422" s="815" t="s">
        <v>986</v>
      </c>
      <c r="H1422" s="816">
        <v>3</v>
      </c>
      <c r="I1422" s="816">
        <v>257</v>
      </c>
      <c r="K1422" s="815" t="s">
        <v>689</v>
      </c>
      <c r="L1422" s="815" t="s">
        <v>983</v>
      </c>
      <c r="M1422" s="815" t="s">
        <v>861</v>
      </c>
      <c r="N1422" s="816">
        <v>30</v>
      </c>
      <c r="P1422" s="815" t="s">
        <v>986</v>
      </c>
      <c r="Q1422" s="816">
        <v>5</v>
      </c>
      <c r="R1422" s="816">
        <v>129</v>
      </c>
      <c r="S1422" s="879"/>
      <c r="U1422" s="815" t="s">
        <v>959</v>
      </c>
      <c r="V1422" s="815" t="s">
        <v>814</v>
      </c>
      <c r="W1422" s="816">
        <v>2</v>
      </c>
      <c r="X1422" s="815" t="s">
        <v>809</v>
      </c>
    </row>
    <row r="1423" spans="1:24" ht="15">
      <c r="A1423" s="815" t="s">
        <v>955</v>
      </c>
      <c r="B1423" s="815" t="s">
        <v>998</v>
      </c>
      <c r="C1423" s="815" t="s">
        <v>810</v>
      </c>
      <c r="D1423" s="815" t="s">
        <v>811</v>
      </c>
      <c r="E1423" s="816">
        <v>2</v>
      </c>
      <c r="G1423" s="815" t="s">
        <v>986</v>
      </c>
      <c r="H1423" s="816">
        <v>4</v>
      </c>
      <c r="I1423" s="816">
        <v>1025</v>
      </c>
      <c r="K1423" s="815" t="s">
        <v>689</v>
      </c>
      <c r="L1423" s="815" t="s">
        <v>983</v>
      </c>
      <c r="M1423" s="815" t="s">
        <v>863</v>
      </c>
      <c r="N1423" s="816">
        <v>2</v>
      </c>
      <c r="P1423" s="815" t="s">
        <v>986</v>
      </c>
      <c r="Q1423" s="816">
        <v>6</v>
      </c>
      <c r="R1423" s="816">
        <v>138</v>
      </c>
      <c r="S1423" s="879"/>
      <c r="U1423" s="815" t="s">
        <v>959</v>
      </c>
      <c r="V1423" s="815" t="s">
        <v>813</v>
      </c>
      <c r="W1423" s="816">
        <v>2</v>
      </c>
      <c r="X1423" s="815" t="s">
        <v>810</v>
      </c>
    </row>
    <row r="1424" spans="1:24" ht="15">
      <c r="A1424" s="815" t="s">
        <v>955</v>
      </c>
      <c r="B1424" s="815" t="s">
        <v>998</v>
      </c>
      <c r="C1424" s="815" t="s">
        <v>809</v>
      </c>
      <c r="D1424" s="815" t="s">
        <v>812</v>
      </c>
      <c r="E1424" s="816">
        <v>1</v>
      </c>
      <c r="G1424" s="815" t="s">
        <v>986</v>
      </c>
      <c r="H1424" s="816">
        <v>5</v>
      </c>
      <c r="I1424" s="816">
        <v>178</v>
      </c>
      <c r="K1424" s="815" t="s">
        <v>689</v>
      </c>
      <c r="L1424" s="815" t="s">
        <v>983</v>
      </c>
      <c r="M1424" s="815" t="s">
        <v>864</v>
      </c>
      <c r="N1424" s="816">
        <v>8</v>
      </c>
      <c r="P1424" s="815" t="s">
        <v>986</v>
      </c>
      <c r="Q1424" s="816">
        <v>7</v>
      </c>
      <c r="R1424" s="816">
        <v>96</v>
      </c>
      <c r="S1424" s="879"/>
      <c r="U1424" s="815" t="s">
        <v>959</v>
      </c>
      <c r="V1424" s="815" t="s">
        <v>813</v>
      </c>
      <c r="W1424" s="816">
        <v>16</v>
      </c>
      <c r="X1424" s="815" t="s">
        <v>809</v>
      </c>
    </row>
    <row r="1425" spans="1:24" ht="15">
      <c r="A1425" s="815" t="s">
        <v>955</v>
      </c>
      <c r="B1425" s="815" t="s">
        <v>998</v>
      </c>
      <c r="C1425" s="815" t="s">
        <v>809</v>
      </c>
      <c r="D1425" s="815" t="s">
        <v>811</v>
      </c>
      <c r="E1425" s="816">
        <v>2</v>
      </c>
      <c r="G1425" s="815" t="s">
        <v>986</v>
      </c>
      <c r="H1425" s="816">
        <v>6</v>
      </c>
      <c r="I1425" s="816">
        <v>181</v>
      </c>
      <c r="K1425" s="815" t="s">
        <v>689</v>
      </c>
      <c r="L1425" s="815" t="s">
        <v>983</v>
      </c>
      <c r="M1425" s="815" t="s">
        <v>684</v>
      </c>
      <c r="N1425" s="816">
        <v>6</v>
      </c>
      <c r="P1425" s="815" t="s">
        <v>986</v>
      </c>
      <c r="Q1425" s="816">
        <v>8</v>
      </c>
      <c r="R1425" s="816">
        <v>71</v>
      </c>
      <c r="S1425" s="879"/>
      <c r="U1425" s="815" t="s">
        <v>960</v>
      </c>
      <c r="V1425" s="815" t="s">
        <v>814</v>
      </c>
      <c r="W1425" s="816">
        <v>21</v>
      </c>
      <c r="X1425" s="815" t="s">
        <v>810</v>
      </c>
    </row>
    <row r="1426" spans="1:24" ht="15">
      <c r="A1426" s="815" t="s">
        <v>956</v>
      </c>
      <c r="B1426" s="815" t="s">
        <v>996</v>
      </c>
      <c r="C1426" s="815" t="s">
        <v>810</v>
      </c>
      <c r="D1426" s="815" t="s">
        <v>812</v>
      </c>
      <c r="E1426" s="816">
        <v>4</v>
      </c>
      <c r="G1426" s="815" t="s">
        <v>986</v>
      </c>
      <c r="H1426" s="816">
        <v>7</v>
      </c>
      <c r="I1426" s="816">
        <v>193</v>
      </c>
      <c r="K1426" s="815" t="s">
        <v>689</v>
      </c>
      <c r="L1426" s="815" t="s">
        <v>983</v>
      </c>
      <c r="M1426" s="815" t="s">
        <v>687</v>
      </c>
      <c r="N1426" s="816">
        <v>14370</v>
      </c>
      <c r="P1426" s="815" t="s">
        <v>986</v>
      </c>
      <c r="Q1426" s="816">
        <v>9</v>
      </c>
      <c r="R1426" s="816">
        <v>46</v>
      </c>
      <c r="S1426" s="879"/>
      <c r="U1426" s="815" t="s">
        <v>960</v>
      </c>
      <c r="V1426" s="815" t="s">
        <v>814</v>
      </c>
      <c r="W1426" s="816">
        <v>15</v>
      </c>
      <c r="X1426" s="815" t="s">
        <v>809</v>
      </c>
    </row>
    <row r="1427" spans="1:24" ht="15">
      <c r="A1427" s="815" t="s">
        <v>956</v>
      </c>
      <c r="B1427" s="815" t="s">
        <v>996</v>
      </c>
      <c r="C1427" s="815" t="s">
        <v>809</v>
      </c>
      <c r="D1427" s="815" t="s">
        <v>812</v>
      </c>
      <c r="E1427" s="816">
        <v>5</v>
      </c>
      <c r="G1427" s="815" t="s">
        <v>986</v>
      </c>
      <c r="H1427" s="816">
        <v>8</v>
      </c>
      <c r="I1427" s="816">
        <v>169</v>
      </c>
      <c r="K1427" s="815" t="s">
        <v>689</v>
      </c>
      <c r="L1427" s="815" t="s">
        <v>983</v>
      </c>
      <c r="M1427" s="815" t="s">
        <v>688</v>
      </c>
      <c r="N1427" s="816">
        <v>2</v>
      </c>
      <c r="P1427" s="815" t="s">
        <v>986</v>
      </c>
      <c r="Q1427" s="816">
        <v>10</v>
      </c>
      <c r="R1427" s="816">
        <v>38</v>
      </c>
      <c r="S1427" s="879"/>
      <c r="U1427" s="815" t="s">
        <v>960</v>
      </c>
      <c r="V1427" s="815" t="s">
        <v>813</v>
      </c>
      <c r="W1427" s="816">
        <v>18</v>
      </c>
      <c r="X1427" s="815" t="s">
        <v>810</v>
      </c>
    </row>
    <row r="1428" spans="1:24" ht="15">
      <c r="A1428" s="815" t="s">
        <v>956</v>
      </c>
      <c r="B1428" s="815" t="s">
        <v>996</v>
      </c>
      <c r="C1428" s="815" t="s">
        <v>809</v>
      </c>
      <c r="D1428" s="815" t="s">
        <v>811</v>
      </c>
      <c r="E1428" s="816">
        <v>1</v>
      </c>
      <c r="G1428" s="815" t="s">
        <v>986</v>
      </c>
      <c r="H1428" s="816">
        <v>9</v>
      </c>
      <c r="I1428" s="816">
        <v>159</v>
      </c>
      <c r="K1428" s="815" t="s">
        <v>689</v>
      </c>
      <c r="L1428" s="815" t="s">
        <v>983</v>
      </c>
      <c r="M1428" s="815" t="s">
        <v>689</v>
      </c>
      <c r="N1428" s="816">
        <v>106</v>
      </c>
      <c r="P1428" s="815" t="s">
        <v>986</v>
      </c>
      <c r="Q1428" s="816">
        <v>11</v>
      </c>
      <c r="R1428" s="816">
        <v>22</v>
      </c>
      <c r="S1428" s="879"/>
      <c r="U1428" s="815" t="s">
        <v>960</v>
      </c>
      <c r="V1428" s="815" t="s">
        <v>813</v>
      </c>
      <c r="W1428" s="816">
        <v>29</v>
      </c>
      <c r="X1428" s="815" t="s">
        <v>809</v>
      </c>
    </row>
    <row r="1429" spans="1:24" ht="15">
      <c r="A1429" s="815" t="s">
        <v>956</v>
      </c>
      <c r="B1429" s="815" t="s">
        <v>677</v>
      </c>
      <c r="C1429" s="815" t="s">
        <v>810</v>
      </c>
      <c r="D1429" s="815" t="s">
        <v>812</v>
      </c>
      <c r="E1429" s="816">
        <v>1287</v>
      </c>
      <c r="G1429" s="815" t="s">
        <v>986</v>
      </c>
      <c r="H1429" s="816">
        <v>10</v>
      </c>
      <c r="I1429" s="816">
        <v>135</v>
      </c>
      <c r="K1429" s="815" t="s">
        <v>689</v>
      </c>
      <c r="L1429" s="815" t="s">
        <v>983</v>
      </c>
      <c r="M1429" s="815" t="s">
        <v>690</v>
      </c>
      <c r="N1429" s="816">
        <v>18</v>
      </c>
      <c r="P1429" s="815" t="s">
        <v>986</v>
      </c>
      <c r="Q1429" s="816">
        <v>12</v>
      </c>
      <c r="R1429" s="816">
        <v>30</v>
      </c>
      <c r="S1429" s="879"/>
      <c r="U1429" s="815" t="s">
        <v>940</v>
      </c>
      <c r="V1429" s="815" t="s">
        <v>814</v>
      </c>
      <c r="W1429" s="816">
        <v>2</v>
      </c>
      <c r="X1429" s="815" t="s">
        <v>810</v>
      </c>
    </row>
    <row r="1430" spans="1:24" ht="15">
      <c r="A1430" s="815" t="s">
        <v>956</v>
      </c>
      <c r="B1430" s="815" t="s">
        <v>677</v>
      </c>
      <c r="C1430" s="815" t="s">
        <v>810</v>
      </c>
      <c r="D1430" s="815" t="s">
        <v>811</v>
      </c>
      <c r="E1430" s="816">
        <v>1047</v>
      </c>
      <c r="G1430" s="815" t="s">
        <v>986</v>
      </c>
      <c r="H1430" s="816">
        <v>11</v>
      </c>
      <c r="I1430" s="816">
        <v>84</v>
      </c>
      <c r="K1430" s="815" t="s">
        <v>689</v>
      </c>
      <c r="L1430" s="815" t="s">
        <v>983</v>
      </c>
      <c r="M1430" s="815" t="s">
        <v>691</v>
      </c>
      <c r="N1430" s="816">
        <v>8544</v>
      </c>
      <c r="P1430" s="815" t="s">
        <v>987</v>
      </c>
      <c r="Q1430" s="816">
        <v>0</v>
      </c>
      <c r="R1430" s="816">
        <v>24</v>
      </c>
      <c r="S1430" s="879"/>
      <c r="U1430" s="815" t="s">
        <v>940</v>
      </c>
      <c r="V1430" s="815" t="s">
        <v>814</v>
      </c>
      <c r="W1430" s="816">
        <v>1</v>
      </c>
      <c r="X1430" s="815" t="s">
        <v>809</v>
      </c>
    </row>
    <row r="1431" spans="1:24" ht="15">
      <c r="A1431" s="815" t="s">
        <v>956</v>
      </c>
      <c r="B1431" s="815" t="s">
        <v>677</v>
      </c>
      <c r="C1431" s="815" t="s">
        <v>809</v>
      </c>
      <c r="D1431" s="815" t="s">
        <v>812</v>
      </c>
      <c r="E1431" s="816">
        <v>1168</v>
      </c>
      <c r="G1431" s="815" t="s">
        <v>986</v>
      </c>
      <c r="H1431" s="816">
        <v>12</v>
      </c>
      <c r="I1431" s="816">
        <v>115</v>
      </c>
      <c r="K1431" s="815" t="s">
        <v>690</v>
      </c>
      <c r="L1431" s="815" t="s">
        <v>873</v>
      </c>
      <c r="M1431" s="815" t="s">
        <v>677</v>
      </c>
      <c r="N1431" s="816">
        <v>1</v>
      </c>
      <c r="P1431" s="815" t="s">
        <v>987</v>
      </c>
      <c r="Q1431" s="816">
        <v>1</v>
      </c>
      <c r="R1431" s="816">
        <v>134</v>
      </c>
      <c r="S1431" s="879"/>
      <c r="U1431" s="815" t="s">
        <v>940</v>
      </c>
      <c r="V1431" s="815" t="s">
        <v>813</v>
      </c>
      <c r="W1431" s="816">
        <v>1</v>
      </c>
      <c r="X1431" s="815" t="s">
        <v>810</v>
      </c>
    </row>
    <row r="1432" spans="1:24" ht="15">
      <c r="A1432" s="815" t="s">
        <v>956</v>
      </c>
      <c r="B1432" s="815" t="s">
        <v>677</v>
      </c>
      <c r="C1432" s="815" t="s">
        <v>809</v>
      </c>
      <c r="D1432" s="815" t="s">
        <v>811</v>
      </c>
      <c r="E1432" s="816">
        <v>795</v>
      </c>
      <c r="G1432" s="815" t="s">
        <v>987</v>
      </c>
      <c r="H1432" s="816">
        <v>0</v>
      </c>
      <c r="I1432" s="816">
        <v>17</v>
      </c>
      <c r="K1432" s="815" t="s">
        <v>690</v>
      </c>
      <c r="L1432" s="815" t="s">
        <v>873</v>
      </c>
      <c r="M1432" s="815" t="s">
        <v>851</v>
      </c>
      <c r="N1432" s="816">
        <v>48</v>
      </c>
      <c r="P1432" s="815" t="s">
        <v>987</v>
      </c>
      <c r="Q1432" s="816">
        <v>2</v>
      </c>
      <c r="R1432" s="816">
        <v>442</v>
      </c>
      <c r="S1432" s="879"/>
      <c r="U1432" s="815" t="s">
        <v>940</v>
      </c>
      <c r="V1432" s="815" t="s">
        <v>813</v>
      </c>
      <c r="W1432" s="816">
        <v>6</v>
      </c>
      <c r="X1432" s="815" t="s">
        <v>809</v>
      </c>
    </row>
    <row r="1433" spans="1:24" ht="15">
      <c r="A1433" s="815" t="s">
        <v>956</v>
      </c>
      <c r="B1433" s="815" t="s">
        <v>681</v>
      </c>
      <c r="C1433" s="815" t="s">
        <v>810</v>
      </c>
      <c r="D1433" s="815" t="s">
        <v>812</v>
      </c>
      <c r="E1433" s="816">
        <v>499</v>
      </c>
      <c r="G1433" s="815" t="s">
        <v>987</v>
      </c>
      <c r="H1433" s="816">
        <v>1</v>
      </c>
      <c r="I1433" s="816">
        <v>128</v>
      </c>
      <c r="K1433" s="815" t="s">
        <v>690</v>
      </c>
      <c r="L1433" s="815" t="s">
        <v>873</v>
      </c>
      <c r="M1433" s="815" t="s">
        <v>853</v>
      </c>
      <c r="N1433" s="816">
        <v>11</v>
      </c>
      <c r="P1433" s="815" t="s">
        <v>987</v>
      </c>
      <c r="Q1433" s="816">
        <v>3</v>
      </c>
      <c r="R1433" s="816">
        <v>237</v>
      </c>
      <c r="S1433" s="879"/>
      <c r="U1433" s="815" t="s">
        <v>870</v>
      </c>
      <c r="V1433" s="815" t="s">
        <v>814</v>
      </c>
      <c r="W1433" s="816">
        <v>1</v>
      </c>
      <c r="X1433" s="815" t="s">
        <v>810</v>
      </c>
    </row>
    <row r="1434" spans="1:24" ht="15">
      <c r="A1434" s="815" t="s">
        <v>956</v>
      </c>
      <c r="B1434" s="815" t="s">
        <v>681</v>
      </c>
      <c r="C1434" s="815" t="s">
        <v>810</v>
      </c>
      <c r="D1434" s="815" t="s">
        <v>811</v>
      </c>
      <c r="E1434" s="816">
        <v>336</v>
      </c>
      <c r="G1434" s="815" t="s">
        <v>987</v>
      </c>
      <c r="H1434" s="816">
        <v>2</v>
      </c>
      <c r="I1434" s="816">
        <v>337</v>
      </c>
      <c r="K1434" s="815" t="s">
        <v>690</v>
      </c>
      <c r="L1434" s="815" t="s">
        <v>873</v>
      </c>
      <c r="M1434" s="815" t="s">
        <v>681</v>
      </c>
      <c r="N1434" s="816">
        <v>16</v>
      </c>
      <c r="P1434" s="815" t="s">
        <v>987</v>
      </c>
      <c r="Q1434" s="816">
        <v>4</v>
      </c>
      <c r="R1434" s="816">
        <v>1420</v>
      </c>
      <c r="S1434" s="879"/>
      <c r="U1434" s="815" t="s">
        <v>870</v>
      </c>
      <c r="V1434" s="815" t="s">
        <v>813</v>
      </c>
      <c r="W1434" s="816">
        <v>1</v>
      </c>
      <c r="X1434" s="815" t="s">
        <v>810</v>
      </c>
    </row>
    <row r="1435" spans="1:24" ht="15">
      <c r="A1435" s="815" t="s">
        <v>956</v>
      </c>
      <c r="B1435" s="815" t="s">
        <v>681</v>
      </c>
      <c r="C1435" s="815" t="s">
        <v>809</v>
      </c>
      <c r="D1435" s="815" t="s">
        <v>812</v>
      </c>
      <c r="E1435" s="816">
        <v>445</v>
      </c>
      <c r="G1435" s="815" t="s">
        <v>987</v>
      </c>
      <c r="H1435" s="816">
        <v>3</v>
      </c>
      <c r="I1435" s="816">
        <v>199</v>
      </c>
      <c r="K1435" s="815" t="s">
        <v>690</v>
      </c>
      <c r="L1435" s="815" t="s">
        <v>873</v>
      </c>
      <c r="M1435" s="815" t="s">
        <v>857</v>
      </c>
      <c r="N1435" s="816">
        <v>13</v>
      </c>
      <c r="P1435" s="815" t="s">
        <v>987</v>
      </c>
      <c r="Q1435" s="816">
        <v>5</v>
      </c>
      <c r="R1435" s="816">
        <v>270</v>
      </c>
      <c r="S1435" s="879"/>
      <c r="U1435" s="815" t="s">
        <v>870</v>
      </c>
      <c r="V1435" s="815" t="s">
        <v>813</v>
      </c>
      <c r="W1435" s="816">
        <v>2</v>
      </c>
      <c r="X1435" s="815" t="s">
        <v>809</v>
      </c>
    </row>
    <row r="1436" spans="1:24" ht="15">
      <c r="A1436" s="815" t="s">
        <v>956</v>
      </c>
      <c r="B1436" s="815" t="s">
        <v>681</v>
      </c>
      <c r="C1436" s="815" t="s">
        <v>809</v>
      </c>
      <c r="D1436" s="815" t="s">
        <v>811</v>
      </c>
      <c r="E1436" s="816">
        <v>283</v>
      </c>
      <c r="G1436" s="815" t="s">
        <v>987</v>
      </c>
      <c r="H1436" s="816">
        <v>4</v>
      </c>
      <c r="I1436" s="816">
        <v>1039</v>
      </c>
      <c r="K1436" s="815" t="s">
        <v>690</v>
      </c>
      <c r="L1436" s="815" t="s">
        <v>873</v>
      </c>
      <c r="M1436" s="815" t="s">
        <v>858</v>
      </c>
      <c r="N1436" s="816">
        <v>3</v>
      </c>
      <c r="P1436" s="815" t="s">
        <v>987</v>
      </c>
      <c r="Q1436" s="816">
        <v>6</v>
      </c>
      <c r="R1436" s="816">
        <v>271</v>
      </c>
      <c r="S1436" s="879"/>
      <c r="U1436" s="815" t="s">
        <v>961</v>
      </c>
      <c r="V1436" s="815" t="s">
        <v>815</v>
      </c>
      <c r="W1436" s="816">
        <v>1</v>
      </c>
      <c r="X1436" s="815" t="s">
        <v>809</v>
      </c>
    </row>
    <row r="1437" spans="1:24" ht="15">
      <c r="A1437" s="815" t="s">
        <v>956</v>
      </c>
      <c r="B1437" s="815" t="s">
        <v>683</v>
      </c>
      <c r="C1437" s="815" t="s">
        <v>810</v>
      </c>
      <c r="D1437" s="815" t="s">
        <v>812</v>
      </c>
      <c r="E1437" s="816">
        <v>5</v>
      </c>
      <c r="G1437" s="815" t="s">
        <v>987</v>
      </c>
      <c r="H1437" s="816">
        <v>5</v>
      </c>
      <c r="I1437" s="816">
        <v>210</v>
      </c>
      <c r="K1437" s="815" t="s">
        <v>690</v>
      </c>
      <c r="L1437" s="815" t="s">
        <v>873</v>
      </c>
      <c r="M1437" s="815" t="s">
        <v>859</v>
      </c>
      <c r="N1437" s="816">
        <v>3</v>
      </c>
      <c r="P1437" s="815" t="s">
        <v>987</v>
      </c>
      <c r="Q1437" s="816">
        <v>7</v>
      </c>
      <c r="R1437" s="816">
        <v>253</v>
      </c>
      <c r="S1437" s="879"/>
      <c r="U1437" s="815" t="s">
        <v>961</v>
      </c>
      <c r="V1437" s="815" t="s">
        <v>814</v>
      </c>
      <c r="W1437" s="816">
        <v>82</v>
      </c>
      <c r="X1437" s="815" t="s">
        <v>810</v>
      </c>
    </row>
    <row r="1438" spans="1:24" ht="15">
      <c r="A1438" s="815" t="s">
        <v>956</v>
      </c>
      <c r="B1438" s="815" t="s">
        <v>683</v>
      </c>
      <c r="C1438" s="815" t="s">
        <v>810</v>
      </c>
      <c r="D1438" s="815" t="s">
        <v>811</v>
      </c>
      <c r="E1438" s="816">
        <v>8</v>
      </c>
      <c r="G1438" s="815" t="s">
        <v>987</v>
      </c>
      <c r="H1438" s="816">
        <v>6</v>
      </c>
      <c r="I1438" s="816">
        <v>278</v>
      </c>
      <c r="K1438" s="815" t="s">
        <v>690</v>
      </c>
      <c r="L1438" s="815" t="s">
        <v>873</v>
      </c>
      <c r="M1438" s="815" t="s">
        <v>861</v>
      </c>
      <c r="N1438" s="816">
        <v>11</v>
      </c>
      <c r="P1438" s="815" t="s">
        <v>987</v>
      </c>
      <c r="Q1438" s="816">
        <v>8</v>
      </c>
      <c r="R1438" s="816">
        <v>168</v>
      </c>
      <c r="S1438" s="879"/>
      <c r="U1438" s="815" t="s">
        <v>961</v>
      </c>
      <c r="V1438" s="815" t="s">
        <v>814</v>
      </c>
      <c r="W1438" s="816">
        <v>44</v>
      </c>
      <c r="X1438" s="815" t="s">
        <v>809</v>
      </c>
    </row>
    <row r="1439" spans="1:24" ht="15">
      <c r="A1439" s="815" t="s">
        <v>956</v>
      </c>
      <c r="B1439" s="815" t="s">
        <v>683</v>
      </c>
      <c r="C1439" s="815" t="s">
        <v>809</v>
      </c>
      <c r="D1439" s="815" t="s">
        <v>812</v>
      </c>
      <c r="E1439" s="816">
        <v>7</v>
      </c>
      <c r="G1439" s="815" t="s">
        <v>987</v>
      </c>
      <c r="H1439" s="816">
        <v>7</v>
      </c>
      <c r="I1439" s="816">
        <v>301</v>
      </c>
      <c r="K1439" s="815" t="s">
        <v>690</v>
      </c>
      <c r="L1439" s="815" t="s">
        <v>873</v>
      </c>
      <c r="M1439" s="815" t="s">
        <v>863</v>
      </c>
      <c r="N1439" s="816">
        <v>61</v>
      </c>
      <c r="P1439" s="815" t="s">
        <v>987</v>
      </c>
      <c r="Q1439" s="816">
        <v>9</v>
      </c>
      <c r="R1439" s="816">
        <v>137</v>
      </c>
      <c r="S1439" s="879"/>
      <c r="U1439" s="815" t="s">
        <v>961</v>
      </c>
      <c r="V1439" s="815" t="s">
        <v>813</v>
      </c>
      <c r="W1439" s="816">
        <v>47</v>
      </c>
      <c r="X1439" s="815" t="s">
        <v>810</v>
      </c>
    </row>
    <row r="1440" spans="1:24" ht="15">
      <c r="A1440" s="815" t="s">
        <v>956</v>
      </c>
      <c r="B1440" s="815" t="s">
        <v>683</v>
      </c>
      <c r="C1440" s="815" t="s">
        <v>809</v>
      </c>
      <c r="D1440" s="815" t="s">
        <v>811</v>
      </c>
      <c r="E1440" s="816">
        <v>7</v>
      </c>
      <c r="G1440" s="815" t="s">
        <v>987</v>
      </c>
      <c r="H1440" s="816">
        <v>8</v>
      </c>
      <c r="I1440" s="816">
        <v>281</v>
      </c>
      <c r="K1440" s="815" t="s">
        <v>690</v>
      </c>
      <c r="L1440" s="815" t="s">
        <v>873</v>
      </c>
      <c r="M1440" s="815" t="s">
        <v>864</v>
      </c>
      <c r="N1440" s="816">
        <v>58</v>
      </c>
      <c r="P1440" s="815" t="s">
        <v>987</v>
      </c>
      <c r="Q1440" s="816">
        <v>10</v>
      </c>
      <c r="R1440" s="816">
        <v>108</v>
      </c>
      <c r="S1440" s="879"/>
      <c r="U1440" s="815" t="s">
        <v>961</v>
      </c>
      <c r="V1440" s="815" t="s">
        <v>813</v>
      </c>
      <c r="W1440" s="816">
        <v>80</v>
      </c>
      <c r="X1440" s="815" t="s">
        <v>809</v>
      </c>
    </row>
    <row r="1441" spans="1:24" ht="15">
      <c r="A1441" s="815" t="s">
        <v>956</v>
      </c>
      <c r="B1441" s="815" t="s">
        <v>815</v>
      </c>
      <c r="C1441" s="815" t="s">
        <v>809</v>
      </c>
      <c r="D1441" s="815" t="s">
        <v>811</v>
      </c>
      <c r="E1441" s="816">
        <v>2</v>
      </c>
      <c r="G1441" s="815" t="s">
        <v>987</v>
      </c>
      <c r="H1441" s="816">
        <v>9</v>
      </c>
      <c r="I1441" s="816">
        <v>224</v>
      </c>
      <c r="K1441" s="815" t="s">
        <v>690</v>
      </c>
      <c r="L1441" s="815" t="s">
        <v>873</v>
      </c>
      <c r="M1441" s="815" t="s">
        <v>865</v>
      </c>
      <c r="N1441" s="816">
        <v>5</v>
      </c>
      <c r="P1441" s="815" t="s">
        <v>987</v>
      </c>
      <c r="Q1441" s="816">
        <v>11</v>
      </c>
      <c r="R1441" s="816">
        <v>64</v>
      </c>
      <c r="S1441" s="879"/>
      <c r="U1441" s="815" t="s">
        <v>963</v>
      </c>
      <c r="V1441" s="815" t="s">
        <v>814</v>
      </c>
      <c r="W1441" s="816">
        <v>2</v>
      </c>
      <c r="X1441" s="815" t="s">
        <v>810</v>
      </c>
    </row>
    <row r="1442" spans="1:24" ht="15">
      <c r="A1442" s="815" t="s">
        <v>956</v>
      </c>
      <c r="B1442" s="815" t="s">
        <v>814</v>
      </c>
      <c r="C1442" s="815" t="s">
        <v>810</v>
      </c>
      <c r="D1442" s="815" t="s">
        <v>812</v>
      </c>
      <c r="E1442" s="816">
        <v>1</v>
      </c>
      <c r="G1442" s="815" t="s">
        <v>987</v>
      </c>
      <c r="H1442" s="816">
        <v>10</v>
      </c>
      <c r="I1442" s="816">
        <v>209</v>
      </c>
      <c r="K1442" s="815" t="s">
        <v>690</v>
      </c>
      <c r="L1442" s="815" t="s">
        <v>873</v>
      </c>
      <c r="M1442" s="815" t="s">
        <v>687</v>
      </c>
      <c r="N1442" s="816">
        <v>8686</v>
      </c>
      <c r="P1442" s="815" t="s">
        <v>987</v>
      </c>
      <c r="Q1442" s="816">
        <v>12</v>
      </c>
      <c r="R1442" s="816">
        <v>82</v>
      </c>
      <c r="S1442" s="879"/>
      <c r="U1442" s="815" t="s">
        <v>963</v>
      </c>
      <c r="V1442" s="815" t="s">
        <v>814</v>
      </c>
      <c r="W1442" s="816">
        <v>1</v>
      </c>
      <c r="X1442" s="815" t="s">
        <v>809</v>
      </c>
    </row>
    <row r="1443" spans="1:24" ht="15">
      <c r="A1443" s="815" t="s">
        <v>956</v>
      </c>
      <c r="B1443" s="815" t="s">
        <v>814</v>
      </c>
      <c r="C1443" s="815" t="s">
        <v>810</v>
      </c>
      <c r="D1443" s="815" t="s">
        <v>811</v>
      </c>
      <c r="E1443" s="816">
        <v>2</v>
      </c>
      <c r="G1443" s="815" t="s">
        <v>987</v>
      </c>
      <c r="H1443" s="816">
        <v>11</v>
      </c>
      <c r="I1443" s="816">
        <v>148</v>
      </c>
      <c r="K1443" s="815" t="s">
        <v>690</v>
      </c>
      <c r="L1443" s="815" t="s">
        <v>873</v>
      </c>
      <c r="M1443" s="815" t="s">
        <v>691</v>
      </c>
      <c r="N1443" s="816">
        <v>940</v>
      </c>
      <c r="P1443" s="815" t="s">
        <v>968</v>
      </c>
      <c r="Q1443" s="816">
        <v>0</v>
      </c>
      <c r="R1443" s="816">
        <v>4</v>
      </c>
      <c r="S1443" s="879"/>
      <c r="U1443" s="815" t="s">
        <v>963</v>
      </c>
      <c r="V1443" s="815" t="s">
        <v>813</v>
      </c>
      <c r="W1443" s="816">
        <v>2</v>
      </c>
      <c r="X1443" s="815" t="s">
        <v>810</v>
      </c>
    </row>
    <row r="1444" spans="1:24" ht="15">
      <c r="A1444" s="815" t="s">
        <v>956</v>
      </c>
      <c r="B1444" s="815" t="s">
        <v>814</v>
      </c>
      <c r="C1444" s="815" t="s">
        <v>809</v>
      </c>
      <c r="D1444" s="815" t="s">
        <v>811</v>
      </c>
      <c r="E1444" s="816">
        <v>1</v>
      </c>
      <c r="G1444" s="815" t="s">
        <v>987</v>
      </c>
      <c r="H1444" s="816">
        <v>12</v>
      </c>
      <c r="I1444" s="816">
        <v>222</v>
      </c>
      <c r="K1444" s="815" t="s">
        <v>690</v>
      </c>
      <c r="L1444" s="815" t="s">
        <v>877</v>
      </c>
      <c r="M1444" s="815" t="s">
        <v>677</v>
      </c>
      <c r="N1444" s="816">
        <v>105</v>
      </c>
      <c r="P1444" s="815" t="s">
        <v>968</v>
      </c>
      <c r="Q1444" s="816">
        <v>1</v>
      </c>
      <c r="R1444" s="816">
        <v>51</v>
      </c>
      <c r="S1444" s="879"/>
      <c r="U1444" s="815" t="s">
        <v>963</v>
      </c>
      <c r="V1444" s="815" t="s">
        <v>813</v>
      </c>
      <c r="W1444" s="816">
        <v>4</v>
      </c>
      <c r="X1444" s="815" t="s">
        <v>809</v>
      </c>
    </row>
    <row r="1445" spans="1:24" ht="15">
      <c r="A1445" s="815" t="s">
        <v>956</v>
      </c>
      <c r="B1445" s="815" t="s">
        <v>997</v>
      </c>
      <c r="C1445" s="815" t="s">
        <v>810</v>
      </c>
      <c r="D1445" s="815" t="s">
        <v>812</v>
      </c>
      <c r="E1445" s="816">
        <v>172</v>
      </c>
      <c r="G1445" s="815" t="s">
        <v>968</v>
      </c>
      <c r="H1445" s="816">
        <v>0</v>
      </c>
      <c r="I1445" s="816">
        <v>33</v>
      </c>
      <c r="K1445" s="815" t="s">
        <v>690</v>
      </c>
      <c r="L1445" s="815" t="s">
        <v>877</v>
      </c>
      <c r="M1445" s="815" t="s">
        <v>847</v>
      </c>
      <c r="N1445" s="816">
        <v>7</v>
      </c>
      <c r="P1445" s="815" t="s">
        <v>968</v>
      </c>
      <c r="Q1445" s="816">
        <v>2</v>
      </c>
      <c r="R1445" s="816">
        <v>131</v>
      </c>
      <c r="S1445" s="879"/>
      <c r="U1445" s="815" t="s">
        <v>902</v>
      </c>
      <c r="V1445" s="815" t="s">
        <v>814</v>
      </c>
      <c r="W1445" s="816">
        <v>5</v>
      </c>
      <c r="X1445" s="815" t="s">
        <v>810</v>
      </c>
    </row>
    <row r="1446" spans="1:24" ht="15">
      <c r="A1446" s="815" t="s">
        <v>956</v>
      </c>
      <c r="B1446" s="815" t="s">
        <v>997</v>
      </c>
      <c r="C1446" s="815" t="s">
        <v>810</v>
      </c>
      <c r="D1446" s="815" t="s">
        <v>811</v>
      </c>
      <c r="E1446" s="816">
        <v>114</v>
      </c>
      <c r="G1446" s="815" t="s">
        <v>968</v>
      </c>
      <c r="H1446" s="816">
        <v>1</v>
      </c>
      <c r="I1446" s="816">
        <v>188</v>
      </c>
      <c r="K1446" s="815" t="s">
        <v>690</v>
      </c>
      <c r="L1446" s="815" t="s">
        <v>877</v>
      </c>
      <c r="M1446" s="815" t="s">
        <v>848</v>
      </c>
      <c r="N1446" s="816">
        <v>1</v>
      </c>
      <c r="P1446" s="815" t="s">
        <v>968</v>
      </c>
      <c r="Q1446" s="816">
        <v>3</v>
      </c>
      <c r="R1446" s="816">
        <v>76</v>
      </c>
      <c r="S1446" s="879"/>
      <c r="U1446" s="815" t="s">
        <v>902</v>
      </c>
      <c r="V1446" s="815" t="s">
        <v>814</v>
      </c>
      <c r="W1446" s="816">
        <v>2</v>
      </c>
      <c r="X1446" s="815" t="s">
        <v>809</v>
      </c>
    </row>
    <row r="1447" spans="1:24" ht="15">
      <c r="A1447" s="815" t="s">
        <v>956</v>
      </c>
      <c r="B1447" s="815" t="s">
        <v>997</v>
      </c>
      <c r="C1447" s="815" t="s">
        <v>809</v>
      </c>
      <c r="D1447" s="815" t="s">
        <v>812</v>
      </c>
      <c r="E1447" s="816">
        <v>153</v>
      </c>
      <c r="G1447" s="815" t="s">
        <v>968</v>
      </c>
      <c r="H1447" s="816">
        <v>2</v>
      </c>
      <c r="I1447" s="816">
        <v>708</v>
      </c>
      <c r="K1447" s="815" t="s">
        <v>690</v>
      </c>
      <c r="L1447" s="815" t="s">
        <v>877</v>
      </c>
      <c r="M1447" s="815" t="s">
        <v>849</v>
      </c>
      <c r="N1447" s="816">
        <v>1</v>
      </c>
      <c r="P1447" s="815" t="s">
        <v>968</v>
      </c>
      <c r="Q1447" s="816">
        <v>4</v>
      </c>
      <c r="R1447" s="816">
        <v>435</v>
      </c>
      <c r="S1447" s="879"/>
      <c r="U1447" s="815" t="s">
        <v>902</v>
      </c>
      <c r="V1447" s="815" t="s">
        <v>813</v>
      </c>
      <c r="W1447" s="816">
        <v>12</v>
      </c>
      <c r="X1447" s="815" t="s">
        <v>809</v>
      </c>
    </row>
    <row r="1448" spans="1:24" ht="15">
      <c r="A1448" s="815" t="s">
        <v>956</v>
      </c>
      <c r="B1448" s="815" t="s">
        <v>997</v>
      </c>
      <c r="C1448" s="815" t="s">
        <v>809</v>
      </c>
      <c r="D1448" s="815" t="s">
        <v>811</v>
      </c>
      <c r="E1448" s="816">
        <v>93</v>
      </c>
      <c r="G1448" s="815" t="s">
        <v>968</v>
      </c>
      <c r="H1448" s="816">
        <v>3</v>
      </c>
      <c r="I1448" s="816">
        <v>352</v>
      </c>
      <c r="K1448" s="815" t="s">
        <v>690</v>
      </c>
      <c r="L1448" s="815" t="s">
        <v>877</v>
      </c>
      <c r="M1448" s="815" t="s">
        <v>850</v>
      </c>
      <c r="N1448" s="816">
        <v>18</v>
      </c>
      <c r="P1448" s="815" t="s">
        <v>968</v>
      </c>
      <c r="Q1448" s="816">
        <v>5</v>
      </c>
      <c r="R1448" s="816">
        <v>39</v>
      </c>
      <c r="S1448" s="879"/>
      <c r="U1448" s="815" t="s">
        <v>967</v>
      </c>
      <c r="V1448" s="815" t="s">
        <v>813</v>
      </c>
      <c r="W1448" s="816">
        <v>1</v>
      </c>
      <c r="X1448" s="815" t="s">
        <v>809</v>
      </c>
    </row>
    <row r="1449" spans="1:24" ht="15">
      <c r="A1449" s="815" t="s">
        <v>956</v>
      </c>
      <c r="B1449" s="815" t="s">
        <v>998</v>
      </c>
      <c r="C1449" s="815" t="s">
        <v>810</v>
      </c>
      <c r="D1449" s="815" t="s">
        <v>811</v>
      </c>
      <c r="E1449" s="816">
        <v>1</v>
      </c>
      <c r="G1449" s="815" t="s">
        <v>968</v>
      </c>
      <c r="H1449" s="816">
        <v>4</v>
      </c>
      <c r="I1449" s="816">
        <v>1449</v>
      </c>
      <c r="K1449" s="815" t="s">
        <v>690</v>
      </c>
      <c r="L1449" s="815" t="s">
        <v>877</v>
      </c>
      <c r="M1449" s="815" t="s">
        <v>851</v>
      </c>
      <c r="N1449" s="816">
        <v>10</v>
      </c>
      <c r="P1449" s="815" t="s">
        <v>968</v>
      </c>
      <c r="Q1449" s="816">
        <v>6</v>
      </c>
      <c r="R1449" s="816">
        <v>33</v>
      </c>
      <c r="S1449" s="879"/>
      <c r="U1449" s="815" t="s">
        <v>904</v>
      </c>
      <c r="V1449" s="815" t="s">
        <v>814</v>
      </c>
      <c r="W1449" s="816">
        <v>7</v>
      </c>
      <c r="X1449" s="815" t="s">
        <v>810</v>
      </c>
    </row>
    <row r="1450" spans="1:24" ht="15">
      <c r="A1450" s="815" t="s">
        <v>956</v>
      </c>
      <c r="B1450" s="815" t="s">
        <v>998</v>
      </c>
      <c r="C1450" s="815" t="s">
        <v>809</v>
      </c>
      <c r="D1450" s="815" t="s">
        <v>812</v>
      </c>
      <c r="E1450" s="816">
        <v>1</v>
      </c>
      <c r="G1450" s="815" t="s">
        <v>968</v>
      </c>
      <c r="H1450" s="816">
        <v>5</v>
      </c>
      <c r="I1450" s="816">
        <v>211</v>
      </c>
      <c r="K1450" s="815" t="s">
        <v>690</v>
      </c>
      <c r="L1450" s="815" t="s">
        <v>877</v>
      </c>
      <c r="M1450" s="815" t="s">
        <v>852</v>
      </c>
      <c r="N1450" s="816">
        <v>352</v>
      </c>
      <c r="P1450" s="815" t="s">
        <v>968</v>
      </c>
      <c r="Q1450" s="816">
        <v>7</v>
      </c>
      <c r="R1450" s="816">
        <v>26</v>
      </c>
      <c r="S1450" s="879"/>
      <c r="U1450" s="815" t="s">
        <v>904</v>
      </c>
      <c r="V1450" s="815" t="s">
        <v>814</v>
      </c>
      <c r="W1450" s="816">
        <v>5</v>
      </c>
      <c r="X1450" s="815" t="s">
        <v>809</v>
      </c>
    </row>
    <row r="1451" spans="1:24" ht="15">
      <c r="A1451" s="815" t="s">
        <v>957</v>
      </c>
      <c r="B1451" s="815" t="s">
        <v>996</v>
      </c>
      <c r="C1451" s="815" t="s">
        <v>809</v>
      </c>
      <c r="D1451" s="815" t="s">
        <v>811</v>
      </c>
      <c r="E1451" s="816">
        <v>1</v>
      </c>
      <c r="G1451" s="815" t="s">
        <v>968</v>
      </c>
      <c r="H1451" s="816">
        <v>6</v>
      </c>
      <c r="I1451" s="816">
        <v>190</v>
      </c>
      <c r="K1451" s="815" t="s">
        <v>690</v>
      </c>
      <c r="L1451" s="815" t="s">
        <v>877</v>
      </c>
      <c r="M1451" s="815" t="s">
        <v>853</v>
      </c>
      <c r="N1451" s="816">
        <v>10</v>
      </c>
      <c r="P1451" s="815" t="s">
        <v>968</v>
      </c>
      <c r="Q1451" s="816">
        <v>8</v>
      </c>
      <c r="R1451" s="816">
        <v>18</v>
      </c>
      <c r="S1451" s="879"/>
      <c r="U1451" s="815" t="s">
        <v>904</v>
      </c>
      <c r="V1451" s="815" t="s">
        <v>813</v>
      </c>
      <c r="W1451" s="816">
        <v>8</v>
      </c>
      <c r="X1451" s="815" t="s">
        <v>810</v>
      </c>
    </row>
    <row r="1452" spans="1:24" ht="15">
      <c r="A1452" s="815" t="s">
        <v>957</v>
      </c>
      <c r="B1452" s="815" t="s">
        <v>677</v>
      </c>
      <c r="C1452" s="815" t="s">
        <v>810</v>
      </c>
      <c r="D1452" s="815" t="s">
        <v>812</v>
      </c>
      <c r="E1452" s="816">
        <v>522</v>
      </c>
      <c r="G1452" s="815" t="s">
        <v>968</v>
      </c>
      <c r="H1452" s="816">
        <v>7</v>
      </c>
      <c r="I1452" s="816">
        <v>165</v>
      </c>
      <c r="K1452" s="815" t="s">
        <v>690</v>
      </c>
      <c r="L1452" s="815" t="s">
        <v>877</v>
      </c>
      <c r="M1452" s="815" t="s">
        <v>854</v>
      </c>
      <c r="N1452" s="816">
        <v>197</v>
      </c>
      <c r="P1452" s="815" t="s">
        <v>968</v>
      </c>
      <c r="Q1452" s="816">
        <v>9</v>
      </c>
      <c r="R1452" s="816">
        <v>13</v>
      </c>
      <c r="S1452" s="879"/>
      <c r="U1452" s="815" t="s">
        <v>904</v>
      </c>
      <c r="V1452" s="815" t="s">
        <v>813</v>
      </c>
      <c r="W1452" s="816">
        <v>14</v>
      </c>
      <c r="X1452" s="815" t="s">
        <v>809</v>
      </c>
    </row>
    <row r="1453" spans="1:24" ht="15">
      <c r="A1453" s="815" t="s">
        <v>957</v>
      </c>
      <c r="B1453" s="815" t="s">
        <v>677</v>
      </c>
      <c r="C1453" s="815" t="s">
        <v>810</v>
      </c>
      <c r="D1453" s="815" t="s">
        <v>811</v>
      </c>
      <c r="E1453" s="816">
        <v>2449</v>
      </c>
      <c r="G1453" s="815" t="s">
        <v>968</v>
      </c>
      <c r="H1453" s="816">
        <v>8</v>
      </c>
      <c r="I1453" s="816">
        <v>169</v>
      </c>
      <c r="K1453" s="815" t="s">
        <v>690</v>
      </c>
      <c r="L1453" s="815" t="s">
        <v>877</v>
      </c>
      <c r="M1453" s="815" t="s">
        <v>855</v>
      </c>
      <c r="N1453" s="816">
        <v>3</v>
      </c>
      <c r="P1453" s="815" t="s">
        <v>968</v>
      </c>
      <c r="Q1453" s="816">
        <v>10</v>
      </c>
      <c r="R1453" s="816">
        <v>6</v>
      </c>
      <c r="S1453" s="879"/>
      <c r="U1453" s="815" t="s">
        <v>887</v>
      </c>
      <c r="V1453" s="815" t="s">
        <v>813</v>
      </c>
      <c r="W1453" s="816">
        <v>3</v>
      </c>
      <c r="X1453" s="815" t="s">
        <v>810</v>
      </c>
    </row>
    <row r="1454" spans="1:24" ht="15">
      <c r="A1454" s="815" t="s">
        <v>957</v>
      </c>
      <c r="B1454" s="815" t="s">
        <v>677</v>
      </c>
      <c r="C1454" s="815" t="s">
        <v>809</v>
      </c>
      <c r="D1454" s="815" t="s">
        <v>812</v>
      </c>
      <c r="E1454" s="816">
        <v>542</v>
      </c>
      <c r="G1454" s="815" t="s">
        <v>968</v>
      </c>
      <c r="H1454" s="816">
        <v>9</v>
      </c>
      <c r="I1454" s="816">
        <v>145</v>
      </c>
      <c r="K1454" s="815" t="s">
        <v>690</v>
      </c>
      <c r="L1454" s="815" t="s">
        <v>877</v>
      </c>
      <c r="M1454" s="815" t="s">
        <v>856</v>
      </c>
      <c r="N1454" s="816">
        <v>6</v>
      </c>
      <c r="P1454" s="815" t="s">
        <v>968</v>
      </c>
      <c r="Q1454" s="816">
        <v>11</v>
      </c>
      <c r="R1454" s="816">
        <v>5</v>
      </c>
      <c r="S1454" s="879"/>
      <c r="U1454" s="815" t="s">
        <v>887</v>
      </c>
      <c r="V1454" s="815" t="s">
        <v>813</v>
      </c>
      <c r="W1454" s="816">
        <v>7</v>
      </c>
      <c r="X1454" s="815" t="s">
        <v>809</v>
      </c>
    </row>
    <row r="1455" spans="1:24" ht="15">
      <c r="A1455" s="815" t="s">
        <v>957</v>
      </c>
      <c r="B1455" s="815" t="s">
        <v>677</v>
      </c>
      <c r="C1455" s="815" t="s">
        <v>809</v>
      </c>
      <c r="D1455" s="815" t="s">
        <v>811</v>
      </c>
      <c r="E1455" s="816">
        <v>2386</v>
      </c>
      <c r="G1455" s="815" t="s">
        <v>968</v>
      </c>
      <c r="H1455" s="816">
        <v>10</v>
      </c>
      <c r="I1455" s="816">
        <v>96</v>
      </c>
      <c r="K1455" s="815" t="s">
        <v>690</v>
      </c>
      <c r="L1455" s="815" t="s">
        <v>877</v>
      </c>
      <c r="M1455" s="815" t="s">
        <v>681</v>
      </c>
      <c r="N1455" s="816">
        <v>39</v>
      </c>
      <c r="P1455" s="815" t="s">
        <v>968</v>
      </c>
      <c r="Q1455" s="816">
        <v>12</v>
      </c>
      <c r="R1455" s="816">
        <v>6</v>
      </c>
      <c r="S1455" s="879"/>
      <c r="U1455" s="815" t="s">
        <v>942</v>
      </c>
      <c r="V1455" s="815" t="s">
        <v>813</v>
      </c>
      <c r="W1455" s="816">
        <v>1</v>
      </c>
      <c r="X1455" s="815" t="s">
        <v>809</v>
      </c>
    </row>
    <row r="1456" spans="1:24" ht="15">
      <c r="A1456" s="815" t="s">
        <v>957</v>
      </c>
      <c r="B1456" s="815" t="s">
        <v>681</v>
      </c>
      <c r="C1456" s="815" t="s">
        <v>810</v>
      </c>
      <c r="D1456" s="815" t="s">
        <v>812</v>
      </c>
      <c r="E1456" s="816">
        <v>484</v>
      </c>
      <c r="G1456" s="815" t="s">
        <v>968</v>
      </c>
      <c r="H1456" s="816">
        <v>11</v>
      </c>
      <c r="I1456" s="816">
        <v>81</v>
      </c>
      <c r="K1456" s="815" t="s">
        <v>690</v>
      </c>
      <c r="L1456" s="815" t="s">
        <v>877</v>
      </c>
      <c r="M1456" s="815" t="s">
        <v>857</v>
      </c>
      <c r="N1456" s="816">
        <v>41</v>
      </c>
      <c r="P1456" s="815" t="s">
        <v>909</v>
      </c>
      <c r="Q1456" s="816">
        <v>0</v>
      </c>
      <c r="R1456" s="816">
        <v>616</v>
      </c>
      <c r="S1456" s="879"/>
      <c r="U1456" s="815" t="s">
        <v>971</v>
      </c>
      <c r="V1456" s="815" t="s">
        <v>814</v>
      </c>
      <c r="W1456" s="816">
        <v>20</v>
      </c>
      <c r="X1456" s="815" t="s">
        <v>810</v>
      </c>
    </row>
    <row r="1457" spans="1:24" ht="15">
      <c r="A1457" s="815" t="s">
        <v>957</v>
      </c>
      <c r="B1457" s="815" t="s">
        <v>681</v>
      </c>
      <c r="C1457" s="815" t="s">
        <v>810</v>
      </c>
      <c r="D1457" s="815" t="s">
        <v>811</v>
      </c>
      <c r="E1457" s="816">
        <v>1243</v>
      </c>
      <c r="G1457" s="815" t="s">
        <v>968</v>
      </c>
      <c r="H1457" s="816">
        <v>12</v>
      </c>
      <c r="I1457" s="816">
        <v>129</v>
      </c>
      <c r="K1457" s="815" t="s">
        <v>690</v>
      </c>
      <c r="L1457" s="815" t="s">
        <v>877</v>
      </c>
      <c r="M1457" s="815" t="s">
        <v>858</v>
      </c>
      <c r="N1457" s="816">
        <v>1</v>
      </c>
      <c r="P1457" s="815" t="s">
        <v>909</v>
      </c>
      <c r="Q1457" s="816">
        <v>1</v>
      </c>
      <c r="R1457" s="816">
        <v>2400</v>
      </c>
      <c r="S1457" s="879"/>
      <c r="U1457" s="815" t="s">
        <v>971</v>
      </c>
      <c r="V1457" s="815" t="s">
        <v>814</v>
      </c>
      <c r="W1457" s="816">
        <v>4</v>
      </c>
      <c r="X1457" s="815" t="s">
        <v>809</v>
      </c>
    </row>
    <row r="1458" spans="1:24" ht="15">
      <c r="A1458" s="815" t="s">
        <v>957</v>
      </c>
      <c r="B1458" s="815" t="s">
        <v>681</v>
      </c>
      <c r="C1458" s="815" t="s">
        <v>809</v>
      </c>
      <c r="D1458" s="815" t="s">
        <v>812</v>
      </c>
      <c r="E1458" s="816">
        <v>475</v>
      </c>
      <c r="G1458" s="815" t="s">
        <v>909</v>
      </c>
      <c r="H1458" s="816">
        <v>0</v>
      </c>
      <c r="I1458" s="816">
        <v>1536</v>
      </c>
      <c r="K1458" s="815" t="s">
        <v>690</v>
      </c>
      <c r="L1458" s="815" t="s">
        <v>877</v>
      </c>
      <c r="M1458" s="815" t="s">
        <v>859</v>
      </c>
      <c r="N1458" s="816">
        <v>6</v>
      </c>
      <c r="P1458" s="815" t="s">
        <v>909</v>
      </c>
      <c r="Q1458" s="816">
        <v>2</v>
      </c>
      <c r="R1458" s="816">
        <v>6863</v>
      </c>
      <c r="S1458" s="879"/>
      <c r="U1458" s="815" t="s">
        <v>971</v>
      </c>
      <c r="V1458" s="815" t="s">
        <v>813</v>
      </c>
      <c r="W1458" s="816">
        <v>8</v>
      </c>
      <c r="X1458" s="815" t="s">
        <v>810</v>
      </c>
    </row>
    <row r="1459" spans="1:24" ht="15">
      <c r="A1459" s="815" t="s">
        <v>957</v>
      </c>
      <c r="B1459" s="815" t="s">
        <v>681</v>
      </c>
      <c r="C1459" s="815" t="s">
        <v>809</v>
      </c>
      <c r="D1459" s="815" t="s">
        <v>811</v>
      </c>
      <c r="E1459" s="816">
        <v>1012</v>
      </c>
      <c r="G1459" s="815" t="s">
        <v>909</v>
      </c>
      <c r="H1459" s="816">
        <v>1</v>
      </c>
      <c r="I1459" s="816">
        <v>6605</v>
      </c>
      <c r="K1459" s="815" t="s">
        <v>690</v>
      </c>
      <c r="L1459" s="815" t="s">
        <v>877</v>
      </c>
      <c r="M1459" s="815" t="s">
        <v>861</v>
      </c>
      <c r="N1459" s="816">
        <v>2</v>
      </c>
      <c r="P1459" s="815" t="s">
        <v>909</v>
      </c>
      <c r="Q1459" s="816">
        <v>3</v>
      </c>
      <c r="R1459" s="816">
        <v>3108</v>
      </c>
      <c r="S1459" s="879"/>
      <c r="U1459" s="815" t="s">
        <v>971</v>
      </c>
      <c r="V1459" s="815" t="s">
        <v>813</v>
      </c>
      <c r="W1459" s="816">
        <v>11</v>
      </c>
      <c r="X1459" s="815" t="s">
        <v>809</v>
      </c>
    </row>
    <row r="1460" spans="1:24" ht="15">
      <c r="A1460" s="815" t="s">
        <v>957</v>
      </c>
      <c r="B1460" s="815" t="s">
        <v>683</v>
      </c>
      <c r="C1460" s="815" t="s">
        <v>810</v>
      </c>
      <c r="D1460" s="815" t="s">
        <v>812</v>
      </c>
      <c r="E1460" s="816">
        <v>20</v>
      </c>
      <c r="G1460" s="815" t="s">
        <v>909</v>
      </c>
      <c r="H1460" s="816">
        <v>2</v>
      </c>
      <c r="I1460" s="816">
        <v>20080</v>
      </c>
      <c r="K1460" s="815" t="s">
        <v>690</v>
      </c>
      <c r="L1460" s="815" t="s">
        <v>877</v>
      </c>
      <c r="M1460" s="815" t="s">
        <v>683</v>
      </c>
      <c r="N1460" s="816">
        <v>4</v>
      </c>
      <c r="P1460" s="815" t="s">
        <v>909</v>
      </c>
      <c r="Q1460" s="816">
        <v>4</v>
      </c>
      <c r="R1460" s="816">
        <v>17114</v>
      </c>
      <c r="S1460" s="879"/>
      <c r="U1460" s="815" t="s">
        <v>944</v>
      </c>
      <c r="V1460" s="815" t="s">
        <v>814</v>
      </c>
      <c r="W1460" s="816">
        <v>2</v>
      </c>
      <c r="X1460" s="815" t="s">
        <v>809</v>
      </c>
    </row>
    <row r="1461" spans="1:24" ht="15">
      <c r="A1461" s="815" t="s">
        <v>957</v>
      </c>
      <c r="B1461" s="815" t="s">
        <v>683</v>
      </c>
      <c r="C1461" s="815" t="s">
        <v>810</v>
      </c>
      <c r="D1461" s="815" t="s">
        <v>811</v>
      </c>
      <c r="E1461" s="816">
        <v>125</v>
      </c>
      <c r="G1461" s="815" t="s">
        <v>909</v>
      </c>
      <c r="H1461" s="816">
        <v>3</v>
      </c>
      <c r="I1461" s="816">
        <v>9117</v>
      </c>
      <c r="K1461" s="815" t="s">
        <v>690</v>
      </c>
      <c r="L1461" s="815" t="s">
        <v>877</v>
      </c>
      <c r="M1461" s="815" t="s">
        <v>863</v>
      </c>
      <c r="N1461" s="816">
        <v>25</v>
      </c>
      <c r="P1461" s="815" t="s">
        <v>909</v>
      </c>
      <c r="Q1461" s="816">
        <v>5</v>
      </c>
      <c r="R1461" s="816">
        <v>2157</v>
      </c>
      <c r="S1461" s="879"/>
      <c r="U1461" s="815" t="s">
        <v>944</v>
      </c>
      <c r="V1461" s="815" t="s">
        <v>813</v>
      </c>
      <c r="W1461" s="816">
        <v>2</v>
      </c>
      <c r="X1461" s="815" t="s">
        <v>809</v>
      </c>
    </row>
    <row r="1462" spans="1:24" ht="15">
      <c r="A1462" s="815" t="s">
        <v>957</v>
      </c>
      <c r="B1462" s="815" t="s">
        <v>683</v>
      </c>
      <c r="C1462" s="815" t="s">
        <v>809</v>
      </c>
      <c r="D1462" s="815" t="s">
        <v>812</v>
      </c>
      <c r="E1462" s="816">
        <v>16</v>
      </c>
      <c r="G1462" s="815" t="s">
        <v>909</v>
      </c>
      <c r="H1462" s="816">
        <v>4</v>
      </c>
      <c r="I1462" s="816">
        <v>35834</v>
      </c>
      <c r="K1462" s="815" t="s">
        <v>690</v>
      </c>
      <c r="L1462" s="815" t="s">
        <v>877</v>
      </c>
      <c r="M1462" s="815" t="s">
        <v>864</v>
      </c>
      <c r="N1462" s="816">
        <v>138</v>
      </c>
      <c r="P1462" s="815" t="s">
        <v>909</v>
      </c>
      <c r="Q1462" s="816">
        <v>6</v>
      </c>
      <c r="R1462" s="816">
        <v>1846</v>
      </c>
      <c r="S1462" s="879"/>
      <c r="U1462" s="815" t="s">
        <v>972</v>
      </c>
      <c r="V1462" s="815" t="s">
        <v>814</v>
      </c>
      <c r="W1462" s="816">
        <v>5</v>
      </c>
      <c r="X1462" s="815" t="s">
        <v>810</v>
      </c>
    </row>
    <row r="1463" spans="1:24" ht="15">
      <c r="A1463" s="815" t="s">
        <v>957</v>
      </c>
      <c r="B1463" s="815" t="s">
        <v>683</v>
      </c>
      <c r="C1463" s="815" t="s">
        <v>809</v>
      </c>
      <c r="D1463" s="815" t="s">
        <v>811</v>
      </c>
      <c r="E1463" s="816">
        <v>101</v>
      </c>
      <c r="G1463" s="815" t="s">
        <v>909</v>
      </c>
      <c r="H1463" s="816">
        <v>5</v>
      </c>
      <c r="I1463" s="816">
        <v>4330</v>
      </c>
      <c r="K1463" s="815" t="s">
        <v>690</v>
      </c>
      <c r="L1463" s="815" t="s">
        <v>877</v>
      </c>
      <c r="M1463" s="815" t="s">
        <v>684</v>
      </c>
      <c r="N1463" s="816">
        <v>22</v>
      </c>
      <c r="P1463" s="815" t="s">
        <v>909</v>
      </c>
      <c r="Q1463" s="816">
        <v>7</v>
      </c>
      <c r="R1463" s="816">
        <v>1503</v>
      </c>
      <c r="S1463" s="879"/>
      <c r="U1463" s="815" t="s">
        <v>972</v>
      </c>
      <c r="V1463" s="815" t="s">
        <v>814</v>
      </c>
      <c r="W1463" s="816">
        <v>2</v>
      </c>
      <c r="X1463" s="815" t="s">
        <v>809</v>
      </c>
    </row>
    <row r="1464" spans="1:24" ht="15">
      <c r="A1464" s="815" t="s">
        <v>957</v>
      </c>
      <c r="B1464" s="815" t="s">
        <v>815</v>
      </c>
      <c r="C1464" s="815" t="s">
        <v>810</v>
      </c>
      <c r="D1464" s="815" t="s">
        <v>811</v>
      </c>
      <c r="E1464" s="816">
        <v>7</v>
      </c>
      <c r="G1464" s="815" t="s">
        <v>909</v>
      </c>
      <c r="H1464" s="816">
        <v>6</v>
      </c>
      <c r="I1464" s="816">
        <v>4130</v>
      </c>
      <c r="K1464" s="815" t="s">
        <v>690</v>
      </c>
      <c r="L1464" s="815" t="s">
        <v>877</v>
      </c>
      <c r="M1464" s="815" t="s">
        <v>687</v>
      </c>
      <c r="N1464" s="816">
        <v>24246</v>
      </c>
      <c r="P1464" s="815" t="s">
        <v>909</v>
      </c>
      <c r="Q1464" s="816">
        <v>8</v>
      </c>
      <c r="R1464" s="816">
        <v>1013</v>
      </c>
      <c r="S1464" s="879"/>
      <c r="U1464" s="815" t="s">
        <v>972</v>
      </c>
      <c r="V1464" s="815" t="s">
        <v>813</v>
      </c>
      <c r="W1464" s="816">
        <v>2</v>
      </c>
      <c r="X1464" s="815" t="s">
        <v>810</v>
      </c>
    </row>
    <row r="1465" spans="1:24" ht="15">
      <c r="A1465" s="815" t="s">
        <v>957</v>
      </c>
      <c r="B1465" s="815" t="s">
        <v>815</v>
      </c>
      <c r="C1465" s="815" t="s">
        <v>809</v>
      </c>
      <c r="D1465" s="815" t="s">
        <v>811</v>
      </c>
      <c r="E1465" s="816">
        <v>7</v>
      </c>
      <c r="G1465" s="815" t="s">
        <v>909</v>
      </c>
      <c r="H1465" s="816">
        <v>7</v>
      </c>
      <c r="I1465" s="816">
        <v>3504</v>
      </c>
      <c r="K1465" s="815" t="s">
        <v>690</v>
      </c>
      <c r="L1465" s="815" t="s">
        <v>877</v>
      </c>
      <c r="M1465" s="815" t="s">
        <v>688</v>
      </c>
      <c r="N1465" s="816">
        <v>2</v>
      </c>
      <c r="P1465" s="815" t="s">
        <v>909</v>
      </c>
      <c r="Q1465" s="816">
        <v>9</v>
      </c>
      <c r="R1465" s="816">
        <v>625</v>
      </c>
      <c r="S1465" s="879"/>
      <c r="U1465" s="815" t="s">
        <v>972</v>
      </c>
      <c r="V1465" s="815" t="s">
        <v>813</v>
      </c>
      <c r="W1465" s="816">
        <v>6</v>
      </c>
      <c r="X1465" s="815" t="s">
        <v>809</v>
      </c>
    </row>
    <row r="1466" spans="1:24" ht="15">
      <c r="A1466" s="815" t="s">
        <v>957</v>
      </c>
      <c r="B1466" s="815" t="s">
        <v>814</v>
      </c>
      <c r="C1466" s="815" t="s">
        <v>809</v>
      </c>
      <c r="D1466" s="815" t="s">
        <v>811</v>
      </c>
      <c r="E1466" s="816">
        <v>3</v>
      </c>
      <c r="G1466" s="815" t="s">
        <v>909</v>
      </c>
      <c r="H1466" s="816">
        <v>8</v>
      </c>
      <c r="I1466" s="816">
        <v>3044</v>
      </c>
      <c r="K1466" s="815" t="s">
        <v>690</v>
      </c>
      <c r="L1466" s="815" t="s">
        <v>877</v>
      </c>
      <c r="M1466" s="815" t="s">
        <v>689</v>
      </c>
      <c r="N1466" s="816">
        <v>96</v>
      </c>
      <c r="P1466" s="815" t="s">
        <v>909</v>
      </c>
      <c r="Q1466" s="816">
        <v>10</v>
      </c>
      <c r="R1466" s="816">
        <v>360</v>
      </c>
      <c r="S1466" s="879"/>
      <c r="U1466" s="815" t="s">
        <v>872</v>
      </c>
      <c r="V1466" s="815" t="s">
        <v>814</v>
      </c>
      <c r="W1466" s="816">
        <v>14</v>
      </c>
      <c r="X1466" s="815" t="s">
        <v>810</v>
      </c>
    </row>
    <row r="1467" spans="1:24" ht="15">
      <c r="A1467" s="815" t="s">
        <v>957</v>
      </c>
      <c r="B1467" s="815" t="s">
        <v>997</v>
      </c>
      <c r="C1467" s="815" t="s">
        <v>810</v>
      </c>
      <c r="D1467" s="815" t="s">
        <v>812</v>
      </c>
      <c r="E1467" s="816">
        <v>289</v>
      </c>
      <c r="G1467" s="815" t="s">
        <v>909</v>
      </c>
      <c r="H1467" s="816">
        <v>9</v>
      </c>
      <c r="I1467" s="816">
        <v>2280</v>
      </c>
      <c r="K1467" s="815" t="s">
        <v>690</v>
      </c>
      <c r="L1467" s="815" t="s">
        <v>877</v>
      </c>
      <c r="M1467" s="815" t="s">
        <v>690</v>
      </c>
      <c r="N1467" s="816">
        <v>16</v>
      </c>
      <c r="P1467" s="815" t="s">
        <v>909</v>
      </c>
      <c r="Q1467" s="816">
        <v>11</v>
      </c>
      <c r="R1467" s="816">
        <v>224</v>
      </c>
      <c r="S1467" s="879"/>
      <c r="U1467" s="815" t="s">
        <v>872</v>
      </c>
      <c r="V1467" s="815" t="s">
        <v>814</v>
      </c>
      <c r="W1467" s="816">
        <v>3</v>
      </c>
      <c r="X1467" s="815" t="s">
        <v>809</v>
      </c>
    </row>
    <row r="1468" spans="1:24" ht="15">
      <c r="A1468" s="815" t="s">
        <v>957</v>
      </c>
      <c r="B1468" s="815" t="s">
        <v>997</v>
      </c>
      <c r="C1468" s="815" t="s">
        <v>810</v>
      </c>
      <c r="D1468" s="815" t="s">
        <v>811</v>
      </c>
      <c r="E1468" s="816">
        <v>897</v>
      </c>
      <c r="G1468" s="815" t="s">
        <v>909</v>
      </c>
      <c r="H1468" s="816">
        <v>10</v>
      </c>
      <c r="I1468" s="816">
        <v>1618</v>
      </c>
      <c r="K1468" s="815" t="s">
        <v>690</v>
      </c>
      <c r="L1468" s="815" t="s">
        <v>877</v>
      </c>
      <c r="M1468" s="815" t="s">
        <v>691</v>
      </c>
      <c r="N1468" s="816">
        <v>3131</v>
      </c>
      <c r="P1468" s="815" t="s">
        <v>909</v>
      </c>
      <c r="Q1468" s="816">
        <v>12</v>
      </c>
      <c r="R1468" s="816">
        <v>250</v>
      </c>
      <c r="S1468" s="879"/>
      <c r="U1468" s="815" t="s">
        <v>872</v>
      </c>
      <c r="V1468" s="815" t="s">
        <v>813</v>
      </c>
      <c r="W1468" s="816">
        <v>8</v>
      </c>
      <c r="X1468" s="815" t="s">
        <v>810</v>
      </c>
    </row>
    <row r="1469" spans="1:24" ht="15">
      <c r="A1469" s="815" t="s">
        <v>957</v>
      </c>
      <c r="B1469" s="815" t="s">
        <v>997</v>
      </c>
      <c r="C1469" s="815" t="s">
        <v>809</v>
      </c>
      <c r="D1469" s="815" t="s">
        <v>812</v>
      </c>
      <c r="E1469" s="816">
        <v>328</v>
      </c>
      <c r="G1469" s="815" t="s">
        <v>909</v>
      </c>
      <c r="H1469" s="816">
        <v>11</v>
      </c>
      <c r="I1469" s="816">
        <v>1081</v>
      </c>
      <c r="K1469" s="815" t="s">
        <v>690</v>
      </c>
      <c r="L1469" s="815" t="s">
        <v>879</v>
      </c>
      <c r="M1469" s="815" t="s">
        <v>677</v>
      </c>
      <c r="N1469" s="816">
        <v>1</v>
      </c>
      <c r="P1469" s="815" t="s">
        <v>951</v>
      </c>
      <c r="Q1469" s="816">
        <v>0</v>
      </c>
      <c r="R1469" s="816">
        <v>7</v>
      </c>
      <c r="S1469" s="879"/>
      <c r="U1469" s="815" t="s">
        <v>872</v>
      </c>
      <c r="V1469" s="815" t="s">
        <v>813</v>
      </c>
      <c r="W1469" s="816">
        <v>37</v>
      </c>
      <c r="X1469" s="815" t="s">
        <v>809</v>
      </c>
    </row>
    <row r="1470" spans="1:24" ht="15">
      <c r="A1470" s="815" t="s">
        <v>957</v>
      </c>
      <c r="B1470" s="815" t="s">
        <v>997</v>
      </c>
      <c r="C1470" s="815" t="s">
        <v>809</v>
      </c>
      <c r="D1470" s="815" t="s">
        <v>811</v>
      </c>
      <c r="E1470" s="816">
        <v>975</v>
      </c>
      <c r="G1470" s="815" t="s">
        <v>909</v>
      </c>
      <c r="H1470" s="816">
        <v>12</v>
      </c>
      <c r="I1470" s="816">
        <v>1687</v>
      </c>
      <c r="K1470" s="815" t="s">
        <v>690</v>
      </c>
      <c r="L1470" s="815" t="s">
        <v>879</v>
      </c>
      <c r="M1470" s="815" t="s">
        <v>852</v>
      </c>
      <c r="N1470" s="816">
        <v>130</v>
      </c>
      <c r="P1470" s="815" t="s">
        <v>951</v>
      </c>
      <c r="Q1470" s="816">
        <v>1</v>
      </c>
      <c r="R1470" s="816">
        <v>30</v>
      </c>
      <c r="S1470" s="879"/>
      <c r="U1470" s="815" t="s">
        <v>874</v>
      </c>
      <c r="V1470" s="815" t="s">
        <v>814</v>
      </c>
      <c r="W1470" s="816">
        <v>7</v>
      </c>
      <c r="X1470" s="815" t="s">
        <v>810</v>
      </c>
    </row>
    <row r="1471" spans="1:24" ht="15">
      <c r="A1471" s="815" t="s">
        <v>957</v>
      </c>
      <c r="B1471" s="815" t="s">
        <v>998</v>
      </c>
      <c r="C1471" s="815" t="s">
        <v>810</v>
      </c>
      <c r="D1471" s="815" t="s">
        <v>812</v>
      </c>
      <c r="E1471" s="816">
        <v>1</v>
      </c>
      <c r="G1471" s="815" t="s">
        <v>951</v>
      </c>
      <c r="H1471" s="816">
        <v>0</v>
      </c>
      <c r="I1471" s="816">
        <v>78</v>
      </c>
      <c r="K1471" s="815" t="s">
        <v>690</v>
      </c>
      <c r="L1471" s="815" t="s">
        <v>879</v>
      </c>
      <c r="M1471" s="815" t="s">
        <v>857</v>
      </c>
      <c r="N1471" s="816">
        <v>2</v>
      </c>
      <c r="P1471" s="815" t="s">
        <v>951</v>
      </c>
      <c r="Q1471" s="816">
        <v>2</v>
      </c>
      <c r="R1471" s="816">
        <v>89</v>
      </c>
      <c r="S1471" s="879"/>
      <c r="U1471" s="815" t="s">
        <v>874</v>
      </c>
      <c r="V1471" s="815" t="s">
        <v>814</v>
      </c>
      <c r="W1471" s="816">
        <v>1</v>
      </c>
      <c r="X1471" s="815" t="s">
        <v>809</v>
      </c>
    </row>
    <row r="1472" spans="1:24" ht="15">
      <c r="A1472" s="815" t="s">
        <v>957</v>
      </c>
      <c r="B1472" s="815" t="s">
        <v>998</v>
      </c>
      <c r="C1472" s="815" t="s">
        <v>810</v>
      </c>
      <c r="D1472" s="815" t="s">
        <v>811</v>
      </c>
      <c r="E1472" s="816">
        <v>14</v>
      </c>
      <c r="G1472" s="815" t="s">
        <v>951</v>
      </c>
      <c r="H1472" s="816">
        <v>1</v>
      </c>
      <c r="I1472" s="816">
        <v>302</v>
      </c>
      <c r="K1472" s="815" t="s">
        <v>690</v>
      </c>
      <c r="L1472" s="815" t="s">
        <v>879</v>
      </c>
      <c r="M1472" s="815" t="s">
        <v>858</v>
      </c>
      <c r="N1472" s="816">
        <v>2</v>
      </c>
      <c r="P1472" s="815" t="s">
        <v>951</v>
      </c>
      <c r="Q1472" s="816">
        <v>3</v>
      </c>
      <c r="R1472" s="816">
        <v>49</v>
      </c>
      <c r="S1472" s="879"/>
      <c r="U1472" s="815" t="s">
        <v>874</v>
      </c>
      <c r="V1472" s="815" t="s">
        <v>813</v>
      </c>
      <c r="W1472" s="816">
        <v>11</v>
      </c>
      <c r="X1472" s="815" t="s">
        <v>809</v>
      </c>
    </row>
    <row r="1473" spans="1:24" ht="15">
      <c r="A1473" s="815" t="s">
        <v>957</v>
      </c>
      <c r="B1473" s="815" t="s">
        <v>998</v>
      </c>
      <c r="C1473" s="815" t="s">
        <v>809</v>
      </c>
      <c r="D1473" s="815" t="s">
        <v>812</v>
      </c>
      <c r="E1473" s="816">
        <v>2</v>
      </c>
      <c r="G1473" s="815" t="s">
        <v>951</v>
      </c>
      <c r="H1473" s="816">
        <v>2</v>
      </c>
      <c r="I1473" s="816">
        <v>1026</v>
      </c>
      <c r="K1473" s="815" t="s">
        <v>690</v>
      </c>
      <c r="L1473" s="815" t="s">
        <v>879</v>
      </c>
      <c r="M1473" s="815" t="s">
        <v>859</v>
      </c>
      <c r="N1473" s="816">
        <v>8</v>
      </c>
      <c r="P1473" s="815" t="s">
        <v>951</v>
      </c>
      <c r="Q1473" s="816">
        <v>4</v>
      </c>
      <c r="R1473" s="816">
        <v>535</v>
      </c>
      <c r="S1473" s="879"/>
      <c r="U1473" s="815" t="s">
        <v>876</v>
      </c>
      <c r="V1473" s="815" t="s">
        <v>814</v>
      </c>
      <c r="W1473" s="816">
        <v>3</v>
      </c>
      <c r="X1473" s="815" t="s">
        <v>810</v>
      </c>
    </row>
    <row r="1474" spans="1:24" ht="15">
      <c r="A1474" s="815" t="s">
        <v>957</v>
      </c>
      <c r="B1474" s="815" t="s">
        <v>998</v>
      </c>
      <c r="C1474" s="815" t="s">
        <v>809</v>
      </c>
      <c r="D1474" s="815" t="s">
        <v>811</v>
      </c>
      <c r="E1474" s="816">
        <v>18</v>
      </c>
      <c r="G1474" s="815" t="s">
        <v>951</v>
      </c>
      <c r="H1474" s="816">
        <v>3</v>
      </c>
      <c r="I1474" s="816">
        <v>464</v>
      </c>
      <c r="K1474" s="815" t="s">
        <v>690</v>
      </c>
      <c r="L1474" s="815" t="s">
        <v>879</v>
      </c>
      <c r="M1474" s="815" t="s">
        <v>863</v>
      </c>
      <c r="N1474" s="816">
        <v>3</v>
      </c>
      <c r="P1474" s="815" t="s">
        <v>951</v>
      </c>
      <c r="Q1474" s="816">
        <v>5</v>
      </c>
      <c r="R1474" s="816">
        <v>53</v>
      </c>
      <c r="S1474" s="879"/>
      <c r="U1474" s="815" t="s">
        <v>876</v>
      </c>
      <c r="V1474" s="815" t="s">
        <v>813</v>
      </c>
      <c r="W1474" s="816">
        <v>2</v>
      </c>
      <c r="X1474" s="815" t="s">
        <v>810</v>
      </c>
    </row>
    <row r="1475" spans="1:24" ht="15">
      <c r="A1475" s="815" t="s">
        <v>958</v>
      </c>
      <c r="B1475" s="815" t="s">
        <v>996</v>
      </c>
      <c r="C1475" s="815" t="s">
        <v>810</v>
      </c>
      <c r="D1475" s="815" t="s">
        <v>812</v>
      </c>
      <c r="E1475" s="816">
        <v>4</v>
      </c>
      <c r="G1475" s="815" t="s">
        <v>951</v>
      </c>
      <c r="H1475" s="816">
        <v>4</v>
      </c>
      <c r="I1475" s="816">
        <v>1742</v>
      </c>
      <c r="K1475" s="815" t="s">
        <v>690</v>
      </c>
      <c r="L1475" s="815" t="s">
        <v>879</v>
      </c>
      <c r="M1475" s="815" t="s">
        <v>864</v>
      </c>
      <c r="N1475" s="816">
        <v>3</v>
      </c>
      <c r="P1475" s="815" t="s">
        <v>951</v>
      </c>
      <c r="Q1475" s="816">
        <v>6</v>
      </c>
      <c r="R1475" s="816">
        <v>33</v>
      </c>
      <c r="S1475" s="879"/>
      <c r="U1475" s="815" t="s">
        <v>876</v>
      </c>
      <c r="V1475" s="815" t="s">
        <v>813</v>
      </c>
      <c r="W1475" s="816">
        <v>21</v>
      </c>
      <c r="X1475" s="815" t="s">
        <v>809</v>
      </c>
    </row>
    <row r="1476" spans="1:24" ht="15">
      <c r="A1476" s="815" t="s">
        <v>958</v>
      </c>
      <c r="B1476" s="815" t="s">
        <v>996</v>
      </c>
      <c r="C1476" s="815" t="s">
        <v>810</v>
      </c>
      <c r="D1476" s="815" t="s">
        <v>811</v>
      </c>
      <c r="E1476" s="816">
        <v>80</v>
      </c>
      <c r="G1476" s="815" t="s">
        <v>951</v>
      </c>
      <c r="H1476" s="816">
        <v>5</v>
      </c>
      <c r="I1476" s="816">
        <v>252</v>
      </c>
      <c r="K1476" s="815" t="s">
        <v>690</v>
      </c>
      <c r="L1476" s="815" t="s">
        <v>879</v>
      </c>
      <c r="M1476" s="815" t="s">
        <v>687</v>
      </c>
      <c r="N1476" s="816">
        <v>2005</v>
      </c>
      <c r="P1476" s="815" t="s">
        <v>951</v>
      </c>
      <c r="Q1476" s="816">
        <v>7</v>
      </c>
      <c r="R1476" s="816">
        <v>28</v>
      </c>
      <c r="S1476" s="879"/>
      <c r="U1476" s="815" t="s">
        <v>917</v>
      </c>
      <c r="V1476" s="815" t="s">
        <v>814</v>
      </c>
      <c r="W1476" s="816">
        <v>12</v>
      </c>
      <c r="X1476" s="815" t="s">
        <v>810</v>
      </c>
    </row>
    <row r="1477" spans="1:24" ht="15">
      <c r="A1477" s="815" t="s">
        <v>958</v>
      </c>
      <c r="B1477" s="815" t="s">
        <v>996</v>
      </c>
      <c r="C1477" s="815" t="s">
        <v>809</v>
      </c>
      <c r="D1477" s="815" t="s">
        <v>812</v>
      </c>
      <c r="E1477" s="816">
        <v>8</v>
      </c>
      <c r="G1477" s="815" t="s">
        <v>951</v>
      </c>
      <c r="H1477" s="816">
        <v>6</v>
      </c>
      <c r="I1477" s="816">
        <v>282</v>
      </c>
      <c r="K1477" s="815" t="s">
        <v>690</v>
      </c>
      <c r="L1477" s="815" t="s">
        <v>879</v>
      </c>
      <c r="M1477" s="815" t="s">
        <v>691</v>
      </c>
      <c r="N1477" s="816">
        <v>524</v>
      </c>
      <c r="P1477" s="815" t="s">
        <v>951</v>
      </c>
      <c r="Q1477" s="816">
        <v>8</v>
      </c>
      <c r="R1477" s="816">
        <v>21</v>
      </c>
      <c r="S1477" s="879"/>
      <c r="U1477" s="815" t="s">
        <v>917</v>
      </c>
      <c r="V1477" s="815" t="s">
        <v>814</v>
      </c>
      <c r="W1477" s="816">
        <v>9</v>
      </c>
      <c r="X1477" s="815" t="s">
        <v>809</v>
      </c>
    </row>
    <row r="1478" spans="1:24" ht="15">
      <c r="A1478" s="815" t="s">
        <v>958</v>
      </c>
      <c r="B1478" s="815" t="s">
        <v>996</v>
      </c>
      <c r="C1478" s="815" t="s">
        <v>809</v>
      </c>
      <c r="D1478" s="815" t="s">
        <v>811</v>
      </c>
      <c r="E1478" s="816">
        <v>85</v>
      </c>
      <c r="G1478" s="815" t="s">
        <v>951</v>
      </c>
      <c r="H1478" s="816">
        <v>7</v>
      </c>
      <c r="I1478" s="816">
        <v>273</v>
      </c>
      <c r="K1478" s="815" t="s">
        <v>690</v>
      </c>
      <c r="L1478" s="815" t="s">
        <v>899</v>
      </c>
      <c r="M1478" s="815" t="s">
        <v>847</v>
      </c>
      <c r="N1478" s="816">
        <v>1</v>
      </c>
      <c r="P1478" s="815" t="s">
        <v>951</v>
      </c>
      <c r="Q1478" s="816">
        <v>9</v>
      </c>
      <c r="R1478" s="816">
        <v>12</v>
      </c>
      <c r="S1478" s="879"/>
      <c r="U1478" s="815" t="s">
        <v>917</v>
      </c>
      <c r="V1478" s="815" t="s">
        <v>813</v>
      </c>
      <c r="W1478" s="816">
        <v>11</v>
      </c>
      <c r="X1478" s="815" t="s">
        <v>810</v>
      </c>
    </row>
    <row r="1479" spans="1:24" ht="15">
      <c r="A1479" s="815" t="s">
        <v>958</v>
      </c>
      <c r="B1479" s="815" t="s">
        <v>677</v>
      </c>
      <c r="C1479" s="815" t="s">
        <v>810</v>
      </c>
      <c r="D1479" s="815" t="s">
        <v>812</v>
      </c>
      <c r="E1479" s="816">
        <v>162</v>
      </c>
      <c r="G1479" s="815" t="s">
        <v>951</v>
      </c>
      <c r="H1479" s="816">
        <v>8</v>
      </c>
      <c r="I1479" s="816">
        <v>261</v>
      </c>
      <c r="K1479" s="815" t="s">
        <v>690</v>
      </c>
      <c r="L1479" s="815" t="s">
        <v>899</v>
      </c>
      <c r="M1479" s="815" t="s">
        <v>848</v>
      </c>
      <c r="N1479" s="816">
        <v>2</v>
      </c>
      <c r="P1479" s="815" t="s">
        <v>951</v>
      </c>
      <c r="Q1479" s="816">
        <v>10</v>
      </c>
      <c r="R1479" s="816">
        <v>4</v>
      </c>
      <c r="S1479" s="879"/>
      <c r="U1479" s="815" t="s">
        <v>917</v>
      </c>
      <c r="V1479" s="815" t="s">
        <v>813</v>
      </c>
      <c r="W1479" s="816">
        <v>26</v>
      </c>
      <c r="X1479" s="815" t="s">
        <v>809</v>
      </c>
    </row>
    <row r="1480" spans="1:24" ht="15">
      <c r="A1480" s="815" t="s">
        <v>958</v>
      </c>
      <c r="B1480" s="815" t="s">
        <v>677</v>
      </c>
      <c r="C1480" s="815" t="s">
        <v>810</v>
      </c>
      <c r="D1480" s="815" t="s">
        <v>811</v>
      </c>
      <c r="E1480" s="816">
        <v>2003</v>
      </c>
      <c r="G1480" s="815" t="s">
        <v>951</v>
      </c>
      <c r="H1480" s="816">
        <v>9</v>
      </c>
      <c r="I1480" s="816">
        <v>196</v>
      </c>
      <c r="K1480" s="815" t="s">
        <v>690</v>
      </c>
      <c r="L1480" s="815" t="s">
        <v>899</v>
      </c>
      <c r="M1480" s="815" t="s">
        <v>853</v>
      </c>
      <c r="N1480" s="816">
        <v>2</v>
      </c>
      <c r="P1480" s="815" t="s">
        <v>951</v>
      </c>
      <c r="Q1480" s="816">
        <v>11</v>
      </c>
      <c r="R1480" s="816">
        <v>5</v>
      </c>
      <c r="S1480" s="879"/>
      <c r="U1480" s="815" t="s">
        <v>973</v>
      </c>
      <c r="V1480" s="815" t="s">
        <v>814</v>
      </c>
      <c r="W1480" s="816">
        <v>27</v>
      </c>
      <c r="X1480" s="815" t="s">
        <v>810</v>
      </c>
    </row>
    <row r="1481" spans="1:24" ht="15">
      <c r="A1481" s="815" t="s">
        <v>958</v>
      </c>
      <c r="B1481" s="815" t="s">
        <v>677</v>
      </c>
      <c r="C1481" s="815" t="s">
        <v>809</v>
      </c>
      <c r="D1481" s="815" t="s">
        <v>812</v>
      </c>
      <c r="E1481" s="816">
        <v>171</v>
      </c>
      <c r="G1481" s="815" t="s">
        <v>951</v>
      </c>
      <c r="H1481" s="816">
        <v>10</v>
      </c>
      <c r="I1481" s="816">
        <v>157</v>
      </c>
      <c r="K1481" s="815" t="s">
        <v>690</v>
      </c>
      <c r="L1481" s="815" t="s">
        <v>899</v>
      </c>
      <c r="M1481" s="815" t="s">
        <v>854</v>
      </c>
      <c r="N1481" s="816">
        <v>2</v>
      </c>
      <c r="P1481" s="815" t="s">
        <v>951</v>
      </c>
      <c r="Q1481" s="816">
        <v>12</v>
      </c>
      <c r="R1481" s="816">
        <v>4</v>
      </c>
      <c r="S1481" s="879"/>
      <c r="U1481" s="815" t="s">
        <v>973</v>
      </c>
      <c r="V1481" s="815" t="s">
        <v>814</v>
      </c>
      <c r="W1481" s="816">
        <v>5</v>
      </c>
      <c r="X1481" s="815" t="s">
        <v>809</v>
      </c>
    </row>
    <row r="1482" spans="1:24" ht="15">
      <c r="A1482" s="815" t="s">
        <v>958</v>
      </c>
      <c r="B1482" s="815" t="s">
        <v>677</v>
      </c>
      <c r="C1482" s="815" t="s">
        <v>809</v>
      </c>
      <c r="D1482" s="815" t="s">
        <v>811</v>
      </c>
      <c r="E1482" s="816">
        <v>1790</v>
      </c>
      <c r="G1482" s="815" t="s">
        <v>951</v>
      </c>
      <c r="H1482" s="816">
        <v>11</v>
      </c>
      <c r="I1482" s="816">
        <v>134</v>
      </c>
      <c r="K1482" s="815" t="s">
        <v>690</v>
      </c>
      <c r="L1482" s="815" t="s">
        <v>899</v>
      </c>
      <c r="M1482" s="815" t="s">
        <v>857</v>
      </c>
      <c r="N1482" s="816">
        <v>4</v>
      </c>
      <c r="P1482" s="815" t="s">
        <v>988</v>
      </c>
      <c r="Q1482" s="816">
        <v>0</v>
      </c>
      <c r="R1482" s="816">
        <v>42</v>
      </c>
      <c r="S1482" s="879"/>
      <c r="U1482" s="815" t="s">
        <v>973</v>
      </c>
      <c r="V1482" s="815" t="s">
        <v>813</v>
      </c>
      <c r="W1482" s="816">
        <v>14</v>
      </c>
      <c r="X1482" s="815" t="s">
        <v>810</v>
      </c>
    </row>
    <row r="1483" spans="1:24" ht="15">
      <c r="A1483" s="815" t="s">
        <v>958</v>
      </c>
      <c r="B1483" s="815" t="s">
        <v>681</v>
      </c>
      <c r="C1483" s="815" t="s">
        <v>810</v>
      </c>
      <c r="D1483" s="815" t="s">
        <v>812</v>
      </c>
      <c r="E1483" s="816">
        <v>74</v>
      </c>
      <c r="G1483" s="815" t="s">
        <v>951</v>
      </c>
      <c r="H1483" s="816">
        <v>12</v>
      </c>
      <c r="I1483" s="816">
        <v>166</v>
      </c>
      <c r="K1483" s="815" t="s">
        <v>690</v>
      </c>
      <c r="L1483" s="815" t="s">
        <v>899</v>
      </c>
      <c r="M1483" s="815" t="s">
        <v>858</v>
      </c>
      <c r="N1483" s="816">
        <v>1</v>
      </c>
      <c r="P1483" s="815" t="s">
        <v>988</v>
      </c>
      <c r="Q1483" s="816">
        <v>1</v>
      </c>
      <c r="R1483" s="816">
        <v>207</v>
      </c>
      <c r="S1483" s="879"/>
      <c r="U1483" s="815" t="s">
        <v>973</v>
      </c>
      <c r="V1483" s="815" t="s">
        <v>813</v>
      </c>
      <c r="W1483" s="816">
        <v>29</v>
      </c>
      <c r="X1483" s="815" t="s">
        <v>809</v>
      </c>
    </row>
    <row r="1484" spans="1:24" ht="15">
      <c r="A1484" s="815" t="s">
        <v>958</v>
      </c>
      <c r="B1484" s="815" t="s">
        <v>681</v>
      </c>
      <c r="C1484" s="815" t="s">
        <v>810</v>
      </c>
      <c r="D1484" s="815" t="s">
        <v>811</v>
      </c>
      <c r="E1484" s="816">
        <v>1533</v>
      </c>
      <c r="G1484" s="815" t="s">
        <v>988</v>
      </c>
      <c r="H1484" s="816">
        <v>0</v>
      </c>
      <c r="I1484" s="816">
        <v>260</v>
      </c>
      <c r="K1484" s="815" t="s">
        <v>690</v>
      </c>
      <c r="L1484" s="815" t="s">
        <v>899</v>
      </c>
      <c r="M1484" s="815" t="s">
        <v>861</v>
      </c>
      <c r="N1484" s="816">
        <v>3</v>
      </c>
      <c r="P1484" s="815" t="s">
        <v>988</v>
      </c>
      <c r="Q1484" s="816">
        <v>2</v>
      </c>
      <c r="R1484" s="816">
        <v>578</v>
      </c>
      <c r="S1484" s="879"/>
      <c r="U1484" s="815" t="s">
        <v>974</v>
      </c>
      <c r="V1484" s="815" t="s">
        <v>814</v>
      </c>
      <c r="W1484" s="816">
        <v>235</v>
      </c>
      <c r="X1484" s="815" t="s">
        <v>810</v>
      </c>
    </row>
    <row r="1485" spans="1:24" ht="15">
      <c r="A1485" s="815" t="s">
        <v>958</v>
      </c>
      <c r="B1485" s="815" t="s">
        <v>681</v>
      </c>
      <c r="C1485" s="815" t="s">
        <v>809</v>
      </c>
      <c r="D1485" s="815" t="s">
        <v>812</v>
      </c>
      <c r="E1485" s="816">
        <v>59</v>
      </c>
      <c r="G1485" s="815" t="s">
        <v>988</v>
      </c>
      <c r="H1485" s="816">
        <v>1</v>
      </c>
      <c r="I1485" s="816">
        <v>1524</v>
      </c>
      <c r="K1485" s="815" t="s">
        <v>690</v>
      </c>
      <c r="L1485" s="815" t="s">
        <v>899</v>
      </c>
      <c r="M1485" s="815" t="s">
        <v>863</v>
      </c>
      <c r="N1485" s="816">
        <v>2</v>
      </c>
      <c r="P1485" s="815" t="s">
        <v>988</v>
      </c>
      <c r="Q1485" s="816">
        <v>3</v>
      </c>
      <c r="R1485" s="816">
        <v>273</v>
      </c>
      <c r="S1485" s="879"/>
      <c r="U1485" s="815" t="s">
        <v>974</v>
      </c>
      <c r="V1485" s="815" t="s">
        <v>814</v>
      </c>
      <c r="W1485" s="816">
        <v>149</v>
      </c>
      <c r="X1485" s="815" t="s">
        <v>809</v>
      </c>
    </row>
    <row r="1486" spans="1:24" ht="15">
      <c r="A1486" s="815" t="s">
        <v>958</v>
      </c>
      <c r="B1486" s="815" t="s">
        <v>681</v>
      </c>
      <c r="C1486" s="815" t="s">
        <v>809</v>
      </c>
      <c r="D1486" s="815" t="s">
        <v>811</v>
      </c>
      <c r="E1486" s="816">
        <v>1306</v>
      </c>
      <c r="G1486" s="815" t="s">
        <v>988</v>
      </c>
      <c r="H1486" s="816">
        <v>2</v>
      </c>
      <c r="I1486" s="816">
        <v>4529</v>
      </c>
      <c r="K1486" s="815" t="s">
        <v>690</v>
      </c>
      <c r="L1486" s="815" t="s">
        <v>899</v>
      </c>
      <c r="M1486" s="815" t="s">
        <v>864</v>
      </c>
      <c r="N1486" s="816">
        <v>20</v>
      </c>
      <c r="P1486" s="815" t="s">
        <v>988</v>
      </c>
      <c r="Q1486" s="816">
        <v>4</v>
      </c>
      <c r="R1486" s="816">
        <v>2023</v>
      </c>
      <c r="S1486" s="879"/>
      <c r="U1486" s="815" t="s">
        <v>974</v>
      </c>
      <c r="V1486" s="815" t="s">
        <v>813</v>
      </c>
      <c r="W1486" s="816">
        <v>164</v>
      </c>
      <c r="X1486" s="815" t="s">
        <v>810</v>
      </c>
    </row>
    <row r="1487" spans="1:24" ht="15">
      <c r="A1487" s="815" t="s">
        <v>958</v>
      </c>
      <c r="B1487" s="815" t="s">
        <v>683</v>
      </c>
      <c r="C1487" s="815" t="s">
        <v>810</v>
      </c>
      <c r="D1487" s="815" t="s">
        <v>811</v>
      </c>
      <c r="E1487" s="816">
        <v>109</v>
      </c>
      <c r="G1487" s="815" t="s">
        <v>988</v>
      </c>
      <c r="H1487" s="816">
        <v>3</v>
      </c>
      <c r="I1487" s="816">
        <v>2224</v>
      </c>
      <c r="K1487" s="815" t="s">
        <v>690</v>
      </c>
      <c r="L1487" s="815" t="s">
        <v>899</v>
      </c>
      <c r="M1487" s="815" t="s">
        <v>687</v>
      </c>
      <c r="N1487" s="816">
        <v>4918</v>
      </c>
      <c r="P1487" s="815" t="s">
        <v>988</v>
      </c>
      <c r="Q1487" s="816">
        <v>5</v>
      </c>
      <c r="R1487" s="816">
        <v>291</v>
      </c>
      <c r="S1487" s="879"/>
      <c r="U1487" s="815" t="s">
        <v>974</v>
      </c>
      <c r="V1487" s="815" t="s">
        <v>813</v>
      </c>
      <c r="W1487" s="816">
        <v>325</v>
      </c>
      <c r="X1487" s="815" t="s">
        <v>809</v>
      </c>
    </row>
    <row r="1488" spans="1:24" ht="15">
      <c r="A1488" s="815" t="s">
        <v>958</v>
      </c>
      <c r="B1488" s="815" t="s">
        <v>683</v>
      </c>
      <c r="C1488" s="815" t="s">
        <v>809</v>
      </c>
      <c r="D1488" s="815" t="s">
        <v>812</v>
      </c>
      <c r="E1488" s="816">
        <v>4</v>
      </c>
      <c r="G1488" s="815" t="s">
        <v>988</v>
      </c>
      <c r="H1488" s="816">
        <v>4</v>
      </c>
      <c r="I1488" s="816">
        <v>8928</v>
      </c>
      <c r="K1488" s="815" t="s">
        <v>690</v>
      </c>
      <c r="L1488" s="815" t="s">
        <v>899</v>
      </c>
      <c r="M1488" s="815" t="s">
        <v>689</v>
      </c>
      <c r="N1488" s="816">
        <v>1</v>
      </c>
      <c r="P1488" s="815" t="s">
        <v>988</v>
      </c>
      <c r="Q1488" s="816">
        <v>6</v>
      </c>
      <c r="R1488" s="816">
        <v>295</v>
      </c>
      <c r="S1488" s="879"/>
      <c r="U1488" s="815" t="s">
        <v>946</v>
      </c>
      <c r="V1488" s="815" t="s">
        <v>814</v>
      </c>
      <c r="W1488" s="816">
        <v>3</v>
      </c>
      <c r="X1488" s="815" t="s">
        <v>810</v>
      </c>
    </row>
    <row r="1489" spans="1:24" ht="15">
      <c r="A1489" s="815" t="s">
        <v>958</v>
      </c>
      <c r="B1489" s="815" t="s">
        <v>683</v>
      </c>
      <c r="C1489" s="815" t="s">
        <v>809</v>
      </c>
      <c r="D1489" s="815" t="s">
        <v>811</v>
      </c>
      <c r="E1489" s="816">
        <v>79</v>
      </c>
      <c r="G1489" s="815" t="s">
        <v>988</v>
      </c>
      <c r="H1489" s="816">
        <v>5</v>
      </c>
      <c r="I1489" s="816">
        <v>1265</v>
      </c>
      <c r="K1489" s="815" t="s">
        <v>690</v>
      </c>
      <c r="L1489" s="815" t="s">
        <v>899</v>
      </c>
      <c r="M1489" s="815" t="s">
        <v>691</v>
      </c>
      <c r="N1489" s="816">
        <v>1460</v>
      </c>
      <c r="P1489" s="815" t="s">
        <v>988</v>
      </c>
      <c r="Q1489" s="816">
        <v>7</v>
      </c>
      <c r="R1489" s="816">
        <v>262</v>
      </c>
      <c r="S1489" s="879"/>
      <c r="U1489" s="815" t="s">
        <v>946</v>
      </c>
      <c r="V1489" s="815" t="s">
        <v>814</v>
      </c>
      <c r="W1489" s="816">
        <v>1</v>
      </c>
      <c r="X1489" s="815" t="s">
        <v>809</v>
      </c>
    </row>
    <row r="1490" spans="1:24" ht="15">
      <c r="A1490" s="815" t="s">
        <v>958</v>
      </c>
      <c r="B1490" s="815" t="s">
        <v>815</v>
      </c>
      <c r="C1490" s="815" t="s">
        <v>810</v>
      </c>
      <c r="D1490" s="815" t="s">
        <v>811</v>
      </c>
      <c r="E1490" s="816">
        <v>5</v>
      </c>
      <c r="G1490" s="815" t="s">
        <v>988</v>
      </c>
      <c r="H1490" s="816">
        <v>6</v>
      </c>
      <c r="I1490" s="816">
        <v>1351</v>
      </c>
      <c r="K1490" s="815" t="s">
        <v>690</v>
      </c>
      <c r="L1490" s="815" t="s">
        <v>901</v>
      </c>
      <c r="M1490" s="815" t="s">
        <v>677</v>
      </c>
      <c r="N1490" s="816">
        <v>1</v>
      </c>
      <c r="P1490" s="815" t="s">
        <v>988</v>
      </c>
      <c r="Q1490" s="816">
        <v>8</v>
      </c>
      <c r="R1490" s="816">
        <v>192</v>
      </c>
      <c r="S1490" s="879"/>
      <c r="U1490" s="815" t="s">
        <v>946</v>
      </c>
      <c r="V1490" s="815" t="s">
        <v>813</v>
      </c>
      <c r="W1490" s="816">
        <v>1</v>
      </c>
      <c r="X1490" s="815" t="s">
        <v>810</v>
      </c>
    </row>
    <row r="1491" spans="1:24" ht="15">
      <c r="A1491" s="815" t="s">
        <v>958</v>
      </c>
      <c r="B1491" s="815" t="s">
        <v>815</v>
      </c>
      <c r="C1491" s="815" t="s">
        <v>809</v>
      </c>
      <c r="D1491" s="815" t="s">
        <v>811</v>
      </c>
      <c r="E1491" s="816">
        <v>4</v>
      </c>
      <c r="G1491" s="815" t="s">
        <v>988</v>
      </c>
      <c r="H1491" s="816">
        <v>7</v>
      </c>
      <c r="I1491" s="816">
        <v>1178</v>
      </c>
      <c r="K1491" s="815" t="s">
        <v>690</v>
      </c>
      <c r="L1491" s="815" t="s">
        <v>901</v>
      </c>
      <c r="M1491" s="815" t="s">
        <v>848</v>
      </c>
      <c r="N1491" s="816">
        <v>1</v>
      </c>
      <c r="P1491" s="815" t="s">
        <v>988</v>
      </c>
      <c r="Q1491" s="816">
        <v>9</v>
      </c>
      <c r="R1491" s="816">
        <v>114</v>
      </c>
      <c r="S1491" s="879"/>
      <c r="U1491" s="815" t="s">
        <v>946</v>
      </c>
      <c r="V1491" s="815" t="s">
        <v>813</v>
      </c>
      <c r="W1491" s="816">
        <v>4</v>
      </c>
      <c r="X1491" s="815" t="s">
        <v>809</v>
      </c>
    </row>
    <row r="1492" spans="1:24" ht="15">
      <c r="A1492" s="815" t="s">
        <v>958</v>
      </c>
      <c r="B1492" s="815" t="s">
        <v>813</v>
      </c>
      <c r="C1492" s="815" t="s">
        <v>809</v>
      </c>
      <c r="D1492" s="815" t="s">
        <v>811</v>
      </c>
      <c r="E1492" s="816">
        <v>1</v>
      </c>
      <c r="G1492" s="815" t="s">
        <v>988</v>
      </c>
      <c r="H1492" s="816">
        <v>8</v>
      </c>
      <c r="I1492" s="816">
        <v>999</v>
      </c>
      <c r="K1492" s="815" t="s">
        <v>690</v>
      </c>
      <c r="L1492" s="815" t="s">
        <v>901</v>
      </c>
      <c r="M1492" s="815" t="s">
        <v>853</v>
      </c>
      <c r="N1492" s="816">
        <v>9</v>
      </c>
      <c r="P1492" s="815" t="s">
        <v>988</v>
      </c>
      <c r="Q1492" s="816">
        <v>10</v>
      </c>
      <c r="R1492" s="816">
        <v>98</v>
      </c>
      <c r="S1492" s="879"/>
      <c r="U1492" s="815" t="s">
        <v>975</v>
      </c>
      <c r="V1492" s="815" t="s">
        <v>815</v>
      </c>
      <c r="W1492" s="816">
        <v>2</v>
      </c>
      <c r="X1492" s="815" t="s">
        <v>810</v>
      </c>
    </row>
    <row r="1493" spans="1:24" ht="15">
      <c r="A1493" s="815" t="s">
        <v>958</v>
      </c>
      <c r="B1493" s="815" t="s">
        <v>997</v>
      </c>
      <c r="C1493" s="815" t="s">
        <v>810</v>
      </c>
      <c r="D1493" s="815" t="s">
        <v>812</v>
      </c>
      <c r="E1493" s="816">
        <v>165</v>
      </c>
      <c r="G1493" s="815" t="s">
        <v>988</v>
      </c>
      <c r="H1493" s="816">
        <v>9</v>
      </c>
      <c r="I1493" s="816">
        <v>692</v>
      </c>
      <c r="K1493" s="815" t="s">
        <v>690</v>
      </c>
      <c r="L1493" s="815" t="s">
        <v>901</v>
      </c>
      <c r="M1493" s="815" t="s">
        <v>681</v>
      </c>
      <c r="N1493" s="816">
        <v>1</v>
      </c>
      <c r="P1493" s="815" t="s">
        <v>988</v>
      </c>
      <c r="Q1493" s="816">
        <v>11</v>
      </c>
      <c r="R1493" s="816">
        <v>69</v>
      </c>
      <c r="S1493" s="879"/>
      <c r="U1493" s="815" t="s">
        <v>975</v>
      </c>
      <c r="V1493" s="815" t="s">
        <v>815</v>
      </c>
      <c r="W1493" s="816">
        <v>1</v>
      </c>
      <c r="X1493" s="815" t="s">
        <v>809</v>
      </c>
    </row>
    <row r="1494" spans="1:24" ht="15">
      <c r="A1494" s="815" t="s">
        <v>958</v>
      </c>
      <c r="B1494" s="815" t="s">
        <v>997</v>
      </c>
      <c r="C1494" s="815" t="s">
        <v>810</v>
      </c>
      <c r="D1494" s="815" t="s">
        <v>811</v>
      </c>
      <c r="E1494" s="816">
        <v>733</v>
      </c>
      <c r="G1494" s="815" t="s">
        <v>988</v>
      </c>
      <c r="H1494" s="816">
        <v>10</v>
      </c>
      <c r="I1494" s="816">
        <v>631</v>
      </c>
      <c r="K1494" s="815" t="s">
        <v>690</v>
      </c>
      <c r="L1494" s="815" t="s">
        <v>901</v>
      </c>
      <c r="M1494" s="815" t="s">
        <v>857</v>
      </c>
      <c r="N1494" s="816">
        <v>9</v>
      </c>
      <c r="P1494" s="815" t="s">
        <v>988</v>
      </c>
      <c r="Q1494" s="816">
        <v>12</v>
      </c>
      <c r="R1494" s="816">
        <v>102</v>
      </c>
      <c r="S1494" s="879"/>
      <c r="U1494" s="815" t="s">
        <v>975</v>
      </c>
      <c r="V1494" s="815" t="s">
        <v>814</v>
      </c>
      <c r="W1494" s="816">
        <v>73</v>
      </c>
      <c r="X1494" s="815" t="s">
        <v>810</v>
      </c>
    </row>
    <row r="1495" spans="1:24" ht="15">
      <c r="A1495" s="815" t="s">
        <v>958</v>
      </c>
      <c r="B1495" s="815" t="s">
        <v>997</v>
      </c>
      <c r="C1495" s="815" t="s">
        <v>809</v>
      </c>
      <c r="D1495" s="815" t="s">
        <v>812</v>
      </c>
      <c r="E1495" s="816">
        <v>105</v>
      </c>
      <c r="G1495" s="815" t="s">
        <v>988</v>
      </c>
      <c r="H1495" s="816">
        <v>11</v>
      </c>
      <c r="I1495" s="816">
        <v>439</v>
      </c>
      <c r="K1495" s="815" t="s">
        <v>690</v>
      </c>
      <c r="L1495" s="815" t="s">
        <v>901</v>
      </c>
      <c r="M1495" s="815" t="s">
        <v>858</v>
      </c>
      <c r="N1495" s="816">
        <v>1</v>
      </c>
      <c r="P1495" s="815" t="s">
        <v>969</v>
      </c>
      <c r="Q1495" s="816">
        <v>0</v>
      </c>
      <c r="R1495" s="816">
        <v>9</v>
      </c>
      <c r="S1495" s="879"/>
      <c r="U1495" s="815" t="s">
        <v>975</v>
      </c>
      <c r="V1495" s="815" t="s">
        <v>814</v>
      </c>
      <c r="W1495" s="816">
        <v>32</v>
      </c>
      <c r="X1495" s="815" t="s">
        <v>809</v>
      </c>
    </row>
    <row r="1496" spans="1:24" ht="15">
      <c r="A1496" s="815" t="s">
        <v>958</v>
      </c>
      <c r="B1496" s="815" t="s">
        <v>997</v>
      </c>
      <c r="C1496" s="815" t="s">
        <v>809</v>
      </c>
      <c r="D1496" s="815" t="s">
        <v>811</v>
      </c>
      <c r="E1496" s="816">
        <v>660</v>
      </c>
      <c r="G1496" s="815" t="s">
        <v>988</v>
      </c>
      <c r="H1496" s="816">
        <v>12</v>
      </c>
      <c r="I1496" s="816">
        <v>605</v>
      </c>
      <c r="K1496" s="815" t="s">
        <v>690</v>
      </c>
      <c r="L1496" s="815" t="s">
        <v>901</v>
      </c>
      <c r="M1496" s="815" t="s">
        <v>863</v>
      </c>
      <c r="N1496" s="816">
        <v>1</v>
      </c>
      <c r="P1496" s="815" t="s">
        <v>969</v>
      </c>
      <c r="Q1496" s="816">
        <v>1</v>
      </c>
      <c r="R1496" s="816">
        <v>35</v>
      </c>
      <c r="S1496" s="879"/>
      <c r="U1496" s="815" t="s">
        <v>975</v>
      </c>
      <c r="V1496" s="815" t="s">
        <v>813</v>
      </c>
      <c r="W1496" s="816">
        <v>64</v>
      </c>
      <c r="X1496" s="815" t="s">
        <v>810</v>
      </c>
    </row>
    <row r="1497" spans="1:24" ht="15">
      <c r="A1497" s="815" t="s">
        <v>958</v>
      </c>
      <c r="B1497" s="815" t="s">
        <v>998</v>
      </c>
      <c r="C1497" s="815" t="s">
        <v>810</v>
      </c>
      <c r="D1497" s="815" t="s">
        <v>811</v>
      </c>
      <c r="E1497" s="816">
        <v>20</v>
      </c>
      <c r="G1497" s="815" t="s">
        <v>969</v>
      </c>
      <c r="H1497" s="816">
        <v>0</v>
      </c>
      <c r="I1497" s="816">
        <v>199</v>
      </c>
      <c r="K1497" s="815" t="s">
        <v>690</v>
      </c>
      <c r="L1497" s="815" t="s">
        <v>901</v>
      </c>
      <c r="M1497" s="815" t="s">
        <v>864</v>
      </c>
      <c r="N1497" s="816">
        <v>15</v>
      </c>
      <c r="P1497" s="815" t="s">
        <v>969</v>
      </c>
      <c r="Q1497" s="816">
        <v>2</v>
      </c>
      <c r="R1497" s="816">
        <v>83</v>
      </c>
      <c r="S1497" s="879"/>
      <c r="U1497" s="815" t="s">
        <v>975</v>
      </c>
      <c r="V1497" s="815" t="s">
        <v>813</v>
      </c>
      <c r="W1497" s="816">
        <v>75</v>
      </c>
      <c r="X1497" s="815" t="s">
        <v>809</v>
      </c>
    </row>
    <row r="1498" spans="1:24" ht="15">
      <c r="A1498" s="815" t="s">
        <v>958</v>
      </c>
      <c r="B1498" s="815" t="s">
        <v>998</v>
      </c>
      <c r="C1498" s="815" t="s">
        <v>809</v>
      </c>
      <c r="D1498" s="815" t="s">
        <v>812</v>
      </c>
      <c r="E1498" s="816">
        <v>2</v>
      </c>
      <c r="G1498" s="815" t="s">
        <v>969</v>
      </c>
      <c r="H1498" s="816">
        <v>1</v>
      </c>
      <c r="I1498" s="816">
        <v>905</v>
      </c>
      <c r="K1498" s="815" t="s">
        <v>690</v>
      </c>
      <c r="L1498" s="815" t="s">
        <v>901</v>
      </c>
      <c r="M1498" s="815" t="s">
        <v>687</v>
      </c>
      <c r="N1498" s="816">
        <v>5491</v>
      </c>
      <c r="P1498" s="815" t="s">
        <v>969</v>
      </c>
      <c r="Q1498" s="816">
        <v>3</v>
      </c>
      <c r="R1498" s="816">
        <v>42</v>
      </c>
      <c r="S1498" s="879"/>
      <c r="U1498" s="815" t="s">
        <v>976</v>
      </c>
      <c r="V1498" s="815" t="s">
        <v>814</v>
      </c>
      <c r="W1498" s="816">
        <v>5</v>
      </c>
      <c r="X1498" s="815" t="s">
        <v>810</v>
      </c>
    </row>
    <row r="1499" spans="1:24" ht="15">
      <c r="A1499" s="815" t="s">
        <v>958</v>
      </c>
      <c r="B1499" s="815" t="s">
        <v>998</v>
      </c>
      <c r="C1499" s="815" t="s">
        <v>809</v>
      </c>
      <c r="D1499" s="815" t="s">
        <v>811</v>
      </c>
      <c r="E1499" s="816">
        <v>19</v>
      </c>
      <c r="G1499" s="815" t="s">
        <v>969</v>
      </c>
      <c r="H1499" s="816">
        <v>2</v>
      </c>
      <c r="I1499" s="816">
        <v>2605</v>
      </c>
      <c r="K1499" s="815" t="s">
        <v>690</v>
      </c>
      <c r="L1499" s="815" t="s">
        <v>901</v>
      </c>
      <c r="M1499" s="815" t="s">
        <v>691</v>
      </c>
      <c r="N1499" s="816">
        <v>8400</v>
      </c>
      <c r="P1499" s="815" t="s">
        <v>969</v>
      </c>
      <c r="Q1499" s="816">
        <v>4</v>
      </c>
      <c r="R1499" s="816">
        <v>615</v>
      </c>
      <c r="S1499" s="879"/>
      <c r="U1499" s="815" t="s">
        <v>976</v>
      </c>
      <c r="V1499" s="815" t="s">
        <v>814</v>
      </c>
      <c r="W1499" s="816">
        <v>2</v>
      </c>
      <c r="X1499" s="815" t="s">
        <v>809</v>
      </c>
    </row>
    <row r="1500" spans="1:24" ht="15">
      <c r="A1500" s="815" t="s">
        <v>959</v>
      </c>
      <c r="B1500" s="815" t="s">
        <v>996</v>
      </c>
      <c r="C1500" s="815" t="s">
        <v>810</v>
      </c>
      <c r="D1500" s="815" t="s">
        <v>812</v>
      </c>
      <c r="E1500" s="816">
        <v>5</v>
      </c>
      <c r="G1500" s="815" t="s">
        <v>969</v>
      </c>
      <c r="H1500" s="816">
        <v>3</v>
      </c>
      <c r="I1500" s="816">
        <v>1254</v>
      </c>
      <c r="K1500" s="815" t="s">
        <v>690</v>
      </c>
      <c r="L1500" s="815" t="s">
        <v>903</v>
      </c>
      <c r="M1500" s="815" t="s">
        <v>677</v>
      </c>
      <c r="N1500" s="816">
        <v>56</v>
      </c>
      <c r="P1500" s="815" t="s">
        <v>969</v>
      </c>
      <c r="Q1500" s="816">
        <v>5</v>
      </c>
      <c r="R1500" s="816">
        <v>55</v>
      </c>
      <c r="S1500" s="879"/>
      <c r="U1500" s="815" t="s">
        <v>976</v>
      </c>
      <c r="V1500" s="815" t="s">
        <v>813</v>
      </c>
      <c r="W1500" s="816">
        <v>2</v>
      </c>
      <c r="X1500" s="815" t="s">
        <v>810</v>
      </c>
    </row>
    <row r="1501" spans="1:24" ht="15">
      <c r="A1501" s="815" t="s">
        <v>959</v>
      </c>
      <c r="B1501" s="815" t="s">
        <v>996</v>
      </c>
      <c r="C1501" s="815" t="s">
        <v>810</v>
      </c>
      <c r="D1501" s="815" t="s">
        <v>811</v>
      </c>
      <c r="E1501" s="816">
        <v>42</v>
      </c>
      <c r="G1501" s="815" t="s">
        <v>969</v>
      </c>
      <c r="H1501" s="816">
        <v>4</v>
      </c>
      <c r="I1501" s="816">
        <v>4668</v>
      </c>
      <c r="K1501" s="815" t="s">
        <v>690</v>
      </c>
      <c r="L1501" s="815" t="s">
        <v>903</v>
      </c>
      <c r="M1501" s="815" t="s">
        <v>847</v>
      </c>
      <c r="N1501" s="816">
        <v>1</v>
      </c>
      <c r="P1501" s="815" t="s">
        <v>969</v>
      </c>
      <c r="Q1501" s="816">
        <v>6</v>
      </c>
      <c r="R1501" s="816">
        <v>64</v>
      </c>
      <c r="S1501" s="879"/>
      <c r="U1501" s="815" t="s">
        <v>976</v>
      </c>
      <c r="V1501" s="815" t="s">
        <v>813</v>
      </c>
      <c r="W1501" s="816">
        <v>9</v>
      </c>
      <c r="X1501" s="815" t="s">
        <v>809</v>
      </c>
    </row>
    <row r="1502" spans="1:24" ht="15">
      <c r="A1502" s="815" t="s">
        <v>959</v>
      </c>
      <c r="B1502" s="815" t="s">
        <v>996</v>
      </c>
      <c r="C1502" s="815" t="s">
        <v>809</v>
      </c>
      <c r="D1502" s="815" t="s">
        <v>812</v>
      </c>
      <c r="E1502" s="816">
        <v>2</v>
      </c>
      <c r="G1502" s="815" t="s">
        <v>969</v>
      </c>
      <c r="H1502" s="816">
        <v>5</v>
      </c>
      <c r="I1502" s="816">
        <v>610</v>
      </c>
      <c r="K1502" s="815" t="s">
        <v>690</v>
      </c>
      <c r="L1502" s="815" t="s">
        <v>903</v>
      </c>
      <c r="M1502" s="815" t="s">
        <v>848</v>
      </c>
      <c r="N1502" s="816">
        <v>1</v>
      </c>
      <c r="P1502" s="815" t="s">
        <v>969</v>
      </c>
      <c r="Q1502" s="816">
        <v>7</v>
      </c>
      <c r="R1502" s="816">
        <v>56</v>
      </c>
      <c r="S1502" s="879"/>
      <c r="U1502" s="815" t="s">
        <v>962</v>
      </c>
      <c r="V1502" s="815" t="s">
        <v>814</v>
      </c>
      <c r="W1502" s="816">
        <v>1</v>
      </c>
      <c r="X1502" s="815" t="s">
        <v>810</v>
      </c>
    </row>
    <row r="1503" spans="1:24" ht="15">
      <c r="A1503" s="815" t="s">
        <v>959</v>
      </c>
      <c r="B1503" s="815" t="s">
        <v>996</v>
      </c>
      <c r="C1503" s="815" t="s">
        <v>809</v>
      </c>
      <c r="D1503" s="815" t="s">
        <v>811</v>
      </c>
      <c r="E1503" s="816">
        <v>24</v>
      </c>
      <c r="G1503" s="815" t="s">
        <v>969</v>
      </c>
      <c r="H1503" s="816">
        <v>6</v>
      </c>
      <c r="I1503" s="816">
        <v>608</v>
      </c>
      <c r="K1503" s="815" t="s">
        <v>690</v>
      </c>
      <c r="L1503" s="815" t="s">
        <v>903</v>
      </c>
      <c r="M1503" s="815" t="s">
        <v>851</v>
      </c>
      <c r="N1503" s="816">
        <v>2</v>
      </c>
      <c r="P1503" s="815" t="s">
        <v>969</v>
      </c>
      <c r="Q1503" s="816">
        <v>8</v>
      </c>
      <c r="R1503" s="816">
        <v>31</v>
      </c>
      <c r="S1503" s="879"/>
      <c r="U1503" s="815" t="s">
        <v>962</v>
      </c>
      <c r="V1503" s="815" t="s">
        <v>814</v>
      </c>
      <c r="W1503" s="816">
        <v>2</v>
      </c>
      <c r="X1503" s="815" t="s">
        <v>809</v>
      </c>
    </row>
    <row r="1504" spans="1:24" ht="15">
      <c r="A1504" s="815" t="s">
        <v>959</v>
      </c>
      <c r="B1504" s="815" t="s">
        <v>677</v>
      </c>
      <c r="C1504" s="815" t="s">
        <v>810</v>
      </c>
      <c r="D1504" s="815" t="s">
        <v>812</v>
      </c>
      <c r="E1504" s="816">
        <v>163</v>
      </c>
      <c r="G1504" s="815" t="s">
        <v>969</v>
      </c>
      <c r="H1504" s="816">
        <v>7</v>
      </c>
      <c r="I1504" s="816">
        <v>594</v>
      </c>
      <c r="K1504" s="815" t="s">
        <v>690</v>
      </c>
      <c r="L1504" s="815" t="s">
        <v>903</v>
      </c>
      <c r="M1504" s="815" t="s">
        <v>852</v>
      </c>
      <c r="N1504" s="816">
        <v>115</v>
      </c>
      <c r="P1504" s="815" t="s">
        <v>969</v>
      </c>
      <c r="Q1504" s="816">
        <v>9</v>
      </c>
      <c r="R1504" s="816">
        <v>19</v>
      </c>
      <c r="S1504" s="879"/>
      <c r="U1504" s="815" t="s">
        <v>962</v>
      </c>
      <c r="V1504" s="815" t="s">
        <v>813</v>
      </c>
      <c r="W1504" s="816">
        <v>1</v>
      </c>
      <c r="X1504" s="815" t="s">
        <v>810</v>
      </c>
    </row>
    <row r="1505" spans="1:24" ht="15">
      <c r="A1505" s="815" t="s">
        <v>959</v>
      </c>
      <c r="B1505" s="815" t="s">
        <v>677</v>
      </c>
      <c r="C1505" s="815" t="s">
        <v>810</v>
      </c>
      <c r="D1505" s="815" t="s">
        <v>811</v>
      </c>
      <c r="E1505" s="816">
        <v>1429</v>
      </c>
      <c r="G1505" s="815" t="s">
        <v>969</v>
      </c>
      <c r="H1505" s="816">
        <v>8</v>
      </c>
      <c r="I1505" s="816">
        <v>451</v>
      </c>
      <c r="K1505" s="815" t="s">
        <v>690</v>
      </c>
      <c r="L1505" s="815" t="s">
        <v>903</v>
      </c>
      <c r="M1505" s="815" t="s">
        <v>853</v>
      </c>
      <c r="N1505" s="816">
        <v>45</v>
      </c>
      <c r="P1505" s="815" t="s">
        <v>969</v>
      </c>
      <c r="Q1505" s="816">
        <v>10</v>
      </c>
      <c r="R1505" s="816">
        <v>18</v>
      </c>
      <c r="S1505" s="879"/>
      <c r="U1505" s="815" t="s">
        <v>962</v>
      </c>
      <c r="V1505" s="815" t="s">
        <v>813</v>
      </c>
      <c r="W1505" s="816">
        <v>7</v>
      </c>
      <c r="X1505" s="815" t="s">
        <v>809</v>
      </c>
    </row>
    <row r="1506" spans="1:24" ht="15">
      <c r="A1506" s="815" t="s">
        <v>959</v>
      </c>
      <c r="B1506" s="815" t="s">
        <v>677</v>
      </c>
      <c r="C1506" s="815" t="s">
        <v>809</v>
      </c>
      <c r="D1506" s="815" t="s">
        <v>812</v>
      </c>
      <c r="E1506" s="816">
        <v>214</v>
      </c>
      <c r="G1506" s="815" t="s">
        <v>969</v>
      </c>
      <c r="H1506" s="816">
        <v>9</v>
      </c>
      <c r="I1506" s="816">
        <v>348</v>
      </c>
      <c r="K1506" s="815" t="s">
        <v>690</v>
      </c>
      <c r="L1506" s="815" t="s">
        <v>903</v>
      </c>
      <c r="M1506" s="815" t="s">
        <v>854</v>
      </c>
      <c r="N1506" s="816">
        <v>175</v>
      </c>
      <c r="P1506" s="815" t="s">
        <v>969</v>
      </c>
      <c r="Q1506" s="816">
        <v>11</v>
      </c>
      <c r="R1506" s="816">
        <v>10</v>
      </c>
      <c r="S1506" s="879"/>
      <c r="U1506" s="815" t="s">
        <v>977</v>
      </c>
      <c r="V1506" s="815" t="s">
        <v>814</v>
      </c>
      <c r="W1506" s="816">
        <v>7</v>
      </c>
      <c r="X1506" s="815" t="s">
        <v>810</v>
      </c>
    </row>
    <row r="1507" spans="1:24" ht="15">
      <c r="A1507" s="815" t="s">
        <v>959</v>
      </c>
      <c r="B1507" s="815" t="s">
        <v>677</v>
      </c>
      <c r="C1507" s="815" t="s">
        <v>809</v>
      </c>
      <c r="D1507" s="815" t="s">
        <v>811</v>
      </c>
      <c r="E1507" s="816">
        <v>1143</v>
      </c>
      <c r="G1507" s="815" t="s">
        <v>969</v>
      </c>
      <c r="H1507" s="816">
        <v>10</v>
      </c>
      <c r="I1507" s="816">
        <v>263</v>
      </c>
      <c r="K1507" s="815" t="s">
        <v>690</v>
      </c>
      <c r="L1507" s="815" t="s">
        <v>903</v>
      </c>
      <c r="M1507" s="815" t="s">
        <v>856</v>
      </c>
      <c r="N1507" s="816">
        <v>8</v>
      </c>
      <c r="P1507" s="815" t="s">
        <v>969</v>
      </c>
      <c r="Q1507" s="816">
        <v>12</v>
      </c>
      <c r="R1507" s="816">
        <v>11</v>
      </c>
      <c r="S1507" s="879"/>
      <c r="U1507" s="815" t="s">
        <v>977</v>
      </c>
      <c r="V1507" s="815" t="s">
        <v>814</v>
      </c>
      <c r="W1507" s="816">
        <v>2</v>
      </c>
      <c r="X1507" s="815" t="s">
        <v>809</v>
      </c>
    </row>
    <row r="1508" spans="1:24" ht="15">
      <c r="A1508" s="815" t="s">
        <v>959</v>
      </c>
      <c r="B1508" s="815" t="s">
        <v>681</v>
      </c>
      <c r="C1508" s="815" t="s">
        <v>810</v>
      </c>
      <c r="D1508" s="815" t="s">
        <v>812</v>
      </c>
      <c r="E1508" s="816">
        <v>73</v>
      </c>
      <c r="G1508" s="815" t="s">
        <v>969</v>
      </c>
      <c r="H1508" s="816">
        <v>11</v>
      </c>
      <c r="I1508" s="816">
        <v>165</v>
      </c>
      <c r="K1508" s="815" t="s">
        <v>690</v>
      </c>
      <c r="L1508" s="815" t="s">
        <v>903</v>
      </c>
      <c r="M1508" s="815" t="s">
        <v>681</v>
      </c>
      <c r="N1508" s="816">
        <v>12</v>
      </c>
      <c r="P1508" s="815" t="s">
        <v>989</v>
      </c>
      <c r="Q1508" s="816">
        <v>0</v>
      </c>
      <c r="R1508" s="816">
        <v>10</v>
      </c>
      <c r="S1508" s="879"/>
      <c r="U1508" s="815" t="s">
        <v>977</v>
      </c>
      <c r="V1508" s="815" t="s">
        <v>813</v>
      </c>
      <c r="W1508" s="816">
        <v>1</v>
      </c>
      <c r="X1508" s="815" t="s">
        <v>810</v>
      </c>
    </row>
    <row r="1509" spans="1:24" ht="15">
      <c r="A1509" s="815" t="s">
        <v>959</v>
      </c>
      <c r="B1509" s="815" t="s">
        <v>681</v>
      </c>
      <c r="C1509" s="815" t="s">
        <v>810</v>
      </c>
      <c r="D1509" s="815" t="s">
        <v>811</v>
      </c>
      <c r="E1509" s="816">
        <v>368</v>
      </c>
      <c r="G1509" s="815" t="s">
        <v>969</v>
      </c>
      <c r="H1509" s="816">
        <v>12</v>
      </c>
      <c r="I1509" s="816">
        <v>250</v>
      </c>
      <c r="K1509" s="815" t="s">
        <v>690</v>
      </c>
      <c r="L1509" s="815" t="s">
        <v>903</v>
      </c>
      <c r="M1509" s="815" t="s">
        <v>857</v>
      </c>
      <c r="N1509" s="816">
        <v>43</v>
      </c>
      <c r="P1509" s="815" t="s">
        <v>989</v>
      </c>
      <c r="Q1509" s="816">
        <v>1</v>
      </c>
      <c r="R1509" s="816">
        <v>61</v>
      </c>
      <c r="S1509" s="879"/>
      <c r="U1509" s="815" t="s">
        <v>977</v>
      </c>
      <c r="V1509" s="815" t="s">
        <v>813</v>
      </c>
      <c r="W1509" s="816">
        <v>7</v>
      </c>
      <c r="X1509" s="815" t="s">
        <v>809</v>
      </c>
    </row>
    <row r="1510" spans="1:24" ht="15">
      <c r="A1510" s="815" t="s">
        <v>959</v>
      </c>
      <c r="B1510" s="815" t="s">
        <v>681</v>
      </c>
      <c r="C1510" s="815" t="s">
        <v>809</v>
      </c>
      <c r="D1510" s="815" t="s">
        <v>812</v>
      </c>
      <c r="E1510" s="816">
        <v>62</v>
      </c>
      <c r="G1510" s="815" t="s">
        <v>989</v>
      </c>
      <c r="H1510" s="816">
        <v>0</v>
      </c>
      <c r="I1510" s="816">
        <v>27</v>
      </c>
      <c r="K1510" s="815" t="s">
        <v>690</v>
      </c>
      <c r="L1510" s="815" t="s">
        <v>903</v>
      </c>
      <c r="M1510" s="815" t="s">
        <v>859</v>
      </c>
      <c r="N1510" s="816">
        <v>1</v>
      </c>
      <c r="P1510" s="815" t="s">
        <v>989</v>
      </c>
      <c r="Q1510" s="816">
        <v>2</v>
      </c>
      <c r="R1510" s="816">
        <v>199</v>
      </c>
      <c r="S1510" s="879"/>
      <c r="U1510" s="815" t="s">
        <v>948</v>
      </c>
      <c r="V1510" s="815" t="s">
        <v>814</v>
      </c>
      <c r="W1510" s="816">
        <v>7</v>
      </c>
      <c r="X1510" s="815" t="s">
        <v>810</v>
      </c>
    </row>
    <row r="1511" spans="1:24" ht="15">
      <c r="A1511" s="815" t="s">
        <v>959</v>
      </c>
      <c r="B1511" s="815" t="s">
        <v>681</v>
      </c>
      <c r="C1511" s="815" t="s">
        <v>809</v>
      </c>
      <c r="D1511" s="815" t="s">
        <v>811</v>
      </c>
      <c r="E1511" s="816">
        <v>294</v>
      </c>
      <c r="G1511" s="815" t="s">
        <v>989</v>
      </c>
      <c r="H1511" s="816">
        <v>1</v>
      </c>
      <c r="I1511" s="816">
        <v>101</v>
      </c>
      <c r="K1511" s="815" t="s">
        <v>690</v>
      </c>
      <c r="L1511" s="815" t="s">
        <v>903</v>
      </c>
      <c r="M1511" s="815" t="s">
        <v>861</v>
      </c>
      <c r="N1511" s="816">
        <v>29</v>
      </c>
      <c r="P1511" s="815" t="s">
        <v>989</v>
      </c>
      <c r="Q1511" s="816">
        <v>3</v>
      </c>
      <c r="R1511" s="816">
        <v>91</v>
      </c>
      <c r="S1511" s="879"/>
      <c r="U1511" s="815" t="s">
        <v>948</v>
      </c>
      <c r="V1511" s="815" t="s">
        <v>814</v>
      </c>
      <c r="W1511" s="816">
        <v>4</v>
      </c>
      <c r="X1511" s="815" t="s">
        <v>809</v>
      </c>
    </row>
    <row r="1512" spans="1:24" ht="15">
      <c r="A1512" s="815" t="s">
        <v>959</v>
      </c>
      <c r="B1512" s="815" t="s">
        <v>683</v>
      </c>
      <c r="C1512" s="815" t="s">
        <v>810</v>
      </c>
      <c r="D1512" s="815" t="s">
        <v>812</v>
      </c>
      <c r="E1512" s="816">
        <v>3</v>
      </c>
      <c r="G1512" s="815" t="s">
        <v>989</v>
      </c>
      <c r="H1512" s="816">
        <v>2</v>
      </c>
      <c r="I1512" s="816">
        <v>371</v>
      </c>
      <c r="K1512" s="815" t="s">
        <v>690</v>
      </c>
      <c r="L1512" s="815" t="s">
        <v>903</v>
      </c>
      <c r="M1512" s="815" t="s">
        <v>683</v>
      </c>
      <c r="N1512" s="816">
        <v>2</v>
      </c>
      <c r="P1512" s="815" t="s">
        <v>989</v>
      </c>
      <c r="Q1512" s="816">
        <v>4</v>
      </c>
      <c r="R1512" s="816">
        <v>631</v>
      </c>
      <c r="S1512" s="879"/>
      <c r="U1512" s="815" t="s">
        <v>948</v>
      </c>
      <c r="V1512" s="815" t="s">
        <v>813</v>
      </c>
      <c r="W1512" s="816">
        <v>6</v>
      </c>
      <c r="X1512" s="815" t="s">
        <v>810</v>
      </c>
    </row>
    <row r="1513" spans="1:24" ht="15">
      <c r="A1513" s="815" t="s">
        <v>959</v>
      </c>
      <c r="B1513" s="815" t="s">
        <v>683</v>
      </c>
      <c r="C1513" s="815" t="s">
        <v>810</v>
      </c>
      <c r="D1513" s="815" t="s">
        <v>811</v>
      </c>
      <c r="E1513" s="816">
        <v>1</v>
      </c>
      <c r="G1513" s="815" t="s">
        <v>989</v>
      </c>
      <c r="H1513" s="816">
        <v>3</v>
      </c>
      <c r="I1513" s="816">
        <v>189</v>
      </c>
      <c r="K1513" s="815" t="s">
        <v>690</v>
      </c>
      <c r="L1513" s="815" t="s">
        <v>903</v>
      </c>
      <c r="M1513" s="815" t="s">
        <v>863</v>
      </c>
      <c r="N1513" s="816">
        <v>13</v>
      </c>
      <c r="P1513" s="815" t="s">
        <v>989</v>
      </c>
      <c r="Q1513" s="816">
        <v>5</v>
      </c>
      <c r="R1513" s="816">
        <v>104</v>
      </c>
      <c r="S1513" s="879"/>
      <c r="U1513" s="815" t="s">
        <v>948</v>
      </c>
      <c r="V1513" s="815" t="s">
        <v>813</v>
      </c>
      <c r="W1513" s="816">
        <v>21</v>
      </c>
      <c r="X1513" s="815" t="s">
        <v>809</v>
      </c>
    </row>
    <row r="1514" spans="1:24" ht="15">
      <c r="A1514" s="815" t="s">
        <v>959</v>
      </c>
      <c r="B1514" s="815" t="s">
        <v>683</v>
      </c>
      <c r="C1514" s="815" t="s">
        <v>809</v>
      </c>
      <c r="D1514" s="815" t="s">
        <v>812</v>
      </c>
      <c r="E1514" s="816">
        <v>1</v>
      </c>
      <c r="G1514" s="815" t="s">
        <v>989</v>
      </c>
      <c r="H1514" s="816">
        <v>4</v>
      </c>
      <c r="I1514" s="816">
        <v>971</v>
      </c>
      <c r="K1514" s="815" t="s">
        <v>690</v>
      </c>
      <c r="L1514" s="815" t="s">
        <v>903</v>
      </c>
      <c r="M1514" s="815" t="s">
        <v>864</v>
      </c>
      <c r="N1514" s="816">
        <v>32</v>
      </c>
      <c r="P1514" s="815" t="s">
        <v>989</v>
      </c>
      <c r="Q1514" s="816">
        <v>6</v>
      </c>
      <c r="R1514" s="816">
        <v>117</v>
      </c>
      <c r="S1514" s="879"/>
      <c r="U1514" s="815" t="s">
        <v>964</v>
      </c>
      <c r="V1514" s="815" t="s">
        <v>814</v>
      </c>
      <c r="W1514" s="816">
        <v>1</v>
      </c>
      <c r="X1514" s="815" t="s">
        <v>810</v>
      </c>
    </row>
    <row r="1515" spans="1:24" ht="15">
      <c r="A1515" s="815" t="s">
        <v>959</v>
      </c>
      <c r="B1515" s="815" t="s">
        <v>683</v>
      </c>
      <c r="C1515" s="815" t="s">
        <v>809</v>
      </c>
      <c r="D1515" s="815" t="s">
        <v>811</v>
      </c>
      <c r="E1515" s="816">
        <v>4</v>
      </c>
      <c r="G1515" s="815" t="s">
        <v>989</v>
      </c>
      <c r="H1515" s="816">
        <v>5</v>
      </c>
      <c r="I1515" s="816">
        <v>186</v>
      </c>
      <c r="K1515" s="815" t="s">
        <v>690</v>
      </c>
      <c r="L1515" s="815" t="s">
        <v>903</v>
      </c>
      <c r="M1515" s="815" t="s">
        <v>684</v>
      </c>
      <c r="N1515" s="816">
        <v>10</v>
      </c>
      <c r="P1515" s="815" t="s">
        <v>989</v>
      </c>
      <c r="Q1515" s="816">
        <v>7</v>
      </c>
      <c r="R1515" s="816">
        <v>98</v>
      </c>
      <c r="S1515" s="879"/>
      <c r="U1515" s="815" t="s">
        <v>964</v>
      </c>
      <c r="V1515" s="815" t="s">
        <v>813</v>
      </c>
      <c r="W1515" s="816">
        <v>9</v>
      </c>
      <c r="X1515" s="815" t="s">
        <v>809</v>
      </c>
    </row>
    <row r="1516" spans="1:24" ht="15">
      <c r="A1516" s="815" t="s">
        <v>959</v>
      </c>
      <c r="B1516" s="815" t="s">
        <v>815</v>
      </c>
      <c r="C1516" s="815" t="s">
        <v>810</v>
      </c>
      <c r="D1516" s="815" t="s">
        <v>811</v>
      </c>
      <c r="E1516" s="816">
        <v>1</v>
      </c>
      <c r="G1516" s="815" t="s">
        <v>989</v>
      </c>
      <c r="H1516" s="816">
        <v>6</v>
      </c>
      <c r="I1516" s="816">
        <v>221</v>
      </c>
      <c r="K1516" s="815" t="s">
        <v>690</v>
      </c>
      <c r="L1516" s="815" t="s">
        <v>903</v>
      </c>
      <c r="M1516" s="815" t="s">
        <v>687</v>
      </c>
      <c r="N1516" s="816">
        <v>15056</v>
      </c>
      <c r="P1516" s="815" t="s">
        <v>989</v>
      </c>
      <c r="Q1516" s="816">
        <v>8</v>
      </c>
      <c r="R1516" s="816">
        <v>66</v>
      </c>
      <c r="S1516" s="879"/>
      <c r="U1516" s="815" t="s">
        <v>906</v>
      </c>
      <c r="V1516" s="815" t="s">
        <v>814</v>
      </c>
      <c r="W1516" s="816">
        <v>2</v>
      </c>
      <c r="X1516" s="815" t="s">
        <v>810</v>
      </c>
    </row>
    <row r="1517" spans="1:24" ht="15">
      <c r="A1517" s="815" t="s">
        <v>959</v>
      </c>
      <c r="B1517" s="815" t="s">
        <v>815</v>
      </c>
      <c r="C1517" s="815" t="s">
        <v>809</v>
      </c>
      <c r="D1517" s="815" t="s">
        <v>811</v>
      </c>
      <c r="E1517" s="816">
        <v>2</v>
      </c>
      <c r="G1517" s="815" t="s">
        <v>989</v>
      </c>
      <c r="H1517" s="816">
        <v>7</v>
      </c>
      <c r="I1517" s="816">
        <v>249</v>
      </c>
      <c r="K1517" s="815" t="s">
        <v>690</v>
      </c>
      <c r="L1517" s="815" t="s">
        <v>903</v>
      </c>
      <c r="M1517" s="815" t="s">
        <v>689</v>
      </c>
      <c r="N1517" s="816">
        <v>2</v>
      </c>
      <c r="P1517" s="815" t="s">
        <v>989</v>
      </c>
      <c r="Q1517" s="816">
        <v>9</v>
      </c>
      <c r="R1517" s="816">
        <v>61</v>
      </c>
      <c r="S1517" s="879"/>
      <c r="U1517" s="815" t="s">
        <v>906</v>
      </c>
      <c r="V1517" s="815" t="s">
        <v>814</v>
      </c>
      <c r="W1517" s="816">
        <v>1</v>
      </c>
      <c r="X1517" s="815" t="s">
        <v>809</v>
      </c>
    </row>
    <row r="1518" spans="1:24" ht="15">
      <c r="A1518" s="815" t="s">
        <v>959</v>
      </c>
      <c r="B1518" s="815" t="s">
        <v>814</v>
      </c>
      <c r="C1518" s="815" t="s">
        <v>809</v>
      </c>
      <c r="D1518" s="815" t="s">
        <v>811</v>
      </c>
      <c r="E1518" s="816">
        <v>2</v>
      </c>
      <c r="G1518" s="815" t="s">
        <v>989</v>
      </c>
      <c r="H1518" s="816">
        <v>8</v>
      </c>
      <c r="I1518" s="816">
        <v>227</v>
      </c>
      <c r="K1518" s="815" t="s">
        <v>690</v>
      </c>
      <c r="L1518" s="815" t="s">
        <v>903</v>
      </c>
      <c r="M1518" s="815" t="s">
        <v>690</v>
      </c>
      <c r="N1518" s="816">
        <v>19</v>
      </c>
      <c r="P1518" s="815" t="s">
        <v>989</v>
      </c>
      <c r="Q1518" s="816">
        <v>10</v>
      </c>
      <c r="R1518" s="816">
        <v>41</v>
      </c>
      <c r="S1518" s="879"/>
      <c r="U1518" s="815" t="s">
        <v>906</v>
      </c>
      <c r="V1518" s="815" t="s">
        <v>813</v>
      </c>
      <c r="W1518" s="816">
        <v>2</v>
      </c>
      <c r="X1518" s="815" t="s">
        <v>810</v>
      </c>
    </row>
    <row r="1519" spans="1:24" ht="15">
      <c r="A1519" s="815" t="s">
        <v>959</v>
      </c>
      <c r="B1519" s="815" t="s">
        <v>997</v>
      </c>
      <c r="C1519" s="815" t="s">
        <v>810</v>
      </c>
      <c r="D1519" s="815" t="s">
        <v>812</v>
      </c>
      <c r="E1519" s="816">
        <v>36</v>
      </c>
      <c r="G1519" s="815" t="s">
        <v>989</v>
      </c>
      <c r="H1519" s="816">
        <v>9</v>
      </c>
      <c r="I1519" s="816">
        <v>205</v>
      </c>
      <c r="K1519" s="815" t="s">
        <v>690</v>
      </c>
      <c r="L1519" s="815" t="s">
        <v>903</v>
      </c>
      <c r="M1519" s="815" t="s">
        <v>691</v>
      </c>
      <c r="N1519" s="816">
        <v>2872</v>
      </c>
      <c r="P1519" s="815" t="s">
        <v>989</v>
      </c>
      <c r="Q1519" s="816">
        <v>11</v>
      </c>
      <c r="R1519" s="816">
        <v>19</v>
      </c>
      <c r="S1519" s="879"/>
      <c r="U1519" s="815" t="s">
        <v>906</v>
      </c>
      <c r="V1519" s="815" t="s">
        <v>813</v>
      </c>
      <c r="W1519" s="816">
        <v>5</v>
      </c>
      <c r="X1519" s="815" t="s">
        <v>809</v>
      </c>
    </row>
    <row r="1520" spans="1:24" ht="15">
      <c r="A1520" s="815" t="s">
        <v>959</v>
      </c>
      <c r="B1520" s="815" t="s">
        <v>997</v>
      </c>
      <c r="C1520" s="815" t="s">
        <v>810</v>
      </c>
      <c r="D1520" s="815" t="s">
        <v>811</v>
      </c>
      <c r="E1520" s="816">
        <v>254</v>
      </c>
      <c r="G1520" s="815" t="s">
        <v>989</v>
      </c>
      <c r="H1520" s="816">
        <v>10</v>
      </c>
      <c r="I1520" s="816">
        <v>138</v>
      </c>
      <c r="K1520" s="815" t="s">
        <v>690</v>
      </c>
      <c r="L1520" s="815" t="s">
        <v>916</v>
      </c>
      <c r="M1520" s="815" t="s">
        <v>848</v>
      </c>
      <c r="N1520" s="816">
        <v>1</v>
      </c>
      <c r="P1520" s="815" t="s">
        <v>989</v>
      </c>
      <c r="Q1520" s="816">
        <v>12</v>
      </c>
      <c r="R1520" s="816">
        <v>28</v>
      </c>
      <c r="S1520" s="879"/>
      <c r="U1520" s="815" t="s">
        <v>979</v>
      </c>
      <c r="V1520" s="815" t="s">
        <v>814</v>
      </c>
      <c r="W1520" s="816">
        <v>3</v>
      </c>
      <c r="X1520" s="815" t="s">
        <v>810</v>
      </c>
    </row>
    <row r="1521" spans="1:24" ht="15">
      <c r="A1521" s="815" t="s">
        <v>959</v>
      </c>
      <c r="B1521" s="815" t="s">
        <v>997</v>
      </c>
      <c r="C1521" s="815" t="s">
        <v>809</v>
      </c>
      <c r="D1521" s="815" t="s">
        <v>812</v>
      </c>
      <c r="E1521" s="816">
        <v>50</v>
      </c>
      <c r="G1521" s="815" t="s">
        <v>989</v>
      </c>
      <c r="H1521" s="816">
        <v>11</v>
      </c>
      <c r="I1521" s="816">
        <v>88</v>
      </c>
      <c r="K1521" s="815" t="s">
        <v>690</v>
      </c>
      <c r="L1521" s="815" t="s">
        <v>916</v>
      </c>
      <c r="M1521" s="815" t="s">
        <v>853</v>
      </c>
      <c r="N1521" s="816">
        <v>10</v>
      </c>
      <c r="P1521" s="815" t="s">
        <v>923</v>
      </c>
      <c r="Q1521" s="816">
        <v>0</v>
      </c>
      <c r="R1521" s="816">
        <v>31</v>
      </c>
      <c r="S1521" s="879"/>
      <c r="U1521" s="815" t="s">
        <v>979</v>
      </c>
      <c r="V1521" s="815" t="s">
        <v>814</v>
      </c>
      <c r="W1521" s="816">
        <v>2</v>
      </c>
      <c r="X1521" s="815" t="s">
        <v>809</v>
      </c>
    </row>
    <row r="1522" spans="1:24" ht="15">
      <c r="A1522" s="815" t="s">
        <v>959</v>
      </c>
      <c r="B1522" s="815" t="s">
        <v>997</v>
      </c>
      <c r="C1522" s="815" t="s">
        <v>809</v>
      </c>
      <c r="D1522" s="815" t="s">
        <v>811</v>
      </c>
      <c r="E1522" s="816">
        <v>197</v>
      </c>
      <c r="G1522" s="815" t="s">
        <v>989</v>
      </c>
      <c r="H1522" s="816">
        <v>12</v>
      </c>
      <c r="I1522" s="816">
        <v>140</v>
      </c>
      <c r="K1522" s="815" t="s">
        <v>690</v>
      </c>
      <c r="L1522" s="815" t="s">
        <v>916</v>
      </c>
      <c r="M1522" s="815" t="s">
        <v>857</v>
      </c>
      <c r="N1522" s="816">
        <v>4</v>
      </c>
      <c r="P1522" s="815" t="s">
        <v>923</v>
      </c>
      <c r="Q1522" s="816">
        <v>1</v>
      </c>
      <c r="R1522" s="816">
        <v>76</v>
      </c>
      <c r="S1522" s="879"/>
      <c r="U1522" s="815" t="s">
        <v>979</v>
      </c>
      <c r="V1522" s="815" t="s">
        <v>813</v>
      </c>
      <c r="W1522" s="816">
        <v>8</v>
      </c>
      <c r="X1522" s="815" t="s">
        <v>809</v>
      </c>
    </row>
    <row r="1523" spans="1:24" ht="15">
      <c r="A1523" s="815" t="s">
        <v>959</v>
      </c>
      <c r="B1523" s="815" t="s">
        <v>998</v>
      </c>
      <c r="C1523" s="815" t="s">
        <v>809</v>
      </c>
      <c r="D1523" s="815" t="s">
        <v>811</v>
      </c>
      <c r="E1523" s="816">
        <v>1</v>
      </c>
      <c r="G1523" s="815" t="s">
        <v>923</v>
      </c>
      <c r="H1523" s="816">
        <v>0</v>
      </c>
      <c r="I1523" s="816">
        <v>134</v>
      </c>
      <c r="K1523" s="815" t="s">
        <v>690</v>
      </c>
      <c r="L1523" s="815" t="s">
        <v>916</v>
      </c>
      <c r="M1523" s="815" t="s">
        <v>864</v>
      </c>
      <c r="N1523" s="816">
        <v>7</v>
      </c>
      <c r="P1523" s="815" t="s">
        <v>923</v>
      </c>
      <c r="Q1523" s="816">
        <v>2</v>
      </c>
      <c r="R1523" s="816">
        <v>248</v>
      </c>
      <c r="S1523" s="879"/>
      <c r="U1523" s="815" t="s">
        <v>965</v>
      </c>
      <c r="V1523" s="815" t="s">
        <v>814</v>
      </c>
      <c r="W1523" s="816">
        <v>40</v>
      </c>
      <c r="X1523" s="815" t="s">
        <v>810</v>
      </c>
    </row>
    <row r="1524" spans="1:24" ht="15">
      <c r="A1524" s="815" t="s">
        <v>960</v>
      </c>
      <c r="B1524" s="815" t="s">
        <v>996</v>
      </c>
      <c r="C1524" s="815" t="s">
        <v>810</v>
      </c>
      <c r="D1524" s="815" t="s">
        <v>812</v>
      </c>
      <c r="E1524" s="816">
        <v>3</v>
      </c>
      <c r="G1524" s="815" t="s">
        <v>923</v>
      </c>
      <c r="H1524" s="816">
        <v>1</v>
      </c>
      <c r="I1524" s="816">
        <v>583</v>
      </c>
      <c r="K1524" s="815" t="s">
        <v>690</v>
      </c>
      <c r="L1524" s="815" t="s">
        <v>916</v>
      </c>
      <c r="M1524" s="815" t="s">
        <v>684</v>
      </c>
      <c r="N1524" s="816">
        <v>3</v>
      </c>
      <c r="P1524" s="815" t="s">
        <v>923</v>
      </c>
      <c r="Q1524" s="816">
        <v>3</v>
      </c>
      <c r="R1524" s="816">
        <v>117</v>
      </c>
      <c r="S1524" s="879"/>
      <c r="U1524" s="815" t="s">
        <v>965</v>
      </c>
      <c r="V1524" s="815" t="s">
        <v>814</v>
      </c>
      <c r="W1524" s="816">
        <v>18</v>
      </c>
      <c r="X1524" s="815" t="s">
        <v>809</v>
      </c>
    </row>
    <row r="1525" spans="1:24" ht="15">
      <c r="A1525" s="815" t="s">
        <v>960</v>
      </c>
      <c r="B1525" s="815" t="s">
        <v>996</v>
      </c>
      <c r="C1525" s="815" t="s">
        <v>810</v>
      </c>
      <c r="D1525" s="815" t="s">
        <v>811</v>
      </c>
      <c r="E1525" s="816">
        <v>1</v>
      </c>
      <c r="G1525" s="815" t="s">
        <v>923</v>
      </c>
      <c r="H1525" s="816">
        <v>2</v>
      </c>
      <c r="I1525" s="816">
        <v>1822</v>
      </c>
      <c r="K1525" s="815" t="s">
        <v>690</v>
      </c>
      <c r="L1525" s="815" t="s">
        <v>916</v>
      </c>
      <c r="M1525" s="815" t="s">
        <v>687</v>
      </c>
      <c r="N1525" s="816">
        <v>3367</v>
      </c>
      <c r="P1525" s="815" t="s">
        <v>923</v>
      </c>
      <c r="Q1525" s="816">
        <v>4</v>
      </c>
      <c r="R1525" s="816">
        <v>984</v>
      </c>
      <c r="S1525" s="879"/>
      <c r="U1525" s="815" t="s">
        <v>965</v>
      </c>
      <c r="V1525" s="815" t="s">
        <v>813</v>
      </c>
      <c r="W1525" s="816">
        <v>15</v>
      </c>
      <c r="X1525" s="815" t="s">
        <v>810</v>
      </c>
    </row>
    <row r="1526" spans="1:24" ht="15">
      <c r="A1526" s="815" t="s">
        <v>960</v>
      </c>
      <c r="B1526" s="815" t="s">
        <v>996</v>
      </c>
      <c r="C1526" s="815" t="s">
        <v>809</v>
      </c>
      <c r="D1526" s="815" t="s">
        <v>812</v>
      </c>
      <c r="E1526" s="816">
        <v>4</v>
      </c>
      <c r="G1526" s="815" t="s">
        <v>923</v>
      </c>
      <c r="H1526" s="816">
        <v>3</v>
      </c>
      <c r="I1526" s="816">
        <v>961</v>
      </c>
      <c r="K1526" s="815" t="s">
        <v>690</v>
      </c>
      <c r="L1526" s="815" t="s">
        <v>916</v>
      </c>
      <c r="M1526" s="815" t="s">
        <v>690</v>
      </c>
      <c r="N1526" s="816">
        <v>2</v>
      </c>
      <c r="P1526" s="815" t="s">
        <v>923</v>
      </c>
      <c r="Q1526" s="816">
        <v>5</v>
      </c>
      <c r="R1526" s="816">
        <v>130</v>
      </c>
      <c r="S1526" s="879"/>
      <c r="U1526" s="815" t="s">
        <v>965</v>
      </c>
      <c r="V1526" s="815" t="s">
        <v>813</v>
      </c>
      <c r="W1526" s="816">
        <v>48</v>
      </c>
      <c r="X1526" s="815" t="s">
        <v>809</v>
      </c>
    </row>
    <row r="1527" spans="1:24" ht="15">
      <c r="A1527" s="815" t="s">
        <v>960</v>
      </c>
      <c r="B1527" s="815" t="s">
        <v>996</v>
      </c>
      <c r="C1527" s="815" t="s">
        <v>809</v>
      </c>
      <c r="D1527" s="815" t="s">
        <v>811</v>
      </c>
      <c r="E1527" s="816">
        <v>2</v>
      </c>
      <c r="G1527" s="815" t="s">
        <v>923</v>
      </c>
      <c r="H1527" s="816">
        <v>4</v>
      </c>
      <c r="I1527" s="816">
        <v>4037</v>
      </c>
      <c r="K1527" s="815" t="s">
        <v>690</v>
      </c>
      <c r="L1527" s="815" t="s">
        <v>916</v>
      </c>
      <c r="M1527" s="815" t="s">
        <v>691</v>
      </c>
      <c r="N1527" s="816">
        <v>229</v>
      </c>
      <c r="P1527" s="815" t="s">
        <v>923</v>
      </c>
      <c r="Q1527" s="816">
        <v>6</v>
      </c>
      <c r="R1527" s="816">
        <v>94</v>
      </c>
      <c r="S1527" s="879"/>
      <c r="U1527" s="815" t="s">
        <v>908</v>
      </c>
      <c r="V1527" s="815" t="s">
        <v>814</v>
      </c>
      <c r="W1527" s="816">
        <v>3</v>
      </c>
      <c r="X1527" s="815" t="s">
        <v>810</v>
      </c>
    </row>
    <row r="1528" spans="1:24" ht="15">
      <c r="A1528" s="815" t="s">
        <v>960</v>
      </c>
      <c r="B1528" s="815" t="s">
        <v>677</v>
      </c>
      <c r="C1528" s="815" t="s">
        <v>810</v>
      </c>
      <c r="D1528" s="815" t="s">
        <v>812</v>
      </c>
      <c r="E1528" s="816">
        <v>723</v>
      </c>
      <c r="G1528" s="815" t="s">
        <v>923</v>
      </c>
      <c r="H1528" s="816">
        <v>5</v>
      </c>
      <c r="I1528" s="816">
        <v>517</v>
      </c>
      <c r="K1528" s="815" t="s">
        <v>690</v>
      </c>
      <c r="L1528" s="815" t="s">
        <v>928</v>
      </c>
      <c r="M1528" s="815" t="s">
        <v>677</v>
      </c>
      <c r="N1528" s="816">
        <v>88</v>
      </c>
      <c r="P1528" s="815" t="s">
        <v>923</v>
      </c>
      <c r="Q1528" s="816">
        <v>7</v>
      </c>
      <c r="R1528" s="816">
        <v>100</v>
      </c>
      <c r="S1528" s="879"/>
      <c r="U1528" s="815" t="s">
        <v>908</v>
      </c>
      <c r="V1528" s="815" t="s">
        <v>814</v>
      </c>
      <c r="W1528" s="816">
        <v>4</v>
      </c>
      <c r="X1528" s="815" t="s">
        <v>809</v>
      </c>
    </row>
    <row r="1529" spans="1:24" ht="15">
      <c r="A1529" s="815" t="s">
        <v>960</v>
      </c>
      <c r="B1529" s="815" t="s">
        <v>677</v>
      </c>
      <c r="C1529" s="815" t="s">
        <v>810</v>
      </c>
      <c r="D1529" s="815" t="s">
        <v>811</v>
      </c>
      <c r="E1529" s="816">
        <v>985</v>
      </c>
      <c r="G1529" s="815" t="s">
        <v>923</v>
      </c>
      <c r="H1529" s="816">
        <v>6</v>
      </c>
      <c r="I1529" s="816">
        <v>579</v>
      </c>
      <c r="K1529" s="815" t="s">
        <v>690</v>
      </c>
      <c r="L1529" s="815" t="s">
        <v>928</v>
      </c>
      <c r="M1529" s="815" t="s">
        <v>847</v>
      </c>
      <c r="N1529" s="816">
        <v>1</v>
      </c>
      <c r="P1529" s="815" t="s">
        <v>923</v>
      </c>
      <c r="Q1529" s="816">
        <v>8</v>
      </c>
      <c r="R1529" s="816">
        <v>82</v>
      </c>
      <c r="S1529" s="879"/>
      <c r="U1529" s="815" t="s">
        <v>908</v>
      </c>
      <c r="V1529" s="815" t="s">
        <v>813</v>
      </c>
      <c r="W1529" s="816">
        <v>6</v>
      </c>
      <c r="X1529" s="815" t="s">
        <v>810</v>
      </c>
    </row>
    <row r="1530" spans="1:24" ht="15">
      <c r="A1530" s="815" t="s">
        <v>960</v>
      </c>
      <c r="B1530" s="815" t="s">
        <v>677</v>
      </c>
      <c r="C1530" s="815" t="s">
        <v>809</v>
      </c>
      <c r="D1530" s="815" t="s">
        <v>812</v>
      </c>
      <c r="E1530" s="816">
        <v>691</v>
      </c>
      <c r="G1530" s="815" t="s">
        <v>923</v>
      </c>
      <c r="H1530" s="816">
        <v>7</v>
      </c>
      <c r="I1530" s="816">
        <v>588</v>
      </c>
      <c r="K1530" s="815" t="s">
        <v>690</v>
      </c>
      <c r="L1530" s="815" t="s">
        <v>928</v>
      </c>
      <c r="M1530" s="815" t="s">
        <v>850</v>
      </c>
      <c r="N1530" s="816">
        <v>71</v>
      </c>
      <c r="P1530" s="815" t="s">
        <v>923</v>
      </c>
      <c r="Q1530" s="816">
        <v>9</v>
      </c>
      <c r="R1530" s="816">
        <v>54</v>
      </c>
      <c r="S1530" s="879"/>
      <c r="U1530" s="815" t="s">
        <v>908</v>
      </c>
      <c r="V1530" s="815" t="s">
        <v>813</v>
      </c>
      <c r="W1530" s="816">
        <v>8</v>
      </c>
      <c r="X1530" s="815" t="s">
        <v>809</v>
      </c>
    </row>
    <row r="1531" spans="1:24" ht="15">
      <c r="A1531" s="815" t="s">
        <v>960</v>
      </c>
      <c r="B1531" s="815" t="s">
        <v>677</v>
      </c>
      <c r="C1531" s="815" t="s">
        <v>809</v>
      </c>
      <c r="D1531" s="815" t="s">
        <v>811</v>
      </c>
      <c r="E1531" s="816">
        <v>1059</v>
      </c>
      <c r="G1531" s="815" t="s">
        <v>923</v>
      </c>
      <c r="H1531" s="816">
        <v>8</v>
      </c>
      <c r="I1531" s="816">
        <v>459</v>
      </c>
      <c r="K1531" s="815" t="s">
        <v>690</v>
      </c>
      <c r="L1531" s="815" t="s">
        <v>928</v>
      </c>
      <c r="M1531" s="815" t="s">
        <v>851</v>
      </c>
      <c r="N1531" s="816">
        <v>3</v>
      </c>
      <c r="P1531" s="815" t="s">
        <v>923</v>
      </c>
      <c r="Q1531" s="816">
        <v>10</v>
      </c>
      <c r="R1531" s="816">
        <v>32</v>
      </c>
      <c r="S1531" s="879"/>
      <c r="U1531" s="815" t="s">
        <v>980</v>
      </c>
      <c r="V1531" s="815" t="s">
        <v>814</v>
      </c>
      <c r="W1531" s="816">
        <v>6</v>
      </c>
      <c r="X1531" s="815" t="s">
        <v>810</v>
      </c>
    </row>
    <row r="1532" spans="1:24" ht="15">
      <c r="A1532" s="815" t="s">
        <v>960</v>
      </c>
      <c r="B1532" s="815" t="s">
        <v>681</v>
      </c>
      <c r="C1532" s="815" t="s">
        <v>810</v>
      </c>
      <c r="D1532" s="815" t="s">
        <v>812</v>
      </c>
      <c r="E1532" s="816">
        <v>552</v>
      </c>
      <c r="G1532" s="815" t="s">
        <v>923</v>
      </c>
      <c r="H1532" s="816">
        <v>9</v>
      </c>
      <c r="I1532" s="816">
        <v>379</v>
      </c>
      <c r="K1532" s="815" t="s">
        <v>690</v>
      </c>
      <c r="L1532" s="815" t="s">
        <v>928</v>
      </c>
      <c r="M1532" s="815" t="s">
        <v>852</v>
      </c>
      <c r="N1532" s="816">
        <v>30</v>
      </c>
      <c r="P1532" s="815" t="s">
        <v>923</v>
      </c>
      <c r="Q1532" s="816">
        <v>11</v>
      </c>
      <c r="R1532" s="816">
        <v>23</v>
      </c>
      <c r="S1532" s="879"/>
      <c r="U1532" s="815" t="s">
        <v>980</v>
      </c>
      <c r="V1532" s="815" t="s">
        <v>814</v>
      </c>
      <c r="W1532" s="816">
        <v>11</v>
      </c>
      <c r="X1532" s="815" t="s">
        <v>809</v>
      </c>
    </row>
    <row r="1533" spans="1:24" ht="15">
      <c r="A1533" s="815" t="s">
        <v>960</v>
      </c>
      <c r="B1533" s="815" t="s">
        <v>681</v>
      </c>
      <c r="C1533" s="815" t="s">
        <v>810</v>
      </c>
      <c r="D1533" s="815" t="s">
        <v>811</v>
      </c>
      <c r="E1533" s="816">
        <v>505</v>
      </c>
      <c r="G1533" s="815" t="s">
        <v>923</v>
      </c>
      <c r="H1533" s="816">
        <v>10</v>
      </c>
      <c r="I1533" s="816">
        <v>246</v>
      </c>
      <c r="K1533" s="815" t="s">
        <v>690</v>
      </c>
      <c r="L1533" s="815" t="s">
        <v>928</v>
      </c>
      <c r="M1533" s="815" t="s">
        <v>853</v>
      </c>
      <c r="N1533" s="816">
        <v>17</v>
      </c>
      <c r="P1533" s="815" t="s">
        <v>923</v>
      </c>
      <c r="Q1533" s="816">
        <v>12</v>
      </c>
      <c r="R1533" s="816">
        <v>20</v>
      </c>
      <c r="S1533" s="879"/>
      <c r="U1533" s="815" t="s">
        <v>980</v>
      </c>
      <c r="V1533" s="815" t="s">
        <v>813</v>
      </c>
      <c r="W1533" s="816">
        <v>4</v>
      </c>
      <c r="X1533" s="815" t="s">
        <v>810</v>
      </c>
    </row>
    <row r="1534" spans="1:24" ht="15">
      <c r="A1534" s="815" t="s">
        <v>960</v>
      </c>
      <c r="B1534" s="815" t="s">
        <v>681</v>
      </c>
      <c r="C1534" s="815" t="s">
        <v>809</v>
      </c>
      <c r="D1534" s="815" t="s">
        <v>812</v>
      </c>
      <c r="E1534" s="816">
        <v>619</v>
      </c>
      <c r="G1534" s="815" t="s">
        <v>923</v>
      </c>
      <c r="H1534" s="816">
        <v>11</v>
      </c>
      <c r="I1534" s="816">
        <v>204</v>
      </c>
      <c r="K1534" s="815" t="s">
        <v>690</v>
      </c>
      <c r="L1534" s="815" t="s">
        <v>928</v>
      </c>
      <c r="M1534" s="815" t="s">
        <v>854</v>
      </c>
      <c r="N1534" s="816">
        <v>8</v>
      </c>
      <c r="P1534" s="815" t="s">
        <v>990</v>
      </c>
      <c r="Q1534" s="816">
        <v>0</v>
      </c>
      <c r="R1534" s="816">
        <v>26</v>
      </c>
      <c r="S1534" s="879"/>
      <c r="U1534" s="815" t="s">
        <v>980</v>
      </c>
      <c r="V1534" s="815" t="s">
        <v>813</v>
      </c>
      <c r="W1534" s="816">
        <v>18</v>
      </c>
      <c r="X1534" s="815" t="s">
        <v>809</v>
      </c>
    </row>
    <row r="1535" spans="1:24" ht="15">
      <c r="A1535" s="815" t="s">
        <v>960</v>
      </c>
      <c r="B1535" s="815" t="s">
        <v>681</v>
      </c>
      <c r="C1535" s="815" t="s">
        <v>809</v>
      </c>
      <c r="D1535" s="815" t="s">
        <v>811</v>
      </c>
      <c r="E1535" s="816">
        <v>469</v>
      </c>
      <c r="G1535" s="815" t="s">
        <v>923</v>
      </c>
      <c r="H1535" s="816">
        <v>12</v>
      </c>
      <c r="I1535" s="816">
        <v>256</v>
      </c>
      <c r="K1535" s="815" t="s">
        <v>690</v>
      </c>
      <c r="L1535" s="815" t="s">
        <v>928</v>
      </c>
      <c r="M1535" s="815" t="s">
        <v>681</v>
      </c>
      <c r="N1535" s="816">
        <v>17</v>
      </c>
      <c r="P1535" s="815" t="s">
        <v>990</v>
      </c>
      <c r="Q1535" s="816">
        <v>1</v>
      </c>
      <c r="R1535" s="816">
        <v>113</v>
      </c>
      <c r="S1535" s="879"/>
      <c r="U1535" s="815" t="s">
        <v>918</v>
      </c>
      <c r="V1535" s="815" t="s">
        <v>814</v>
      </c>
      <c r="W1535" s="816">
        <v>4</v>
      </c>
      <c r="X1535" s="815" t="s">
        <v>810</v>
      </c>
    </row>
    <row r="1536" spans="1:24" ht="15">
      <c r="A1536" s="815" t="s">
        <v>960</v>
      </c>
      <c r="B1536" s="815" t="s">
        <v>683</v>
      </c>
      <c r="C1536" s="815" t="s">
        <v>810</v>
      </c>
      <c r="D1536" s="815" t="s">
        <v>812</v>
      </c>
      <c r="E1536" s="816">
        <v>12</v>
      </c>
      <c r="G1536" s="815" t="s">
        <v>990</v>
      </c>
      <c r="H1536" s="816">
        <v>0</v>
      </c>
      <c r="I1536" s="816">
        <v>49</v>
      </c>
      <c r="K1536" s="815" t="s">
        <v>690</v>
      </c>
      <c r="L1536" s="815" t="s">
        <v>928</v>
      </c>
      <c r="M1536" s="815" t="s">
        <v>857</v>
      </c>
      <c r="N1536" s="816">
        <v>18</v>
      </c>
      <c r="P1536" s="815" t="s">
        <v>990</v>
      </c>
      <c r="Q1536" s="816">
        <v>2</v>
      </c>
      <c r="R1536" s="816">
        <v>417</v>
      </c>
      <c r="S1536" s="879"/>
      <c r="U1536" s="815" t="s">
        <v>918</v>
      </c>
      <c r="V1536" s="815" t="s">
        <v>814</v>
      </c>
      <c r="W1536" s="816">
        <v>2</v>
      </c>
      <c r="X1536" s="815" t="s">
        <v>809</v>
      </c>
    </row>
    <row r="1537" spans="1:24" ht="15">
      <c r="A1537" s="815" t="s">
        <v>960</v>
      </c>
      <c r="B1537" s="815" t="s">
        <v>683</v>
      </c>
      <c r="C1537" s="815" t="s">
        <v>810</v>
      </c>
      <c r="D1537" s="815" t="s">
        <v>811</v>
      </c>
      <c r="E1537" s="816">
        <v>7</v>
      </c>
      <c r="G1537" s="815" t="s">
        <v>990</v>
      </c>
      <c r="H1537" s="816">
        <v>1</v>
      </c>
      <c r="I1537" s="816">
        <v>223</v>
      </c>
      <c r="K1537" s="815" t="s">
        <v>690</v>
      </c>
      <c r="L1537" s="815" t="s">
        <v>928</v>
      </c>
      <c r="M1537" s="815" t="s">
        <v>858</v>
      </c>
      <c r="N1537" s="816">
        <v>2</v>
      </c>
      <c r="P1537" s="815" t="s">
        <v>990</v>
      </c>
      <c r="Q1537" s="816">
        <v>3</v>
      </c>
      <c r="R1537" s="816">
        <v>224</v>
      </c>
      <c r="S1537" s="879"/>
      <c r="U1537" s="815" t="s">
        <v>918</v>
      </c>
      <c r="V1537" s="815" t="s">
        <v>813</v>
      </c>
      <c r="W1537" s="816">
        <v>1</v>
      </c>
      <c r="X1537" s="815" t="s">
        <v>810</v>
      </c>
    </row>
    <row r="1538" spans="1:24" ht="15">
      <c r="A1538" s="815" t="s">
        <v>960</v>
      </c>
      <c r="B1538" s="815" t="s">
        <v>683</v>
      </c>
      <c r="C1538" s="815" t="s">
        <v>809</v>
      </c>
      <c r="D1538" s="815" t="s">
        <v>812</v>
      </c>
      <c r="E1538" s="816">
        <v>20</v>
      </c>
      <c r="G1538" s="815" t="s">
        <v>990</v>
      </c>
      <c r="H1538" s="816">
        <v>2</v>
      </c>
      <c r="I1538" s="816">
        <v>690</v>
      </c>
      <c r="K1538" s="815" t="s">
        <v>690</v>
      </c>
      <c r="L1538" s="815" t="s">
        <v>928</v>
      </c>
      <c r="M1538" s="815" t="s">
        <v>859</v>
      </c>
      <c r="N1538" s="816">
        <v>2</v>
      </c>
      <c r="P1538" s="815" t="s">
        <v>990</v>
      </c>
      <c r="Q1538" s="816">
        <v>4</v>
      </c>
      <c r="R1538" s="816">
        <v>1502</v>
      </c>
      <c r="S1538" s="879"/>
      <c r="U1538" s="815" t="s">
        <v>918</v>
      </c>
      <c r="V1538" s="815" t="s">
        <v>813</v>
      </c>
      <c r="W1538" s="816">
        <v>12</v>
      </c>
      <c r="X1538" s="815" t="s">
        <v>809</v>
      </c>
    </row>
    <row r="1539" spans="1:24" ht="15">
      <c r="A1539" s="815" t="s">
        <v>960</v>
      </c>
      <c r="B1539" s="815" t="s">
        <v>683</v>
      </c>
      <c r="C1539" s="815" t="s">
        <v>809</v>
      </c>
      <c r="D1539" s="815" t="s">
        <v>811</v>
      </c>
      <c r="E1539" s="816">
        <v>10</v>
      </c>
      <c r="G1539" s="815" t="s">
        <v>990</v>
      </c>
      <c r="H1539" s="816">
        <v>3</v>
      </c>
      <c r="I1539" s="816">
        <v>371</v>
      </c>
      <c r="K1539" s="815" t="s">
        <v>690</v>
      </c>
      <c r="L1539" s="815" t="s">
        <v>928</v>
      </c>
      <c r="M1539" s="815" t="s">
        <v>861</v>
      </c>
      <c r="N1539" s="816">
        <v>1</v>
      </c>
      <c r="P1539" s="815" t="s">
        <v>990</v>
      </c>
      <c r="Q1539" s="816">
        <v>5</v>
      </c>
      <c r="R1539" s="816">
        <v>289</v>
      </c>
      <c r="S1539" s="879"/>
      <c r="U1539" s="815" t="s">
        <v>981</v>
      </c>
      <c r="V1539" s="815" t="s">
        <v>814</v>
      </c>
      <c r="W1539" s="816">
        <v>6</v>
      </c>
      <c r="X1539" s="815" t="s">
        <v>810</v>
      </c>
    </row>
    <row r="1540" spans="1:24" ht="15">
      <c r="A1540" s="815" t="s">
        <v>960</v>
      </c>
      <c r="B1540" s="815" t="s">
        <v>815</v>
      </c>
      <c r="C1540" s="815" t="s">
        <v>810</v>
      </c>
      <c r="D1540" s="815" t="s">
        <v>812</v>
      </c>
      <c r="E1540" s="816">
        <v>3</v>
      </c>
      <c r="G1540" s="815" t="s">
        <v>990</v>
      </c>
      <c r="H1540" s="816">
        <v>4</v>
      </c>
      <c r="I1540" s="816">
        <v>1902</v>
      </c>
      <c r="K1540" s="815" t="s">
        <v>690</v>
      </c>
      <c r="L1540" s="815" t="s">
        <v>928</v>
      </c>
      <c r="M1540" s="815" t="s">
        <v>863</v>
      </c>
      <c r="N1540" s="816">
        <v>2</v>
      </c>
      <c r="P1540" s="815" t="s">
        <v>990</v>
      </c>
      <c r="Q1540" s="816">
        <v>6</v>
      </c>
      <c r="R1540" s="816">
        <v>322</v>
      </c>
      <c r="S1540" s="879"/>
      <c r="U1540" s="815" t="s">
        <v>981</v>
      </c>
      <c r="V1540" s="815" t="s">
        <v>814</v>
      </c>
      <c r="W1540" s="816">
        <v>4</v>
      </c>
      <c r="X1540" s="815" t="s">
        <v>809</v>
      </c>
    </row>
    <row r="1541" spans="1:24" ht="15">
      <c r="A1541" s="815" t="s">
        <v>960</v>
      </c>
      <c r="B1541" s="815" t="s">
        <v>815</v>
      </c>
      <c r="C1541" s="815" t="s">
        <v>810</v>
      </c>
      <c r="D1541" s="815" t="s">
        <v>811</v>
      </c>
      <c r="E1541" s="816">
        <v>5</v>
      </c>
      <c r="G1541" s="815" t="s">
        <v>990</v>
      </c>
      <c r="H1541" s="816">
        <v>5</v>
      </c>
      <c r="I1541" s="816">
        <v>332</v>
      </c>
      <c r="K1541" s="815" t="s">
        <v>690</v>
      </c>
      <c r="L1541" s="815" t="s">
        <v>928</v>
      </c>
      <c r="M1541" s="815" t="s">
        <v>864</v>
      </c>
      <c r="N1541" s="816">
        <v>43</v>
      </c>
      <c r="P1541" s="815" t="s">
        <v>990</v>
      </c>
      <c r="Q1541" s="816">
        <v>7</v>
      </c>
      <c r="R1541" s="816">
        <v>269</v>
      </c>
      <c r="S1541" s="879"/>
      <c r="U1541" s="815" t="s">
        <v>981</v>
      </c>
      <c r="V1541" s="815" t="s">
        <v>813</v>
      </c>
      <c r="W1541" s="816">
        <v>1</v>
      </c>
      <c r="X1541" s="815" t="s">
        <v>810</v>
      </c>
    </row>
    <row r="1542" spans="1:24" ht="15">
      <c r="A1542" s="815" t="s">
        <v>960</v>
      </c>
      <c r="B1542" s="815" t="s">
        <v>815</v>
      </c>
      <c r="C1542" s="815" t="s">
        <v>809</v>
      </c>
      <c r="D1542" s="815" t="s">
        <v>812</v>
      </c>
      <c r="E1542" s="816">
        <v>4</v>
      </c>
      <c r="G1542" s="815" t="s">
        <v>990</v>
      </c>
      <c r="H1542" s="816">
        <v>6</v>
      </c>
      <c r="I1542" s="816">
        <v>413</v>
      </c>
      <c r="K1542" s="815" t="s">
        <v>690</v>
      </c>
      <c r="L1542" s="815" t="s">
        <v>928</v>
      </c>
      <c r="M1542" s="815" t="s">
        <v>684</v>
      </c>
      <c r="N1542" s="816">
        <v>16</v>
      </c>
      <c r="P1542" s="815" t="s">
        <v>990</v>
      </c>
      <c r="Q1542" s="816">
        <v>8</v>
      </c>
      <c r="R1542" s="816">
        <v>161</v>
      </c>
      <c r="S1542" s="879"/>
      <c r="U1542" s="815" t="s">
        <v>981</v>
      </c>
      <c r="V1542" s="815" t="s">
        <v>813</v>
      </c>
      <c r="W1542" s="816">
        <v>7</v>
      </c>
      <c r="X1542" s="815" t="s">
        <v>809</v>
      </c>
    </row>
    <row r="1543" spans="1:24" ht="15">
      <c r="A1543" s="815" t="s">
        <v>960</v>
      </c>
      <c r="B1543" s="815" t="s">
        <v>815</v>
      </c>
      <c r="C1543" s="815" t="s">
        <v>809</v>
      </c>
      <c r="D1543" s="815" t="s">
        <v>811</v>
      </c>
      <c r="E1543" s="816">
        <v>8</v>
      </c>
      <c r="G1543" s="815" t="s">
        <v>990</v>
      </c>
      <c r="H1543" s="816">
        <v>7</v>
      </c>
      <c r="I1543" s="816">
        <v>436</v>
      </c>
      <c r="K1543" s="815" t="s">
        <v>690</v>
      </c>
      <c r="L1543" s="815" t="s">
        <v>928</v>
      </c>
      <c r="M1543" s="815" t="s">
        <v>687</v>
      </c>
      <c r="N1543" s="816">
        <v>11209</v>
      </c>
      <c r="P1543" s="815" t="s">
        <v>990</v>
      </c>
      <c r="Q1543" s="816">
        <v>9</v>
      </c>
      <c r="R1543" s="816">
        <v>139</v>
      </c>
      <c r="S1543" s="879"/>
      <c r="U1543" s="815" t="s">
        <v>984</v>
      </c>
      <c r="V1543" s="815" t="s">
        <v>814</v>
      </c>
      <c r="W1543" s="816">
        <v>9</v>
      </c>
      <c r="X1543" s="815" t="s">
        <v>810</v>
      </c>
    </row>
    <row r="1544" spans="1:24" ht="15">
      <c r="A1544" s="815" t="s">
        <v>960</v>
      </c>
      <c r="B1544" s="815" t="s">
        <v>814</v>
      </c>
      <c r="C1544" s="815" t="s">
        <v>810</v>
      </c>
      <c r="D1544" s="815" t="s">
        <v>811</v>
      </c>
      <c r="E1544" s="816">
        <v>1</v>
      </c>
      <c r="G1544" s="815" t="s">
        <v>990</v>
      </c>
      <c r="H1544" s="816">
        <v>8</v>
      </c>
      <c r="I1544" s="816">
        <v>397</v>
      </c>
      <c r="K1544" s="815" t="s">
        <v>690</v>
      </c>
      <c r="L1544" s="815" t="s">
        <v>928</v>
      </c>
      <c r="M1544" s="815" t="s">
        <v>688</v>
      </c>
      <c r="N1544" s="816">
        <v>1</v>
      </c>
      <c r="P1544" s="815" t="s">
        <v>990</v>
      </c>
      <c r="Q1544" s="816">
        <v>10</v>
      </c>
      <c r="R1544" s="816">
        <v>101</v>
      </c>
      <c r="S1544" s="879"/>
      <c r="U1544" s="815" t="s">
        <v>984</v>
      </c>
      <c r="V1544" s="815" t="s">
        <v>814</v>
      </c>
      <c r="W1544" s="816">
        <v>5</v>
      </c>
      <c r="X1544" s="815" t="s">
        <v>809</v>
      </c>
    </row>
    <row r="1545" spans="1:24" ht="15">
      <c r="A1545" s="815" t="s">
        <v>960</v>
      </c>
      <c r="B1545" s="815" t="s">
        <v>814</v>
      </c>
      <c r="C1545" s="815" t="s">
        <v>809</v>
      </c>
      <c r="D1545" s="815" t="s">
        <v>812</v>
      </c>
      <c r="E1545" s="816">
        <v>2</v>
      </c>
      <c r="G1545" s="815" t="s">
        <v>990</v>
      </c>
      <c r="H1545" s="816">
        <v>9</v>
      </c>
      <c r="I1545" s="816">
        <v>361</v>
      </c>
      <c r="K1545" s="815" t="s">
        <v>690</v>
      </c>
      <c r="L1545" s="815" t="s">
        <v>928</v>
      </c>
      <c r="M1545" s="815" t="s">
        <v>689</v>
      </c>
      <c r="N1545" s="816">
        <v>52</v>
      </c>
      <c r="P1545" s="815" t="s">
        <v>990</v>
      </c>
      <c r="Q1545" s="816">
        <v>11</v>
      </c>
      <c r="R1545" s="816">
        <v>54</v>
      </c>
      <c r="S1545" s="879"/>
      <c r="U1545" s="815" t="s">
        <v>984</v>
      </c>
      <c r="V1545" s="815" t="s">
        <v>813</v>
      </c>
      <c r="W1545" s="816">
        <v>5</v>
      </c>
      <c r="X1545" s="815" t="s">
        <v>810</v>
      </c>
    </row>
    <row r="1546" spans="1:24" ht="15">
      <c r="A1546" s="815" t="s">
        <v>960</v>
      </c>
      <c r="B1546" s="815" t="s">
        <v>814</v>
      </c>
      <c r="C1546" s="815" t="s">
        <v>809</v>
      </c>
      <c r="D1546" s="815" t="s">
        <v>811</v>
      </c>
      <c r="E1546" s="816">
        <v>1</v>
      </c>
      <c r="G1546" s="815" t="s">
        <v>990</v>
      </c>
      <c r="H1546" s="816">
        <v>10</v>
      </c>
      <c r="I1546" s="816">
        <v>249</v>
      </c>
      <c r="K1546" s="815" t="s">
        <v>690</v>
      </c>
      <c r="L1546" s="815" t="s">
        <v>928</v>
      </c>
      <c r="M1546" s="815" t="s">
        <v>690</v>
      </c>
      <c r="N1546" s="816">
        <v>5</v>
      </c>
      <c r="P1546" s="815" t="s">
        <v>990</v>
      </c>
      <c r="Q1546" s="816">
        <v>12</v>
      </c>
      <c r="R1546" s="816">
        <v>87</v>
      </c>
      <c r="S1546" s="879"/>
      <c r="U1546" s="815" t="s">
        <v>984</v>
      </c>
      <c r="V1546" s="815" t="s">
        <v>813</v>
      </c>
      <c r="W1546" s="816">
        <v>13</v>
      </c>
      <c r="X1546" s="815" t="s">
        <v>809</v>
      </c>
    </row>
    <row r="1547" spans="1:24" ht="15">
      <c r="A1547" s="815" t="s">
        <v>960</v>
      </c>
      <c r="B1547" s="815" t="s">
        <v>813</v>
      </c>
      <c r="C1547" s="815" t="s">
        <v>810</v>
      </c>
      <c r="D1547" s="815" t="s">
        <v>811</v>
      </c>
      <c r="E1547" s="816">
        <v>2</v>
      </c>
      <c r="G1547" s="815" t="s">
        <v>990</v>
      </c>
      <c r="H1547" s="816">
        <v>11</v>
      </c>
      <c r="I1547" s="816">
        <v>168</v>
      </c>
      <c r="K1547" s="815" t="s">
        <v>690</v>
      </c>
      <c r="L1547" s="815" t="s">
        <v>928</v>
      </c>
      <c r="M1547" s="815" t="s">
        <v>691</v>
      </c>
      <c r="N1547" s="816">
        <v>1960</v>
      </c>
      <c r="P1547" s="815" t="s">
        <v>911</v>
      </c>
      <c r="Q1547" s="816">
        <v>0</v>
      </c>
      <c r="R1547" s="816">
        <v>2</v>
      </c>
      <c r="S1547" s="879"/>
      <c r="U1547" s="815" t="s">
        <v>966</v>
      </c>
      <c r="V1547" s="815" t="s">
        <v>814</v>
      </c>
      <c r="W1547" s="816">
        <v>60</v>
      </c>
      <c r="X1547" s="815" t="s">
        <v>810</v>
      </c>
    </row>
    <row r="1548" spans="1:24" ht="15">
      <c r="A1548" s="815" t="s">
        <v>960</v>
      </c>
      <c r="B1548" s="815" t="s">
        <v>997</v>
      </c>
      <c r="C1548" s="815" t="s">
        <v>810</v>
      </c>
      <c r="D1548" s="815" t="s">
        <v>812</v>
      </c>
      <c r="E1548" s="816">
        <v>858</v>
      </c>
      <c r="G1548" s="815" t="s">
        <v>990</v>
      </c>
      <c r="H1548" s="816">
        <v>12</v>
      </c>
      <c r="I1548" s="816">
        <v>223</v>
      </c>
      <c r="K1548" s="815" t="s">
        <v>690</v>
      </c>
      <c r="L1548" s="815" t="s">
        <v>935</v>
      </c>
      <c r="M1548" s="815" t="s">
        <v>677</v>
      </c>
      <c r="N1548" s="816">
        <v>91</v>
      </c>
      <c r="P1548" s="815" t="s">
        <v>911</v>
      </c>
      <c r="Q1548" s="816">
        <v>1</v>
      </c>
      <c r="R1548" s="816">
        <v>2</v>
      </c>
      <c r="S1548" s="879"/>
      <c r="U1548" s="815" t="s">
        <v>966</v>
      </c>
      <c r="V1548" s="815" t="s">
        <v>814</v>
      </c>
      <c r="W1548" s="816">
        <v>34</v>
      </c>
      <c r="X1548" s="815" t="s">
        <v>809</v>
      </c>
    </row>
    <row r="1549" spans="1:24" ht="15">
      <c r="A1549" s="815" t="s">
        <v>960</v>
      </c>
      <c r="B1549" s="815" t="s">
        <v>997</v>
      </c>
      <c r="C1549" s="815" t="s">
        <v>810</v>
      </c>
      <c r="D1549" s="815" t="s">
        <v>811</v>
      </c>
      <c r="E1549" s="816">
        <v>989</v>
      </c>
      <c r="G1549" s="815" t="s">
        <v>911</v>
      </c>
      <c r="H1549" s="816">
        <v>0</v>
      </c>
      <c r="I1549" s="816">
        <v>108</v>
      </c>
      <c r="K1549" s="815" t="s">
        <v>690</v>
      </c>
      <c r="L1549" s="815" t="s">
        <v>935</v>
      </c>
      <c r="M1549" s="815" t="s">
        <v>850</v>
      </c>
      <c r="N1549" s="816">
        <v>13</v>
      </c>
      <c r="P1549" s="815" t="s">
        <v>911</v>
      </c>
      <c r="Q1549" s="816">
        <v>2</v>
      </c>
      <c r="R1549" s="816">
        <v>8</v>
      </c>
      <c r="S1549" s="879"/>
      <c r="U1549" s="815" t="s">
        <v>966</v>
      </c>
      <c r="V1549" s="815" t="s">
        <v>813</v>
      </c>
      <c r="W1549" s="816">
        <v>25</v>
      </c>
      <c r="X1549" s="815" t="s">
        <v>810</v>
      </c>
    </row>
    <row r="1550" spans="1:24" ht="15">
      <c r="A1550" s="815" t="s">
        <v>960</v>
      </c>
      <c r="B1550" s="815" t="s">
        <v>997</v>
      </c>
      <c r="C1550" s="815" t="s">
        <v>809</v>
      </c>
      <c r="D1550" s="815" t="s">
        <v>812</v>
      </c>
      <c r="E1550" s="816">
        <v>761</v>
      </c>
      <c r="G1550" s="815" t="s">
        <v>911</v>
      </c>
      <c r="H1550" s="816">
        <v>1</v>
      </c>
      <c r="I1550" s="816">
        <v>632</v>
      </c>
      <c r="K1550" s="815" t="s">
        <v>690</v>
      </c>
      <c r="L1550" s="815" t="s">
        <v>935</v>
      </c>
      <c r="M1550" s="815" t="s">
        <v>851</v>
      </c>
      <c r="N1550" s="816">
        <v>5</v>
      </c>
      <c r="P1550" s="815" t="s">
        <v>911</v>
      </c>
      <c r="Q1550" s="816">
        <v>3</v>
      </c>
      <c r="R1550" s="816">
        <v>5</v>
      </c>
      <c r="S1550" s="879"/>
      <c r="U1550" s="815" t="s">
        <v>966</v>
      </c>
      <c r="V1550" s="815" t="s">
        <v>813</v>
      </c>
      <c r="W1550" s="816">
        <v>56</v>
      </c>
      <c r="X1550" s="815" t="s">
        <v>809</v>
      </c>
    </row>
    <row r="1551" spans="1:24" ht="15">
      <c r="A1551" s="815" t="s">
        <v>960</v>
      </c>
      <c r="B1551" s="815" t="s">
        <v>997</v>
      </c>
      <c r="C1551" s="815" t="s">
        <v>809</v>
      </c>
      <c r="D1551" s="815" t="s">
        <v>811</v>
      </c>
      <c r="E1551" s="816">
        <v>871</v>
      </c>
      <c r="G1551" s="815" t="s">
        <v>911</v>
      </c>
      <c r="H1551" s="816">
        <v>2</v>
      </c>
      <c r="I1551" s="816">
        <v>1864</v>
      </c>
      <c r="K1551" s="815" t="s">
        <v>690</v>
      </c>
      <c r="L1551" s="815" t="s">
        <v>935</v>
      </c>
      <c r="M1551" s="815" t="s">
        <v>852</v>
      </c>
      <c r="N1551" s="816">
        <v>131</v>
      </c>
      <c r="P1551" s="815" t="s">
        <v>911</v>
      </c>
      <c r="Q1551" s="816">
        <v>4</v>
      </c>
      <c r="R1551" s="816">
        <v>143</v>
      </c>
      <c r="S1551" s="879"/>
      <c r="U1551" s="815" t="s">
        <v>920</v>
      </c>
      <c r="V1551" s="815" t="s">
        <v>814</v>
      </c>
      <c r="W1551" s="816">
        <v>2</v>
      </c>
      <c r="X1551" s="815" t="s">
        <v>810</v>
      </c>
    </row>
    <row r="1552" spans="1:24" ht="15">
      <c r="A1552" s="815" t="s">
        <v>960</v>
      </c>
      <c r="B1552" s="815" t="s">
        <v>998</v>
      </c>
      <c r="C1552" s="815" t="s">
        <v>810</v>
      </c>
      <c r="D1552" s="815" t="s">
        <v>811</v>
      </c>
      <c r="E1552" s="816">
        <v>5</v>
      </c>
      <c r="G1552" s="815" t="s">
        <v>911</v>
      </c>
      <c r="H1552" s="816">
        <v>3</v>
      </c>
      <c r="I1552" s="816">
        <v>773</v>
      </c>
      <c r="K1552" s="815" t="s">
        <v>690</v>
      </c>
      <c r="L1552" s="815" t="s">
        <v>935</v>
      </c>
      <c r="M1552" s="815" t="s">
        <v>853</v>
      </c>
      <c r="N1552" s="816">
        <v>2</v>
      </c>
      <c r="P1552" s="815" t="s">
        <v>911</v>
      </c>
      <c r="Q1552" s="816">
        <v>5</v>
      </c>
      <c r="R1552" s="816">
        <v>24</v>
      </c>
      <c r="S1552" s="879"/>
      <c r="U1552" s="815" t="s">
        <v>920</v>
      </c>
      <c r="V1552" s="815" t="s">
        <v>814</v>
      </c>
      <c r="W1552" s="816">
        <v>2</v>
      </c>
      <c r="X1552" s="815" t="s">
        <v>809</v>
      </c>
    </row>
    <row r="1553" spans="1:24" ht="15">
      <c r="A1553" s="815" t="s">
        <v>960</v>
      </c>
      <c r="B1553" s="815" t="s">
        <v>998</v>
      </c>
      <c r="C1553" s="815" t="s">
        <v>809</v>
      </c>
      <c r="D1553" s="815" t="s">
        <v>812</v>
      </c>
      <c r="E1553" s="816">
        <v>5</v>
      </c>
      <c r="G1553" s="815" t="s">
        <v>911</v>
      </c>
      <c r="H1553" s="816">
        <v>4</v>
      </c>
      <c r="I1553" s="816">
        <v>2278</v>
      </c>
      <c r="K1553" s="815" t="s">
        <v>690</v>
      </c>
      <c r="L1553" s="815" t="s">
        <v>935</v>
      </c>
      <c r="M1553" s="815" t="s">
        <v>855</v>
      </c>
      <c r="N1553" s="816">
        <v>5</v>
      </c>
      <c r="P1553" s="815" t="s">
        <v>911</v>
      </c>
      <c r="Q1553" s="816">
        <v>6</v>
      </c>
      <c r="R1553" s="816">
        <v>12</v>
      </c>
      <c r="S1553" s="879"/>
      <c r="U1553" s="815" t="s">
        <v>920</v>
      </c>
      <c r="V1553" s="815" t="s">
        <v>813</v>
      </c>
      <c r="W1553" s="816">
        <v>1</v>
      </c>
      <c r="X1553" s="815" t="s">
        <v>810</v>
      </c>
    </row>
    <row r="1554" spans="1:24" ht="15">
      <c r="A1554" s="815" t="s">
        <v>960</v>
      </c>
      <c r="B1554" s="815" t="s">
        <v>998</v>
      </c>
      <c r="C1554" s="815" t="s">
        <v>809</v>
      </c>
      <c r="D1554" s="815" t="s">
        <v>811</v>
      </c>
      <c r="E1554" s="816">
        <v>9</v>
      </c>
      <c r="G1554" s="815" t="s">
        <v>911</v>
      </c>
      <c r="H1554" s="816">
        <v>5</v>
      </c>
      <c r="I1554" s="816">
        <v>287</v>
      </c>
      <c r="K1554" s="815" t="s">
        <v>690</v>
      </c>
      <c r="L1554" s="815" t="s">
        <v>935</v>
      </c>
      <c r="M1554" s="815" t="s">
        <v>857</v>
      </c>
      <c r="N1554" s="816">
        <v>10</v>
      </c>
      <c r="P1554" s="815" t="s">
        <v>911</v>
      </c>
      <c r="Q1554" s="816">
        <v>7</v>
      </c>
      <c r="R1554" s="816">
        <v>9</v>
      </c>
      <c r="S1554" s="879"/>
      <c r="U1554" s="815" t="s">
        <v>920</v>
      </c>
      <c r="V1554" s="815" t="s">
        <v>813</v>
      </c>
      <c r="W1554" s="816">
        <v>9</v>
      </c>
      <c r="X1554" s="815" t="s">
        <v>809</v>
      </c>
    </row>
    <row r="1555" spans="1:24" ht="15">
      <c r="A1555" s="815" t="s">
        <v>940</v>
      </c>
      <c r="B1555" s="815" t="s">
        <v>996</v>
      </c>
      <c r="C1555" s="815" t="s">
        <v>809</v>
      </c>
      <c r="D1555" s="815" t="s">
        <v>812</v>
      </c>
      <c r="E1555" s="816">
        <v>1</v>
      </c>
      <c r="G1555" s="815" t="s">
        <v>911</v>
      </c>
      <c r="H1555" s="816">
        <v>6</v>
      </c>
      <c r="I1555" s="816">
        <v>252</v>
      </c>
      <c r="K1555" s="815" t="s">
        <v>690</v>
      </c>
      <c r="L1555" s="815" t="s">
        <v>935</v>
      </c>
      <c r="M1555" s="815" t="s">
        <v>858</v>
      </c>
      <c r="N1555" s="816">
        <v>8</v>
      </c>
      <c r="P1555" s="815" t="s">
        <v>911</v>
      </c>
      <c r="Q1555" s="816">
        <v>8</v>
      </c>
      <c r="R1555" s="816">
        <v>7</v>
      </c>
      <c r="S1555" s="879"/>
      <c r="U1555" s="815" t="s">
        <v>982</v>
      </c>
      <c r="V1555" s="815" t="s">
        <v>814</v>
      </c>
      <c r="W1555" s="816">
        <v>41</v>
      </c>
      <c r="X1555" s="815" t="s">
        <v>810</v>
      </c>
    </row>
    <row r="1556" spans="1:24" ht="15">
      <c r="A1556" s="815" t="s">
        <v>940</v>
      </c>
      <c r="B1556" s="815" t="s">
        <v>677</v>
      </c>
      <c r="C1556" s="815" t="s">
        <v>810</v>
      </c>
      <c r="D1556" s="815" t="s">
        <v>812</v>
      </c>
      <c r="E1556" s="816">
        <v>919</v>
      </c>
      <c r="G1556" s="815" t="s">
        <v>911</v>
      </c>
      <c r="H1556" s="816">
        <v>7</v>
      </c>
      <c r="I1556" s="816">
        <v>218</v>
      </c>
      <c r="K1556" s="815" t="s">
        <v>690</v>
      </c>
      <c r="L1556" s="815" t="s">
        <v>935</v>
      </c>
      <c r="M1556" s="815" t="s">
        <v>863</v>
      </c>
      <c r="N1556" s="816">
        <v>8</v>
      </c>
      <c r="P1556" s="815" t="s">
        <v>911</v>
      </c>
      <c r="Q1556" s="816">
        <v>10</v>
      </c>
      <c r="R1556" s="816">
        <v>2</v>
      </c>
      <c r="S1556" s="879"/>
      <c r="U1556" s="815" t="s">
        <v>982</v>
      </c>
      <c r="V1556" s="815" t="s">
        <v>814</v>
      </c>
      <c r="W1556" s="816">
        <v>17</v>
      </c>
      <c r="X1556" s="815" t="s">
        <v>809</v>
      </c>
    </row>
    <row r="1557" spans="1:24" ht="15">
      <c r="A1557" s="815" t="s">
        <v>940</v>
      </c>
      <c r="B1557" s="815" t="s">
        <v>677</v>
      </c>
      <c r="C1557" s="815" t="s">
        <v>810</v>
      </c>
      <c r="D1557" s="815" t="s">
        <v>811</v>
      </c>
      <c r="E1557" s="816">
        <v>630</v>
      </c>
      <c r="G1557" s="815" t="s">
        <v>911</v>
      </c>
      <c r="H1557" s="816">
        <v>8</v>
      </c>
      <c r="I1557" s="816">
        <v>217</v>
      </c>
      <c r="K1557" s="815" t="s">
        <v>690</v>
      </c>
      <c r="L1557" s="815" t="s">
        <v>935</v>
      </c>
      <c r="M1557" s="815" t="s">
        <v>864</v>
      </c>
      <c r="N1557" s="816">
        <v>49</v>
      </c>
      <c r="P1557" s="815" t="s">
        <v>911</v>
      </c>
      <c r="Q1557" s="816">
        <v>12</v>
      </c>
      <c r="R1557" s="816">
        <v>1</v>
      </c>
      <c r="S1557" s="879"/>
      <c r="U1557" s="815" t="s">
        <v>982</v>
      </c>
      <c r="V1557" s="815" t="s">
        <v>813</v>
      </c>
      <c r="W1557" s="816">
        <v>22</v>
      </c>
      <c r="X1557" s="815" t="s">
        <v>810</v>
      </c>
    </row>
    <row r="1558" spans="1:24" ht="15">
      <c r="A1558" s="815" t="s">
        <v>940</v>
      </c>
      <c r="B1558" s="815" t="s">
        <v>677</v>
      </c>
      <c r="C1558" s="815" t="s">
        <v>809</v>
      </c>
      <c r="D1558" s="815" t="s">
        <v>812</v>
      </c>
      <c r="E1558" s="816">
        <v>1010</v>
      </c>
      <c r="G1558" s="815" t="s">
        <v>911</v>
      </c>
      <c r="H1558" s="816">
        <v>9</v>
      </c>
      <c r="I1558" s="816">
        <v>120</v>
      </c>
      <c r="K1558" s="815" t="s">
        <v>690</v>
      </c>
      <c r="L1558" s="815" t="s">
        <v>935</v>
      </c>
      <c r="M1558" s="815" t="s">
        <v>684</v>
      </c>
      <c r="N1558" s="816">
        <v>8</v>
      </c>
      <c r="P1558" s="815" t="s">
        <v>924</v>
      </c>
      <c r="Q1558" s="816">
        <v>0</v>
      </c>
      <c r="R1558" s="816">
        <v>3</v>
      </c>
      <c r="S1558" s="879"/>
      <c r="U1558" s="815" t="s">
        <v>982</v>
      </c>
      <c r="V1558" s="815" t="s">
        <v>813</v>
      </c>
      <c r="W1558" s="816">
        <v>31</v>
      </c>
      <c r="X1558" s="815" t="s">
        <v>809</v>
      </c>
    </row>
    <row r="1559" spans="1:24" ht="15">
      <c r="A1559" s="815" t="s">
        <v>940</v>
      </c>
      <c r="B1559" s="815" t="s">
        <v>677</v>
      </c>
      <c r="C1559" s="815" t="s">
        <v>809</v>
      </c>
      <c r="D1559" s="815" t="s">
        <v>811</v>
      </c>
      <c r="E1559" s="816">
        <v>702</v>
      </c>
      <c r="G1559" s="815" t="s">
        <v>911</v>
      </c>
      <c r="H1559" s="816">
        <v>10</v>
      </c>
      <c r="I1559" s="816">
        <v>109</v>
      </c>
      <c r="K1559" s="815" t="s">
        <v>690</v>
      </c>
      <c r="L1559" s="815" t="s">
        <v>935</v>
      </c>
      <c r="M1559" s="815" t="s">
        <v>687</v>
      </c>
      <c r="N1559" s="816">
        <v>6900</v>
      </c>
      <c r="P1559" s="815" t="s">
        <v>924</v>
      </c>
      <c r="Q1559" s="816">
        <v>1</v>
      </c>
      <c r="R1559" s="816">
        <v>26</v>
      </c>
      <c r="S1559" s="879"/>
      <c r="U1559" s="815" t="s">
        <v>922</v>
      </c>
      <c r="V1559" s="815" t="s">
        <v>814</v>
      </c>
      <c r="W1559" s="816">
        <v>26</v>
      </c>
      <c r="X1559" s="815" t="s">
        <v>810</v>
      </c>
    </row>
    <row r="1560" spans="1:24" ht="15">
      <c r="A1560" s="815" t="s">
        <v>940</v>
      </c>
      <c r="B1560" s="815" t="s">
        <v>681</v>
      </c>
      <c r="C1560" s="815" t="s">
        <v>810</v>
      </c>
      <c r="D1560" s="815" t="s">
        <v>812</v>
      </c>
      <c r="E1560" s="816">
        <v>597</v>
      </c>
      <c r="G1560" s="815" t="s">
        <v>911</v>
      </c>
      <c r="H1560" s="816">
        <v>11</v>
      </c>
      <c r="I1560" s="816">
        <v>79</v>
      </c>
      <c r="K1560" s="815" t="s">
        <v>690</v>
      </c>
      <c r="L1560" s="815" t="s">
        <v>935</v>
      </c>
      <c r="M1560" s="815" t="s">
        <v>689</v>
      </c>
      <c r="N1560" s="816">
        <v>39</v>
      </c>
      <c r="P1560" s="815" t="s">
        <v>924</v>
      </c>
      <c r="Q1560" s="816">
        <v>2</v>
      </c>
      <c r="R1560" s="816">
        <v>110</v>
      </c>
      <c r="S1560" s="879"/>
      <c r="U1560" s="815" t="s">
        <v>922</v>
      </c>
      <c r="V1560" s="815" t="s">
        <v>814</v>
      </c>
      <c r="W1560" s="816">
        <v>25</v>
      </c>
      <c r="X1560" s="815" t="s">
        <v>809</v>
      </c>
    </row>
    <row r="1561" spans="1:24" ht="15">
      <c r="A1561" s="815" t="s">
        <v>940</v>
      </c>
      <c r="B1561" s="815" t="s">
        <v>681</v>
      </c>
      <c r="C1561" s="815" t="s">
        <v>810</v>
      </c>
      <c r="D1561" s="815" t="s">
        <v>811</v>
      </c>
      <c r="E1561" s="816">
        <v>179</v>
      </c>
      <c r="G1561" s="815" t="s">
        <v>911</v>
      </c>
      <c r="H1561" s="816">
        <v>12</v>
      </c>
      <c r="I1561" s="816">
        <v>211</v>
      </c>
      <c r="K1561" s="815" t="s">
        <v>690</v>
      </c>
      <c r="L1561" s="815" t="s">
        <v>935</v>
      </c>
      <c r="M1561" s="815" t="s">
        <v>690</v>
      </c>
      <c r="N1561" s="816">
        <v>2</v>
      </c>
      <c r="P1561" s="815" t="s">
        <v>924</v>
      </c>
      <c r="Q1561" s="816">
        <v>3</v>
      </c>
      <c r="R1561" s="816">
        <v>38</v>
      </c>
      <c r="S1561" s="879"/>
      <c r="U1561" s="815" t="s">
        <v>922</v>
      </c>
      <c r="V1561" s="815" t="s">
        <v>813</v>
      </c>
      <c r="W1561" s="816">
        <v>23</v>
      </c>
      <c r="X1561" s="815" t="s">
        <v>810</v>
      </c>
    </row>
    <row r="1562" spans="1:24" ht="15">
      <c r="A1562" s="815" t="s">
        <v>940</v>
      </c>
      <c r="B1562" s="815" t="s">
        <v>681</v>
      </c>
      <c r="C1562" s="815" t="s">
        <v>809</v>
      </c>
      <c r="D1562" s="815" t="s">
        <v>812</v>
      </c>
      <c r="E1562" s="816">
        <v>729</v>
      </c>
      <c r="G1562" s="815" t="s">
        <v>924</v>
      </c>
      <c r="H1562" s="816">
        <v>0</v>
      </c>
      <c r="I1562" s="816">
        <v>66</v>
      </c>
      <c r="K1562" s="815" t="s">
        <v>690</v>
      </c>
      <c r="L1562" s="815" t="s">
        <v>935</v>
      </c>
      <c r="M1562" s="815" t="s">
        <v>691</v>
      </c>
      <c r="N1562" s="816">
        <v>414</v>
      </c>
      <c r="P1562" s="815" t="s">
        <v>924</v>
      </c>
      <c r="Q1562" s="816">
        <v>4</v>
      </c>
      <c r="R1562" s="816">
        <v>345</v>
      </c>
      <c r="S1562" s="879"/>
      <c r="U1562" s="815" t="s">
        <v>922</v>
      </c>
      <c r="V1562" s="815" t="s">
        <v>813</v>
      </c>
      <c r="W1562" s="816">
        <v>63</v>
      </c>
      <c r="X1562" s="815" t="s">
        <v>809</v>
      </c>
    </row>
    <row r="1563" spans="1:24" ht="15">
      <c r="A1563" s="815" t="s">
        <v>940</v>
      </c>
      <c r="B1563" s="815" t="s">
        <v>681</v>
      </c>
      <c r="C1563" s="815" t="s">
        <v>809</v>
      </c>
      <c r="D1563" s="815" t="s">
        <v>811</v>
      </c>
      <c r="E1563" s="816">
        <v>184</v>
      </c>
      <c r="G1563" s="815" t="s">
        <v>924</v>
      </c>
      <c r="H1563" s="816">
        <v>1</v>
      </c>
      <c r="I1563" s="816">
        <v>259</v>
      </c>
      <c r="K1563" s="815" t="s">
        <v>690</v>
      </c>
      <c r="L1563" s="815" t="s">
        <v>952</v>
      </c>
      <c r="M1563" s="815" t="s">
        <v>677</v>
      </c>
      <c r="N1563" s="816">
        <v>2</v>
      </c>
      <c r="P1563" s="815" t="s">
        <v>924</v>
      </c>
      <c r="Q1563" s="816">
        <v>5</v>
      </c>
      <c r="R1563" s="816">
        <v>51</v>
      </c>
      <c r="S1563" s="879"/>
      <c r="U1563" s="815" t="s">
        <v>983</v>
      </c>
      <c r="V1563" s="815" t="s">
        <v>814</v>
      </c>
      <c r="W1563" s="816">
        <v>11</v>
      </c>
      <c r="X1563" s="815" t="s">
        <v>810</v>
      </c>
    </row>
    <row r="1564" spans="1:24" ht="15">
      <c r="A1564" s="815" t="s">
        <v>940</v>
      </c>
      <c r="B1564" s="815" t="s">
        <v>815</v>
      </c>
      <c r="C1564" s="815" t="s">
        <v>810</v>
      </c>
      <c r="D1564" s="815" t="s">
        <v>811</v>
      </c>
      <c r="E1564" s="816">
        <v>1</v>
      </c>
      <c r="G1564" s="815" t="s">
        <v>924</v>
      </c>
      <c r="H1564" s="816">
        <v>2</v>
      </c>
      <c r="I1564" s="816">
        <v>794</v>
      </c>
      <c r="K1564" s="815" t="s">
        <v>690</v>
      </c>
      <c r="L1564" s="815" t="s">
        <v>952</v>
      </c>
      <c r="M1564" s="815" t="s">
        <v>850</v>
      </c>
      <c r="N1564" s="816">
        <v>1</v>
      </c>
      <c r="P1564" s="815" t="s">
        <v>924</v>
      </c>
      <c r="Q1564" s="816">
        <v>6</v>
      </c>
      <c r="R1564" s="816">
        <v>62</v>
      </c>
      <c r="S1564" s="879"/>
      <c r="U1564" s="815" t="s">
        <v>983</v>
      </c>
      <c r="V1564" s="815" t="s">
        <v>814</v>
      </c>
      <c r="W1564" s="816">
        <v>6</v>
      </c>
      <c r="X1564" s="815" t="s">
        <v>809</v>
      </c>
    </row>
    <row r="1565" spans="1:24" ht="15">
      <c r="A1565" s="815" t="s">
        <v>940</v>
      </c>
      <c r="B1565" s="815" t="s">
        <v>997</v>
      </c>
      <c r="C1565" s="815" t="s">
        <v>810</v>
      </c>
      <c r="D1565" s="815" t="s">
        <v>812</v>
      </c>
      <c r="E1565" s="816">
        <v>908</v>
      </c>
      <c r="G1565" s="815" t="s">
        <v>924</v>
      </c>
      <c r="H1565" s="816">
        <v>3</v>
      </c>
      <c r="I1565" s="816">
        <v>421</v>
      </c>
      <c r="K1565" s="815" t="s">
        <v>690</v>
      </c>
      <c r="L1565" s="815" t="s">
        <v>952</v>
      </c>
      <c r="M1565" s="815" t="s">
        <v>852</v>
      </c>
      <c r="N1565" s="816">
        <v>321</v>
      </c>
      <c r="P1565" s="815" t="s">
        <v>924</v>
      </c>
      <c r="Q1565" s="816">
        <v>7</v>
      </c>
      <c r="R1565" s="816">
        <v>49</v>
      </c>
      <c r="S1565" s="879"/>
      <c r="U1565" s="815" t="s">
        <v>983</v>
      </c>
      <c r="V1565" s="815" t="s">
        <v>813</v>
      </c>
      <c r="W1565" s="816">
        <v>3</v>
      </c>
      <c r="X1565" s="815" t="s">
        <v>810</v>
      </c>
    </row>
    <row r="1566" spans="1:24" ht="15">
      <c r="A1566" s="815" t="s">
        <v>940</v>
      </c>
      <c r="B1566" s="815" t="s">
        <v>997</v>
      </c>
      <c r="C1566" s="815" t="s">
        <v>810</v>
      </c>
      <c r="D1566" s="815" t="s">
        <v>811</v>
      </c>
      <c r="E1566" s="816">
        <v>309</v>
      </c>
      <c r="G1566" s="815" t="s">
        <v>924</v>
      </c>
      <c r="H1566" s="816">
        <v>4</v>
      </c>
      <c r="I1566" s="816">
        <v>2061</v>
      </c>
      <c r="K1566" s="815" t="s">
        <v>690</v>
      </c>
      <c r="L1566" s="815" t="s">
        <v>952</v>
      </c>
      <c r="M1566" s="815" t="s">
        <v>681</v>
      </c>
      <c r="N1566" s="816">
        <v>1</v>
      </c>
      <c r="P1566" s="815" t="s">
        <v>924</v>
      </c>
      <c r="Q1566" s="816">
        <v>8</v>
      </c>
      <c r="R1566" s="816">
        <v>34</v>
      </c>
      <c r="S1566" s="879"/>
      <c r="U1566" s="815" t="s">
        <v>983</v>
      </c>
      <c r="V1566" s="815" t="s">
        <v>813</v>
      </c>
      <c r="W1566" s="816">
        <v>20</v>
      </c>
      <c r="X1566" s="815" t="s">
        <v>809</v>
      </c>
    </row>
    <row r="1567" spans="1:24" ht="15">
      <c r="A1567" s="815" t="s">
        <v>940</v>
      </c>
      <c r="B1567" s="815" t="s">
        <v>997</v>
      </c>
      <c r="C1567" s="815" t="s">
        <v>809</v>
      </c>
      <c r="D1567" s="815" t="s">
        <v>812</v>
      </c>
      <c r="E1567" s="816">
        <v>989</v>
      </c>
      <c r="G1567" s="815" t="s">
        <v>924</v>
      </c>
      <c r="H1567" s="816">
        <v>5</v>
      </c>
      <c r="I1567" s="816">
        <v>274</v>
      </c>
      <c r="K1567" s="815" t="s">
        <v>690</v>
      </c>
      <c r="L1567" s="815" t="s">
        <v>952</v>
      </c>
      <c r="M1567" s="815" t="s">
        <v>857</v>
      </c>
      <c r="N1567" s="816">
        <v>3</v>
      </c>
      <c r="P1567" s="815" t="s">
        <v>924</v>
      </c>
      <c r="Q1567" s="816">
        <v>9</v>
      </c>
      <c r="R1567" s="816">
        <v>23</v>
      </c>
      <c r="S1567" s="879"/>
      <c r="U1567" s="815" t="s">
        <v>950</v>
      </c>
      <c r="V1567" s="815" t="s">
        <v>814</v>
      </c>
      <c r="W1567" s="816">
        <v>1</v>
      </c>
      <c r="X1567" s="815" t="s">
        <v>810</v>
      </c>
    </row>
    <row r="1568" spans="1:24" ht="15">
      <c r="A1568" s="815" t="s">
        <v>940</v>
      </c>
      <c r="B1568" s="815" t="s">
        <v>997</v>
      </c>
      <c r="C1568" s="815" t="s">
        <v>809</v>
      </c>
      <c r="D1568" s="815" t="s">
        <v>811</v>
      </c>
      <c r="E1568" s="816">
        <v>295</v>
      </c>
      <c r="G1568" s="815" t="s">
        <v>924</v>
      </c>
      <c r="H1568" s="816">
        <v>6</v>
      </c>
      <c r="I1568" s="816">
        <v>316</v>
      </c>
      <c r="K1568" s="815" t="s">
        <v>690</v>
      </c>
      <c r="L1568" s="815" t="s">
        <v>952</v>
      </c>
      <c r="M1568" s="815" t="s">
        <v>858</v>
      </c>
      <c r="N1568" s="816">
        <v>1</v>
      </c>
      <c r="P1568" s="815" t="s">
        <v>924</v>
      </c>
      <c r="Q1568" s="816">
        <v>10</v>
      </c>
      <c r="R1568" s="816">
        <v>18</v>
      </c>
      <c r="S1568" s="879"/>
      <c r="U1568" s="815" t="s">
        <v>950</v>
      </c>
      <c r="V1568" s="815" t="s">
        <v>813</v>
      </c>
      <c r="W1568" s="816">
        <v>1</v>
      </c>
      <c r="X1568" s="815" t="s">
        <v>810</v>
      </c>
    </row>
    <row r="1569" spans="1:24" ht="15">
      <c r="A1569" s="815" t="s">
        <v>870</v>
      </c>
      <c r="B1569" s="815" t="s">
        <v>677</v>
      </c>
      <c r="C1569" s="815" t="s">
        <v>810</v>
      </c>
      <c r="D1569" s="815" t="s">
        <v>812</v>
      </c>
      <c r="E1569" s="816">
        <v>1029</v>
      </c>
      <c r="G1569" s="815" t="s">
        <v>924</v>
      </c>
      <c r="H1569" s="816">
        <v>7</v>
      </c>
      <c r="I1569" s="816">
        <v>326</v>
      </c>
      <c r="K1569" s="815" t="s">
        <v>690</v>
      </c>
      <c r="L1569" s="815" t="s">
        <v>952</v>
      </c>
      <c r="M1569" s="815" t="s">
        <v>864</v>
      </c>
      <c r="N1569" s="816">
        <v>5</v>
      </c>
      <c r="P1569" s="815" t="s">
        <v>924</v>
      </c>
      <c r="Q1569" s="816">
        <v>11</v>
      </c>
      <c r="R1569" s="816">
        <v>16</v>
      </c>
      <c r="S1569" s="879"/>
      <c r="U1569" s="815" t="s">
        <v>950</v>
      </c>
      <c r="V1569" s="815" t="s">
        <v>813</v>
      </c>
      <c r="W1569" s="816">
        <v>6</v>
      </c>
      <c r="X1569" s="815" t="s">
        <v>809</v>
      </c>
    </row>
    <row r="1570" spans="1:24" ht="15">
      <c r="A1570" s="815" t="s">
        <v>870</v>
      </c>
      <c r="B1570" s="815" t="s">
        <v>677</v>
      </c>
      <c r="C1570" s="815" t="s">
        <v>810</v>
      </c>
      <c r="D1570" s="815" t="s">
        <v>811</v>
      </c>
      <c r="E1570" s="816">
        <v>1048</v>
      </c>
      <c r="G1570" s="815" t="s">
        <v>924</v>
      </c>
      <c r="H1570" s="816">
        <v>8</v>
      </c>
      <c r="I1570" s="816">
        <v>278</v>
      </c>
      <c r="K1570" s="815" t="s">
        <v>690</v>
      </c>
      <c r="L1570" s="815" t="s">
        <v>952</v>
      </c>
      <c r="M1570" s="815" t="s">
        <v>687</v>
      </c>
      <c r="N1570" s="816">
        <v>1968</v>
      </c>
      <c r="P1570" s="815" t="s">
        <v>924</v>
      </c>
      <c r="Q1570" s="816">
        <v>12</v>
      </c>
      <c r="R1570" s="816">
        <v>10</v>
      </c>
      <c r="S1570" s="879"/>
      <c r="U1570" s="815" t="s">
        <v>985</v>
      </c>
      <c r="V1570" s="815" t="s">
        <v>814</v>
      </c>
      <c r="W1570" s="816">
        <v>7</v>
      </c>
      <c r="X1570" s="815" t="s">
        <v>810</v>
      </c>
    </row>
    <row r="1571" spans="1:24" ht="15">
      <c r="A1571" s="815" t="s">
        <v>870</v>
      </c>
      <c r="B1571" s="815" t="s">
        <v>677</v>
      </c>
      <c r="C1571" s="815" t="s">
        <v>809</v>
      </c>
      <c r="D1571" s="815" t="s">
        <v>812</v>
      </c>
      <c r="E1571" s="816">
        <v>983</v>
      </c>
      <c r="G1571" s="815" t="s">
        <v>924</v>
      </c>
      <c r="H1571" s="816">
        <v>9</v>
      </c>
      <c r="I1571" s="816">
        <v>192</v>
      </c>
      <c r="K1571" s="815" t="s">
        <v>690</v>
      </c>
      <c r="L1571" s="815" t="s">
        <v>952</v>
      </c>
      <c r="M1571" s="815" t="s">
        <v>688</v>
      </c>
      <c r="N1571" s="816">
        <v>2</v>
      </c>
      <c r="P1571" s="815" t="s">
        <v>970</v>
      </c>
      <c r="Q1571" s="816">
        <v>0</v>
      </c>
      <c r="R1571" s="816">
        <v>120</v>
      </c>
      <c r="S1571" s="879"/>
      <c r="U1571" s="815" t="s">
        <v>985</v>
      </c>
      <c r="V1571" s="815" t="s">
        <v>814</v>
      </c>
      <c r="W1571" s="816">
        <v>8</v>
      </c>
      <c r="X1571" s="815" t="s">
        <v>809</v>
      </c>
    </row>
    <row r="1572" spans="1:24" ht="15">
      <c r="A1572" s="815" t="s">
        <v>870</v>
      </c>
      <c r="B1572" s="815" t="s">
        <v>677</v>
      </c>
      <c r="C1572" s="815" t="s">
        <v>809</v>
      </c>
      <c r="D1572" s="815" t="s">
        <v>811</v>
      </c>
      <c r="E1572" s="816">
        <v>991</v>
      </c>
      <c r="G1572" s="815" t="s">
        <v>924</v>
      </c>
      <c r="H1572" s="816">
        <v>10</v>
      </c>
      <c r="I1572" s="816">
        <v>144</v>
      </c>
      <c r="K1572" s="815" t="s">
        <v>690</v>
      </c>
      <c r="L1572" s="815" t="s">
        <v>952</v>
      </c>
      <c r="M1572" s="815" t="s">
        <v>691</v>
      </c>
      <c r="N1572" s="816">
        <v>414</v>
      </c>
      <c r="P1572" s="815" t="s">
        <v>970</v>
      </c>
      <c r="Q1572" s="816">
        <v>1</v>
      </c>
      <c r="R1572" s="816">
        <v>614</v>
      </c>
      <c r="S1572" s="879"/>
      <c r="U1572" s="815" t="s">
        <v>985</v>
      </c>
      <c r="V1572" s="815" t="s">
        <v>813</v>
      </c>
      <c r="W1572" s="816">
        <v>6</v>
      </c>
      <c r="X1572" s="815" t="s">
        <v>810</v>
      </c>
    </row>
    <row r="1573" spans="1:24" ht="15">
      <c r="A1573" s="815" t="s">
        <v>870</v>
      </c>
      <c r="B1573" s="815" t="s">
        <v>681</v>
      </c>
      <c r="C1573" s="815" t="s">
        <v>810</v>
      </c>
      <c r="D1573" s="815" t="s">
        <v>812</v>
      </c>
      <c r="E1573" s="816">
        <v>231</v>
      </c>
      <c r="G1573" s="815" t="s">
        <v>924</v>
      </c>
      <c r="H1573" s="816">
        <v>11</v>
      </c>
      <c r="I1573" s="816">
        <v>98</v>
      </c>
      <c r="K1573" s="815" t="s">
        <v>690</v>
      </c>
      <c r="L1573" s="815" t="s">
        <v>955</v>
      </c>
      <c r="M1573" s="815" t="s">
        <v>677</v>
      </c>
      <c r="N1573" s="816">
        <v>127</v>
      </c>
      <c r="P1573" s="815" t="s">
        <v>970</v>
      </c>
      <c r="Q1573" s="816">
        <v>2</v>
      </c>
      <c r="R1573" s="816">
        <v>2145</v>
      </c>
      <c r="S1573" s="879"/>
      <c r="U1573" s="815" t="s">
        <v>985</v>
      </c>
      <c r="V1573" s="815" t="s">
        <v>813</v>
      </c>
      <c r="W1573" s="816">
        <v>9</v>
      </c>
      <c r="X1573" s="815" t="s">
        <v>809</v>
      </c>
    </row>
    <row r="1574" spans="1:24" ht="15">
      <c r="A1574" s="815" t="s">
        <v>870</v>
      </c>
      <c r="B1574" s="815" t="s">
        <v>681</v>
      </c>
      <c r="C1574" s="815" t="s">
        <v>810</v>
      </c>
      <c r="D1574" s="815" t="s">
        <v>811</v>
      </c>
      <c r="E1574" s="816">
        <v>363</v>
      </c>
      <c r="G1574" s="815" t="s">
        <v>924</v>
      </c>
      <c r="H1574" s="816">
        <v>12</v>
      </c>
      <c r="I1574" s="816">
        <v>125</v>
      </c>
      <c r="K1574" s="815" t="s">
        <v>690</v>
      </c>
      <c r="L1574" s="815" t="s">
        <v>955</v>
      </c>
      <c r="M1574" s="815" t="s">
        <v>848</v>
      </c>
      <c r="N1574" s="816">
        <v>2</v>
      </c>
      <c r="P1574" s="815" t="s">
        <v>970</v>
      </c>
      <c r="Q1574" s="816">
        <v>3</v>
      </c>
      <c r="R1574" s="816">
        <v>1009</v>
      </c>
      <c r="S1574" s="879"/>
      <c r="U1574" s="815" t="s">
        <v>889</v>
      </c>
      <c r="V1574" s="815" t="s">
        <v>814</v>
      </c>
      <c r="W1574" s="816">
        <v>1</v>
      </c>
      <c r="X1574" s="815" t="s">
        <v>809</v>
      </c>
    </row>
    <row r="1575" spans="1:24" ht="15">
      <c r="A1575" s="815" t="s">
        <v>870</v>
      </c>
      <c r="B1575" s="815" t="s">
        <v>681</v>
      </c>
      <c r="C1575" s="815" t="s">
        <v>809</v>
      </c>
      <c r="D1575" s="815" t="s">
        <v>812</v>
      </c>
      <c r="E1575" s="816">
        <v>273</v>
      </c>
      <c r="G1575" s="815" t="s">
        <v>970</v>
      </c>
      <c r="H1575" s="816">
        <v>0</v>
      </c>
      <c r="I1575" s="816">
        <v>247</v>
      </c>
      <c r="K1575" s="815" t="s">
        <v>690</v>
      </c>
      <c r="L1575" s="815" t="s">
        <v>955</v>
      </c>
      <c r="M1575" s="815" t="s">
        <v>851</v>
      </c>
      <c r="N1575" s="816">
        <v>1</v>
      </c>
      <c r="P1575" s="815" t="s">
        <v>970</v>
      </c>
      <c r="Q1575" s="816">
        <v>4</v>
      </c>
      <c r="R1575" s="816">
        <v>6700</v>
      </c>
      <c r="S1575" s="879"/>
      <c r="U1575" s="815" t="s">
        <v>889</v>
      </c>
      <c r="V1575" s="815" t="s">
        <v>813</v>
      </c>
      <c r="W1575" s="816">
        <v>4</v>
      </c>
      <c r="X1575" s="815" t="s">
        <v>810</v>
      </c>
    </row>
    <row r="1576" spans="1:24" ht="15">
      <c r="A1576" s="815" t="s">
        <v>870</v>
      </c>
      <c r="B1576" s="815" t="s">
        <v>681</v>
      </c>
      <c r="C1576" s="815" t="s">
        <v>809</v>
      </c>
      <c r="D1576" s="815" t="s">
        <v>811</v>
      </c>
      <c r="E1576" s="816">
        <v>342</v>
      </c>
      <c r="G1576" s="815" t="s">
        <v>970</v>
      </c>
      <c r="H1576" s="816">
        <v>1</v>
      </c>
      <c r="I1576" s="816">
        <v>1452</v>
      </c>
      <c r="K1576" s="815" t="s">
        <v>690</v>
      </c>
      <c r="L1576" s="815" t="s">
        <v>955</v>
      </c>
      <c r="M1576" s="815" t="s">
        <v>852</v>
      </c>
      <c r="N1576" s="816">
        <v>10</v>
      </c>
      <c r="P1576" s="815" t="s">
        <v>970</v>
      </c>
      <c r="Q1576" s="816">
        <v>5</v>
      </c>
      <c r="R1576" s="816">
        <v>909</v>
      </c>
      <c r="S1576" s="879"/>
      <c r="U1576" s="815" t="s">
        <v>889</v>
      </c>
      <c r="V1576" s="815" t="s">
        <v>813</v>
      </c>
      <c r="W1576" s="816">
        <v>14</v>
      </c>
      <c r="X1576" s="815" t="s">
        <v>809</v>
      </c>
    </row>
    <row r="1577" spans="1:24" ht="15">
      <c r="A1577" s="815" t="s">
        <v>870</v>
      </c>
      <c r="B1577" s="815" t="s">
        <v>683</v>
      </c>
      <c r="C1577" s="815" t="s">
        <v>810</v>
      </c>
      <c r="D1577" s="815" t="s">
        <v>812</v>
      </c>
      <c r="E1577" s="816">
        <v>2</v>
      </c>
      <c r="G1577" s="815" t="s">
        <v>970</v>
      </c>
      <c r="H1577" s="816">
        <v>2</v>
      </c>
      <c r="I1577" s="816">
        <v>4517</v>
      </c>
      <c r="K1577" s="815" t="s">
        <v>690</v>
      </c>
      <c r="L1577" s="815" t="s">
        <v>955</v>
      </c>
      <c r="M1577" s="815" t="s">
        <v>853</v>
      </c>
      <c r="N1577" s="816">
        <v>5</v>
      </c>
      <c r="P1577" s="815" t="s">
        <v>970</v>
      </c>
      <c r="Q1577" s="816">
        <v>6</v>
      </c>
      <c r="R1577" s="816">
        <v>879</v>
      </c>
      <c r="S1577" s="879"/>
      <c r="U1577" s="815" t="s">
        <v>986</v>
      </c>
      <c r="V1577" s="815" t="s">
        <v>814</v>
      </c>
      <c r="W1577" s="816">
        <v>3</v>
      </c>
      <c r="X1577" s="815" t="s">
        <v>810</v>
      </c>
    </row>
    <row r="1578" spans="1:24" ht="15">
      <c r="A1578" s="815" t="s">
        <v>870</v>
      </c>
      <c r="B1578" s="815" t="s">
        <v>683</v>
      </c>
      <c r="C1578" s="815" t="s">
        <v>809</v>
      </c>
      <c r="D1578" s="815" t="s">
        <v>812</v>
      </c>
      <c r="E1578" s="816">
        <v>3</v>
      </c>
      <c r="G1578" s="815" t="s">
        <v>970</v>
      </c>
      <c r="H1578" s="816">
        <v>3</v>
      </c>
      <c r="I1578" s="816">
        <v>2418</v>
      </c>
      <c r="K1578" s="815" t="s">
        <v>690</v>
      </c>
      <c r="L1578" s="815" t="s">
        <v>955</v>
      </c>
      <c r="M1578" s="815" t="s">
        <v>854</v>
      </c>
      <c r="N1578" s="816">
        <v>1472</v>
      </c>
      <c r="P1578" s="815" t="s">
        <v>970</v>
      </c>
      <c r="Q1578" s="816">
        <v>7</v>
      </c>
      <c r="R1578" s="816">
        <v>780</v>
      </c>
      <c r="S1578" s="879"/>
      <c r="U1578" s="815" t="s">
        <v>986</v>
      </c>
      <c r="V1578" s="815" t="s">
        <v>814</v>
      </c>
      <c r="W1578" s="816">
        <v>1</v>
      </c>
      <c r="X1578" s="815" t="s">
        <v>809</v>
      </c>
    </row>
    <row r="1579" spans="1:24" ht="15">
      <c r="A1579" s="815" t="s">
        <v>870</v>
      </c>
      <c r="B1579" s="815" t="s">
        <v>815</v>
      </c>
      <c r="C1579" s="815" t="s">
        <v>809</v>
      </c>
      <c r="D1579" s="815" t="s">
        <v>812</v>
      </c>
      <c r="E1579" s="816">
        <v>1</v>
      </c>
      <c r="G1579" s="815" t="s">
        <v>970</v>
      </c>
      <c r="H1579" s="816">
        <v>4</v>
      </c>
      <c r="I1579" s="816">
        <v>9922</v>
      </c>
      <c r="K1579" s="815" t="s">
        <v>690</v>
      </c>
      <c r="L1579" s="815" t="s">
        <v>955</v>
      </c>
      <c r="M1579" s="815" t="s">
        <v>856</v>
      </c>
      <c r="N1579" s="816">
        <v>2</v>
      </c>
      <c r="P1579" s="815" t="s">
        <v>970</v>
      </c>
      <c r="Q1579" s="816">
        <v>8</v>
      </c>
      <c r="R1579" s="816">
        <v>665</v>
      </c>
      <c r="S1579" s="879"/>
      <c r="U1579" s="815" t="s">
        <v>986</v>
      </c>
      <c r="V1579" s="815" t="s">
        <v>813</v>
      </c>
      <c r="W1579" s="816">
        <v>11</v>
      </c>
      <c r="X1579" s="815" t="s">
        <v>809</v>
      </c>
    </row>
    <row r="1580" spans="1:24" ht="15">
      <c r="A1580" s="815" t="s">
        <v>870</v>
      </c>
      <c r="B1580" s="815" t="s">
        <v>997</v>
      </c>
      <c r="C1580" s="815" t="s">
        <v>810</v>
      </c>
      <c r="D1580" s="815" t="s">
        <v>812</v>
      </c>
      <c r="E1580" s="816">
        <v>133</v>
      </c>
      <c r="G1580" s="815" t="s">
        <v>970</v>
      </c>
      <c r="H1580" s="816">
        <v>5</v>
      </c>
      <c r="I1580" s="816">
        <v>1492</v>
      </c>
      <c r="K1580" s="815" t="s">
        <v>690</v>
      </c>
      <c r="L1580" s="815" t="s">
        <v>955</v>
      </c>
      <c r="M1580" s="815" t="s">
        <v>681</v>
      </c>
      <c r="N1580" s="816">
        <v>28</v>
      </c>
      <c r="P1580" s="815" t="s">
        <v>970</v>
      </c>
      <c r="Q1580" s="816">
        <v>9</v>
      </c>
      <c r="R1580" s="816">
        <v>423</v>
      </c>
      <c r="S1580" s="879"/>
      <c r="U1580" s="815" t="s">
        <v>987</v>
      </c>
      <c r="V1580" s="815" t="s">
        <v>814</v>
      </c>
      <c r="W1580" s="816">
        <v>9</v>
      </c>
      <c r="X1580" s="815" t="s">
        <v>810</v>
      </c>
    </row>
    <row r="1581" spans="1:24" ht="15">
      <c r="A1581" s="815" t="s">
        <v>870</v>
      </c>
      <c r="B1581" s="815" t="s">
        <v>997</v>
      </c>
      <c r="C1581" s="815" t="s">
        <v>810</v>
      </c>
      <c r="D1581" s="815" t="s">
        <v>811</v>
      </c>
      <c r="E1581" s="816">
        <v>140</v>
      </c>
      <c r="G1581" s="815" t="s">
        <v>970</v>
      </c>
      <c r="H1581" s="816">
        <v>6</v>
      </c>
      <c r="I1581" s="816">
        <v>1479</v>
      </c>
      <c r="K1581" s="815" t="s">
        <v>690</v>
      </c>
      <c r="L1581" s="815" t="s">
        <v>955</v>
      </c>
      <c r="M1581" s="815" t="s">
        <v>857</v>
      </c>
      <c r="N1581" s="816">
        <v>8</v>
      </c>
      <c r="P1581" s="815" t="s">
        <v>970</v>
      </c>
      <c r="Q1581" s="816">
        <v>10</v>
      </c>
      <c r="R1581" s="816">
        <v>287</v>
      </c>
      <c r="S1581" s="879"/>
      <c r="U1581" s="815" t="s">
        <v>987</v>
      </c>
      <c r="V1581" s="815" t="s">
        <v>814</v>
      </c>
      <c r="W1581" s="816">
        <v>1</v>
      </c>
      <c r="X1581" s="815" t="s">
        <v>809</v>
      </c>
    </row>
    <row r="1582" spans="1:24" ht="15">
      <c r="A1582" s="815" t="s">
        <v>870</v>
      </c>
      <c r="B1582" s="815" t="s">
        <v>997</v>
      </c>
      <c r="C1582" s="815" t="s">
        <v>809</v>
      </c>
      <c r="D1582" s="815" t="s">
        <v>812</v>
      </c>
      <c r="E1582" s="816">
        <v>140</v>
      </c>
      <c r="G1582" s="815" t="s">
        <v>970</v>
      </c>
      <c r="H1582" s="816">
        <v>7</v>
      </c>
      <c r="I1582" s="816">
        <v>1533</v>
      </c>
      <c r="K1582" s="815" t="s">
        <v>690</v>
      </c>
      <c r="L1582" s="815" t="s">
        <v>955</v>
      </c>
      <c r="M1582" s="815" t="s">
        <v>863</v>
      </c>
      <c r="N1582" s="816">
        <v>2</v>
      </c>
      <c r="P1582" s="815" t="s">
        <v>970</v>
      </c>
      <c r="Q1582" s="816">
        <v>11</v>
      </c>
      <c r="R1582" s="816">
        <v>194</v>
      </c>
      <c r="S1582" s="879"/>
      <c r="U1582" s="815" t="s">
        <v>987</v>
      </c>
      <c r="V1582" s="815" t="s">
        <v>813</v>
      </c>
      <c r="W1582" s="816">
        <v>2</v>
      </c>
      <c r="X1582" s="815" t="s">
        <v>810</v>
      </c>
    </row>
    <row r="1583" spans="1:24" ht="15">
      <c r="A1583" s="815" t="s">
        <v>870</v>
      </c>
      <c r="B1583" s="815" t="s">
        <v>997</v>
      </c>
      <c r="C1583" s="815" t="s">
        <v>809</v>
      </c>
      <c r="D1583" s="815" t="s">
        <v>811</v>
      </c>
      <c r="E1583" s="816">
        <v>169</v>
      </c>
      <c r="G1583" s="815" t="s">
        <v>970</v>
      </c>
      <c r="H1583" s="816">
        <v>8</v>
      </c>
      <c r="I1583" s="816">
        <v>1200</v>
      </c>
      <c r="K1583" s="815" t="s">
        <v>690</v>
      </c>
      <c r="L1583" s="815" t="s">
        <v>955</v>
      </c>
      <c r="M1583" s="815" t="s">
        <v>864</v>
      </c>
      <c r="N1583" s="816">
        <v>9</v>
      </c>
      <c r="P1583" s="815" t="s">
        <v>970</v>
      </c>
      <c r="Q1583" s="816">
        <v>12</v>
      </c>
      <c r="R1583" s="816">
        <v>236</v>
      </c>
      <c r="S1583" s="879"/>
      <c r="U1583" s="815" t="s">
        <v>987</v>
      </c>
      <c r="V1583" s="815" t="s">
        <v>813</v>
      </c>
      <c r="W1583" s="816">
        <v>13</v>
      </c>
      <c r="X1583" s="815" t="s">
        <v>809</v>
      </c>
    </row>
    <row r="1584" spans="1:24" ht="15">
      <c r="A1584" s="815" t="s">
        <v>870</v>
      </c>
      <c r="B1584" s="815" t="s">
        <v>998</v>
      </c>
      <c r="C1584" s="815" t="s">
        <v>809</v>
      </c>
      <c r="D1584" s="815" t="s">
        <v>811</v>
      </c>
      <c r="E1584" s="816">
        <v>3</v>
      </c>
      <c r="G1584" s="815" t="s">
        <v>970</v>
      </c>
      <c r="H1584" s="816">
        <v>9</v>
      </c>
      <c r="I1584" s="816">
        <v>936</v>
      </c>
      <c r="K1584" s="815" t="s">
        <v>690</v>
      </c>
      <c r="L1584" s="815" t="s">
        <v>955</v>
      </c>
      <c r="M1584" s="815" t="s">
        <v>684</v>
      </c>
      <c r="N1584" s="816">
        <v>4</v>
      </c>
      <c r="P1584" s="815" t="s">
        <v>925</v>
      </c>
      <c r="Q1584" s="816">
        <v>0</v>
      </c>
      <c r="R1584" s="816">
        <v>20</v>
      </c>
      <c r="S1584" s="879"/>
      <c r="U1584" s="815" t="s">
        <v>968</v>
      </c>
      <c r="V1584" s="815" t="s">
        <v>814</v>
      </c>
      <c r="W1584" s="816">
        <v>3</v>
      </c>
      <c r="X1584" s="815" t="s">
        <v>810</v>
      </c>
    </row>
    <row r="1585" spans="1:24" ht="15">
      <c r="A1585" s="815" t="s">
        <v>961</v>
      </c>
      <c r="B1585" s="815" t="s">
        <v>677</v>
      </c>
      <c r="C1585" s="815" t="s">
        <v>810</v>
      </c>
      <c r="D1585" s="815" t="s">
        <v>812</v>
      </c>
      <c r="E1585" s="816">
        <v>1465</v>
      </c>
      <c r="G1585" s="815" t="s">
        <v>970</v>
      </c>
      <c r="H1585" s="816">
        <v>10</v>
      </c>
      <c r="I1585" s="816">
        <v>693</v>
      </c>
      <c r="K1585" s="815" t="s">
        <v>690</v>
      </c>
      <c r="L1585" s="815" t="s">
        <v>955</v>
      </c>
      <c r="M1585" s="815" t="s">
        <v>687</v>
      </c>
      <c r="N1585" s="816">
        <v>7053</v>
      </c>
      <c r="P1585" s="815" t="s">
        <v>925</v>
      </c>
      <c r="Q1585" s="816">
        <v>1</v>
      </c>
      <c r="R1585" s="816">
        <v>129</v>
      </c>
      <c r="S1585" s="879"/>
      <c r="U1585" s="815" t="s">
        <v>968</v>
      </c>
      <c r="V1585" s="815" t="s">
        <v>814</v>
      </c>
      <c r="W1585" s="816">
        <v>3</v>
      </c>
      <c r="X1585" s="815" t="s">
        <v>809</v>
      </c>
    </row>
    <row r="1586" spans="1:24" ht="15">
      <c r="A1586" s="815" t="s">
        <v>961</v>
      </c>
      <c r="B1586" s="815" t="s">
        <v>677</v>
      </c>
      <c r="C1586" s="815" t="s">
        <v>810</v>
      </c>
      <c r="D1586" s="815" t="s">
        <v>811</v>
      </c>
      <c r="E1586" s="816">
        <v>2516</v>
      </c>
      <c r="G1586" s="815" t="s">
        <v>970</v>
      </c>
      <c r="H1586" s="816">
        <v>11</v>
      </c>
      <c r="I1586" s="816">
        <v>500</v>
      </c>
      <c r="K1586" s="815" t="s">
        <v>690</v>
      </c>
      <c r="L1586" s="815" t="s">
        <v>955</v>
      </c>
      <c r="M1586" s="815" t="s">
        <v>689</v>
      </c>
      <c r="N1586" s="816">
        <v>12</v>
      </c>
      <c r="P1586" s="815" t="s">
        <v>925</v>
      </c>
      <c r="Q1586" s="816">
        <v>2</v>
      </c>
      <c r="R1586" s="816">
        <v>376</v>
      </c>
      <c r="S1586" s="879"/>
      <c r="U1586" s="815" t="s">
        <v>968</v>
      </c>
      <c r="V1586" s="815" t="s">
        <v>813</v>
      </c>
      <c r="W1586" s="816">
        <v>2</v>
      </c>
      <c r="X1586" s="815" t="s">
        <v>810</v>
      </c>
    </row>
    <row r="1587" spans="1:24" ht="15">
      <c r="A1587" s="815" t="s">
        <v>961</v>
      </c>
      <c r="B1587" s="815" t="s">
        <v>677</v>
      </c>
      <c r="C1587" s="815" t="s">
        <v>809</v>
      </c>
      <c r="D1587" s="815" t="s">
        <v>812</v>
      </c>
      <c r="E1587" s="816">
        <v>1481</v>
      </c>
      <c r="G1587" s="815" t="s">
        <v>970</v>
      </c>
      <c r="H1587" s="816">
        <v>12</v>
      </c>
      <c r="I1587" s="816">
        <v>610</v>
      </c>
      <c r="K1587" s="815" t="s">
        <v>690</v>
      </c>
      <c r="L1587" s="815" t="s">
        <v>955</v>
      </c>
      <c r="M1587" s="815" t="s">
        <v>690</v>
      </c>
      <c r="N1587" s="816">
        <v>3</v>
      </c>
      <c r="P1587" s="815" t="s">
        <v>925</v>
      </c>
      <c r="Q1587" s="816">
        <v>3</v>
      </c>
      <c r="R1587" s="816">
        <v>179</v>
      </c>
      <c r="S1587" s="879"/>
      <c r="U1587" s="815" t="s">
        <v>968</v>
      </c>
      <c r="V1587" s="815" t="s">
        <v>813</v>
      </c>
      <c r="W1587" s="816">
        <v>5</v>
      </c>
      <c r="X1587" s="815" t="s">
        <v>809</v>
      </c>
    </row>
    <row r="1588" spans="1:24" ht="15">
      <c r="A1588" s="815" t="s">
        <v>961</v>
      </c>
      <c r="B1588" s="815" t="s">
        <v>677</v>
      </c>
      <c r="C1588" s="815" t="s">
        <v>809</v>
      </c>
      <c r="D1588" s="815" t="s">
        <v>811</v>
      </c>
      <c r="E1588" s="816">
        <v>2515</v>
      </c>
      <c r="G1588" s="815" t="s">
        <v>925</v>
      </c>
      <c r="H1588" s="816">
        <v>0</v>
      </c>
      <c r="I1588" s="816">
        <v>148</v>
      </c>
      <c r="K1588" s="815" t="s">
        <v>690</v>
      </c>
      <c r="L1588" s="815" t="s">
        <v>955</v>
      </c>
      <c r="M1588" s="815" t="s">
        <v>691</v>
      </c>
      <c r="N1588" s="816">
        <v>878</v>
      </c>
      <c r="P1588" s="815" t="s">
        <v>925</v>
      </c>
      <c r="Q1588" s="816">
        <v>4</v>
      </c>
      <c r="R1588" s="816">
        <v>1482</v>
      </c>
      <c r="S1588" s="879"/>
      <c r="U1588" s="815" t="s">
        <v>909</v>
      </c>
      <c r="V1588" s="815" t="s">
        <v>814</v>
      </c>
      <c r="W1588" s="816">
        <v>112</v>
      </c>
      <c r="X1588" s="815" t="s">
        <v>810</v>
      </c>
    </row>
    <row r="1589" spans="1:24" ht="15">
      <c r="A1589" s="815" t="s">
        <v>961</v>
      </c>
      <c r="B1589" s="815" t="s">
        <v>681</v>
      </c>
      <c r="C1589" s="815" t="s">
        <v>810</v>
      </c>
      <c r="D1589" s="815" t="s">
        <v>812</v>
      </c>
      <c r="E1589" s="816">
        <v>1442</v>
      </c>
      <c r="G1589" s="815" t="s">
        <v>925</v>
      </c>
      <c r="H1589" s="816">
        <v>1</v>
      </c>
      <c r="I1589" s="816">
        <v>716</v>
      </c>
      <c r="K1589" s="815" t="s">
        <v>690</v>
      </c>
      <c r="L1589" s="815" t="s">
        <v>956</v>
      </c>
      <c r="M1589" s="815" t="s">
        <v>677</v>
      </c>
      <c r="N1589" s="816">
        <v>4</v>
      </c>
      <c r="P1589" s="815" t="s">
        <v>925</v>
      </c>
      <c r="Q1589" s="816">
        <v>5</v>
      </c>
      <c r="R1589" s="816">
        <v>193</v>
      </c>
      <c r="S1589" s="879"/>
      <c r="U1589" s="815" t="s">
        <v>909</v>
      </c>
      <c r="V1589" s="815" t="s">
        <v>814</v>
      </c>
      <c r="W1589" s="816">
        <v>71</v>
      </c>
      <c r="X1589" s="815" t="s">
        <v>809</v>
      </c>
    </row>
    <row r="1590" spans="1:24" ht="15">
      <c r="A1590" s="815" t="s">
        <v>961</v>
      </c>
      <c r="B1590" s="815" t="s">
        <v>681</v>
      </c>
      <c r="C1590" s="815" t="s">
        <v>810</v>
      </c>
      <c r="D1590" s="815" t="s">
        <v>811</v>
      </c>
      <c r="E1590" s="816">
        <v>1289</v>
      </c>
      <c r="G1590" s="815" t="s">
        <v>925</v>
      </c>
      <c r="H1590" s="816">
        <v>2</v>
      </c>
      <c r="I1590" s="816">
        <v>2265</v>
      </c>
      <c r="K1590" s="815" t="s">
        <v>690</v>
      </c>
      <c r="L1590" s="815" t="s">
        <v>956</v>
      </c>
      <c r="M1590" s="815" t="s">
        <v>851</v>
      </c>
      <c r="N1590" s="816">
        <v>1</v>
      </c>
      <c r="P1590" s="815" t="s">
        <v>925</v>
      </c>
      <c r="Q1590" s="816">
        <v>6</v>
      </c>
      <c r="R1590" s="816">
        <v>183</v>
      </c>
      <c r="S1590" s="879"/>
      <c r="U1590" s="815" t="s">
        <v>909</v>
      </c>
      <c r="V1590" s="815" t="s">
        <v>813</v>
      </c>
      <c r="W1590" s="816">
        <v>41</v>
      </c>
      <c r="X1590" s="815" t="s">
        <v>810</v>
      </c>
    </row>
    <row r="1591" spans="1:24" ht="15">
      <c r="A1591" s="815" t="s">
        <v>961</v>
      </c>
      <c r="B1591" s="815" t="s">
        <v>681</v>
      </c>
      <c r="C1591" s="815" t="s">
        <v>809</v>
      </c>
      <c r="D1591" s="815" t="s">
        <v>812</v>
      </c>
      <c r="E1591" s="816">
        <v>1486</v>
      </c>
      <c r="G1591" s="815" t="s">
        <v>925</v>
      </c>
      <c r="H1591" s="816">
        <v>3</v>
      </c>
      <c r="I1591" s="816">
        <v>1262</v>
      </c>
      <c r="K1591" s="815" t="s">
        <v>690</v>
      </c>
      <c r="L1591" s="815" t="s">
        <v>956</v>
      </c>
      <c r="M1591" s="815" t="s">
        <v>852</v>
      </c>
      <c r="N1591" s="816">
        <v>274</v>
      </c>
      <c r="P1591" s="815" t="s">
        <v>925</v>
      </c>
      <c r="Q1591" s="816">
        <v>7</v>
      </c>
      <c r="R1591" s="816">
        <v>150</v>
      </c>
      <c r="S1591" s="879"/>
      <c r="U1591" s="815" t="s">
        <v>909</v>
      </c>
      <c r="V1591" s="815" t="s">
        <v>813</v>
      </c>
      <c r="W1591" s="816">
        <v>121</v>
      </c>
      <c r="X1591" s="815" t="s">
        <v>809</v>
      </c>
    </row>
    <row r="1592" spans="1:24" ht="15">
      <c r="A1592" s="815" t="s">
        <v>961</v>
      </c>
      <c r="B1592" s="815" t="s">
        <v>681</v>
      </c>
      <c r="C1592" s="815" t="s">
        <v>809</v>
      </c>
      <c r="D1592" s="815" t="s">
        <v>811</v>
      </c>
      <c r="E1592" s="816">
        <v>1118</v>
      </c>
      <c r="G1592" s="815" t="s">
        <v>925</v>
      </c>
      <c r="H1592" s="816">
        <v>4</v>
      </c>
      <c r="I1592" s="816">
        <v>4913</v>
      </c>
      <c r="K1592" s="815" t="s">
        <v>690</v>
      </c>
      <c r="L1592" s="815" t="s">
        <v>956</v>
      </c>
      <c r="M1592" s="815" t="s">
        <v>853</v>
      </c>
      <c r="N1592" s="816">
        <v>9</v>
      </c>
      <c r="P1592" s="815" t="s">
        <v>925</v>
      </c>
      <c r="Q1592" s="816">
        <v>8</v>
      </c>
      <c r="R1592" s="816">
        <v>149</v>
      </c>
      <c r="S1592" s="879"/>
      <c r="U1592" s="815" t="s">
        <v>951</v>
      </c>
      <c r="V1592" s="815" t="s">
        <v>814</v>
      </c>
      <c r="W1592" s="816">
        <v>6</v>
      </c>
      <c r="X1592" s="815" t="s">
        <v>810</v>
      </c>
    </row>
    <row r="1593" spans="1:24" ht="15">
      <c r="A1593" s="815" t="s">
        <v>961</v>
      </c>
      <c r="B1593" s="815" t="s">
        <v>683</v>
      </c>
      <c r="C1593" s="815" t="s">
        <v>810</v>
      </c>
      <c r="D1593" s="815" t="s">
        <v>812</v>
      </c>
      <c r="E1593" s="816">
        <v>9</v>
      </c>
      <c r="G1593" s="815" t="s">
        <v>925</v>
      </c>
      <c r="H1593" s="816">
        <v>5</v>
      </c>
      <c r="I1593" s="816">
        <v>827</v>
      </c>
      <c r="K1593" s="815" t="s">
        <v>690</v>
      </c>
      <c r="L1593" s="815" t="s">
        <v>956</v>
      </c>
      <c r="M1593" s="815" t="s">
        <v>854</v>
      </c>
      <c r="N1593" s="816">
        <v>1</v>
      </c>
      <c r="P1593" s="815" t="s">
        <v>925</v>
      </c>
      <c r="Q1593" s="816">
        <v>9</v>
      </c>
      <c r="R1593" s="816">
        <v>89</v>
      </c>
      <c r="S1593" s="879"/>
      <c r="U1593" s="815" t="s">
        <v>951</v>
      </c>
      <c r="V1593" s="815" t="s">
        <v>813</v>
      </c>
      <c r="W1593" s="816">
        <v>9</v>
      </c>
      <c r="X1593" s="815" t="s">
        <v>809</v>
      </c>
    </row>
    <row r="1594" spans="1:24" ht="15">
      <c r="A1594" s="815" t="s">
        <v>961</v>
      </c>
      <c r="B1594" s="815" t="s">
        <v>683</v>
      </c>
      <c r="C1594" s="815" t="s">
        <v>810</v>
      </c>
      <c r="D1594" s="815" t="s">
        <v>811</v>
      </c>
      <c r="E1594" s="816">
        <v>16</v>
      </c>
      <c r="G1594" s="815" t="s">
        <v>925</v>
      </c>
      <c r="H1594" s="816">
        <v>6</v>
      </c>
      <c r="I1594" s="816">
        <v>925</v>
      </c>
      <c r="K1594" s="815" t="s">
        <v>690</v>
      </c>
      <c r="L1594" s="815" t="s">
        <v>956</v>
      </c>
      <c r="M1594" s="815" t="s">
        <v>857</v>
      </c>
      <c r="N1594" s="816">
        <v>16</v>
      </c>
      <c r="P1594" s="815" t="s">
        <v>925</v>
      </c>
      <c r="Q1594" s="816">
        <v>10</v>
      </c>
      <c r="R1594" s="816">
        <v>52</v>
      </c>
      <c r="S1594" s="879"/>
      <c r="U1594" s="815" t="s">
        <v>988</v>
      </c>
      <c r="V1594" s="815" t="s">
        <v>814</v>
      </c>
      <c r="W1594" s="816">
        <v>4</v>
      </c>
      <c r="X1594" s="815" t="s">
        <v>810</v>
      </c>
    </row>
    <row r="1595" spans="1:24" ht="15">
      <c r="A1595" s="815" t="s">
        <v>961</v>
      </c>
      <c r="B1595" s="815" t="s">
        <v>683</v>
      </c>
      <c r="C1595" s="815" t="s">
        <v>809</v>
      </c>
      <c r="D1595" s="815" t="s">
        <v>812</v>
      </c>
      <c r="E1595" s="816">
        <v>10</v>
      </c>
      <c r="G1595" s="815" t="s">
        <v>925</v>
      </c>
      <c r="H1595" s="816">
        <v>7</v>
      </c>
      <c r="I1595" s="816">
        <v>961</v>
      </c>
      <c r="K1595" s="815" t="s">
        <v>690</v>
      </c>
      <c r="L1595" s="815" t="s">
        <v>956</v>
      </c>
      <c r="M1595" s="815" t="s">
        <v>858</v>
      </c>
      <c r="N1595" s="816">
        <v>1</v>
      </c>
      <c r="P1595" s="815" t="s">
        <v>925</v>
      </c>
      <c r="Q1595" s="816">
        <v>11</v>
      </c>
      <c r="R1595" s="816">
        <v>37</v>
      </c>
      <c r="S1595" s="879"/>
      <c r="U1595" s="815" t="s">
        <v>988</v>
      </c>
      <c r="V1595" s="815" t="s">
        <v>814</v>
      </c>
      <c r="W1595" s="816">
        <v>1</v>
      </c>
      <c r="X1595" s="815" t="s">
        <v>809</v>
      </c>
    </row>
    <row r="1596" spans="1:24" ht="15">
      <c r="A1596" s="815" t="s">
        <v>961</v>
      </c>
      <c r="B1596" s="815" t="s">
        <v>683</v>
      </c>
      <c r="C1596" s="815" t="s">
        <v>809</v>
      </c>
      <c r="D1596" s="815" t="s">
        <v>811</v>
      </c>
      <c r="E1596" s="816">
        <v>19</v>
      </c>
      <c r="G1596" s="815" t="s">
        <v>925</v>
      </c>
      <c r="H1596" s="816">
        <v>8</v>
      </c>
      <c r="I1596" s="816">
        <v>810</v>
      </c>
      <c r="K1596" s="815" t="s">
        <v>690</v>
      </c>
      <c r="L1596" s="815" t="s">
        <v>956</v>
      </c>
      <c r="M1596" s="815" t="s">
        <v>861</v>
      </c>
      <c r="N1596" s="816">
        <v>4</v>
      </c>
      <c r="P1596" s="815" t="s">
        <v>925</v>
      </c>
      <c r="Q1596" s="816">
        <v>12</v>
      </c>
      <c r="R1596" s="816">
        <v>73</v>
      </c>
      <c r="S1596" s="879"/>
      <c r="U1596" s="815" t="s">
        <v>988</v>
      </c>
      <c r="V1596" s="815" t="s">
        <v>813</v>
      </c>
      <c r="W1596" s="816">
        <v>3</v>
      </c>
      <c r="X1596" s="815" t="s">
        <v>810</v>
      </c>
    </row>
    <row r="1597" spans="1:24" ht="15">
      <c r="A1597" s="815" t="s">
        <v>961</v>
      </c>
      <c r="B1597" s="815" t="s">
        <v>815</v>
      </c>
      <c r="C1597" s="815" t="s">
        <v>810</v>
      </c>
      <c r="D1597" s="815" t="s">
        <v>812</v>
      </c>
      <c r="E1597" s="816">
        <v>1</v>
      </c>
      <c r="G1597" s="815" t="s">
        <v>925</v>
      </c>
      <c r="H1597" s="816">
        <v>9</v>
      </c>
      <c r="I1597" s="816">
        <v>657</v>
      </c>
      <c r="K1597" s="815" t="s">
        <v>690</v>
      </c>
      <c r="L1597" s="815" t="s">
        <v>956</v>
      </c>
      <c r="M1597" s="815" t="s">
        <v>863</v>
      </c>
      <c r="N1597" s="816">
        <v>4</v>
      </c>
      <c r="P1597" s="815" t="s">
        <v>878</v>
      </c>
      <c r="Q1597" s="816">
        <v>0</v>
      </c>
      <c r="R1597" s="816">
        <v>15</v>
      </c>
      <c r="S1597" s="879"/>
      <c r="U1597" s="815" t="s">
        <v>988</v>
      </c>
      <c r="V1597" s="815" t="s">
        <v>813</v>
      </c>
      <c r="W1597" s="816">
        <v>7</v>
      </c>
      <c r="X1597" s="815" t="s">
        <v>809</v>
      </c>
    </row>
    <row r="1598" spans="1:24" ht="15">
      <c r="A1598" s="815" t="s">
        <v>961</v>
      </c>
      <c r="B1598" s="815" t="s">
        <v>815</v>
      </c>
      <c r="C1598" s="815" t="s">
        <v>810</v>
      </c>
      <c r="D1598" s="815" t="s">
        <v>811</v>
      </c>
      <c r="E1598" s="816">
        <v>5</v>
      </c>
      <c r="G1598" s="815" t="s">
        <v>925</v>
      </c>
      <c r="H1598" s="816">
        <v>10</v>
      </c>
      <c r="I1598" s="816">
        <v>535</v>
      </c>
      <c r="K1598" s="815" t="s">
        <v>690</v>
      </c>
      <c r="L1598" s="815" t="s">
        <v>956</v>
      </c>
      <c r="M1598" s="815" t="s">
        <v>864</v>
      </c>
      <c r="N1598" s="816">
        <v>8</v>
      </c>
      <c r="P1598" s="815" t="s">
        <v>878</v>
      </c>
      <c r="Q1598" s="816">
        <v>1</v>
      </c>
      <c r="R1598" s="816">
        <v>21</v>
      </c>
      <c r="S1598" s="879"/>
      <c r="U1598" s="815" t="s">
        <v>969</v>
      </c>
      <c r="V1598" s="815" t="s">
        <v>814</v>
      </c>
      <c r="W1598" s="816">
        <v>3</v>
      </c>
      <c r="X1598" s="815" t="s">
        <v>810</v>
      </c>
    </row>
    <row r="1599" spans="1:24" ht="15">
      <c r="A1599" s="815" t="s">
        <v>961</v>
      </c>
      <c r="B1599" s="815" t="s">
        <v>815</v>
      </c>
      <c r="C1599" s="815" t="s">
        <v>809</v>
      </c>
      <c r="D1599" s="815" t="s">
        <v>812</v>
      </c>
      <c r="E1599" s="816">
        <v>3</v>
      </c>
      <c r="G1599" s="815" t="s">
        <v>925</v>
      </c>
      <c r="H1599" s="816">
        <v>11</v>
      </c>
      <c r="I1599" s="816">
        <v>355</v>
      </c>
      <c r="K1599" s="815" t="s">
        <v>690</v>
      </c>
      <c r="L1599" s="815" t="s">
        <v>956</v>
      </c>
      <c r="M1599" s="815" t="s">
        <v>687</v>
      </c>
      <c r="N1599" s="816">
        <v>5655</v>
      </c>
      <c r="P1599" s="815" t="s">
        <v>878</v>
      </c>
      <c r="Q1599" s="816">
        <v>2</v>
      </c>
      <c r="R1599" s="816">
        <v>81</v>
      </c>
      <c r="S1599" s="879"/>
      <c r="U1599" s="815" t="s">
        <v>969</v>
      </c>
      <c r="V1599" s="815" t="s">
        <v>814</v>
      </c>
      <c r="W1599" s="816">
        <v>2</v>
      </c>
      <c r="X1599" s="815" t="s">
        <v>809</v>
      </c>
    </row>
    <row r="1600" spans="1:24" ht="15">
      <c r="A1600" s="815" t="s">
        <v>961</v>
      </c>
      <c r="B1600" s="815" t="s">
        <v>815</v>
      </c>
      <c r="C1600" s="815" t="s">
        <v>809</v>
      </c>
      <c r="D1600" s="815" t="s">
        <v>811</v>
      </c>
      <c r="E1600" s="816">
        <v>3</v>
      </c>
      <c r="G1600" s="815" t="s">
        <v>925</v>
      </c>
      <c r="H1600" s="816">
        <v>12</v>
      </c>
      <c r="I1600" s="816">
        <v>482</v>
      </c>
      <c r="K1600" s="815" t="s">
        <v>690</v>
      </c>
      <c r="L1600" s="815" t="s">
        <v>956</v>
      </c>
      <c r="M1600" s="815" t="s">
        <v>691</v>
      </c>
      <c r="N1600" s="816">
        <v>460</v>
      </c>
      <c r="P1600" s="815" t="s">
        <v>878</v>
      </c>
      <c r="Q1600" s="816">
        <v>3</v>
      </c>
      <c r="R1600" s="816">
        <v>35</v>
      </c>
      <c r="S1600" s="879"/>
      <c r="U1600" s="815" t="s">
        <v>969</v>
      </c>
      <c r="V1600" s="815" t="s">
        <v>813</v>
      </c>
      <c r="W1600" s="816">
        <v>2</v>
      </c>
      <c r="X1600" s="815" t="s">
        <v>810</v>
      </c>
    </row>
    <row r="1601" spans="1:24" ht="15">
      <c r="A1601" s="815" t="s">
        <v>961</v>
      </c>
      <c r="B1601" s="815" t="s">
        <v>814</v>
      </c>
      <c r="C1601" s="815" t="s">
        <v>810</v>
      </c>
      <c r="D1601" s="815" t="s">
        <v>811</v>
      </c>
      <c r="E1601" s="816">
        <v>2</v>
      </c>
      <c r="G1601" s="815" t="s">
        <v>878</v>
      </c>
      <c r="H1601" s="816">
        <v>0</v>
      </c>
      <c r="I1601" s="816">
        <v>139</v>
      </c>
      <c r="K1601" s="815" t="s">
        <v>690</v>
      </c>
      <c r="L1601" s="815" t="s">
        <v>959</v>
      </c>
      <c r="M1601" s="815" t="s">
        <v>851</v>
      </c>
      <c r="N1601" s="816">
        <v>2</v>
      </c>
      <c r="P1601" s="815" t="s">
        <v>878</v>
      </c>
      <c r="Q1601" s="816">
        <v>4</v>
      </c>
      <c r="R1601" s="816">
        <v>726</v>
      </c>
      <c r="S1601" s="879"/>
      <c r="U1601" s="815" t="s">
        <v>969</v>
      </c>
      <c r="V1601" s="815" t="s">
        <v>813</v>
      </c>
      <c r="W1601" s="816">
        <v>10</v>
      </c>
      <c r="X1601" s="815" t="s">
        <v>809</v>
      </c>
    </row>
    <row r="1602" spans="1:24" ht="15">
      <c r="A1602" s="815" t="s">
        <v>961</v>
      </c>
      <c r="B1602" s="815" t="s">
        <v>814</v>
      </c>
      <c r="C1602" s="815" t="s">
        <v>809</v>
      </c>
      <c r="D1602" s="815" t="s">
        <v>811</v>
      </c>
      <c r="E1602" s="816">
        <v>3</v>
      </c>
      <c r="G1602" s="815" t="s">
        <v>878</v>
      </c>
      <c r="H1602" s="816">
        <v>1</v>
      </c>
      <c r="I1602" s="816">
        <v>761</v>
      </c>
      <c r="K1602" s="815" t="s">
        <v>690</v>
      </c>
      <c r="L1602" s="815" t="s">
        <v>959</v>
      </c>
      <c r="M1602" s="815" t="s">
        <v>852</v>
      </c>
      <c r="N1602" s="816">
        <v>100</v>
      </c>
      <c r="P1602" s="815" t="s">
        <v>878</v>
      </c>
      <c r="Q1602" s="816">
        <v>5</v>
      </c>
      <c r="R1602" s="816">
        <v>76</v>
      </c>
      <c r="S1602" s="879"/>
      <c r="U1602" s="815" t="s">
        <v>989</v>
      </c>
      <c r="V1602" s="815" t="s">
        <v>813</v>
      </c>
      <c r="W1602" s="816">
        <v>4</v>
      </c>
      <c r="X1602" s="815" t="s">
        <v>809</v>
      </c>
    </row>
    <row r="1603" spans="1:24" ht="15">
      <c r="A1603" s="815" t="s">
        <v>961</v>
      </c>
      <c r="B1603" s="815" t="s">
        <v>813</v>
      </c>
      <c r="C1603" s="815" t="s">
        <v>809</v>
      </c>
      <c r="D1603" s="815" t="s">
        <v>811</v>
      </c>
      <c r="E1603" s="816">
        <v>1</v>
      </c>
      <c r="G1603" s="815" t="s">
        <v>878</v>
      </c>
      <c r="H1603" s="816">
        <v>2</v>
      </c>
      <c r="I1603" s="816">
        <v>2190</v>
      </c>
      <c r="K1603" s="815" t="s">
        <v>690</v>
      </c>
      <c r="L1603" s="815" t="s">
        <v>959</v>
      </c>
      <c r="M1603" s="815" t="s">
        <v>857</v>
      </c>
      <c r="N1603" s="816">
        <v>5</v>
      </c>
      <c r="P1603" s="815" t="s">
        <v>878</v>
      </c>
      <c r="Q1603" s="816">
        <v>6</v>
      </c>
      <c r="R1603" s="816">
        <v>55</v>
      </c>
      <c r="S1603" s="879"/>
      <c r="U1603" s="815" t="s">
        <v>923</v>
      </c>
      <c r="V1603" s="815" t="s">
        <v>814</v>
      </c>
      <c r="W1603" s="816">
        <v>2</v>
      </c>
      <c r="X1603" s="815" t="s">
        <v>810</v>
      </c>
    </row>
    <row r="1604" spans="1:24" ht="15">
      <c r="A1604" s="815" t="s">
        <v>961</v>
      </c>
      <c r="B1604" s="815" t="s">
        <v>997</v>
      </c>
      <c r="C1604" s="815" t="s">
        <v>810</v>
      </c>
      <c r="D1604" s="815" t="s">
        <v>812</v>
      </c>
      <c r="E1604" s="816">
        <v>900</v>
      </c>
      <c r="G1604" s="815" t="s">
        <v>878</v>
      </c>
      <c r="H1604" s="816">
        <v>3</v>
      </c>
      <c r="I1604" s="816">
        <v>925</v>
      </c>
      <c r="K1604" s="815" t="s">
        <v>690</v>
      </c>
      <c r="L1604" s="815" t="s">
        <v>959</v>
      </c>
      <c r="M1604" s="815" t="s">
        <v>858</v>
      </c>
      <c r="N1604" s="816">
        <v>2</v>
      </c>
      <c r="P1604" s="815" t="s">
        <v>878</v>
      </c>
      <c r="Q1604" s="816">
        <v>7</v>
      </c>
      <c r="R1604" s="816">
        <v>43</v>
      </c>
      <c r="S1604" s="879"/>
      <c r="U1604" s="815" t="s">
        <v>923</v>
      </c>
      <c r="V1604" s="815" t="s">
        <v>814</v>
      </c>
      <c r="W1604" s="816">
        <v>4</v>
      </c>
      <c r="X1604" s="815" t="s">
        <v>809</v>
      </c>
    </row>
    <row r="1605" spans="1:24" ht="15">
      <c r="A1605" s="815" t="s">
        <v>961</v>
      </c>
      <c r="B1605" s="815" t="s">
        <v>997</v>
      </c>
      <c r="C1605" s="815" t="s">
        <v>810</v>
      </c>
      <c r="D1605" s="815" t="s">
        <v>811</v>
      </c>
      <c r="E1605" s="816">
        <v>1239</v>
      </c>
      <c r="G1605" s="815" t="s">
        <v>878</v>
      </c>
      <c r="H1605" s="816">
        <v>4</v>
      </c>
      <c r="I1605" s="816">
        <v>3440</v>
      </c>
      <c r="K1605" s="815" t="s">
        <v>690</v>
      </c>
      <c r="L1605" s="815" t="s">
        <v>959</v>
      </c>
      <c r="M1605" s="815" t="s">
        <v>863</v>
      </c>
      <c r="N1605" s="816">
        <v>3</v>
      </c>
      <c r="P1605" s="815" t="s">
        <v>878</v>
      </c>
      <c r="Q1605" s="816">
        <v>8</v>
      </c>
      <c r="R1605" s="816">
        <v>16</v>
      </c>
      <c r="S1605" s="879"/>
      <c r="U1605" s="815" t="s">
        <v>923</v>
      </c>
      <c r="V1605" s="815" t="s">
        <v>813</v>
      </c>
      <c r="W1605" s="816">
        <v>2</v>
      </c>
      <c r="X1605" s="815" t="s">
        <v>810</v>
      </c>
    </row>
    <row r="1606" spans="1:24" ht="15">
      <c r="A1606" s="815" t="s">
        <v>961</v>
      </c>
      <c r="B1606" s="815" t="s">
        <v>997</v>
      </c>
      <c r="C1606" s="815" t="s">
        <v>809</v>
      </c>
      <c r="D1606" s="815" t="s">
        <v>812</v>
      </c>
      <c r="E1606" s="816">
        <v>880</v>
      </c>
      <c r="G1606" s="815" t="s">
        <v>878</v>
      </c>
      <c r="H1606" s="816">
        <v>5</v>
      </c>
      <c r="I1606" s="816">
        <v>509</v>
      </c>
      <c r="K1606" s="815" t="s">
        <v>690</v>
      </c>
      <c r="L1606" s="815" t="s">
        <v>959</v>
      </c>
      <c r="M1606" s="815" t="s">
        <v>864</v>
      </c>
      <c r="N1606" s="816">
        <v>6</v>
      </c>
      <c r="P1606" s="815" t="s">
        <v>878</v>
      </c>
      <c r="Q1606" s="816">
        <v>9</v>
      </c>
      <c r="R1606" s="816">
        <v>6</v>
      </c>
      <c r="S1606" s="879"/>
      <c r="U1606" s="815" t="s">
        <v>923</v>
      </c>
      <c r="V1606" s="815" t="s">
        <v>813</v>
      </c>
      <c r="W1606" s="816">
        <v>2</v>
      </c>
      <c r="X1606" s="815" t="s">
        <v>809</v>
      </c>
    </row>
    <row r="1607" spans="1:24" ht="15">
      <c r="A1607" s="815" t="s">
        <v>961</v>
      </c>
      <c r="B1607" s="815" t="s">
        <v>997</v>
      </c>
      <c r="C1607" s="815" t="s">
        <v>809</v>
      </c>
      <c r="D1607" s="815" t="s">
        <v>811</v>
      </c>
      <c r="E1607" s="816">
        <v>1109</v>
      </c>
      <c r="G1607" s="815" t="s">
        <v>878</v>
      </c>
      <c r="H1607" s="816">
        <v>6</v>
      </c>
      <c r="I1607" s="816">
        <v>445</v>
      </c>
      <c r="K1607" s="815" t="s">
        <v>690</v>
      </c>
      <c r="L1607" s="815" t="s">
        <v>959</v>
      </c>
      <c r="M1607" s="815" t="s">
        <v>684</v>
      </c>
      <c r="N1607" s="816">
        <v>1</v>
      </c>
      <c r="P1607" s="815" t="s">
        <v>878</v>
      </c>
      <c r="Q1607" s="816">
        <v>10</v>
      </c>
      <c r="R1607" s="816">
        <v>5</v>
      </c>
      <c r="S1607" s="879"/>
      <c r="U1607" s="815" t="s">
        <v>990</v>
      </c>
      <c r="V1607" s="815" t="s">
        <v>814</v>
      </c>
      <c r="W1607" s="816">
        <v>3</v>
      </c>
      <c r="X1607" s="815" t="s">
        <v>810</v>
      </c>
    </row>
    <row r="1608" spans="1:24" ht="15">
      <c r="A1608" s="815" t="s">
        <v>961</v>
      </c>
      <c r="B1608" s="815" t="s">
        <v>998</v>
      </c>
      <c r="C1608" s="815" t="s">
        <v>810</v>
      </c>
      <c r="D1608" s="815" t="s">
        <v>812</v>
      </c>
      <c r="E1608" s="816">
        <v>10</v>
      </c>
      <c r="G1608" s="815" t="s">
        <v>878</v>
      </c>
      <c r="H1608" s="816">
        <v>7</v>
      </c>
      <c r="I1608" s="816">
        <v>380</v>
      </c>
      <c r="K1608" s="815" t="s">
        <v>690</v>
      </c>
      <c r="L1608" s="815" t="s">
        <v>959</v>
      </c>
      <c r="M1608" s="815" t="s">
        <v>687</v>
      </c>
      <c r="N1608" s="816">
        <v>3652</v>
      </c>
      <c r="P1608" s="815" t="s">
        <v>878</v>
      </c>
      <c r="Q1608" s="816">
        <v>11</v>
      </c>
      <c r="R1608" s="816">
        <v>2</v>
      </c>
      <c r="S1608" s="879"/>
      <c r="U1608" s="815" t="s">
        <v>990</v>
      </c>
      <c r="V1608" s="815" t="s">
        <v>814</v>
      </c>
      <c r="W1608" s="816">
        <v>1</v>
      </c>
      <c r="X1608" s="815" t="s">
        <v>809</v>
      </c>
    </row>
    <row r="1609" spans="1:24" ht="15">
      <c r="A1609" s="815" t="s">
        <v>961</v>
      </c>
      <c r="B1609" s="815" t="s">
        <v>998</v>
      </c>
      <c r="C1609" s="815" t="s">
        <v>810</v>
      </c>
      <c r="D1609" s="815" t="s">
        <v>811</v>
      </c>
      <c r="E1609" s="816">
        <v>11</v>
      </c>
      <c r="G1609" s="815" t="s">
        <v>878</v>
      </c>
      <c r="H1609" s="816">
        <v>8</v>
      </c>
      <c r="I1609" s="816">
        <v>380</v>
      </c>
      <c r="K1609" s="815" t="s">
        <v>690</v>
      </c>
      <c r="L1609" s="815" t="s">
        <v>959</v>
      </c>
      <c r="M1609" s="815" t="s">
        <v>689</v>
      </c>
      <c r="N1609" s="816">
        <v>28</v>
      </c>
      <c r="P1609" s="815" t="s">
        <v>878</v>
      </c>
      <c r="Q1609" s="816">
        <v>12</v>
      </c>
      <c r="R1609" s="816">
        <v>2</v>
      </c>
      <c r="S1609" s="879"/>
      <c r="U1609" s="815" t="s">
        <v>990</v>
      </c>
      <c r="V1609" s="815" t="s">
        <v>813</v>
      </c>
      <c r="W1609" s="816">
        <v>5</v>
      </c>
      <c r="X1609" s="815" t="s">
        <v>810</v>
      </c>
    </row>
    <row r="1610" spans="1:24" ht="15">
      <c r="A1610" s="815" t="s">
        <v>961</v>
      </c>
      <c r="B1610" s="815" t="s">
        <v>998</v>
      </c>
      <c r="C1610" s="815" t="s">
        <v>809</v>
      </c>
      <c r="D1610" s="815" t="s">
        <v>812</v>
      </c>
      <c r="E1610" s="816">
        <v>11</v>
      </c>
      <c r="G1610" s="815" t="s">
        <v>878</v>
      </c>
      <c r="H1610" s="816">
        <v>9</v>
      </c>
      <c r="I1610" s="816">
        <v>268</v>
      </c>
      <c r="K1610" s="815" t="s">
        <v>690</v>
      </c>
      <c r="L1610" s="815" t="s">
        <v>959</v>
      </c>
      <c r="M1610" s="815" t="s">
        <v>691</v>
      </c>
      <c r="N1610" s="816">
        <v>572</v>
      </c>
      <c r="P1610" s="815" t="s">
        <v>891</v>
      </c>
      <c r="Q1610" s="816">
        <v>0</v>
      </c>
      <c r="R1610" s="816">
        <v>19</v>
      </c>
      <c r="S1610" s="879"/>
      <c r="U1610" s="815" t="s">
        <v>990</v>
      </c>
      <c r="V1610" s="815" t="s">
        <v>813</v>
      </c>
      <c r="W1610" s="816">
        <v>14</v>
      </c>
      <c r="X1610" s="815" t="s">
        <v>809</v>
      </c>
    </row>
    <row r="1611" spans="1:24" ht="15">
      <c r="A1611" s="815" t="s">
        <v>961</v>
      </c>
      <c r="B1611" s="815" t="s">
        <v>998</v>
      </c>
      <c r="C1611" s="815" t="s">
        <v>809</v>
      </c>
      <c r="D1611" s="815" t="s">
        <v>811</v>
      </c>
      <c r="E1611" s="816">
        <v>21</v>
      </c>
      <c r="G1611" s="815" t="s">
        <v>878</v>
      </c>
      <c r="H1611" s="816">
        <v>10</v>
      </c>
      <c r="I1611" s="816">
        <v>228</v>
      </c>
      <c r="K1611" s="815" t="s">
        <v>690</v>
      </c>
      <c r="L1611" s="815" t="s">
        <v>963</v>
      </c>
      <c r="M1611" s="815" t="s">
        <v>850</v>
      </c>
      <c r="N1611" s="816">
        <v>3</v>
      </c>
      <c r="P1611" s="815" t="s">
        <v>891</v>
      </c>
      <c r="Q1611" s="816">
        <v>1</v>
      </c>
      <c r="R1611" s="816">
        <v>76</v>
      </c>
      <c r="S1611" s="879"/>
      <c r="U1611" s="815" t="s">
        <v>911</v>
      </c>
      <c r="V1611" s="815" t="s">
        <v>813</v>
      </c>
      <c r="W1611" s="816">
        <v>1</v>
      </c>
      <c r="X1611" s="815" t="s">
        <v>809</v>
      </c>
    </row>
    <row r="1612" spans="1:24" ht="15">
      <c r="A1612" s="815" t="s">
        <v>963</v>
      </c>
      <c r="B1612" s="815" t="s">
        <v>996</v>
      </c>
      <c r="C1612" s="815" t="s">
        <v>810</v>
      </c>
      <c r="D1612" s="815" t="s">
        <v>812</v>
      </c>
      <c r="E1612" s="816">
        <v>7</v>
      </c>
      <c r="G1612" s="815" t="s">
        <v>878</v>
      </c>
      <c r="H1612" s="816">
        <v>11</v>
      </c>
      <c r="I1612" s="816">
        <v>164</v>
      </c>
      <c r="K1612" s="815" t="s">
        <v>690</v>
      </c>
      <c r="L1612" s="815" t="s">
        <v>963</v>
      </c>
      <c r="M1612" s="815" t="s">
        <v>851</v>
      </c>
      <c r="N1612" s="816">
        <v>2</v>
      </c>
      <c r="P1612" s="815" t="s">
        <v>891</v>
      </c>
      <c r="Q1612" s="816">
        <v>2</v>
      </c>
      <c r="R1612" s="816">
        <v>178</v>
      </c>
      <c r="S1612" s="879"/>
      <c r="U1612" s="815" t="s">
        <v>970</v>
      </c>
      <c r="V1612" s="815" t="s">
        <v>814</v>
      </c>
      <c r="W1612" s="816">
        <v>36</v>
      </c>
      <c r="X1612" s="815" t="s">
        <v>810</v>
      </c>
    </row>
    <row r="1613" spans="1:24" ht="15">
      <c r="A1613" s="815" t="s">
        <v>963</v>
      </c>
      <c r="B1613" s="815" t="s">
        <v>996</v>
      </c>
      <c r="C1613" s="815" t="s">
        <v>809</v>
      </c>
      <c r="D1613" s="815" t="s">
        <v>812</v>
      </c>
      <c r="E1613" s="816">
        <v>1</v>
      </c>
      <c r="G1613" s="815" t="s">
        <v>878</v>
      </c>
      <c r="H1613" s="816">
        <v>12</v>
      </c>
      <c r="I1613" s="816">
        <v>255</v>
      </c>
      <c r="K1613" s="815" t="s">
        <v>690</v>
      </c>
      <c r="L1613" s="815" t="s">
        <v>963</v>
      </c>
      <c r="M1613" s="815" t="s">
        <v>852</v>
      </c>
      <c r="N1613" s="816">
        <v>565</v>
      </c>
      <c r="P1613" s="815" t="s">
        <v>891</v>
      </c>
      <c r="Q1613" s="816">
        <v>3</v>
      </c>
      <c r="R1613" s="816">
        <v>81</v>
      </c>
      <c r="S1613" s="879"/>
      <c r="U1613" s="815" t="s">
        <v>970</v>
      </c>
      <c r="V1613" s="815" t="s">
        <v>814</v>
      </c>
      <c r="W1613" s="816">
        <v>18</v>
      </c>
      <c r="X1613" s="815" t="s">
        <v>809</v>
      </c>
    </row>
    <row r="1614" spans="1:24" ht="15">
      <c r="A1614" s="815" t="s">
        <v>963</v>
      </c>
      <c r="B1614" s="815" t="s">
        <v>677</v>
      </c>
      <c r="C1614" s="815" t="s">
        <v>810</v>
      </c>
      <c r="D1614" s="815" t="s">
        <v>812</v>
      </c>
      <c r="E1614" s="816">
        <v>723</v>
      </c>
      <c r="G1614" s="815" t="s">
        <v>891</v>
      </c>
      <c r="H1614" s="816">
        <v>0</v>
      </c>
      <c r="I1614" s="816">
        <v>460</v>
      </c>
      <c r="K1614" s="815" t="s">
        <v>690</v>
      </c>
      <c r="L1614" s="815" t="s">
        <v>963</v>
      </c>
      <c r="M1614" s="815" t="s">
        <v>853</v>
      </c>
      <c r="N1614" s="816">
        <v>1</v>
      </c>
      <c r="P1614" s="815" t="s">
        <v>891</v>
      </c>
      <c r="Q1614" s="816">
        <v>4</v>
      </c>
      <c r="R1614" s="816">
        <v>1061</v>
      </c>
      <c r="S1614" s="879"/>
      <c r="U1614" s="815" t="s">
        <v>970</v>
      </c>
      <c r="V1614" s="815" t="s">
        <v>813</v>
      </c>
      <c r="W1614" s="816">
        <v>15</v>
      </c>
      <c r="X1614" s="815" t="s">
        <v>810</v>
      </c>
    </row>
    <row r="1615" spans="1:24" ht="15">
      <c r="A1615" s="815" t="s">
        <v>963</v>
      </c>
      <c r="B1615" s="815" t="s">
        <v>677</v>
      </c>
      <c r="C1615" s="815" t="s">
        <v>810</v>
      </c>
      <c r="D1615" s="815" t="s">
        <v>811</v>
      </c>
      <c r="E1615" s="816">
        <v>235</v>
      </c>
      <c r="G1615" s="815" t="s">
        <v>891</v>
      </c>
      <c r="H1615" s="816">
        <v>1</v>
      </c>
      <c r="I1615" s="816">
        <v>1710</v>
      </c>
      <c r="K1615" s="815" t="s">
        <v>690</v>
      </c>
      <c r="L1615" s="815" t="s">
        <v>963</v>
      </c>
      <c r="M1615" s="815" t="s">
        <v>856</v>
      </c>
      <c r="N1615" s="816">
        <v>4</v>
      </c>
      <c r="P1615" s="815" t="s">
        <v>891</v>
      </c>
      <c r="Q1615" s="816">
        <v>5</v>
      </c>
      <c r="R1615" s="816">
        <v>92</v>
      </c>
      <c r="S1615" s="879"/>
      <c r="U1615" s="815" t="s">
        <v>970</v>
      </c>
      <c r="V1615" s="815" t="s">
        <v>813</v>
      </c>
      <c r="W1615" s="816">
        <v>35</v>
      </c>
      <c r="X1615" s="815" t="s">
        <v>809</v>
      </c>
    </row>
    <row r="1616" spans="1:24" ht="15">
      <c r="A1616" s="815" t="s">
        <v>963</v>
      </c>
      <c r="B1616" s="815" t="s">
        <v>677</v>
      </c>
      <c r="C1616" s="815" t="s">
        <v>809</v>
      </c>
      <c r="D1616" s="815" t="s">
        <v>812</v>
      </c>
      <c r="E1616" s="816">
        <v>734</v>
      </c>
      <c r="G1616" s="815" t="s">
        <v>891</v>
      </c>
      <c r="H1616" s="816">
        <v>2</v>
      </c>
      <c r="I1616" s="816">
        <v>5134</v>
      </c>
      <c r="K1616" s="815" t="s">
        <v>690</v>
      </c>
      <c r="L1616" s="815" t="s">
        <v>963</v>
      </c>
      <c r="M1616" s="815" t="s">
        <v>681</v>
      </c>
      <c r="N1616" s="816">
        <v>7</v>
      </c>
      <c r="P1616" s="815" t="s">
        <v>891</v>
      </c>
      <c r="Q1616" s="816">
        <v>6</v>
      </c>
      <c r="R1616" s="816">
        <v>88</v>
      </c>
      <c r="S1616" s="879"/>
      <c r="U1616" s="815" t="s">
        <v>925</v>
      </c>
      <c r="V1616" s="815" t="s">
        <v>814</v>
      </c>
      <c r="W1616" s="816">
        <v>6</v>
      </c>
      <c r="X1616" s="815" t="s">
        <v>810</v>
      </c>
    </row>
    <row r="1617" spans="1:24" ht="15">
      <c r="A1617" s="815" t="s">
        <v>963</v>
      </c>
      <c r="B1617" s="815" t="s">
        <v>677</v>
      </c>
      <c r="C1617" s="815" t="s">
        <v>809</v>
      </c>
      <c r="D1617" s="815" t="s">
        <v>811</v>
      </c>
      <c r="E1617" s="816">
        <v>269</v>
      </c>
      <c r="G1617" s="815" t="s">
        <v>891</v>
      </c>
      <c r="H1617" s="816">
        <v>3</v>
      </c>
      <c r="I1617" s="816">
        <v>2265</v>
      </c>
      <c r="K1617" s="815" t="s">
        <v>690</v>
      </c>
      <c r="L1617" s="815" t="s">
        <v>963</v>
      </c>
      <c r="M1617" s="815" t="s">
        <v>857</v>
      </c>
      <c r="N1617" s="816">
        <v>1</v>
      </c>
      <c r="P1617" s="815" t="s">
        <v>891</v>
      </c>
      <c r="Q1617" s="816">
        <v>7</v>
      </c>
      <c r="R1617" s="816">
        <v>69</v>
      </c>
      <c r="S1617" s="879"/>
      <c r="U1617" s="815" t="s">
        <v>925</v>
      </c>
      <c r="V1617" s="815" t="s">
        <v>814</v>
      </c>
      <c r="W1617" s="816">
        <v>7</v>
      </c>
      <c r="X1617" s="815" t="s">
        <v>809</v>
      </c>
    </row>
    <row r="1618" spans="1:24" ht="15">
      <c r="A1618" s="815" t="s">
        <v>963</v>
      </c>
      <c r="B1618" s="815" t="s">
        <v>681</v>
      </c>
      <c r="C1618" s="815" t="s">
        <v>810</v>
      </c>
      <c r="D1618" s="815" t="s">
        <v>812</v>
      </c>
      <c r="E1618" s="816">
        <v>403</v>
      </c>
      <c r="G1618" s="815" t="s">
        <v>891</v>
      </c>
      <c r="H1618" s="816">
        <v>4</v>
      </c>
      <c r="I1618" s="816">
        <v>8139</v>
      </c>
      <c r="K1618" s="815" t="s">
        <v>690</v>
      </c>
      <c r="L1618" s="815" t="s">
        <v>963</v>
      </c>
      <c r="M1618" s="815" t="s">
        <v>683</v>
      </c>
      <c r="N1618" s="816">
        <v>1</v>
      </c>
      <c r="P1618" s="815" t="s">
        <v>891</v>
      </c>
      <c r="Q1618" s="816">
        <v>8</v>
      </c>
      <c r="R1618" s="816">
        <v>36</v>
      </c>
      <c r="S1618" s="879"/>
      <c r="U1618" s="815" t="s">
        <v>925</v>
      </c>
      <c r="V1618" s="815" t="s">
        <v>813</v>
      </c>
      <c r="W1618" s="816">
        <v>5</v>
      </c>
      <c r="X1618" s="815" t="s">
        <v>810</v>
      </c>
    </row>
    <row r="1619" spans="1:24" ht="15">
      <c r="A1619" s="815" t="s">
        <v>963</v>
      </c>
      <c r="B1619" s="815" t="s">
        <v>681</v>
      </c>
      <c r="C1619" s="815" t="s">
        <v>810</v>
      </c>
      <c r="D1619" s="815" t="s">
        <v>811</v>
      </c>
      <c r="E1619" s="816">
        <v>151</v>
      </c>
      <c r="G1619" s="815" t="s">
        <v>891</v>
      </c>
      <c r="H1619" s="816">
        <v>5</v>
      </c>
      <c r="I1619" s="816">
        <v>1069</v>
      </c>
      <c r="K1619" s="815" t="s">
        <v>690</v>
      </c>
      <c r="L1619" s="815" t="s">
        <v>963</v>
      </c>
      <c r="M1619" s="815" t="s">
        <v>864</v>
      </c>
      <c r="N1619" s="816">
        <v>1</v>
      </c>
      <c r="P1619" s="815" t="s">
        <v>891</v>
      </c>
      <c r="Q1619" s="816">
        <v>9</v>
      </c>
      <c r="R1619" s="816">
        <v>21</v>
      </c>
      <c r="S1619" s="879"/>
      <c r="U1619" s="815" t="s">
        <v>925</v>
      </c>
      <c r="V1619" s="815" t="s">
        <v>813</v>
      </c>
      <c r="W1619" s="816">
        <v>16</v>
      </c>
      <c r="X1619" s="815" t="s">
        <v>809</v>
      </c>
    </row>
    <row r="1620" spans="1:24" ht="15">
      <c r="A1620" s="815" t="s">
        <v>963</v>
      </c>
      <c r="B1620" s="815" t="s">
        <v>681</v>
      </c>
      <c r="C1620" s="815" t="s">
        <v>809</v>
      </c>
      <c r="D1620" s="815" t="s">
        <v>812</v>
      </c>
      <c r="E1620" s="816">
        <v>511</v>
      </c>
      <c r="G1620" s="815" t="s">
        <v>891</v>
      </c>
      <c r="H1620" s="816">
        <v>6</v>
      </c>
      <c r="I1620" s="816">
        <v>1076</v>
      </c>
      <c r="K1620" s="815" t="s">
        <v>690</v>
      </c>
      <c r="L1620" s="815" t="s">
        <v>963</v>
      </c>
      <c r="M1620" s="815" t="s">
        <v>687</v>
      </c>
      <c r="N1620" s="816">
        <v>2548</v>
      </c>
      <c r="P1620" s="815" t="s">
        <v>891</v>
      </c>
      <c r="Q1620" s="816">
        <v>10</v>
      </c>
      <c r="R1620" s="816">
        <v>14</v>
      </c>
      <c r="S1620" s="879"/>
      <c r="U1620" s="815" t="s">
        <v>878</v>
      </c>
      <c r="V1620" s="815" t="s">
        <v>814</v>
      </c>
      <c r="W1620" s="816">
        <v>2</v>
      </c>
      <c r="X1620" s="815" t="s">
        <v>810</v>
      </c>
    </row>
    <row r="1621" spans="1:24" ht="15">
      <c r="A1621" s="815" t="s">
        <v>963</v>
      </c>
      <c r="B1621" s="815" t="s">
        <v>681</v>
      </c>
      <c r="C1621" s="815" t="s">
        <v>809</v>
      </c>
      <c r="D1621" s="815" t="s">
        <v>811</v>
      </c>
      <c r="E1621" s="816">
        <v>173</v>
      </c>
      <c r="G1621" s="815" t="s">
        <v>891</v>
      </c>
      <c r="H1621" s="816">
        <v>7</v>
      </c>
      <c r="I1621" s="816">
        <v>1003</v>
      </c>
      <c r="K1621" s="815" t="s">
        <v>690</v>
      </c>
      <c r="L1621" s="815" t="s">
        <v>963</v>
      </c>
      <c r="M1621" s="815" t="s">
        <v>689</v>
      </c>
      <c r="N1621" s="816">
        <v>35</v>
      </c>
      <c r="P1621" s="815" t="s">
        <v>891</v>
      </c>
      <c r="Q1621" s="816">
        <v>11</v>
      </c>
      <c r="R1621" s="816">
        <v>4</v>
      </c>
      <c r="S1621" s="879"/>
      <c r="U1621" s="815" t="s">
        <v>878</v>
      </c>
      <c r="V1621" s="815" t="s">
        <v>814</v>
      </c>
      <c r="W1621" s="816">
        <v>2</v>
      </c>
      <c r="X1621" s="815" t="s">
        <v>809</v>
      </c>
    </row>
    <row r="1622" spans="1:24" ht="15">
      <c r="A1622" s="815" t="s">
        <v>963</v>
      </c>
      <c r="B1622" s="815" t="s">
        <v>683</v>
      </c>
      <c r="C1622" s="815" t="s">
        <v>810</v>
      </c>
      <c r="D1622" s="815" t="s">
        <v>811</v>
      </c>
      <c r="E1622" s="816">
        <v>1</v>
      </c>
      <c r="G1622" s="815" t="s">
        <v>891</v>
      </c>
      <c r="H1622" s="816">
        <v>8</v>
      </c>
      <c r="I1622" s="816">
        <v>803</v>
      </c>
      <c r="K1622" s="815" t="s">
        <v>690</v>
      </c>
      <c r="L1622" s="815" t="s">
        <v>963</v>
      </c>
      <c r="M1622" s="815" t="s">
        <v>690</v>
      </c>
      <c r="N1622" s="816">
        <v>2</v>
      </c>
      <c r="P1622" s="815" t="s">
        <v>891</v>
      </c>
      <c r="Q1622" s="816">
        <v>12</v>
      </c>
      <c r="R1622" s="816">
        <v>7</v>
      </c>
      <c r="S1622" s="879"/>
      <c r="U1622" s="815" t="s">
        <v>878</v>
      </c>
      <c r="V1622" s="815" t="s">
        <v>813</v>
      </c>
      <c r="W1622" s="816">
        <v>3</v>
      </c>
      <c r="X1622" s="815" t="s">
        <v>810</v>
      </c>
    </row>
    <row r="1623" spans="1:24" ht="15">
      <c r="A1623" s="815" t="s">
        <v>963</v>
      </c>
      <c r="B1623" s="815" t="s">
        <v>683</v>
      </c>
      <c r="C1623" s="815" t="s">
        <v>809</v>
      </c>
      <c r="D1623" s="815" t="s">
        <v>812</v>
      </c>
      <c r="E1623" s="816">
        <v>1</v>
      </c>
      <c r="G1623" s="815" t="s">
        <v>891</v>
      </c>
      <c r="H1623" s="816">
        <v>9</v>
      </c>
      <c r="I1623" s="816">
        <v>590</v>
      </c>
      <c r="K1623" s="815" t="s">
        <v>690</v>
      </c>
      <c r="L1623" s="815" t="s">
        <v>963</v>
      </c>
      <c r="M1623" s="815" t="s">
        <v>691</v>
      </c>
      <c r="N1623" s="816">
        <v>1302</v>
      </c>
      <c r="P1623" s="815" t="s">
        <v>866</v>
      </c>
      <c r="Q1623" s="816">
        <v>0</v>
      </c>
      <c r="R1623" s="816">
        <v>845</v>
      </c>
      <c r="S1623" s="879"/>
      <c r="U1623" s="815" t="s">
        <v>878</v>
      </c>
      <c r="V1623" s="815" t="s">
        <v>813</v>
      </c>
      <c r="W1623" s="816">
        <v>6</v>
      </c>
      <c r="X1623" s="815" t="s">
        <v>809</v>
      </c>
    </row>
    <row r="1624" spans="1:24" ht="15">
      <c r="A1624" s="815" t="s">
        <v>963</v>
      </c>
      <c r="B1624" s="815" t="s">
        <v>683</v>
      </c>
      <c r="C1624" s="815" t="s">
        <v>809</v>
      </c>
      <c r="D1624" s="815" t="s">
        <v>811</v>
      </c>
      <c r="E1624" s="816">
        <v>3</v>
      </c>
      <c r="G1624" s="815" t="s">
        <v>891</v>
      </c>
      <c r="H1624" s="816">
        <v>10</v>
      </c>
      <c r="I1624" s="816">
        <v>382</v>
      </c>
      <c r="K1624" s="815" t="s">
        <v>690</v>
      </c>
      <c r="L1624" s="815" t="s">
        <v>972</v>
      </c>
      <c r="M1624" s="815" t="s">
        <v>677</v>
      </c>
      <c r="N1624" s="816">
        <v>1</v>
      </c>
      <c r="P1624" s="815" t="s">
        <v>866</v>
      </c>
      <c r="Q1624" s="816">
        <v>1</v>
      </c>
      <c r="R1624" s="816">
        <v>4948</v>
      </c>
      <c r="S1624" s="879"/>
      <c r="U1624" s="815" t="s">
        <v>891</v>
      </c>
      <c r="V1624" s="815" t="s">
        <v>814</v>
      </c>
      <c r="W1624" s="816">
        <v>3</v>
      </c>
      <c r="X1624" s="815" t="s">
        <v>810</v>
      </c>
    </row>
    <row r="1625" spans="1:24" ht="15">
      <c r="A1625" s="815" t="s">
        <v>963</v>
      </c>
      <c r="B1625" s="815" t="s">
        <v>815</v>
      </c>
      <c r="C1625" s="815" t="s">
        <v>810</v>
      </c>
      <c r="D1625" s="815" t="s">
        <v>811</v>
      </c>
      <c r="E1625" s="816">
        <v>1</v>
      </c>
      <c r="G1625" s="815" t="s">
        <v>891</v>
      </c>
      <c r="H1625" s="816">
        <v>11</v>
      </c>
      <c r="I1625" s="816">
        <v>246</v>
      </c>
      <c r="K1625" s="815" t="s">
        <v>690</v>
      </c>
      <c r="L1625" s="815" t="s">
        <v>972</v>
      </c>
      <c r="M1625" s="815" t="s">
        <v>850</v>
      </c>
      <c r="N1625" s="816">
        <v>22</v>
      </c>
      <c r="P1625" s="815" t="s">
        <v>866</v>
      </c>
      <c r="Q1625" s="816">
        <v>2</v>
      </c>
      <c r="R1625" s="816">
        <v>12737</v>
      </c>
      <c r="S1625" s="300"/>
      <c r="U1625" s="815" t="s">
        <v>891</v>
      </c>
      <c r="V1625" s="815" t="s">
        <v>814</v>
      </c>
      <c r="W1625" s="816">
        <v>2</v>
      </c>
      <c r="X1625" s="815" t="s">
        <v>809</v>
      </c>
    </row>
    <row r="1626" spans="1:24" ht="15">
      <c r="A1626" s="815" t="s">
        <v>963</v>
      </c>
      <c r="B1626" s="815" t="s">
        <v>997</v>
      </c>
      <c r="C1626" s="815" t="s">
        <v>810</v>
      </c>
      <c r="D1626" s="815" t="s">
        <v>812</v>
      </c>
      <c r="E1626" s="816">
        <v>489</v>
      </c>
      <c r="G1626" s="815" t="s">
        <v>891</v>
      </c>
      <c r="H1626" s="816">
        <v>12</v>
      </c>
      <c r="I1626" s="816">
        <v>335</v>
      </c>
      <c r="K1626" s="815" t="s">
        <v>690</v>
      </c>
      <c r="L1626" s="815" t="s">
        <v>972</v>
      </c>
      <c r="M1626" s="815" t="s">
        <v>852</v>
      </c>
      <c r="N1626" s="816">
        <v>15</v>
      </c>
      <c r="P1626" s="815" t="s">
        <v>866</v>
      </c>
      <c r="Q1626" s="816">
        <v>3</v>
      </c>
      <c r="R1626" s="816">
        <v>5343</v>
      </c>
      <c r="S1626" s="300"/>
      <c r="U1626" s="815" t="s">
        <v>891</v>
      </c>
      <c r="V1626" s="815" t="s">
        <v>813</v>
      </c>
      <c r="W1626" s="816">
        <v>3</v>
      </c>
      <c r="X1626" s="815" t="s">
        <v>810</v>
      </c>
    </row>
    <row r="1627" spans="1:24" ht="15">
      <c r="A1627" s="815" t="s">
        <v>963</v>
      </c>
      <c r="B1627" s="815" t="s">
        <v>997</v>
      </c>
      <c r="C1627" s="815" t="s">
        <v>810</v>
      </c>
      <c r="D1627" s="815" t="s">
        <v>811</v>
      </c>
      <c r="E1627" s="816">
        <v>172</v>
      </c>
      <c r="K1627" s="815" t="s">
        <v>690</v>
      </c>
      <c r="L1627" s="815" t="s">
        <v>972</v>
      </c>
      <c r="M1627" s="815" t="s">
        <v>854</v>
      </c>
      <c r="N1627" s="816">
        <v>120</v>
      </c>
      <c r="P1627" s="815" t="s">
        <v>866</v>
      </c>
      <c r="Q1627" s="816">
        <v>4</v>
      </c>
      <c r="R1627" s="816">
        <v>66392</v>
      </c>
      <c r="S1627" s="300"/>
      <c r="U1627" s="815" t="s">
        <v>891</v>
      </c>
      <c r="V1627" s="815" t="s">
        <v>813</v>
      </c>
      <c r="W1627" s="816">
        <v>10</v>
      </c>
      <c r="X1627" s="815" t="s">
        <v>809</v>
      </c>
    </row>
    <row r="1628" spans="1:24" ht="15">
      <c r="A1628" s="815" t="s">
        <v>963</v>
      </c>
      <c r="B1628" s="815" t="s">
        <v>997</v>
      </c>
      <c r="C1628" s="815" t="s">
        <v>809</v>
      </c>
      <c r="D1628" s="815" t="s">
        <v>812</v>
      </c>
      <c r="E1628" s="816">
        <v>459</v>
      </c>
      <c r="K1628" s="815" t="s">
        <v>690</v>
      </c>
      <c r="L1628" s="815" t="s">
        <v>972</v>
      </c>
      <c r="M1628" s="815" t="s">
        <v>857</v>
      </c>
      <c r="N1628" s="816">
        <v>6</v>
      </c>
      <c r="P1628" s="815" t="s">
        <v>866</v>
      </c>
      <c r="Q1628" s="816">
        <v>5</v>
      </c>
      <c r="R1628" s="816">
        <v>7145</v>
      </c>
      <c r="S1628" s="300"/>
    </row>
    <row r="1629" spans="1:24" ht="15">
      <c r="A1629" s="815" t="s">
        <v>963</v>
      </c>
      <c r="B1629" s="815" t="s">
        <v>997</v>
      </c>
      <c r="C1629" s="815" t="s">
        <v>809</v>
      </c>
      <c r="D1629" s="815" t="s">
        <v>811</v>
      </c>
      <c r="E1629" s="816">
        <v>139</v>
      </c>
      <c r="K1629" s="815" t="s">
        <v>690</v>
      </c>
      <c r="L1629" s="815" t="s">
        <v>972</v>
      </c>
      <c r="M1629" s="815" t="s">
        <v>858</v>
      </c>
      <c r="N1629" s="816">
        <v>1</v>
      </c>
      <c r="P1629" s="815" t="s">
        <v>866</v>
      </c>
      <c r="Q1629" s="816">
        <v>6</v>
      </c>
      <c r="R1629" s="816">
        <v>6995</v>
      </c>
      <c r="S1629" s="300"/>
    </row>
    <row r="1630" spans="1:24" ht="15">
      <c r="A1630" s="815" t="s">
        <v>900</v>
      </c>
      <c r="B1630" s="815" t="s">
        <v>677</v>
      </c>
      <c r="C1630" s="815" t="s">
        <v>810</v>
      </c>
      <c r="D1630" s="815" t="s">
        <v>812</v>
      </c>
      <c r="E1630" s="816">
        <v>545</v>
      </c>
      <c r="K1630" s="815" t="s">
        <v>690</v>
      </c>
      <c r="L1630" s="815" t="s">
        <v>972</v>
      </c>
      <c r="M1630" s="815" t="s">
        <v>861</v>
      </c>
      <c r="N1630" s="816">
        <v>2</v>
      </c>
      <c r="P1630" s="815" t="s">
        <v>866</v>
      </c>
      <c r="Q1630" s="816">
        <v>7</v>
      </c>
      <c r="R1630" s="816">
        <v>5615</v>
      </c>
      <c r="S1630" s="300"/>
    </row>
    <row r="1631" spans="1:24" ht="15">
      <c r="A1631" s="815" t="s">
        <v>900</v>
      </c>
      <c r="B1631" s="815" t="s">
        <v>677</v>
      </c>
      <c r="C1631" s="815" t="s">
        <v>810</v>
      </c>
      <c r="D1631" s="815" t="s">
        <v>811</v>
      </c>
      <c r="E1631" s="816">
        <v>470</v>
      </c>
      <c r="K1631" s="815" t="s">
        <v>690</v>
      </c>
      <c r="L1631" s="815" t="s">
        <v>972</v>
      </c>
      <c r="M1631" s="815" t="s">
        <v>864</v>
      </c>
      <c r="N1631" s="816">
        <v>3</v>
      </c>
      <c r="P1631" s="815" t="s">
        <v>866</v>
      </c>
      <c r="Q1631" s="816">
        <v>8</v>
      </c>
      <c r="R1631" s="816">
        <v>3267</v>
      </c>
      <c r="S1631" s="300"/>
    </row>
    <row r="1632" spans="1:24" ht="15">
      <c r="A1632" s="815" t="s">
        <v>900</v>
      </c>
      <c r="B1632" s="815" t="s">
        <v>677</v>
      </c>
      <c r="C1632" s="815" t="s">
        <v>809</v>
      </c>
      <c r="D1632" s="815" t="s">
        <v>812</v>
      </c>
      <c r="E1632" s="816">
        <v>547</v>
      </c>
      <c r="K1632" s="815" t="s">
        <v>690</v>
      </c>
      <c r="L1632" s="815" t="s">
        <v>972</v>
      </c>
      <c r="M1632" s="815" t="s">
        <v>684</v>
      </c>
      <c r="N1632" s="816">
        <v>2</v>
      </c>
      <c r="P1632" s="815" t="s">
        <v>866</v>
      </c>
      <c r="Q1632" s="816">
        <v>9</v>
      </c>
      <c r="R1632" s="816">
        <v>1375</v>
      </c>
      <c r="S1632" s="300"/>
    </row>
    <row r="1633" spans="1:19" ht="15">
      <c r="A1633" s="815" t="s">
        <v>900</v>
      </c>
      <c r="B1633" s="815" t="s">
        <v>677</v>
      </c>
      <c r="C1633" s="815" t="s">
        <v>809</v>
      </c>
      <c r="D1633" s="815" t="s">
        <v>811</v>
      </c>
      <c r="E1633" s="816">
        <v>432</v>
      </c>
      <c r="K1633" s="815" t="s">
        <v>690</v>
      </c>
      <c r="L1633" s="815" t="s">
        <v>972</v>
      </c>
      <c r="M1633" s="815" t="s">
        <v>687</v>
      </c>
      <c r="N1633" s="816">
        <v>5013</v>
      </c>
      <c r="P1633" s="815" t="s">
        <v>866</v>
      </c>
      <c r="Q1633" s="816">
        <v>10</v>
      </c>
      <c r="R1633" s="816">
        <v>713</v>
      </c>
      <c r="S1633" s="300"/>
    </row>
    <row r="1634" spans="1:19" ht="15">
      <c r="A1634" s="815" t="s">
        <v>900</v>
      </c>
      <c r="B1634" s="815" t="s">
        <v>681</v>
      </c>
      <c r="C1634" s="815" t="s">
        <v>810</v>
      </c>
      <c r="D1634" s="815" t="s">
        <v>812</v>
      </c>
      <c r="E1634" s="816">
        <v>2</v>
      </c>
      <c r="K1634" s="815" t="s">
        <v>690</v>
      </c>
      <c r="L1634" s="815" t="s">
        <v>972</v>
      </c>
      <c r="M1634" s="815" t="s">
        <v>689</v>
      </c>
      <c r="N1634" s="816">
        <v>11</v>
      </c>
      <c r="P1634" s="815" t="s">
        <v>866</v>
      </c>
      <c r="Q1634" s="816">
        <v>11</v>
      </c>
      <c r="R1634" s="816">
        <v>359</v>
      </c>
      <c r="S1634" s="300"/>
    </row>
    <row r="1635" spans="1:19" ht="15">
      <c r="A1635" s="815" t="s">
        <v>900</v>
      </c>
      <c r="B1635" s="815" t="s">
        <v>681</v>
      </c>
      <c r="C1635" s="815" t="s">
        <v>810</v>
      </c>
      <c r="D1635" s="815" t="s">
        <v>811</v>
      </c>
      <c r="E1635" s="816">
        <v>1</v>
      </c>
      <c r="K1635" s="815" t="s">
        <v>690</v>
      </c>
      <c r="L1635" s="815" t="s">
        <v>972</v>
      </c>
      <c r="M1635" s="815" t="s">
        <v>690</v>
      </c>
      <c r="N1635" s="816">
        <v>3</v>
      </c>
      <c r="P1635" s="815" t="s">
        <v>866</v>
      </c>
      <c r="Q1635" s="816">
        <v>12</v>
      </c>
      <c r="R1635" s="816">
        <v>453</v>
      </c>
      <c r="S1635" s="300"/>
    </row>
    <row r="1636" spans="1:19" ht="15">
      <c r="A1636" s="815" t="s">
        <v>900</v>
      </c>
      <c r="B1636" s="815" t="s">
        <v>681</v>
      </c>
      <c r="C1636" s="815" t="s">
        <v>809</v>
      </c>
      <c r="D1636" s="815" t="s">
        <v>812</v>
      </c>
      <c r="E1636" s="816">
        <v>7</v>
      </c>
      <c r="K1636" s="815" t="s">
        <v>690</v>
      </c>
      <c r="L1636" s="815" t="s">
        <v>972</v>
      </c>
      <c r="M1636" s="815" t="s">
        <v>691</v>
      </c>
      <c r="N1636" s="816">
        <v>599</v>
      </c>
      <c r="P1636" s="815" t="s">
        <v>867</v>
      </c>
      <c r="Q1636" s="816">
        <v>1</v>
      </c>
      <c r="R1636" s="816">
        <v>7</v>
      </c>
      <c r="S1636" s="300"/>
    </row>
    <row r="1637" spans="1:19" ht="15">
      <c r="A1637" s="815" t="s">
        <v>900</v>
      </c>
      <c r="B1637" s="815" t="s">
        <v>681</v>
      </c>
      <c r="C1637" s="815" t="s">
        <v>809</v>
      </c>
      <c r="D1637" s="815" t="s">
        <v>811</v>
      </c>
      <c r="E1637" s="816">
        <v>4</v>
      </c>
      <c r="K1637" s="815" t="s">
        <v>690</v>
      </c>
      <c r="L1637" s="815" t="s">
        <v>976</v>
      </c>
      <c r="M1637" s="815" t="s">
        <v>677</v>
      </c>
      <c r="N1637" s="816">
        <v>3</v>
      </c>
      <c r="P1637" s="815" t="s">
        <v>867</v>
      </c>
      <c r="Q1637" s="816">
        <v>2</v>
      </c>
      <c r="R1637" s="816">
        <v>18</v>
      </c>
      <c r="S1637" s="300"/>
    </row>
    <row r="1638" spans="1:19" ht="15">
      <c r="A1638" s="815" t="s">
        <v>900</v>
      </c>
      <c r="B1638" s="815" t="s">
        <v>683</v>
      </c>
      <c r="C1638" s="815" t="s">
        <v>810</v>
      </c>
      <c r="D1638" s="815" t="s">
        <v>812</v>
      </c>
      <c r="E1638" s="816">
        <v>3</v>
      </c>
      <c r="K1638" s="815" t="s">
        <v>690</v>
      </c>
      <c r="L1638" s="815" t="s">
        <v>976</v>
      </c>
      <c r="M1638" s="815" t="s">
        <v>848</v>
      </c>
      <c r="N1638" s="816">
        <v>3</v>
      </c>
      <c r="P1638" s="815" t="s">
        <v>867</v>
      </c>
      <c r="Q1638" s="816">
        <v>3</v>
      </c>
      <c r="R1638" s="816">
        <v>7</v>
      </c>
      <c r="S1638" s="300"/>
    </row>
    <row r="1639" spans="1:19" ht="15">
      <c r="A1639" s="815" t="s">
        <v>900</v>
      </c>
      <c r="B1639" s="815" t="s">
        <v>683</v>
      </c>
      <c r="C1639" s="815" t="s">
        <v>809</v>
      </c>
      <c r="D1639" s="815" t="s">
        <v>812</v>
      </c>
      <c r="E1639" s="816">
        <v>4</v>
      </c>
      <c r="K1639" s="815" t="s">
        <v>690</v>
      </c>
      <c r="L1639" s="815" t="s">
        <v>976</v>
      </c>
      <c r="M1639" s="815" t="s">
        <v>853</v>
      </c>
      <c r="N1639" s="816">
        <v>26</v>
      </c>
      <c r="P1639" s="815" t="s">
        <v>867</v>
      </c>
      <c r="Q1639" s="816">
        <v>4</v>
      </c>
      <c r="R1639" s="816">
        <v>106</v>
      </c>
      <c r="S1639" s="300"/>
    </row>
    <row r="1640" spans="1:19" ht="15">
      <c r="A1640" s="815" t="s">
        <v>900</v>
      </c>
      <c r="B1640" s="815" t="s">
        <v>997</v>
      </c>
      <c r="C1640" s="815" t="s">
        <v>810</v>
      </c>
      <c r="D1640" s="815" t="s">
        <v>812</v>
      </c>
      <c r="E1640" s="816">
        <v>1233</v>
      </c>
      <c r="K1640" s="815" t="s">
        <v>690</v>
      </c>
      <c r="L1640" s="815" t="s">
        <v>976</v>
      </c>
      <c r="M1640" s="815" t="s">
        <v>855</v>
      </c>
      <c r="N1640" s="816">
        <v>1</v>
      </c>
      <c r="P1640" s="815" t="s">
        <v>867</v>
      </c>
      <c r="Q1640" s="816">
        <v>5</v>
      </c>
      <c r="R1640" s="816">
        <v>19</v>
      </c>
      <c r="S1640" s="300"/>
    </row>
    <row r="1641" spans="1:19" ht="15">
      <c r="A1641" s="815" t="s">
        <v>900</v>
      </c>
      <c r="B1641" s="815" t="s">
        <v>997</v>
      </c>
      <c r="C1641" s="815" t="s">
        <v>810</v>
      </c>
      <c r="D1641" s="815" t="s">
        <v>811</v>
      </c>
      <c r="E1641" s="816">
        <v>77</v>
      </c>
      <c r="K1641" s="815" t="s">
        <v>690</v>
      </c>
      <c r="L1641" s="815" t="s">
        <v>976</v>
      </c>
      <c r="M1641" s="815" t="s">
        <v>681</v>
      </c>
      <c r="N1641" s="816">
        <v>2</v>
      </c>
      <c r="P1641" s="815" t="s">
        <v>867</v>
      </c>
      <c r="Q1641" s="816">
        <v>6</v>
      </c>
      <c r="R1641" s="816">
        <v>17</v>
      </c>
      <c r="S1641" s="300"/>
    </row>
    <row r="1642" spans="1:19" ht="15">
      <c r="A1642" s="815" t="s">
        <v>900</v>
      </c>
      <c r="B1642" s="815" t="s">
        <v>997</v>
      </c>
      <c r="C1642" s="815" t="s">
        <v>809</v>
      </c>
      <c r="D1642" s="815" t="s">
        <v>812</v>
      </c>
      <c r="E1642" s="816">
        <v>1223</v>
      </c>
      <c r="K1642" s="815" t="s">
        <v>690</v>
      </c>
      <c r="L1642" s="815" t="s">
        <v>976</v>
      </c>
      <c r="M1642" s="815" t="s">
        <v>857</v>
      </c>
      <c r="N1642" s="816">
        <v>10</v>
      </c>
      <c r="P1642" s="815" t="s">
        <v>867</v>
      </c>
      <c r="Q1642" s="816">
        <v>7</v>
      </c>
      <c r="R1642" s="816">
        <v>7</v>
      </c>
      <c r="S1642" s="300"/>
    </row>
    <row r="1643" spans="1:19" ht="15">
      <c r="A1643" s="815" t="s">
        <v>900</v>
      </c>
      <c r="B1643" s="815" t="s">
        <v>997</v>
      </c>
      <c r="C1643" s="815" t="s">
        <v>809</v>
      </c>
      <c r="D1643" s="815" t="s">
        <v>811</v>
      </c>
      <c r="E1643" s="816">
        <v>97</v>
      </c>
      <c r="K1643" s="815" t="s">
        <v>690</v>
      </c>
      <c r="L1643" s="815" t="s">
        <v>976</v>
      </c>
      <c r="M1643" s="815" t="s">
        <v>858</v>
      </c>
      <c r="N1643" s="816">
        <v>2</v>
      </c>
      <c r="P1643" s="815" t="s">
        <v>867</v>
      </c>
      <c r="Q1643" s="816">
        <v>8</v>
      </c>
      <c r="R1643" s="816">
        <v>2</v>
      </c>
      <c r="S1643" s="300"/>
    </row>
    <row r="1644" spans="1:19" ht="15">
      <c r="A1644" s="815" t="s">
        <v>900</v>
      </c>
      <c r="B1644" s="815" t="s">
        <v>998</v>
      </c>
      <c r="C1644" s="815" t="s">
        <v>810</v>
      </c>
      <c r="D1644" s="815" t="s">
        <v>812</v>
      </c>
      <c r="E1644" s="816">
        <v>1</v>
      </c>
      <c r="K1644" s="815" t="s">
        <v>690</v>
      </c>
      <c r="L1644" s="815" t="s">
        <v>976</v>
      </c>
      <c r="M1644" s="815" t="s">
        <v>859</v>
      </c>
      <c r="N1644" s="816">
        <v>7</v>
      </c>
      <c r="P1644" s="815" t="s">
        <v>867</v>
      </c>
      <c r="Q1644" s="816">
        <v>9</v>
      </c>
      <c r="R1644" s="816">
        <v>4</v>
      </c>
      <c r="S1644" s="300"/>
    </row>
    <row r="1645" spans="1:19" ht="15">
      <c r="A1645" s="815" t="s">
        <v>900</v>
      </c>
      <c r="B1645" s="815" t="s">
        <v>998</v>
      </c>
      <c r="C1645" s="815" t="s">
        <v>809</v>
      </c>
      <c r="D1645" s="815" t="s">
        <v>812</v>
      </c>
      <c r="E1645" s="816">
        <v>4</v>
      </c>
      <c r="K1645" s="815" t="s">
        <v>690</v>
      </c>
      <c r="L1645" s="815" t="s">
        <v>976</v>
      </c>
      <c r="M1645" s="815" t="s">
        <v>861</v>
      </c>
      <c r="N1645" s="816">
        <v>3</v>
      </c>
      <c r="P1645" s="815" t="s">
        <v>867</v>
      </c>
      <c r="Q1645" s="816">
        <v>10</v>
      </c>
      <c r="R1645" s="816">
        <v>3</v>
      </c>
      <c r="S1645" s="300"/>
    </row>
    <row r="1646" spans="1:19" ht="15">
      <c r="A1646" s="815" t="s">
        <v>902</v>
      </c>
      <c r="B1646" s="815" t="s">
        <v>677</v>
      </c>
      <c r="C1646" s="815" t="s">
        <v>810</v>
      </c>
      <c r="D1646" s="815" t="s">
        <v>812</v>
      </c>
      <c r="E1646" s="816">
        <v>2417</v>
      </c>
      <c r="K1646" s="815" t="s">
        <v>690</v>
      </c>
      <c r="L1646" s="815" t="s">
        <v>976</v>
      </c>
      <c r="M1646" s="815" t="s">
        <v>863</v>
      </c>
      <c r="N1646" s="816">
        <v>15</v>
      </c>
      <c r="P1646" s="815" t="s">
        <v>867</v>
      </c>
      <c r="Q1646" s="816">
        <v>11</v>
      </c>
      <c r="R1646" s="816">
        <v>1</v>
      </c>
      <c r="S1646" s="300"/>
    </row>
    <row r="1647" spans="1:19" ht="15">
      <c r="A1647" s="815" t="s">
        <v>902</v>
      </c>
      <c r="B1647" s="815" t="s">
        <v>677</v>
      </c>
      <c r="C1647" s="815" t="s">
        <v>810</v>
      </c>
      <c r="D1647" s="815" t="s">
        <v>811</v>
      </c>
      <c r="E1647" s="816">
        <v>3924</v>
      </c>
      <c r="K1647" s="815" t="s">
        <v>690</v>
      </c>
      <c r="L1647" s="815" t="s">
        <v>976</v>
      </c>
      <c r="M1647" s="815" t="s">
        <v>864</v>
      </c>
      <c r="N1647" s="816">
        <v>35</v>
      </c>
      <c r="P1647" s="815" t="s">
        <v>869</v>
      </c>
      <c r="Q1647" s="816">
        <v>2</v>
      </c>
      <c r="R1647" s="816">
        <v>1</v>
      </c>
      <c r="S1647" s="300"/>
    </row>
    <row r="1648" spans="1:19" ht="15">
      <c r="A1648" s="815" t="s">
        <v>902</v>
      </c>
      <c r="B1648" s="815" t="s">
        <v>677</v>
      </c>
      <c r="C1648" s="815" t="s">
        <v>809</v>
      </c>
      <c r="D1648" s="815" t="s">
        <v>812</v>
      </c>
      <c r="E1648" s="816">
        <v>2376</v>
      </c>
      <c r="K1648" s="815" t="s">
        <v>690</v>
      </c>
      <c r="L1648" s="815" t="s">
        <v>976</v>
      </c>
      <c r="M1648" s="815" t="s">
        <v>687</v>
      </c>
      <c r="N1648" s="816">
        <v>9279</v>
      </c>
      <c r="P1648" s="815" t="s">
        <v>869</v>
      </c>
      <c r="Q1648" s="816">
        <v>3</v>
      </c>
      <c r="R1648" s="816">
        <v>2</v>
      </c>
      <c r="S1648" s="300"/>
    </row>
    <row r="1649" spans="1:19" ht="15">
      <c r="A1649" s="815" t="s">
        <v>902</v>
      </c>
      <c r="B1649" s="815" t="s">
        <v>677</v>
      </c>
      <c r="C1649" s="815" t="s">
        <v>809</v>
      </c>
      <c r="D1649" s="815" t="s">
        <v>811</v>
      </c>
      <c r="E1649" s="816">
        <v>3590</v>
      </c>
      <c r="K1649" s="815" t="s">
        <v>690</v>
      </c>
      <c r="L1649" s="815" t="s">
        <v>976</v>
      </c>
      <c r="M1649" s="815" t="s">
        <v>691</v>
      </c>
      <c r="N1649" s="816">
        <v>3570</v>
      </c>
      <c r="P1649" s="815" t="s">
        <v>869</v>
      </c>
      <c r="Q1649" s="816">
        <v>4</v>
      </c>
      <c r="R1649" s="816">
        <v>13</v>
      </c>
      <c r="S1649" s="300"/>
    </row>
    <row r="1650" spans="1:19" ht="15">
      <c r="A1650" s="815" t="s">
        <v>902</v>
      </c>
      <c r="B1650" s="815" t="s">
        <v>681</v>
      </c>
      <c r="C1650" s="815" t="s">
        <v>810</v>
      </c>
      <c r="D1650" s="815" t="s">
        <v>812</v>
      </c>
      <c r="E1650" s="816">
        <v>69</v>
      </c>
      <c r="K1650" s="815" t="s">
        <v>690</v>
      </c>
      <c r="L1650" s="815" t="s">
        <v>984</v>
      </c>
      <c r="M1650" s="815" t="s">
        <v>677</v>
      </c>
      <c r="N1650" s="816">
        <v>8</v>
      </c>
      <c r="P1650" s="815" t="s">
        <v>869</v>
      </c>
      <c r="Q1650" s="816">
        <v>5</v>
      </c>
      <c r="R1650" s="816">
        <v>2</v>
      </c>
      <c r="S1650" s="300"/>
    </row>
    <row r="1651" spans="1:19" ht="15">
      <c r="A1651" s="815" t="s">
        <v>902</v>
      </c>
      <c r="B1651" s="815" t="s">
        <v>681</v>
      </c>
      <c r="C1651" s="815" t="s">
        <v>810</v>
      </c>
      <c r="D1651" s="815" t="s">
        <v>811</v>
      </c>
      <c r="E1651" s="816">
        <v>167</v>
      </c>
      <c r="K1651" s="815" t="s">
        <v>690</v>
      </c>
      <c r="L1651" s="815" t="s">
        <v>984</v>
      </c>
      <c r="M1651" s="815" t="s">
        <v>847</v>
      </c>
      <c r="N1651" s="816">
        <v>3</v>
      </c>
      <c r="P1651" s="815" t="s">
        <v>869</v>
      </c>
      <c r="Q1651" s="816">
        <v>6</v>
      </c>
      <c r="R1651" s="816">
        <v>1</v>
      </c>
      <c r="S1651" s="300"/>
    </row>
    <row r="1652" spans="1:19" ht="15">
      <c r="A1652" s="815" t="s">
        <v>902</v>
      </c>
      <c r="B1652" s="815" t="s">
        <v>681</v>
      </c>
      <c r="C1652" s="815" t="s">
        <v>809</v>
      </c>
      <c r="D1652" s="815" t="s">
        <v>812</v>
      </c>
      <c r="E1652" s="816">
        <v>81</v>
      </c>
      <c r="K1652" s="815" t="s">
        <v>690</v>
      </c>
      <c r="L1652" s="815" t="s">
        <v>984</v>
      </c>
      <c r="M1652" s="815" t="s">
        <v>848</v>
      </c>
      <c r="N1652" s="816">
        <v>1</v>
      </c>
      <c r="P1652" s="815" t="s">
        <v>869</v>
      </c>
      <c r="Q1652" s="816">
        <v>7</v>
      </c>
      <c r="R1652" s="816">
        <v>1</v>
      </c>
      <c r="S1652" s="300"/>
    </row>
    <row r="1653" spans="1:19" ht="15">
      <c r="A1653" s="815" t="s">
        <v>902</v>
      </c>
      <c r="B1653" s="815" t="s">
        <v>681</v>
      </c>
      <c r="C1653" s="815" t="s">
        <v>809</v>
      </c>
      <c r="D1653" s="815" t="s">
        <v>811</v>
      </c>
      <c r="E1653" s="816">
        <v>167</v>
      </c>
      <c r="K1653" s="815" t="s">
        <v>690</v>
      </c>
      <c r="L1653" s="815" t="s">
        <v>984</v>
      </c>
      <c r="M1653" s="815" t="s">
        <v>851</v>
      </c>
      <c r="N1653" s="816">
        <v>6</v>
      </c>
      <c r="P1653" s="815" t="s">
        <v>871</v>
      </c>
      <c r="Q1653" s="816">
        <v>2</v>
      </c>
      <c r="R1653" s="816">
        <v>2</v>
      </c>
      <c r="S1653" s="300"/>
    </row>
    <row r="1654" spans="1:19" ht="15">
      <c r="A1654" s="815" t="s">
        <v>902</v>
      </c>
      <c r="B1654" s="815" t="s">
        <v>683</v>
      </c>
      <c r="C1654" s="815" t="s">
        <v>810</v>
      </c>
      <c r="D1654" s="815" t="s">
        <v>812</v>
      </c>
      <c r="E1654" s="816">
        <v>5</v>
      </c>
      <c r="K1654" s="815" t="s">
        <v>690</v>
      </c>
      <c r="L1654" s="815" t="s">
        <v>984</v>
      </c>
      <c r="M1654" s="815" t="s">
        <v>852</v>
      </c>
      <c r="N1654" s="816">
        <v>236</v>
      </c>
      <c r="P1654" s="815" t="s">
        <v>871</v>
      </c>
      <c r="Q1654" s="816">
        <v>4</v>
      </c>
      <c r="R1654" s="816">
        <v>18</v>
      </c>
      <c r="S1654" s="300"/>
    </row>
    <row r="1655" spans="1:19" ht="15">
      <c r="A1655" s="815" t="s">
        <v>902</v>
      </c>
      <c r="B1655" s="815" t="s">
        <v>683</v>
      </c>
      <c r="C1655" s="815" t="s">
        <v>810</v>
      </c>
      <c r="D1655" s="815" t="s">
        <v>811</v>
      </c>
      <c r="E1655" s="816">
        <v>3</v>
      </c>
      <c r="K1655" s="815" t="s">
        <v>690</v>
      </c>
      <c r="L1655" s="815" t="s">
        <v>984</v>
      </c>
      <c r="M1655" s="815" t="s">
        <v>853</v>
      </c>
      <c r="N1655" s="816">
        <v>13</v>
      </c>
      <c r="P1655" s="815" t="s">
        <v>871</v>
      </c>
      <c r="Q1655" s="816">
        <v>8</v>
      </c>
      <c r="R1655" s="816">
        <v>1</v>
      </c>
      <c r="S1655" s="300"/>
    </row>
    <row r="1656" spans="1:19" ht="15">
      <c r="A1656" s="815" t="s">
        <v>902</v>
      </c>
      <c r="B1656" s="815" t="s">
        <v>683</v>
      </c>
      <c r="C1656" s="815" t="s">
        <v>809</v>
      </c>
      <c r="D1656" s="815" t="s">
        <v>812</v>
      </c>
      <c r="E1656" s="816">
        <v>8</v>
      </c>
      <c r="K1656" s="815" t="s">
        <v>690</v>
      </c>
      <c r="L1656" s="815" t="s">
        <v>984</v>
      </c>
      <c r="M1656" s="815" t="s">
        <v>854</v>
      </c>
      <c r="N1656" s="816">
        <v>7</v>
      </c>
      <c r="P1656" s="815" t="s">
        <v>873</v>
      </c>
      <c r="Q1656" s="816">
        <v>0</v>
      </c>
      <c r="R1656" s="816">
        <v>1</v>
      </c>
      <c r="S1656" s="300"/>
    </row>
    <row r="1657" spans="1:19" ht="15">
      <c r="A1657" s="815" t="s">
        <v>902</v>
      </c>
      <c r="B1657" s="815" t="s">
        <v>683</v>
      </c>
      <c r="C1657" s="815" t="s">
        <v>809</v>
      </c>
      <c r="D1657" s="815" t="s">
        <v>811</v>
      </c>
      <c r="E1657" s="816">
        <v>1</v>
      </c>
      <c r="K1657" s="815" t="s">
        <v>690</v>
      </c>
      <c r="L1657" s="815" t="s">
        <v>984</v>
      </c>
      <c r="M1657" s="815" t="s">
        <v>855</v>
      </c>
      <c r="N1657" s="816">
        <v>1</v>
      </c>
      <c r="P1657" s="815" t="s">
        <v>873</v>
      </c>
      <c r="Q1657" s="816">
        <v>1</v>
      </c>
      <c r="R1657" s="816">
        <v>24</v>
      </c>
      <c r="S1657" s="300"/>
    </row>
    <row r="1658" spans="1:19" ht="15">
      <c r="A1658" s="815" t="s">
        <v>902</v>
      </c>
      <c r="B1658" s="815" t="s">
        <v>815</v>
      </c>
      <c r="C1658" s="815" t="s">
        <v>810</v>
      </c>
      <c r="D1658" s="815" t="s">
        <v>812</v>
      </c>
      <c r="E1658" s="816">
        <v>1</v>
      </c>
      <c r="K1658" s="815" t="s">
        <v>690</v>
      </c>
      <c r="L1658" s="815" t="s">
        <v>984</v>
      </c>
      <c r="M1658" s="815" t="s">
        <v>856</v>
      </c>
      <c r="N1658" s="816">
        <v>1</v>
      </c>
      <c r="P1658" s="815" t="s">
        <v>873</v>
      </c>
      <c r="Q1658" s="816">
        <v>2</v>
      </c>
      <c r="R1658" s="816">
        <v>67</v>
      </c>
      <c r="S1658" s="300"/>
    </row>
    <row r="1659" spans="1:19" ht="15">
      <c r="A1659" s="815" t="s">
        <v>902</v>
      </c>
      <c r="B1659" s="815" t="s">
        <v>815</v>
      </c>
      <c r="C1659" s="815" t="s">
        <v>810</v>
      </c>
      <c r="D1659" s="815" t="s">
        <v>811</v>
      </c>
      <c r="E1659" s="816">
        <v>1</v>
      </c>
      <c r="K1659" s="815" t="s">
        <v>690</v>
      </c>
      <c r="L1659" s="815" t="s">
        <v>984</v>
      </c>
      <c r="M1659" s="815" t="s">
        <v>681</v>
      </c>
      <c r="N1659" s="816">
        <v>11</v>
      </c>
      <c r="P1659" s="815" t="s">
        <v>873</v>
      </c>
      <c r="Q1659" s="816">
        <v>3</v>
      </c>
      <c r="R1659" s="816">
        <v>41</v>
      </c>
      <c r="S1659" s="300"/>
    </row>
    <row r="1660" spans="1:19" ht="15">
      <c r="A1660" s="815" t="s">
        <v>902</v>
      </c>
      <c r="B1660" s="815" t="s">
        <v>815</v>
      </c>
      <c r="C1660" s="815" t="s">
        <v>809</v>
      </c>
      <c r="D1660" s="815" t="s">
        <v>812</v>
      </c>
      <c r="E1660" s="816">
        <v>2</v>
      </c>
      <c r="K1660" s="815" t="s">
        <v>690</v>
      </c>
      <c r="L1660" s="815" t="s">
        <v>984</v>
      </c>
      <c r="M1660" s="815" t="s">
        <v>857</v>
      </c>
      <c r="N1660" s="816">
        <v>15</v>
      </c>
      <c r="P1660" s="815" t="s">
        <v>873</v>
      </c>
      <c r="Q1660" s="816">
        <v>4</v>
      </c>
      <c r="R1660" s="816">
        <v>410</v>
      </c>
      <c r="S1660" s="300"/>
    </row>
    <row r="1661" spans="1:19" ht="15">
      <c r="A1661" s="815" t="s">
        <v>902</v>
      </c>
      <c r="B1661" s="815" t="s">
        <v>815</v>
      </c>
      <c r="C1661" s="815" t="s">
        <v>809</v>
      </c>
      <c r="D1661" s="815" t="s">
        <v>811</v>
      </c>
      <c r="E1661" s="816">
        <v>1</v>
      </c>
      <c r="K1661" s="815" t="s">
        <v>690</v>
      </c>
      <c r="L1661" s="815" t="s">
        <v>984</v>
      </c>
      <c r="M1661" s="815" t="s">
        <v>858</v>
      </c>
      <c r="N1661" s="816">
        <v>1</v>
      </c>
      <c r="P1661" s="815" t="s">
        <v>873</v>
      </c>
      <c r="Q1661" s="816">
        <v>5</v>
      </c>
      <c r="R1661" s="816">
        <v>37</v>
      </c>
      <c r="S1661" s="300"/>
    </row>
    <row r="1662" spans="1:19" ht="15">
      <c r="A1662" s="815" t="s">
        <v>902</v>
      </c>
      <c r="B1662" s="815" t="s">
        <v>814</v>
      </c>
      <c r="C1662" s="815" t="s">
        <v>810</v>
      </c>
      <c r="D1662" s="815" t="s">
        <v>811</v>
      </c>
      <c r="E1662" s="816">
        <v>1</v>
      </c>
      <c r="K1662" s="815" t="s">
        <v>690</v>
      </c>
      <c r="L1662" s="815" t="s">
        <v>984</v>
      </c>
      <c r="M1662" s="815" t="s">
        <v>859</v>
      </c>
      <c r="N1662" s="816">
        <v>6</v>
      </c>
      <c r="P1662" s="815" t="s">
        <v>873</v>
      </c>
      <c r="Q1662" s="816">
        <v>6</v>
      </c>
      <c r="R1662" s="816">
        <v>35</v>
      </c>
      <c r="S1662" s="300"/>
    </row>
    <row r="1663" spans="1:19" ht="15">
      <c r="A1663" s="815" t="s">
        <v>902</v>
      </c>
      <c r="B1663" s="815" t="s">
        <v>813</v>
      </c>
      <c r="C1663" s="815" t="s">
        <v>809</v>
      </c>
      <c r="D1663" s="815" t="s">
        <v>812</v>
      </c>
      <c r="E1663" s="816">
        <v>1</v>
      </c>
      <c r="K1663" s="815" t="s">
        <v>690</v>
      </c>
      <c r="L1663" s="815" t="s">
        <v>984</v>
      </c>
      <c r="M1663" s="815" t="s">
        <v>861</v>
      </c>
      <c r="N1663" s="816">
        <v>20</v>
      </c>
      <c r="P1663" s="815" t="s">
        <v>873</v>
      </c>
      <c r="Q1663" s="816">
        <v>7</v>
      </c>
      <c r="R1663" s="816">
        <v>46</v>
      </c>
      <c r="S1663" s="300"/>
    </row>
    <row r="1664" spans="1:19" ht="15">
      <c r="A1664" s="815" t="s">
        <v>902</v>
      </c>
      <c r="B1664" s="815" t="s">
        <v>997</v>
      </c>
      <c r="C1664" s="815" t="s">
        <v>810</v>
      </c>
      <c r="D1664" s="815" t="s">
        <v>812</v>
      </c>
      <c r="E1664" s="816">
        <v>2242</v>
      </c>
      <c r="K1664" s="815" t="s">
        <v>690</v>
      </c>
      <c r="L1664" s="815" t="s">
        <v>984</v>
      </c>
      <c r="M1664" s="815" t="s">
        <v>683</v>
      </c>
      <c r="N1664" s="816">
        <v>1</v>
      </c>
      <c r="P1664" s="815" t="s">
        <v>873</v>
      </c>
      <c r="Q1664" s="816">
        <v>8</v>
      </c>
      <c r="R1664" s="816">
        <v>12</v>
      </c>
      <c r="S1664" s="300"/>
    </row>
    <row r="1665" spans="1:19" ht="15">
      <c r="A1665" s="815" t="s">
        <v>902</v>
      </c>
      <c r="B1665" s="815" t="s">
        <v>997</v>
      </c>
      <c r="C1665" s="815" t="s">
        <v>810</v>
      </c>
      <c r="D1665" s="815" t="s">
        <v>811</v>
      </c>
      <c r="E1665" s="816">
        <v>1315</v>
      </c>
      <c r="K1665" s="815" t="s">
        <v>690</v>
      </c>
      <c r="L1665" s="815" t="s">
        <v>984</v>
      </c>
      <c r="M1665" s="815" t="s">
        <v>863</v>
      </c>
      <c r="N1665" s="816">
        <v>11</v>
      </c>
      <c r="P1665" s="815" t="s">
        <v>873</v>
      </c>
      <c r="Q1665" s="816">
        <v>9</v>
      </c>
      <c r="R1665" s="816">
        <v>6</v>
      </c>
      <c r="S1665" s="300"/>
    </row>
    <row r="1666" spans="1:19" ht="15">
      <c r="A1666" s="815" t="s">
        <v>902</v>
      </c>
      <c r="B1666" s="815" t="s">
        <v>997</v>
      </c>
      <c r="C1666" s="815" t="s">
        <v>809</v>
      </c>
      <c r="D1666" s="815" t="s">
        <v>812</v>
      </c>
      <c r="E1666" s="816">
        <v>2171</v>
      </c>
      <c r="K1666" s="815" t="s">
        <v>690</v>
      </c>
      <c r="L1666" s="815" t="s">
        <v>984</v>
      </c>
      <c r="M1666" s="815" t="s">
        <v>864</v>
      </c>
      <c r="N1666" s="816">
        <v>50</v>
      </c>
      <c r="P1666" s="815" t="s">
        <v>873</v>
      </c>
      <c r="Q1666" s="816">
        <v>10</v>
      </c>
      <c r="R1666" s="816">
        <v>1</v>
      </c>
      <c r="S1666" s="300"/>
    </row>
    <row r="1667" spans="1:19" ht="15">
      <c r="A1667" s="815" t="s">
        <v>902</v>
      </c>
      <c r="B1667" s="815" t="s">
        <v>997</v>
      </c>
      <c r="C1667" s="815" t="s">
        <v>809</v>
      </c>
      <c r="D1667" s="815" t="s">
        <v>811</v>
      </c>
      <c r="E1667" s="816">
        <v>1202</v>
      </c>
      <c r="K1667" s="815" t="s">
        <v>690</v>
      </c>
      <c r="L1667" s="815" t="s">
        <v>984</v>
      </c>
      <c r="M1667" s="815" t="s">
        <v>684</v>
      </c>
      <c r="N1667" s="816">
        <v>2</v>
      </c>
      <c r="P1667" s="815" t="s">
        <v>873</v>
      </c>
      <c r="Q1667" s="816">
        <v>11</v>
      </c>
      <c r="R1667" s="816">
        <v>5</v>
      </c>
      <c r="S1667" s="300"/>
    </row>
    <row r="1668" spans="1:19" ht="15">
      <c r="A1668" s="815" t="s">
        <v>902</v>
      </c>
      <c r="B1668" s="815" t="s">
        <v>998</v>
      </c>
      <c r="C1668" s="815" t="s">
        <v>810</v>
      </c>
      <c r="D1668" s="815" t="s">
        <v>812</v>
      </c>
      <c r="E1668" s="816">
        <v>1</v>
      </c>
      <c r="K1668" s="815" t="s">
        <v>690</v>
      </c>
      <c r="L1668" s="815" t="s">
        <v>984</v>
      </c>
      <c r="M1668" s="815" t="s">
        <v>687</v>
      </c>
      <c r="N1668" s="816">
        <v>10584</v>
      </c>
      <c r="P1668" s="815" t="s">
        <v>875</v>
      </c>
      <c r="Q1668" s="816">
        <v>0</v>
      </c>
      <c r="R1668" s="816">
        <v>1</v>
      </c>
      <c r="S1668" s="300"/>
    </row>
    <row r="1669" spans="1:19" ht="15">
      <c r="A1669" s="815" t="s">
        <v>902</v>
      </c>
      <c r="B1669" s="815" t="s">
        <v>998</v>
      </c>
      <c r="C1669" s="815" t="s">
        <v>810</v>
      </c>
      <c r="D1669" s="815" t="s">
        <v>811</v>
      </c>
      <c r="E1669" s="816">
        <v>3</v>
      </c>
      <c r="K1669" s="815" t="s">
        <v>690</v>
      </c>
      <c r="L1669" s="815" t="s">
        <v>984</v>
      </c>
      <c r="M1669" s="815" t="s">
        <v>689</v>
      </c>
      <c r="N1669" s="816">
        <v>3</v>
      </c>
      <c r="P1669" s="815" t="s">
        <v>875</v>
      </c>
      <c r="Q1669" s="816">
        <v>1</v>
      </c>
      <c r="R1669" s="816">
        <v>11</v>
      </c>
      <c r="S1669" s="300"/>
    </row>
    <row r="1670" spans="1:19" ht="15">
      <c r="A1670" s="815" t="s">
        <v>902</v>
      </c>
      <c r="B1670" s="815" t="s">
        <v>998</v>
      </c>
      <c r="C1670" s="815" t="s">
        <v>809</v>
      </c>
      <c r="D1670" s="815" t="s">
        <v>812</v>
      </c>
      <c r="E1670" s="816">
        <v>9</v>
      </c>
      <c r="K1670" s="815" t="s">
        <v>690</v>
      </c>
      <c r="L1670" s="815" t="s">
        <v>984</v>
      </c>
      <c r="M1670" s="815" t="s">
        <v>690</v>
      </c>
      <c r="N1670" s="816">
        <v>4</v>
      </c>
      <c r="P1670" s="815" t="s">
        <v>875</v>
      </c>
      <c r="Q1670" s="816">
        <v>2</v>
      </c>
      <c r="R1670" s="816">
        <v>45</v>
      </c>
      <c r="S1670" s="300"/>
    </row>
    <row r="1671" spans="1:19" ht="15">
      <c r="A1671" s="815" t="s">
        <v>902</v>
      </c>
      <c r="B1671" s="815" t="s">
        <v>998</v>
      </c>
      <c r="C1671" s="815" t="s">
        <v>809</v>
      </c>
      <c r="D1671" s="815" t="s">
        <v>811</v>
      </c>
      <c r="E1671" s="816">
        <v>2</v>
      </c>
      <c r="K1671" s="815" t="s">
        <v>690</v>
      </c>
      <c r="L1671" s="815" t="s">
        <v>984</v>
      </c>
      <c r="M1671" s="815" t="s">
        <v>691</v>
      </c>
      <c r="N1671" s="816">
        <v>1940</v>
      </c>
      <c r="P1671" s="815" t="s">
        <v>875</v>
      </c>
      <c r="Q1671" s="816">
        <v>3</v>
      </c>
      <c r="R1671" s="816">
        <v>22</v>
      </c>
      <c r="S1671" s="300"/>
    </row>
    <row r="1672" spans="1:19" ht="15">
      <c r="A1672" s="815" t="s">
        <v>967</v>
      </c>
      <c r="B1672" s="815" t="s">
        <v>996</v>
      </c>
      <c r="C1672" s="815" t="s">
        <v>810</v>
      </c>
      <c r="D1672" s="815" t="s">
        <v>812</v>
      </c>
      <c r="E1672" s="816">
        <v>1</v>
      </c>
      <c r="K1672" s="815" t="s">
        <v>690</v>
      </c>
      <c r="L1672" s="815" t="s">
        <v>985</v>
      </c>
      <c r="M1672" s="815" t="s">
        <v>847</v>
      </c>
      <c r="N1672" s="816">
        <v>2</v>
      </c>
      <c r="P1672" s="815" t="s">
        <v>875</v>
      </c>
      <c r="Q1672" s="816">
        <v>4</v>
      </c>
      <c r="R1672" s="816">
        <v>279</v>
      </c>
      <c r="S1672" s="300"/>
    </row>
    <row r="1673" spans="1:19" ht="15">
      <c r="A1673" s="815" t="s">
        <v>967</v>
      </c>
      <c r="B1673" s="815" t="s">
        <v>996</v>
      </c>
      <c r="C1673" s="815" t="s">
        <v>809</v>
      </c>
      <c r="D1673" s="815" t="s">
        <v>812</v>
      </c>
      <c r="E1673" s="816">
        <v>5</v>
      </c>
      <c r="K1673" s="815" t="s">
        <v>690</v>
      </c>
      <c r="L1673" s="815" t="s">
        <v>985</v>
      </c>
      <c r="M1673" s="815" t="s">
        <v>851</v>
      </c>
      <c r="N1673" s="816">
        <v>1</v>
      </c>
      <c r="P1673" s="815" t="s">
        <v>875</v>
      </c>
      <c r="Q1673" s="816">
        <v>5</v>
      </c>
      <c r="R1673" s="816">
        <v>26</v>
      </c>
      <c r="S1673" s="300"/>
    </row>
    <row r="1674" spans="1:19" ht="15">
      <c r="A1674" s="815" t="s">
        <v>967</v>
      </c>
      <c r="B1674" s="815" t="s">
        <v>677</v>
      </c>
      <c r="C1674" s="815" t="s">
        <v>810</v>
      </c>
      <c r="D1674" s="815" t="s">
        <v>812</v>
      </c>
      <c r="E1674" s="816">
        <v>693</v>
      </c>
      <c r="K1674" s="815" t="s">
        <v>690</v>
      </c>
      <c r="L1674" s="815" t="s">
        <v>985</v>
      </c>
      <c r="M1674" s="815" t="s">
        <v>852</v>
      </c>
      <c r="N1674" s="816">
        <v>2</v>
      </c>
      <c r="P1674" s="815" t="s">
        <v>875</v>
      </c>
      <c r="Q1674" s="816">
        <v>6</v>
      </c>
      <c r="R1674" s="816">
        <v>24</v>
      </c>
      <c r="S1674" s="300"/>
    </row>
    <row r="1675" spans="1:19" ht="15">
      <c r="A1675" s="815" t="s">
        <v>967</v>
      </c>
      <c r="B1675" s="815" t="s">
        <v>677</v>
      </c>
      <c r="C1675" s="815" t="s">
        <v>810</v>
      </c>
      <c r="D1675" s="815" t="s">
        <v>811</v>
      </c>
      <c r="E1675" s="816">
        <v>334</v>
      </c>
      <c r="K1675" s="815" t="s">
        <v>690</v>
      </c>
      <c r="L1675" s="815" t="s">
        <v>985</v>
      </c>
      <c r="M1675" s="815" t="s">
        <v>853</v>
      </c>
      <c r="N1675" s="816">
        <v>20</v>
      </c>
      <c r="P1675" s="815" t="s">
        <v>875</v>
      </c>
      <c r="Q1675" s="816">
        <v>7</v>
      </c>
      <c r="R1675" s="816">
        <v>16</v>
      </c>
      <c r="S1675" s="300"/>
    </row>
    <row r="1676" spans="1:19" ht="15">
      <c r="A1676" s="815" t="s">
        <v>967</v>
      </c>
      <c r="B1676" s="815" t="s">
        <v>677</v>
      </c>
      <c r="C1676" s="815" t="s">
        <v>809</v>
      </c>
      <c r="D1676" s="815" t="s">
        <v>812</v>
      </c>
      <c r="E1676" s="816">
        <v>870</v>
      </c>
      <c r="K1676" s="815" t="s">
        <v>690</v>
      </c>
      <c r="L1676" s="815" t="s">
        <v>985</v>
      </c>
      <c r="M1676" s="815" t="s">
        <v>854</v>
      </c>
      <c r="N1676" s="816">
        <v>57</v>
      </c>
      <c r="P1676" s="815" t="s">
        <v>875</v>
      </c>
      <c r="Q1676" s="816">
        <v>8</v>
      </c>
      <c r="R1676" s="816">
        <v>8</v>
      </c>
      <c r="S1676" s="300"/>
    </row>
    <row r="1677" spans="1:19" ht="15">
      <c r="A1677" s="815" t="s">
        <v>967</v>
      </c>
      <c r="B1677" s="815" t="s">
        <v>677</v>
      </c>
      <c r="C1677" s="815" t="s">
        <v>809</v>
      </c>
      <c r="D1677" s="815" t="s">
        <v>811</v>
      </c>
      <c r="E1677" s="816">
        <v>356</v>
      </c>
      <c r="K1677" s="815" t="s">
        <v>690</v>
      </c>
      <c r="L1677" s="815" t="s">
        <v>985</v>
      </c>
      <c r="M1677" s="815" t="s">
        <v>681</v>
      </c>
      <c r="N1677" s="816">
        <v>5</v>
      </c>
      <c r="P1677" s="815" t="s">
        <v>875</v>
      </c>
      <c r="Q1677" s="816">
        <v>9</v>
      </c>
      <c r="R1677" s="816">
        <v>5</v>
      </c>
      <c r="S1677" s="300"/>
    </row>
    <row r="1678" spans="1:19" ht="15">
      <c r="A1678" s="815" t="s">
        <v>967</v>
      </c>
      <c r="B1678" s="815" t="s">
        <v>681</v>
      </c>
      <c r="C1678" s="815" t="s">
        <v>810</v>
      </c>
      <c r="D1678" s="815" t="s">
        <v>812</v>
      </c>
      <c r="E1678" s="816">
        <v>85</v>
      </c>
      <c r="K1678" s="815" t="s">
        <v>690</v>
      </c>
      <c r="L1678" s="815" t="s">
        <v>985</v>
      </c>
      <c r="M1678" s="815" t="s">
        <v>857</v>
      </c>
      <c r="N1678" s="816">
        <v>14</v>
      </c>
      <c r="P1678" s="815" t="s">
        <v>875</v>
      </c>
      <c r="Q1678" s="816">
        <v>11</v>
      </c>
      <c r="R1678" s="816">
        <v>1</v>
      </c>
      <c r="S1678" s="300"/>
    </row>
    <row r="1679" spans="1:19" ht="15">
      <c r="A1679" s="815" t="s">
        <v>967</v>
      </c>
      <c r="B1679" s="815" t="s">
        <v>681</v>
      </c>
      <c r="C1679" s="815" t="s">
        <v>810</v>
      </c>
      <c r="D1679" s="815" t="s">
        <v>811</v>
      </c>
      <c r="E1679" s="816">
        <v>54</v>
      </c>
      <c r="K1679" s="815" t="s">
        <v>690</v>
      </c>
      <c r="L1679" s="815" t="s">
        <v>985</v>
      </c>
      <c r="M1679" s="815" t="s">
        <v>858</v>
      </c>
      <c r="N1679" s="816">
        <v>5</v>
      </c>
      <c r="P1679" s="815" t="s">
        <v>875</v>
      </c>
      <c r="Q1679" s="816">
        <v>12</v>
      </c>
      <c r="R1679" s="816">
        <v>1</v>
      </c>
      <c r="S1679" s="300"/>
    </row>
    <row r="1680" spans="1:19" ht="15">
      <c r="A1680" s="815" t="s">
        <v>967</v>
      </c>
      <c r="B1680" s="815" t="s">
        <v>681</v>
      </c>
      <c r="C1680" s="815" t="s">
        <v>809</v>
      </c>
      <c r="D1680" s="815" t="s">
        <v>812</v>
      </c>
      <c r="E1680" s="816">
        <v>170</v>
      </c>
      <c r="K1680" s="815" t="s">
        <v>690</v>
      </c>
      <c r="L1680" s="815" t="s">
        <v>985</v>
      </c>
      <c r="M1680" s="815" t="s">
        <v>859</v>
      </c>
      <c r="N1680" s="816">
        <v>13</v>
      </c>
      <c r="P1680" s="815" t="s">
        <v>877</v>
      </c>
      <c r="Q1680" s="816">
        <v>0</v>
      </c>
      <c r="R1680" s="816">
        <v>2</v>
      </c>
      <c r="S1680" s="300"/>
    </row>
    <row r="1681" spans="1:19" ht="15">
      <c r="A1681" s="815" t="s">
        <v>967</v>
      </c>
      <c r="B1681" s="815" t="s">
        <v>681</v>
      </c>
      <c r="C1681" s="815" t="s">
        <v>809</v>
      </c>
      <c r="D1681" s="815" t="s">
        <v>811</v>
      </c>
      <c r="E1681" s="816">
        <v>84</v>
      </c>
      <c r="K1681" s="815" t="s">
        <v>690</v>
      </c>
      <c r="L1681" s="815" t="s">
        <v>985</v>
      </c>
      <c r="M1681" s="815" t="s">
        <v>861</v>
      </c>
      <c r="N1681" s="816">
        <v>17</v>
      </c>
      <c r="P1681" s="815" t="s">
        <v>877</v>
      </c>
      <c r="Q1681" s="816">
        <v>1</v>
      </c>
      <c r="R1681" s="816">
        <v>15</v>
      </c>
      <c r="S1681" s="300"/>
    </row>
    <row r="1682" spans="1:19" ht="15">
      <c r="A1682" s="815" t="s">
        <v>967</v>
      </c>
      <c r="B1682" s="815" t="s">
        <v>815</v>
      </c>
      <c r="C1682" s="815" t="s">
        <v>810</v>
      </c>
      <c r="D1682" s="815" t="s">
        <v>811</v>
      </c>
      <c r="E1682" s="816">
        <v>1</v>
      </c>
      <c r="K1682" s="815" t="s">
        <v>690</v>
      </c>
      <c r="L1682" s="815" t="s">
        <v>985</v>
      </c>
      <c r="M1682" s="815" t="s">
        <v>864</v>
      </c>
      <c r="N1682" s="816">
        <v>5</v>
      </c>
      <c r="P1682" s="815" t="s">
        <v>877</v>
      </c>
      <c r="Q1682" s="816">
        <v>2</v>
      </c>
      <c r="R1682" s="816">
        <v>28</v>
      </c>
      <c r="S1682" s="300"/>
    </row>
    <row r="1683" spans="1:19" ht="15">
      <c r="A1683" s="815" t="s">
        <v>967</v>
      </c>
      <c r="B1683" s="815" t="s">
        <v>815</v>
      </c>
      <c r="C1683" s="815" t="s">
        <v>809</v>
      </c>
      <c r="D1683" s="815" t="s">
        <v>811</v>
      </c>
      <c r="E1683" s="816">
        <v>1</v>
      </c>
      <c r="K1683" s="815" t="s">
        <v>690</v>
      </c>
      <c r="L1683" s="815" t="s">
        <v>985</v>
      </c>
      <c r="M1683" s="815" t="s">
        <v>687</v>
      </c>
      <c r="N1683" s="816">
        <v>7741</v>
      </c>
      <c r="P1683" s="815" t="s">
        <v>877</v>
      </c>
      <c r="Q1683" s="816">
        <v>3</v>
      </c>
      <c r="R1683" s="816">
        <v>14</v>
      </c>
      <c r="S1683" s="300"/>
    </row>
    <row r="1684" spans="1:19" ht="15">
      <c r="A1684" s="815" t="s">
        <v>967</v>
      </c>
      <c r="B1684" s="815" t="s">
        <v>997</v>
      </c>
      <c r="C1684" s="815" t="s">
        <v>810</v>
      </c>
      <c r="D1684" s="815" t="s">
        <v>812</v>
      </c>
      <c r="E1684" s="816">
        <v>1897</v>
      </c>
      <c r="K1684" s="815" t="s">
        <v>690</v>
      </c>
      <c r="L1684" s="815" t="s">
        <v>985</v>
      </c>
      <c r="M1684" s="815" t="s">
        <v>688</v>
      </c>
      <c r="N1684" s="816">
        <v>2</v>
      </c>
      <c r="P1684" s="815" t="s">
        <v>877</v>
      </c>
      <c r="Q1684" s="816">
        <v>4</v>
      </c>
      <c r="R1684" s="816">
        <v>191</v>
      </c>
      <c r="S1684" s="300"/>
    </row>
    <row r="1685" spans="1:19" ht="15">
      <c r="A1685" s="815" t="s">
        <v>967</v>
      </c>
      <c r="B1685" s="815" t="s">
        <v>997</v>
      </c>
      <c r="C1685" s="815" t="s">
        <v>810</v>
      </c>
      <c r="D1685" s="815" t="s">
        <v>811</v>
      </c>
      <c r="E1685" s="816">
        <v>812</v>
      </c>
      <c r="K1685" s="815" t="s">
        <v>690</v>
      </c>
      <c r="L1685" s="815" t="s">
        <v>985</v>
      </c>
      <c r="M1685" s="815" t="s">
        <v>690</v>
      </c>
      <c r="N1685" s="816">
        <v>2</v>
      </c>
      <c r="P1685" s="815" t="s">
        <v>877</v>
      </c>
      <c r="Q1685" s="816">
        <v>5</v>
      </c>
      <c r="R1685" s="816">
        <v>20</v>
      </c>
      <c r="S1685" s="300"/>
    </row>
    <row r="1686" spans="1:19" ht="15">
      <c r="A1686" s="815" t="s">
        <v>967</v>
      </c>
      <c r="B1686" s="815" t="s">
        <v>997</v>
      </c>
      <c r="C1686" s="815" t="s">
        <v>809</v>
      </c>
      <c r="D1686" s="815" t="s">
        <v>812</v>
      </c>
      <c r="E1686" s="816">
        <v>2051</v>
      </c>
      <c r="K1686" s="815" t="s">
        <v>690</v>
      </c>
      <c r="L1686" s="815" t="s">
        <v>985</v>
      </c>
      <c r="M1686" s="815" t="s">
        <v>691</v>
      </c>
      <c r="N1686" s="816">
        <v>1092</v>
      </c>
      <c r="P1686" s="815" t="s">
        <v>877</v>
      </c>
      <c r="Q1686" s="816">
        <v>6</v>
      </c>
      <c r="R1686" s="816">
        <v>19</v>
      </c>
      <c r="S1686" s="300"/>
    </row>
    <row r="1687" spans="1:19" ht="15">
      <c r="A1687" s="815" t="s">
        <v>967</v>
      </c>
      <c r="B1687" s="815" t="s">
        <v>997</v>
      </c>
      <c r="C1687" s="815" t="s">
        <v>809</v>
      </c>
      <c r="D1687" s="815" t="s">
        <v>811</v>
      </c>
      <c r="E1687" s="816">
        <v>762</v>
      </c>
      <c r="K1687" s="815" t="s">
        <v>690</v>
      </c>
      <c r="L1687" s="815" t="s">
        <v>986</v>
      </c>
      <c r="M1687" s="815" t="s">
        <v>850</v>
      </c>
      <c r="N1687" s="816">
        <v>43</v>
      </c>
      <c r="P1687" s="815" t="s">
        <v>877</v>
      </c>
      <c r="Q1687" s="816">
        <v>7</v>
      </c>
      <c r="R1687" s="816">
        <v>17</v>
      </c>
      <c r="S1687" s="300"/>
    </row>
    <row r="1688" spans="1:19" ht="15">
      <c r="A1688" s="815" t="s">
        <v>904</v>
      </c>
      <c r="B1688" s="815" t="s">
        <v>677</v>
      </c>
      <c r="C1688" s="815" t="s">
        <v>810</v>
      </c>
      <c r="D1688" s="815" t="s">
        <v>812</v>
      </c>
      <c r="E1688" s="816">
        <v>9098</v>
      </c>
      <c r="K1688" s="815" t="s">
        <v>690</v>
      </c>
      <c r="L1688" s="815" t="s">
        <v>986</v>
      </c>
      <c r="M1688" s="815" t="s">
        <v>851</v>
      </c>
      <c r="N1688" s="816">
        <v>1</v>
      </c>
      <c r="P1688" s="815" t="s">
        <v>877</v>
      </c>
      <c r="Q1688" s="816">
        <v>8</v>
      </c>
      <c r="R1688" s="816">
        <v>11</v>
      </c>
      <c r="S1688" s="300"/>
    </row>
    <row r="1689" spans="1:19" ht="15">
      <c r="A1689" s="815" t="s">
        <v>904</v>
      </c>
      <c r="B1689" s="815" t="s">
        <v>677</v>
      </c>
      <c r="C1689" s="815" t="s">
        <v>810</v>
      </c>
      <c r="D1689" s="815" t="s">
        <v>811</v>
      </c>
      <c r="E1689" s="816">
        <v>4812</v>
      </c>
      <c r="K1689" s="815" t="s">
        <v>690</v>
      </c>
      <c r="L1689" s="815" t="s">
        <v>986</v>
      </c>
      <c r="M1689" s="815" t="s">
        <v>853</v>
      </c>
      <c r="N1689" s="816">
        <v>4</v>
      </c>
      <c r="P1689" s="815" t="s">
        <v>877</v>
      </c>
      <c r="Q1689" s="816">
        <v>9</v>
      </c>
      <c r="R1689" s="816">
        <v>2</v>
      </c>
      <c r="S1689" s="300"/>
    </row>
    <row r="1690" spans="1:19" ht="15">
      <c r="A1690" s="815" t="s">
        <v>904</v>
      </c>
      <c r="B1690" s="815" t="s">
        <v>677</v>
      </c>
      <c r="C1690" s="815" t="s">
        <v>809</v>
      </c>
      <c r="D1690" s="815" t="s">
        <v>812</v>
      </c>
      <c r="E1690" s="816">
        <v>9195</v>
      </c>
      <c r="K1690" s="815" t="s">
        <v>690</v>
      </c>
      <c r="L1690" s="815" t="s">
        <v>986</v>
      </c>
      <c r="M1690" s="815" t="s">
        <v>854</v>
      </c>
      <c r="N1690" s="816">
        <v>2</v>
      </c>
      <c r="P1690" s="815" t="s">
        <v>877</v>
      </c>
      <c r="Q1690" s="816">
        <v>10</v>
      </c>
      <c r="R1690" s="816">
        <v>7</v>
      </c>
      <c r="S1690" s="300"/>
    </row>
    <row r="1691" spans="1:19" ht="15">
      <c r="A1691" s="815" t="s">
        <v>904</v>
      </c>
      <c r="B1691" s="815" t="s">
        <v>677</v>
      </c>
      <c r="C1691" s="815" t="s">
        <v>809</v>
      </c>
      <c r="D1691" s="815" t="s">
        <v>811</v>
      </c>
      <c r="E1691" s="816">
        <v>4654</v>
      </c>
      <c r="K1691" s="815" t="s">
        <v>690</v>
      </c>
      <c r="L1691" s="815" t="s">
        <v>986</v>
      </c>
      <c r="M1691" s="815" t="s">
        <v>681</v>
      </c>
      <c r="N1691" s="816">
        <v>2</v>
      </c>
      <c r="P1691" s="815" t="s">
        <v>877</v>
      </c>
      <c r="Q1691" s="816">
        <v>11</v>
      </c>
      <c r="R1691" s="816">
        <v>1</v>
      </c>
      <c r="S1691" s="300"/>
    </row>
    <row r="1692" spans="1:19" ht="15">
      <c r="A1692" s="815" t="s">
        <v>904</v>
      </c>
      <c r="B1692" s="815" t="s">
        <v>681</v>
      </c>
      <c r="C1692" s="815" t="s">
        <v>810</v>
      </c>
      <c r="D1692" s="815" t="s">
        <v>812</v>
      </c>
      <c r="E1692" s="816">
        <v>168</v>
      </c>
      <c r="K1692" s="815" t="s">
        <v>690</v>
      </c>
      <c r="L1692" s="815" t="s">
        <v>986</v>
      </c>
      <c r="M1692" s="815" t="s">
        <v>857</v>
      </c>
      <c r="N1692" s="816">
        <v>6</v>
      </c>
      <c r="P1692" s="815" t="s">
        <v>877</v>
      </c>
      <c r="Q1692" s="816">
        <v>12</v>
      </c>
      <c r="R1692" s="816">
        <v>3</v>
      </c>
      <c r="S1692" s="300"/>
    </row>
    <row r="1693" spans="1:19" ht="15">
      <c r="A1693" s="815" t="s">
        <v>904</v>
      </c>
      <c r="B1693" s="815" t="s">
        <v>681</v>
      </c>
      <c r="C1693" s="815" t="s">
        <v>810</v>
      </c>
      <c r="D1693" s="815" t="s">
        <v>811</v>
      </c>
      <c r="E1693" s="816">
        <v>274</v>
      </c>
      <c r="K1693" s="815" t="s">
        <v>690</v>
      </c>
      <c r="L1693" s="815" t="s">
        <v>986</v>
      </c>
      <c r="M1693" s="815" t="s">
        <v>859</v>
      </c>
      <c r="N1693" s="816">
        <v>1</v>
      </c>
      <c r="P1693" s="815" t="s">
        <v>879</v>
      </c>
      <c r="Q1693" s="816">
        <v>1</v>
      </c>
      <c r="R1693" s="816">
        <v>5</v>
      </c>
      <c r="S1693" s="300"/>
    </row>
    <row r="1694" spans="1:19" ht="15">
      <c r="A1694" s="815" t="s">
        <v>904</v>
      </c>
      <c r="B1694" s="815" t="s">
        <v>681</v>
      </c>
      <c r="C1694" s="815" t="s">
        <v>809</v>
      </c>
      <c r="D1694" s="815" t="s">
        <v>812</v>
      </c>
      <c r="E1694" s="816">
        <v>242</v>
      </c>
      <c r="K1694" s="815" t="s">
        <v>690</v>
      </c>
      <c r="L1694" s="815" t="s">
        <v>986</v>
      </c>
      <c r="M1694" s="815" t="s">
        <v>863</v>
      </c>
      <c r="N1694" s="816">
        <v>2</v>
      </c>
      <c r="P1694" s="815" t="s">
        <v>879</v>
      </c>
      <c r="Q1694" s="816">
        <v>2</v>
      </c>
      <c r="R1694" s="816">
        <v>12</v>
      </c>
      <c r="S1694" s="300"/>
    </row>
    <row r="1695" spans="1:19" ht="15">
      <c r="A1695" s="815" t="s">
        <v>904</v>
      </c>
      <c r="B1695" s="815" t="s">
        <v>681</v>
      </c>
      <c r="C1695" s="815" t="s">
        <v>809</v>
      </c>
      <c r="D1695" s="815" t="s">
        <v>811</v>
      </c>
      <c r="E1695" s="816">
        <v>370</v>
      </c>
      <c r="K1695" s="815" t="s">
        <v>690</v>
      </c>
      <c r="L1695" s="815" t="s">
        <v>986</v>
      </c>
      <c r="M1695" s="815" t="s">
        <v>864</v>
      </c>
      <c r="N1695" s="816">
        <v>5</v>
      </c>
      <c r="P1695" s="815" t="s">
        <v>879</v>
      </c>
      <c r="Q1695" s="816">
        <v>3</v>
      </c>
      <c r="R1695" s="816">
        <v>5</v>
      </c>
      <c r="S1695" s="300"/>
    </row>
    <row r="1696" spans="1:19" ht="15">
      <c r="A1696" s="815" t="s">
        <v>904</v>
      </c>
      <c r="B1696" s="815" t="s">
        <v>683</v>
      </c>
      <c r="C1696" s="815" t="s">
        <v>810</v>
      </c>
      <c r="D1696" s="815" t="s">
        <v>812</v>
      </c>
      <c r="E1696" s="816">
        <v>24</v>
      </c>
      <c r="K1696" s="815" t="s">
        <v>690</v>
      </c>
      <c r="L1696" s="815" t="s">
        <v>986</v>
      </c>
      <c r="M1696" s="815" t="s">
        <v>684</v>
      </c>
      <c r="N1696" s="816">
        <v>15</v>
      </c>
      <c r="P1696" s="815" t="s">
        <v>879</v>
      </c>
      <c r="Q1696" s="816">
        <v>4</v>
      </c>
      <c r="R1696" s="816">
        <v>51</v>
      </c>
      <c r="S1696" s="300"/>
    </row>
    <row r="1697" spans="1:19" ht="15">
      <c r="A1697" s="815" t="s">
        <v>904</v>
      </c>
      <c r="B1697" s="815" t="s">
        <v>683</v>
      </c>
      <c r="C1697" s="815" t="s">
        <v>810</v>
      </c>
      <c r="D1697" s="815" t="s">
        <v>811</v>
      </c>
      <c r="E1697" s="816">
        <v>2</v>
      </c>
      <c r="K1697" s="815" t="s">
        <v>690</v>
      </c>
      <c r="L1697" s="815" t="s">
        <v>986</v>
      </c>
      <c r="M1697" s="815" t="s">
        <v>687</v>
      </c>
      <c r="N1697" s="816">
        <v>2766</v>
      </c>
      <c r="P1697" s="815" t="s">
        <v>879</v>
      </c>
      <c r="Q1697" s="816">
        <v>5</v>
      </c>
      <c r="R1697" s="816">
        <v>5</v>
      </c>
      <c r="S1697" s="300"/>
    </row>
    <row r="1698" spans="1:19" ht="15">
      <c r="A1698" s="815" t="s">
        <v>904</v>
      </c>
      <c r="B1698" s="815" t="s">
        <v>683</v>
      </c>
      <c r="C1698" s="815" t="s">
        <v>809</v>
      </c>
      <c r="D1698" s="815" t="s">
        <v>812</v>
      </c>
      <c r="E1698" s="816">
        <v>19</v>
      </c>
      <c r="K1698" s="815" t="s">
        <v>690</v>
      </c>
      <c r="L1698" s="815" t="s">
        <v>986</v>
      </c>
      <c r="M1698" s="815" t="s">
        <v>689</v>
      </c>
      <c r="N1698" s="816">
        <v>27</v>
      </c>
      <c r="P1698" s="815" t="s">
        <v>879</v>
      </c>
      <c r="Q1698" s="816">
        <v>6</v>
      </c>
      <c r="R1698" s="816">
        <v>10</v>
      </c>
      <c r="S1698" s="300"/>
    </row>
    <row r="1699" spans="1:19" ht="15">
      <c r="A1699" s="815" t="s">
        <v>904</v>
      </c>
      <c r="B1699" s="815" t="s">
        <v>815</v>
      </c>
      <c r="C1699" s="815" t="s">
        <v>810</v>
      </c>
      <c r="D1699" s="815" t="s">
        <v>812</v>
      </c>
      <c r="E1699" s="816">
        <v>1</v>
      </c>
      <c r="K1699" s="815" t="s">
        <v>690</v>
      </c>
      <c r="L1699" s="815" t="s">
        <v>986</v>
      </c>
      <c r="M1699" s="815" t="s">
        <v>690</v>
      </c>
      <c r="N1699" s="816">
        <v>1</v>
      </c>
      <c r="P1699" s="815" t="s">
        <v>879</v>
      </c>
      <c r="Q1699" s="816">
        <v>7</v>
      </c>
      <c r="R1699" s="816">
        <v>4</v>
      </c>
      <c r="S1699" s="300"/>
    </row>
    <row r="1700" spans="1:19" ht="15">
      <c r="A1700" s="815" t="s">
        <v>904</v>
      </c>
      <c r="B1700" s="815" t="s">
        <v>815</v>
      </c>
      <c r="C1700" s="815" t="s">
        <v>810</v>
      </c>
      <c r="D1700" s="815" t="s">
        <v>811</v>
      </c>
      <c r="E1700" s="816">
        <v>1</v>
      </c>
      <c r="K1700" s="815" t="s">
        <v>690</v>
      </c>
      <c r="L1700" s="815" t="s">
        <v>986</v>
      </c>
      <c r="M1700" s="815" t="s">
        <v>691</v>
      </c>
      <c r="N1700" s="816">
        <v>161</v>
      </c>
      <c r="P1700" s="815" t="s">
        <v>879</v>
      </c>
      <c r="Q1700" s="816">
        <v>8</v>
      </c>
      <c r="R1700" s="816">
        <v>4</v>
      </c>
      <c r="S1700" s="300"/>
    </row>
    <row r="1701" spans="1:19" ht="15">
      <c r="A1701" s="815" t="s">
        <v>904</v>
      </c>
      <c r="B1701" s="815" t="s">
        <v>997</v>
      </c>
      <c r="C1701" s="815" t="s">
        <v>810</v>
      </c>
      <c r="D1701" s="815" t="s">
        <v>812</v>
      </c>
      <c r="E1701" s="816">
        <v>7065</v>
      </c>
      <c r="K1701" s="815" t="s">
        <v>690</v>
      </c>
      <c r="L1701" s="815" t="s">
        <v>987</v>
      </c>
      <c r="M1701" s="815" t="s">
        <v>677</v>
      </c>
      <c r="N1701" s="816">
        <v>10</v>
      </c>
      <c r="P1701" s="815" t="s">
        <v>879</v>
      </c>
      <c r="Q1701" s="816">
        <v>10</v>
      </c>
      <c r="R1701" s="816">
        <v>1</v>
      </c>
      <c r="S1701" s="300"/>
    </row>
    <row r="1702" spans="1:19" ht="15">
      <c r="A1702" s="815" t="s">
        <v>904</v>
      </c>
      <c r="B1702" s="815" t="s">
        <v>997</v>
      </c>
      <c r="C1702" s="815" t="s">
        <v>810</v>
      </c>
      <c r="D1702" s="815" t="s">
        <v>811</v>
      </c>
      <c r="E1702" s="816">
        <v>2508</v>
      </c>
      <c r="K1702" s="815" t="s">
        <v>690</v>
      </c>
      <c r="L1702" s="815" t="s">
        <v>987</v>
      </c>
      <c r="M1702" s="815" t="s">
        <v>851</v>
      </c>
      <c r="N1702" s="816">
        <v>12</v>
      </c>
      <c r="P1702" s="815" t="s">
        <v>880</v>
      </c>
      <c r="Q1702" s="816">
        <v>0</v>
      </c>
      <c r="R1702" s="816">
        <v>1</v>
      </c>
      <c r="S1702" s="300"/>
    </row>
    <row r="1703" spans="1:19" ht="15">
      <c r="A1703" s="815" t="s">
        <v>904</v>
      </c>
      <c r="B1703" s="815" t="s">
        <v>997</v>
      </c>
      <c r="C1703" s="815" t="s">
        <v>809</v>
      </c>
      <c r="D1703" s="815" t="s">
        <v>812</v>
      </c>
      <c r="E1703" s="816">
        <v>6873</v>
      </c>
      <c r="K1703" s="815" t="s">
        <v>690</v>
      </c>
      <c r="L1703" s="815" t="s">
        <v>987</v>
      </c>
      <c r="M1703" s="815" t="s">
        <v>852</v>
      </c>
      <c r="N1703" s="816">
        <v>30</v>
      </c>
      <c r="P1703" s="815" t="s">
        <v>880</v>
      </c>
      <c r="Q1703" s="816">
        <v>1</v>
      </c>
      <c r="R1703" s="816">
        <v>5</v>
      </c>
      <c r="S1703" s="300"/>
    </row>
    <row r="1704" spans="1:19" ht="15">
      <c r="A1704" s="815" t="s">
        <v>904</v>
      </c>
      <c r="B1704" s="815" t="s">
        <v>997</v>
      </c>
      <c r="C1704" s="815" t="s">
        <v>809</v>
      </c>
      <c r="D1704" s="815" t="s">
        <v>811</v>
      </c>
      <c r="E1704" s="816">
        <v>2276</v>
      </c>
      <c r="K1704" s="815" t="s">
        <v>690</v>
      </c>
      <c r="L1704" s="815" t="s">
        <v>987</v>
      </c>
      <c r="M1704" s="815" t="s">
        <v>853</v>
      </c>
      <c r="N1704" s="816">
        <v>2</v>
      </c>
      <c r="P1704" s="815" t="s">
        <v>880</v>
      </c>
      <c r="Q1704" s="816">
        <v>2</v>
      </c>
      <c r="R1704" s="816">
        <v>17</v>
      </c>
      <c r="S1704" s="300"/>
    </row>
    <row r="1705" spans="1:19" ht="15">
      <c r="A1705" s="815" t="s">
        <v>904</v>
      </c>
      <c r="B1705" s="815" t="s">
        <v>998</v>
      </c>
      <c r="C1705" s="815" t="s">
        <v>810</v>
      </c>
      <c r="D1705" s="815" t="s">
        <v>812</v>
      </c>
      <c r="E1705" s="816">
        <v>3</v>
      </c>
      <c r="K1705" s="815" t="s">
        <v>690</v>
      </c>
      <c r="L1705" s="815" t="s">
        <v>987</v>
      </c>
      <c r="M1705" s="815" t="s">
        <v>681</v>
      </c>
      <c r="N1705" s="816">
        <v>3</v>
      </c>
      <c r="P1705" s="815" t="s">
        <v>880</v>
      </c>
      <c r="Q1705" s="816">
        <v>3</v>
      </c>
      <c r="R1705" s="816">
        <v>8</v>
      </c>
      <c r="S1705" s="300"/>
    </row>
    <row r="1706" spans="1:19" ht="15">
      <c r="A1706" s="815" t="s">
        <v>904</v>
      </c>
      <c r="B1706" s="815" t="s">
        <v>998</v>
      </c>
      <c r="C1706" s="815" t="s">
        <v>810</v>
      </c>
      <c r="D1706" s="815" t="s">
        <v>811</v>
      </c>
      <c r="E1706" s="816">
        <v>5</v>
      </c>
      <c r="K1706" s="815" t="s">
        <v>690</v>
      </c>
      <c r="L1706" s="815" t="s">
        <v>987</v>
      </c>
      <c r="M1706" s="815" t="s">
        <v>857</v>
      </c>
      <c r="N1706" s="816">
        <v>5</v>
      </c>
      <c r="P1706" s="815" t="s">
        <v>880</v>
      </c>
      <c r="Q1706" s="816">
        <v>4</v>
      </c>
      <c r="R1706" s="816">
        <v>117</v>
      </c>
      <c r="S1706" s="300"/>
    </row>
    <row r="1707" spans="1:19" ht="15">
      <c r="A1707" s="815" t="s">
        <v>904</v>
      </c>
      <c r="B1707" s="815" t="s">
        <v>998</v>
      </c>
      <c r="C1707" s="815" t="s">
        <v>809</v>
      </c>
      <c r="D1707" s="815" t="s">
        <v>812</v>
      </c>
      <c r="E1707" s="816">
        <v>10</v>
      </c>
      <c r="K1707" s="815" t="s">
        <v>690</v>
      </c>
      <c r="L1707" s="815" t="s">
        <v>987</v>
      </c>
      <c r="M1707" s="815" t="s">
        <v>858</v>
      </c>
      <c r="N1707" s="816">
        <v>2</v>
      </c>
      <c r="P1707" s="815" t="s">
        <v>880</v>
      </c>
      <c r="Q1707" s="816">
        <v>5</v>
      </c>
      <c r="R1707" s="816">
        <v>10</v>
      </c>
      <c r="S1707" s="300"/>
    </row>
    <row r="1708" spans="1:19" ht="15">
      <c r="A1708" s="815" t="s">
        <v>904</v>
      </c>
      <c r="B1708" s="815" t="s">
        <v>998</v>
      </c>
      <c r="C1708" s="815" t="s">
        <v>809</v>
      </c>
      <c r="D1708" s="815" t="s">
        <v>811</v>
      </c>
      <c r="E1708" s="816">
        <v>4</v>
      </c>
      <c r="K1708" s="815" t="s">
        <v>690</v>
      </c>
      <c r="L1708" s="815" t="s">
        <v>987</v>
      </c>
      <c r="M1708" s="815" t="s">
        <v>863</v>
      </c>
      <c r="N1708" s="816">
        <v>1</v>
      </c>
      <c r="P1708" s="815" t="s">
        <v>880</v>
      </c>
      <c r="Q1708" s="816">
        <v>6</v>
      </c>
      <c r="R1708" s="816">
        <v>2</v>
      </c>
      <c r="S1708" s="300"/>
    </row>
    <row r="1709" spans="1:19" ht="15">
      <c r="A1709" s="815" t="s">
        <v>887</v>
      </c>
      <c r="B1709" s="815" t="s">
        <v>677</v>
      </c>
      <c r="C1709" s="815" t="s">
        <v>810</v>
      </c>
      <c r="D1709" s="815" t="s">
        <v>812</v>
      </c>
      <c r="E1709" s="816">
        <v>2811</v>
      </c>
      <c r="K1709" s="815" t="s">
        <v>690</v>
      </c>
      <c r="L1709" s="815" t="s">
        <v>987</v>
      </c>
      <c r="M1709" s="815" t="s">
        <v>864</v>
      </c>
      <c r="N1709" s="816">
        <v>13</v>
      </c>
      <c r="P1709" s="815" t="s">
        <v>880</v>
      </c>
      <c r="Q1709" s="816">
        <v>7</v>
      </c>
      <c r="R1709" s="816">
        <v>4</v>
      </c>
      <c r="S1709" s="300"/>
    </row>
    <row r="1710" spans="1:19" ht="15">
      <c r="A1710" s="815" t="s">
        <v>887</v>
      </c>
      <c r="B1710" s="815" t="s">
        <v>677</v>
      </c>
      <c r="C1710" s="815" t="s">
        <v>810</v>
      </c>
      <c r="D1710" s="815" t="s">
        <v>811</v>
      </c>
      <c r="E1710" s="816">
        <v>4105</v>
      </c>
      <c r="K1710" s="815" t="s">
        <v>690</v>
      </c>
      <c r="L1710" s="815" t="s">
        <v>987</v>
      </c>
      <c r="M1710" s="815" t="s">
        <v>684</v>
      </c>
      <c r="N1710" s="816">
        <v>8</v>
      </c>
      <c r="P1710" s="815" t="s">
        <v>880</v>
      </c>
      <c r="Q1710" s="816">
        <v>8</v>
      </c>
      <c r="R1710" s="816">
        <v>1</v>
      </c>
      <c r="S1710" s="300"/>
    </row>
    <row r="1711" spans="1:19" ht="15">
      <c r="A1711" s="815" t="s">
        <v>887</v>
      </c>
      <c r="B1711" s="815" t="s">
        <v>677</v>
      </c>
      <c r="C1711" s="815" t="s">
        <v>809</v>
      </c>
      <c r="D1711" s="815" t="s">
        <v>812</v>
      </c>
      <c r="E1711" s="816">
        <v>3286</v>
      </c>
      <c r="K1711" s="815" t="s">
        <v>690</v>
      </c>
      <c r="L1711" s="815" t="s">
        <v>987</v>
      </c>
      <c r="M1711" s="815" t="s">
        <v>687</v>
      </c>
      <c r="N1711" s="816">
        <v>3279</v>
      </c>
      <c r="P1711" s="815" t="s">
        <v>880</v>
      </c>
      <c r="Q1711" s="816">
        <v>9</v>
      </c>
      <c r="R1711" s="816">
        <v>2</v>
      </c>
      <c r="S1711" s="300"/>
    </row>
    <row r="1712" spans="1:19" ht="15">
      <c r="A1712" s="815" t="s">
        <v>887</v>
      </c>
      <c r="B1712" s="815" t="s">
        <v>677</v>
      </c>
      <c r="C1712" s="815" t="s">
        <v>809</v>
      </c>
      <c r="D1712" s="815" t="s">
        <v>811</v>
      </c>
      <c r="E1712" s="816">
        <v>4473</v>
      </c>
      <c r="K1712" s="815" t="s">
        <v>690</v>
      </c>
      <c r="L1712" s="815" t="s">
        <v>987</v>
      </c>
      <c r="M1712" s="815" t="s">
        <v>689</v>
      </c>
      <c r="N1712" s="816">
        <v>27</v>
      </c>
      <c r="P1712" s="815" t="s">
        <v>882</v>
      </c>
      <c r="Q1712" s="816">
        <v>1</v>
      </c>
      <c r="R1712" s="816">
        <v>8</v>
      </c>
      <c r="S1712" s="300"/>
    </row>
    <row r="1713" spans="1:19" ht="15">
      <c r="A1713" s="815" t="s">
        <v>887</v>
      </c>
      <c r="B1713" s="815" t="s">
        <v>681</v>
      </c>
      <c r="C1713" s="815" t="s">
        <v>810</v>
      </c>
      <c r="D1713" s="815" t="s">
        <v>812</v>
      </c>
      <c r="E1713" s="816">
        <v>15</v>
      </c>
      <c r="K1713" s="815" t="s">
        <v>690</v>
      </c>
      <c r="L1713" s="815" t="s">
        <v>987</v>
      </c>
      <c r="M1713" s="815" t="s">
        <v>690</v>
      </c>
      <c r="N1713" s="816">
        <v>1</v>
      </c>
      <c r="P1713" s="815" t="s">
        <v>882</v>
      </c>
      <c r="Q1713" s="816">
        <v>2</v>
      </c>
      <c r="R1713" s="816">
        <v>14</v>
      </c>
      <c r="S1713" s="300"/>
    </row>
    <row r="1714" spans="1:19" ht="15">
      <c r="A1714" s="815" t="s">
        <v>887</v>
      </c>
      <c r="B1714" s="815" t="s">
        <v>681</v>
      </c>
      <c r="C1714" s="815" t="s">
        <v>810</v>
      </c>
      <c r="D1714" s="815" t="s">
        <v>811</v>
      </c>
      <c r="E1714" s="816">
        <v>62</v>
      </c>
      <c r="K1714" s="815" t="s">
        <v>690</v>
      </c>
      <c r="L1714" s="815" t="s">
        <v>987</v>
      </c>
      <c r="M1714" s="815" t="s">
        <v>691</v>
      </c>
      <c r="N1714" s="816">
        <v>200</v>
      </c>
      <c r="P1714" s="815" t="s">
        <v>882</v>
      </c>
      <c r="Q1714" s="816">
        <v>3</v>
      </c>
      <c r="R1714" s="816">
        <v>11</v>
      </c>
      <c r="S1714" s="300"/>
    </row>
    <row r="1715" spans="1:19" ht="15">
      <c r="A1715" s="815" t="s">
        <v>887</v>
      </c>
      <c r="B1715" s="815" t="s">
        <v>681</v>
      </c>
      <c r="C1715" s="815" t="s">
        <v>809</v>
      </c>
      <c r="D1715" s="815" t="s">
        <v>812</v>
      </c>
      <c r="E1715" s="816">
        <v>22</v>
      </c>
      <c r="K1715" s="815" t="s">
        <v>690</v>
      </c>
      <c r="L1715" s="815" t="s">
        <v>988</v>
      </c>
      <c r="M1715" s="815" t="s">
        <v>677</v>
      </c>
      <c r="N1715" s="816">
        <v>285</v>
      </c>
      <c r="P1715" s="815" t="s">
        <v>882</v>
      </c>
      <c r="Q1715" s="816">
        <v>4</v>
      </c>
      <c r="R1715" s="816">
        <v>179</v>
      </c>
      <c r="S1715" s="300"/>
    </row>
    <row r="1716" spans="1:19" ht="15">
      <c r="A1716" s="815" t="s">
        <v>887</v>
      </c>
      <c r="B1716" s="815" t="s">
        <v>681</v>
      </c>
      <c r="C1716" s="815" t="s">
        <v>809</v>
      </c>
      <c r="D1716" s="815" t="s">
        <v>811</v>
      </c>
      <c r="E1716" s="816">
        <v>64</v>
      </c>
      <c r="K1716" s="815" t="s">
        <v>690</v>
      </c>
      <c r="L1716" s="815" t="s">
        <v>988</v>
      </c>
      <c r="M1716" s="815" t="s">
        <v>847</v>
      </c>
      <c r="N1716" s="816">
        <v>4</v>
      </c>
      <c r="P1716" s="815" t="s">
        <v>882</v>
      </c>
      <c r="Q1716" s="816">
        <v>5</v>
      </c>
      <c r="R1716" s="816">
        <v>14</v>
      </c>
      <c r="S1716" s="300"/>
    </row>
    <row r="1717" spans="1:19" ht="15">
      <c r="A1717" s="815" t="s">
        <v>887</v>
      </c>
      <c r="B1717" s="815" t="s">
        <v>683</v>
      </c>
      <c r="C1717" s="815" t="s">
        <v>809</v>
      </c>
      <c r="D1717" s="815" t="s">
        <v>812</v>
      </c>
      <c r="E1717" s="816">
        <v>1</v>
      </c>
      <c r="K1717" s="815" t="s">
        <v>690</v>
      </c>
      <c r="L1717" s="815" t="s">
        <v>988</v>
      </c>
      <c r="M1717" s="815" t="s">
        <v>850</v>
      </c>
      <c r="N1717" s="816">
        <v>1</v>
      </c>
      <c r="P1717" s="815" t="s">
        <v>882</v>
      </c>
      <c r="Q1717" s="816">
        <v>6</v>
      </c>
      <c r="R1717" s="816">
        <v>9</v>
      </c>
      <c r="S1717" s="300"/>
    </row>
    <row r="1718" spans="1:19" ht="15">
      <c r="A1718" s="815" t="s">
        <v>887</v>
      </c>
      <c r="B1718" s="815" t="s">
        <v>815</v>
      </c>
      <c r="C1718" s="815" t="s">
        <v>810</v>
      </c>
      <c r="D1718" s="815" t="s">
        <v>811</v>
      </c>
      <c r="E1718" s="816">
        <v>2</v>
      </c>
      <c r="K1718" s="815" t="s">
        <v>690</v>
      </c>
      <c r="L1718" s="815" t="s">
        <v>988</v>
      </c>
      <c r="M1718" s="815" t="s">
        <v>851</v>
      </c>
      <c r="N1718" s="816">
        <v>6</v>
      </c>
      <c r="P1718" s="815" t="s">
        <v>882</v>
      </c>
      <c r="Q1718" s="816">
        <v>7</v>
      </c>
      <c r="R1718" s="816">
        <v>14</v>
      </c>
      <c r="S1718" s="300"/>
    </row>
    <row r="1719" spans="1:19" ht="15">
      <c r="A1719" s="815" t="s">
        <v>887</v>
      </c>
      <c r="B1719" s="815" t="s">
        <v>815</v>
      </c>
      <c r="C1719" s="815" t="s">
        <v>809</v>
      </c>
      <c r="D1719" s="815" t="s">
        <v>812</v>
      </c>
      <c r="E1719" s="816">
        <v>1</v>
      </c>
      <c r="K1719" s="815" t="s">
        <v>690</v>
      </c>
      <c r="L1719" s="815" t="s">
        <v>988</v>
      </c>
      <c r="M1719" s="815" t="s">
        <v>852</v>
      </c>
      <c r="N1719" s="816">
        <v>20</v>
      </c>
      <c r="P1719" s="815" t="s">
        <v>882</v>
      </c>
      <c r="Q1719" s="816">
        <v>8</v>
      </c>
      <c r="R1719" s="816">
        <v>2</v>
      </c>
      <c r="S1719" s="300"/>
    </row>
    <row r="1720" spans="1:19" ht="15">
      <c r="A1720" s="815" t="s">
        <v>887</v>
      </c>
      <c r="B1720" s="815" t="s">
        <v>815</v>
      </c>
      <c r="C1720" s="815" t="s">
        <v>809</v>
      </c>
      <c r="D1720" s="815" t="s">
        <v>811</v>
      </c>
      <c r="E1720" s="816">
        <v>1</v>
      </c>
      <c r="K1720" s="815" t="s">
        <v>690</v>
      </c>
      <c r="L1720" s="815" t="s">
        <v>988</v>
      </c>
      <c r="M1720" s="815" t="s">
        <v>853</v>
      </c>
      <c r="N1720" s="816">
        <v>1</v>
      </c>
      <c r="P1720" s="815" t="s">
        <v>882</v>
      </c>
      <c r="Q1720" s="816">
        <v>9</v>
      </c>
      <c r="R1720" s="816">
        <v>2</v>
      </c>
      <c r="S1720" s="300"/>
    </row>
    <row r="1721" spans="1:19" ht="15">
      <c r="A1721" s="815" t="s">
        <v>887</v>
      </c>
      <c r="B1721" s="815" t="s">
        <v>997</v>
      </c>
      <c r="C1721" s="815" t="s">
        <v>810</v>
      </c>
      <c r="D1721" s="815" t="s">
        <v>812</v>
      </c>
      <c r="E1721" s="816">
        <v>1826</v>
      </c>
      <c r="K1721" s="815" t="s">
        <v>690</v>
      </c>
      <c r="L1721" s="815" t="s">
        <v>988</v>
      </c>
      <c r="M1721" s="815" t="s">
        <v>854</v>
      </c>
      <c r="N1721" s="816">
        <v>1696</v>
      </c>
      <c r="P1721" s="815" t="s">
        <v>882</v>
      </c>
      <c r="Q1721" s="816">
        <v>10</v>
      </c>
      <c r="R1721" s="816">
        <v>1</v>
      </c>
      <c r="S1721" s="300"/>
    </row>
    <row r="1722" spans="1:19" ht="15">
      <c r="A1722" s="815" t="s">
        <v>887</v>
      </c>
      <c r="B1722" s="815" t="s">
        <v>997</v>
      </c>
      <c r="C1722" s="815" t="s">
        <v>810</v>
      </c>
      <c r="D1722" s="815" t="s">
        <v>811</v>
      </c>
      <c r="E1722" s="816">
        <v>3326</v>
      </c>
      <c r="K1722" s="815" t="s">
        <v>690</v>
      </c>
      <c r="L1722" s="815" t="s">
        <v>988</v>
      </c>
      <c r="M1722" s="815" t="s">
        <v>855</v>
      </c>
      <c r="N1722" s="816">
        <v>1</v>
      </c>
      <c r="P1722" s="815" t="s">
        <v>884</v>
      </c>
      <c r="Q1722" s="816">
        <v>0</v>
      </c>
      <c r="R1722" s="816">
        <v>7</v>
      </c>
      <c r="S1722" s="300"/>
    </row>
    <row r="1723" spans="1:19" ht="15">
      <c r="A1723" s="815" t="s">
        <v>887</v>
      </c>
      <c r="B1723" s="815" t="s">
        <v>997</v>
      </c>
      <c r="C1723" s="815" t="s">
        <v>809</v>
      </c>
      <c r="D1723" s="815" t="s">
        <v>812</v>
      </c>
      <c r="E1723" s="816">
        <v>1695</v>
      </c>
      <c r="K1723" s="815" t="s">
        <v>690</v>
      </c>
      <c r="L1723" s="815" t="s">
        <v>988</v>
      </c>
      <c r="M1723" s="815" t="s">
        <v>856</v>
      </c>
      <c r="N1723" s="816">
        <v>10</v>
      </c>
      <c r="P1723" s="815" t="s">
        <v>884</v>
      </c>
      <c r="Q1723" s="816">
        <v>1</v>
      </c>
      <c r="R1723" s="816">
        <v>25</v>
      </c>
      <c r="S1723" s="300"/>
    </row>
    <row r="1724" spans="1:19" ht="15">
      <c r="A1724" s="815" t="s">
        <v>887</v>
      </c>
      <c r="B1724" s="815" t="s">
        <v>997</v>
      </c>
      <c r="C1724" s="815" t="s">
        <v>809</v>
      </c>
      <c r="D1724" s="815" t="s">
        <v>811</v>
      </c>
      <c r="E1724" s="816">
        <v>2935</v>
      </c>
      <c r="K1724" s="815" t="s">
        <v>690</v>
      </c>
      <c r="L1724" s="815" t="s">
        <v>988</v>
      </c>
      <c r="M1724" s="815" t="s">
        <v>681</v>
      </c>
      <c r="N1724" s="816">
        <v>62</v>
      </c>
      <c r="P1724" s="815" t="s">
        <v>884</v>
      </c>
      <c r="Q1724" s="816">
        <v>2</v>
      </c>
      <c r="R1724" s="816">
        <v>61</v>
      </c>
      <c r="S1724" s="300"/>
    </row>
    <row r="1725" spans="1:19" ht="15">
      <c r="A1725" s="815" t="s">
        <v>887</v>
      </c>
      <c r="B1725" s="815" t="s">
        <v>998</v>
      </c>
      <c r="C1725" s="815" t="s">
        <v>810</v>
      </c>
      <c r="D1725" s="815" t="s">
        <v>812</v>
      </c>
      <c r="E1725" s="816">
        <v>7</v>
      </c>
      <c r="K1725" s="815" t="s">
        <v>690</v>
      </c>
      <c r="L1725" s="815" t="s">
        <v>988</v>
      </c>
      <c r="M1725" s="815" t="s">
        <v>857</v>
      </c>
      <c r="N1725" s="816">
        <v>9</v>
      </c>
      <c r="P1725" s="815" t="s">
        <v>884</v>
      </c>
      <c r="Q1725" s="816">
        <v>3</v>
      </c>
      <c r="R1725" s="816">
        <v>34</v>
      </c>
      <c r="S1725" s="300"/>
    </row>
    <row r="1726" spans="1:19" ht="15">
      <c r="A1726" s="815" t="s">
        <v>887</v>
      </c>
      <c r="B1726" s="815" t="s">
        <v>998</v>
      </c>
      <c r="C1726" s="815" t="s">
        <v>810</v>
      </c>
      <c r="D1726" s="815" t="s">
        <v>811</v>
      </c>
      <c r="E1726" s="816">
        <v>6</v>
      </c>
      <c r="K1726" s="815" t="s">
        <v>690</v>
      </c>
      <c r="L1726" s="815" t="s">
        <v>988</v>
      </c>
      <c r="M1726" s="815" t="s">
        <v>858</v>
      </c>
      <c r="N1726" s="816">
        <v>2</v>
      </c>
      <c r="P1726" s="815" t="s">
        <v>884</v>
      </c>
      <c r="Q1726" s="816">
        <v>4</v>
      </c>
      <c r="R1726" s="816">
        <v>407</v>
      </c>
      <c r="S1726" s="300"/>
    </row>
    <row r="1727" spans="1:19" ht="15">
      <c r="A1727" s="815" t="s">
        <v>887</v>
      </c>
      <c r="B1727" s="815" t="s">
        <v>998</v>
      </c>
      <c r="C1727" s="815" t="s">
        <v>809</v>
      </c>
      <c r="D1727" s="815" t="s">
        <v>812</v>
      </c>
      <c r="E1727" s="816">
        <v>7</v>
      </c>
      <c r="K1727" s="815" t="s">
        <v>690</v>
      </c>
      <c r="L1727" s="815" t="s">
        <v>988</v>
      </c>
      <c r="M1727" s="815" t="s">
        <v>859</v>
      </c>
      <c r="N1727" s="816">
        <v>1</v>
      </c>
      <c r="P1727" s="815" t="s">
        <v>884</v>
      </c>
      <c r="Q1727" s="816">
        <v>5</v>
      </c>
      <c r="R1727" s="816">
        <v>43</v>
      </c>
      <c r="S1727" s="300"/>
    </row>
    <row r="1728" spans="1:19" ht="15">
      <c r="A1728" s="815" t="s">
        <v>887</v>
      </c>
      <c r="B1728" s="815" t="s">
        <v>998</v>
      </c>
      <c r="C1728" s="815" t="s">
        <v>809</v>
      </c>
      <c r="D1728" s="815" t="s">
        <v>811</v>
      </c>
      <c r="E1728" s="816">
        <v>11</v>
      </c>
      <c r="K1728" s="815" t="s">
        <v>690</v>
      </c>
      <c r="L1728" s="815" t="s">
        <v>988</v>
      </c>
      <c r="M1728" s="815" t="s">
        <v>861</v>
      </c>
      <c r="N1728" s="816">
        <v>1</v>
      </c>
      <c r="P1728" s="815" t="s">
        <v>884</v>
      </c>
      <c r="Q1728" s="816">
        <v>6</v>
      </c>
      <c r="R1728" s="816">
        <v>42</v>
      </c>
      <c r="S1728" s="300"/>
    </row>
    <row r="1729" spans="1:19" ht="15">
      <c r="A1729" s="815" t="s">
        <v>942</v>
      </c>
      <c r="B1729" s="815" t="s">
        <v>996</v>
      </c>
      <c r="C1729" s="815" t="s">
        <v>810</v>
      </c>
      <c r="D1729" s="815" t="s">
        <v>811</v>
      </c>
      <c r="E1729" s="816">
        <v>1</v>
      </c>
      <c r="K1729" s="815" t="s">
        <v>690</v>
      </c>
      <c r="L1729" s="815" t="s">
        <v>988</v>
      </c>
      <c r="M1729" s="815" t="s">
        <v>683</v>
      </c>
      <c r="N1729" s="816">
        <v>6</v>
      </c>
      <c r="P1729" s="815" t="s">
        <v>884</v>
      </c>
      <c r="Q1729" s="816">
        <v>7</v>
      </c>
      <c r="R1729" s="816">
        <v>28</v>
      </c>
      <c r="S1729" s="300"/>
    </row>
    <row r="1730" spans="1:19" ht="15">
      <c r="A1730" s="815" t="s">
        <v>942</v>
      </c>
      <c r="B1730" s="815" t="s">
        <v>996</v>
      </c>
      <c r="C1730" s="815" t="s">
        <v>809</v>
      </c>
      <c r="D1730" s="815" t="s">
        <v>812</v>
      </c>
      <c r="E1730" s="816">
        <v>1</v>
      </c>
      <c r="K1730" s="815" t="s">
        <v>690</v>
      </c>
      <c r="L1730" s="815" t="s">
        <v>988</v>
      </c>
      <c r="M1730" s="815" t="s">
        <v>863</v>
      </c>
      <c r="N1730" s="816">
        <v>1</v>
      </c>
      <c r="P1730" s="815" t="s">
        <v>884</v>
      </c>
      <c r="Q1730" s="816">
        <v>8</v>
      </c>
      <c r="R1730" s="816">
        <v>22</v>
      </c>
      <c r="S1730" s="300"/>
    </row>
    <row r="1731" spans="1:19" ht="15">
      <c r="A1731" s="815" t="s">
        <v>942</v>
      </c>
      <c r="B1731" s="815" t="s">
        <v>677</v>
      </c>
      <c r="C1731" s="815" t="s">
        <v>810</v>
      </c>
      <c r="D1731" s="815" t="s">
        <v>812</v>
      </c>
      <c r="E1731" s="816">
        <v>331</v>
      </c>
      <c r="K1731" s="815" t="s">
        <v>690</v>
      </c>
      <c r="L1731" s="815" t="s">
        <v>988</v>
      </c>
      <c r="M1731" s="815" t="s">
        <v>864</v>
      </c>
      <c r="N1731" s="816">
        <v>1</v>
      </c>
      <c r="P1731" s="815" t="s">
        <v>884</v>
      </c>
      <c r="Q1731" s="816">
        <v>9</v>
      </c>
      <c r="R1731" s="816">
        <v>8</v>
      </c>
      <c r="S1731" s="300"/>
    </row>
    <row r="1732" spans="1:19" ht="15">
      <c r="A1732" s="815" t="s">
        <v>942</v>
      </c>
      <c r="B1732" s="815" t="s">
        <v>677</v>
      </c>
      <c r="C1732" s="815" t="s">
        <v>810</v>
      </c>
      <c r="D1732" s="815" t="s">
        <v>811</v>
      </c>
      <c r="E1732" s="816">
        <v>199</v>
      </c>
      <c r="K1732" s="815" t="s">
        <v>690</v>
      </c>
      <c r="L1732" s="815" t="s">
        <v>988</v>
      </c>
      <c r="M1732" s="815" t="s">
        <v>684</v>
      </c>
      <c r="N1732" s="816">
        <v>3</v>
      </c>
      <c r="P1732" s="815" t="s">
        <v>884</v>
      </c>
      <c r="Q1732" s="816">
        <v>10</v>
      </c>
      <c r="R1732" s="816">
        <v>2</v>
      </c>
      <c r="S1732" s="300"/>
    </row>
    <row r="1733" spans="1:19" ht="15">
      <c r="A1733" s="815" t="s">
        <v>942</v>
      </c>
      <c r="B1733" s="815" t="s">
        <v>677</v>
      </c>
      <c r="C1733" s="815" t="s">
        <v>809</v>
      </c>
      <c r="D1733" s="815" t="s">
        <v>812</v>
      </c>
      <c r="E1733" s="816">
        <v>314</v>
      </c>
      <c r="K1733" s="815" t="s">
        <v>690</v>
      </c>
      <c r="L1733" s="815" t="s">
        <v>988</v>
      </c>
      <c r="M1733" s="815" t="s">
        <v>687</v>
      </c>
      <c r="N1733" s="816">
        <v>8945</v>
      </c>
      <c r="P1733" s="815" t="s">
        <v>884</v>
      </c>
      <c r="Q1733" s="816">
        <v>11</v>
      </c>
      <c r="R1733" s="816">
        <v>3</v>
      </c>
      <c r="S1733" s="300"/>
    </row>
    <row r="1734" spans="1:19" ht="15">
      <c r="A1734" s="815" t="s">
        <v>942</v>
      </c>
      <c r="B1734" s="815" t="s">
        <v>677</v>
      </c>
      <c r="C1734" s="815" t="s">
        <v>809</v>
      </c>
      <c r="D1734" s="815" t="s">
        <v>811</v>
      </c>
      <c r="E1734" s="816">
        <v>194</v>
      </c>
      <c r="K1734" s="815" t="s">
        <v>690</v>
      </c>
      <c r="L1734" s="815" t="s">
        <v>988</v>
      </c>
      <c r="M1734" s="815" t="s">
        <v>688</v>
      </c>
      <c r="N1734" s="816">
        <v>1</v>
      </c>
      <c r="P1734" s="815" t="s">
        <v>884</v>
      </c>
      <c r="Q1734" s="816">
        <v>12</v>
      </c>
      <c r="R1734" s="816">
        <v>2</v>
      </c>
      <c r="S1734" s="300"/>
    </row>
    <row r="1735" spans="1:19" ht="15">
      <c r="A1735" s="815" t="s">
        <v>942</v>
      </c>
      <c r="B1735" s="815" t="s">
        <v>681</v>
      </c>
      <c r="C1735" s="815" t="s">
        <v>810</v>
      </c>
      <c r="D1735" s="815" t="s">
        <v>812</v>
      </c>
      <c r="E1735" s="816">
        <v>197</v>
      </c>
      <c r="K1735" s="815" t="s">
        <v>690</v>
      </c>
      <c r="L1735" s="815" t="s">
        <v>988</v>
      </c>
      <c r="M1735" s="815" t="s">
        <v>689</v>
      </c>
      <c r="N1735" s="816">
        <v>59</v>
      </c>
      <c r="P1735" s="815" t="s">
        <v>886</v>
      </c>
      <c r="Q1735" s="816">
        <v>0</v>
      </c>
      <c r="R1735" s="816">
        <v>1</v>
      </c>
      <c r="S1735" s="300"/>
    </row>
    <row r="1736" spans="1:19" ht="15">
      <c r="A1736" s="815" t="s">
        <v>942</v>
      </c>
      <c r="B1736" s="815" t="s">
        <v>681</v>
      </c>
      <c r="C1736" s="815" t="s">
        <v>810</v>
      </c>
      <c r="D1736" s="815" t="s">
        <v>811</v>
      </c>
      <c r="E1736" s="816">
        <v>88</v>
      </c>
      <c r="K1736" s="815" t="s">
        <v>690</v>
      </c>
      <c r="L1736" s="815" t="s">
        <v>988</v>
      </c>
      <c r="M1736" s="815" t="s">
        <v>690</v>
      </c>
      <c r="N1736" s="816">
        <v>12</v>
      </c>
      <c r="P1736" s="815" t="s">
        <v>886</v>
      </c>
      <c r="Q1736" s="816">
        <v>1</v>
      </c>
      <c r="R1736" s="816">
        <v>1</v>
      </c>
      <c r="S1736" s="300"/>
    </row>
    <row r="1737" spans="1:19" ht="15">
      <c r="A1737" s="815" t="s">
        <v>942</v>
      </c>
      <c r="B1737" s="815" t="s">
        <v>681</v>
      </c>
      <c r="C1737" s="815" t="s">
        <v>809</v>
      </c>
      <c r="D1737" s="815" t="s">
        <v>812</v>
      </c>
      <c r="E1737" s="816">
        <v>177</v>
      </c>
      <c r="K1737" s="815" t="s">
        <v>690</v>
      </c>
      <c r="L1737" s="815" t="s">
        <v>988</v>
      </c>
      <c r="M1737" s="815" t="s">
        <v>691</v>
      </c>
      <c r="N1737" s="816">
        <v>13498</v>
      </c>
      <c r="P1737" s="815" t="s">
        <v>886</v>
      </c>
      <c r="Q1737" s="816">
        <v>2</v>
      </c>
      <c r="R1737" s="816">
        <v>13</v>
      </c>
      <c r="S1737" s="300"/>
    </row>
    <row r="1738" spans="1:19" ht="15">
      <c r="A1738" s="815" t="s">
        <v>942</v>
      </c>
      <c r="B1738" s="815" t="s">
        <v>681</v>
      </c>
      <c r="C1738" s="815" t="s">
        <v>809</v>
      </c>
      <c r="D1738" s="815" t="s">
        <v>811</v>
      </c>
      <c r="E1738" s="816">
        <v>82</v>
      </c>
      <c r="K1738" s="815" t="s">
        <v>690</v>
      </c>
      <c r="L1738" s="815" t="s">
        <v>989</v>
      </c>
      <c r="M1738" s="815" t="s">
        <v>677</v>
      </c>
      <c r="N1738" s="816">
        <v>10</v>
      </c>
      <c r="P1738" s="815" t="s">
        <v>886</v>
      </c>
      <c r="Q1738" s="816">
        <v>3</v>
      </c>
      <c r="R1738" s="816">
        <v>3</v>
      </c>
      <c r="S1738" s="300"/>
    </row>
    <row r="1739" spans="1:19" ht="15">
      <c r="A1739" s="815" t="s">
        <v>942</v>
      </c>
      <c r="B1739" s="815" t="s">
        <v>683</v>
      </c>
      <c r="C1739" s="815" t="s">
        <v>810</v>
      </c>
      <c r="D1739" s="815" t="s">
        <v>811</v>
      </c>
      <c r="E1739" s="816">
        <v>1</v>
      </c>
      <c r="K1739" s="815" t="s">
        <v>690</v>
      </c>
      <c r="L1739" s="815" t="s">
        <v>989</v>
      </c>
      <c r="M1739" s="815" t="s">
        <v>851</v>
      </c>
      <c r="N1739" s="816">
        <v>2</v>
      </c>
      <c r="P1739" s="815" t="s">
        <v>886</v>
      </c>
      <c r="Q1739" s="816">
        <v>4</v>
      </c>
      <c r="R1739" s="816">
        <v>30</v>
      </c>
      <c r="S1739" s="300"/>
    </row>
    <row r="1740" spans="1:19" ht="15">
      <c r="A1740" s="815" t="s">
        <v>942</v>
      </c>
      <c r="B1740" s="815" t="s">
        <v>683</v>
      </c>
      <c r="C1740" s="815" t="s">
        <v>809</v>
      </c>
      <c r="D1740" s="815" t="s">
        <v>812</v>
      </c>
      <c r="E1740" s="816">
        <v>2</v>
      </c>
      <c r="K1740" s="815" t="s">
        <v>690</v>
      </c>
      <c r="L1740" s="815" t="s">
        <v>989</v>
      </c>
      <c r="M1740" s="815" t="s">
        <v>852</v>
      </c>
      <c r="N1740" s="816">
        <v>9</v>
      </c>
      <c r="P1740" s="815" t="s">
        <v>886</v>
      </c>
      <c r="Q1740" s="816">
        <v>5</v>
      </c>
      <c r="R1740" s="816">
        <v>3</v>
      </c>
      <c r="S1740" s="300"/>
    </row>
    <row r="1741" spans="1:19" ht="15">
      <c r="A1741" s="815" t="s">
        <v>942</v>
      </c>
      <c r="B1741" s="815" t="s">
        <v>683</v>
      </c>
      <c r="C1741" s="815" t="s">
        <v>809</v>
      </c>
      <c r="D1741" s="815" t="s">
        <v>811</v>
      </c>
      <c r="E1741" s="816">
        <v>2</v>
      </c>
      <c r="K1741" s="815" t="s">
        <v>690</v>
      </c>
      <c r="L1741" s="815" t="s">
        <v>989</v>
      </c>
      <c r="M1741" s="815" t="s">
        <v>853</v>
      </c>
      <c r="N1741" s="816">
        <v>4</v>
      </c>
      <c r="P1741" s="815" t="s">
        <v>886</v>
      </c>
      <c r="Q1741" s="816">
        <v>6</v>
      </c>
      <c r="R1741" s="816">
        <v>1</v>
      </c>
      <c r="S1741" s="300"/>
    </row>
    <row r="1742" spans="1:19" ht="15">
      <c r="A1742" s="815" t="s">
        <v>942</v>
      </c>
      <c r="B1742" s="815" t="s">
        <v>815</v>
      </c>
      <c r="C1742" s="815" t="s">
        <v>810</v>
      </c>
      <c r="D1742" s="815" t="s">
        <v>811</v>
      </c>
      <c r="E1742" s="816">
        <v>1</v>
      </c>
      <c r="K1742" s="815" t="s">
        <v>690</v>
      </c>
      <c r="L1742" s="815" t="s">
        <v>989</v>
      </c>
      <c r="M1742" s="815" t="s">
        <v>854</v>
      </c>
      <c r="N1742" s="816">
        <v>226</v>
      </c>
      <c r="P1742" s="815" t="s">
        <v>886</v>
      </c>
      <c r="Q1742" s="816">
        <v>7</v>
      </c>
      <c r="R1742" s="816">
        <v>1</v>
      </c>
      <c r="S1742" s="300"/>
    </row>
    <row r="1743" spans="1:19" ht="15">
      <c r="A1743" s="815" t="s">
        <v>942</v>
      </c>
      <c r="B1743" s="815" t="s">
        <v>997</v>
      </c>
      <c r="C1743" s="815" t="s">
        <v>810</v>
      </c>
      <c r="D1743" s="815" t="s">
        <v>812</v>
      </c>
      <c r="E1743" s="816">
        <v>43</v>
      </c>
      <c r="K1743" s="815" t="s">
        <v>690</v>
      </c>
      <c r="L1743" s="815" t="s">
        <v>989</v>
      </c>
      <c r="M1743" s="815" t="s">
        <v>855</v>
      </c>
      <c r="N1743" s="816">
        <v>2</v>
      </c>
      <c r="P1743" s="815" t="s">
        <v>886</v>
      </c>
      <c r="Q1743" s="816">
        <v>8</v>
      </c>
      <c r="R1743" s="816">
        <v>1</v>
      </c>
      <c r="S1743" s="300"/>
    </row>
    <row r="1744" spans="1:19" ht="15">
      <c r="A1744" s="815" t="s">
        <v>942</v>
      </c>
      <c r="B1744" s="815" t="s">
        <v>997</v>
      </c>
      <c r="C1744" s="815" t="s">
        <v>810</v>
      </c>
      <c r="D1744" s="815" t="s">
        <v>811</v>
      </c>
      <c r="E1744" s="816">
        <v>17</v>
      </c>
      <c r="K1744" s="815" t="s">
        <v>690</v>
      </c>
      <c r="L1744" s="815" t="s">
        <v>989</v>
      </c>
      <c r="M1744" s="815" t="s">
        <v>681</v>
      </c>
      <c r="N1744" s="816">
        <v>2</v>
      </c>
      <c r="P1744" s="815" t="s">
        <v>888</v>
      </c>
      <c r="Q1744" s="816">
        <v>0</v>
      </c>
      <c r="R1744" s="816">
        <v>50</v>
      </c>
      <c r="S1744" s="300"/>
    </row>
    <row r="1745" spans="1:19" ht="15">
      <c r="A1745" s="815" t="s">
        <v>942</v>
      </c>
      <c r="B1745" s="815" t="s">
        <v>997</v>
      </c>
      <c r="C1745" s="815" t="s">
        <v>809</v>
      </c>
      <c r="D1745" s="815" t="s">
        <v>812</v>
      </c>
      <c r="E1745" s="816">
        <v>40</v>
      </c>
      <c r="K1745" s="815" t="s">
        <v>690</v>
      </c>
      <c r="L1745" s="815" t="s">
        <v>989</v>
      </c>
      <c r="M1745" s="815" t="s">
        <v>857</v>
      </c>
      <c r="N1745" s="816">
        <v>4</v>
      </c>
      <c r="P1745" s="815" t="s">
        <v>888</v>
      </c>
      <c r="Q1745" s="816">
        <v>1</v>
      </c>
      <c r="R1745" s="816">
        <v>271</v>
      </c>
      <c r="S1745" s="300"/>
    </row>
    <row r="1746" spans="1:19" ht="15">
      <c r="A1746" s="815" t="s">
        <v>942</v>
      </c>
      <c r="B1746" s="815" t="s">
        <v>997</v>
      </c>
      <c r="C1746" s="815" t="s">
        <v>809</v>
      </c>
      <c r="D1746" s="815" t="s">
        <v>811</v>
      </c>
      <c r="E1746" s="816">
        <v>36</v>
      </c>
      <c r="K1746" s="815" t="s">
        <v>690</v>
      </c>
      <c r="L1746" s="815" t="s">
        <v>989</v>
      </c>
      <c r="M1746" s="815" t="s">
        <v>864</v>
      </c>
      <c r="N1746" s="816">
        <v>5</v>
      </c>
      <c r="P1746" s="815" t="s">
        <v>888</v>
      </c>
      <c r="Q1746" s="816">
        <v>2</v>
      </c>
      <c r="R1746" s="816">
        <v>606</v>
      </c>
      <c r="S1746" s="300"/>
    </row>
    <row r="1747" spans="1:19" ht="15">
      <c r="A1747" s="815" t="s">
        <v>942</v>
      </c>
      <c r="B1747" s="815" t="s">
        <v>998</v>
      </c>
      <c r="C1747" s="815" t="s">
        <v>809</v>
      </c>
      <c r="D1747" s="815" t="s">
        <v>812</v>
      </c>
      <c r="E1747" s="816">
        <v>1</v>
      </c>
      <c r="K1747" s="815" t="s">
        <v>690</v>
      </c>
      <c r="L1747" s="815" t="s">
        <v>989</v>
      </c>
      <c r="M1747" s="815" t="s">
        <v>684</v>
      </c>
      <c r="N1747" s="816">
        <v>2</v>
      </c>
      <c r="P1747" s="815" t="s">
        <v>888</v>
      </c>
      <c r="Q1747" s="816">
        <v>3</v>
      </c>
      <c r="R1747" s="816">
        <v>250</v>
      </c>
      <c r="S1747" s="300"/>
    </row>
    <row r="1748" spans="1:19" ht="15">
      <c r="A1748" s="815" t="s">
        <v>942</v>
      </c>
      <c r="B1748" s="815" t="s">
        <v>998</v>
      </c>
      <c r="C1748" s="815" t="s">
        <v>809</v>
      </c>
      <c r="D1748" s="815" t="s">
        <v>811</v>
      </c>
      <c r="E1748" s="816">
        <v>1</v>
      </c>
      <c r="K1748" s="815" t="s">
        <v>690</v>
      </c>
      <c r="L1748" s="815" t="s">
        <v>989</v>
      </c>
      <c r="M1748" s="815" t="s">
        <v>687</v>
      </c>
      <c r="N1748" s="816">
        <v>2632</v>
      </c>
      <c r="P1748" s="815" t="s">
        <v>888</v>
      </c>
      <c r="Q1748" s="816">
        <v>4</v>
      </c>
      <c r="R1748" s="816">
        <v>2422</v>
      </c>
      <c r="S1748" s="300"/>
    </row>
    <row r="1749" spans="1:19" ht="15">
      <c r="A1749" s="815" t="s">
        <v>971</v>
      </c>
      <c r="B1749" s="815" t="s">
        <v>677</v>
      </c>
      <c r="C1749" s="815" t="s">
        <v>810</v>
      </c>
      <c r="D1749" s="815" t="s">
        <v>812</v>
      </c>
      <c r="E1749" s="816">
        <v>1650</v>
      </c>
      <c r="K1749" s="815" t="s">
        <v>690</v>
      </c>
      <c r="L1749" s="815" t="s">
        <v>989</v>
      </c>
      <c r="M1749" s="815" t="s">
        <v>689</v>
      </c>
      <c r="N1749" s="816">
        <v>1</v>
      </c>
      <c r="P1749" s="815" t="s">
        <v>888</v>
      </c>
      <c r="Q1749" s="816">
        <v>5</v>
      </c>
      <c r="R1749" s="816">
        <v>197</v>
      </c>
      <c r="S1749" s="300"/>
    </row>
    <row r="1750" spans="1:19" ht="15">
      <c r="A1750" s="815" t="s">
        <v>971</v>
      </c>
      <c r="B1750" s="815" t="s">
        <v>677</v>
      </c>
      <c r="C1750" s="815" t="s">
        <v>810</v>
      </c>
      <c r="D1750" s="815" t="s">
        <v>811</v>
      </c>
      <c r="E1750" s="816">
        <v>1359</v>
      </c>
      <c r="K1750" s="815" t="s">
        <v>690</v>
      </c>
      <c r="L1750" s="815" t="s">
        <v>989</v>
      </c>
      <c r="M1750" s="815" t="s">
        <v>690</v>
      </c>
      <c r="N1750" s="816">
        <v>1</v>
      </c>
      <c r="P1750" s="815" t="s">
        <v>888</v>
      </c>
      <c r="Q1750" s="816">
        <v>6</v>
      </c>
      <c r="R1750" s="816">
        <v>188</v>
      </c>
      <c r="S1750" s="300"/>
    </row>
    <row r="1751" spans="1:19" ht="15">
      <c r="A1751" s="815" t="s">
        <v>971</v>
      </c>
      <c r="B1751" s="815" t="s">
        <v>677</v>
      </c>
      <c r="C1751" s="815" t="s">
        <v>809</v>
      </c>
      <c r="D1751" s="815" t="s">
        <v>812</v>
      </c>
      <c r="E1751" s="816">
        <v>1561</v>
      </c>
      <c r="K1751" s="815" t="s">
        <v>690</v>
      </c>
      <c r="L1751" s="815" t="s">
        <v>989</v>
      </c>
      <c r="M1751" s="815" t="s">
        <v>691</v>
      </c>
      <c r="N1751" s="816">
        <v>213</v>
      </c>
      <c r="P1751" s="815" t="s">
        <v>888</v>
      </c>
      <c r="Q1751" s="816">
        <v>7</v>
      </c>
      <c r="R1751" s="816">
        <v>131</v>
      </c>
      <c r="S1751" s="300"/>
    </row>
    <row r="1752" spans="1:19" ht="15">
      <c r="A1752" s="815" t="s">
        <v>971</v>
      </c>
      <c r="B1752" s="815" t="s">
        <v>677</v>
      </c>
      <c r="C1752" s="815" t="s">
        <v>809</v>
      </c>
      <c r="D1752" s="815" t="s">
        <v>811</v>
      </c>
      <c r="E1752" s="816">
        <v>1228</v>
      </c>
      <c r="K1752" s="815" t="s">
        <v>690</v>
      </c>
      <c r="L1752" s="815" t="s">
        <v>990</v>
      </c>
      <c r="M1752" s="815" t="s">
        <v>848</v>
      </c>
      <c r="N1752" s="816">
        <v>1</v>
      </c>
      <c r="P1752" s="815" t="s">
        <v>888</v>
      </c>
      <c r="Q1752" s="816">
        <v>8</v>
      </c>
      <c r="R1752" s="816">
        <v>95</v>
      </c>
      <c r="S1752" s="300"/>
    </row>
    <row r="1753" spans="1:19" ht="15">
      <c r="A1753" s="815" t="s">
        <v>971</v>
      </c>
      <c r="B1753" s="815" t="s">
        <v>681</v>
      </c>
      <c r="C1753" s="815" t="s">
        <v>810</v>
      </c>
      <c r="D1753" s="815" t="s">
        <v>812</v>
      </c>
      <c r="E1753" s="816">
        <v>721</v>
      </c>
      <c r="K1753" s="815" t="s">
        <v>690</v>
      </c>
      <c r="L1753" s="815" t="s">
        <v>990</v>
      </c>
      <c r="M1753" s="815" t="s">
        <v>852</v>
      </c>
      <c r="N1753" s="816">
        <v>7</v>
      </c>
      <c r="P1753" s="815" t="s">
        <v>888</v>
      </c>
      <c r="Q1753" s="816">
        <v>9</v>
      </c>
      <c r="R1753" s="816">
        <v>56</v>
      </c>
      <c r="S1753" s="300"/>
    </row>
    <row r="1754" spans="1:19" ht="15">
      <c r="A1754" s="815" t="s">
        <v>971</v>
      </c>
      <c r="B1754" s="815" t="s">
        <v>681</v>
      </c>
      <c r="C1754" s="815" t="s">
        <v>810</v>
      </c>
      <c r="D1754" s="815" t="s">
        <v>811</v>
      </c>
      <c r="E1754" s="816">
        <v>893</v>
      </c>
      <c r="K1754" s="815" t="s">
        <v>690</v>
      </c>
      <c r="L1754" s="815" t="s">
        <v>990</v>
      </c>
      <c r="M1754" s="815" t="s">
        <v>853</v>
      </c>
      <c r="N1754" s="816">
        <v>19</v>
      </c>
      <c r="P1754" s="815" t="s">
        <v>888</v>
      </c>
      <c r="Q1754" s="816">
        <v>10</v>
      </c>
      <c r="R1754" s="816">
        <v>21</v>
      </c>
      <c r="S1754" s="300"/>
    </row>
    <row r="1755" spans="1:19" ht="15">
      <c r="A1755" s="815" t="s">
        <v>971</v>
      </c>
      <c r="B1755" s="815" t="s">
        <v>681</v>
      </c>
      <c r="C1755" s="815" t="s">
        <v>809</v>
      </c>
      <c r="D1755" s="815" t="s">
        <v>812</v>
      </c>
      <c r="E1755" s="816">
        <v>817</v>
      </c>
      <c r="K1755" s="815" t="s">
        <v>690</v>
      </c>
      <c r="L1755" s="815" t="s">
        <v>990</v>
      </c>
      <c r="M1755" s="815" t="s">
        <v>854</v>
      </c>
      <c r="N1755" s="816">
        <v>2</v>
      </c>
      <c r="P1755" s="815" t="s">
        <v>888</v>
      </c>
      <c r="Q1755" s="816">
        <v>11</v>
      </c>
      <c r="R1755" s="816">
        <v>8</v>
      </c>
      <c r="S1755" s="300"/>
    </row>
    <row r="1756" spans="1:19" ht="15">
      <c r="A1756" s="815" t="s">
        <v>971</v>
      </c>
      <c r="B1756" s="815" t="s">
        <v>681</v>
      </c>
      <c r="C1756" s="815" t="s">
        <v>809</v>
      </c>
      <c r="D1756" s="815" t="s">
        <v>811</v>
      </c>
      <c r="E1756" s="816">
        <v>829</v>
      </c>
      <c r="K1756" s="815" t="s">
        <v>690</v>
      </c>
      <c r="L1756" s="815" t="s">
        <v>990</v>
      </c>
      <c r="M1756" s="815" t="s">
        <v>681</v>
      </c>
      <c r="N1756" s="816">
        <v>2</v>
      </c>
      <c r="P1756" s="815" t="s">
        <v>888</v>
      </c>
      <c r="Q1756" s="816">
        <v>12</v>
      </c>
      <c r="R1756" s="816">
        <v>12</v>
      </c>
      <c r="S1756" s="300"/>
    </row>
    <row r="1757" spans="1:19" ht="15">
      <c r="A1757" s="815" t="s">
        <v>971</v>
      </c>
      <c r="B1757" s="815" t="s">
        <v>683</v>
      </c>
      <c r="C1757" s="815" t="s">
        <v>810</v>
      </c>
      <c r="D1757" s="815" t="s">
        <v>812</v>
      </c>
      <c r="E1757" s="816">
        <v>8</v>
      </c>
      <c r="K1757" s="815" t="s">
        <v>690</v>
      </c>
      <c r="L1757" s="815" t="s">
        <v>990</v>
      </c>
      <c r="M1757" s="815" t="s">
        <v>857</v>
      </c>
      <c r="N1757" s="816">
        <v>10</v>
      </c>
      <c r="P1757" s="815" t="s">
        <v>890</v>
      </c>
      <c r="Q1757" s="816">
        <v>0</v>
      </c>
      <c r="R1757" s="816">
        <v>3</v>
      </c>
      <c r="S1757" s="300"/>
    </row>
    <row r="1758" spans="1:19" ht="15">
      <c r="A1758" s="815" t="s">
        <v>971</v>
      </c>
      <c r="B1758" s="815" t="s">
        <v>683</v>
      </c>
      <c r="C1758" s="815" t="s">
        <v>810</v>
      </c>
      <c r="D1758" s="815" t="s">
        <v>811</v>
      </c>
      <c r="E1758" s="816">
        <v>11</v>
      </c>
      <c r="K1758" s="815" t="s">
        <v>690</v>
      </c>
      <c r="L1758" s="815" t="s">
        <v>990</v>
      </c>
      <c r="M1758" s="815" t="s">
        <v>859</v>
      </c>
      <c r="N1758" s="816">
        <v>4</v>
      </c>
      <c r="P1758" s="815" t="s">
        <v>890</v>
      </c>
      <c r="Q1758" s="816">
        <v>1</v>
      </c>
      <c r="R1758" s="816">
        <v>12</v>
      </c>
      <c r="S1758" s="300"/>
    </row>
    <row r="1759" spans="1:19" ht="15">
      <c r="A1759" s="815" t="s">
        <v>971</v>
      </c>
      <c r="B1759" s="815" t="s">
        <v>683</v>
      </c>
      <c r="C1759" s="815" t="s">
        <v>809</v>
      </c>
      <c r="D1759" s="815" t="s">
        <v>812</v>
      </c>
      <c r="E1759" s="816">
        <v>12</v>
      </c>
      <c r="K1759" s="815" t="s">
        <v>690</v>
      </c>
      <c r="L1759" s="815" t="s">
        <v>990</v>
      </c>
      <c r="M1759" s="815" t="s">
        <v>864</v>
      </c>
      <c r="N1759" s="816">
        <v>4</v>
      </c>
      <c r="P1759" s="815" t="s">
        <v>890</v>
      </c>
      <c r="Q1759" s="816">
        <v>2</v>
      </c>
      <c r="R1759" s="816">
        <v>27</v>
      </c>
      <c r="S1759" s="300"/>
    </row>
    <row r="1760" spans="1:19" ht="15">
      <c r="A1760" s="815" t="s">
        <v>971</v>
      </c>
      <c r="B1760" s="815" t="s">
        <v>683</v>
      </c>
      <c r="C1760" s="815" t="s">
        <v>809</v>
      </c>
      <c r="D1760" s="815" t="s">
        <v>811</v>
      </c>
      <c r="E1760" s="816">
        <v>8</v>
      </c>
      <c r="K1760" s="815" t="s">
        <v>690</v>
      </c>
      <c r="L1760" s="815" t="s">
        <v>990</v>
      </c>
      <c r="M1760" s="815" t="s">
        <v>684</v>
      </c>
      <c r="N1760" s="816">
        <v>1</v>
      </c>
      <c r="P1760" s="815" t="s">
        <v>890</v>
      </c>
      <c r="Q1760" s="816">
        <v>3</v>
      </c>
      <c r="R1760" s="816">
        <v>14</v>
      </c>
      <c r="S1760" s="300"/>
    </row>
    <row r="1761" spans="1:19" ht="15">
      <c r="A1761" s="815" t="s">
        <v>971</v>
      </c>
      <c r="B1761" s="815" t="s">
        <v>815</v>
      </c>
      <c r="C1761" s="815" t="s">
        <v>809</v>
      </c>
      <c r="D1761" s="815" t="s">
        <v>812</v>
      </c>
      <c r="E1761" s="816">
        <v>2</v>
      </c>
      <c r="K1761" s="815" t="s">
        <v>690</v>
      </c>
      <c r="L1761" s="815" t="s">
        <v>990</v>
      </c>
      <c r="M1761" s="815" t="s">
        <v>687</v>
      </c>
      <c r="N1761" s="816">
        <v>5316</v>
      </c>
      <c r="P1761" s="815" t="s">
        <v>890</v>
      </c>
      <c r="Q1761" s="816">
        <v>4</v>
      </c>
      <c r="R1761" s="816">
        <v>120</v>
      </c>
      <c r="S1761" s="300"/>
    </row>
    <row r="1762" spans="1:19" ht="15">
      <c r="A1762" s="815" t="s">
        <v>971</v>
      </c>
      <c r="B1762" s="815" t="s">
        <v>815</v>
      </c>
      <c r="C1762" s="815" t="s">
        <v>809</v>
      </c>
      <c r="D1762" s="815" t="s">
        <v>811</v>
      </c>
      <c r="E1762" s="816">
        <v>2</v>
      </c>
      <c r="K1762" s="815" t="s">
        <v>690</v>
      </c>
      <c r="L1762" s="815" t="s">
        <v>990</v>
      </c>
      <c r="M1762" s="815" t="s">
        <v>689</v>
      </c>
      <c r="N1762" s="816">
        <v>2</v>
      </c>
      <c r="P1762" s="815" t="s">
        <v>890</v>
      </c>
      <c r="Q1762" s="816">
        <v>5</v>
      </c>
      <c r="R1762" s="816">
        <v>18</v>
      </c>
      <c r="S1762" s="300"/>
    </row>
    <row r="1763" spans="1:19" ht="15">
      <c r="A1763" s="815" t="s">
        <v>971</v>
      </c>
      <c r="B1763" s="815" t="s">
        <v>814</v>
      </c>
      <c r="C1763" s="815" t="s">
        <v>809</v>
      </c>
      <c r="D1763" s="815" t="s">
        <v>811</v>
      </c>
      <c r="E1763" s="816">
        <v>1</v>
      </c>
      <c r="K1763" s="815" t="s">
        <v>690</v>
      </c>
      <c r="L1763" s="815" t="s">
        <v>990</v>
      </c>
      <c r="M1763" s="815" t="s">
        <v>690</v>
      </c>
      <c r="N1763" s="816">
        <v>2</v>
      </c>
      <c r="P1763" s="815" t="s">
        <v>890</v>
      </c>
      <c r="Q1763" s="816">
        <v>6</v>
      </c>
      <c r="R1763" s="816">
        <v>12</v>
      </c>
      <c r="S1763" s="300"/>
    </row>
    <row r="1764" spans="1:19" ht="15">
      <c r="A1764" s="815" t="s">
        <v>971</v>
      </c>
      <c r="B1764" s="815" t="s">
        <v>997</v>
      </c>
      <c r="C1764" s="815" t="s">
        <v>810</v>
      </c>
      <c r="D1764" s="815" t="s">
        <v>812</v>
      </c>
      <c r="E1764" s="816">
        <v>673</v>
      </c>
      <c r="K1764" s="815" t="s">
        <v>690</v>
      </c>
      <c r="L1764" s="815" t="s">
        <v>990</v>
      </c>
      <c r="M1764" s="815" t="s">
        <v>691</v>
      </c>
      <c r="N1764" s="816">
        <v>444</v>
      </c>
      <c r="P1764" s="815" t="s">
        <v>890</v>
      </c>
      <c r="Q1764" s="816">
        <v>7</v>
      </c>
      <c r="R1764" s="816">
        <v>6</v>
      </c>
      <c r="S1764" s="300"/>
    </row>
    <row r="1765" spans="1:19" ht="15">
      <c r="A1765" s="815" t="s">
        <v>971</v>
      </c>
      <c r="B1765" s="815" t="s">
        <v>997</v>
      </c>
      <c r="C1765" s="815" t="s">
        <v>810</v>
      </c>
      <c r="D1765" s="815" t="s">
        <v>811</v>
      </c>
      <c r="E1765" s="816">
        <v>702</v>
      </c>
      <c r="K1765" s="815" t="s">
        <v>691</v>
      </c>
      <c r="L1765" s="815" t="s">
        <v>866</v>
      </c>
      <c r="M1765" s="815" t="s">
        <v>677</v>
      </c>
      <c r="N1765" s="816">
        <v>2394</v>
      </c>
      <c r="P1765" s="815" t="s">
        <v>890</v>
      </c>
      <c r="Q1765" s="816">
        <v>8</v>
      </c>
      <c r="R1765" s="816">
        <v>4</v>
      </c>
      <c r="S1765" s="300"/>
    </row>
    <row r="1766" spans="1:19" ht="15">
      <c r="A1766" s="815" t="s">
        <v>971</v>
      </c>
      <c r="B1766" s="815" t="s">
        <v>997</v>
      </c>
      <c r="C1766" s="815" t="s">
        <v>809</v>
      </c>
      <c r="D1766" s="815" t="s">
        <v>812</v>
      </c>
      <c r="E1766" s="816">
        <v>580</v>
      </c>
      <c r="K1766" s="815" t="s">
        <v>691</v>
      </c>
      <c r="L1766" s="815" t="s">
        <v>866</v>
      </c>
      <c r="M1766" s="815" t="s">
        <v>847</v>
      </c>
      <c r="N1766" s="816">
        <v>360</v>
      </c>
      <c r="P1766" s="815" t="s">
        <v>890</v>
      </c>
      <c r="Q1766" s="816">
        <v>9</v>
      </c>
      <c r="R1766" s="816">
        <v>2</v>
      </c>
      <c r="S1766" s="300"/>
    </row>
    <row r="1767" spans="1:19" ht="15">
      <c r="A1767" s="815" t="s">
        <v>971</v>
      </c>
      <c r="B1767" s="815" t="s">
        <v>997</v>
      </c>
      <c r="C1767" s="815" t="s">
        <v>809</v>
      </c>
      <c r="D1767" s="815" t="s">
        <v>811</v>
      </c>
      <c r="E1767" s="816">
        <v>604</v>
      </c>
      <c r="K1767" s="815" t="s">
        <v>691</v>
      </c>
      <c r="L1767" s="815" t="s">
        <v>866</v>
      </c>
      <c r="M1767" s="815" t="s">
        <v>848</v>
      </c>
      <c r="N1767" s="816">
        <v>330</v>
      </c>
      <c r="P1767" s="815" t="s">
        <v>890</v>
      </c>
      <c r="Q1767" s="816">
        <v>10</v>
      </c>
      <c r="R1767" s="816">
        <v>3</v>
      </c>
      <c r="S1767" s="300"/>
    </row>
    <row r="1768" spans="1:19" ht="15">
      <c r="A1768" s="815" t="s">
        <v>971</v>
      </c>
      <c r="B1768" s="815" t="s">
        <v>998</v>
      </c>
      <c r="C1768" s="815" t="s">
        <v>810</v>
      </c>
      <c r="D1768" s="815" t="s">
        <v>812</v>
      </c>
      <c r="E1768" s="816">
        <v>3</v>
      </c>
      <c r="K1768" s="815" t="s">
        <v>691</v>
      </c>
      <c r="L1768" s="815" t="s">
        <v>866</v>
      </c>
      <c r="M1768" s="815" t="s">
        <v>851</v>
      </c>
      <c r="N1768" s="816">
        <v>560</v>
      </c>
      <c r="P1768" s="815" t="s">
        <v>890</v>
      </c>
      <c r="Q1768" s="816">
        <v>11</v>
      </c>
      <c r="R1768" s="816">
        <v>3</v>
      </c>
      <c r="S1768" s="300"/>
    </row>
    <row r="1769" spans="1:19" ht="15">
      <c r="A1769" s="815" t="s">
        <v>971</v>
      </c>
      <c r="B1769" s="815" t="s">
        <v>998</v>
      </c>
      <c r="C1769" s="815" t="s">
        <v>810</v>
      </c>
      <c r="D1769" s="815" t="s">
        <v>811</v>
      </c>
      <c r="E1769" s="816">
        <v>1</v>
      </c>
      <c r="K1769" s="815" t="s">
        <v>691</v>
      </c>
      <c r="L1769" s="815" t="s">
        <v>866</v>
      </c>
      <c r="M1769" s="815" t="s">
        <v>852</v>
      </c>
      <c r="N1769" s="816">
        <v>27</v>
      </c>
      <c r="P1769" s="815" t="s">
        <v>890</v>
      </c>
      <c r="Q1769" s="816">
        <v>12</v>
      </c>
      <c r="R1769" s="816">
        <v>1</v>
      </c>
      <c r="S1769" s="300"/>
    </row>
    <row r="1770" spans="1:19" ht="15">
      <c r="A1770" s="815" t="s">
        <v>971</v>
      </c>
      <c r="B1770" s="815" t="s">
        <v>998</v>
      </c>
      <c r="C1770" s="815" t="s">
        <v>809</v>
      </c>
      <c r="D1770" s="815" t="s">
        <v>812</v>
      </c>
      <c r="E1770" s="816">
        <v>2</v>
      </c>
      <c r="K1770" s="815" t="s">
        <v>691</v>
      </c>
      <c r="L1770" s="815" t="s">
        <v>866</v>
      </c>
      <c r="M1770" s="815" t="s">
        <v>853</v>
      </c>
      <c r="N1770" s="816">
        <v>966</v>
      </c>
      <c r="P1770" s="815" t="s">
        <v>892</v>
      </c>
      <c r="Q1770" s="816">
        <v>1</v>
      </c>
      <c r="R1770" s="816">
        <v>1</v>
      </c>
      <c r="S1770" s="300"/>
    </row>
    <row r="1771" spans="1:19" ht="15">
      <c r="A1771" s="815" t="s">
        <v>971</v>
      </c>
      <c r="B1771" s="815" t="s">
        <v>998</v>
      </c>
      <c r="C1771" s="815" t="s">
        <v>809</v>
      </c>
      <c r="D1771" s="815" t="s">
        <v>811</v>
      </c>
      <c r="E1771" s="816">
        <v>1</v>
      </c>
      <c r="K1771" s="815" t="s">
        <v>691</v>
      </c>
      <c r="L1771" s="815" t="s">
        <v>866</v>
      </c>
      <c r="M1771" s="815" t="s">
        <v>854</v>
      </c>
      <c r="N1771" s="816">
        <v>699</v>
      </c>
      <c r="P1771" s="815" t="s">
        <v>892</v>
      </c>
      <c r="Q1771" s="816">
        <v>2</v>
      </c>
      <c r="R1771" s="816">
        <v>2</v>
      </c>
      <c r="S1771" s="300"/>
    </row>
    <row r="1772" spans="1:19" ht="15">
      <c r="A1772" s="815" t="s">
        <v>944</v>
      </c>
      <c r="B1772" s="815" t="s">
        <v>677</v>
      </c>
      <c r="C1772" s="815" t="s">
        <v>810</v>
      </c>
      <c r="D1772" s="815" t="s">
        <v>812</v>
      </c>
      <c r="E1772" s="816">
        <v>491</v>
      </c>
      <c r="K1772" s="815" t="s">
        <v>691</v>
      </c>
      <c r="L1772" s="815" t="s">
        <v>866</v>
      </c>
      <c r="M1772" s="815" t="s">
        <v>855</v>
      </c>
      <c r="N1772" s="816">
        <v>22</v>
      </c>
      <c r="P1772" s="815" t="s">
        <v>892</v>
      </c>
      <c r="Q1772" s="816">
        <v>4</v>
      </c>
      <c r="R1772" s="816">
        <v>15</v>
      </c>
      <c r="S1772" s="300"/>
    </row>
    <row r="1773" spans="1:19" ht="15">
      <c r="A1773" s="815" t="s">
        <v>944</v>
      </c>
      <c r="B1773" s="815" t="s">
        <v>677</v>
      </c>
      <c r="C1773" s="815" t="s">
        <v>810</v>
      </c>
      <c r="D1773" s="815" t="s">
        <v>811</v>
      </c>
      <c r="E1773" s="816">
        <v>171</v>
      </c>
      <c r="K1773" s="815" t="s">
        <v>691</v>
      </c>
      <c r="L1773" s="815" t="s">
        <v>866</v>
      </c>
      <c r="M1773" s="815" t="s">
        <v>856</v>
      </c>
      <c r="N1773" s="816">
        <v>3</v>
      </c>
      <c r="P1773" s="815" t="s">
        <v>892</v>
      </c>
      <c r="Q1773" s="816">
        <v>5</v>
      </c>
      <c r="R1773" s="816">
        <v>1</v>
      </c>
      <c r="S1773" s="300"/>
    </row>
    <row r="1774" spans="1:19" ht="15">
      <c r="A1774" s="815" t="s">
        <v>944</v>
      </c>
      <c r="B1774" s="815" t="s">
        <v>677</v>
      </c>
      <c r="C1774" s="815" t="s">
        <v>809</v>
      </c>
      <c r="D1774" s="815" t="s">
        <v>812</v>
      </c>
      <c r="E1774" s="816">
        <v>522</v>
      </c>
      <c r="K1774" s="815" t="s">
        <v>691</v>
      </c>
      <c r="L1774" s="815" t="s">
        <v>866</v>
      </c>
      <c r="M1774" s="815" t="s">
        <v>681</v>
      </c>
      <c r="N1774" s="816">
        <v>4418</v>
      </c>
      <c r="P1774" s="815" t="s">
        <v>893</v>
      </c>
      <c r="Q1774" s="816">
        <v>1</v>
      </c>
      <c r="R1774" s="816">
        <v>4</v>
      </c>
      <c r="S1774" s="300"/>
    </row>
    <row r="1775" spans="1:19" ht="15">
      <c r="A1775" s="815" t="s">
        <v>944</v>
      </c>
      <c r="B1775" s="815" t="s">
        <v>677</v>
      </c>
      <c r="C1775" s="815" t="s">
        <v>809</v>
      </c>
      <c r="D1775" s="815" t="s">
        <v>811</v>
      </c>
      <c r="E1775" s="816">
        <v>159</v>
      </c>
      <c r="K1775" s="815" t="s">
        <v>691</v>
      </c>
      <c r="L1775" s="815" t="s">
        <v>866</v>
      </c>
      <c r="M1775" s="815" t="s">
        <v>857</v>
      </c>
      <c r="N1775" s="816">
        <v>2075</v>
      </c>
      <c r="P1775" s="815" t="s">
        <v>893</v>
      </c>
      <c r="Q1775" s="816">
        <v>2</v>
      </c>
      <c r="R1775" s="816">
        <v>8</v>
      </c>
      <c r="S1775" s="300"/>
    </row>
    <row r="1776" spans="1:19" ht="15">
      <c r="A1776" s="815" t="s">
        <v>944</v>
      </c>
      <c r="B1776" s="815" t="s">
        <v>681</v>
      </c>
      <c r="C1776" s="815" t="s">
        <v>810</v>
      </c>
      <c r="D1776" s="815" t="s">
        <v>812</v>
      </c>
      <c r="E1776" s="816">
        <v>6</v>
      </c>
      <c r="K1776" s="815" t="s">
        <v>691</v>
      </c>
      <c r="L1776" s="815" t="s">
        <v>866</v>
      </c>
      <c r="M1776" s="815" t="s">
        <v>858</v>
      </c>
      <c r="N1776" s="816">
        <v>2241</v>
      </c>
      <c r="P1776" s="815" t="s">
        <v>893</v>
      </c>
      <c r="Q1776" s="816">
        <v>3</v>
      </c>
      <c r="R1776" s="816">
        <v>5</v>
      </c>
      <c r="S1776" s="300"/>
    </row>
    <row r="1777" spans="1:19" ht="15">
      <c r="A1777" s="815" t="s">
        <v>944</v>
      </c>
      <c r="B1777" s="815" t="s">
        <v>681</v>
      </c>
      <c r="C1777" s="815" t="s">
        <v>810</v>
      </c>
      <c r="D1777" s="815" t="s">
        <v>811</v>
      </c>
      <c r="E1777" s="816">
        <v>9</v>
      </c>
      <c r="K1777" s="815" t="s">
        <v>691</v>
      </c>
      <c r="L1777" s="815" t="s">
        <v>866</v>
      </c>
      <c r="M1777" s="815" t="s">
        <v>859</v>
      </c>
      <c r="N1777" s="816">
        <v>712</v>
      </c>
      <c r="P1777" s="815" t="s">
        <v>893</v>
      </c>
      <c r="Q1777" s="816">
        <v>4</v>
      </c>
      <c r="R1777" s="816">
        <v>45</v>
      </c>
      <c r="S1777" s="300"/>
    </row>
    <row r="1778" spans="1:19" ht="15">
      <c r="A1778" s="815" t="s">
        <v>944</v>
      </c>
      <c r="B1778" s="815" t="s">
        <v>681</v>
      </c>
      <c r="C1778" s="815" t="s">
        <v>809</v>
      </c>
      <c r="D1778" s="815" t="s">
        <v>812</v>
      </c>
      <c r="E1778" s="816">
        <v>12</v>
      </c>
      <c r="K1778" s="815" t="s">
        <v>691</v>
      </c>
      <c r="L1778" s="815" t="s">
        <v>866</v>
      </c>
      <c r="M1778" s="815" t="s">
        <v>860</v>
      </c>
      <c r="N1778" s="816">
        <v>43</v>
      </c>
      <c r="P1778" s="815" t="s">
        <v>893</v>
      </c>
      <c r="Q1778" s="816">
        <v>5</v>
      </c>
      <c r="R1778" s="816">
        <v>9</v>
      </c>
      <c r="S1778" s="300"/>
    </row>
    <row r="1779" spans="1:19" ht="15">
      <c r="A1779" s="815" t="s">
        <v>944</v>
      </c>
      <c r="B1779" s="815" t="s">
        <v>681</v>
      </c>
      <c r="C1779" s="815" t="s">
        <v>809</v>
      </c>
      <c r="D1779" s="815" t="s">
        <v>811</v>
      </c>
      <c r="E1779" s="816">
        <v>8</v>
      </c>
      <c r="K1779" s="815" t="s">
        <v>691</v>
      </c>
      <c r="L1779" s="815" t="s">
        <v>866</v>
      </c>
      <c r="M1779" s="815" t="s">
        <v>861</v>
      </c>
      <c r="N1779" s="816">
        <v>119</v>
      </c>
      <c r="P1779" s="815" t="s">
        <v>893</v>
      </c>
      <c r="Q1779" s="816">
        <v>6</v>
      </c>
      <c r="R1779" s="816">
        <v>5</v>
      </c>
      <c r="S1779" s="300"/>
    </row>
    <row r="1780" spans="1:19" ht="15">
      <c r="A1780" s="815" t="s">
        <v>944</v>
      </c>
      <c r="B1780" s="815" t="s">
        <v>997</v>
      </c>
      <c r="C1780" s="815" t="s">
        <v>810</v>
      </c>
      <c r="D1780" s="815" t="s">
        <v>812</v>
      </c>
      <c r="E1780" s="816">
        <v>1923</v>
      </c>
      <c r="K1780" s="815" t="s">
        <v>691</v>
      </c>
      <c r="L1780" s="815" t="s">
        <v>866</v>
      </c>
      <c r="M1780" s="815" t="s">
        <v>863</v>
      </c>
      <c r="N1780" s="816">
        <v>6291</v>
      </c>
      <c r="P1780" s="815" t="s">
        <v>893</v>
      </c>
      <c r="Q1780" s="816">
        <v>7</v>
      </c>
      <c r="R1780" s="816">
        <v>1</v>
      </c>
      <c r="S1780" s="300"/>
    </row>
    <row r="1781" spans="1:19" ht="15">
      <c r="A1781" s="815" t="s">
        <v>944</v>
      </c>
      <c r="B1781" s="815" t="s">
        <v>997</v>
      </c>
      <c r="C1781" s="815" t="s">
        <v>810</v>
      </c>
      <c r="D1781" s="815" t="s">
        <v>811</v>
      </c>
      <c r="E1781" s="816">
        <v>531</v>
      </c>
      <c r="K1781" s="815" t="s">
        <v>691</v>
      </c>
      <c r="L1781" s="815" t="s">
        <v>866</v>
      </c>
      <c r="M1781" s="815" t="s">
        <v>864</v>
      </c>
      <c r="N1781" s="816">
        <v>4636</v>
      </c>
      <c r="P1781" s="815" t="s">
        <v>893</v>
      </c>
      <c r="Q1781" s="816">
        <v>8</v>
      </c>
      <c r="R1781" s="816">
        <v>3</v>
      </c>
      <c r="S1781" s="300"/>
    </row>
    <row r="1782" spans="1:19" ht="15">
      <c r="A1782" s="815" t="s">
        <v>944</v>
      </c>
      <c r="B1782" s="815" t="s">
        <v>997</v>
      </c>
      <c r="C1782" s="815" t="s">
        <v>809</v>
      </c>
      <c r="D1782" s="815" t="s">
        <v>812</v>
      </c>
      <c r="E1782" s="816">
        <v>2177</v>
      </c>
      <c r="K1782" s="815" t="s">
        <v>691</v>
      </c>
      <c r="L1782" s="815" t="s">
        <v>866</v>
      </c>
      <c r="M1782" s="815" t="s">
        <v>865</v>
      </c>
      <c r="N1782" s="816">
        <v>7</v>
      </c>
      <c r="P1782" s="815" t="s">
        <v>893</v>
      </c>
      <c r="Q1782" s="816">
        <v>9</v>
      </c>
      <c r="R1782" s="816">
        <v>2</v>
      </c>
      <c r="S1782" s="300"/>
    </row>
    <row r="1783" spans="1:19" ht="15">
      <c r="A1783" s="815" t="s">
        <v>944</v>
      </c>
      <c r="B1783" s="815" t="s">
        <v>997</v>
      </c>
      <c r="C1783" s="815" t="s">
        <v>809</v>
      </c>
      <c r="D1783" s="815" t="s">
        <v>811</v>
      </c>
      <c r="E1783" s="816">
        <v>508</v>
      </c>
      <c r="K1783" s="815" t="s">
        <v>691</v>
      </c>
      <c r="L1783" s="815" t="s">
        <v>866</v>
      </c>
      <c r="M1783" s="815" t="s">
        <v>684</v>
      </c>
      <c r="N1783" s="816">
        <v>3</v>
      </c>
      <c r="P1783" s="815" t="s">
        <v>893</v>
      </c>
      <c r="Q1783" s="816">
        <v>11</v>
      </c>
      <c r="R1783" s="816">
        <v>2</v>
      </c>
      <c r="S1783" s="300"/>
    </row>
    <row r="1784" spans="1:19" ht="15">
      <c r="A1784" s="815" t="s">
        <v>972</v>
      </c>
      <c r="B1784" s="815" t="s">
        <v>996</v>
      </c>
      <c r="C1784" s="815" t="s">
        <v>810</v>
      </c>
      <c r="D1784" s="815" t="s">
        <v>812</v>
      </c>
      <c r="E1784" s="816">
        <v>1</v>
      </c>
      <c r="K1784" s="815" t="s">
        <v>691</v>
      </c>
      <c r="L1784" s="815" t="s">
        <v>866</v>
      </c>
      <c r="M1784" s="815" t="s">
        <v>687</v>
      </c>
      <c r="N1784" s="816">
        <v>491016</v>
      </c>
      <c r="P1784" s="815" t="s">
        <v>894</v>
      </c>
      <c r="Q1784" s="816">
        <v>0</v>
      </c>
      <c r="R1784" s="816">
        <v>7</v>
      </c>
      <c r="S1784" s="300"/>
    </row>
    <row r="1785" spans="1:19" ht="15">
      <c r="A1785" s="815" t="s">
        <v>972</v>
      </c>
      <c r="B1785" s="815" t="s">
        <v>996</v>
      </c>
      <c r="C1785" s="815" t="s">
        <v>809</v>
      </c>
      <c r="D1785" s="815" t="s">
        <v>812</v>
      </c>
      <c r="E1785" s="816">
        <v>1</v>
      </c>
      <c r="K1785" s="815" t="s">
        <v>691</v>
      </c>
      <c r="L1785" s="815" t="s">
        <v>866</v>
      </c>
      <c r="M1785" s="815" t="s">
        <v>688</v>
      </c>
      <c r="N1785" s="816">
        <v>25</v>
      </c>
      <c r="P1785" s="815" t="s">
        <v>894</v>
      </c>
      <c r="Q1785" s="816">
        <v>1</v>
      </c>
      <c r="R1785" s="816">
        <v>70</v>
      </c>
      <c r="S1785" s="300"/>
    </row>
    <row r="1786" spans="1:19" ht="15">
      <c r="A1786" s="815" t="s">
        <v>972</v>
      </c>
      <c r="B1786" s="815" t="s">
        <v>677</v>
      </c>
      <c r="C1786" s="815" t="s">
        <v>810</v>
      </c>
      <c r="D1786" s="815" t="s">
        <v>812</v>
      </c>
      <c r="E1786" s="816">
        <v>1082</v>
      </c>
      <c r="K1786" s="815" t="s">
        <v>691</v>
      </c>
      <c r="L1786" s="815" t="s">
        <v>866</v>
      </c>
      <c r="M1786" s="815" t="s">
        <v>689</v>
      </c>
      <c r="N1786" s="816">
        <v>6</v>
      </c>
      <c r="P1786" s="815" t="s">
        <v>894</v>
      </c>
      <c r="Q1786" s="816">
        <v>2</v>
      </c>
      <c r="R1786" s="816">
        <v>148</v>
      </c>
      <c r="S1786" s="300"/>
    </row>
    <row r="1787" spans="1:19" ht="15">
      <c r="A1787" s="815" t="s">
        <v>972</v>
      </c>
      <c r="B1787" s="815" t="s">
        <v>677</v>
      </c>
      <c r="C1787" s="815" t="s">
        <v>810</v>
      </c>
      <c r="D1787" s="815" t="s">
        <v>811</v>
      </c>
      <c r="E1787" s="816">
        <v>728</v>
      </c>
      <c r="K1787" s="815" t="s">
        <v>691</v>
      </c>
      <c r="L1787" s="815" t="s">
        <v>866</v>
      </c>
      <c r="M1787" s="815" t="s">
        <v>690</v>
      </c>
      <c r="N1787" s="816">
        <v>1339</v>
      </c>
      <c r="P1787" s="815" t="s">
        <v>894</v>
      </c>
      <c r="Q1787" s="816">
        <v>3</v>
      </c>
      <c r="R1787" s="816">
        <v>64</v>
      </c>
      <c r="S1787" s="300"/>
    </row>
    <row r="1788" spans="1:19" ht="15">
      <c r="A1788" s="815" t="s">
        <v>972</v>
      </c>
      <c r="B1788" s="815" t="s">
        <v>677</v>
      </c>
      <c r="C1788" s="815" t="s">
        <v>809</v>
      </c>
      <c r="D1788" s="815" t="s">
        <v>812</v>
      </c>
      <c r="E1788" s="816">
        <v>1114</v>
      </c>
      <c r="K1788" s="815" t="s">
        <v>691</v>
      </c>
      <c r="L1788" s="815" t="s">
        <v>866</v>
      </c>
      <c r="M1788" s="815" t="s">
        <v>691</v>
      </c>
      <c r="N1788" s="816">
        <v>149765</v>
      </c>
      <c r="P1788" s="815" t="s">
        <v>894</v>
      </c>
      <c r="Q1788" s="816">
        <v>4</v>
      </c>
      <c r="R1788" s="816">
        <v>715</v>
      </c>
      <c r="S1788" s="300"/>
    </row>
    <row r="1789" spans="1:19" ht="15">
      <c r="A1789" s="815" t="s">
        <v>972</v>
      </c>
      <c r="B1789" s="815" t="s">
        <v>677</v>
      </c>
      <c r="C1789" s="815" t="s">
        <v>809</v>
      </c>
      <c r="D1789" s="815" t="s">
        <v>811</v>
      </c>
      <c r="E1789" s="816">
        <v>681</v>
      </c>
      <c r="K1789" s="815" t="s">
        <v>691</v>
      </c>
      <c r="L1789" s="815" t="s">
        <v>894</v>
      </c>
      <c r="M1789" s="815" t="s">
        <v>677</v>
      </c>
      <c r="N1789" s="816">
        <v>12</v>
      </c>
      <c r="P1789" s="815" t="s">
        <v>894</v>
      </c>
      <c r="Q1789" s="816">
        <v>5</v>
      </c>
      <c r="R1789" s="816">
        <v>77</v>
      </c>
      <c r="S1789" s="300"/>
    </row>
    <row r="1790" spans="1:19" ht="15">
      <c r="A1790" s="815" t="s">
        <v>972</v>
      </c>
      <c r="B1790" s="815" t="s">
        <v>681</v>
      </c>
      <c r="C1790" s="815" t="s">
        <v>810</v>
      </c>
      <c r="D1790" s="815" t="s">
        <v>812</v>
      </c>
      <c r="E1790" s="816">
        <v>467</v>
      </c>
      <c r="K1790" s="815" t="s">
        <v>691</v>
      </c>
      <c r="L1790" s="815" t="s">
        <v>894</v>
      </c>
      <c r="M1790" s="815" t="s">
        <v>847</v>
      </c>
      <c r="N1790" s="816">
        <v>2</v>
      </c>
      <c r="P1790" s="815" t="s">
        <v>894</v>
      </c>
      <c r="Q1790" s="816">
        <v>6</v>
      </c>
      <c r="R1790" s="816">
        <v>56</v>
      </c>
      <c r="S1790" s="300"/>
    </row>
    <row r="1791" spans="1:19" ht="15">
      <c r="A1791" s="815" t="s">
        <v>972</v>
      </c>
      <c r="B1791" s="815" t="s">
        <v>681</v>
      </c>
      <c r="C1791" s="815" t="s">
        <v>810</v>
      </c>
      <c r="D1791" s="815" t="s">
        <v>811</v>
      </c>
      <c r="E1791" s="816">
        <v>226</v>
      </c>
      <c r="K1791" s="815" t="s">
        <v>691</v>
      </c>
      <c r="L1791" s="815" t="s">
        <v>894</v>
      </c>
      <c r="M1791" s="815" t="s">
        <v>848</v>
      </c>
      <c r="N1791" s="816">
        <v>3</v>
      </c>
      <c r="P1791" s="815" t="s">
        <v>894</v>
      </c>
      <c r="Q1791" s="816">
        <v>7</v>
      </c>
      <c r="R1791" s="816">
        <v>53</v>
      </c>
      <c r="S1791" s="300"/>
    </row>
    <row r="1792" spans="1:19" ht="15">
      <c r="A1792" s="815" t="s">
        <v>972</v>
      </c>
      <c r="B1792" s="815" t="s">
        <v>681</v>
      </c>
      <c r="C1792" s="815" t="s">
        <v>809</v>
      </c>
      <c r="D1792" s="815" t="s">
        <v>812</v>
      </c>
      <c r="E1792" s="816">
        <v>489</v>
      </c>
      <c r="K1792" s="815" t="s">
        <v>691</v>
      </c>
      <c r="L1792" s="815" t="s">
        <v>894</v>
      </c>
      <c r="M1792" s="815" t="s">
        <v>851</v>
      </c>
      <c r="N1792" s="816">
        <v>27</v>
      </c>
      <c r="P1792" s="815" t="s">
        <v>894</v>
      </c>
      <c r="Q1792" s="816">
        <v>8</v>
      </c>
      <c r="R1792" s="816">
        <v>41</v>
      </c>
      <c r="S1792" s="300"/>
    </row>
    <row r="1793" spans="1:19" ht="15">
      <c r="A1793" s="815" t="s">
        <v>972</v>
      </c>
      <c r="B1793" s="815" t="s">
        <v>681</v>
      </c>
      <c r="C1793" s="815" t="s">
        <v>809</v>
      </c>
      <c r="D1793" s="815" t="s">
        <v>811</v>
      </c>
      <c r="E1793" s="816">
        <v>227</v>
      </c>
      <c r="K1793" s="815" t="s">
        <v>691</v>
      </c>
      <c r="L1793" s="815" t="s">
        <v>894</v>
      </c>
      <c r="M1793" s="815" t="s">
        <v>852</v>
      </c>
      <c r="N1793" s="816">
        <v>74</v>
      </c>
      <c r="P1793" s="815" t="s">
        <v>894</v>
      </c>
      <c r="Q1793" s="816">
        <v>9</v>
      </c>
      <c r="R1793" s="816">
        <v>21</v>
      </c>
      <c r="S1793" s="300"/>
    </row>
    <row r="1794" spans="1:19" ht="15">
      <c r="A1794" s="815" t="s">
        <v>972</v>
      </c>
      <c r="B1794" s="815" t="s">
        <v>683</v>
      </c>
      <c r="C1794" s="815" t="s">
        <v>809</v>
      </c>
      <c r="D1794" s="815" t="s">
        <v>812</v>
      </c>
      <c r="E1794" s="816">
        <v>2</v>
      </c>
      <c r="K1794" s="815" t="s">
        <v>691</v>
      </c>
      <c r="L1794" s="815" t="s">
        <v>894</v>
      </c>
      <c r="M1794" s="815" t="s">
        <v>853</v>
      </c>
      <c r="N1794" s="816">
        <v>24</v>
      </c>
      <c r="P1794" s="815" t="s">
        <v>894</v>
      </c>
      <c r="Q1794" s="816">
        <v>10</v>
      </c>
      <c r="R1794" s="816">
        <v>6</v>
      </c>
      <c r="S1794" s="300"/>
    </row>
    <row r="1795" spans="1:19" ht="15">
      <c r="A1795" s="815" t="s">
        <v>972</v>
      </c>
      <c r="B1795" s="815" t="s">
        <v>997</v>
      </c>
      <c r="C1795" s="815" t="s">
        <v>810</v>
      </c>
      <c r="D1795" s="815" t="s">
        <v>812</v>
      </c>
      <c r="E1795" s="816">
        <v>252</v>
      </c>
      <c r="K1795" s="815" t="s">
        <v>691</v>
      </c>
      <c r="L1795" s="815" t="s">
        <v>894</v>
      </c>
      <c r="M1795" s="815" t="s">
        <v>855</v>
      </c>
      <c r="N1795" s="816">
        <v>1</v>
      </c>
      <c r="P1795" s="815" t="s">
        <v>894</v>
      </c>
      <c r="Q1795" s="816">
        <v>11</v>
      </c>
      <c r="R1795" s="816">
        <v>3</v>
      </c>
      <c r="S1795" s="300"/>
    </row>
    <row r="1796" spans="1:19" ht="15">
      <c r="A1796" s="815" t="s">
        <v>972</v>
      </c>
      <c r="B1796" s="815" t="s">
        <v>997</v>
      </c>
      <c r="C1796" s="815" t="s">
        <v>810</v>
      </c>
      <c r="D1796" s="815" t="s">
        <v>811</v>
      </c>
      <c r="E1796" s="816">
        <v>163</v>
      </c>
      <c r="K1796" s="815" t="s">
        <v>691</v>
      </c>
      <c r="L1796" s="815" t="s">
        <v>894</v>
      </c>
      <c r="M1796" s="815" t="s">
        <v>856</v>
      </c>
      <c r="N1796" s="816">
        <v>1</v>
      </c>
      <c r="P1796" s="815" t="s">
        <v>894</v>
      </c>
      <c r="Q1796" s="816">
        <v>12</v>
      </c>
      <c r="R1796" s="816">
        <v>2</v>
      </c>
      <c r="S1796" s="300"/>
    </row>
    <row r="1797" spans="1:19" ht="15">
      <c r="A1797" s="815" t="s">
        <v>972</v>
      </c>
      <c r="B1797" s="815" t="s">
        <v>997</v>
      </c>
      <c r="C1797" s="815" t="s">
        <v>809</v>
      </c>
      <c r="D1797" s="815" t="s">
        <v>812</v>
      </c>
      <c r="E1797" s="816">
        <v>240</v>
      </c>
      <c r="K1797" s="815" t="s">
        <v>691</v>
      </c>
      <c r="L1797" s="815" t="s">
        <v>894</v>
      </c>
      <c r="M1797" s="815" t="s">
        <v>681</v>
      </c>
      <c r="N1797" s="816">
        <v>71</v>
      </c>
      <c r="P1797" s="815" t="s">
        <v>895</v>
      </c>
      <c r="Q1797" s="816">
        <v>1</v>
      </c>
      <c r="R1797" s="816">
        <v>2</v>
      </c>
      <c r="S1797" s="300"/>
    </row>
    <row r="1798" spans="1:19" ht="15">
      <c r="A1798" s="815" t="s">
        <v>972</v>
      </c>
      <c r="B1798" s="815" t="s">
        <v>997</v>
      </c>
      <c r="C1798" s="815" t="s">
        <v>809</v>
      </c>
      <c r="D1798" s="815" t="s">
        <v>811</v>
      </c>
      <c r="E1798" s="816">
        <v>122</v>
      </c>
      <c r="K1798" s="815" t="s">
        <v>691</v>
      </c>
      <c r="L1798" s="815" t="s">
        <v>894</v>
      </c>
      <c r="M1798" s="815" t="s">
        <v>857</v>
      </c>
      <c r="N1798" s="816">
        <v>30</v>
      </c>
      <c r="P1798" s="815" t="s">
        <v>895</v>
      </c>
      <c r="Q1798" s="816">
        <v>2</v>
      </c>
      <c r="R1798" s="816">
        <v>6</v>
      </c>
      <c r="S1798" s="300"/>
    </row>
    <row r="1799" spans="1:19" ht="15">
      <c r="A1799" s="815" t="s">
        <v>972</v>
      </c>
      <c r="B1799" s="815" t="s">
        <v>998</v>
      </c>
      <c r="C1799" s="815" t="s">
        <v>809</v>
      </c>
      <c r="D1799" s="815" t="s">
        <v>812</v>
      </c>
      <c r="E1799" s="816">
        <v>1</v>
      </c>
      <c r="K1799" s="815" t="s">
        <v>691</v>
      </c>
      <c r="L1799" s="815" t="s">
        <v>894</v>
      </c>
      <c r="M1799" s="815" t="s">
        <v>858</v>
      </c>
      <c r="N1799" s="816">
        <v>24</v>
      </c>
      <c r="P1799" s="815" t="s">
        <v>895</v>
      </c>
      <c r="Q1799" s="816">
        <v>3</v>
      </c>
      <c r="R1799" s="816">
        <v>4</v>
      </c>
      <c r="S1799" s="300"/>
    </row>
    <row r="1800" spans="1:19" ht="15">
      <c r="A1800" s="815" t="s">
        <v>972</v>
      </c>
      <c r="B1800" s="815" t="s">
        <v>998</v>
      </c>
      <c r="C1800" s="815" t="s">
        <v>809</v>
      </c>
      <c r="D1800" s="815" t="s">
        <v>811</v>
      </c>
      <c r="E1800" s="816">
        <v>2</v>
      </c>
      <c r="K1800" s="815" t="s">
        <v>691</v>
      </c>
      <c r="L1800" s="815" t="s">
        <v>894</v>
      </c>
      <c r="M1800" s="815" t="s">
        <v>859</v>
      </c>
      <c r="N1800" s="816">
        <v>14</v>
      </c>
      <c r="P1800" s="815" t="s">
        <v>895</v>
      </c>
      <c r="Q1800" s="816">
        <v>4</v>
      </c>
      <c r="R1800" s="816">
        <v>27</v>
      </c>
      <c r="S1800" s="300"/>
    </row>
    <row r="1801" spans="1:19" ht="15">
      <c r="A1801" s="815" t="s">
        <v>872</v>
      </c>
      <c r="B1801" s="815" t="s">
        <v>677</v>
      </c>
      <c r="C1801" s="815" t="s">
        <v>810</v>
      </c>
      <c r="D1801" s="815" t="s">
        <v>812</v>
      </c>
      <c r="E1801" s="816">
        <v>1464</v>
      </c>
      <c r="K1801" s="815" t="s">
        <v>691</v>
      </c>
      <c r="L1801" s="815" t="s">
        <v>894</v>
      </c>
      <c r="M1801" s="815" t="s">
        <v>683</v>
      </c>
      <c r="N1801" s="816">
        <v>1</v>
      </c>
      <c r="P1801" s="815" t="s">
        <v>895</v>
      </c>
      <c r="Q1801" s="816">
        <v>5</v>
      </c>
      <c r="R1801" s="816">
        <v>3</v>
      </c>
      <c r="S1801" s="300"/>
    </row>
    <row r="1802" spans="1:19" ht="15">
      <c r="A1802" s="815" t="s">
        <v>872</v>
      </c>
      <c r="B1802" s="815" t="s">
        <v>677</v>
      </c>
      <c r="C1802" s="815" t="s">
        <v>810</v>
      </c>
      <c r="D1802" s="815" t="s">
        <v>811</v>
      </c>
      <c r="E1802" s="816">
        <v>9825</v>
      </c>
      <c r="K1802" s="815" t="s">
        <v>691</v>
      </c>
      <c r="L1802" s="815" t="s">
        <v>894</v>
      </c>
      <c r="M1802" s="815" t="s">
        <v>863</v>
      </c>
      <c r="N1802" s="816">
        <v>25</v>
      </c>
      <c r="P1802" s="815" t="s">
        <v>895</v>
      </c>
      <c r="Q1802" s="816">
        <v>6</v>
      </c>
      <c r="R1802" s="816">
        <v>4</v>
      </c>
      <c r="S1802" s="300"/>
    </row>
    <row r="1803" spans="1:19" ht="15">
      <c r="A1803" s="815" t="s">
        <v>872</v>
      </c>
      <c r="B1803" s="815" t="s">
        <v>677</v>
      </c>
      <c r="C1803" s="815" t="s">
        <v>809</v>
      </c>
      <c r="D1803" s="815" t="s">
        <v>812</v>
      </c>
      <c r="E1803" s="816">
        <v>1785</v>
      </c>
      <c r="K1803" s="815" t="s">
        <v>691</v>
      </c>
      <c r="L1803" s="815" t="s">
        <v>894</v>
      </c>
      <c r="M1803" s="815" t="s">
        <v>864</v>
      </c>
      <c r="N1803" s="816">
        <v>52</v>
      </c>
      <c r="P1803" s="815" t="s">
        <v>895</v>
      </c>
      <c r="Q1803" s="816">
        <v>7</v>
      </c>
      <c r="R1803" s="816">
        <v>1</v>
      </c>
      <c r="S1803" s="300"/>
    </row>
    <row r="1804" spans="1:19" ht="15">
      <c r="A1804" s="815" t="s">
        <v>872</v>
      </c>
      <c r="B1804" s="815" t="s">
        <v>677</v>
      </c>
      <c r="C1804" s="815" t="s">
        <v>809</v>
      </c>
      <c r="D1804" s="815" t="s">
        <v>811</v>
      </c>
      <c r="E1804" s="816">
        <v>8689</v>
      </c>
      <c r="K1804" s="815" t="s">
        <v>691</v>
      </c>
      <c r="L1804" s="815" t="s">
        <v>894</v>
      </c>
      <c r="M1804" s="815" t="s">
        <v>684</v>
      </c>
      <c r="N1804" s="816">
        <v>98</v>
      </c>
      <c r="P1804" s="815" t="s">
        <v>895</v>
      </c>
      <c r="Q1804" s="816">
        <v>8</v>
      </c>
      <c r="R1804" s="816">
        <v>2</v>
      </c>
      <c r="S1804" s="300"/>
    </row>
    <row r="1805" spans="1:19" ht="15">
      <c r="A1805" s="815" t="s">
        <v>872</v>
      </c>
      <c r="B1805" s="815" t="s">
        <v>681</v>
      </c>
      <c r="C1805" s="815" t="s">
        <v>810</v>
      </c>
      <c r="D1805" s="815" t="s">
        <v>812</v>
      </c>
      <c r="E1805" s="816">
        <v>65</v>
      </c>
      <c r="K1805" s="815" t="s">
        <v>691</v>
      </c>
      <c r="L1805" s="815" t="s">
        <v>894</v>
      </c>
      <c r="M1805" s="815" t="s">
        <v>687</v>
      </c>
      <c r="N1805" s="816">
        <v>15030</v>
      </c>
      <c r="P1805" s="815" t="s">
        <v>895</v>
      </c>
      <c r="Q1805" s="816">
        <v>9</v>
      </c>
      <c r="R1805" s="816">
        <v>1</v>
      </c>
      <c r="S1805" s="300"/>
    </row>
    <row r="1806" spans="1:19" ht="15">
      <c r="A1806" s="815" t="s">
        <v>872</v>
      </c>
      <c r="B1806" s="815" t="s">
        <v>681</v>
      </c>
      <c r="C1806" s="815" t="s">
        <v>810</v>
      </c>
      <c r="D1806" s="815" t="s">
        <v>811</v>
      </c>
      <c r="E1806" s="816">
        <v>525</v>
      </c>
      <c r="K1806" s="815" t="s">
        <v>691</v>
      </c>
      <c r="L1806" s="815" t="s">
        <v>894</v>
      </c>
      <c r="M1806" s="815" t="s">
        <v>688</v>
      </c>
      <c r="N1806" s="816">
        <v>3</v>
      </c>
      <c r="P1806" s="815" t="s">
        <v>897</v>
      </c>
      <c r="Q1806" s="816">
        <v>0</v>
      </c>
      <c r="R1806" s="816">
        <v>161</v>
      </c>
      <c r="S1806" s="300"/>
    </row>
    <row r="1807" spans="1:19" ht="15">
      <c r="A1807" s="815" t="s">
        <v>872</v>
      </c>
      <c r="B1807" s="815" t="s">
        <v>681</v>
      </c>
      <c r="C1807" s="815" t="s">
        <v>809</v>
      </c>
      <c r="D1807" s="815" t="s">
        <v>812</v>
      </c>
      <c r="E1807" s="816">
        <v>108</v>
      </c>
      <c r="K1807" s="815" t="s">
        <v>691</v>
      </c>
      <c r="L1807" s="815" t="s">
        <v>894</v>
      </c>
      <c r="M1807" s="815" t="s">
        <v>689</v>
      </c>
      <c r="N1807" s="816">
        <v>176</v>
      </c>
      <c r="P1807" s="815" t="s">
        <v>897</v>
      </c>
      <c r="Q1807" s="816">
        <v>1</v>
      </c>
      <c r="R1807" s="816">
        <v>842</v>
      </c>
      <c r="S1807" s="300"/>
    </row>
    <row r="1808" spans="1:19" ht="15">
      <c r="A1808" s="815" t="s">
        <v>872</v>
      </c>
      <c r="B1808" s="815" t="s">
        <v>681</v>
      </c>
      <c r="C1808" s="815" t="s">
        <v>809</v>
      </c>
      <c r="D1808" s="815" t="s">
        <v>811</v>
      </c>
      <c r="E1808" s="816">
        <v>501</v>
      </c>
      <c r="K1808" s="815" t="s">
        <v>691</v>
      </c>
      <c r="L1808" s="815" t="s">
        <v>894</v>
      </c>
      <c r="M1808" s="815" t="s">
        <v>690</v>
      </c>
      <c r="N1808" s="816">
        <v>6</v>
      </c>
      <c r="P1808" s="815" t="s">
        <v>897</v>
      </c>
      <c r="Q1808" s="816">
        <v>2</v>
      </c>
      <c r="R1808" s="816">
        <v>2093</v>
      </c>
      <c r="S1808" s="300"/>
    </row>
    <row r="1809" spans="1:19" ht="15">
      <c r="A1809" s="815" t="s">
        <v>872</v>
      </c>
      <c r="B1809" s="815" t="s">
        <v>683</v>
      </c>
      <c r="C1809" s="815" t="s">
        <v>810</v>
      </c>
      <c r="D1809" s="815" t="s">
        <v>812</v>
      </c>
      <c r="E1809" s="816">
        <v>3</v>
      </c>
      <c r="K1809" s="815" t="s">
        <v>691</v>
      </c>
      <c r="L1809" s="815" t="s">
        <v>894</v>
      </c>
      <c r="M1809" s="815" t="s">
        <v>691</v>
      </c>
      <c r="N1809" s="816">
        <v>2697</v>
      </c>
      <c r="P1809" s="815" t="s">
        <v>897</v>
      </c>
      <c r="Q1809" s="816">
        <v>3</v>
      </c>
      <c r="R1809" s="816">
        <v>839</v>
      </c>
      <c r="S1809" s="300"/>
    </row>
    <row r="1810" spans="1:19" ht="15">
      <c r="A1810" s="815" t="s">
        <v>872</v>
      </c>
      <c r="B1810" s="815" t="s">
        <v>683</v>
      </c>
      <c r="C1810" s="815" t="s">
        <v>810</v>
      </c>
      <c r="D1810" s="815" t="s">
        <v>811</v>
      </c>
      <c r="E1810" s="816">
        <v>1</v>
      </c>
      <c r="K1810" s="815" t="s">
        <v>691</v>
      </c>
      <c r="L1810" s="815" t="s">
        <v>897</v>
      </c>
      <c r="M1810" s="815" t="s">
        <v>677</v>
      </c>
      <c r="N1810" s="816">
        <v>109</v>
      </c>
      <c r="P1810" s="815" t="s">
        <v>897</v>
      </c>
      <c r="Q1810" s="816">
        <v>4</v>
      </c>
      <c r="R1810" s="816">
        <v>9906</v>
      </c>
      <c r="S1810" s="300"/>
    </row>
    <row r="1811" spans="1:19" ht="15">
      <c r="A1811" s="815" t="s">
        <v>872</v>
      </c>
      <c r="B1811" s="815" t="s">
        <v>683</v>
      </c>
      <c r="C1811" s="815" t="s">
        <v>809</v>
      </c>
      <c r="D1811" s="815" t="s">
        <v>812</v>
      </c>
      <c r="E1811" s="816">
        <v>2</v>
      </c>
      <c r="K1811" s="815" t="s">
        <v>691</v>
      </c>
      <c r="L1811" s="815" t="s">
        <v>897</v>
      </c>
      <c r="M1811" s="815" t="s">
        <v>847</v>
      </c>
      <c r="N1811" s="816">
        <v>57</v>
      </c>
      <c r="P1811" s="815" t="s">
        <v>897</v>
      </c>
      <c r="Q1811" s="816">
        <v>5</v>
      </c>
      <c r="R1811" s="816">
        <v>1087</v>
      </c>
      <c r="S1811" s="300"/>
    </row>
    <row r="1812" spans="1:19" ht="15">
      <c r="A1812" s="815" t="s">
        <v>872</v>
      </c>
      <c r="B1812" s="815" t="s">
        <v>683</v>
      </c>
      <c r="C1812" s="815" t="s">
        <v>809</v>
      </c>
      <c r="D1812" s="815" t="s">
        <v>811</v>
      </c>
      <c r="E1812" s="816">
        <v>3</v>
      </c>
      <c r="K1812" s="815" t="s">
        <v>691</v>
      </c>
      <c r="L1812" s="815" t="s">
        <v>897</v>
      </c>
      <c r="M1812" s="815" t="s">
        <v>848</v>
      </c>
      <c r="N1812" s="816">
        <v>43</v>
      </c>
      <c r="P1812" s="815" t="s">
        <v>897</v>
      </c>
      <c r="Q1812" s="816">
        <v>6</v>
      </c>
      <c r="R1812" s="816">
        <v>1085</v>
      </c>
      <c r="S1812" s="300"/>
    </row>
    <row r="1813" spans="1:19" ht="15">
      <c r="A1813" s="815" t="s">
        <v>872</v>
      </c>
      <c r="B1813" s="815" t="s">
        <v>815</v>
      </c>
      <c r="C1813" s="815" t="s">
        <v>810</v>
      </c>
      <c r="D1813" s="815" t="s">
        <v>811</v>
      </c>
      <c r="E1813" s="816">
        <v>9</v>
      </c>
      <c r="K1813" s="815" t="s">
        <v>691</v>
      </c>
      <c r="L1813" s="815" t="s">
        <v>897</v>
      </c>
      <c r="M1813" s="815" t="s">
        <v>851</v>
      </c>
      <c r="N1813" s="816">
        <v>28</v>
      </c>
      <c r="P1813" s="815" t="s">
        <v>897</v>
      </c>
      <c r="Q1813" s="816">
        <v>7</v>
      </c>
      <c r="R1813" s="816">
        <v>873</v>
      </c>
      <c r="S1813" s="300"/>
    </row>
    <row r="1814" spans="1:19" ht="15">
      <c r="A1814" s="815" t="s">
        <v>872</v>
      </c>
      <c r="B1814" s="815" t="s">
        <v>815</v>
      </c>
      <c r="C1814" s="815" t="s">
        <v>809</v>
      </c>
      <c r="D1814" s="815" t="s">
        <v>812</v>
      </c>
      <c r="E1814" s="816">
        <v>3</v>
      </c>
      <c r="K1814" s="815" t="s">
        <v>691</v>
      </c>
      <c r="L1814" s="815" t="s">
        <v>897</v>
      </c>
      <c r="M1814" s="815" t="s">
        <v>852</v>
      </c>
      <c r="N1814" s="816">
        <v>3</v>
      </c>
      <c r="P1814" s="815" t="s">
        <v>897</v>
      </c>
      <c r="Q1814" s="816">
        <v>8</v>
      </c>
      <c r="R1814" s="816">
        <v>441</v>
      </c>
      <c r="S1814" s="300"/>
    </row>
    <row r="1815" spans="1:19" ht="15">
      <c r="A1815" s="815" t="s">
        <v>872</v>
      </c>
      <c r="B1815" s="815" t="s">
        <v>815</v>
      </c>
      <c r="C1815" s="815" t="s">
        <v>809</v>
      </c>
      <c r="D1815" s="815" t="s">
        <v>811</v>
      </c>
      <c r="E1815" s="816">
        <v>10</v>
      </c>
      <c r="K1815" s="815" t="s">
        <v>691</v>
      </c>
      <c r="L1815" s="815" t="s">
        <v>897</v>
      </c>
      <c r="M1815" s="815" t="s">
        <v>853</v>
      </c>
      <c r="N1815" s="816">
        <v>36</v>
      </c>
      <c r="P1815" s="815" t="s">
        <v>897</v>
      </c>
      <c r="Q1815" s="816">
        <v>9</v>
      </c>
      <c r="R1815" s="816">
        <v>205</v>
      </c>
      <c r="S1815" s="300"/>
    </row>
    <row r="1816" spans="1:19" ht="15">
      <c r="A1816" s="815" t="s">
        <v>872</v>
      </c>
      <c r="B1816" s="815" t="s">
        <v>814</v>
      </c>
      <c r="C1816" s="815" t="s">
        <v>809</v>
      </c>
      <c r="D1816" s="815" t="s">
        <v>812</v>
      </c>
      <c r="E1816" s="816">
        <v>2</v>
      </c>
      <c r="K1816" s="815" t="s">
        <v>691</v>
      </c>
      <c r="L1816" s="815" t="s">
        <v>897</v>
      </c>
      <c r="M1816" s="815" t="s">
        <v>854</v>
      </c>
      <c r="N1816" s="816">
        <v>27</v>
      </c>
      <c r="P1816" s="815" t="s">
        <v>897</v>
      </c>
      <c r="Q1816" s="816">
        <v>10</v>
      </c>
      <c r="R1816" s="816">
        <v>93</v>
      </c>
      <c r="S1816" s="300"/>
    </row>
    <row r="1817" spans="1:19" ht="15">
      <c r="A1817" s="815" t="s">
        <v>872</v>
      </c>
      <c r="B1817" s="815" t="s">
        <v>814</v>
      </c>
      <c r="C1817" s="815" t="s">
        <v>809</v>
      </c>
      <c r="D1817" s="815" t="s">
        <v>811</v>
      </c>
      <c r="E1817" s="816">
        <v>2</v>
      </c>
      <c r="K1817" s="815" t="s">
        <v>691</v>
      </c>
      <c r="L1817" s="815" t="s">
        <v>897</v>
      </c>
      <c r="M1817" s="815" t="s">
        <v>855</v>
      </c>
      <c r="N1817" s="816">
        <v>2</v>
      </c>
      <c r="P1817" s="815" t="s">
        <v>897</v>
      </c>
      <c r="Q1817" s="816">
        <v>11</v>
      </c>
      <c r="R1817" s="816">
        <v>52</v>
      </c>
      <c r="S1817" s="300"/>
    </row>
    <row r="1818" spans="1:19" ht="15">
      <c r="A1818" s="815" t="s">
        <v>872</v>
      </c>
      <c r="B1818" s="815" t="s">
        <v>997</v>
      </c>
      <c r="C1818" s="815" t="s">
        <v>810</v>
      </c>
      <c r="D1818" s="815" t="s">
        <v>812</v>
      </c>
      <c r="E1818" s="816">
        <v>265</v>
      </c>
      <c r="K1818" s="815" t="s">
        <v>691</v>
      </c>
      <c r="L1818" s="815" t="s">
        <v>897</v>
      </c>
      <c r="M1818" s="815" t="s">
        <v>681</v>
      </c>
      <c r="N1818" s="816">
        <v>412</v>
      </c>
      <c r="P1818" s="815" t="s">
        <v>897</v>
      </c>
      <c r="Q1818" s="816">
        <v>12</v>
      </c>
      <c r="R1818" s="816">
        <v>51</v>
      </c>
      <c r="S1818" s="300"/>
    </row>
    <row r="1819" spans="1:19" ht="15">
      <c r="A1819" s="815" t="s">
        <v>872</v>
      </c>
      <c r="B1819" s="815" t="s">
        <v>997</v>
      </c>
      <c r="C1819" s="815" t="s">
        <v>810</v>
      </c>
      <c r="D1819" s="815" t="s">
        <v>811</v>
      </c>
      <c r="E1819" s="816">
        <v>1355</v>
      </c>
      <c r="K1819" s="815" t="s">
        <v>691</v>
      </c>
      <c r="L1819" s="815" t="s">
        <v>897</v>
      </c>
      <c r="M1819" s="815" t="s">
        <v>857</v>
      </c>
      <c r="N1819" s="816">
        <v>281</v>
      </c>
      <c r="P1819" s="815" t="s">
        <v>899</v>
      </c>
      <c r="Q1819" s="816">
        <v>2</v>
      </c>
      <c r="R1819" s="816">
        <v>5</v>
      </c>
      <c r="S1819" s="300"/>
    </row>
    <row r="1820" spans="1:19" ht="15">
      <c r="A1820" s="815" t="s">
        <v>872</v>
      </c>
      <c r="B1820" s="815" t="s">
        <v>997</v>
      </c>
      <c r="C1820" s="815" t="s">
        <v>809</v>
      </c>
      <c r="D1820" s="815" t="s">
        <v>812</v>
      </c>
      <c r="E1820" s="816">
        <v>348</v>
      </c>
      <c r="K1820" s="815" t="s">
        <v>691</v>
      </c>
      <c r="L1820" s="815" t="s">
        <v>897</v>
      </c>
      <c r="M1820" s="815" t="s">
        <v>858</v>
      </c>
      <c r="N1820" s="816">
        <v>182</v>
      </c>
      <c r="P1820" s="815" t="s">
        <v>899</v>
      </c>
      <c r="Q1820" s="816">
        <v>3</v>
      </c>
      <c r="R1820" s="816">
        <v>1</v>
      </c>
      <c r="S1820" s="300"/>
    </row>
    <row r="1821" spans="1:19" ht="15">
      <c r="A1821" s="815" t="s">
        <v>872</v>
      </c>
      <c r="B1821" s="815" t="s">
        <v>997</v>
      </c>
      <c r="C1821" s="815" t="s">
        <v>809</v>
      </c>
      <c r="D1821" s="815" t="s">
        <v>811</v>
      </c>
      <c r="E1821" s="816">
        <v>1154</v>
      </c>
      <c r="K1821" s="815" t="s">
        <v>691</v>
      </c>
      <c r="L1821" s="815" t="s">
        <v>897</v>
      </c>
      <c r="M1821" s="815" t="s">
        <v>859</v>
      </c>
      <c r="N1821" s="816">
        <v>22</v>
      </c>
      <c r="P1821" s="815" t="s">
        <v>899</v>
      </c>
      <c r="Q1821" s="816">
        <v>4</v>
      </c>
      <c r="R1821" s="816">
        <v>32</v>
      </c>
      <c r="S1821" s="300"/>
    </row>
    <row r="1822" spans="1:19" ht="15">
      <c r="A1822" s="815" t="s">
        <v>872</v>
      </c>
      <c r="B1822" s="815" t="s">
        <v>998</v>
      </c>
      <c r="C1822" s="815" t="s">
        <v>810</v>
      </c>
      <c r="D1822" s="815" t="s">
        <v>811</v>
      </c>
      <c r="E1822" s="816">
        <v>2</v>
      </c>
      <c r="K1822" s="815" t="s">
        <v>691</v>
      </c>
      <c r="L1822" s="815" t="s">
        <v>897</v>
      </c>
      <c r="M1822" s="815" t="s">
        <v>861</v>
      </c>
      <c r="N1822" s="816">
        <v>2</v>
      </c>
      <c r="P1822" s="815" t="s">
        <v>899</v>
      </c>
      <c r="Q1822" s="816">
        <v>5</v>
      </c>
      <c r="R1822" s="816">
        <v>2</v>
      </c>
      <c r="S1822" s="300"/>
    </row>
    <row r="1823" spans="1:19" ht="15">
      <c r="A1823" s="815" t="s">
        <v>872</v>
      </c>
      <c r="B1823" s="815" t="s">
        <v>998</v>
      </c>
      <c r="C1823" s="815" t="s">
        <v>809</v>
      </c>
      <c r="D1823" s="815" t="s">
        <v>812</v>
      </c>
      <c r="E1823" s="816">
        <v>2</v>
      </c>
      <c r="K1823" s="815" t="s">
        <v>691</v>
      </c>
      <c r="L1823" s="815" t="s">
        <v>897</v>
      </c>
      <c r="M1823" s="815" t="s">
        <v>863</v>
      </c>
      <c r="N1823" s="816">
        <v>956</v>
      </c>
      <c r="P1823" s="815" t="s">
        <v>899</v>
      </c>
      <c r="Q1823" s="816">
        <v>6</v>
      </c>
      <c r="R1823" s="816">
        <v>4</v>
      </c>
      <c r="S1823" s="300"/>
    </row>
    <row r="1824" spans="1:19" ht="15">
      <c r="A1824" s="815" t="s">
        <v>872</v>
      </c>
      <c r="B1824" s="815" t="s">
        <v>998</v>
      </c>
      <c r="C1824" s="815" t="s">
        <v>809</v>
      </c>
      <c r="D1824" s="815" t="s">
        <v>811</v>
      </c>
      <c r="E1824" s="816">
        <v>5</v>
      </c>
      <c r="K1824" s="815" t="s">
        <v>691</v>
      </c>
      <c r="L1824" s="815" t="s">
        <v>897</v>
      </c>
      <c r="M1824" s="815" t="s">
        <v>864</v>
      </c>
      <c r="N1824" s="816">
        <v>364</v>
      </c>
      <c r="P1824" s="815" t="s">
        <v>899</v>
      </c>
      <c r="Q1824" s="816">
        <v>7</v>
      </c>
      <c r="R1824" s="816">
        <v>1</v>
      </c>
      <c r="S1824" s="300"/>
    </row>
    <row r="1825" spans="1:19" ht="15">
      <c r="A1825" s="815" t="s">
        <v>874</v>
      </c>
      <c r="B1825" s="815" t="s">
        <v>677</v>
      </c>
      <c r="C1825" s="815" t="s">
        <v>810</v>
      </c>
      <c r="D1825" s="815" t="s">
        <v>812</v>
      </c>
      <c r="E1825" s="816">
        <v>880</v>
      </c>
      <c r="K1825" s="815" t="s">
        <v>691</v>
      </c>
      <c r="L1825" s="815" t="s">
        <v>897</v>
      </c>
      <c r="M1825" s="815" t="s">
        <v>684</v>
      </c>
      <c r="N1825" s="816">
        <v>1</v>
      </c>
      <c r="P1825" s="815" t="s">
        <v>899</v>
      </c>
      <c r="Q1825" s="816">
        <v>9</v>
      </c>
      <c r="R1825" s="816">
        <v>1</v>
      </c>
      <c r="S1825" s="300"/>
    </row>
    <row r="1826" spans="1:19" ht="15">
      <c r="A1826" s="815" t="s">
        <v>874</v>
      </c>
      <c r="B1826" s="815" t="s">
        <v>677</v>
      </c>
      <c r="C1826" s="815" t="s">
        <v>810</v>
      </c>
      <c r="D1826" s="815" t="s">
        <v>811</v>
      </c>
      <c r="E1826" s="816">
        <v>1921</v>
      </c>
      <c r="K1826" s="815" t="s">
        <v>691</v>
      </c>
      <c r="L1826" s="815" t="s">
        <v>897</v>
      </c>
      <c r="M1826" s="815" t="s">
        <v>687</v>
      </c>
      <c r="N1826" s="816">
        <v>68597</v>
      </c>
      <c r="P1826" s="815" t="s">
        <v>901</v>
      </c>
      <c r="Q1826" s="816">
        <v>0</v>
      </c>
      <c r="R1826" s="816">
        <v>1</v>
      </c>
      <c r="S1826" s="300"/>
    </row>
    <row r="1827" spans="1:19" ht="15">
      <c r="A1827" s="815" t="s">
        <v>874</v>
      </c>
      <c r="B1827" s="815" t="s">
        <v>677</v>
      </c>
      <c r="C1827" s="815" t="s">
        <v>809</v>
      </c>
      <c r="D1827" s="815" t="s">
        <v>812</v>
      </c>
      <c r="E1827" s="816">
        <v>894</v>
      </c>
      <c r="K1827" s="815" t="s">
        <v>691</v>
      </c>
      <c r="L1827" s="815" t="s">
        <v>897</v>
      </c>
      <c r="M1827" s="815" t="s">
        <v>688</v>
      </c>
      <c r="N1827" s="816">
        <v>6</v>
      </c>
      <c r="P1827" s="815" t="s">
        <v>901</v>
      </c>
      <c r="Q1827" s="816">
        <v>1</v>
      </c>
      <c r="R1827" s="816">
        <v>1</v>
      </c>
      <c r="S1827" s="300"/>
    </row>
    <row r="1828" spans="1:19" ht="15">
      <c r="A1828" s="815" t="s">
        <v>874</v>
      </c>
      <c r="B1828" s="815" t="s">
        <v>677</v>
      </c>
      <c r="C1828" s="815" t="s">
        <v>809</v>
      </c>
      <c r="D1828" s="815" t="s">
        <v>811</v>
      </c>
      <c r="E1828" s="816">
        <v>1739</v>
      </c>
      <c r="K1828" s="815" t="s">
        <v>691</v>
      </c>
      <c r="L1828" s="815" t="s">
        <v>897</v>
      </c>
      <c r="M1828" s="815" t="s">
        <v>690</v>
      </c>
      <c r="N1828" s="816">
        <v>111</v>
      </c>
      <c r="P1828" s="815" t="s">
        <v>901</v>
      </c>
      <c r="Q1828" s="816">
        <v>4</v>
      </c>
      <c r="R1828" s="816">
        <v>27</v>
      </c>
      <c r="S1828" s="300"/>
    </row>
    <row r="1829" spans="1:19" ht="15">
      <c r="A1829" s="815" t="s">
        <v>874</v>
      </c>
      <c r="B1829" s="815" t="s">
        <v>681</v>
      </c>
      <c r="C1829" s="815" t="s">
        <v>810</v>
      </c>
      <c r="D1829" s="815" t="s">
        <v>812</v>
      </c>
      <c r="E1829" s="816">
        <v>170</v>
      </c>
      <c r="K1829" s="815" t="s">
        <v>691</v>
      </c>
      <c r="L1829" s="815" t="s">
        <v>897</v>
      </c>
      <c r="M1829" s="815" t="s">
        <v>691</v>
      </c>
      <c r="N1829" s="816">
        <v>24223</v>
      </c>
      <c r="P1829" s="815" t="s">
        <v>901</v>
      </c>
      <c r="Q1829" s="816">
        <v>5</v>
      </c>
      <c r="R1829" s="816">
        <v>5</v>
      </c>
      <c r="S1829" s="300"/>
    </row>
    <row r="1830" spans="1:19" ht="15">
      <c r="A1830" s="815" t="s">
        <v>874</v>
      </c>
      <c r="B1830" s="815" t="s">
        <v>681</v>
      </c>
      <c r="C1830" s="815" t="s">
        <v>810</v>
      </c>
      <c r="D1830" s="815" t="s">
        <v>811</v>
      </c>
      <c r="E1830" s="816">
        <v>454</v>
      </c>
      <c r="K1830" s="815" t="s">
        <v>691</v>
      </c>
      <c r="L1830" s="815" t="s">
        <v>912</v>
      </c>
      <c r="M1830" s="815" t="s">
        <v>677</v>
      </c>
      <c r="N1830" s="816">
        <v>24</v>
      </c>
      <c r="P1830" s="815" t="s">
        <v>901</v>
      </c>
      <c r="Q1830" s="816">
        <v>6</v>
      </c>
      <c r="R1830" s="816">
        <v>3</v>
      </c>
      <c r="S1830" s="300"/>
    </row>
    <row r="1831" spans="1:19" ht="15">
      <c r="A1831" s="815" t="s">
        <v>874</v>
      </c>
      <c r="B1831" s="815" t="s">
        <v>681</v>
      </c>
      <c r="C1831" s="815" t="s">
        <v>809</v>
      </c>
      <c r="D1831" s="815" t="s">
        <v>812</v>
      </c>
      <c r="E1831" s="816">
        <v>203</v>
      </c>
      <c r="K1831" s="815" t="s">
        <v>691</v>
      </c>
      <c r="L1831" s="815" t="s">
        <v>912</v>
      </c>
      <c r="M1831" s="815" t="s">
        <v>847</v>
      </c>
      <c r="N1831" s="816">
        <v>16</v>
      </c>
      <c r="P1831" s="815" t="s">
        <v>901</v>
      </c>
      <c r="Q1831" s="816">
        <v>7</v>
      </c>
      <c r="R1831" s="816">
        <v>1</v>
      </c>
      <c r="S1831" s="300"/>
    </row>
    <row r="1832" spans="1:19" ht="15">
      <c r="A1832" s="815" t="s">
        <v>874</v>
      </c>
      <c r="B1832" s="815" t="s">
        <v>681</v>
      </c>
      <c r="C1832" s="815" t="s">
        <v>809</v>
      </c>
      <c r="D1832" s="815" t="s">
        <v>811</v>
      </c>
      <c r="E1832" s="816">
        <v>367</v>
      </c>
      <c r="K1832" s="815" t="s">
        <v>691</v>
      </c>
      <c r="L1832" s="815" t="s">
        <v>912</v>
      </c>
      <c r="M1832" s="815" t="s">
        <v>848</v>
      </c>
      <c r="N1832" s="816">
        <v>8</v>
      </c>
      <c r="P1832" s="815" t="s">
        <v>901</v>
      </c>
      <c r="Q1832" s="816">
        <v>8</v>
      </c>
      <c r="R1832" s="816">
        <v>1</v>
      </c>
      <c r="S1832" s="300"/>
    </row>
    <row r="1833" spans="1:19" ht="15">
      <c r="A1833" s="815" t="s">
        <v>874</v>
      </c>
      <c r="B1833" s="815" t="s">
        <v>683</v>
      </c>
      <c r="C1833" s="815" t="s">
        <v>810</v>
      </c>
      <c r="D1833" s="815" t="s">
        <v>812</v>
      </c>
      <c r="E1833" s="816">
        <v>4</v>
      </c>
      <c r="K1833" s="815" t="s">
        <v>691</v>
      </c>
      <c r="L1833" s="815" t="s">
        <v>912</v>
      </c>
      <c r="M1833" s="815" t="s">
        <v>851</v>
      </c>
      <c r="N1833" s="816">
        <v>23</v>
      </c>
      <c r="P1833" s="815" t="s">
        <v>901</v>
      </c>
      <c r="Q1833" s="816">
        <v>10</v>
      </c>
      <c r="R1833" s="816">
        <v>1</v>
      </c>
      <c r="S1833" s="300"/>
    </row>
    <row r="1834" spans="1:19" ht="15">
      <c r="A1834" s="815" t="s">
        <v>874</v>
      </c>
      <c r="B1834" s="815" t="s">
        <v>683</v>
      </c>
      <c r="C1834" s="815" t="s">
        <v>810</v>
      </c>
      <c r="D1834" s="815" t="s">
        <v>811</v>
      </c>
      <c r="E1834" s="816">
        <v>2</v>
      </c>
      <c r="K1834" s="815" t="s">
        <v>691</v>
      </c>
      <c r="L1834" s="815" t="s">
        <v>912</v>
      </c>
      <c r="M1834" s="815" t="s">
        <v>852</v>
      </c>
      <c r="N1834" s="816">
        <v>16</v>
      </c>
      <c r="P1834" s="815" t="s">
        <v>903</v>
      </c>
      <c r="Q1834" s="816">
        <v>0</v>
      </c>
      <c r="R1834" s="816">
        <v>2</v>
      </c>
      <c r="S1834" s="300"/>
    </row>
    <row r="1835" spans="1:19" ht="15">
      <c r="A1835" s="815" t="s">
        <v>874</v>
      </c>
      <c r="B1835" s="815" t="s">
        <v>683</v>
      </c>
      <c r="C1835" s="815" t="s">
        <v>809</v>
      </c>
      <c r="D1835" s="815" t="s">
        <v>812</v>
      </c>
      <c r="E1835" s="816">
        <v>2</v>
      </c>
      <c r="K1835" s="815" t="s">
        <v>691</v>
      </c>
      <c r="L1835" s="815" t="s">
        <v>912</v>
      </c>
      <c r="M1835" s="815" t="s">
        <v>853</v>
      </c>
      <c r="N1835" s="816">
        <v>20</v>
      </c>
      <c r="P1835" s="815" t="s">
        <v>903</v>
      </c>
      <c r="Q1835" s="816">
        <v>1</v>
      </c>
      <c r="R1835" s="816">
        <v>19</v>
      </c>
      <c r="S1835" s="300"/>
    </row>
    <row r="1836" spans="1:19" ht="15">
      <c r="A1836" s="815" t="s">
        <v>874</v>
      </c>
      <c r="B1836" s="815" t="s">
        <v>683</v>
      </c>
      <c r="C1836" s="815" t="s">
        <v>809</v>
      </c>
      <c r="D1836" s="815" t="s">
        <v>811</v>
      </c>
      <c r="E1836" s="816">
        <v>2</v>
      </c>
      <c r="K1836" s="815" t="s">
        <v>691</v>
      </c>
      <c r="L1836" s="815" t="s">
        <v>912</v>
      </c>
      <c r="M1836" s="815" t="s">
        <v>854</v>
      </c>
      <c r="N1836" s="816">
        <v>3</v>
      </c>
      <c r="P1836" s="815" t="s">
        <v>903</v>
      </c>
      <c r="Q1836" s="816">
        <v>2</v>
      </c>
      <c r="R1836" s="816">
        <v>40</v>
      </c>
      <c r="S1836" s="300"/>
    </row>
    <row r="1837" spans="1:19" ht="15">
      <c r="A1837" s="815" t="s">
        <v>874</v>
      </c>
      <c r="B1837" s="815" t="s">
        <v>815</v>
      </c>
      <c r="C1837" s="815" t="s">
        <v>810</v>
      </c>
      <c r="D1837" s="815" t="s">
        <v>811</v>
      </c>
      <c r="E1837" s="816">
        <v>6</v>
      </c>
      <c r="K1837" s="815" t="s">
        <v>691</v>
      </c>
      <c r="L1837" s="815" t="s">
        <v>912</v>
      </c>
      <c r="M1837" s="815" t="s">
        <v>856</v>
      </c>
      <c r="N1837" s="816">
        <v>1</v>
      </c>
      <c r="P1837" s="815" t="s">
        <v>903</v>
      </c>
      <c r="Q1837" s="816">
        <v>3</v>
      </c>
      <c r="R1837" s="816">
        <v>23</v>
      </c>
      <c r="S1837" s="300"/>
    </row>
    <row r="1838" spans="1:19" ht="15">
      <c r="A1838" s="815" t="s">
        <v>874</v>
      </c>
      <c r="B1838" s="815" t="s">
        <v>815</v>
      </c>
      <c r="C1838" s="815" t="s">
        <v>809</v>
      </c>
      <c r="D1838" s="815" t="s">
        <v>812</v>
      </c>
      <c r="E1838" s="816">
        <v>1</v>
      </c>
      <c r="K1838" s="815" t="s">
        <v>691</v>
      </c>
      <c r="L1838" s="815" t="s">
        <v>912</v>
      </c>
      <c r="M1838" s="815" t="s">
        <v>681</v>
      </c>
      <c r="N1838" s="816">
        <v>139</v>
      </c>
      <c r="P1838" s="815" t="s">
        <v>903</v>
      </c>
      <c r="Q1838" s="816">
        <v>4</v>
      </c>
      <c r="R1838" s="816">
        <v>322</v>
      </c>
      <c r="S1838" s="300"/>
    </row>
    <row r="1839" spans="1:19" ht="15">
      <c r="A1839" s="815" t="s">
        <v>874</v>
      </c>
      <c r="B1839" s="815" t="s">
        <v>815</v>
      </c>
      <c r="C1839" s="815" t="s">
        <v>809</v>
      </c>
      <c r="D1839" s="815" t="s">
        <v>811</v>
      </c>
      <c r="E1839" s="816">
        <v>2</v>
      </c>
      <c r="K1839" s="815" t="s">
        <v>691</v>
      </c>
      <c r="L1839" s="815" t="s">
        <v>912</v>
      </c>
      <c r="M1839" s="815" t="s">
        <v>857</v>
      </c>
      <c r="N1839" s="816">
        <v>28</v>
      </c>
      <c r="P1839" s="815" t="s">
        <v>903</v>
      </c>
      <c r="Q1839" s="816">
        <v>5</v>
      </c>
      <c r="R1839" s="816">
        <v>37</v>
      </c>
      <c r="S1839" s="300"/>
    </row>
    <row r="1840" spans="1:19" ht="15">
      <c r="A1840" s="815" t="s">
        <v>874</v>
      </c>
      <c r="B1840" s="815" t="s">
        <v>813</v>
      </c>
      <c r="C1840" s="815" t="s">
        <v>810</v>
      </c>
      <c r="D1840" s="815" t="s">
        <v>812</v>
      </c>
      <c r="E1840" s="816">
        <v>1</v>
      </c>
      <c r="K1840" s="815" t="s">
        <v>691</v>
      </c>
      <c r="L1840" s="815" t="s">
        <v>912</v>
      </c>
      <c r="M1840" s="815" t="s">
        <v>858</v>
      </c>
      <c r="N1840" s="816">
        <v>25</v>
      </c>
      <c r="P1840" s="815" t="s">
        <v>903</v>
      </c>
      <c r="Q1840" s="816">
        <v>6</v>
      </c>
      <c r="R1840" s="816">
        <v>34</v>
      </c>
      <c r="S1840" s="300"/>
    </row>
    <row r="1841" spans="1:19" ht="15">
      <c r="A1841" s="815" t="s">
        <v>874</v>
      </c>
      <c r="B1841" s="815" t="s">
        <v>813</v>
      </c>
      <c r="C1841" s="815" t="s">
        <v>809</v>
      </c>
      <c r="D1841" s="815" t="s">
        <v>812</v>
      </c>
      <c r="E1841" s="816">
        <v>1</v>
      </c>
      <c r="K1841" s="815" t="s">
        <v>691</v>
      </c>
      <c r="L1841" s="815" t="s">
        <v>912</v>
      </c>
      <c r="M1841" s="815" t="s">
        <v>859</v>
      </c>
      <c r="N1841" s="816">
        <v>31</v>
      </c>
      <c r="P1841" s="815" t="s">
        <v>903</v>
      </c>
      <c r="Q1841" s="816">
        <v>7</v>
      </c>
      <c r="R1841" s="816">
        <v>25</v>
      </c>
      <c r="S1841" s="300"/>
    </row>
    <row r="1842" spans="1:19" ht="15">
      <c r="A1842" s="815" t="s">
        <v>874</v>
      </c>
      <c r="B1842" s="815" t="s">
        <v>997</v>
      </c>
      <c r="C1842" s="815" t="s">
        <v>810</v>
      </c>
      <c r="D1842" s="815" t="s">
        <v>812</v>
      </c>
      <c r="E1842" s="816">
        <v>95</v>
      </c>
      <c r="K1842" s="815" t="s">
        <v>691</v>
      </c>
      <c r="L1842" s="815" t="s">
        <v>912</v>
      </c>
      <c r="M1842" s="815" t="s">
        <v>860</v>
      </c>
      <c r="N1842" s="816">
        <v>1</v>
      </c>
      <c r="P1842" s="815" t="s">
        <v>903</v>
      </c>
      <c r="Q1842" s="816">
        <v>8</v>
      </c>
      <c r="R1842" s="816">
        <v>13</v>
      </c>
      <c r="S1842" s="300"/>
    </row>
    <row r="1843" spans="1:19" ht="15">
      <c r="A1843" s="815" t="s">
        <v>874</v>
      </c>
      <c r="B1843" s="815" t="s">
        <v>997</v>
      </c>
      <c r="C1843" s="815" t="s">
        <v>810</v>
      </c>
      <c r="D1843" s="815" t="s">
        <v>811</v>
      </c>
      <c r="E1843" s="816">
        <v>194</v>
      </c>
      <c r="K1843" s="815" t="s">
        <v>691</v>
      </c>
      <c r="L1843" s="815" t="s">
        <v>912</v>
      </c>
      <c r="M1843" s="815" t="s">
        <v>863</v>
      </c>
      <c r="N1843" s="816">
        <v>62</v>
      </c>
      <c r="P1843" s="815" t="s">
        <v>903</v>
      </c>
      <c r="Q1843" s="816">
        <v>9</v>
      </c>
      <c r="R1843" s="816">
        <v>8</v>
      </c>
      <c r="S1843" s="300"/>
    </row>
    <row r="1844" spans="1:19" ht="15">
      <c r="A1844" s="815" t="s">
        <v>874</v>
      </c>
      <c r="B1844" s="815" t="s">
        <v>997</v>
      </c>
      <c r="C1844" s="815" t="s">
        <v>809</v>
      </c>
      <c r="D1844" s="815" t="s">
        <v>812</v>
      </c>
      <c r="E1844" s="816">
        <v>92</v>
      </c>
      <c r="K1844" s="815" t="s">
        <v>691</v>
      </c>
      <c r="L1844" s="815" t="s">
        <v>912</v>
      </c>
      <c r="M1844" s="815" t="s">
        <v>864</v>
      </c>
      <c r="N1844" s="816">
        <v>112</v>
      </c>
      <c r="P1844" s="815" t="s">
        <v>903</v>
      </c>
      <c r="Q1844" s="816">
        <v>10</v>
      </c>
      <c r="R1844" s="816">
        <v>3</v>
      </c>
      <c r="S1844" s="300"/>
    </row>
    <row r="1845" spans="1:19" ht="15">
      <c r="A1845" s="815" t="s">
        <v>874</v>
      </c>
      <c r="B1845" s="815" t="s">
        <v>997</v>
      </c>
      <c r="C1845" s="815" t="s">
        <v>809</v>
      </c>
      <c r="D1845" s="815" t="s">
        <v>811</v>
      </c>
      <c r="E1845" s="816">
        <v>163</v>
      </c>
      <c r="K1845" s="815" t="s">
        <v>691</v>
      </c>
      <c r="L1845" s="815" t="s">
        <v>912</v>
      </c>
      <c r="M1845" s="815" t="s">
        <v>865</v>
      </c>
      <c r="N1845" s="816">
        <v>4</v>
      </c>
      <c r="P1845" s="815" t="s">
        <v>903</v>
      </c>
      <c r="Q1845" s="816">
        <v>11</v>
      </c>
      <c r="R1845" s="816">
        <v>2</v>
      </c>
      <c r="S1845" s="300"/>
    </row>
    <row r="1846" spans="1:19" ht="15">
      <c r="A1846" s="815" t="s">
        <v>874</v>
      </c>
      <c r="B1846" s="815" t="s">
        <v>998</v>
      </c>
      <c r="C1846" s="815" t="s">
        <v>810</v>
      </c>
      <c r="D1846" s="815" t="s">
        <v>811</v>
      </c>
      <c r="E1846" s="816">
        <v>5</v>
      </c>
      <c r="K1846" s="815" t="s">
        <v>691</v>
      </c>
      <c r="L1846" s="815" t="s">
        <v>912</v>
      </c>
      <c r="M1846" s="815" t="s">
        <v>684</v>
      </c>
      <c r="N1846" s="816">
        <v>3</v>
      </c>
      <c r="P1846" s="815" t="s">
        <v>903</v>
      </c>
      <c r="Q1846" s="816">
        <v>12</v>
      </c>
      <c r="R1846" s="816">
        <v>4</v>
      </c>
      <c r="S1846" s="300"/>
    </row>
    <row r="1847" spans="1:19" ht="15">
      <c r="A1847" s="815" t="s">
        <v>874</v>
      </c>
      <c r="B1847" s="815" t="s">
        <v>998</v>
      </c>
      <c r="C1847" s="815" t="s">
        <v>809</v>
      </c>
      <c r="D1847" s="815" t="s">
        <v>812</v>
      </c>
      <c r="E1847" s="816">
        <v>3</v>
      </c>
      <c r="K1847" s="815" t="s">
        <v>691</v>
      </c>
      <c r="L1847" s="815" t="s">
        <v>912</v>
      </c>
      <c r="M1847" s="815" t="s">
        <v>687</v>
      </c>
      <c r="N1847" s="816">
        <v>13378</v>
      </c>
      <c r="P1847" s="815" t="s">
        <v>905</v>
      </c>
      <c r="Q1847" s="816">
        <v>1</v>
      </c>
      <c r="R1847" s="816">
        <v>2</v>
      </c>
      <c r="S1847" s="300"/>
    </row>
    <row r="1848" spans="1:19" ht="15">
      <c r="A1848" s="815" t="s">
        <v>874</v>
      </c>
      <c r="B1848" s="815" t="s">
        <v>998</v>
      </c>
      <c r="C1848" s="815" t="s">
        <v>809</v>
      </c>
      <c r="D1848" s="815" t="s">
        <v>811</v>
      </c>
      <c r="E1848" s="816">
        <v>2</v>
      </c>
      <c r="K1848" s="815" t="s">
        <v>691</v>
      </c>
      <c r="L1848" s="815" t="s">
        <v>912</v>
      </c>
      <c r="M1848" s="815" t="s">
        <v>688</v>
      </c>
      <c r="N1848" s="816">
        <v>2</v>
      </c>
      <c r="P1848" s="815" t="s">
        <v>905</v>
      </c>
      <c r="Q1848" s="816">
        <v>2</v>
      </c>
      <c r="R1848" s="816">
        <v>5</v>
      </c>
      <c r="S1848" s="300"/>
    </row>
    <row r="1849" spans="1:19" ht="15">
      <c r="A1849" s="815" t="s">
        <v>876</v>
      </c>
      <c r="B1849" s="815" t="s">
        <v>677</v>
      </c>
      <c r="C1849" s="815" t="s">
        <v>810</v>
      </c>
      <c r="D1849" s="815" t="s">
        <v>812</v>
      </c>
      <c r="E1849" s="816">
        <v>1465</v>
      </c>
      <c r="K1849" s="815" t="s">
        <v>691</v>
      </c>
      <c r="L1849" s="815" t="s">
        <v>912</v>
      </c>
      <c r="M1849" s="815" t="s">
        <v>689</v>
      </c>
      <c r="N1849" s="816">
        <v>5</v>
      </c>
      <c r="P1849" s="815" t="s">
        <v>905</v>
      </c>
      <c r="Q1849" s="816">
        <v>3</v>
      </c>
      <c r="R1849" s="816">
        <v>2</v>
      </c>
      <c r="S1849" s="300"/>
    </row>
    <row r="1850" spans="1:19" ht="15">
      <c r="A1850" s="815" t="s">
        <v>876</v>
      </c>
      <c r="B1850" s="815" t="s">
        <v>677</v>
      </c>
      <c r="C1850" s="815" t="s">
        <v>810</v>
      </c>
      <c r="D1850" s="815" t="s">
        <v>811</v>
      </c>
      <c r="E1850" s="816">
        <v>2114</v>
      </c>
      <c r="K1850" s="815" t="s">
        <v>691</v>
      </c>
      <c r="L1850" s="815" t="s">
        <v>912</v>
      </c>
      <c r="M1850" s="815" t="s">
        <v>690</v>
      </c>
      <c r="N1850" s="816">
        <v>2</v>
      </c>
      <c r="P1850" s="815" t="s">
        <v>905</v>
      </c>
      <c r="Q1850" s="816">
        <v>4</v>
      </c>
      <c r="R1850" s="816">
        <v>150</v>
      </c>
      <c r="S1850" s="300"/>
    </row>
    <row r="1851" spans="1:19" ht="15">
      <c r="A1851" s="815" t="s">
        <v>876</v>
      </c>
      <c r="B1851" s="815" t="s">
        <v>677</v>
      </c>
      <c r="C1851" s="815" t="s">
        <v>809</v>
      </c>
      <c r="D1851" s="815" t="s">
        <v>812</v>
      </c>
      <c r="E1851" s="816">
        <v>1159</v>
      </c>
      <c r="K1851" s="815" t="s">
        <v>691</v>
      </c>
      <c r="L1851" s="815" t="s">
        <v>912</v>
      </c>
      <c r="M1851" s="815" t="s">
        <v>691</v>
      </c>
      <c r="N1851" s="816">
        <v>1434</v>
      </c>
      <c r="P1851" s="815" t="s">
        <v>905</v>
      </c>
      <c r="Q1851" s="816">
        <v>5</v>
      </c>
      <c r="R1851" s="816">
        <v>6</v>
      </c>
      <c r="S1851" s="300"/>
    </row>
    <row r="1852" spans="1:19" ht="15">
      <c r="A1852" s="815" t="s">
        <v>876</v>
      </c>
      <c r="B1852" s="815" t="s">
        <v>677</v>
      </c>
      <c r="C1852" s="815" t="s">
        <v>809</v>
      </c>
      <c r="D1852" s="815" t="s">
        <v>811</v>
      </c>
      <c r="E1852" s="816">
        <v>1952</v>
      </c>
      <c r="K1852" s="815" t="s">
        <v>691</v>
      </c>
      <c r="L1852" s="815" t="s">
        <v>929</v>
      </c>
      <c r="M1852" s="815" t="s">
        <v>677</v>
      </c>
      <c r="N1852" s="816">
        <v>135</v>
      </c>
      <c r="P1852" s="815" t="s">
        <v>905</v>
      </c>
      <c r="Q1852" s="816">
        <v>6</v>
      </c>
      <c r="R1852" s="816">
        <v>15</v>
      </c>
      <c r="S1852" s="300"/>
    </row>
    <row r="1853" spans="1:19" ht="15">
      <c r="A1853" s="815" t="s">
        <v>876</v>
      </c>
      <c r="B1853" s="815" t="s">
        <v>681</v>
      </c>
      <c r="C1853" s="815" t="s">
        <v>810</v>
      </c>
      <c r="D1853" s="815" t="s">
        <v>812</v>
      </c>
      <c r="E1853" s="816">
        <v>298</v>
      </c>
      <c r="K1853" s="815" t="s">
        <v>691</v>
      </c>
      <c r="L1853" s="815" t="s">
        <v>929</v>
      </c>
      <c r="M1853" s="815" t="s">
        <v>847</v>
      </c>
      <c r="N1853" s="816">
        <v>27</v>
      </c>
      <c r="P1853" s="815" t="s">
        <v>905</v>
      </c>
      <c r="Q1853" s="816">
        <v>7</v>
      </c>
      <c r="R1853" s="816">
        <v>7</v>
      </c>
      <c r="S1853" s="300"/>
    </row>
    <row r="1854" spans="1:19" ht="15">
      <c r="A1854" s="815" t="s">
        <v>876</v>
      </c>
      <c r="B1854" s="815" t="s">
        <v>681</v>
      </c>
      <c r="C1854" s="815" t="s">
        <v>810</v>
      </c>
      <c r="D1854" s="815" t="s">
        <v>811</v>
      </c>
      <c r="E1854" s="816">
        <v>296</v>
      </c>
      <c r="K1854" s="815" t="s">
        <v>691</v>
      </c>
      <c r="L1854" s="815" t="s">
        <v>929</v>
      </c>
      <c r="M1854" s="815" t="s">
        <v>848</v>
      </c>
      <c r="N1854" s="816">
        <v>2</v>
      </c>
      <c r="P1854" s="815" t="s">
        <v>905</v>
      </c>
      <c r="Q1854" s="816">
        <v>8</v>
      </c>
      <c r="R1854" s="816">
        <v>5</v>
      </c>
      <c r="S1854" s="300"/>
    </row>
    <row r="1855" spans="1:19" ht="15">
      <c r="A1855" s="815" t="s">
        <v>876</v>
      </c>
      <c r="B1855" s="815" t="s">
        <v>681</v>
      </c>
      <c r="C1855" s="815" t="s">
        <v>809</v>
      </c>
      <c r="D1855" s="815" t="s">
        <v>812</v>
      </c>
      <c r="E1855" s="816">
        <v>255</v>
      </c>
      <c r="K1855" s="815" t="s">
        <v>691</v>
      </c>
      <c r="L1855" s="815" t="s">
        <v>929</v>
      </c>
      <c r="M1855" s="815" t="s">
        <v>849</v>
      </c>
      <c r="N1855" s="816">
        <v>4</v>
      </c>
      <c r="P1855" s="815" t="s">
        <v>905</v>
      </c>
      <c r="Q1855" s="816">
        <v>9</v>
      </c>
      <c r="R1855" s="816">
        <v>7</v>
      </c>
      <c r="S1855" s="300"/>
    </row>
    <row r="1856" spans="1:19" ht="15">
      <c r="A1856" s="815" t="s">
        <v>876</v>
      </c>
      <c r="B1856" s="815" t="s">
        <v>681</v>
      </c>
      <c r="C1856" s="815" t="s">
        <v>809</v>
      </c>
      <c r="D1856" s="815" t="s">
        <v>811</v>
      </c>
      <c r="E1856" s="816">
        <v>333</v>
      </c>
      <c r="K1856" s="815" t="s">
        <v>691</v>
      </c>
      <c r="L1856" s="815" t="s">
        <v>929</v>
      </c>
      <c r="M1856" s="815" t="s">
        <v>850</v>
      </c>
      <c r="N1856" s="816">
        <v>1</v>
      </c>
      <c r="P1856" s="815" t="s">
        <v>905</v>
      </c>
      <c r="Q1856" s="816">
        <v>11</v>
      </c>
      <c r="R1856" s="816">
        <v>2</v>
      </c>
      <c r="S1856" s="300"/>
    </row>
    <row r="1857" spans="1:19" ht="15">
      <c r="A1857" s="815" t="s">
        <v>876</v>
      </c>
      <c r="B1857" s="815" t="s">
        <v>683</v>
      </c>
      <c r="C1857" s="815" t="s">
        <v>810</v>
      </c>
      <c r="D1857" s="815" t="s">
        <v>812</v>
      </c>
      <c r="E1857" s="816">
        <v>1</v>
      </c>
      <c r="K1857" s="815" t="s">
        <v>691</v>
      </c>
      <c r="L1857" s="815" t="s">
        <v>929</v>
      </c>
      <c r="M1857" s="815" t="s">
        <v>851</v>
      </c>
      <c r="N1857" s="816">
        <v>3</v>
      </c>
      <c r="P1857" s="815" t="s">
        <v>905</v>
      </c>
      <c r="Q1857" s="816">
        <v>12</v>
      </c>
      <c r="R1857" s="816">
        <v>1</v>
      </c>
      <c r="S1857" s="300"/>
    </row>
    <row r="1858" spans="1:19" ht="15">
      <c r="A1858" s="815" t="s">
        <v>876</v>
      </c>
      <c r="B1858" s="815" t="s">
        <v>683</v>
      </c>
      <c r="C1858" s="815" t="s">
        <v>809</v>
      </c>
      <c r="D1858" s="815" t="s">
        <v>811</v>
      </c>
      <c r="E1858" s="816">
        <v>1</v>
      </c>
      <c r="K1858" s="815" t="s">
        <v>691</v>
      </c>
      <c r="L1858" s="815" t="s">
        <v>929</v>
      </c>
      <c r="M1858" s="815" t="s">
        <v>852</v>
      </c>
      <c r="N1858" s="816">
        <v>66</v>
      </c>
      <c r="P1858" s="815" t="s">
        <v>907</v>
      </c>
      <c r="Q1858" s="816">
        <v>0</v>
      </c>
      <c r="R1858" s="816">
        <v>2</v>
      </c>
      <c r="S1858" s="300"/>
    </row>
    <row r="1859" spans="1:19" ht="15">
      <c r="A1859" s="815" t="s">
        <v>876</v>
      </c>
      <c r="B1859" s="815" t="s">
        <v>815</v>
      </c>
      <c r="C1859" s="815" t="s">
        <v>810</v>
      </c>
      <c r="D1859" s="815" t="s">
        <v>812</v>
      </c>
      <c r="E1859" s="816">
        <v>2</v>
      </c>
      <c r="K1859" s="815" t="s">
        <v>691</v>
      </c>
      <c r="L1859" s="815" t="s">
        <v>929</v>
      </c>
      <c r="M1859" s="815" t="s">
        <v>853</v>
      </c>
      <c r="N1859" s="816">
        <v>37</v>
      </c>
      <c r="P1859" s="815" t="s">
        <v>907</v>
      </c>
      <c r="Q1859" s="816">
        <v>1</v>
      </c>
      <c r="R1859" s="816">
        <v>7</v>
      </c>
      <c r="S1859" s="300"/>
    </row>
    <row r="1860" spans="1:19" ht="15">
      <c r="A1860" s="815" t="s">
        <v>876</v>
      </c>
      <c r="B1860" s="815" t="s">
        <v>815</v>
      </c>
      <c r="C1860" s="815" t="s">
        <v>809</v>
      </c>
      <c r="D1860" s="815" t="s">
        <v>812</v>
      </c>
      <c r="E1860" s="816">
        <v>1</v>
      </c>
      <c r="K1860" s="815" t="s">
        <v>691</v>
      </c>
      <c r="L1860" s="815" t="s">
        <v>929</v>
      </c>
      <c r="M1860" s="815" t="s">
        <v>854</v>
      </c>
      <c r="N1860" s="816">
        <v>2</v>
      </c>
      <c r="P1860" s="815" t="s">
        <v>907</v>
      </c>
      <c r="Q1860" s="816">
        <v>2</v>
      </c>
      <c r="R1860" s="816">
        <v>24</v>
      </c>
      <c r="S1860" s="300"/>
    </row>
    <row r="1861" spans="1:19" ht="15">
      <c r="A1861" s="815" t="s">
        <v>876</v>
      </c>
      <c r="B1861" s="815" t="s">
        <v>815</v>
      </c>
      <c r="C1861" s="815" t="s">
        <v>809</v>
      </c>
      <c r="D1861" s="815" t="s">
        <v>811</v>
      </c>
      <c r="E1861" s="816">
        <v>1</v>
      </c>
      <c r="K1861" s="815" t="s">
        <v>691</v>
      </c>
      <c r="L1861" s="815" t="s">
        <v>929</v>
      </c>
      <c r="M1861" s="815" t="s">
        <v>855</v>
      </c>
      <c r="N1861" s="816">
        <v>1</v>
      </c>
      <c r="P1861" s="815" t="s">
        <v>907</v>
      </c>
      <c r="Q1861" s="816">
        <v>3</v>
      </c>
      <c r="R1861" s="816">
        <v>7</v>
      </c>
      <c r="S1861" s="300"/>
    </row>
    <row r="1862" spans="1:19" ht="15">
      <c r="A1862" s="815" t="s">
        <v>876</v>
      </c>
      <c r="B1862" s="815" t="s">
        <v>814</v>
      </c>
      <c r="C1862" s="815" t="s">
        <v>810</v>
      </c>
      <c r="D1862" s="815" t="s">
        <v>811</v>
      </c>
      <c r="E1862" s="816">
        <v>1</v>
      </c>
      <c r="K1862" s="815" t="s">
        <v>691</v>
      </c>
      <c r="L1862" s="815" t="s">
        <v>929</v>
      </c>
      <c r="M1862" s="815" t="s">
        <v>856</v>
      </c>
      <c r="N1862" s="816">
        <v>2</v>
      </c>
      <c r="P1862" s="815" t="s">
        <v>907</v>
      </c>
      <c r="Q1862" s="816">
        <v>4</v>
      </c>
      <c r="R1862" s="816">
        <v>126</v>
      </c>
      <c r="S1862" s="300"/>
    </row>
    <row r="1863" spans="1:19" ht="15">
      <c r="A1863" s="815" t="s">
        <v>876</v>
      </c>
      <c r="B1863" s="815" t="s">
        <v>997</v>
      </c>
      <c r="C1863" s="815" t="s">
        <v>810</v>
      </c>
      <c r="D1863" s="815" t="s">
        <v>812</v>
      </c>
      <c r="E1863" s="816">
        <v>466</v>
      </c>
      <c r="K1863" s="815" t="s">
        <v>691</v>
      </c>
      <c r="L1863" s="815" t="s">
        <v>929</v>
      </c>
      <c r="M1863" s="815" t="s">
        <v>681</v>
      </c>
      <c r="N1863" s="816">
        <v>109</v>
      </c>
      <c r="P1863" s="815" t="s">
        <v>907</v>
      </c>
      <c r="Q1863" s="816">
        <v>5</v>
      </c>
      <c r="R1863" s="816">
        <v>12</v>
      </c>
      <c r="S1863" s="300"/>
    </row>
    <row r="1864" spans="1:19" ht="15">
      <c r="A1864" s="815" t="s">
        <v>876</v>
      </c>
      <c r="B1864" s="815" t="s">
        <v>997</v>
      </c>
      <c r="C1864" s="815" t="s">
        <v>810</v>
      </c>
      <c r="D1864" s="815" t="s">
        <v>811</v>
      </c>
      <c r="E1864" s="816">
        <v>429</v>
      </c>
      <c r="K1864" s="815" t="s">
        <v>691</v>
      </c>
      <c r="L1864" s="815" t="s">
        <v>929</v>
      </c>
      <c r="M1864" s="815" t="s">
        <v>857</v>
      </c>
      <c r="N1864" s="816">
        <v>32</v>
      </c>
      <c r="P1864" s="815" t="s">
        <v>907</v>
      </c>
      <c r="Q1864" s="816">
        <v>6</v>
      </c>
      <c r="R1864" s="816">
        <v>5</v>
      </c>
      <c r="S1864" s="300"/>
    </row>
    <row r="1865" spans="1:19" ht="15">
      <c r="A1865" s="815" t="s">
        <v>876</v>
      </c>
      <c r="B1865" s="815" t="s">
        <v>997</v>
      </c>
      <c r="C1865" s="815" t="s">
        <v>809</v>
      </c>
      <c r="D1865" s="815" t="s">
        <v>812</v>
      </c>
      <c r="E1865" s="816">
        <v>408</v>
      </c>
      <c r="K1865" s="815" t="s">
        <v>691</v>
      </c>
      <c r="L1865" s="815" t="s">
        <v>929</v>
      </c>
      <c r="M1865" s="815" t="s">
        <v>858</v>
      </c>
      <c r="N1865" s="816">
        <v>34</v>
      </c>
      <c r="P1865" s="815" t="s">
        <v>907</v>
      </c>
      <c r="Q1865" s="816">
        <v>7</v>
      </c>
      <c r="R1865" s="816">
        <v>2</v>
      </c>
      <c r="S1865" s="300"/>
    </row>
    <row r="1866" spans="1:19" ht="15">
      <c r="A1866" s="815" t="s">
        <v>876</v>
      </c>
      <c r="B1866" s="815" t="s">
        <v>997</v>
      </c>
      <c r="C1866" s="815" t="s">
        <v>809</v>
      </c>
      <c r="D1866" s="815" t="s">
        <v>811</v>
      </c>
      <c r="E1866" s="816">
        <v>377</v>
      </c>
      <c r="K1866" s="815" t="s">
        <v>691</v>
      </c>
      <c r="L1866" s="815" t="s">
        <v>929</v>
      </c>
      <c r="M1866" s="815" t="s">
        <v>859</v>
      </c>
      <c r="N1866" s="816">
        <v>18</v>
      </c>
      <c r="P1866" s="815" t="s">
        <v>881</v>
      </c>
      <c r="Q1866" s="816">
        <v>0</v>
      </c>
      <c r="R1866" s="816">
        <v>1</v>
      </c>
      <c r="S1866" s="300"/>
    </row>
    <row r="1867" spans="1:19" ht="15">
      <c r="A1867" s="815" t="s">
        <v>876</v>
      </c>
      <c r="B1867" s="815" t="s">
        <v>998</v>
      </c>
      <c r="C1867" s="815" t="s">
        <v>810</v>
      </c>
      <c r="D1867" s="815" t="s">
        <v>812</v>
      </c>
      <c r="E1867" s="816">
        <v>4</v>
      </c>
      <c r="K1867" s="815" t="s">
        <v>691</v>
      </c>
      <c r="L1867" s="815" t="s">
        <v>929</v>
      </c>
      <c r="M1867" s="815" t="s">
        <v>860</v>
      </c>
      <c r="N1867" s="816">
        <v>2</v>
      </c>
      <c r="P1867" s="815" t="s">
        <v>881</v>
      </c>
      <c r="Q1867" s="816">
        <v>1</v>
      </c>
      <c r="R1867" s="816">
        <v>3</v>
      </c>
      <c r="S1867" s="300"/>
    </row>
    <row r="1868" spans="1:19" ht="15">
      <c r="A1868" s="815" t="s">
        <v>876</v>
      </c>
      <c r="B1868" s="815" t="s">
        <v>998</v>
      </c>
      <c r="C1868" s="815" t="s">
        <v>810</v>
      </c>
      <c r="D1868" s="815" t="s">
        <v>811</v>
      </c>
      <c r="E1868" s="816">
        <v>6</v>
      </c>
      <c r="K1868" s="815" t="s">
        <v>691</v>
      </c>
      <c r="L1868" s="815" t="s">
        <v>929</v>
      </c>
      <c r="M1868" s="815" t="s">
        <v>863</v>
      </c>
      <c r="N1868" s="816">
        <v>55</v>
      </c>
      <c r="P1868" s="815" t="s">
        <v>881</v>
      </c>
      <c r="Q1868" s="816">
        <v>2</v>
      </c>
      <c r="R1868" s="816">
        <v>13</v>
      </c>
      <c r="S1868" s="300"/>
    </row>
    <row r="1869" spans="1:19" ht="15">
      <c r="A1869" s="815" t="s">
        <v>876</v>
      </c>
      <c r="B1869" s="815" t="s">
        <v>998</v>
      </c>
      <c r="C1869" s="815" t="s">
        <v>809</v>
      </c>
      <c r="D1869" s="815" t="s">
        <v>812</v>
      </c>
      <c r="E1869" s="816">
        <v>7</v>
      </c>
      <c r="K1869" s="815" t="s">
        <v>691</v>
      </c>
      <c r="L1869" s="815" t="s">
        <v>929</v>
      </c>
      <c r="M1869" s="815" t="s">
        <v>864</v>
      </c>
      <c r="N1869" s="816">
        <v>109</v>
      </c>
      <c r="P1869" s="815" t="s">
        <v>881</v>
      </c>
      <c r="Q1869" s="816">
        <v>3</v>
      </c>
      <c r="R1869" s="816">
        <v>10</v>
      </c>
      <c r="S1869" s="300"/>
    </row>
    <row r="1870" spans="1:19" ht="15">
      <c r="A1870" s="815" t="s">
        <v>876</v>
      </c>
      <c r="B1870" s="815" t="s">
        <v>998</v>
      </c>
      <c r="C1870" s="815" t="s">
        <v>809</v>
      </c>
      <c r="D1870" s="815" t="s">
        <v>811</v>
      </c>
      <c r="E1870" s="816">
        <v>8</v>
      </c>
      <c r="K1870" s="815" t="s">
        <v>691</v>
      </c>
      <c r="L1870" s="815" t="s">
        <v>929</v>
      </c>
      <c r="M1870" s="815" t="s">
        <v>684</v>
      </c>
      <c r="N1870" s="816">
        <v>20</v>
      </c>
      <c r="P1870" s="815" t="s">
        <v>881</v>
      </c>
      <c r="Q1870" s="816">
        <v>4</v>
      </c>
      <c r="R1870" s="816">
        <v>204</v>
      </c>
      <c r="S1870" s="300"/>
    </row>
    <row r="1871" spans="1:19" ht="15">
      <c r="A1871" s="815" t="s">
        <v>917</v>
      </c>
      <c r="B1871" s="815" t="s">
        <v>996</v>
      </c>
      <c r="C1871" s="815" t="s">
        <v>810</v>
      </c>
      <c r="D1871" s="815" t="s">
        <v>812</v>
      </c>
      <c r="E1871" s="816">
        <v>15</v>
      </c>
      <c r="K1871" s="815" t="s">
        <v>691</v>
      </c>
      <c r="L1871" s="815" t="s">
        <v>929</v>
      </c>
      <c r="M1871" s="815" t="s">
        <v>687</v>
      </c>
      <c r="N1871" s="816">
        <v>14032</v>
      </c>
      <c r="P1871" s="815" t="s">
        <v>881</v>
      </c>
      <c r="Q1871" s="816">
        <v>5</v>
      </c>
      <c r="R1871" s="816">
        <v>23</v>
      </c>
      <c r="S1871" s="300"/>
    </row>
    <row r="1872" spans="1:19" ht="15">
      <c r="A1872" s="815" t="s">
        <v>917</v>
      </c>
      <c r="B1872" s="815" t="s">
        <v>996</v>
      </c>
      <c r="C1872" s="815" t="s">
        <v>810</v>
      </c>
      <c r="D1872" s="815" t="s">
        <v>811</v>
      </c>
      <c r="E1872" s="816">
        <v>15</v>
      </c>
      <c r="K1872" s="815" t="s">
        <v>691</v>
      </c>
      <c r="L1872" s="815" t="s">
        <v>929</v>
      </c>
      <c r="M1872" s="815" t="s">
        <v>688</v>
      </c>
      <c r="N1872" s="816">
        <v>1</v>
      </c>
      <c r="P1872" s="815" t="s">
        <v>881</v>
      </c>
      <c r="Q1872" s="816">
        <v>6</v>
      </c>
      <c r="R1872" s="816">
        <v>25</v>
      </c>
      <c r="S1872" s="300"/>
    </row>
    <row r="1873" spans="1:19" ht="15">
      <c r="A1873" s="815" t="s">
        <v>917</v>
      </c>
      <c r="B1873" s="815" t="s">
        <v>996</v>
      </c>
      <c r="C1873" s="815" t="s">
        <v>809</v>
      </c>
      <c r="D1873" s="815" t="s">
        <v>812</v>
      </c>
      <c r="E1873" s="816">
        <v>22</v>
      </c>
      <c r="K1873" s="815" t="s">
        <v>691</v>
      </c>
      <c r="L1873" s="815" t="s">
        <v>929</v>
      </c>
      <c r="M1873" s="815" t="s">
        <v>689</v>
      </c>
      <c r="N1873" s="816">
        <v>75</v>
      </c>
      <c r="P1873" s="815" t="s">
        <v>881</v>
      </c>
      <c r="Q1873" s="816">
        <v>7</v>
      </c>
      <c r="R1873" s="816">
        <v>11</v>
      </c>
      <c r="S1873" s="300"/>
    </row>
    <row r="1874" spans="1:19" ht="15">
      <c r="A1874" s="815" t="s">
        <v>917</v>
      </c>
      <c r="B1874" s="815" t="s">
        <v>996</v>
      </c>
      <c r="C1874" s="815" t="s">
        <v>809</v>
      </c>
      <c r="D1874" s="815" t="s">
        <v>811</v>
      </c>
      <c r="E1874" s="816">
        <v>7</v>
      </c>
      <c r="K1874" s="815" t="s">
        <v>691</v>
      </c>
      <c r="L1874" s="815" t="s">
        <v>929</v>
      </c>
      <c r="M1874" s="815" t="s">
        <v>690</v>
      </c>
      <c r="N1874" s="816">
        <v>12</v>
      </c>
      <c r="P1874" s="815" t="s">
        <v>881</v>
      </c>
      <c r="Q1874" s="816">
        <v>8</v>
      </c>
      <c r="R1874" s="816">
        <v>3</v>
      </c>
      <c r="S1874" s="300"/>
    </row>
    <row r="1875" spans="1:19" ht="15">
      <c r="A1875" s="815" t="s">
        <v>917</v>
      </c>
      <c r="B1875" s="815" t="s">
        <v>677</v>
      </c>
      <c r="C1875" s="815" t="s">
        <v>810</v>
      </c>
      <c r="D1875" s="815" t="s">
        <v>812</v>
      </c>
      <c r="E1875" s="816">
        <v>2619</v>
      </c>
      <c r="K1875" s="815" t="s">
        <v>691</v>
      </c>
      <c r="L1875" s="815" t="s">
        <v>929</v>
      </c>
      <c r="M1875" s="815" t="s">
        <v>691</v>
      </c>
      <c r="N1875" s="816">
        <v>2078</v>
      </c>
      <c r="P1875" s="815" t="s">
        <v>881</v>
      </c>
      <c r="Q1875" s="816">
        <v>10</v>
      </c>
      <c r="R1875" s="816">
        <v>1</v>
      </c>
      <c r="S1875" s="300"/>
    </row>
    <row r="1876" spans="1:19" ht="15">
      <c r="A1876" s="815" t="s">
        <v>917</v>
      </c>
      <c r="B1876" s="815" t="s">
        <v>677</v>
      </c>
      <c r="C1876" s="815" t="s">
        <v>810</v>
      </c>
      <c r="D1876" s="815" t="s">
        <v>811</v>
      </c>
      <c r="E1876" s="816">
        <v>4103</v>
      </c>
      <c r="K1876" s="815" t="s">
        <v>691</v>
      </c>
      <c r="L1876" s="815" t="s">
        <v>934</v>
      </c>
      <c r="M1876" s="815" t="s">
        <v>677</v>
      </c>
      <c r="N1876" s="816">
        <v>260</v>
      </c>
      <c r="P1876" s="815" t="s">
        <v>881</v>
      </c>
      <c r="Q1876" s="816">
        <v>12</v>
      </c>
      <c r="R1876" s="816">
        <v>1</v>
      </c>
      <c r="S1876" s="300"/>
    </row>
    <row r="1877" spans="1:19" ht="15">
      <c r="A1877" s="815" t="s">
        <v>917</v>
      </c>
      <c r="B1877" s="815" t="s">
        <v>677</v>
      </c>
      <c r="C1877" s="815" t="s">
        <v>809</v>
      </c>
      <c r="D1877" s="815" t="s">
        <v>812</v>
      </c>
      <c r="E1877" s="816">
        <v>2910</v>
      </c>
      <c r="K1877" s="815" t="s">
        <v>691</v>
      </c>
      <c r="L1877" s="815" t="s">
        <v>934</v>
      </c>
      <c r="M1877" s="815" t="s">
        <v>847</v>
      </c>
      <c r="N1877" s="816">
        <v>42</v>
      </c>
      <c r="P1877" s="815" t="s">
        <v>910</v>
      </c>
      <c r="Q1877" s="816">
        <v>1</v>
      </c>
      <c r="R1877" s="816">
        <v>3</v>
      </c>
      <c r="S1877" s="300"/>
    </row>
    <row r="1878" spans="1:19" ht="15">
      <c r="A1878" s="815" t="s">
        <v>917</v>
      </c>
      <c r="B1878" s="815" t="s">
        <v>677</v>
      </c>
      <c r="C1878" s="815" t="s">
        <v>809</v>
      </c>
      <c r="D1878" s="815" t="s">
        <v>811</v>
      </c>
      <c r="E1878" s="816">
        <v>3665</v>
      </c>
      <c r="K1878" s="815" t="s">
        <v>691</v>
      </c>
      <c r="L1878" s="815" t="s">
        <v>934</v>
      </c>
      <c r="M1878" s="815" t="s">
        <v>848</v>
      </c>
      <c r="N1878" s="816">
        <v>10</v>
      </c>
      <c r="P1878" s="815" t="s">
        <v>910</v>
      </c>
      <c r="Q1878" s="816">
        <v>2</v>
      </c>
      <c r="R1878" s="816">
        <v>1</v>
      </c>
      <c r="S1878" s="300"/>
    </row>
    <row r="1879" spans="1:19" ht="15">
      <c r="A1879" s="815" t="s">
        <v>917</v>
      </c>
      <c r="B1879" s="815" t="s">
        <v>681</v>
      </c>
      <c r="C1879" s="815" t="s">
        <v>810</v>
      </c>
      <c r="D1879" s="815" t="s">
        <v>812</v>
      </c>
      <c r="E1879" s="816">
        <v>130</v>
      </c>
      <c r="K1879" s="815" t="s">
        <v>691</v>
      </c>
      <c r="L1879" s="815" t="s">
        <v>934</v>
      </c>
      <c r="M1879" s="815" t="s">
        <v>850</v>
      </c>
      <c r="N1879" s="816">
        <v>63</v>
      </c>
      <c r="P1879" s="815" t="s">
        <v>910</v>
      </c>
      <c r="Q1879" s="816">
        <v>3</v>
      </c>
      <c r="R1879" s="816">
        <v>1</v>
      </c>
      <c r="S1879" s="300"/>
    </row>
    <row r="1880" spans="1:19" ht="15">
      <c r="A1880" s="815" t="s">
        <v>917</v>
      </c>
      <c r="B1880" s="815" t="s">
        <v>681</v>
      </c>
      <c r="C1880" s="815" t="s">
        <v>810</v>
      </c>
      <c r="D1880" s="815" t="s">
        <v>811</v>
      </c>
      <c r="E1880" s="816">
        <v>342</v>
      </c>
      <c r="K1880" s="815" t="s">
        <v>691</v>
      </c>
      <c r="L1880" s="815" t="s">
        <v>934</v>
      </c>
      <c r="M1880" s="815" t="s">
        <v>851</v>
      </c>
      <c r="N1880" s="816">
        <v>51</v>
      </c>
      <c r="P1880" s="815" t="s">
        <v>910</v>
      </c>
      <c r="Q1880" s="816">
        <v>4</v>
      </c>
      <c r="R1880" s="816">
        <v>21</v>
      </c>
      <c r="S1880" s="300"/>
    </row>
    <row r="1881" spans="1:19" ht="15">
      <c r="A1881" s="815" t="s">
        <v>917</v>
      </c>
      <c r="B1881" s="815" t="s">
        <v>681</v>
      </c>
      <c r="C1881" s="815" t="s">
        <v>809</v>
      </c>
      <c r="D1881" s="815" t="s">
        <v>812</v>
      </c>
      <c r="E1881" s="816">
        <v>161</v>
      </c>
      <c r="K1881" s="815" t="s">
        <v>691</v>
      </c>
      <c r="L1881" s="815" t="s">
        <v>934</v>
      </c>
      <c r="M1881" s="815" t="s">
        <v>852</v>
      </c>
      <c r="N1881" s="816">
        <v>7</v>
      </c>
      <c r="P1881" s="815" t="s">
        <v>910</v>
      </c>
      <c r="Q1881" s="816">
        <v>5</v>
      </c>
      <c r="R1881" s="816">
        <v>1</v>
      </c>
      <c r="S1881" s="300"/>
    </row>
    <row r="1882" spans="1:19" ht="15">
      <c r="A1882" s="815" t="s">
        <v>917</v>
      </c>
      <c r="B1882" s="815" t="s">
        <v>681</v>
      </c>
      <c r="C1882" s="815" t="s">
        <v>809</v>
      </c>
      <c r="D1882" s="815" t="s">
        <v>811</v>
      </c>
      <c r="E1882" s="816">
        <v>339</v>
      </c>
      <c r="K1882" s="815" t="s">
        <v>691</v>
      </c>
      <c r="L1882" s="815" t="s">
        <v>934</v>
      </c>
      <c r="M1882" s="815" t="s">
        <v>853</v>
      </c>
      <c r="N1882" s="816">
        <v>172</v>
      </c>
      <c r="P1882" s="815" t="s">
        <v>910</v>
      </c>
      <c r="Q1882" s="816">
        <v>9</v>
      </c>
      <c r="R1882" s="816">
        <v>1</v>
      </c>
      <c r="S1882" s="300"/>
    </row>
    <row r="1883" spans="1:19" ht="15">
      <c r="A1883" s="815" t="s">
        <v>917</v>
      </c>
      <c r="B1883" s="815" t="s">
        <v>683</v>
      </c>
      <c r="C1883" s="815" t="s">
        <v>810</v>
      </c>
      <c r="D1883" s="815" t="s">
        <v>811</v>
      </c>
      <c r="E1883" s="816">
        <v>2</v>
      </c>
      <c r="K1883" s="815" t="s">
        <v>691</v>
      </c>
      <c r="L1883" s="815" t="s">
        <v>934</v>
      </c>
      <c r="M1883" s="815" t="s">
        <v>854</v>
      </c>
      <c r="N1883" s="816">
        <v>14</v>
      </c>
      <c r="P1883" s="815" t="s">
        <v>912</v>
      </c>
      <c r="Q1883" s="816">
        <v>0</v>
      </c>
      <c r="R1883" s="816">
        <v>35</v>
      </c>
      <c r="S1883" s="300"/>
    </row>
    <row r="1884" spans="1:19" ht="15">
      <c r="A1884" s="815" t="s">
        <v>917</v>
      </c>
      <c r="B1884" s="815" t="s">
        <v>815</v>
      </c>
      <c r="C1884" s="815" t="s">
        <v>810</v>
      </c>
      <c r="D1884" s="815" t="s">
        <v>812</v>
      </c>
      <c r="E1884" s="816">
        <v>3</v>
      </c>
      <c r="K1884" s="815" t="s">
        <v>691</v>
      </c>
      <c r="L1884" s="815" t="s">
        <v>934</v>
      </c>
      <c r="M1884" s="815" t="s">
        <v>855</v>
      </c>
      <c r="N1884" s="816">
        <v>8</v>
      </c>
      <c r="P1884" s="815" t="s">
        <v>912</v>
      </c>
      <c r="Q1884" s="816">
        <v>1</v>
      </c>
      <c r="R1884" s="816">
        <v>159</v>
      </c>
      <c r="S1884" s="300"/>
    </row>
    <row r="1885" spans="1:19" ht="15">
      <c r="A1885" s="815" t="s">
        <v>917</v>
      </c>
      <c r="B1885" s="815" t="s">
        <v>815</v>
      </c>
      <c r="C1885" s="815" t="s">
        <v>809</v>
      </c>
      <c r="D1885" s="815" t="s">
        <v>812</v>
      </c>
      <c r="E1885" s="816">
        <v>18</v>
      </c>
      <c r="K1885" s="815" t="s">
        <v>691</v>
      </c>
      <c r="L1885" s="815" t="s">
        <v>934</v>
      </c>
      <c r="M1885" s="815" t="s">
        <v>856</v>
      </c>
      <c r="N1885" s="816">
        <v>2</v>
      </c>
      <c r="P1885" s="815" t="s">
        <v>912</v>
      </c>
      <c r="Q1885" s="816">
        <v>2</v>
      </c>
      <c r="R1885" s="816">
        <v>364</v>
      </c>
      <c r="S1885" s="300"/>
    </row>
    <row r="1886" spans="1:19" ht="15">
      <c r="A1886" s="815" t="s">
        <v>917</v>
      </c>
      <c r="B1886" s="815" t="s">
        <v>815</v>
      </c>
      <c r="C1886" s="815" t="s">
        <v>809</v>
      </c>
      <c r="D1886" s="815" t="s">
        <v>811</v>
      </c>
      <c r="E1886" s="816">
        <v>5</v>
      </c>
      <c r="K1886" s="815" t="s">
        <v>691</v>
      </c>
      <c r="L1886" s="815" t="s">
        <v>934</v>
      </c>
      <c r="M1886" s="815" t="s">
        <v>681</v>
      </c>
      <c r="N1886" s="816">
        <v>99</v>
      </c>
      <c r="P1886" s="815" t="s">
        <v>912</v>
      </c>
      <c r="Q1886" s="816">
        <v>3</v>
      </c>
      <c r="R1886" s="816">
        <v>177</v>
      </c>
      <c r="S1886" s="300"/>
    </row>
    <row r="1887" spans="1:19" ht="15">
      <c r="A1887" s="815" t="s">
        <v>917</v>
      </c>
      <c r="B1887" s="815" t="s">
        <v>814</v>
      </c>
      <c r="C1887" s="815" t="s">
        <v>809</v>
      </c>
      <c r="D1887" s="815" t="s">
        <v>812</v>
      </c>
      <c r="E1887" s="816">
        <v>2</v>
      </c>
      <c r="K1887" s="815" t="s">
        <v>691</v>
      </c>
      <c r="L1887" s="815" t="s">
        <v>934</v>
      </c>
      <c r="M1887" s="815" t="s">
        <v>857</v>
      </c>
      <c r="N1887" s="816">
        <v>48</v>
      </c>
      <c r="P1887" s="815" t="s">
        <v>912</v>
      </c>
      <c r="Q1887" s="816">
        <v>4</v>
      </c>
      <c r="R1887" s="816">
        <v>1837</v>
      </c>
      <c r="S1887" s="300"/>
    </row>
    <row r="1888" spans="1:19" ht="15">
      <c r="A1888" s="815" t="s">
        <v>917</v>
      </c>
      <c r="B1888" s="815" t="s">
        <v>997</v>
      </c>
      <c r="C1888" s="815" t="s">
        <v>810</v>
      </c>
      <c r="D1888" s="815" t="s">
        <v>812</v>
      </c>
      <c r="E1888" s="816">
        <v>1206</v>
      </c>
      <c r="K1888" s="815" t="s">
        <v>691</v>
      </c>
      <c r="L1888" s="815" t="s">
        <v>934</v>
      </c>
      <c r="M1888" s="815" t="s">
        <v>858</v>
      </c>
      <c r="N1888" s="816">
        <v>1</v>
      </c>
      <c r="P1888" s="815" t="s">
        <v>912</v>
      </c>
      <c r="Q1888" s="816">
        <v>5</v>
      </c>
      <c r="R1888" s="816">
        <v>216</v>
      </c>
      <c r="S1888" s="300"/>
    </row>
    <row r="1889" spans="1:19" ht="15">
      <c r="A1889" s="815" t="s">
        <v>917</v>
      </c>
      <c r="B1889" s="815" t="s">
        <v>997</v>
      </c>
      <c r="C1889" s="815" t="s">
        <v>810</v>
      </c>
      <c r="D1889" s="815" t="s">
        <v>811</v>
      </c>
      <c r="E1889" s="816">
        <v>2009</v>
      </c>
      <c r="K1889" s="815" t="s">
        <v>691</v>
      </c>
      <c r="L1889" s="815" t="s">
        <v>934</v>
      </c>
      <c r="M1889" s="815" t="s">
        <v>859</v>
      </c>
      <c r="N1889" s="816">
        <v>78</v>
      </c>
      <c r="P1889" s="815" t="s">
        <v>912</v>
      </c>
      <c r="Q1889" s="816">
        <v>6</v>
      </c>
      <c r="R1889" s="816">
        <v>191</v>
      </c>
      <c r="S1889" s="300"/>
    </row>
    <row r="1890" spans="1:19" ht="15">
      <c r="A1890" s="815" t="s">
        <v>917</v>
      </c>
      <c r="B1890" s="815" t="s">
        <v>997</v>
      </c>
      <c r="C1890" s="815" t="s">
        <v>809</v>
      </c>
      <c r="D1890" s="815" t="s">
        <v>812</v>
      </c>
      <c r="E1890" s="816">
        <v>1130</v>
      </c>
      <c r="K1890" s="815" t="s">
        <v>691</v>
      </c>
      <c r="L1890" s="815" t="s">
        <v>934</v>
      </c>
      <c r="M1890" s="815" t="s">
        <v>863</v>
      </c>
      <c r="N1890" s="816">
        <v>156</v>
      </c>
      <c r="P1890" s="815" t="s">
        <v>912</v>
      </c>
      <c r="Q1890" s="816">
        <v>7</v>
      </c>
      <c r="R1890" s="816">
        <v>145</v>
      </c>
      <c r="S1890" s="300"/>
    </row>
    <row r="1891" spans="1:19" ht="15">
      <c r="A1891" s="815" t="s">
        <v>917</v>
      </c>
      <c r="B1891" s="815" t="s">
        <v>997</v>
      </c>
      <c r="C1891" s="815" t="s">
        <v>809</v>
      </c>
      <c r="D1891" s="815" t="s">
        <v>811</v>
      </c>
      <c r="E1891" s="816">
        <v>1465</v>
      </c>
      <c r="K1891" s="815" t="s">
        <v>691</v>
      </c>
      <c r="L1891" s="815" t="s">
        <v>934</v>
      </c>
      <c r="M1891" s="815" t="s">
        <v>864</v>
      </c>
      <c r="N1891" s="816">
        <v>98</v>
      </c>
      <c r="P1891" s="815" t="s">
        <v>912</v>
      </c>
      <c r="Q1891" s="816">
        <v>8</v>
      </c>
      <c r="R1891" s="816">
        <v>100</v>
      </c>
      <c r="S1891" s="300"/>
    </row>
    <row r="1892" spans="1:19" ht="15">
      <c r="A1892" s="815" t="s">
        <v>917</v>
      </c>
      <c r="B1892" s="815" t="s">
        <v>998</v>
      </c>
      <c r="C1892" s="815" t="s">
        <v>810</v>
      </c>
      <c r="D1892" s="815" t="s">
        <v>812</v>
      </c>
      <c r="E1892" s="816">
        <v>2</v>
      </c>
      <c r="K1892" s="815" t="s">
        <v>691</v>
      </c>
      <c r="L1892" s="815" t="s">
        <v>934</v>
      </c>
      <c r="M1892" s="815" t="s">
        <v>687</v>
      </c>
      <c r="N1892" s="816">
        <v>12111</v>
      </c>
      <c r="P1892" s="815" t="s">
        <v>912</v>
      </c>
      <c r="Q1892" s="816">
        <v>9</v>
      </c>
      <c r="R1892" s="816">
        <v>33</v>
      </c>
      <c r="S1892" s="300"/>
    </row>
    <row r="1893" spans="1:19" ht="15">
      <c r="A1893" s="815" t="s">
        <v>917</v>
      </c>
      <c r="B1893" s="815" t="s">
        <v>998</v>
      </c>
      <c r="C1893" s="815" t="s">
        <v>810</v>
      </c>
      <c r="D1893" s="815" t="s">
        <v>811</v>
      </c>
      <c r="E1893" s="816">
        <v>5</v>
      </c>
      <c r="K1893" s="815" t="s">
        <v>691</v>
      </c>
      <c r="L1893" s="815" t="s">
        <v>934</v>
      </c>
      <c r="M1893" s="815" t="s">
        <v>688</v>
      </c>
      <c r="N1893" s="816">
        <v>28</v>
      </c>
      <c r="P1893" s="815" t="s">
        <v>912</v>
      </c>
      <c r="Q1893" s="816">
        <v>10</v>
      </c>
      <c r="R1893" s="816">
        <v>27</v>
      </c>
      <c r="S1893" s="300"/>
    </row>
    <row r="1894" spans="1:19" ht="15">
      <c r="A1894" s="815" t="s">
        <v>917</v>
      </c>
      <c r="B1894" s="815" t="s">
        <v>998</v>
      </c>
      <c r="C1894" s="815" t="s">
        <v>809</v>
      </c>
      <c r="D1894" s="815" t="s">
        <v>812</v>
      </c>
      <c r="E1894" s="816">
        <v>4</v>
      </c>
      <c r="K1894" s="815" t="s">
        <v>691</v>
      </c>
      <c r="L1894" s="815" t="s">
        <v>934</v>
      </c>
      <c r="M1894" s="815" t="s">
        <v>689</v>
      </c>
      <c r="N1894" s="816">
        <v>1</v>
      </c>
      <c r="P1894" s="815" t="s">
        <v>912</v>
      </c>
      <c r="Q1894" s="816">
        <v>11</v>
      </c>
      <c r="R1894" s="816">
        <v>21</v>
      </c>
      <c r="S1894" s="300"/>
    </row>
    <row r="1895" spans="1:19" ht="15">
      <c r="A1895" s="815" t="s">
        <v>917</v>
      </c>
      <c r="B1895" s="815" t="s">
        <v>998</v>
      </c>
      <c r="C1895" s="815" t="s">
        <v>809</v>
      </c>
      <c r="D1895" s="815" t="s">
        <v>811</v>
      </c>
      <c r="E1895" s="816">
        <v>6</v>
      </c>
      <c r="K1895" s="815" t="s">
        <v>691</v>
      </c>
      <c r="L1895" s="815" t="s">
        <v>934</v>
      </c>
      <c r="M1895" s="815" t="s">
        <v>690</v>
      </c>
      <c r="N1895" s="816">
        <v>9</v>
      </c>
      <c r="P1895" s="815" t="s">
        <v>912</v>
      </c>
      <c r="Q1895" s="816">
        <v>12</v>
      </c>
      <c r="R1895" s="816">
        <v>8</v>
      </c>
      <c r="S1895" s="300"/>
    </row>
    <row r="1896" spans="1:19" ht="15">
      <c r="A1896" s="815" t="s">
        <v>973</v>
      </c>
      <c r="B1896" s="815" t="s">
        <v>996</v>
      </c>
      <c r="C1896" s="815" t="s">
        <v>810</v>
      </c>
      <c r="D1896" s="815" t="s">
        <v>812</v>
      </c>
      <c r="E1896" s="816">
        <v>28</v>
      </c>
      <c r="K1896" s="815" t="s">
        <v>691</v>
      </c>
      <c r="L1896" s="815" t="s">
        <v>934</v>
      </c>
      <c r="M1896" s="815" t="s">
        <v>691</v>
      </c>
      <c r="N1896" s="816">
        <v>1929</v>
      </c>
      <c r="P1896" s="815" t="s">
        <v>913</v>
      </c>
      <c r="Q1896" s="816">
        <v>2</v>
      </c>
      <c r="R1896" s="816">
        <v>1</v>
      </c>
      <c r="S1896" s="300"/>
    </row>
    <row r="1897" spans="1:19" ht="15">
      <c r="A1897" s="815" t="s">
        <v>973</v>
      </c>
      <c r="B1897" s="815" t="s">
        <v>996</v>
      </c>
      <c r="C1897" s="815" t="s">
        <v>810</v>
      </c>
      <c r="D1897" s="815" t="s">
        <v>811</v>
      </c>
      <c r="E1897" s="816">
        <v>14</v>
      </c>
      <c r="K1897" s="815" t="s">
        <v>691</v>
      </c>
      <c r="L1897" s="815" t="s">
        <v>939</v>
      </c>
      <c r="M1897" s="815" t="s">
        <v>677</v>
      </c>
      <c r="N1897" s="816">
        <v>66</v>
      </c>
      <c r="P1897" s="815" t="s">
        <v>913</v>
      </c>
      <c r="Q1897" s="816">
        <v>4</v>
      </c>
      <c r="R1897" s="816">
        <v>23</v>
      </c>
      <c r="S1897" s="300"/>
    </row>
    <row r="1898" spans="1:19" ht="15">
      <c r="A1898" s="815" t="s">
        <v>973</v>
      </c>
      <c r="B1898" s="815" t="s">
        <v>996</v>
      </c>
      <c r="C1898" s="815" t="s">
        <v>809</v>
      </c>
      <c r="D1898" s="815" t="s">
        <v>812</v>
      </c>
      <c r="E1898" s="816">
        <v>12</v>
      </c>
      <c r="K1898" s="815" t="s">
        <v>691</v>
      </c>
      <c r="L1898" s="815" t="s">
        <v>939</v>
      </c>
      <c r="M1898" s="815" t="s">
        <v>847</v>
      </c>
      <c r="N1898" s="816">
        <v>22</v>
      </c>
      <c r="P1898" s="815" t="s">
        <v>913</v>
      </c>
      <c r="Q1898" s="816">
        <v>5</v>
      </c>
      <c r="R1898" s="816">
        <v>2</v>
      </c>
      <c r="S1898" s="300"/>
    </row>
    <row r="1899" spans="1:19" ht="15">
      <c r="A1899" s="815" t="s">
        <v>973</v>
      </c>
      <c r="B1899" s="815" t="s">
        <v>996</v>
      </c>
      <c r="C1899" s="815" t="s">
        <v>809</v>
      </c>
      <c r="D1899" s="815" t="s">
        <v>811</v>
      </c>
      <c r="E1899" s="816">
        <v>12</v>
      </c>
      <c r="K1899" s="815" t="s">
        <v>691</v>
      </c>
      <c r="L1899" s="815" t="s">
        <v>939</v>
      </c>
      <c r="M1899" s="815" t="s">
        <v>851</v>
      </c>
      <c r="N1899" s="816">
        <v>7</v>
      </c>
      <c r="P1899" s="815" t="s">
        <v>913</v>
      </c>
      <c r="Q1899" s="816">
        <v>7</v>
      </c>
      <c r="R1899" s="816">
        <v>1</v>
      </c>
      <c r="S1899" s="300"/>
    </row>
    <row r="1900" spans="1:19" ht="15">
      <c r="A1900" s="815" t="s">
        <v>973</v>
      </c>
      <c r="B1900" s="815" t="s">
        <v>677</v>
      </c>
      <c r="C1900" s="815" t="s">
        <v>810</v>
      </c>
      <c r="D1900" s="815" t="s">
        <v>812</v>
      </c>
      <c r="E1900" s="816">
        <v>379</v>
      </c>
      <c r="K1900" s="815" t="s">
        <v>691</v>
      </c>
      <c r="L1900" s="815" t="s">
        <v>939</v>
      </c>
      <c r="M1900" s="815" t="s">
        <v>852</v>
      </c>
      <c r="N1900" s="816">
        <v>30</v>
      </c>
      <c r="P1900" s="815" t="s">
        <v>913</v>
      </c>
      <c r="Q1900" s="816">
        <v>8</v>
      </c>
      <c r="R1900" s="816">
        <v>1</v>
      </c>
      <c r="S1900" s="300"/>
    </row>
    <row r="1901" spans="1:19" ht="15">
      <c r="A1901" s="815" t="s">
        <v>973</v>
      </c>
      <c r="B1901" s="815" t="s">
        <v>677</v>
      </c>
      <c r="C1901" s="815" t="s">
        <v>810</v>
      </c>
      <c r="D1901" s="815" t="s">
        <v>811</v>
      </c>
      <c r="E1901" s="816">
        <v>411</v>
      </c>
      <c r="K1901" s="815" t="s">
        <v>691</v>
      </c>
      <c r="L1901" s="815" t="s">
        <v>939</v>
      </c>
      <c r="M1901" s="815" t="s">
        <v>853</v>
      </c>
      <c r="N1901" s="816">
        <v>141</v>
      </c>
      <c r="P1901" s="815" t="s">
        <v>913</v>
      </c>
      <c r="Q1901" s="816">
        <v>11</v>
      </c>
      <c r="R1901" s="816">
        <v>1</v>
      </c>
      <c r="S1901" s="300"/>
    </row>
    <row r="1902" spans="1:19" ht="15">
      <c r="A1902" s="815" t="s">
        <v>973</v>
      </c>
      <c r="B1902" s="815" t="s">
        <v>677</v>
      </c>
      <c r="C1902" s="815" t="s">
        <v>809</v>
      </c>
      <c r="D1902" s="815" t="s">
        <v>812</v>
      </c>
      <c r="E1902" s="816">
        <v>383</v>
      </c>
      <c r="K1902" s="815" t="s">
        <v>691</v>
      </c>
      <c r="L1902" s="815" t="s">
        <v>939</v>
      </c>
      <c r="M1902" s="815" t="s">
        <v>854</v>
      </c>
      <c r="N1902" s="816">
        <v>6</v>
      </c>
      <c r="P1902" s="815" t="s">
        <v>914</v>
      </c>
      <c r="Q1902" s="816">
        <v>0</v>
      </c>
      <c r="R1902" s="816">
        <v>2</v>
      </c>
      <c r="S1902" s="300"/>
    </row>
    <row r="1903" spans="1:19" ht="15">
      <c r="A1903" s="815" t="s">
        <v>973</v>
      </c>
      <c r="B1903" s="815" t="s">
        <v>677</v>
      </c>
      <c r="C1903" s="815" t="s">
        <v>809</v>
      </c>
      <c r="D1903" s="815" t="s">
        <v>811</v>
      </c>
      <c r="E1903" s="816">
        <v>449</v>
      </c>
      <c r="K1903" s="815" t="s">
        <v>691</v>
      </c>
      <c r="L1903" s="815" t="s">
        <v>939</v>
      </c>
      <c r="M1903" s="815" t="s">
        <v>856</v>
      </c>
      <c r="N1903" s="816">
        <v>1</v>
      </c>
      <c r="P1903" s="815" t="s">
        <v>914</v>
      </c>
      <c r="Q1903" s="816">
        <v>1</v>
      </c>
      <c r="R1903" s="816">
        <v>2</v>
      </c>
      <c r="S1903" s="300"/>
    </row>
    <row r="1904" spans="1:19" ht="15">
      <c r="A1904" s="815" t="s">
        <v>973</v>
      </c>
      <c r="B1904" s="815" t="s">
        <v>681</v>
      </c>
      <c r="C1904" s="815" t="s">
        <v>810</v>
      </c>
      <c r="D1904" s="815" t="s">
        <v>812</v>
      </c>
      <c r="E1904" s="816">
        <v>358</v>
      </c>
      <c r="K1904" s="815" t="s">
        <v>691</v>
      </c>
      <c r="L1904" s="815" t="s">
        <v>939</v>
      </c>
      <c r="M1904" s="815" t="s">
        <v>681</v>
      </c>
      <c r="N1904" s="816">
        <v>413</v>
      </c>
      <c r="P1904" s="815" t="s">
        <v>914</v>
      </c>
      <c r="Q1904" s="816">
        <v>2</v>
      </c>
      <c r="R1904" s="816">
        <v>11</v>
      </c>
      <c r="S1904" s="300"/>
    </row>
    <row r="1905" spans="1:19" ht="15">
      <c r="A1905" s="815" t="s">
        <v>973</v>
      </c>
      <c r="B1905" s="815" t="s">
        <v>681</v>
      </c>
      <c r="C1905" s="815" t="s">
        <v>810</v>
      </c>
      <c r="D1905" s="815" t="s">
        <v>811</v>
      </c>
      <c r="E1905" s="816">
        <v>313</v>
      </c>
      <c r="K1905" s="815" t="s">
        <v>691</v>
      </c>
      <c r="L1905" s="815" t="s">
        <v>939</v>
      </c>
      <c r="M1905" s="815" t="s">
        <v>857</v>
      </c>
      <c r="N1905" s="816">
        <v>14</v>
      </c>
      <c r="P1905" s="815" t="s">
        <v>914</v>
      </c>
      <c r="Q1905" s="816">
        <v>3</v>
      </c>
      <c r="R1905" s="816">
        <v>6</v>
      </c>
      <c r="S1905" s="300"/>
    </row>
    <row r="1906" spans="1:19" ht="15">
      <c r="A1906" s="815" t="s">
        <v>973</v>
      </c>
      <c r="B1906" s="815" t="s">
        <v>681</v>
      </c>
      <c r="C1906" s="815" t="s">
        <v>809</v>
      </c>
      <c r="D1906" s="815" t="s">
        <v>812</v>
      </c>
      <c r="E1906" s="816">
        <v>314</v>
      </c>
      <c r="K1906" s="815" t="s">
        <v>691</v>
      </c>
      <c r="L1906" s="815" t="s">
        <v>939</v>
      </c>
      <c r="M1906" s="815" t="s">
        <v>858</v>
      </c>
      <c r="N1906" s="816">
        <v>12</v>
      </c>
      <c r="P1906" s="815" t="s">
        <v>914</v>
      </c>
      <c r="Q1906" s="816">
        <v>4</v>
      </c>
      <c r="R1906" s="816">
        <v>68</v>
      </c>
      <c r="S1906" s="300"/>
    </row>
    <row r="1907" spans="1:19" ht="15">
      <c r="A1907" s="815" t="s">
        <v>973</v>
      </c>
      <c r="B1907" s="815" t="s">
        <v>681</v>
      </c>
      <c r="C1907" s="815" t="s">
        <v>809</v>
      </c>
      <c r="D1907" s="815" t="s">
        <v>811</v>
      </c>
      <c r="E1907" s="816">
        <v>327</v>
      </c>
      <c r="K1907" s="815" t="s">
        <v>691</v>
      </c>
      <c r="L1907" s="815" t="s">
        <v>939</v>
      </c>
      <c r="M1907" s="815" t="s">
        <v>859</v>
      </c>
      <c r="N1907" s="816">
        <v>10</v>
      </c>
      <c r="P1907" s="815" t="s">
        <v>914</v>
      </c>
      <c r="Q1907" s="816">
        <v>5</v>
      </c>
      <c r="R1907" s="816">
        <v>9</v>
      </c>
      <c r="S1907" s="300"/>
    </row>
    <row r="1908" spans="1:19" ht="15">
      <c r="A1908" s="815" t="s">
        <v>973</v>
      </c>
      <c r="B1908" s="815" t="s">
        <v>683</v>
      </c>
      <c r="C1908" s="815" t="s">
        <v>810</v>
      </c>
      <c r="D1908" s="815" t="s">
        <v>812</v>
      </c>
      <c r="E1908" s="816">
        <v>28</v>
      </c>
      <c r="K1908" s="815" t="s">
        <v>691</v>
      </c>
      <c r="L1908" s="815" t="s">
        <v>939</v>
      </c>
      <c r="M1908" s="815" t="s">
        <v>863</v>
      </c>
      <c r="N1908" s="816">
        <v>24</v>
      </c>
      <c r="P1908" s="815" t="s">
        <v>914</v>
      </c>
      <c r="Q1908" s="816">
        <v>6</v>
      </c>
      <c r="R1908" s="816">
        <v>7</v>
      </c>
      <c r="S1908" s="300"/>
    </row>
    <row r="1909" spans="1:19" ht="15">
      <c r="A1909" s="815" t="s">
        <v>973</v>
      </c>
      <c r="B1909" s="815" t="s">
        <v>683</v>
      </c>
      <c r="C1909" s="815" t="s">
        <v>810</v>
      </c>
      <c r="D1909" s="815" t="s">
        <v>811</v>
      </c>
      <c r="E1909" s="816">
        <v>45</v>
      </c>
      <c r="K1909" s="815" t="s">
        <v>691</v>
      </c>
      <c r="L1909" s="815" t="s">
        <v>939</v>
      </c>
      <c r="M1909" s="815" t="s">
        <v>864</v>
      </c>
      <c r="N1909" s="816">
        <v>35</v>
      </c>
      <c r="P1909" s="815" t="s">
        <v>914</v>
      </c>
      <c r="Q1909" s="816">
        <v>7</v>
      </c>
      <c r="R1909" s="816">
        <v>5</v>
      </c>
      <c r="S1909" s="300"/>
    </row>
    <row r="1910" spans="1:19" ht="15">
      <c r="A1910" s="815" t="s">
        <v>973</v>
      </c>
      <c r="B1910" s="815" t="s">
        <v>683</v>
      </c>
      <c r="C1910" s="815" t="s">
        <v>809</v>
      </c>
      <c r="D1910" s="815" t="s">
        <v>812</v>
      </c>
      <c r="E1910" s="816">
        <v>13</v>
      </c>
      <c r="K1910" s="815" t="s">
        <v>691</v>
      </c>
      <c r="L1910" s="815" t="s">
        <v>939</v>
      </c>
      <c r="M1910" s="815" t="s">
        <v>684</v>
      </c>
      <c r="N1910" s="816">
        <v>27</v>
      </c>
      <c r="P1910" s="815" t="s">
        <v>914</v>
      </c>
      <c r="Q1910" s="816">
        <v>8</v>
      </c>
      <c r="R1910" s="816">
        <v>3</v>
      </c>
      <c r="S1910" s="300"/>
    </row>
    <row r="1911" spans="1:19" ht="15">
      <c r="A1911" s="815" t="s">
        <v>973</v>
      </c>
      <c r="B1911" s="815" t="s">
        <v>683</v>
      </c>
      <c r="C1911" s="815" t="s">
        <v>809</v>
      </c>
      <c r="D1911" s="815" t="s">
        <v>811</v>
      </c>
      <c r="E1911" s="816">
        <v>28</v>
      </c>
      <c r="K1911" s="815" t="s">
        <v>691</v>
      </c>
      <c r="L1911" s="815" t="s">
        <v>939</v>
      </c>
      <c r="M1911" s="815" t="s">
        <v>687</v>
      </c>
      <c r="N1911" s="816">
        <v>11768</v>
      </c>
      <c r="P1911" s="815" t="s">
        <v>914</v>
      </c>
      <c r="Q1911" s="816">
        <v>9</v>
      </c>
      <c r="R1911" s="816">
        <v>2</v>
      </c>
      <c r="S1911" s="300"/>
    </row>
    <row r="1912" spans="1:19" ht="15">
      <c r="A1912" s="815" t="s">
        <v>973</v>
      </c>
      <c r="B1912" s="815" t="s">
        <v>815</v>
      </c>
      <c r="C1912" s="815" t="s">
        <v>810</v>
      </c>
      <c r="D1912" s="815" t="s">
        <v>811</v>
      </c>
      <c r="E1912" s="816">
        <v>3</v>
      </c>
      <c r="K1912" s="815" t="s">
        <v>691</v>
      </c>
      <c r="L1912" s="815" t="s">
        <v>939</v>
      </c>
      <c r="M1912" s="815" t="s">
        <v>689</v>
      </c>
      <c r="N1912" s="816">
        <v>69</v>
      </c>
      <c r="P1912" s="815" t="s">
        <v>914</v>
      </c>
      <c r="Q1912" s="816">
        <v>10</v>
      </c>
      <c r="R1912" s="816">
        <v>1</v>
      </c>
      <c r="S1912" s="300"/>
    </row>
    <row r="1913" spans="1:19" ht="15">
      <c r="A1913" s="815" t="s">
        <v>973</v>
      </c>
      <c r="B1913" s="815" t="s">
        <v>815</v>
      </c>
      <c r="C1913" s="815" t="s">
        <v>809</v>
      </c>
      <c r="D1913" s="815" t="s">
        <v>811</v>
      </c>
      <c r="E1913" s="816">
        <v>2</v>
      </c>
      <c r="K1913" s="815" t="s">
        <v>691</v>
      </c>
      <c r="L1913" s="815" t="s">
        <v>939</v>
      </c>
      <c r="M1913" s="815" t="s">
        <v>690</v>
      </c>
      <c r="N1913" s="816">
        <v>6</v>
      </c>
      <c r="P1913" s="815" t="s">
        <v>868</v>
      </c>
      <c r="Q1913" s="816">
        <v>1</v>
      </c>
      <c r="R1913" s="816">
        <v>2</v>
      </c>
      <c r="S1913" s="300"/>
    </row>
    <row r="1914" spans="1:19" ht="15">
      <c r="A1914" s="815" t="s">
        <v>973</v>
      </c>
      <c r="B1914" s="815" t="s">
        <v>813</v>
      </c>
      <c r="C1914" s="815" t="s">
        <v>810</v>
      </c>
      <c r="D1914" s="815" t="s">
        <v>812</v>
      </c>
      <c r="E1914" s="816">
        <v>1</v>
      </c>
      <c r="K1914" s="815" t="s">
        <v>691</v>
      </c>
      <c r="L1914" s="815" t="s">
        <v>939</v>
      </c>
      <c r="M1914" s="815" t="s">
        <v>691</v>
      </c>
      <c r="N1914" s="816">
        <v>1314</v>
      </c>
      <c r="P1914" s="815" t="s">
        <v>868</v>
      </c>
      <c r="Q1914" s="816">
        <v>2</v>
      </c>
      <c r="R1914" s="816">
        <v>4</v>
      </c>
      <c r="S1914" s="300"/>
    </row>
    <row r="1915" spans="1:19" ht="15">
      <c r="A1915" s="815" t="s">
        <v>973</v>
      </c>
      <c r="B1915" s="815" t="s">
        <v>813</v>
      </c>
      <c r="C1915" s="815" t="s">
        <v>809</v>
      </c>
      <c r="D1915" s="815" t="s">
        <v>812</v>
      </c>
      <c r="E1915" s="816">
        <v>1</v>
      </c>
      <c r="K1915" s="815" t="s">
        <v>691</v>
      </c>
      <c r="L1915" s="815" t="s">
        <v>953</v>
      </c>
      <c r="M1915" s="815" t="s">
        <v>677</v>
      </c>
      <c r="N1915" s="816">
        <v>198</v>
      </c>
      <c r="P1915" s="815" t="s">
        <v>868</v>
      </c>
      <c r="Q1915" s="816">
        <v>4</v>
      </c>
      <c r="R1915" s="816">
        <v>28</v>
      </c>
      <c r="S1915" s="300"/>
    </row>
    <row r="1916" spans="1:19" ht="15">
      <c r="A1916" s="815" t="s">
        <v>973</v>
      </c>
      <c r="B1916" s="815" t="s">
        <v>997</v>
      </c>
      <c r="C1916" s="815" t="s">
        <v>810</v>
      </c>
      <c r="D1916" s="815" t="s">
        <v>812</v>
      </c>
      <c r="E1916" s="816">
        <v>130</v>
      </c>
      <c r="K1916" s="815" t="s">
        <v>691</v>
      </c>
      <c r="L1916" s="815" t="s">
        <v>953</v>
      </c>
      <c r="M1916" s="815" t="s">
        <v>847</v>
      </c>
      <c r="N1916" s="816">
        <v>43</v>
      </c>
      <c r="P1916" s="815" t="s">
        <v>868</v>
      </c>
      <c r="Q1916" s="816">
        <v>5</v>
      </c>
      <c r="R1916" s="816">
        <v>5</v>
      </c>
      <c r="S1916" s="300"/>
    </row>
    <row r="1917" spans="1:19" ht="15">
      <c r="A1917" s="815" t="s">
        <v>973</v>
      </c>
      <c r="B1917" s="815" t="s">
        <v>997</v>
      </c>
      <c r="C1917" s="815" t="s">
        <v>810</v>
      </c>
      <c r="D1917" s="815" t="s">
        <v>811</v>
      </c>
      <c r="E1917" s="816">
        <v>164</v>
      </c>
      <c r="K1917" s="815" t="s">
        <v>691</v>
      </c>
      <c r="L1917" s="815" t="s">
        <v>953</v>
      </c>
      <c r="M1917" s="815" t="s">
        <v>848</v>
      </c>
      <c r="N1917" s="816">
        <v>35</v>
      </c>
      <c r="P1917" s="815" t="s">
        <v>868</v>
      </c>
      <c r="Q1917" s="816">
        <v>6</v>
      </c>
      <c r="R1917" s="816">
        <v>1</v>
      </c>
      <c r="S1917" s="300"/>
    </row>
    <row r="1918" spans="1:19" ht="15">
      <c r="A1918" s="815" t="s">
        <v>973</v>
      </c>
      <c r="B1918" s="815" t="s">
        <v>997</v>
      </c>
      <c r="C1918" s="815" t="s">
        <v>809</v>
      </c>
      <c r="D1918" s="815" t="s">
        <v>812</v>
      </c>
      <c r="E1918" s="816">
        <v>157</v>
      </c>
      <c r="K1918" s="815" t="s">
        <v>691</v>
      </c>
      <c r="L1918" s="815" t="s">
        <v>953</v>
      </c>
      <c r="M1918" s="815" t="s">
        <v>849</v>
      </c>
      <c r="N1918" s="816">
        <v>7</v>
      </c>
      <c r="P1918" s="815" t="s">
        <v>868</v>
      </c>
      <c r="Q1918" s="816">
        <v>7</v>
      </c>
      <c r="R1918" s="816">
        <v>4</v>
      </c>
      <c r="S1918" s="300"/>
    </row>
    <row r="1919" spans="1:19" ht="15">
      <c r="A1919" s="815" t="s">
        <v>973</v>
      </c>
      <c r="B1919" s="815" t="s">
        <v>997</v>
      </c>
      <c r="C1919" s="815" t="s">
        <v>809</v>
      </c>
      <c r="D1919" s="815" t="s">
        <v>811</v>
      </c>
      <c r="E1919" s="816">
        <v>155</v>
      </c>
      <c r="K1919" s="815" t="s">
        <v>691</v>
      </c>
      <c r="L1919" s="815" t="s">
        <v>953</v>
      </c>
      <c r="M1919" s="815" t="s">
        <v>850</v>
      </c>
      <c r="N1919" s="816">
        <v>21</v>
      </c>
      <c r="P1919" s="815" t="s">
        <v>868</v>
      </c>
      <c r="Q1919" s="816">
        <v>10</v>
      </c>
      <c r="R1919" s="816">
        <v>1</v>
      </c>
      <c r="S1919" s="300"/>
    </row>
    <row r="1920" spans="1:19" ht="15">
      <c r="A1920" s="815" t="s">
        <v>973</v>
      </c>
      <c r="B1920" s="815" t="s">
        <v>998</v>
      </c>
      <c r="C1920" s="815" t="s">
        <v>810</v>
      </c>
      <c r="D1920" s="815" t="s">
        <v>812</v>
      </c>
      <c r="E1920" s="816">
        <v>1</v>
      </c>
      <c r="K1920" s="815" t="s">
        <v>691</v>
      </c>
      <c r="L1920" s="815" t="s">
        <v>953</v>
      </c>
      <c r="M1920" s="815" t="s">
        <v>851</v>
      </c>
      <c r="N1920" s="816">
        <v>140</v>
      </c>
      <c r="P1920" s="815" t="s">
        <v>916</v>
      </c>
      <c r="Q1920" s="816">
        <v>1</v>
      </c>
      <c r="R1920" s="816">
        <v>3</v>
      </c>
      <c r="S1920" s="300"/>
    </row>
    <row r="1921" spans="1:19" ht="15">
      <c r="A1921" s="815" t="s">
        <v>973</v>
      </c>
      <c r="B1921" s="815" t="s">
        <v>998</v>
      </c>
      <c r="C1921" s="815" t="s">
        <v>810</v>
      </c>
      <c r="D1921" s="815" t="s">
        <v>811</v>
      </c>
      <c r="E1921" s="816">
        <v>3</v>
      </c>
      <c r="K1921" s="815" t="s">
        <v>691</v>
      </c>
      <c r="L1921" s="815" t="s">
        <v>953</v>
      </c>
      <c r="M1921" s="815" t="s">
        <v>852</v>
      </c>
      <c r="N1921" s="816">
        <v>180</v>
      </c>
      <c r="P1921" s="815" t="s">
        <v>916</v>
      </c>
      <c r="Q1921" s="816">
        <v>2</v>
      </c>
      <c r="R1921" s="816">
        <v>9</v>
      </c>
      <c r="S1921" s="300"/>
    </row>
    <row r="1922" spans="1:19" ht="15">
      <c r="A1922" s="815" t="s">
        <v>973</v>
      </c>
      <c r="B1922" s="815" t="s">
        <v>998</v>
      </c>
      <c r="C1922" s="815" t="s">
        <v>809</v>
      </c>
      <c r="D1922" s="815" t="s">
        <v>812</v>
      </c>
      <c r="E1922" s="816">
        <v>2</v>
      </c>
      <c r="K1922" s="815" t="s">
        <v>691</v>
      </c>
      <c r="L1922" s="815" t="s">
        <v>953</v>
      </c>
      <c r="M1922" s="815" t="s">
        <v>853</v>
      </c>
      <c r="N1922" s="816">
        <v>62</v>
      </c>
      <c r="P1922" s="815" t="s">
        <v>916</v>
      </c>
      <c r="Q1922" s="816">
        <v>3</v>
      </c>
      <c r="R1922" s="816">
        <v>8</v>
      </c>
      <c r="S1922" s="300"/>
    </row>
    <row r="1923" spans="1:19" ht="15">
      <c r="A1923" s="815" t="s">
        <v>973</v>
      </c>
      <c r="B1923" s="815" t="s">
        <v>998</v>
      </c>
      <c r="C1923" s="815" t="s">
        <v>809</v>
      </c>
      <c r="D1923" s="815" t="s">
        <v>811</v>
      </c>
      <c r="E1923" s="816">
        <v>5</v>
      </c>
      <c r="K1923" s="815" t="s">
        <v>691</v>
      </c>
      <c r="L1923" s="815" t="s">
        <v>953</v>
      </c>
      <c r="M1923" s="815" t="s">
        <v>854</v>
      </c>
      <c r="N1923" s="816">
        <v>25</v>
      </c>
      <c r="P1923" s="815" t="s">
        <v>916</v>
      </c>
      <c r="Q1923" s="816">
        <v>4</v>
      </c>
      <c r="R1923" s="816">
        <v>33</v>
      </c>
      <c r="S1923" s="300"/>
    </row>
    <row r="1924" spans="1:19" ht="15">
      <c r="A1924" s="815" t="s">
        <v>974</v>
      </c>
      <c r="B1924" s="815" t="s">
        <v>996</v>
      </c>
      <c r="C1924" s="815" t="s">
        <v>810</v>
      </c>
      <c r="D1924" s="815" t="s">
        <v>812</v>
      </c>
      <c r="E1924" s="816">
        <v>14</v>
      </c>
      <c r="K1924" s="815" t="s">
        <v>691</v>
      </c>
      <c r="L1924" s="815" t="s">
        <v>953</v>
      </c>
      <c r="M1924" s="815" t="s">
        <v>855</v>
      </c>
      <c r="N1924" s="816">
        <v>5</v>
      </c>
      <c r="P1924" s="815" t="s">
        <v>916</v>
      </c>
      <c r="Q1924" s="816">
        <v>5</v>
      </c>
      <c r="R1924" s="816">
        <v>1</v>
      </c>
      <c r="S1924" s="300"/>
    </row>
    <row r="1925" spans="1:19" ht="15">
      <c r="A1925" s="815" t="s">
        <v>974</v>
      </c>
      <c r="B1925" s="815" t="s">
        <v>996</v>
      </c>
      <c r="C1925" s="815" t="s">
        <v>810</v>
      </c>
      <c r="D1925" s="815" t="s">
        <v>811</v>
      </c>
      <c r="E1925" s="816">
        <v>6</v>
      </c>
      <c r="K1925" s="815" t="s">
        <v>691</v>
      </c>
      <c r="L1925" s="815" t="s">
        <v>953</v>
      </c>
      <c r="M1925" s="815" t="s">
        <v>856</v>
      </c>
      <c r="N1925" s="816">
        <v>10</v>
      </c>
      <c r="P1925" s="815" t="s">
        <v>916</v>
      </c>
      <c r="Q1925" s="816">
        <v>6</v>
      </c>
      <c r="R1925" s="816">
        <v>1</v>
      </c>
      <c r="S1925" s="300"/>
    </row>
    <row r="1926" spans="1:19" ht="15">
      <c r="A1926" s="815" t="s">
        <v>974</v>
      </c>
      <c r="B1926" s="815" t="s">
        <v>996</v>
      </c>
      <c r="C1926" s="815" t="s">
        <v>809</v>
      </c>
      <c r="D1926" s="815" t="s">
        <v>812</v>
      </c>
      <c r="E1926" s="816">
        <v>17</v>
      </c>
      <c r="K1926" s="815" t="s">
        <v>691</v>
      </c>
      <c r="L1926" s="815" t="s">
        <v>953</v>
      </c>
      <c r="M1926" s="815" t="s">
        <v>681</v>
      </c>
      <c r="N1926" s="816">
        <v>270</v>
      </c>
      <c r="P1926" s="815" t="s">
        <v>916</v>
      </c>
      <c r="Q1926" s="816">
        <v>7</v>
      </c>
      <c r="R1926" s="816">
        <v>1</v>
      </c>
      <c r="S1926" s="300"/>
    </row>
    <row r="1927" spans="1:19" ht="15">
      <c r="A1927" s="815" t="s">
        <v>974</v>
      </c>
      <c r="B1927" s="815" t="s">
        <v>996</v>
      </c>
      <c r="C1927" s="815" t="s">
        <v>809</v>
      </c>
      <c r="D1927" s="815" t="s">
        <v>811</v>
      </c>
      <c r="E1927" s="816">
        <v>8</v>
      </c>
      <c r="K1927" s="815" t="s">
        <v>691</v>
      </c>
      <c r="L1927" s="815" t="s">
        <v>953</v>
      </c>
      <c r="M1927" s="815" t="s">
        <v>857</v>
      </c>
      <c r="N1927" s="816">
        <v>314</v>
      </c>
      <c r="P1927" s="815" t="s">
        <v>916</v>
      </c>
      <c r="Q1927" s="816">
        <v>8</v>
      </c>
      <c r="R1927" s="816">
        <v>1</v>
      </c>
      <c r="S1927" s="300"/>
    </row>
    <row r="1928" spans="1:19" ht="15">
      <c r="A1928" s="815" t="s">
        <v>974</v>
      </c>
      <c r="B1928" s="815" t="s">
        <v>677</v>
      </c>
      <c r="C1928" s="815" t="s">
        <v>810</v>
      </c>
      <c r="D1928" s="815" t="s">
        <v>812</v>
      </c>
      <c r="E1928" s="816">
        <v>2043</v>
      </c>
      <c r="K1928" s="815" t="s">
        <v>691</v>
      </c>
      <c r="L1928" s="815" t="s">
        <v>953</v>
      </c>
      <c r="M1928" s="815" t="s">
        <v>858</v>
      </c>
      <c r="N1928" s="816">
        <v>70</v>
      </c>
      <c r="P1928" s="815" t="s">
        <v>916</v>
      </c>
      <c r="Q1928" s="816">
        <v>10</v>
      </c>
      <c r="R1928" s="816">
        <v>1</v>
      </c>
      <c r="S1928" s="300"/>
    </row>
    <row r="1929" spans="1:19" ht="15">
      <c r="A1929" s="815" t="s">
        <v>974</v>
      </c>
      <c r="B1929" s="815" t="s">
        <v>677</v>
      </c>
      <c r="C1929" s="815" t="s">
        <v>810</v>
      </c>
      <c r="D1929" s="815" t="s">
        <v>811</v>
      </c>
      <c r="E1929" s="816">
        <v>5636</v>
      </c>
      <c r="K1929" s="815" t="s">
        <v>691</v>
      </c>
      <c r="L1929" s="815" t="s">
        <v>953</v>
      </c>
      <c r="M1929" s="815" t="s">
        <v>859</v>
      </c>
      <c r="N1929" s="816">
        <v>15</v>
      </c>
      <c r="P1929" s="815" t="s">
        <v>916</v>
      </c>
      <c r="Q1929" s="816">
        <v>11</v>
      </c>
      <c r="R1929" s="816">
        <v>1</v>
      </c>
      <c r="S1929" s="300"/>
    </row>
    <row r="1930" spans="1:19" ht="15">
      <c r="A1930" s="815" t="s">
        <v>974</v>
      </c>
      <c r="B1930" s="815" t="s">
        <v>677</v>
      </c>
      <c r="C1930" s="815" t="s">
        <v>809</v>
      </c>
      <c r="D1930" s="815" t="s">
        <v>812</v>
      </c>
      <c r="E1930" s="816">
        <v>1719</v>
      </c>
      <c r="K1930" s="815" t="s">
        <v>691</v>
      </c>
      <c r="L1930" s="815" t="s">
        <v>953</v>
      </c>
      <c r="M1930" s="815" t="s">
        <v>860</v>
      </c>
      <c r="N1930" s="816">
        <v>3</v>
      </c>
      <c r="P1930" s="815" t="s">
        <v>896</v>
      </c>
      <c r="Q1930" s="816">
        <v>0</v>
      </c>
      <c r="R1930" s="816">
        <v>11</v>
      </c>
      <c r="S1930" s="300"/>
    </row>
    <row r="1931" spans="1:19" ht="15">
      <c r="A1931" s="815" t="s">
        <v>974</v>
      </c>
      <c r="B1931" s="815" t="s">
        <v>677</v>
      </c>
      <c r="C1931" s="815" t="s">
        <v>809</v>
      </c>
      <c r="D1931" s="815" t="s">
        <v>811</v>
      </c>
      <c r="E1931" s="816">
        <v>5388</v>
      </c>
      <c r="K1931" s="815" t="s">
        <v>691</v>
      </c>
      <c r="L1931" s="815" t="s">
        <v>953</v>
      </c>
      <c r="M1931" s="815" t="s">
        <v>683</v>
      </c>
      <c r="N1931" s="816">
        <v>3</v>
      </c>
      <c r="P1931" s="815" t="s">
        <v>896</v>
      </c>
      <c r="Q1931" s="816">
        <v>1</v>
      </c>
      <c r="R1931" s="816">
        <v>81</v>
      </c>
      <c r="S1931" s="300"/>
    </row>
    <row r="1932" spans="1:19" ht="15">
      <c r="A1932" s="815" t="s">
        <v>974</v>
      </c>
      <c r="B1932" s="815" t="s">
        <v>681</v>
      </c>
      <c r="C1932" s="815" t="s">
        <v>810</v>
      </c>
      <c r="D1932" s="815" t="s">
        <v>812</v>
      </c>
      <c r="E1932" s="816">
        <v>558</v>
      </c>
      <c r="K1932" s="815" t="s">
        <v>691</v>
      </c>
      <c r="L1932" s="815" t="s">
        <v>953</v>
      </c>
      <c r="M1932" s="815" t="s">
        <v>863</v>
      </c>
      <c r="N1932" s="816">
        <v>141</v>
      </c>
      <c r="P1932" s="815" t="s">
        <v>896</v>
      </c>
      <c r="Q1932" s="816">
        <v>2</v>
      </c>
      <c r="R1932" s="816">
        <v>175</v>
      </c>
      <c r="S1932" s="300"/>
    </row>
    <row r="1933" spans="1:19" ht="15">
      <c r="A1933" s="815" t="s">
        <v>974</v>
      </c>
      <c r="B1933" s="815" t="s">
        <v>681</v>
      </c>
      <c r="C1933" s="815" t="s">
        <v>810</v>
      </c>
      <c r="D1933" s="815" t="s">
        <v>811</v>
      </c>
      <c r="E1933" s="816">
        <v>1346</v>
      </c>
      <c r="K1933" s="815" t="s">
        <v>691</v>
      </c>
      <c r="L1933" s="815" t="s">
        <v>953</v>
      </c>
      <c r="M1933" s="815" t="s">
        <v>864</v>
      </c>
      <c r="N1933" s="816">
        <v>163</v>
      </c>
      <c r="P1933" s="815" t="s">
        <v>896</v>
      </c>
      <c r="Q1933" s="816">
        <v>3</v>
      </c>
      <c r="R1933" s="816">
        <v>67</v>
      </c>
      <c r="S1933" s="300"/>
    </row>
    <row r="1934" spans="1:19" ht="15">
      <c r="A1934" s="815" t="s">
        <v>974</v>
      </c>
      <c r="B1934" s="815" t="s">
        <v>681</v>
      </c>
      <c r="C1934" s="815" t="s">
        <v>809</v>
      </c>
      <c r="D1934" s="815" t="s">
        <v>812</v>
      </c>
      <c r="E1934" s="816">
        <v>525</v>
      </c>
      <c r="K1934" s="815" t="s">
        <v>691</v>
      </c>
      <c r="L1934" s="815" t="s">
        <v>953</v>
      </c>
      <c r="M1934" s="815" t="s">
        <v>684</v>
      </c>
      <c r="N1934" s="816">
        <v>30</v>
      </c>
      <c r="P1934" s="815" t="s">
        <v>896</v>
      </c>
      <c r="Q1934" s="816">
        <v>4</v>
      </c>
      <c r="R1934" s="816">
        <v>652</v>
      </c>
      <c r="S1934" s="300"/>
    </row>
    <row r="1935" spans="1:19" ht="15">
      <c r="A1935" s="815" t="s">
        <v>974</v>
      </c>
      <c r="B1935" s="815" t="s">
        <v>681</v>
      </c>
      <c r="C1935" s="815" t="s">
        <v>809</v>
      </c>
      <c r="D1935" s="815" t="s">
        <v>811</v>
      </c>
      <c r="E1935" s="816">
        <v>1338</v>
      </c>
      <c r="K1935" s="815" t="s">
        <v>691</v>
      </c>
      <c r="L1935" s="815" t="s">
        <v>953</v>
      </c>
      <c r="M1935" s="815" t="s">
        <v>687</v>
      </c>
      <c r="N1935" s="816">
        <v>33389</v>
      </c>
      <c r="P1935" s="815" t="s">
        <v>896</v>
      </c>
      <c r="Q1935" s="816">
        <v>5</v>
      </c>
      <c r="R1935" s="816">
        <v>43</v>
      </c>
      <c r="S1935" s="300"/>
    </row>
    <row r="1936" spans="1:19" ht="15">
      <c r="A1936" s="815" t="s">
        <v>974</v>
      </c>
      <c r="B1936" s="815" t="s">
        <v>683</v>
      </c>
      <c r="C1936" s="815" t="s">
        <v>810</v>
      </c>
      <c r="D1936" s="815" t="s">
        <v>812</v>
      </c>
      <c r="E1936" s="816">
        <v>157</v>
      </c>
      <c r="K1936" s="815" t="s">
        <v>691</v>
      </c>
      <c r="L1936" s="815" t="s">
        <v>953</v>
      </c>
      <c r="M1936" s="815" t="s">
        <v>688</v>
      </c>
      <c r="N1936" s="816">
        <v>3</v>
      </c>
      <c r="P1936" s="815" t="s">
        <v>896</v>
      </c>
      <c r="Q1936" s="816">
        <v>6</v>
      </c>
      <c r="R1936" s="816">
        <v>46</v>
      </c>
      <c r="S1936" s="300"/>
    </row>
    <row r="1937" spans="1:19" ht="15">
      <c r="A1937" s="815" t="s">
        <v>974</v>
      </c>
      <c r="B1937" s="815" t="s">
        <v>683</v>
      </c>
      <c r="C1937" s="815" t="s">
        <v>810</v>
      </c>
      <c r="D1937" s="815" t="s">
        <v>811</v>
      </c>
      <c r="E1937" s="816">
        <v>154</v>
      </c>
      <c r="K1937" s="815" t="s">
        <v>691</v>
      </c>
      <c r="L1937" s="815" t="s">
        <v>953</v>
      </c>
      <c r="M1937" s="815" t="s">
        <v>689</v>
      </c>
      <c r="N1937" s="816">
        <v>107</v>
      </c>
      <c r="P1937" s="815" t="s">
        <v>896</v>
      </c>
      <c r="Q1937" s="816">
        <v>7</v>
      </c>
      <c r="R1937" s="816">
        <v>28</v>
      </c>
      <c r="S1937" s="300"/>
    </row>
    <row r="1938" spans="1:19" ht="15">
      <c r="A1938" s="815" t="s">
        <v>974</v>
      </c>
      <c r="B1938" s="815" t="s">
        <v>683</v>
      </c>
      <c r="C1938" s="815" t="s">
        <v>809</v>
      </c>
      <c r="D1938" s="815" t="s">
        <v>812</v>
      </c>
      <c r="E1938" s="816">
        <v>135</v>
      </c>
      <c r="K1938" s="815" t="s">
        <v>691</v>
      </c>
      <c r="L1938" s="815" t="s">
        <v>953</v>
      </c>
      <c r="M1938" s="815" t="s">
        <v>690</v>
      </c>
      <c r="N1938" s="816">
        <v>29</v>
      </c>
      <c r="P1938" s="815" t="s">
        <v>896</v>
      </c>
      <c r="Q1938" s="816">
        <v>8</v>
      </c>
      <c r="R1938" s="816">
        <v>23</v>
      </c>
      <c r="S1938" s="300"/>
    </row>
    <row r="1939" spans="1:19" ht="15">
      <c r="A1939" s="815" t="s">
        <v>974</v>
      </c>
      <c r="B1939" s="815" t="s">
        <v>683</v>
      </c>
      <c r="C1939" s="815" t="s">
        <v>809</v>
      </c>
      <c r="D1939" s="815" t="s">
        <v>811</v>
      </c>
      <c r="E1939" s="816">
        <v>118</v>
      </c>
      <c r="K1939" s="815" t="s">
        <v>691</v>
      </c>
      <c r="L1939" s="815" t="s">
        <v>953</v>
      </c>
      <c r="M1939" s="815" t="s">
        <v>691</v>
      </c>
      <c r="N1939" s="816">
        <v>6667</v>
      </c>
      <c r="P1939" s="815" t="s">
        <v>896</v>
      </c>
      <c r="Q1939" s="816">
        <v>9</v>
      </c>
      <c r="R1939" s="816">
        <v>15</v>
      </c>
      <c r="S1939" s="300"/>
    </row>
    <row r="1940" spans="1:19" ht="15">
      <c r="A1940" s="815" t="s">
        <v>974</v>
      </c>
      <c r="B1940" s="815" t="s">
        <v>815</v>
      </c>
      <c r="C1940" s="815" t="s">
        <v>810</v>
      </c>
      <c r="D1940" s="815" t="s">
        <v>812</v>
      </c>
      <c r="E1940" s="816">
        <v>4</v>
      </c>
      <c r="K1940" s="815" t="s">
        <v>691</v>
      </c>
      <c r="L1940" s="815" t="s">
        <v>958</v>
      </c>
      <c r="M1940" s="815" t="s">
        <v>677</v>
      </c>
      <c r="N1940" s="816">
        <v>65</v>
      </c>
      <c r="P1940" s="815" t="s">
        <v>896</v>
      </c>
      <c r="Q1940" s="816">
        <v>10</v>
      </c>
      <c r="R1940" s="816">
        <v>5</v>
      </c>
      <c r="S1940" s="300"/>
    </row>
    <row r="1941" spans="1:19" ht="15">
      <c r="A1941" s="815" t="s">
        <v>974</v>
      </c>
      <c r="B1941" s="815" t="s">
        <v>815</v>
      </c>
      <c r="C1941" s="815" t="s">
        <v>810</v>
      </c>
      <c r="D1941" s="815" t="s">
        <v>811</v>
      </c>
      <c r="E1941" s="816">
        <v>11</v>
      </c>
      <c r="K1941" s="815" t="s">
        <v>691</v>
      </c>
      <c r="L1941" s="815" t="s">
        <v>958</v>
      </c>
      <c r="M1941" s="815" t="s">
        <v>847</v>
      </c>
      <c r="N1941" s="816">
        <v>1</v>
      </c>
      <c r="P1941" s="815" t="s">
        <v>896</v>
      </c>
      <c r="Q1941" s="816">
        <v>11</v>
      </c>
      <c r="R1941" s="816">
        <v>2</v>
      </c>
      <c r="S1941" s="300"/>
    </row>
    <row r="1942" spans="1:19" ht="15">
      <c r="A1942" s="815" t="s">
        <v>974</v>
      </c>
      <c r="B1942" s="815" t="s">
        <v>815</v>
      </c>
      <c r="C1942" s="815" t="s">
        <v>809</v>
      </c>
      <c r="D1942" s="815" t="s">
        <v>812</v>
      </c>
      <c r="E1942" s="816">
        <v>1</v>
      </c>
      <c r="K1942" s="815" t="s">
        <v>691</v>
      </c>
      <c r="L1942" s="815" t="s">
        <v>958</v>
      </c>
      <c r="M1942" s="815" t="s">
        <v>848</v>
      </c>
      <c r="N1942" s="816">
        <v>3</v>
      </c>
      <c r="P1942" s="815" t="s">
        <v>896</v>
      </c>
      <c r="Q1942" s="816">
        <v>12</v>
      </c>
      <c r="R1942" s="816">
        <v>4</v>
      </c>
      <c r="S1942" s="300"/>
    </row>
    <row r="1943" spans="1:19" ht="15">
      <c r="A1943" s="815" t="s">
        <v>974</v>
      </c>
      <c r="B1943" s="815" t="s">
        <v>815</v>
      </c>
      <c r="C1943" s="815" t="s">
        <v>809</v>
      </c>
      <c r="D1943" s="815" t="s">
        <v>811</v>
      </c>
      <c r="E1943" s="816">
        <v>11</v>
      </c>
      <c r="K1943" s="815" t="s">
        <v>691</v>
      </c>
      <c r="L1943" s="815" t="s">
        <v>958</v>
      </c>
      <c r="M1943" s="815" t="s">
        <v>851</v>
      </c>
      <c r="N1943" s="816">
        <v>1</v>
      </c>
      <c r="P1943" s="815" t="s">
        <v>919</v>
      </c>
      <c r="Q1943" s="816">
        <v>0</v>
      </c>
      <c r="R1943" s="816">
        <v>18</v>
      </c>
      <c r="S1943" s="300"/>
    </row>
    <row r="1944" spans="1:19" ht="15">
      <c r="A1944" s="815" t="s">
        <v>974</v>
      </c>
      <c r="B1944" s="815" t="s">
        <v>814</v>
      </c>
      <c r="C1944" s="815" t="s">
        <v>809</v>
      </c>
      <c r="D1944" s="815" t="s">
        <v>812</v>
      </c>
      <c r="E1944" s="816">
        <v>1</v>
      </c>
      <c r="K1944" s="815" t="s">
        <v>691</v>
      </c>
      <c r="L1944" s="815" t="s">
        <v>958</v>
      </c>
      <c r="M1944" s="815" t="s">
        <v>852</v>
      </c>
      <c r="N1944" s="816">
        <v>16</v>
      </c>
      <c r="P1944" s="815" t="s">
        <v>919</v>
      </c>
      <c r="Q1944" s="816">
        <v>1</v>
      </c>
      <c r="R1944" s="816">
        <v>89</v>
      </c>
      <c r="S1944" s="300"/>
    </row>
    <row r="1945" spans="1:19" ht="15">
      <c r="A1945" s="815" t="s">
        <v>974</v>
      </c>
      <c r="B1945" s="815" t="s">
        <v>814</v>
      </c>
      <c r="C1945" s="815" t="s">
        <v>809</v>
      </c>
      <c r="D1945" s="815" t="s">
        <v>811</v>
      </c>
      <c r="E1945" s="816">
        <v>4</v>
      </c>
      <c r="K1945" s="815" t="s">
        <v>691</v>
      </c>
      <c r="L1945" s="815" t="s">
        <v>958</v>
      </c>
      <c r="M1945" s="815" t="s">
        <v>853</v>
      </c>
      <c r="N1945" s="816">
        <v>91</v>
      </c>
      <c r="P1945" s="815" t="s">
        <v>919</v>
      </c>
      <c r="Q1945" s="816">
        <v>2</v>
      </c>
      <c r="R1945" s="816">
        <v>232</v>
      </c>
      <c r="S1945" s="300"/>
    </row>
    <row r="1946" spans="1:19" ht="15">
      <c r="A1946" s="815" t="s">
        <v>974</v>
      </c>
      <c r="B1946" s="815" t="s">
        <v>813</v>
      </c>
      <c r="C1946" s="815" t="s">
        <v>810</v>
      </c>
      <c r="D1946" s="815" t="s">
        <v>812</v>
      </c>
      <c r="E1946" s="816">
        <v>2</v>
      </c>
      <c r="K1946" s="815" t="s">
        <v>691</v>
      </c>
      <c r="L1946" s="815" t="s">
        <v>958</v>
      </c>
      <c r="M1946" s="815" t="s">
        <v>854</v>
      </c>
      <c r="N1946" s="816">
        <v>1</v>
      </c>
      <c r="P1946" s="815" t="s">
        <v>919</v>
      </c>
      <c r="Q1946" s="816">
        <v>3</v>
      </c>
      <c r="R1946" s="816">
        <v>73</v>
      </c>
      <c r="S1946" s="300"/>
    </row>
    <row r="1947" spans="1:19" ht="15">
      <c r="A1947" s="815" t="s">
        <v>974</v>
      </c>
      <c r="B1947" s="815" t="s">
        <v>997</v>
      </c>
      <c r="C1947" s="815" t="s">
        <v>810</v>
      </c>
      <c r="D1947" s="815" t="s">
        <v>812</v>
      </c>
      <c r="E1947" s="816">
        <v>888</v>
      </c>
      <c r="K1947" s="815" t="s">
        <v>691</v>
      </c>
      <c r="L1947" s="815" t="s">
        <v>958</v>
      </c>
      <c r="M1947" s="815" t="s">
        <v>681</v>
      </c>
      <c r="N1947" s="816">
        <v>38</v>
      </c>
      <c r="P1947" s="815" t="s">
        <v>919</v>
      </c>
      <c r="Q1947" s="816">
        <v>4</v>
      </c>
      <c r="R1947" s="816">
        <v>844</v>
      </c>
      <c r="S1947" s="300"/>
    </row>
    <row r="1948" spans="1:19" ht="15">
      <c r="A1948" s="815" t="s">
        <v>974</v>
      </c>
      <c r="B1948" s="815" t="s">
        <v>997</v>
      </c>
      <c r="C1948" s="815" t="s">
        <v>810</v>
      </c>
      <c r="D1948" s="815" t="s">
        <v>811</v>
      </c>
      <c r="E1948" s="816">
        <v>2475</v>
      </c>
      <c r="K1948" s="815" t="s">
        <v>691</v>
      </c>
      <c r="L1948" s="815" t="s">
        <v>958</v>
      </c>
      <c r="M1948" s="815" t="s">
        <v>857</v>
      </c>
      <c r="N1948" s="816">
        <v>15</v>
      </c>
      <c r="P1948" s="815" t="s">
        <v>919</v>
      </c>
      <c r="Q1948" s="816">
        <v>5</v>
      </c>
      <c r="R1948" s="816">
        <v>72</v>
      </c>
      <c r="S1948" s="300"/>
    </row>
    <row r="1949" spans="1:19" ht="15">
      <c r="A1949" s="815" t="s">
        <v>974</v>
      </c>
      <c r="B1949" s="815" t="s">
        <v>997</v>
      </c>
      <c r="C1949" s="815" t="s">
        <v>809</v>
      </c>
      <c r="D1949" s="815" t="s">
        <v>812</v>
      </c>
      <c r="E1949" s="816">
        <v>847</v>
      </c>
      <c r="K1949" s="815" t="s">
        <v>691</v>
      </c>
      <c r="L1949" s="815" t="s">
        <v>958</v>
      </c>
      <c r="M1949" s="815" t="s">
        <v>858</v>
      </c>
      <c r="N1949" s="816">
        <v>16</v>
      </c>
      <c r="P1949" s="815" t="s">
        <v>919</v>
      </c>
      <c r="Q1949" s="816">
        <v>6</v>
      </c>
      <c r="R1949" s="816">
        <v>58</v>
      </c>
      <c r="S1949" s="300"/>
    </row>
    <row r="1950" spans="1:19" ht="15">
      <c r="A1950" s="815" t="s">
        <v>974</v>
      </c>
      <c r="B1950" s="815" t="s">
        <v>997</v>
      </c>
      <c r="C1950" s="815" t="s">
        <v>809</v>
      </c>
      <c r="D1950" s="815" t="s">
        <v>811</v>
      </c>
      <c r="E1950" s="816">
        <v>2217</v>
      </c>
      <c r="K1950" s="815" t="s">
        <v>691</v>
      </c>
      <c r="L1950" s="815" t="s">
        <v>958</v>
      </c>
      <c r="M1950" s="815" t="s">
        <v>859</v>
      </c>
      <c r="N1950" s="816">
        <v>3</v>
      </c>
      <c r="P1950" s="815" t="s">
        <v>919</v>
      </c>
      <c r="Q1950" s="816">
        <v>7</v>
      </c>
      <c r="R1950" s="816">
        <v>45</v>
      </c>
      <c r="S1950" s="300"/>
    </row>
    <row r="1951" spans="1:19" ht="15">
      <c r="A1951" s="815" t="s">
        <v>974</v>
      </c>
      <c r="B1951" s="815" t="s">
        <v>998</v>
      </c>
      <c r="C1951" s="815" t="s">
        <v>810</v>
      </c>
      <c r="D1951" s="815" t="s">
        <v>812</v>
      </c>
      <c r="E1951" s="816">
        <v>11</v>
      </c>
      <c r="K1951" s="815" t="s">
        <v>691</v>
      </c>
      <c r="L1951" s="815" t="s">
        <v>958</v>
      </c>
      <c r="M1951" s="815" t="s">
        <v>861</v>
      </c>
      <c r="N1951" s="816">
        <v>6</v>
      </c>
      <c r="P1951" s="815" t="s">
        <v>919</v>
      </c>
      <c r="Q1951" s="816">
        <v>8</v>
      </c>
      <c r="R1951" s="816">
        <v>35</v>
      </c>
      <c r="S1951" s="300"/>
    </row>
    <row r="1952" spans="1:19" ht="15">
      <c r="A1952" s="815" t="s">
        <v>974</v>
      </c>
      <c r="B1952" s="815" t="s">
        <v>998</v>
      </c>
      <c r="C1952" s="815" t="s">
        <v>810</v>
      </c>
      <c r="D1952" s="815" t="s">
        <v>811</v>
      </c>
      <c r="E1952" s="816">
        <v>33</v>
      </c>
      <c r="K1952" s="815" t="s">
        <v>691</v>
      </c>
      <c r="L1952" s="815" t="s">
        <v>958</v>
      </c>
      <c r="M1952" s="815" t="s">
        <v>863</v>
      </c>
      <c r="N1952" s="816">
        <v>23</v>
      </c>
      <c r="P1952" s="815" t="s">
        <v>919</v>
      </c>
      <c r="Q1952" s="816">
        <v>9</v>
      </c>
      <c r="R1952" s="816">
        <v>4</v>
      </c>
      <c r="S1952" s="300"/>
    </row>
    <row r="1953" spans="1:19" ht="15">
      <c r="A1953" s="815" t="s">
        <v>974</v>
      </c>
      <c r="B1953" s="815" t="s">
        <v>998</v>
      </c>
      <c r="C1953" s="815" t="s">
        <v>809</v>
      </c>
      <c r="D1953" s="815" t="s">
        <v>812</v>
      </c>
      <c r="E1953" s="816">
        <v>6</v>
      </c>
      <c r="K1953" s="815" t="s">
        <v>691</v>
      </c>
      <c r="L1953" s="815" t="s">
        <v>958</v>
      </c>
      <c r="M1953" s="815" t="s">
        <v>864</v>
      </c>
      <c r="N1953" s="816">
        <v>50</v>
      </c>
      <c r="P1953" s="815" t="s">
        <v>919</v>
      </c>
      <c r="Q1953" s="816">
        <v>10</v>
      </c>
      <c r="R1953" s="816">
        <v>3</v>
      </c>
      <c r="S1953" s="300"/>
    </row>
    <row r="1954" spans="1:19" ht="15">
      <c r="A1954" s="815" t="s">
        <v>974</v>
      </c>
      <c r="B1954" s="815" t="s">
        <v>998</v>
      </c>
      <c r="C1954" s="815" t="s">
        <v>809</v>
      </c>
      <c r="D1954" s="815" t="s">
        <v>811</v>
      </c>
      <c r="E1954" s="816">
        <v>42</v>
      </c>
      <c r="K1954" s="815" t="s">
        <v>691</v>
      </c>
      <c r="L1954" s="815" t="s">
        <v>958</v>
      </c>
      <c r="M1954" s="815" t="s">
        <v>684</v>
      </c>
      <c r="N1954" s="816">
        <v>2</v>
      </c>
      <c r="P1954" s="815" t="s">
        <v>919</v>
      </c>
      <c r="Q1954" s="816">
        <v>11</v>
      </c>
      <c r="R1954" s="816">
        <v>1</v>
      </c>
      <c r="S1954" s="300"/>
    </row>
    <row r="1955" spans="1:19" ht="15">
      <c r="A1955" s="815" t="s">
        <v>946</v>
      </c>
      <c r="B1955" s="815" t="s">
        <v>996</v>
      </c>
      <c r="C1955" s="815" t="s">
        <v>810</v>
      </c>
      <c r="D1955" s="815" t="s">
        <v>812</v>
      </c>
      <c r="E1955" s="816">
        <v>3</v>
      </c>
      <c r="K1955" s="815" t="s">
        <v>691</v>
      </c>
      <c r="L1955" s="815" t="s">
        <v>958</v>
      </c>
      <c r="M1955" s="815" t="s">
        <v>687</v>
      </c>
      <c r="N1955" s="816">
        <v>7409</v>
      </c>
      <c r="P1955" s="815" t="s">
        <v>919</v>
      </c>
      <c r="Q1955" s="816">
        <v>12</v>
      </c>
      <c r="R1955" s="816">
        <v>3</v>
      </c>
      <c r="S1955" s="300"/>
    </row>
    <row r="1956" spans="1:19" ht="15">
      <c r="A1956" s="815" t="s">
        <v>946</v>
      </c>
      <c r="B1956" s="815" t="s">
        <v>996</v>
      </c>
      <c r="C1956" s="815" t="s">
        <v>810</v>
      </c>
      <c r="D1956" s="815" t="s">
        <v>811</v>
      </c>
      <c r="E1956" s="816">
        <v>4</v>
      </c>
      <c r="K1956" s="815" t="s">
        <v>691</v>
      </c>
      <c r="L1956" s="815" t="s">
        <v>958</v>
      </c>
      <c r="M1956" s="815" t="s">
        <v>690</v>
      </c>
      <c r="N1956" s="816">
        <v>2</v>
      </c>
      <c r="P1956" s="815" t="s">
        <v>921</v>
      </c>
      <c r="Q1956" s="816">
        <v>1</v>
      </c>
      <c r="R1956" s="816">
        <v>3</v>
      </c>
      <c r="S1956" s="300"/>
    </row>
    <row r="1957" spans="1:19" ht="15">
      <c r="A1957" s="815" t="s">
        <v>946</v>
      </c>
      <c r="B1957" s="815" t="s">
        <v>996</v>
      </c>
      <c r="C1957" s="815" t="s">
        <v>809</v>
      </c>
      <c r="D1957" s="815" t="s">
        <v>812</v>
      </c>
      <c r="E1957" s="816">
        <v>7</v>
      </c>
      <c r="K1957" s="815" t="s">
        <v>691</v>
      </c>
      <c r="L1957" s="815" t="s">
        <v>958</v>
      </c>
      <c r="M1957" s="815" t="s">
        <v>691</v>
      </c>
      <c r="N1957" s="816">
        <v>1439</v>
      </c>
      <c r="P1957" s="815" t="s">
        <v>921</v>
      </c>
      <c r="Q1957" s="816">
        <v>2</v>
      </c>
      <c r="R1957" s="816">
        <v>5</v>
      </c>
      <c r="S1957" s="300"/>
    </row>
    <row r="1958" spans="1:19" ht="15">
      <c r="A1958" s="815" t="s">
        <v>946</v>
      </c>
      <c r="B1958" s="815" t="s">
        <v>996</v>
      </c>
      <c r="C1958" s="815" t="s">
        <v>809</v>
      </c>
      <c r="D1958" s="815" t="s">
        <v>811</v>
      </c>
      <c r="E1958" s="816">
        <v>2</v>
      </c>
      <c r="K1958" s="815" t="s">
        <v>691</v>
      </c>
      <c r="L1958" s="815" t="s">
        <v>975</v>
      </c>
      <c r="M1958" s="815" t="s">
        <v>677</v>
      </c>
      <c r="N1958" s="816">
        <v>54</v>
      </c>
      <c r="P1958" s="815" t="s">
        <v>921</v>
      </c>
      <c r="Q1958" s="816">
        <v>3</v>
      </c>
      <c r="R1958" s="816">
        <v>3</v>
      </c>
      <c r="S1958" s="300"/>
    </row>
    <row r="1959" spans="1:19" ht="15">
      <c r="A1959" s="815" t="s">
        <v>946</v>
      </c>
      <c r="B1959" s="815" t="s">
        <v>677</v>
      </c>
      <c r="C1959" s="815" t="s">
        <v>810</v>
      </c>
      <c r="D1959" s="815" t="s">
        <v>812</v>
      </c>
      <c r="E1959" s="816">
        <v>1211</v>
      </c>
      <c r="K1959" s="815" t="s">
        <v>691</v>
      </c>
      <c r="L1959" s="815" t="s">
        <v>975</v>
      </c>
      <c r="M1959" s="815" t="s">
        <v>847</v>
      </c>
      <c r="N1959" s="816">
        <v>9</v>
      </c>
      <c r="P1959" s="815" t="s">
        <v>921</v>
      </c>
      <c r="Q1959" s="816">
        <v>4</v>
      </c>
      <c r="R1959" s="816">
        <v>24</v>
      </c>
      <c r="S1959" s="300"/>
    </row>
    <row r="1960" spans="1:19" ht="15">
      <c r="A1960" s="815" t="s">
        <v>946</v>
      </c>
      <c r="B1960" s="815" t="s">
        <v>677</v>
      </c>
      <c r="C1960" s="815" t="s">
        <v>810</v>
      </c>
      <c r="D1960" s="815" t="s">
        <v>811</v>
      </c>
      <c r="E1960" s="816">
        <v>646</v>
      </c>
      <c r="K1960" s="815" t="s">
        <v>691</v>
      </c>
      <c r="L1960" s="815" t="s">
        <v>975</v>
      </c>
      <c r="M1960" s="815" t="s">
        <v>848</v>
      </c>
      <c r="N1960" s="816">
        <v>23</v>
      </c>
      <c r="P1960" s="815" t="s">
        <v>921</v>
      </c>
      <c r="Q1960" s="816">
        <v>5</v>
      </c>
      <c r="R1960" s="816">
        <v>3</v>
      </c>
      <c r="S1960" s="300"/>
    </row>
    <row r="1961" spans="1:19" ht="15">
      <c r="A1961" s="815" t="s">
        <v>946</v>
      </c>
      <c r="B1961" s="815" t="s">
        <v>677</v>
      </c>
      <c r="C1961" s="815" t="s">
        <v>809</v>
      </c>
      <c r="D1961" s="815" t="s">
        <v>812</v>
      </c>
      <c r="E1961" s="816">
        <v>1374</v>
      </c>
      <c r="K1961" s="815" t="s">
        <v>691</v>
      </c>
      <c r="L1961" s="815" t="s">
        <v>975</v>
      </c>
      <c r="M1961" s="815" t="s">
        <v>850</v>
      </c>
      <c r="N1961" s="816">
        <v>85</v>
      </c>
      <c r="P1961" s="815" t="s">
        <v>921</v>
      </c>
      <c r="Q1961" s="816">
        <v>6</v>
      </c>
      <c r="R1961" s="816">
        <v>4</v>
      </c>
      <c r="S1961" s="300"/>
    </row>
    <row r="1962" spans="1:19" ht="15">
      <c r="A1962" s="815" t="s">
        <v>946</v>
      </c>
      <c r="B1962" s="815" t="s">
        <v>677</v>
      </c>
      <c r="C1962" s="815" t="s">
        <v>809</v>
      </c>
      <c r="D1962" s="815" t="s">
        <v>811</v>
      </c>
      <c r="E1962" s="816">
        <v>774</v>
      </c>
      <c r="K1962" s="815" t="s">
        <v>691</v>
      </c>
      <c r="L1962" s="815" t="s">
        <v>975</v>
      </c>
      <c r="M1962" s="815" t="s">
        <v>851</v>
      </c>
      <c r="N1962" s="816">
        <v>1</v>
      </c>
      <c r="P1962" s="815" t="s">
        <v>921</v>
      </c>
      <c r="Q1962" s="816">
        <v>7</v>
      </c>
      <c r="R1962" s="816">
        <v>2</v>
      </c>
      <c r="S1962" s="300"/>
    </row>
    <row r="1963" spans="1:19" ht="15">
      <c r="A1963" s="815" t="s">
        <v>946</v>
      </c>
      <c r="B1963" s="815" t="s">
        <v>681</v>
      </c>
      <c r="C1963" s="815" t="s">
        <v>810</v>
      </c>
      <c r="D1963" s="815" t="s">
        <v>812</v>
      </c>
      <c r="E1963" s="816">
        <v>75</v>
      </c>
      <c r="K1963" s="815" t="s">
        <v>691</v>
      </c>
      <c r="L1963" s="815" t="s">
        <v>975</v>
      </c>
      <c r="M1963" s="815" t="s">
        <v>852</v>
      </c>
      <c r="N1963" s="816">
        <v>7</v>
      </c>
      <c r="P1963" s="815" t="s">
        <v>921</v>
      </c>
      <c r="Q1963" s="816">
        <v>8</v>
      </c>
      <c r="R1963" s="816">
        <v>1</v>
      </c>
      <c r="S1963" s="300"/>
    </row>
    <row r="1964" spans="1:19" ht="15">
      <c r="A1964" s="815" t="s">
        <v>946</v>
      </c>
      <c r="B1964" s="815" t="s">
        <v>681</v>
      </c>
      <c r="C1964" s="815" t="s">
        <v>810</v>
      </c>
      <c r="D1964" s="815" t="s">
        <v>811</v>
      </c>
      <c r="E1964" s="816">
        <v>52</v>
      </c>
      <c r="K1964" s="815" t="s">
        <v>691</v>
      </c>
      <c r="L1964" s="815" t="s">
        <v>975</v>
      </c>
      <c r="M1964" s="815" t="s">
        <v>853</v>
      </c>
      <c r="N1964" s="816">
        <v>5</v>
      </c>
      <c r="P1964" s="815" t="s">
        <v>921</v>
      </c>
      <c r="Q1964" s="816">
        <v>9</v>
      </c>
      <c r="R1964" s="816">
        <v>1</v>
      </c>
      <c r="S1964" s="300"/>
    </row>
    <row r="1965" spans="1:19" ht="15">
      <c r="A1965" s="815" t="s">
        <v>946</v>
      </c>
      <c r="B1965" s="815" t="s">
        <v>681</v>
      </c>
      <c r="C1965" s="815" t="s">
        <v>809</v>
      </c>
      <c r="D1965" s="815" t="s">
        <v>812</v>
      </c>
      <c r="E1965" s="816">
        <v>95</v>
      </c>
      <c r="K1965" s="815" t="s">
        <v>691</v>
      </c>
      <c r="L1965" s="815" t="s">
        <v>975</v>
      </c>
      <c r="M1965" s="815" t="s">
        <v>854</v>
      </c>
      <c r="N1965" s="816">
        <v>8</v>
      </c>
      <c r="P1965" s="815" t="s">
        <v>883</v>
      </c>
      <c r="Q1965" s="816">
        <v>0</v>
      </c>
      <c r="R1965" s="816">
        <v>17</v>
      </c>
      <c r="S1965" s="300"/>
    </row>
    <row r="1966" spans="1:19" ht="15">
      <c r="A1966" s="815" t="s">
        <v>946</v>
      </c>
      <c r="B1966" s="815" t="s">
        <v>681</v>
      </c>
      <c r="C1966" s="815" t="s">
        <v>809</v>
      </c>
      <c r="D1966" s="815" t="s">
        <v>811</v>
      </c>
      <c r="E1966" s="816">
        <v>72</v>
      </c>
      <c r="K1966" s="815" t="s">
        <v>691</v>
      </c>
      <c r="L1966" s="815" t="s">
        <v>975</v>
      </c>
      <c r="M1966" s="815" t="s">
        <v>855</v>
      </c>
      <c r="N1966" s="816">
        <v>10</v>
      </c>
      <c r="P1966" s="815" t="s">
        <v>883</v>
      </c>
      <c r="Q1966" s="816">
        <v>1</v>
      </c>
      <c r="R1966" s="816">
        <v>76</v>
      </c>
      <c r="S1966" s="300"/>
    </row>
    <row r="1967" spans="1:19" ht="15">
      <c r="A1967" s="815" t="s">
        <v>946</v>
      </c>
      <c r="B1967" s="815" t="s">
        <v>815</v>
      </c>
      <c r="C1967" s="815" t="s">
        <v>810</v>
      </c>
      <c r="D1967" s="815" t="s">
        <v>811</v>
      </c>
      <c r="E1967" s="816">
        <v>1</v>
      </c>
      <c r="K1967" s="815" t="s">
        <v>691</v>
      </c>
      <c r="L1967" s="815" t="s">
        <v>975</v>
      </c>
      <c r="M1967" s="815" t="s">
        <v>681</v>
      </c>
      <c r="N1967" s="816">
        <v>19</v>
      </c>
      <c r="P1967" s="815" t="s">
        <v>883</v>
      </c>
      <c r="Q1967" s="816">
        <v>2</v>
      </c>
      <c r="R1967" s="816">
        <v>191</v>
      </c>
      <c r="S1967" s="300"/>
    </row>
    <row r="1968" spans="1:19" ht="15">
      <c r="A1968" s="815" t="s">
        <v>946</v>
      </c>
      <c r="B1968" s="815" t="s">
        <v>815</v>
      </c>
      <c r="C1968" s="815" t="s">
        <v>809</v>
      </c>
      <c r="D1968" s="815" t="s">
        <v>812</v>
      </c>
      <c r="E1968" s="816">
        <v>1</v>
      </c>
      <c r="K1968" s="815" t="s">
        <v>691</v>
      </c>
      <c r="L1968" s="815" t="s">
        <v>975</v>
      </c>
      <c r="M1968" s="815" t="s">
        <v>857</v>
      </c>
      <c r="N1968" s="816">
        <v>19</v>
      </c>
      <c r="P1968" s="815" t="s">
        <v>883</v>
      </c>
      <c r="Q1968" s="816">
        <v>3</v>
      </c>
      <c r="R1968" s="816">
        <v>78</v>
      </c>
      <c r="S1968" s="300"/>
    </row>
    <row r="1969" spans="1:19" ht="15">
      <c r="A1969" s="815" t="s">
        <v>946</v>
      </c>
      <c r="B1969" s="815" t="s">
        <v>997</v>
      </c>
      <c r="C1969" s="815" t="s">
        <v>810</v>
      </c>
      <c r="D1969" s="815" t="s">
        <v>812</v>
      </c>
      <c r="E1969" s="816">
        <v>906</v>
      </c>
      <c r="K1969" s="815" t="s">
        <v>691</v>
      </c>
      <c r="L1969" s="815" t="s">
        <v>975</v>
      </c>
      <c r="M1969" s="815" t="s">
        <v>858</v>
      </c>
      <c r="N1969" s="816">
        <v>22</v>
      </c>
      <c r="P1969" s="815" t="s">
        <v>883</v>
      </c>
      <c r="Q1969" s="816">
        <v>4</v>
      </c>
      <c r="R1969" s="816">
        <v>1081</v>
      </c>
      <c r="S1969" s="300"/>
    </row>
    <row r="1970" spans="1:19" ht="15">
      <c r="A1970" s="815" t="s">
        <v>946</v>
      </c>
      <c r="B1970" s="815" t="s">
        <v>997</v>
      </c>
      <c r="C1970" s="815" t="s">
        <v>810</v>
      </c>
      <c r="D1970" s="815" t="s">
        <v>811</v>
      </c>
      <c r="E1970" s="816">
        <v>533</v>
      </c>
      <c r="K1970" s="815" t="s">
        <v>691</v>
      </c>
      <c r="L1970" s="815" t="s">
        <v>975</v>
      </c>
      <c r="M1970" s="815" t="s">
        <v>859</v>
      </c>
      <c r="N1970" s="816">
        <v>4</v>
      </c>
      <c r="P1970" s="815" t="s">
        <v>883</v>
      </c>
      <c r="Q1970" s="816">
        <v>5</v>
      </c>
      <c r="R1970" s="816">
        <v>121</v>
      </c>
      <c r="S1970" s="300"/>
    </row>
    <row r="1971" spans="1:19" ht="15">
      <c r="A1971" s="815" t="s">
        <v>946</v>
      </c>
      <c r="B1971" s="815" t="s">
        <v>997</v>
      </c>
      <c r="C1971" s="815" t="s">
        <v>809</v>
      </c>
      <c r="D1971" s="815" t="s">
        <v>812</v>
      </c>
      <c r="E1971" s="816">
        <v>943</v>
      </c>
      <c r="K1971" s="815" t="s">
        <v>691</v>
      </c>
      <c r="L1971" s="815" t="s">
        <v>975</v>
      </c>
      <c r="M1971" s="815" t="s">
        <v>860</v>
      </c>
      <c r="N1971" s="816">
        <v>1</v>
      </c>
      <c r="P1971" s="815" t="s">
        <v>883</v>
      </c>
      <c r="Q1971" s="816">
        <v>6</v>
      </c>
      <c r="R1971" s="816">
        <v>105</v>
      </c>
      <c r="S1971" s="300"/>
    </row>
    <row r="1972" spans="1:19" ht="15">
      <c r="A1972" s="815" t="s">
        <v>946</v>
      </c>
      <c r="B1972" s="815" t="s">
        <v>997</v>
      </c>
      <c r="C1972" s="815" t="s">
        <v>809</v>
      </c>
      <c r="D1972" s="815" t="s">
        <v>811</v>
      </c>
      <c r="E1972" s="816">
        <v>505</v>
      </c>
      <c r="K1972" s="815" t="s">
        <v>691</v>
      </c>
      <c r="L1972" s="815" t="s">
        <v>975</v>
      </c>
      <c r="M1972" s="815" t="s">
        <v>861</v>
      </c>
      <c r="N1972" s="816">
        <v>1</v>
      </c>
      <c r="P1972" s="815" t="s">
        <v>883</v>
      </c>
      <c r="Q1972" s="816">
        <v>7</v>
      </c>
      <c r="R1972" s="816">
        <v>77</v>
      </c>
      <c r="S1972" s="300"/>
    </row>
    <row r="1973" spans="1:19" ht="15">
      <c r="A1973" s="815" t="s">
        <v>975</v>
      </c>
      <c r="B1973" s="815" t="s">
        <v>996</v>
      </c>
      <c r="C1973" s="815" t="s">
        <v>809</v>
      </c>
      <c r="D1973" s="815" t="s">
        <v>811</v>
      </c>
      <c r="E1973" s="816">
        <v>1</v>
      </c>
      <c r="K1973" s="815" t="s">
        <v>691</v>
      </c>
      <c r="L1973" s="815" t="s">
        <v>975</v>
      </c>
      <c r="M1973" s="815" t="s">
        <v>863</v>
      </c>
      <c r="N1973" s="816">
        <v>87</v>
      </c>
      <c r="P1973" s="815" t="s">
        <v>883</v>
      </c>
      <c r="Q1973" s="816">
        <v>8</v>
      </c>
      <c r="R1973" s="816">
        <v>45</v>
      </c>
      <c r="S1973" s="300"/>
    </row>
    <row r="1974" spans="1:19" ht="15">
      <c r="A1974" s="815" t="s">
        <v>975</v>
      </c>
      <c r="B1974" s="815" t="s">
        <v>677</v>
      </c>
      <c r="C1974" s="815" t="s">
        <v>810</v>
      </c>
      <c r="D1974" s="815" t="s">
        <v>812</v>
      </c>
      <c r="E1974" s="816">
        <v>89</v>
      </c>
      <c r="K1974" s="815" t="s">
        <v>691</v>
      </c>
      <c r="L1974" s="815" t="s">
        <v>975</v>
      </c>
      <c r="M1974" s="815" t="s">
        <v>864</v>
      </c>
      <c r="N1974" s="816">
        <v>94</v>
      </c>
      <c r="P1974" s="815" t="s">
        <v>883</v>
      </c>
      <c r="Q1974" s="816">
        <v>9</v>
      </c>
      <c r="R1974" s="816">
        <v>21</v>
      </c>
      <c r="S1974" s="300"/>
    </row>
    <row r="1975" spans="1:19" ht="15">
      <c r="A1975" s="815" t="s">
        <v>975</v>
      </c>
      <c r="B1975" s="815" t="s">
        <v>677</v>
      </c>
      <c r="C1975" s="815" t="s">
        <v>810</v>
      </c>
      <c r="D1975" s="815" t="s">
        <v>811</v>
      </c>
      <c r="E1975" s="816">
        <v>1501</v>
      </c>
      <c r="K1975" s="815" t="s">
        <v>691</v>
      </c>
      <c r="L1975" s="815" t="s">
        <v>975</v>
      </c>
      <c r="M1975" s="815" t="s">
        <v>684</v>
      </c>
      <c r="N1975" s="816">
        <v>5</v>
      </c>
      <c r="P1975" s="815" t="s">
        <v>883</v>
      </c>
      <c r="Q1975" s="816">
        <v>10</v>
      </c>
      <c r="R1975" s="816">
        <v>13</v>
      </c>
      <c r="S1975" s="300"/>
    </row>
    <row r="1976" spans="1:19" ht="15">
      <c r="A1976" s="815" t="s">
        <v>975</v>
      </c>
      <c r="B1976" s="815" t="s">
        <v>677</v>
      </c>
      <c r="C1976" s="815" t="s">
        <v>809</v>
      </c>
      <c r="D1976" s="815" t="s">
        <v>812</v>
      </c>
      <c r="E1976" s="816">
        <v>101</v>
      </c>
      <c r="K1976" s="815" t="s">
        <v>691</v>
      </c>
      <c r="L1976" s="815" t="s">
        <v>975</v>
      </c>
      <c r="M1976" s="815" t="s">
        <v>687</v>
      </c>
      <c r="N1976" s="816">
        <v>5680</v>
      </c>
      <c r="P1976" s="815" t="s">
        <v>883</v>
      </c>
      <c r="Q1976" s="816">
        <v>11</v>
      </c>
      <c r="R1976" s="816">
        <v>8</v>
      </c>
      <c r="S1976" s="300"/>
    </row>
    <row r="1977" spans="1:19" ht="15">
      <c r="A1977" s="815" t="s">
        <v>975</v>
      </c>
      <c r="B1977" s="815" t="s">
        <v>677</v>
      </c>
      <c r="C1977" s="815" t="s">
        <v>809</v>
      </c>
      <c r="D1977" s="815" t="s">
        <v>811</v>
      </c>
      <c r="E1977" s="816">
        <v>1253</v>
      </c>
      <c r="K1977" s="815" t="s">
        <v>691</v>
      </c>
      <c r="L1977" s="815" t="s">
        <v>975</v>
      </c>
      <c r="M1977" s="815" t="s">
        <v>689</v>
      </c>
      <c r="N1977" s="816">
        <v>22</v>
      </c>
      <c r="P1977" s="815" t="s">
        <v>883</v>
      </c>
      <c r="Q1977" s="816">
        <v>12</v>
      </c>
      <c r="R1977" s="816">
        <v>6</v>
      </c>
      <c r="S1977" s="300"/>
    </row>
    <row r="1978" spans="1:19" ht="15">
      <c r="A1978" s="815" t="s">
        <v>975</v>
      </c>
      <c r="B1978" s="815" t="s">
        <v>681</v>
      </c>
      <c r="C1978" s="815" t="s">
        <v>810</v>
      </c>
      <c r="D1978" s="815" t="s">
        <v>812</v>
      </c>
      <c r="E1978" s="816">
        <v>62</v>
      </c>
      <c r="K1978" s="815" t="s">
        <v>691</v>
      </c>
      <c r="L1978" s="815" t="s">
        <v>975</v>
      </c>
      <c r="M1978" s="815" t="s">
        <v>690</v>
      </c>
      <c r="N1978" s="816">
        <v>1</v>
      </c>
      <c r="P1978" s="815" t="s">
        <v>898</v>
      </c>
      <c r="Q1978" s="816">
        <v>0</v>
      </c>
      <c r="R1978" s="816">
        <v>26</v>
      </c>
      <c r="S1978" s="300"/>
    </row>
    <row r="1979" spans="1:19" ht="15">
      <c r="A1979" s="815" t="s">
        <v>975</v>
      </c>
      <c r="B1979" s="815" t="s">
        <v>681</v>
      </c>
      <c r="C1979" s="815" t="s">
        <v>810</v>
      </c>
      <c r="D1979" s="815" t="s">
        <v>811</v>
      </c>
      <c r="E1979" s="816">
        <v>1409</v>
      </c>
      <c r="K1979" s="815" t="s">
        <v>691</v>
      </c>
      <c r="L1979" s="815" t="s">
        <v>975</v>
      </c>
      <c r="M1979" s="815" t="s">
        <v>691</v>
      </c>
      <c r="N1979" s="816">
        <v>921</v>
      </c>
      <c r="P1979" s="815" t="s">
        <v>898</v>
      </c>
      <c r="Q1979" s="816">
        <v>1</v>
      </c>
      <c r="R1979" s="816">
        <v>109</v>
      </c>
      <c r="S1979" s="300"/>
    </row>
    <row r="1980" spans="1:19" ht="15">
      <c r="A1980" s="815" t="s">
        <v>975</v>
      </c>
      <c r="B1980" s="815" t="s">
        <v>681</v>
      </c>
      <c r="C1980" s="815" t="s">
        <v>809</v>
      </c>
      <c r="D1980" s="815" t="s">
        <v>812</v>
      </c>
      <c r="E1980" s="816">
        <v>59</v>
      </c>
      <c r="P1980" s="815" t="s">
        <v>898</v>
      </c>
      <c r="Q1980" s="816">
        <v>2</v>
      </c>
      <c r="R1980" s="816">
        <v>304</v>
      </c>
      <c r="S1980" s="300"/>
    </row>
    <row r="1981" spans="1:19" ht="15">
      <c r="A1981" s="815" t="s">
        <v>975</v>
      </c>
      <c r="B1981" s="815" t="s">
        <v>681</v>
      </c>
      <c r="C1981" s="815" t="s">
        <v>809</v>
      </c>
      <c r="D1981" s="815" t="s">
        <v>811</v>
      </c>
      <c r="E1981" s="816">
        <v>1093</v>
      </c>
      <c r="P1981" s="815" t="s">
        <v>898</v>
      </c>
      <c r="Q1981" s="816">
        <v>3</v>
      </c>
      <c r="R1981" s="816">
        <v>118</v>
      </c>
      <c r="S1981" s="300"/>
    </row>
    <row r="1982" spans="1:19" ht="15">
      <c r="A1982" s="815" t="s">
        <v>975</v>
      </c>
      <c r="B1982" s="815" t="s">
        <v>683</v>
      </c>
      <c r="C1982" s="815" t="s">
        <v>810</v>
      </c>
      <c r="D1982" s="815" t="s">
        <v>811</v>
      </c>
      <c r="E1982" s="816">
        <v>49</v>
      </c>
      <c r="P1982" s="815" t="s">
        <v>898</v>
      </c>
      <c r="Q1982" s="816">
        <v>4</v>
      </c>
      <c r="R1982" s="816">
        <v>1044</v>
      </c>
      <c r="S1982" s="300"/>
    </row>
    <row r="1983" spans="1:19" ht="15">
      <c r="A1983" s="815" t="s">
        <v>975</v>
      </c>
      <c r="B1983" s="815" t="s">
        <v>683</v>
      </c>
      <c r="C1983" s="815" t="s">
        <v>809</v>
      </c>
      <c r="D1983" s="815" t="s">
        <v>812</v>
      </c>
      <c r="E1983" s="816">
        <v>1</v>
      </c>
      <c r="P1983" s="815" t="s">
        <v>898</v>
      </c>
      <c r="Q1983" s="816">
        <v>5</v>
      </c>
      <c r="R1983" s="816">
        <v>98</v>
      </c>
      <c r="S1983" s="300"/>
    </row>
    <row r="1984" spans="1:19" ht="15">
      <c r="A1984" s="815" t="s">
        <v>975</v>
      </c>
      <c r="B1984" s="815" t="s">
        <v>683</v>
      </c>
      <c r="C1984" s="815" t="s">
        <v>809</v>
      </c>
      <c r="D1984" s="815" t="s">
        <v>811</v>
      </c>
      <c r="E1984" s="816">
        <v>43</v>
      </c>
      <c r="P1984" s="815" t="s">
        <v>898</v>
      </c>
      <c r="Q1984" s="816">
        <v>6</v>
      </c>
      <c r="R1984" s="816">
        <v>73</v>
      </c>
      <c r="S1984" s="300"/>
    </row>
    <row r="1985" spans="1:19" ht="15">
      <c r="A1985" s="815" t="s">
        <v>975</v>
      </c>
      <c r="B1985" s="815" t="s">
        <v>815</v>
      </c>
      <c r="C1985" s="815" t="s">
        <v>810</v>
      </c>
      <c r="D1985" s="815" t="s">
        <v>811</v>
      </c>
      <c r="E1985" s="816">
        <v>7</v>
      </c>
      <c r="P1985" s="815" t="s">
        <v>898</v>
      </c>
      <c r="Q1985" s="816">
        <v>7</v>
      </c>
      <c r="R1985" s="816">
        <v>60</v>
      </c>
      <c r="S1985" s="300"/>
    </row>
    <row r="1986" spans="1:19" ht="15">
      <c r="A1986" s="815" t="s">
        <v>975</v>
      </c>
      <c r="B1986" s="815" t="s">
        <v>815</v>
      </c>
      <c r="C1986" s="815" t="s">
        <v>809</v>
      </c>
      <c r="D1986" s="815" t="s">
        <v>811</v>
      </c>
      <c r="E1986" s="816">
        <v>8</v>
      </c>
      <c r="P1986" s="815" t="s">
        <v>898</v>
      </c>
      <c r="Q1986" s="816">
        <v>8</v>
      </c>
      <c r="R1986" s="816">
        <v>30</v>
      </c>
      <c r="S1986" s="300"/>
    </row>
    <row r="1987" spans="1:19" ht="15">
      <c r="A1987" s="815" t="s">
        <v>975</v>
      </c>
      <c r="B1987" s="815" t="s">
        <v>814</v>
      </c>
      <c r="C1987" s="815" t="s">
        <v>810</v>
      </c>
      <c r="D1987" s="815" t="s">
        <v>811</v>
      </c>
      <c r="E1987" s="816">
        <v>2</v>
      </c>
      <c r="P1987" s="815" t="s">
        <v>898</v>
      </c>
      <c r="Q1987" s="816">
        <v>9</v>
      </c>
      <c r="R1987" s="816">
        <v>20</v>
      </c>
      <c r="S1987" s="300"/>
    </row>
    <row r="1988" spans="1:19" ht="15">
      <c r="A1988" s="815" t="s">
        <v>975</v>
      </c>
      <c r="B1988" s="815" t="s">
        <v>814</v>
      </c>
      <c r="C1988" s="815" t="s">
        <v>809</v>
      </c>
      <c r="D1988" s="815" t="s">
        <v>812</v>
      </c>
      <c r="E1988" s="816">
        <v>2</v>
      </c>
      <c r="P1988" s="815" t="s">
        <v>898</v>
      </c>
      <c r="Q1988" s="816">
        <v>10</v>
      </c>
      <c r="R1988" s="816">
        <v>8</v>
      </c>
      <c r="S1988" s="300"/>
    </row>
    <row r="1989" spans="1:19" ht="15">
      <c r="A1989" s="815" t="s">
        <v>975</v>
      </c>
      <c r="B1989" s="815" t="s">
        <v>814</v>
      </c>
      <c r="C1989" s="815" t="s">
        <v>809</v>
      </c>
      <c r="D1989" s="815" t="s">
        <v>811</v>
      </c>
      <c r="E1989" s="816">
        <v>3</v>
      </c>
      <c r="P1989" s="815" t="s">
        <v>898</v>
      </c>
      <c r="Q1989" s="816">
        <v>11</v>
      </c>
      <c r="R1989" s="816">
        <v>3</v>
      </c>
      <c r="S1989" s="300"/>
    </row>
    <row r="1990" spans="1:19" ht="15">
      <c r="A1990" s="815" t="s">
        <v>975</v>
      </c>
      <c r="B1990" s="815" t="s">
        <v>813</v>
      </c>
      <c r="C1990" s="815" t="s">
        <v>810</v>
      </c>
      <c r="D1990" s="815" t="s">
        <v>812</v>
      </c>
      <c r="E1990" s="816">
        <v>1</v>
      </c>
      <c r="P1990" s="815" t="s">
        <v>898</v>
      </c>
      <c r="Q1990" s="816">
        <v>12</v>
      </c>
      <c r="R1990" s="816">
        <v>2</v>
      </c>
      <c r="S1990" s="300"/>
    </row>
    <row r="1991" spans="1:19" ht="15">
      <c r="A1991" s="815" t="s">
        <v>975</v>
      </c>
      <c r="B1991" s="815" t="s">
        <v>813</v>
      </c>
      <c r="C1991" s="815" t="s">
        <v>810</v>
      </c>
      <c r="D1991" s="815" t="s">
        <v>811</v>
      </c>
      <c r="E1991" s="816">
        <v>2</v>
      </c>
      <c r="P1991" s="815" t="s">
        <v>915</v>
      </c>
      <c r="Q1991" s="816">
        <v>0</v>
      </c>
      <c r="R1991" s="816">
        <v>1</v>
      </c>
      <c r="S1991" s="300"/>
    </row>
    <row r="1992" spans="1:19" ht="15">
      <c r="A1992" s="815" t="s">
        <v>975</v>
      </c>
      <c r="B1992" s="815" t="s">
        <v>997</v>
      </c>
      <c r="C1992" s="815" t="s">
        <v>810</v>
      </c>
      <c r="D1992" s="815" t="s">
        <v>812</v>
      </c>
      <c r="E1992" s="816">
        <v>71</v>
      </c>
      <c r="P1992" s="815" t="s">
        <v>915</v>
      </c>
      <c r="Q1992" s="816">
        <v>1</v>
      </c>
      <c r="R1992" s="816">
        <v>3</v>
      </c>
      <c r="S1992" s="300"/>
    </row>
    <row r="1993" spans="1:19" ht="15">
      <c r="A1993" s="815" t="s">
        <v>975</v>
      </c>
      <c r="B1993" s="815" t="s">
        <v>997</v>
      </c>
      <c r="C1993" s="815" t="s">
        <v>810</v>
      </c>
      <c r="D1993" s="815" t="s">
        <v>811</v>
      </c>
      <c r="E1993" s="816">
        <v>628</v>
      </c>
      <c r="P1993" s="815" t="s">
        <v>915</v>
      </c>
      <c r="Q1993" s="816">
        <v>2</v>
      </c>
      <c r="R1993" s="816">
        <v>23</v>
      </c>
      <c r="S1993" s="300"/>
    </row>
    <row r="1994" spans="1:19" ht="15">
      <c r="A1994" s="815" t="s">
        <v>975</v>
      </c>
      <c r="B1994" s="815" t="s">
        <v>997</v>
      </c>
      <c r="C1994" s="815" t="s">
        <v>809</v>
      </c>
      <c r="D1994" s="815" t="s">
        <v>812</v>
      </c>
      <c r="E1994" s="816">
        <v>74</v>
      </c>
      <c r="P1994" s="815" t="s">
        <v>915</v>
      </c>
      <c r="Q1994" s="816">
        <v>3</v>
      </c>
      <c r="R1994" s="816">
        <v>4</v>
      </c>
      <c r="S1994" s="300"/>
    </row>
    <row r="1995" spans="1:19" ht="15">
      <c r="A1995" s="815" t="s">
        <v>975</v>
      </c>
      <c r="B1995" s="815" t="s">
        <v>997</v>
      </c>
      <c r="C1995" s="815" t="s">
        <v>809</v>
      </c>
      <c r="D1995" s="815" t="s">
        <v>811</v>
      </c>
      <c r="E1995" s="816">
        <v>550</v>
      </c>
      <c r="P1995" s="815" t="s">
        <v>915</v>
      </c>
      <c r="Q1995" s="816">
        <v>4</v>
      </c>
      <c r="R1995" s="816">
        <v>95</v>
      </c>
      <c r="S1995" s="300"/>
    </row>
    <row r="1996" spans="1:19" ht="15">
      <c r="A1996" s="815" t="s">
        <v>975</v>
      </c>
      <c r="B1996" s="815" t="s">
        <v>998</v>
      </c>
      <c r="C1996" s="815" t="s">
        <v>810</v>
      </c>
      <c r="D1996" s="815" t="s">
        <v>812</v>
      </c>
      <c r="E1996" s="816">
        <v>1</v>
      </c>
      <c r="P1996" s="815" t="s">
        <v>915</v>
      </c>
      <c r="Q1996" s="816">
        <v>5</v>
      </c>
      <c r="R1996" s="816">
        <v>14</v>
      </c>
      <c r="S1996" s="300"/>
    </row>
    <row r="1997" spans="1:19" ht="15">
      <c r="A1997" s="815" t="s">
        <v>975</v>
      </c>
      <c r="B1997" s="815" t="s">
        <v>998</v>
      </c>
      <c r="C1997" s="815" t="s">
        <v>810</v>
      </c>
      <c r="D1997" s="815" t="s">
        <v>811</v>
      </c>
      <c r="E1997" s="816">
        <v>28</v>
      </c>
      <c r="P1997" s="815" t="s">
        <v>915</v>
      </c>
      <c r="Q1997" s="816">
        <v>6</v>
      </c>
      <c r="R1997" s="816">
        <v>6</v>
      </c>
      <c r="S1997" s="300"/>
    </row>
    <row r="1998" spans="1:19" ht="15">
      <c r="A1998" s="815" t="s">
        <v>975</v>
      </c>
      <c r="B1998" s="815" t="s">
        <v>998</v>
      </c>
      <c r="C1998" s="815" t="s">
        <v>809</v>
      </c>
      <c r="D1998" s="815" t="s">
        <v>812</v>
      </c>
      <c r="E1998" s="816">
        <v>5</v>
      </c>
      <c r="P1998" s="815" t="s">
        <v>915</v>
      </c>
      <c r="Q1998" s="816">
        <v>7</v>
      </c>
      <c r="R1998" s="816">
        <v>14</v>
      </c>
      <c r="S1998" s="300"/>
    </row>
    <row r="1999" spans="1:19" ht="15">
      <c r="A1999" s="815" t="s">
        <v>975</v>
      </c>
      <c r="B1999" s="815" t="s">
        <v>998</v>
      </c>
      <c r="C1999" s="815" t="s">
        <v>809</v>
      </c>
      <c r="D1999" s="815" t="s">
        <v>811</v>
      </c>
      <c r="E1999" s="816">
        <v>35</v>
      </c>
      <c r="P1999" s="815" t="s">
        <v>915</v>
      </c>
      <c r="Q1999" s="816">
        <v>8</v>
      </c>
      <c r="R1999" s="816">
        <v>4</v>
      </c>
      <c r="S1999" s="300"/>
    </row>
    <row r="2000" spans="1:19" ht="15">
      <c r="A2000" s="815" t="s">
        <v>976</v>
      </c>
      <c r="B2000" s="815" t="s">
        <v>996</v>
      </c>
      <c r="C2000" s="815" t="s">
        <v>810</v>
      </c>
      <c r="D2000" s="815" t="s">
        <v>812</v>
      </c>
      <c r="E2000" s="816">
        <v>37</v>
      </c>
      <c r="P2000" s="815" t="s">
        <v>926</v>
      </c>
      <c r="Q2000" s="816">
        <v>0</v>
      </c>
      <c r="R2000" s="816">
        <v>3</v>
      </c>
      <c r="S2000" s="300"/>
    </row>
    <row r="2001" spans="1:19" ht="15">
      <c r="A2001" s="815" t="s">
        <v>976</v>
      </c>
      <c r="B2001" s="815" t="s">
        <v>996</v>
      </c>
      <c r="C2001" s="815" t="s">
        <v>810</v>
      </c>
      <c r="D2001" s="815" t="s">
        <v>811</v>
      </c>
      <c r="E2001" s="816">
        <v>23</v>
      </c>
      <c r="P2001" s="815" t="s">
        <v>926</v>
      </c>
      <c r="Q2001" s="816">
        <v>1</v>
      </c>
      <c r="R2001" s="816">
        <v>8</v>
      </c>
      <c r="S2001" s="300"/>
    </row>
    <row r="2002" spans="1:19" ht="15">
      <c r="A2002" s="815" t="s">
        <v>976</v>
      </c>
      <c r="B2002" s="815" t="s">
        <v>996</v>
      </c>
      <c r="C2002" s="815" t="s">
        <v>809</v>
      </c>
      <c r="D2002" s="815" t="s">
        <v>812</v>
      </c>
      <c r="E2002" s="816">
        <v>58</v>
      </c>
      <c r="P2002" s="815" t="s">
        <v>926</v>
      </c>
      <c r="Q2002" s="816">
        <v>2</v>
      </c>
      <c r="R2002" s="816">
        <v>12</v>
      </c>
      <c r="S2002" s="300"/>
    </row>
    <row r="2003" spans="1:19" ht="15">
      <c r="A2003" s="815" t="s">
        <v>976</v>
      </c>
      <c r="B2003" s="815" t="s">
        <v>996</v>
      </c>
      <c r="C2003" s="815" t="s">
        <v>809</v>
      </c>
      <c r="D2003" s="815" t="s">
        <v>811</v>
      </c>
      <c r="E2003" s="816">
        <v>23</v>
      </c>
      <c r="P2003" s="815" t="s">
        <v>926</v>
      </c>
      <c r="Q2003" s="816">
        <v>3</v>
      </c>
      <c r="R2003" s="816">
        <v>3</v>
      </c>
      <c r="S2003" s="300"/>
    </row>
    <row r="2004" spans="1:19" ht="15">
      <c r="A2004" s="815" t="s">
        <v>976</v>
      </c>
      <c r="B2004" s="815" t="s">
        <v>677</v>
      </c>
      <c r="C2004" s="815" t="s">
        <v>810</v>
      </c>
      <c r="D2004" s="815" t="s">
        <v>812</v>
      </c>
      <c r="E2004" s="816">
        <v>1997</v>
      </c>
      <c r="P2004" s="815" t="s">
        <v>926</v>
      </c>
      <c r="Q2004" s="816">
        <v>4</v>
      </c>
      <c r="R2004" s="816">
        <v>74</v>
      </c>
      <c r="S2004" s="300"/>
    </row>
    <row r="2005" spans="1:19" ht="15">
      <c r="A2005" s="815" t="s">
        <v>976</v>
      </c>
      <c r="B2005" s="815" t="s">
        <v>677</v>
      </c>
      <c r="C2005" s="815" t="s">
        <v>810</v>
      </c>
      <c r="D2005" s="815" t="s">
        <v>811</v>
      </c>
      <c r="E2005" s="816">
        <v>1782</v>
      </c>
      <c r="P2005" s="815" t="s">
        <v>926</v>
      </c>
      <c r="Q2005" s="816">
        <v>5</v>
      </c>
      <c r="R2005" s="816">
        <v>5</v>
      </c>
      <c r="S2005" s="300"/>
    </row>
    <row r="2006" spans="1:19" ht="15">
      <c r="A2006" s="815" t="s">
        <v>976</v>
      </c>
      <c r="B2006" s="815" t="s">
        <v>677</v>
      </c>
      <c r="C2006" s="815" t="s">
        <v>809</v>
      </c>
      <c r="D2006" s="815" t="s">
        <v>812</v>
      </c>
      <c r="E2006" s="816">
        <v>2205</v>
      </c>
      <c r="P2006" s="815" t="s">
        <v>926</v>
      </c>
      <c r="Q2006" s="816">
        <v>6</v>
      </c>
      <c r="R2006" s="816">
        <v>6</v>
      </c>
      <c r="S2006" s="300"/>
    </row>
    <row r="2007" spans="1:19" ht="15">
      <c r="A2007" s="815" t="s">
        <v>976</v>
      </c>
      <c r="B2007" s="815" t="s">
        <v>677</v>
      </c>
      <c r="C2007" s="815" t="s">
        <v>809</v>
      </c>
      <c r="D2007" s="815" t="s">
        <v>811</v>
      </c>
      <c r="E2007" s="816">
        <v>1772</v>
      </c>
      <c r="P2007" s="815" t="s">
        <v>926</v>
      </c>
      <c r="Q2007" s="816">
        <v>7</v>
      </c>
      <c r="R2007" s="816">
        <v>6</v>
      </c>
      <c r="S2007" s="300"/>
    </row>
    <row r="2008" spans="1:19" ht="15">
      <c r="A2008" s="815" t="s">
        <v>976</v>
      </c>
      <c r="B2008" s="815" t="s">
        <v>681</v>
      </c>
      <c r="C2008" s="815" t="s">
        <v>810</v>
      </c>
      <c r="D2008" s="815" t="s">
        <v>812</v>
      </c>
      <c r="E2008" s="816">
        <v>761</v>
      </c>
      <c r="P2008" s="815" t="s">
        <v>926</v>
      </c>
      <c r="Q2008" s="816">
        <v>8</v>
      </c>
      <c r="R2008" s="816">
        <v>2</v>
      </c>
      <c r="S2008" s="300"/>
    </row>
    <row r="2009" spans="1:19" ht="15">
      <c r="A2009" s="815" t="s">
        <v>976</v>
      </c>
      <c r="B2009" s="815" t="s">
        <v>681</v>
      </c>
      <c r="C2009" s="815" t="s">
        <v>810</v>
      </c>
      <c r="D2009" s="815" t="s">
        <v>811</v>
      </c>
      <c r="E2009" s="816">
        <v>318</v>
      </c>
      <c r="P2009" s="815" t="s">
        <v>926</v>
      </c>
      <c r="Q2009" s="816">
        <v>9</v>
      </c>
      <c r="R2009" s="816">
        <v>1</v>
      </c>
      <c r="S2009" s="300"/>
    </row>
    <row r="2010" spans="1:19" ht="15">
      <c r="A2010" s="815" t="s">
        <v>976</v>
      </c>
      <c r="B2010" s="815" t="s">
        <v>681</v>
      </c>
      <c r="C2010" s="815" t="s">
        <v>809</v>
      </c>
      <c r="D2010" s="815" t="s">
        <v>812</v>
      </c>
      <c r="E2010" s="816">
        <v>930</v>
      </c>
      <c r="P2010" s="815" t="s">
        <v>926</v>
      </c>
      <c r="Q2010" s="816">
        <v>10</v>
      </c>
      <c r="R2010" s="816">
        <v>1</v>
      </c>
      <c r="S2010" s="300"/>
    </row>
    <row r="2011" spans="1:19" ht="15">
      <c r="A2011" s="815" t="s">
        <v>976</v>
      </c>
      <c r="B2011" s="815" t="s">
        <v>681</v>
      </c>
      <c r="C2011" s="815" t="s">
        <v>809</v>
      </c>
      <c r="D2011" s="815" t="s">
        <v>811</v>
      </c>
      <c r="E2011" s="816">
        <v>371</v>
      </c>
      <c r="P2011" s="815" t="s">
        <v>927</v>
      </c>
      <c r="Q2011" s="816">
        <v>0</v>
      </c>
      <c r="R2011" s="816">
        <v>1</v>
      </c>
      <c r="S2011" s="300"/>
    </row>
    <row r="2012" spans="1:19" ht="15">
      <c r="A2012" s="815" t="s">
        <v>976</v>
      </c>
      <c r="B2012" s="815" t="s">
        <v>683</v>
      </c>
      <c r="C2012" s="815" t="s">
        <v>810</v>
      </c>
      <c r="D2012" s="815" t="s">
        <v>812</v>
      </c>
      <c r="E2012" s="816">
        <v>3</v>
      </c>
      <c r="P2012" s="815" t="s">
        <v>927</v>
      </c>
      <c r="Q2012" s="816">
        <v>3</v>
      </c>
      <c r="R2012" s="816">
        <v>4</v>
      </c>
      <c r="S2012" s="300"/>
    </row>
    <row r="2013" spans="1:19" ht="15">
      <c r="A2013" s="815" t="s">
        <v>976</v>
      </c>
      <c r="B2013" s="815" t="s">
        <v>683</v>
      </c>
      <c r="C2013" s="815" t="s">
        <v>810</v>
      </c>
      <c r="D2013" s="815" t="s">
        <v>811</v>
      </c>
      <c r="E2013" s="816">
        <v>3</v>
      </c>
      <c r="P2013" s="815" t="s">
        <v>927</v>
      </c>
      <c r="Q2013" s="816">
        <v>4</v>
      </c>
      <c r="R2013" s="816">
        <v>27</v>
      </c>
      <c r="S2013" s="300"/>
    </row>
    <row r="2014" spans="1:19" ht="15">
      <c r="A2014" s="815" t="s">
        <v>976</v>
      </c>
      <c r="B2014" s="815" t="s">
        <v>683</v>
      </c>
      <c r="C2014" s="815" t="s">
        <v>809</v>
      </c>
      <c r="D2014" s="815" t="s">
        <v>812</v>
      </c>
      <c r="E2014" s="816">
        <v>4</v>
      </c>
      <c r="P2014" s="815" t="s">
        <v>927</v>
      </c>
      <c r="Q2014" s="816">
        <v>5</v>
      </c>
      <c r="R2014" s="816">
        <v>2</v>
      </c>
      <c r="S2014" s="300"/>
    </row>
    <row r="2015" spans="1:19" ht="15">
      <c r="A2015" s="815" t="s">
        <v>976</v>
      </c>
      <c r="B2015" s="815" t="s">
        <v>683</v>
      </c>
      <c r="C2015" s="815" t="s">
        <v>809</v>
      </c>
      <c r="D2015" s="815" t="s">
        <v>811</v>
      </c>
      <c r="E2015" s="816">
        <v>1</v>
      </c>
      <c r="P2015" s="815" t="s">
        <v>927</v>
      </c>
      <c r="Q2015" s="816">
        <v>6</v>
      </c>
      <c r="R2015" s="816">
        <v>1</v>
      </c>
      <c r="S2015" s="300"/>
    </row>
    <row r="2016" spans="1:19" ht="15">
      <c r="A2016" s="815" t="s">
        <v>976</v>
      </c>
      <c r="B2016" s="815" t="s">
        <v>815</v>
      </c>
      <c r="C2016" s="815" t="s">
        <v>810</v>
      </c>
      <c r="D2016" s="815" t="s">
        <v>812</v>
      </c>
      <c r="E2016" s="816">
        <v>1</v>
      </c>
      <c r="P2016" s="815" t="s">
        <v>928</v>
      </c>
      <c r="Q2016" s="816">
        <v>0</v>
      </c>
      <c r="R2016" s="816">
        <v>1</v>
      </c>
      <c r="S2016" s="300"/>
    </row>
    <row r="2017" spans="1:19" ht="15">
      <c r="A2017" s="815" t="s">
        <v>976</v>
      </c>
      <c r="B2017" s="815" t="s">
        <v>815</v>
      </c>
      <c r="C2017" s="815" t="s">
        <v>810</v>
      </c>
      <c r="D2017" s="815" t="s">
        <v>811</v>
      </c>
      <c r="E2017" s="816">
        <v>4</v>
      </c>
      <c r="P2017" s="815" t="s">
        <v>928</v>
      </c>
      <c r="Q2017" s="816">
        <v>1</v>
      </c>
      <c r="R2017" s="816">
        <v>11</v>
      </c>
      <c r="S2017" s="300"/>
    </row>
    <row r="2018" spans="1:19" ht="15">
      <c r="A2018" s="815" t="s">
        <v>976</v>
      </c>
      <c r="B2018" s="815" t="s">
        <v>815</v>
      </c>
      <c r="C2018" s="815" t="s">
        <v>809</v>
      </c>
      <c r="D2018" s="815" t="s">
        <v>812</v>
      </c>
      <c r="E2018" s="816">
        <v>1</v>
      </c>
      <c r="P2018" s="815" t="s">
        <v>928</v>
      </c>
      <c r="Q2018" s="816">
        <v>2</v>
      </c>
      <c r="R2018" s="816">
        <v>17</v>
      </c>
      <c r="S2018" s="300"/>
    </row>
    <row r="2019" spans="1:19" ht="15">
      <c r="A2019" s="815" t="s">
        <v>976</v>
      </c>
      <c r="B2019" s="815" t="s">
        <v>815</v>
      </c>
      <c r="C2019" s="815" t="s">
        <v>809</v>
      </c>
      <c r="D2019" s="815" t="s">
        <v>811</v>
      </c>
      <c r="E2019" s="816">
        <v>6</v>
      </c>
      <c r="P2019" s="815" t="s">
        <v>928</v>
      </c>
      <c r="Q2019" s="816">
        <v>3</v>
      </c>
      <c r="R2019" s="816">
        <v>1</v>
      </c>
      <c r="S2019" s="300"/>
    </row>
    <row r="2020" spans="1:19" ht="15">
      <c r="A2020" s="815" t="s">
        <v>976</v>
      </c>
      <c r="B2020" s="815" t="s">
        <v>814</v>
      </c>
      <c r="C2020" s="815" t="s">
        <v>810</v>
      </c>
      <c r="D2020" s="815" t="s">
        <v>812</v>
      </c>
      <c r="E2020" s="816">
        <v>1</v>
      </c>
      <c r="P2020" s="815" t="s">
        <v>928</v>
      </c>
      <c r="Q2020" s="816">
        <v>4</v>
      </c>
      <c r="R2020" s="816">
        <v>73</v>
      </c>
      <c r="S2020" s="300"/>
    </row>
    <row r="2021" spans="1:19" ht="15">
      <c r="A2021" s="815" t="s">
        <v>976</v>
      </c>
      <c r="B2021" s="815" t="s">
        <v>814</v>
      </c>
      <c r="C2021" s="815" t="s">
        <v>809</v>
      </c>
      <c r="D2021" s="815" t="s">
        <v>812</v>
      </c>
      <c r="E2021" s="816">
        <v>1</v>
      </c>
      <c r="P2021" s="815" t="s">
        <v>928</v>
      </c>
      <c r="Q2021" s="816">
        <v>5</v>
      </c>
      <c r="R2021" s="816">
        <v>8</v>
      </c>
      <c r="S2021" s="300"/>
    </row>
    <row r="2022" spans="1:19" ht="15">
      <c r="A2022" s="815" t="s">
        <v>976</v>
      </c>
      <c r="B2022" s="815" t="s">
        <v>997</v>
      </c>
      <c r="C2022" s="815" t="s">
        <v>810</v>
      </c>
      <c r="D2022" s="815" t="s">
        <v>812</v>
      </c>
      <c r="E2022" s="816">
        <v>830</v>
      </c>
      <c r="P2022" s="815" t="s">
        <v>928</v>
      </c>
      <c r="Q2022" s="816">
        <v>6</v>
      </c>
      <c r="R2022" s="816">
        <v>4</v>
      </c>
      <c r="S2022" s="300"/>
    </row>
    <row r="2023" spans="1:19" ht="15">
      <c r="A2023" s="815" t="s">
        <v>976</v>
      </c>
      <c r="B2023" s="815" t="s">
        <v>997</v>
      </c>
      <c r="C2023" s="815" t="s">
        <v>810</v>
      </c>
      <c r="D2023" s="815" t="s">
        <v>811</v>
      </c>
      <c r="E2023" s="816">
        <v>559</v>
      </c>
      <c r="P2023" s="815" t="s">
        <v>928</v>
      </c>
      <c r="Q2023" s="816">
        <v>7</v>
      </c>
      <c r="R2023" s="816">
        <v>4</v>
      </c>
      <c r="S2023" s="300"/>
    </row>
    <row r="2024" spans="1:19" ht="15">
      <c r="A2024" s="815" t="s">
        <v>976</v>
      </c>
      <c r="B2024" s="815" t="s">
        <v>997</v>
      </c>
      <c r="C2024" s="815" t="s">
        <v>809</v>
      </c>
      <c r="D2024" s="815" t="s">
        <v>812</v>
      </c>
      <c r="E2024" s="816">
        <v>743</v>
      </c>
      <c r="P2024" s="815" t="s">
        <v>928</v>
      </c>
      <c r="Q2024" s="816">
        <v>8</v>
      </c>
      <c r="R2024" s="816">
        <v>2</v>
      </c>
      <c r="S2024" s="300"/>
    </row>
    <row r="2025" spans="1:19" ht="15">
      <c r="A2025" s="815" t="s">
        <v>976</v>
      </c>
      <c r="B2025" s="815" t="s">
        <v>997</v>
      </c>
      <c r="C2025" s="815" t="s">
        <v>809</v>
      </c>
      <c r="D2025" s="815" t="s">
        <v>811</v>
      </c>
      <c r="E2025" s="816">
        <v>504</v>
      </c>
      <c r="P2025" s="815" t="s">
        <v>928</v>
      </c>
      <c r="Q2025" s="816">
        <v>9</v>
      </c>
      <c r="R2025" s="816">
        <v>4</v>
      </c>
      <c r="S2025" s="300"/>
    </row>
    <row r="2026" spans="1:19" ht="15">
      <c r="A2026" s="815" t="s">
        <v>976</v>
      </c>
      <c r="B2026" s="815" t="s">
        <v>998</v>
      </c>
      <c r="C2026" s="815" t="s">
        <v>810</v>
      </c>
      <c r="D2026" s="815" t="s">
        <v>812</v>
      </c>
      <c r="E2026" s="816">
        <v>3</v>
      </c>
      <c r="P2026" s="815" t="s">
        <v>928</v>
      </c>
      <c r="Q2026" s="816">
        <v>10</v>
      </c>
      <c r="R2026" s="816">
        <v>3</v>
      </c>
      <c r="S2026" s="300"/>
    </row>
    <row r="2027" spans="1:19" ht="15">
      <c r="A2027" s="815" t="s">
        <v>976</v>
      </c>
      <c r="B2027" s="815" t="s">
        <v>998</v>
      </c>
      <c r="C2027" s="815" t="s">
        <v>810</v>
      </c>
      <c r="D2027" s="815" t="s">
        <v>811</v>
      </c>
      <c r="E2027" s="816">
        <v>2</v>
      </c>
      <c r="P2027" s="815" t="s">
        <v>928</v>
      </c>
      <c r="Q2027" s="816">
        <v>11</v>
      </c>
      <c r="R2027" s="816">
        <v>1</v>
      </c>
      <c r="S2027" s="300"/>
    </row>
    <row r="2028" spans="1:19" ht="15">
      <c r="A2028" s="815" t="s">
        <v>976</v>
      </c>
      <c r="B2028" s="815" t="s">
        <v>998</v>
      </c>
      <c r="C2028" s="815" t="s">
        <v>809</v>
      </c>
      <c r="D2028" s="815" t="s">
        <v>812</v>
      </c>
      <c r="E2028" s="816">
        <v>3</v>
      </c>
      <c r="P2028" s="815" t="s">
        <v>928</v>
      </c>
      <c r="Q2028" s="816">
        <v>12</v>
      </c>
      <c r="R2028" s="816">
        <v>1</v>
      </c>
      <c r="S2028" s="300"/>
    </row>
    <row r="2029" spans="1:19" ht="15">
      <c r="A2029" s="815" t="s">
        <v>976</v>
      </c>
      <c r="B2029" s="815" t="s">
        <v>998</v>
      </c>
      <c r="C2029" s="815" t="s">
        <v>809</v>
      </c>
      <c r="D2029" s="815" t="s">
        <v>811</v>
      </c>
      <c r="E2029" s="816">
        <v>10</v>
      </c>
      <c r="P2029" s="815" t="s">
        <v>929</v>
      </c>
      <c r="Q2029" s="816">
        <v>0</v>
      </c>
      <c r="R2029" s="816">
        <v>11</v>
      </c>
      <c r="S2029" s="300"/>
    </row>
    <row r="2030" spans="1:19" ht="15">
      <c r="A2030" s="815" t="s">
        <v>962</v>
      </c>
      <c r="B2030" s="815" t="s">
        <v>996</v>
      </c>
      <c r="C2030" s="815" t="s">
        <v>810</v>
      </c>
      <c r="D2030" s="815" t="s">
        <v>811</v>
      </c>
      <c r="E2030" s="816">
        <v>1</v>
      </c>
      <c r="P2030" s="815" t="s">
        <v>929</v>
      </c>
      <c r="Q2030" s="816">
        <v>1</v>
      </c>
      <c r="R2030" s="816">
        <v>82</v>
      </c>
      <c r="S2030" s="300"/>
    </row>
    <row r="2031" spans="1:19" ht="15">
      <c r="A2031" s="815" t="s">
        <v>962</v>
      </c>
      <c r="B2031" s="815" t="s">
        <v>677</v>
      </c>
      <c r="C2031" s="815" t="s">
        <v>810</v>
      </c>
      <c r="D2031" s="815" t="s">
        <v>812</v>
      </c>
      <c r="E2031" s="816">
        <v>1059</v>
      </c>
      <c r="P2031" s="815" t="s">
        <v>929</v>
      </c>
      <c r="Q2031" s="816">
        <v>2</v>
      </c>
      <c r="R2031" s="816">
        <v>227</v>
      </c>
      <c r="S2031" s="300"/>
    </row>
    <row r="2032" spans="1:19" ht="15">
      <c r="A2032" s="815" t="s">
        <v>962</v>
      </c>
      <c r="B2032" s="815" t="s">
        <v>677</v>
      </c>
      <c r="C2032" s="815" t="s">
        <v>810</v>
      </c>
      <c r="D2032" s="815" t="s">
        <v>811</v>
      </c>
      <c r="E2032" s="816">
        <v>493</v>
      </c>
      <c r="P2032" s="815" t="s">
        <v>929</v>
      </c>
      <c r="Q2032" s="816">
        <v>3</v>
      </c>
      <c r="R2032" s="816">
        <v>113</v>
      </c>
      <c r="S2032" s="300"/>
    </row>
    <row r="2033" spans="1:19" ht="15">
      <c r="A2033" s="815" t="s">
        <v>962</v>
      </c>
      <c r="B2033" s="815" t="s">
        <v>677</v>
      </c>
      <c r="C2033" s="815" t="s">
        <v>809</v>
      </c>
      <c r="D2033" s="815" t="s">
        <v>812</v>
      </c>
      <c r="E2033" s="816">
        <v>1000</v>
      </c>
      <c r="P2033" s="815" t="s">
        <v>929</v>
      </c>
      <c r="Q2033" s="816">
        <v>4</v>
      </c>
      <c r="R2033" s="816">
        <v>1270</v>
      </c>
      <c r="S2033" s="300"/>
    </row>
    <row r="2034" spans="1:19" ht="15">
      <c r="A2034" s="815" t="s">
        <v>962</v>
      </c>
      <c r="B2034" s="815" t="s">
        <v>677</v>
      </c>
      <c r="C2034" s="815" t="s">
        <v>809</v>
      </c>
      <c r="D2034" s="815" t="s">
        <v>811</v>
      </c>
      <c r="E2034" s="816">
        <v>511</v>
      </c>
      <c r="P2034" s="815" t="s">
        <v>929</v>
      </c>
      <c r="Q2034" s="816">
        <v>5</v>
      </c>
      <c r="R2034" s="816">
        <v>152</v>
      </c>
      <c r="S2034" s="300"/>
    </row>
    <row r="2035" spans="1:19" ht="15">
      <c r="A2035" s="815" t="s">
        <v>962</v>
      </c>
      <c r="B2035" s="815" t="s">
        <v>681</v>
      </c>
      <c r="C2035" s="815" t="s">
        <v>810</v>
      </c>
      <c r="D2035" s="815" t="s">
        <v>812</v>
      </c>
      <c r="E2035" s="816">
        <v>181</v>
      </c>
      <c r="P2035" s="815" t="s">
        <v>929</v>
      </c>
      <c r="Q2035" s="816">
        <v>6</v>
      </c>
      <c r="R2035" s="816">
        <v>165</v>
      </c>
      <c r="S2035" s="300"/>
    </row>
    <row r="2036" spans="1:19" ht="15">
      <c r="A2036" s="815" t="s">
        <v>962</v>
      </c>
      <c r="B2036" s="815" t="s">
        <v>681</v>
      </c>
      <c r="C2036" s="815" t="s">
        <v>810</v>
      </c>
      <c r="D2036" s="815" t="s">
        <v>811</v>
      </c>
      <c r="E2036" s="816">
        <v>137</v>
      </c>
      <c r="P2036" s="815" t="s">
        <v>929</v>
      </c>
      <c r="Q2036" s="816">
        <v>7</v>
      </c>
      <c r="R2036" s="816">
        <v>111</v>
      </c>
      <c r="S2036" s="300"/>
    </row>
    <row r="2037" spans="1:19" ht="15">
      <c r="A2037" s="815" t="s">
        <v>962</v>
      </c>
      <c r="B2037" s="815" t="s">
        <v>681</v>
      </c>
      <c r="C2037" s="815" t="s">
        <v>809</v>
      </c>
      <c r="D2037" s="815" t="s">
        <v>812</v>
      </c>
      <c r="E2037" s="816">
        <v>260</v>
      </c>
      <c r="P2037" s="815" t="s">
        <v>929</v>
      </c>
      <c r="Q2037" s="816">
        <v>8</v>
      </c>
      <c r="R2037" s="816">
        <v>70</v>
      </c>
      <c r="S2037" s="300"/>
    </row>
    <row r="2038" spans="1:19" ht="15">
      <c r="A2038" s="815" t="s">
        <v>962</v>
      </c>
      <c r="B2038" s="815" t="s">
        <v>681</v>
      </c>
      <c r="C2038" s="815" t="s">
        <v>809</v>
      </c>
      <c r="D2038" s="815" t="s">
        <v>811</v>
      </c>
      <c r="E2038" s="816">
        <v>146</v>
      </c>
      <c r="P2038" s="815" t="s">
        <v>929</v>
      </c>
      <c r="Q2038" s="816">
        <v>9</v>
      </c>
      <c r="R2038" s="816">
        <v>28</v>
      </c>
      <c r="S2038" s="300"/>
    </row>
    <row r="2039" spans="1:19" ht="15">
      <c r="A2039" s="815" t="s">
        <v>962</v>
      </c>
      <c r="B2039" s="815" t="s">
        <v>683</v>
      </c>
      <c r="C2039" s="815" t="s">
        <v>810</v>
      </c>
      <c r="D2039" s="815" t="s">
        <v>812</v>
      </c>
      <c r="E2039" s="816">
        <v>1</v>
      </c>
      <c r="P2039" s="815" t="s">
        <v>929</v>
      </c>
      <c r="Q2039" s="816">
        <v>10</v>
      </c>
      <c r="R2039" s="816">
        <v>17</v>
      </c>
      <c r="S2039" s="300"/>
    </row>
    <row r="2040" spans="1:19" ht="15">
      <c r="A2040" s="815" t="s">
        <v>962</v>
      </c>
      <c r="B2040" s="815" t="s">
        <v>815</v>
      </c>
      <c r="C2040" s="815" t="s">
        <v>810</v>
      </c>
      <c r="D2040" s="815" t="s">
        <v>811</v>
      </c>
      <c r="E2040" s="816">
        <v>1</v>
      </c>
      <c r="P2040" s="815" t="s">
        <v>929</v>
      </c>
      <c r="Q2040" s="816">
        <v>11</v>
      </c>
      <c r="R2040" s="816">
        <v>6</v>
      </c>
      <c r="S2040" s="300"/>
    </row>
    <row r="2041" spans="1:19" ht="15">
      <c r="A2041" s="815" t="s">
        <v>962</v>
      </c>
      <c r="B2041" s="815" t="s">
        <v>815</v>
      </c>
      <c r="C2041" s="815" t="s">
        <v>809</v>
      </c>
      <c r="D2041" s="815" t="s">
        <v>812</v>
      </c>
      <c r="E2041" s="816">
        <v>2</v>
      </c>
      <c r="P2041" s="815" t="s">
        <v>929</v>
      </c>
      <c r="Q2041" s="816">
        <v>12</v>
      </c>
      <c r="R2041" s="816">
        <v>5</v>
      </c>
      <c r="S2041" s="300"/>
    </row>
    <row r="2042" spans="1:19" ht="15">
      <c r="A2042" s="815" t="s">
        <v>962</v>
      </c>
      <c r="B2042" s="815" t="s">
        <v>997</v>
      </c>
      <c r="C2042" s="815" t="s">
        <v>810</v>
      </c>
      <c r="D2042" s="815" t="s">
        <v>812</v>
      </c>
      <c r="E2042" s="816">
        <v>196</v>
      </c>
      <c r="P2042" s="815" t="s">
        <v>930</v>
      </c>
      <c r="Q2042" s="816">
        <v>0</v>
      </c>
      <c r="R2042" s="816">
        <v>2</v>
      </c>
      <c r="S2042" s="300"/>
    </row>
    <row r="2043" spans="1:19" ht="15">
      <c r="A2043" s="815" t="s">
        <v>962</v>
      </c>
      <c r="B2043" s="815" t="s">
        <v>997</v>
      </c>
      <c r="C2043" s="815" t="s">
        <v>810</v>
      </c>
      <c r="D2043" s="815" t="s">
        <v>811</v>
      </c>
      <c r="E2043" s="816">
        <v>130</v>
      </c>
      <c r="P2043" s="815" t="s">
        <v>930</v>
      </c>
      <c r="Q2043" s="816">
        <v>1</v>
      </c>
      <c r="R2043" s="816">
        <v>6</v>
      </c>
      <c r="S2043" s="300"/>
    </row>
    <row r="2044" spans="1:19" ht="15">
      <c r="A2044" s="815" t="s">
        <v>962</v>
      </c>
      <c r="B2044" s="815" t="s">
        <v>997</v>
      </c>
      <c r="C2044" s="815" t="s">
        <v>809</v>
      </c>
      <c r="D2044" s="815" t="s">
        <v>812</v>
      </c>
      <c r="E2044" s="816">
        <v>215</v>
      </c>
      <c r="P2044" s="815" t="s">
        <v>930</v>
      </c>
      <c r="Q2044" s="816">
        <v>2</v>
      </c>
      <c r="R2044" s="816">
        <v>14</v>
      </c>
      <c r="S2044" s="300"/>
    </row>
    <row r="2045" spans="1:19" ht="15">
      <c r="A2045" s="815" t="s">
        <v>962</v>
      </c>
      <c r="B2045" s="815" t="s">
        <v>997</v>
      </c>
      <c r="C2045" s="815" t="s">
        <v>809</v>
      </c>
      <c r="D2045" s="815" t="s">
        <v>811</v>
      </c>
      <c r="E2045" s="816">
        <v>113</v>
      </c>
      <c r="P2045" s="815" t="s">
        <v>930</v>
      </c>
      <c r="Q2045" s="816">
        <v>3</v>
      </c>
      <c r="R2045" s="816">
        <v>8</v>
      </c>
      <c r="S2045" s="300"/>
    </row>
    <row r="2046" spans="1:19" ht="15">
      <c r="A2046" s="815" t="s">
        <v>962</v>
      </c>
      <c r="B2046" s="815" t="s">
        <v>998</v>
      </c>
      <c r="C2046" s="815" t="s">
        <v>809</v>
      </c>
      <c r="D2046" s="815" t="s">
        <v>811</v>
      </c>
      <c r="E2046" s="816">
        <v>3</v>
      </c>
      <c r="P2046" s="815" t="s">
        <v>930</v>
      </c>
      <c r="Q2046" s="816">
        <v>4</v>
      </c>
      <c r="R2046" s="816">
        <v>377</v>
      </c>
      <c r="S2046" s="300"/>
    </row>
    <row r="2047" spans="1:19" ht="15">
      <c r="A2047" s="815" t="s">
        <v>977</v>
      </c>
      <c r="B2047" s="815" t="s">
        <v>677</v>
      </c>
      <c r="C2047" s="815" t="s">
        <v>810</v>
      </c>
      <c r="D2047" s="815" t="s">
        <v>812</v>
      </c>
      <c r="E2047" s="816">
        <v>376</v>
      </c>
      <c r="P2047" s="815" t="s">
        <v>930</v>
      </c>
      <c r="Q2047" s="816">
        <v>5</v>
      </c>
      <c r="R2047" s="816">
        <v>114</v>
      </c>
      <c r="S2047" s="300"/>
    </row>
    <row r="2048" spans="1:19" ht="15">
      <c r="A2048" s="815" t="s">
        <v>977</v>
      </c>
      <c r="B2048" s="815" t="s">
        <v>677</v>
      </c>
      <c r="C2048" s="815" t="s">
        <v>810</v>
      </c>
      <c r="D2048" s="815" t="s">
        <v>811</v>
      </c>
      <c r="E2048" s="816">
        <v>611</v>
      </c>
      <c r="P2048" s="815" t="s">
        <v>930</v>
      </c>
      <c r="Q2048" s="816">
        <v>6</v>
      </c>
      <c r="R2048" s="816">
        <v>67</v>
      </c>
      <c r="S2048" s="300"/>
    </row>
    <row r="2049" spans="1:19" ht="15">
      <c r="A2049" s="815" t="s">
        <v>977</v>
      </c>
      <c r="B2049" s="815" t="s">
        <v>677</v>
      </c>
      <c r="C2049" s="815" t="s">
        <v>809</v>
      </c>
      <c r="D2049" s="815" t="s">
        <v>812</v>
      </c>
      <c r="E2049" s="816">
        <v>470</v>
      </c>
      <c r="P2049" s="815" t="s">
        <v>930</v>
      </c>
      <c r="Q2049" s="816">
        <v>7</v>
      </c>
      <c r="R2049" s="816">
        <v>30</v>
      </c>
      <c r="S2049" s="300"/>
    </row>
    <row r="2050" spans="1:19" ht="15">
      <c r="A2050" s="815" t="s">
        <v>977</v>
      </c>
      <c r="B2050" s="815" t="s">
        <v>677</v>
      </c>
      <c r="C2050" s="815" t="s">
        <v>809</v>
      </c>
      <c r="D2050" s="815" t="s">
        <v>811</v>
      </c>
      <c r="E2050" s="816">
        <v>768</v>
      </c>
      <c r="P2050" s="815" t="s">
        <v>930</v>
      </c>
      <c r="Q2050" s="816">
        <v>8</v>
      </c>
      <c r="R2050" s="816">
        <v>1</v>
      </c>
      <c r="S2050" s="300"/>
    </row>
    <row r="2051" spans="1:19" ht="15">
      <c r="A2051" s="815" t="s">
        <v>977</v>
      </c>
      <c r="B2051" s="815" t="s">
        <v>681</v>
      </c>
      <c r="C2051" s="815" t="s">
        <v>810</v>
      </c>
      <c r="D2051" s="815" t="s">
        <v>812</v>
      </c>
      <c r="E2051" s="816">
        <v>81</v>
      </c>
      <c r="P2051" s="815" t="s">
        <v>930</v>
      </c>
      <c r="Q2051" s="816">
        <v>9</v>
      </c>
      <c r="R2051" s="816">
        <v>3</v>
      </c>
      <c r="S2051" s="300"/>
    </row>
    <row r="2052" spans="1:19" ht="15">
      <c r="A2052" s="815" t="s">
        <v>977</v>
      </c>
      <c r="B2052" s="815" t="s">
        <v>681</v>
      </c>
      <c r="C2052" s="815" t="s">
        <v>810</v>
      </c>
      <c r="D2052" s="815" t="s">
        <v>811</v>
      </c>
      <c r="E2052" s="816">
        <v>98</v>
      </c>
      <c r="P2052" s="815" t="s">
        <v>931</v>
      </c>
      <c r="Q2052" s="816">
        <v>0</v>
      </c>
      <c r="R2052" s="816">
        <v>8</v>
      </c>
      <c r="S2052" s="300"/>
    </row>
    <row r="2053" spans="1:19" ht="15">
      <c r="A2053" s="815" t="s">
        <v>977</v>
      </c>
      <c r="B2053" s="815" t="s">
        <v>681</v>
      </c>
      <c r="C2053" s="815" t="s">
        <v>809</v>
      </c>
      <c r="D2053" s="815" t="s">
        <v>812</v>
      </c>
      <c r="E2053" s="816">
        <v>105</v>
      </c>
      <c r="P2053" s="815" t="s">
        <v>931</v>
      </c>
      <c r="Q2053" s="816">
        <v>1</v>
      </c>
      <c r="R2053" s="816">
        <v>38</v>
      </c>
      <c r="S2053" s="300"/>
    </row>
    <row r="2054" spans="1:19" ht="15">
      <c r="A2054" s="815" t="s">
        <v>977</v>
      </c>
      <c r="B2054" s="815" t="s">
        <v>681</v>
      </c>
      <c r="C2054" s="815" t="s">
        <v>809</v>
      </c>
      <c r="D2054" s="815" t="s">
        <v>811</v>
      </c>
      <c r="E2054" s="816">
        <v>112</v>
      </c>
      <c r="P2054" s="815" t="s">
        <v>931</v>
      </c>
      <c r="Q2054" s="816">
        <v>2</v>
      </c>
      <c r="R2054" s="816">
        <v>133</v>
      </c>
      <c r="S2054" s="300"/>
    </row>
    <row r="2055" spans="1:19" ht="15">
      <c r="A2055" s="815" t="s">
        <v>977</v>
      </c>
      <c r="B2055" s="815" t="s">
        <v>683</v>
      </c>
      <c r="C2055" s="815" t="s">
        <v>810</v>
      </c>
      <c r="D2055" s="815" t="s">
        <v>811</v>
      </c>
      <c r="E2055" s="816">
        <v>7</v>
      </c>
      <c r="P2055" s="815" t="s">
        <v>931</v>
      </c>
      <c r="Q2055" s="816">
        <v>3</v>
      </c>
      <c r="R2055" s="816">
        <v>47</v>
      </c>
      <c r="S2055" s="300"/>
    </row>
    <row r="2056" spans="1:19" ht="15">
      <c r="A2056" s="815" t="s">
        <v>977</v>
      </c>
      <c r="B2056" s="815" t="s">
        <v>683</v>
      </c>
      <c r="C2056" s="815" t="s">
        <v>809</v>
      </c>
      <c r="D2056" s="815" t="s">
        <v>812</v>
      </c>
      <c r="E2056" s="816">
        <v>2</v>
      </c>
      <c r="P2056" s="815" t="s">
        <v>931</v>
      </c>
      <c r="Q2056" s="816">
        <v>4</v>
      </c>
      <c r="R2056" s="816">
        <v>516</v>
      </c>
      <c r="S2056" s="300"/>
    </row>
    <row r="2057" spans="1:19" ht="15">
      <c r="A2057" s="815" t="s">
        <v>977</v>
      </c>
      <c r="B2057" s="815" t="s">
        <v>683</v>
      </c>
      <c r="C2057" s="815" t="s">
        <v>809</v>
      </c>
      <c r="D2057" s="815" t="s">
        <v>811</v>
      </c>
      <c r="E2057" s="816">
        <v>4</v>
      </c>
      <c r="P2057" s="815" t="s">
        <v>931</v>
      </c>
      <c r="Q2057" s="816">
        <v>5</v>
      </c>
      <c r="R2057" s="816">
        <v>44</v>
      </c>
      <c r="S2057" s="300"/>
    </row>
    <row r="2058" spans="1:19" ht="15">
      <c r="A2058" s="815" t="s">
        <v>977</v>
      </c>
      <c r="B2058" s="815" t="s">
        <v>815</v>
      </c>
      <c r="C2058" s="815" t="s">
        <v>810</v>
      </c>
      <c r="D2058" s="815" t="s">
        <v>812</v>
      </c>
      <c r="E2058" s="816">
        <v>1</v>
      </c>
      <c r="P2058" s="815" t="s">
        <v>931</v>
      </c>
      <c r="Q2058" s="816">
        <v>6</v>
      </c>
      <c r="R2058" s="816">
        <v>47</v>
      </c>
      <c r="S2058" s="300"/>
    </row>
    <row r="2059" spans="1:19" ht="15">
      <c r="A2059" s="815" t="s">
        <v>977</v>
      </c>
      <c r="B2059" s="815" t="s">
        <v>815</v>
      </c>
      <c r="C2059" s="815" t="s">
        <v>810</v>
      </c>
      <c r="D2059" s="815" t="s">
        <v>811</v>
      </c>
      <c r="E2059" s="816">
        <v>1</v>
      </c>
      <c r="P2059" s="815" t="s">
        <v>931</v>
      </c>
      <c r="Q2059" s="816">
        <v>7</v>
      </c>
      <c r="R2059" s="816">
        <v>37</v>
      </c>
      <c r="S2059" s="300"/>
    </row>
    <row r="2060" spans="1:19" ht="15">
      <c r="A2060" s="815" t="s">
        <v>977</v>
      </c>
      <c r="B2060" s="815" t="s">
        <v>815</v>
      </c>
      <c r="C2060" s="815" t="s">
        <v>809</v>
      </c>
      <c r="D2060" s="815" t="s">
        <v>812</v>
      </c>
      <c r="E2060" s="816">
        <v>1</v>
      </c>
      <c r="P2060" s="815" t="s">
        <v>931</v>
      </c>
      <c r="Q2060" s="816">
        <v>8</v>
      </c>
      <c r="R2060" s="816">
        <v>25</v>
      </c>
      <c r="S2060" s="300"/>
    </row>
    <row r="2061" spans="1:19" ht="15">
      <c r="A2061" s="815" t="s">
        <v>977</v>
      </c>
      <c r="B2061" s="815" t="s">
        <v>997</v>
      </c>
      <c r="C2061" s="815" t="s">
        <v>810</v>
      </c>
      <c r="D2061" s="815" t="s">
        <v>812</v>
      </c>
      <c r="E2061" s="816">
        <v>1666</v>
      </c>
      <c r="P2061" s="815" t="s">
        <v>931</v>
      </c>
      <c r="Q2061" s="816">
        <v>9</v>
      </c>
      <c r="R2061" s="816">
        <v>10</v>
      </c>
      <c r="S2061" s="300"/>
    </row>
    <row r="2062" spans="1:19" ht="15">
      <c r="A2062" s="815" t="s">
        <v>977</v>
      </c>
      <c r="B2062" s="815" t="s">
        <v>997</v>
      </c>
      <c r="C2062" s="815" t="s">
        <v>810</v>
      </c>
      <c r="D2062" s="815" t="s">
        <v>811</v>
      </c>
      <c r="E2062" s="816">
        <v>2275</v>
      </c>
      <c r="P2062" s="815" t="s">
        <v>931</v>
      </c>
      <c r="Q2062" s="816">
        <v>10</v>
      </c>
      <c r="R2062" s="816">
        <v>6</v>
      </c>
      <c r="S2062" s="300"/>
    </row>
    <row r="2063" spans="1:19" ht="15">
      <c r="A2063" s="815" t="s">
        <v>977</v>
      </c>
      <c r="B2063" s="815" t="s">
        <v>997</v>
      </c>
      <c r="C2063" s="815" t="s">
        <v>809</v>
      </c>
      <c r="D2063" s="815" t="s">
        <v>812</v>
      </c>
      <c r="E2063" s="816">
        <v>1782</v>
      </c>
      <c r="P2063" s="815" t="s">
        <v>931</v>
      </c>
      <c r="Q2063" s="816">
        <v>11</v>
      </c>
      <c r="R2063" s="816">
        <v>3</v>
      </c>
      <c r="S2063" s="300"/>
    </row>
    <row r="2064" spans="1:19" ht="15">
      <c r="A2064" s="815" t="s">
        <v>977</v>
      </c>
      <c r="B2064" s="815" t="s">
        <v>997</v>
      </c>
      <c r="C2064" s="815" t="s">
        <v>809</v>
      </c>
      <c r="D2064" s="815" t="s">
        <v>811</v>
      </c>
      <c r="E2064" s="816">
        <v>2071</v>
      </c>
      <c r="P2064" s="815" t="s">
        <v>931</v>
      </c>
      <c r="Q2064" s="816">
        <v>12</v>
      </c>
      <c r="R2064" s="816">
        <v>1</v>
      </c>
      <c r="S2064" s="300"/>
    </row>
    <row r="2065" spans="1:19" ht="15">
      <c r="A2065" s="815" t="s">
        <v>977</v>
      </c>
      <c r="B2065" s="815" t="s">
        <v>998</v>
      </c>
      <c r="C2065" s="815" t="s">
        <v>810</v>
      </c>
      <c r="D2065" s="815" t="s">
        <v>811</v>
      </c>
      <c r="E2065" s="816">
        <v>2</v>
      </c>
      <c r="P2065" s="815" t="s">
        <v>932</v>
      </c>
      <c r="Q2065" s="816">
        <v>1</v>
      </c>
      <c r="R2065" s="816">
        <v>5</v>
      </c>
      <c r="S2065" s="300"/>
    </row>
    <row r="2066" spans="1:19" ht="15">
      <c r="A2066" s="815" t="s">
        <v>977</v>
      </c>
      <c r="B2066" s="815" t="s">
        <v>998</v>
      </c>
      <c r="C2066" s="815" t="s">
        <v>809</v>
      </c>
      <c r="D2066" s="815" t="s">
        <v>812</v>
      </c>
      <c r="E2066" s="816">
        <v>2</v>
      </c>
      <c r="P2066" s="815" t="s">
        <v>932</v>
      </c>
      <c r="Q2066" s="816">
        <v>2</v>
      </c>
      <c r="R2066" s="816">
        <v>12</v>
      </c>
      <c r="S2066" s="300"/>
    </row>
    <row r="2067" spans="1:19" ht="15">
      <c r="A2067" s="815" t="s">
        <v>977</v>
      </c>
      <c r="B2067" s="815" t="s">
        <v>998</v>
      </c>
      <c r="C2067" s="815" t="s">
        <v>809</v>
      </c>
      <c r="D2067" s="815" t="s">
        <v>811</v>
      </c>
      <c r="E2067" s="816">
        <v>3</v>
      </c>
      <c r="P2067" s="815" t="s">
        <v>932</v>
      </c>
      <c r="Q2067" s="816">
        <v>3</v>
      </c>
      <c r="R2067" s="816">
        <v>12</v>
      </c>
      <c r="S2067" s="300"/>
    </row>
    <row r="2068" spans="1:19" ht="15">
      <c r="A2068" s="815" t="s">
        <v>978</v>
      </c>
      <c r="B2068" s="815" t="s">
        <v>677</v>
      </c>
      <c r="C2068" s="815" t="s">
        <v>810</v>
      </c>
      <c r="D2068" s="815" t="s">
        <v>812</v>
      </c>
      <c r="E2068" s="816">
        <v>280</v>
      </c>
      <c r="P2068" s="815" t="s">
        <v>932</v>
      </c>
      <c r="Q2068" s="816">
        <v>4</v>
      </c>
      <c r="R2068" s="816">
        <v>52</v>
      </c>
      <c r="S2068" s="300"/>
    </row>
    <row r="2069" spans="1:19" ht="15">
      <c r="A2069" s="815" t="s">
        <v>978</v>
      </c>
      <c r="B2069" s="815" t="s">
        <v>677</v>
      </c>
      <c r="C2069" s="815" t="s">
        <v>810</v>
      </c>
      <c r="D2069" s="815" t="s">
        <v>811</v>
      </c>
      <c r="E2069" s="816">
        <v>311</v>
      </c>
      <c r="P2069" s="815" t="s">
        <v>932</v>
      </c>
      <c r="Q2069" s="816">
        <v>5</v>
      </c>
      <c r="R2069" s="816">
        <v>8</v>
      </c>
      <c r="S2069" s="300"/>
    </row>
    <row r="2070" spans="1:19" ht="15">
      <c r="A2070" s="815" t="s">
        <v>978</v>
      </c>
      <c r="B2070" s="815" t="s">
        <v>677</v>
      </c>
      <c r="C2070" s="815" t="s">
        <v>809</v>
      </c>
      <c r="D2070" s="815" t="s">
        <v>812</v>
      </c>
      <c r="E2070" s="816">
        <v>332</v>
      </c>
      <c r="P2070" s="815" t="s">
        <v>932</v>
      </c>
      <c r="Q2070" s="816">
        <v>6</v>
      </c>
      <c r="R2070" s="816">
        <v>8</v>
      </c>
      <c r="S2070" s="300"/>
    </row>
    <row r="2071" spans="1:19" ht="15">
      <c r="A2071" s="815" t="s">
        <v>978</v>
      </c>
      <c r="B2071" s="815" t="s">
        <v>677</v>
      </c>
      <c r="C2071" s="815" t="s">
        <v>809</v>
      </c>
      <c r="D2071" s="815" t="s">
        <v>811</v>
      </c>
      <c r="E2071" s="816">
        <v>359</v>
      </c>
      <c r="P2071" s="815" t="s">
        <v>932</v>
      </c>
      <c r="Q2071" s="816">
        <v>7</v>
      </c>
      <c r="R2071" s="816">
        <v>5</v>
      </c>
      <c r="S2071" s="300"/>
    </row>
    <row r="2072" spans="1:19" ht="15">
      <c r="A2072" s="815" t="s">
        <v>978</v>
      </c>
      <c r="B2072" s="815" t="s">
        <v>681</v>
      </c>
      <c r="C2072" s="815" t="s">
        <v>810</v>
      </c>
      <c r="D2072" s="815" t="s">
        <v>812</v>
      </c>
      <c r="E2072" s="816">
        <v>14</v>
      </c>
      <c r="P2072" s="815" t="s">
        <v>932</v>
      </c>
      <c r="Q2072" s="816">
        <v>8</v>
      </c>
      <c r="R2072" s="816">
        <v>4</v>
      </c>
      <c r="S2072" s="300"/>
    </row>
    <row r="2073" spans="1:19" ht="15">
      <c r="A2073" s="815" t="s">
        <v>978</v>
      </c>
      <c r="B2073" s="815" t="s">
        <v>681</v>
      </c>
      <c r="C2073" s="815" t="s">
        <v>810</v>
      </c>
      <c r="D2073" s="815" t="s">
        <v>811</v>
      </c>
      <c r="E2073" s="816">
        <v>43</v>
      </c>
      <c r="P2073" s="815" t="s">
        <v>932</v>
      </c>
      <c r="Q2073" s="816">
        <v>10</v>
      </c>
      <c r="R2073" s="816">
        <v>2</v>
      </c>
      <c r="S2073" s="300"/>
    </row>
    <row r="2074" spans="1:19" ht="15">
      <c r="A2074" s="815" t="s">
        <v>978</v>
      </c>
      <c r="B2074" s="815" t="s">
        <v>681</v>
      </c>
      <c r="C2074" s="815" t="s">
        <v>809</v>
      </c>
      <c r="D2074" s="815" t="s">
        <v>812</v>
      </c>
      <c r="E2074" s="816">
        <v>30</v>
      </c>
      <c r="P2074" s="815" t="s">
        <v>932</v>
      </c>
      <c r="Q2074" s="816">
        <v>12</v>
      </c>
      <c r="R2074" s="816">
        <v>1</v>
      </c>
      <c r="S2074" s="300"/>
    </row>
    <row r="2075" spans="1:19" ht="15">
      <c r="A2075" s="815" t="s">
        <v>978</v>
      </c>
      <c r="B2075" s="815" t="s">
        <v>681</v>
      </c>
      <c r="C2075" s="815" t="s">
        <v>809</v>
      </c>
      <c r="D2075" s="815" t="s">
        <v>811</v>
      </c>
      <c r="E2075" s="816">
        <v>62</v>
      </c>
      <c r="P2075" s="815" t="s">
        <v>885</v>
      </c>
      <c r="Q2075" s="816">
        <v>0</v>
      </c>
      <c r="R2075" s="816">
        <v>3</v>
      </c>
      <c r="S2075" s="300"/>
    </row>
    <row r="2076" spans="1:19" ht="15">
      <c r="A2076" s="815" t="s">
        <v>978</v>
      </c>
      <c r="B2076" s="815" t="s">
        <v>683</v>
      </c>
      <c r="C2076" s="815" t="s">
        <v>810</v>
      </c>
      <c r="D2076" s="815" t="s">
        <v>811</v>
      </c>
      <c r="E2076" s="816">
        <v>1</v>
      </c>
      <c r="P2076" s="815" t="s">
        <v>885</v>
      </c>
      <c r="Q2076" s="816">
        <v>1</v>
      </c>
      <c r="R2076" s="816">
        <v>24</v>
      </c>
      <c r="S2076" s="300"/>
    </row>
    <row r="2077" spans="1:19" ht="15">
      <c r="A2077" s="815" t="s">
        <v>978</v>
      </c>
      <c r="B2077" s="815" t="s">
        <v>683</v>
      </c>
      <c r="C2077" s="815" t="s">
        <v>809</v>
      </c>
      <c r="D2077" s="815" t="s">
        <v>811</v>
      </c>
      <c r="E2077" s="816">
        <v>1</v>
      </c>
      <c r="P2077" s="815" t="s">
        <v>885</v>
      </c>
      <c r="Q2077" s="816">
        <v>2</v>
      </c>
      <c r="R2077" s="816">
        <v>36</v>
      </c>
      <c r="S2077" s="300"/>
    </row>
    <row r="2078" spans="1:19" ht="15">
      <c r="A2078" s="815" t="s">
        <v>978</v>
      </c>
      <c r="B2078" s="815" t="s">
        <v>997</v>
      </c>
      <c r="C2078" s="815" t="s">
        <v>810</v>
      </c>
      <c r="D2078" s="815" t="s">
        <v>812</v>
      </c>
      <c r="E2078" s="816">
        <v>886</v>
      </c>
      <c r="P2078" s="815" t="s">
        <v>885</v>
      </c>
      <c r="Q2078" s="816">
        <v>3</v>
      </c>
      <c r="R2078" s="816">
        <v>17</v>
      </c>
      <c r="S2078" s="300"/>
    </row>
    <row r="2079" spans="1:19" ht="15">
      <c r="A2079" s="815" t="s">
        <v>978</v>
      </c>
      <c r="B2079" s="815" t="s">
        <v>997</v>
      </c>
      <c r="C2079" s="815" t="s">
        <v>810</v>
      </c>
      <c r="D2079" s="815" t="s">
        <v>811</v>
      </c>
      <c r="E2079" s="816">
        <v>899</v>
      </c>
      <c r="P2079" s="815" t="s">
        <v>885</v>
      </c>
      <c r="Q2079" s="816">
        <v>4</v>
      </c>
      <c r="R2079" s="816">
        <v>427</v>
      </c>
      <c r="S2079" s="300"/>
    </row>
    <row r="2080" spans="1:19" ht="15">
      <c r="A2080" s="815" t="s">
        <v>978</v>
      </c>
      <c r="B2080" s="815" t="s">
        <v>997</v>
      </c>
      <c r="C2080" s="815" t="s">
        <v>809</v>
      </c>
      <c r="D2080" s="815" t="s">
        <v>812</v>
      </c>
      <c r="E2080" s="816">
        <v>923</v>
      </c>
      <c r="P2080" s="815" t="s">
        <v>885</v>
      </c>
      <c r="Q2080" s="816">
        <v>5</v>
      </c>
      <c r="R2080" s="816">
        <v>30</v>
      </c>
      <c r="S2080" s="300"/>
    </row>
    <row r="2081" spans="1:19" ht="15">
      <c r="A2081" s="815" t="s">
        <v>978</v>
      </c>
      <c r="B2081" s="815" t="s">
        <v>997</v>
      </c>
      <c r="C2081" s="815" t="s">
        <v>809</v>
      </c>
      <c r="D2081" s="815" t="s">
        <v>811</v>
      </c>
      <c r="E2081" s="816">
        <v>887</v>
      </c>
      <c r="P2081" s="815" t="s">
        <v>885</v>
      </c>
      <c r="Q2081" s="816">
        <v>6</v>
      </c>
      <c r="R2081" s="816">
        <v>38</v>
      </c>
      <c r="S2081" s="300"/>
    </row>
    <row r="2082" spans="1:19" ht="15">
      <c r="A2082" s="815" t="s">
        <v>978</v>
      </c>
      <c r="B2082" s="815" t="s">
        <v>998</v>
      </c>
      <c r="C2082" s="815" t="s">
        <v>809</v>
      </c>
      <c r="D2082" s="815" t="s">
        <v>811</v>
      </c>
      <c r="E2082" s="816">
        <v>1</v>
      </c>
      <c r="P2082" s="815" t="s">
        <v>885</v>
      </c>
      <c r="Q2082" s="816">
        <v>7</v>
      </c>
      <c r="R2082" s="816">
        <v>19</v>
      </c>
      <c r="S2082" s="300"/>
    </row>
    <row r="2083" spans="1:19" ht="15">
      <c r="A2083" s="815" t="s">
        <v>948</v>
      </c>
      <c r="B2083" s="815" t="s">
        <v>996</v>
      </c>
      <c r="C2083" s="815" t="s">
        <v>810</v>
      </c>
      <c r="D2083" s="815" t="s">
        <v>811</v>
      </c>
      <c r="E2083" s="816">
        <v>2</v>
      </c>
      <c r="P2083" s="815" t="s">
        <v>885</v>
      </c>
      <c r="Q2083" s="816">
        <v>8</v>
      </c>
      <c r="R2083" s="816">
        <v>15</v>
      </c>
      <c r="S2083" s="300"/>
    </row>
    <row r="2084" spans="1:19" ht="15">
      <c r="A2084" s="815" t="s">
        <v>948</v>
      </c>
      <c r="B2084" s="815" t="s">
        <v>996</v>
      </c>
      <c r="C2084" s="815" t="s">
        <v>809</v>
      </c>
      <c r="D2084" s="815" t="s">
        <v>812</v>
      </c>
      <c r="E2084" s="816">
        <v>1</v>
      </c>
      <c r="P2084" s="815" t="s">
        <v>885</v>
      </c>
      <c r="Q2084" s="816">
        <v>9</v>
      </c>
      <c r="R2084" s="816">
        <v>5</v>
      </c>
      <c r="S2084" s="300"/>
    </row>
    <row r="2085" spans="1:19" ht="15">
      <c r="A2085" s="815" t="s">
        <v>948</v>
      </c>
      <c r="B2085" s="815" t="s">
        <v>677</v>
      </c>
      <c r="C2085" s="815" t="s">
        <v>810</v>
      </c>
      <c r="D2085" s="815" t="s">
        <v>812</v>
      </c>
      <c r="E2085" s="816">
        <v>1314</v>
      </c>
      <c r="P2085" s="815" t="s">
        <v>885</v>
      </c>
      <c r="Q2085" s="816">
        <v>10</v>
      </c>
      <c r="R2085" s="816">
        <v>3</v>
      </c>
      <c r="S2085" s="300"/>
    </row>
    <row r="2086" spans="1:19" ht="15">
      <c r="A2086" s="815" t="s">
        <v>948</v>
      </c>
      <c r="B2086" s="815" t="s">
        <v>677</v>
      </c>
      <c r="C2086" s="815" t="s">
        <v>810</v>
      </c>
      <c r="D2086" s="815" t="s">
        <v>811</v>
      </c>
      <c r="E2086" s="816">
        <v>1052</v>
      </c>
      <c r="P2086" s="815" t="s">
        <v>885</v>
      </c>
      <c r="Q2086" s="816">
        <v>11</v>
      </c>
      <c r="R2086" s="816">
        <v>1</v>
      </c>
    </row>
    <row r="2087" spans="1:19" ht="15">
      <c r="A2087" s="815" t="s">
        <v>948</v>
      </c>
      <c r="B2087" s="815" t="s">
        <v>677</v>
      </c>
      <c r="C2087" s="815" t="s">
        <v>809</v>
      </c>
      <c r="D2087" s="815" t="s">
        <v>812</v>
      </c>
      <c r="E2087" s="816">
        <v>1195</v>
      </c>
      <c r="P2087" s="815" t="s">
        <v>885</v>
      </c>
      <c r="Q2087" s="816">
        <v>12</v>
      </c>
      <c r="R2087" s="816">
        <v>1</v>
      </c>
    </row>
    <row r="2088" spans="1:19" ht="15">
      <c r="A2088" s="815" t="s">
        <v>948</v>
      </c>
      <c r="B2088" s="815" t="s">
        <v>677</v>
      </c>
      <c r="C2088" s="815" t="s">
        <v>809</v>
      </c>
      <c r="D2088" s="815" t="s">
        <v>811</v>
      </c>
      <c r="E2088" s="816">
        <v>1022</v>
      </c>
      <c r="P2088" s="815" t="s">
        <v>933</v>
      </c>
      <c r="Q2088" s="816">
        <v>0</v>
      </c>
      <c r="R2088" s="816">
        <v>5</v>
      </c>
    </row>
    <row r="2089" spans="1:19" ht="15">
      <c r="A2089" s="815" t="s">
        <v>948</v>
      </c>
      <c r="B2089" s="815" t="s">
        <v>681</v>
      </c>
      <c r="C2089" s="815" t="s">
        <v>810</v>
      </c>
      <c r="D2089" s="815" t="s">
        <v>812</v>
      </c>
      <c r="E2089" s="816">
        <v>541</v>
      </c>
      <c r="P2089" s="815" t="s">
        <v>933</v>
      </c>
      <c r="Q2089" s="816">
        <v>1</v>
      </c>
      <c r="R2089" s="816">
        <v>22</v>
      </c>
    </row>
    <row r="2090" spans="1:19" ht="15">
      <c r="A2090" s="815" t="s">
        <v>948</v>
      </c>
      <c r="B2090" s="815" t="s">
        <v>681</v>
      </c>
      <c r="C2090" s="815" t="s">
        <v>810</v>
      </c>
      <c r="D2090" s="815" t="s">
        <v>811</v>
      </c>
      <c r="E2090" s="816">
        <v>311</v>
      </c>
      <c r="P2090" s="815" t="s">
        <v>933</v>
      </c>
      <c r="Q2090" s="816">
        <v>2</v>
      </c>
      <c r="R2090" s="816">
        <v>41</v>
      </c>
    </row>
    <row r="2091" spans="1:19" ht="15">
      <c r="A2091" s="815" t="s">
        <v>948</v>
      </c>
      <c r="B2091" s="815" t="s">
        <v>681</v>
      </c>
      <c r="C2091" s="815" t="s">
        <v>809</v>
      </c>
      <c r="D2091" s="815" t="s">
        <v>812</v>
      </c>
      <c r="E2091" s="816">
        <v>471</v>
      </c>
      <c r="P2091" s="815" t="s">
        <v>933</v>
      </c>
      <c r="Q2091" s="816">
        <v>3</v>
      </c>
      <c r="R2091" s="816">
        <v>18</v>
      </c>
    </row>
    <row r="2092" spans="1:19" ht="15">
      <c r="A2092" s="815" t="s">
        <v>948</v>
      </c>
      <c r="B2092" s="815" t="s">
        <v>681</v>
      </c>
      <c r="C2092" s="815" t="s">
        <v>809</v>
      </c>
      <c r="D2092" s="815" t="s">
        <v>811</v>
      </c>
      <c r="E2092" s="816">
        <v>265</v>
      </c>
      <c r="P2092" s="815" t="s">
        <v>933</v>
      </c>
      <c r="Q2092" s="816">
        <v>4</v>
      </c>
      <c r="R2092" s="816">
        <v>180</v>
      </c>
    </row>
    <row r="2093" spans="1:19" ht="15">
      <c r="A2093" s="815" t="s">
        <v>948</v>
      </c>
      <c r="B2093" s="815" t="s">
        <v>683</v>
      </c>
      <c r="C2093" s="815" t="s">
        <v>810</v>
      </c>
      <c r="D2093" s="815" t="s">
        <v>812</v>
      </c>
      <c r="E2093" s="816">
        <v>1</v>
      </c>
      <c r="P2093" s="815" t="s">
        <v>933</v>
      </c>
      <c r="Q2093" s="816">
        <v>5</v>
      </c>
      <c r="R2093" s="816">
        <v>18</v>
      </c>
    </row>
    <row r="2094" spans="1:19" ht="15">
      <c r="A2094" s="815" t="s">
        <v>948</v>
      </c>
      <c r="B2094" s="815" t="s">
        <v>683</v>
      </c>
      <c r="C2094" s="815" t="s">
        <v>809</v>
      </c>
      <c r="D2094" s="815" t="s">
        <v>812</v>
      </c>
      <c r="E2094" s="816">
        <v>1</v>
      </c>
      <c r="P2094" s="815" t="s">
        <v>933</v>
      </c>
      <c r="Q2094" s="816">
        <v>6</v>
      </c>
      <c r="R2094" s="816">
        <v>18</v>
      </c>
    </row>
    <row r="2095" spans="1:19" ht="15">
      <c r="A2095" s="815" t="s">
        <v>948</v>
      </c>
      <c r="B2095" s="815" t="s">
        <v>815</v>
      </c>
      <c r="C2095" s="815" t="s">
        <v>810</v>
      </c>
      <c r="D2095" s="815" t="s">
        <v>812</v>
      </c>
      <c r="E2095" s="816">
        <v>2</v>
      </c>
      <c r="P2095" s="815" t="s">
        <v>933</v>
      </c>
      <c r="Q2095" s="816">
        <v>7</v>
      </c>
      <c r="R2095" s="816">
        <v>8</v>
      </c>
    </row>
    <row r="2096" spans="1:19" ht="15">
      <c r="A2096" s="815" t="s">
        <v>948</v>
      </c>
      <c r="B2096" s="815" t="s">
        <v>815</v>
      </c>
      <c r="C2096" s="815" t="s">
        <v>810</v>
      </c>
      <c r="D2096" s="815" t="s">
        <v>811</v>
      </c>
      <c r="E2096" s="816">
        <v>1</v>
      </c>
      <c r="P2096" s="815" t="s">
        <v>933</v>
      </c>
      <c r="Q2096" s="816">
        <v>8</v>
      </c>
      <c r="R2096" s="816">
        <v>2</v>
      </c>
    </row>
    <row r="2097" spans="1:18" ht="15">
      <c r="A2097" s="815" t="s">
        <v>948</v>
      </c>
      <c r="B2097" s="815" t="s">
        <v>815</v>
      </c>
      <c r="C2097" s="815" t="s">
        <v>809</v>
      </c>
      <c r="D2097" s="815" t="s">
        <v>812</v>
      </c>
      <c r="E2097" s="816">
        <v>4</v>
      </c>
      <c r="P2097" s="815" t="s">
        <v>933</v>
      </c>
      <c r="Q2097" s="816">
        <v>9</v>
      </c>
      <c r="R2097" s="816">
        <v>2</v>
      </c>
    </row>
    <row r="2098" spans="1:18" ht="15">
      <c r="A2098" s="815" t="s">
        <v>948</v>
      </c>
      <c r="B2098" s="815" t="s">
        <v>815</v>
      </c>
      <c r="C2098" s="815" t="s">
        <v>809</v>
      </c>
      <c r="D2098" s="815" t="s">
        <v>811</v>
      </c>
      <c r="E2098" s="816">
        <v>1</v>
      </c>
      <c r="P2098" s="815" t="s">
        <v>933</v>
      </c>
      <c r="Q2098" s="816">
        <v>12</v>
      </c>
      <c r="R2098" s="816">
        <v>1</v>
      </c>
    </row>
    <row r="2099" spans="1:18" ht="15">
      <c r="A2099" s="815" t="s">
        <v>948</v>
      </c>
      <c r="B2099" s="815" t="s">
        <v>814</v>
      </c>
      <c r="C2099" s="815" t="s">
        <v>809</v>
      </c>
      <c r="D2099" s="815" t="s">
        <v>811</v>
      </c>
      <c r="E2099" s="816">
        <v>2</v>
      </c>
      <c r="P2099" s="815" t="s">
        <v>934</v>
      </c>
      <c r="Q2099" s="816">
        <v>0</v>
      </c>
      <c r="R2099" s="816">
        <v>40</v>
      </c>
    </row>
    <row r="2100" spans="1:18" ht="15">
      <c r="A2100" s="815" t="s">
        <v>948</v>
      </c>
      <c r="B2100" s="815" t="s">
        <v>997</v>
      </c>
      <c r="C2100" s="815" t="s">
        <v>810</v>
      </c>
      <c r="D2100" s="815" t="s">
        <v>812</v>
      </c>
      <c r="E2100" s="816">
        <v>166</v>
      </c>
      <c r="P2100" s="815" t="s">
        <v>934</v>
      </c>
      <c r="Q2100" s="816">
        <v>1</v>
      </c>
      <c r="R2100" s="816">
        <v>252</v>
      </c>
    </row>
    <row r="2101" spans="1:18" ht="15">
      <c r="A2101" s="815" t="s">
        <v>948</v>
      </c>
      <c r="B2101" s="815" t="s">
        <v>997</v>
      </c>
      <c r="C2101" s="815" t="s">
        <v>810</v>
      </c>
      <c r="D2101" s="815" t="s">
        <v>811</v>
      </c>
      <c r="E2101" s="816">
        <v>178</v>
      </c>
      <c r="P2101" s="815" t="s">
        <v>934</v>
      </c>
      <c r="Q2101" s="816">
        <v>2</v>
      </c>
      <c r="R2101" s="816">
        <v>667</v>
      </c>
    </row>
    <row r="2102" spans="1:18" ht="15">
      <c r="A2102" s="815" t="s">
        <v>948</v>
      </c>
      <c r="B2102" s="815" t="s">
        <v>997</v>
      </c>
      <c r="C2102" s="815" t="s">
        <v>809</v>
      </c>
      <c r="D2102" s="815" t="s">
        <v>812</v>
      </c>
      <c r="E2102" s="816">
        <v>135</v>
      </c>
      <c r="P2102" s="815" t="s">
        <v>934</v>
      </c>
      <c r="Q2102" s="816">
        <v>3</v>
      </c>
      <c r="R2102" s="816">
        <v>250</v>
      </c>
    </row>
    <row r="2103" spans="1:18" ht="15">
      <c r="A2103" s="815" t="s">
        <v>948</v>
      </c>
      <c r="B2103" s="815" t="s">
        <v>997</v>
      </c>
      <c r="C2103" s="815" t="s">
        <v>809</v>
      </c>
      <c r="D2103" s="815" t="s">
        <v>811</v>
      </c>
      <c r="E2103" s="816">
        <v>162</v>
      </c>
      <c r="P2103" s="815" t="s">
        <v>934</v>
      </c>
      <c r="Q2103" s="816">
        <v>4</v>
      </c>
      <c r="R2103" s="816">
        <v>3883</v>
      </c>
    </row>
    <row r="2104" spans="1:18" ht="15">
      <c r="A2104" s="815" t="s">
        <v>948</v>
      </c>
      <c r="B2104" s="815" t="s">
        <v>998</v>
      </c>
      <c r="C2104" s="815" t="s">
        <v>810</v>
      </c>
      <c r="D2104" s="815" t="s">
        <v>811</v>
      </c>
      <c r="E2104" s="816">
        <v>2</v>
      </c>
      <c r="P2104" s="815" t="s">
        <v>934</v>
      </c>
      <c r="Q2104" s="816">
        <v>5</v>
      </c>
      <c r="R2104" s="816">
        <v>448</v>
      </c>
    </row>
    <row r="2105" spans="1:18" ht="15">
      <c r="A2105" s="815" t="s">
        <v>948</v>
      </c>
      <c r="B2105" s="815" t="s">
        <v>998</v>
      </c>
      <c r="C2105" s="815" t="s">
        <v>809</v>
      </c>
      <c r="D2105" s="815" t="s">
        <v>811</v>
      </c>
      <c r="E2105" s="816">
        <v>2</v>
      </c>
      <c r="P2105" s="815" t="s">
        <v>934</v>
      </c>
      <c r="Q2105" s="816">
        <v>6</v>
      </c>
      <c r="R2105" s="816">
        <v>491</v>
      </c>
    </row>
    <row r="2106" spans="1:18" ht="15">
      <c r="A2106" s="815" t="s">
        <v>964</v>
      </c>
      <c r="B2106" s="815" t="s">
        <v>677</v>
      </c>
      <c r="C2106" s="815" t="s">
        <v>810</v>
      </c>
      <c r="D2106" s="815" t="s">
        <v>812</v>
      </c>
      <c r="E2106" s="816">
        <v>205</v>
      </c>
      <c r="P2106" s="815" t="s">
        <v>934</v>
      </c>
      <c r="Q2106" s="816">
        <v>7</v>
      </c>
      <c r="R2106" s="816">
        <v>442</v>
      </c>
    </row>
    <row r="2107" spans="1:18" ht="15">
      <c r="A2107" s="815" t="s">
        <v>964</v>
      </c>
      <c r="B2107" s="815" t="s">
        <v>677</v>
      </c>
      <c r="C2107" s="815" t="s">
        <v>810</v>
      </c>
      <c r="D2107" s="815" t="s">
        <v>811</v>
      </c>
      <c r="E2107" s="816">
        <v>395</v>
      </c>
      <c r="P2107" s="815" t="s">
        <v>934</v>
      </c>
      <c r="Q2107" s="816">
        <v>8</v>
      </c>
      <c r="R2107" s="816">
        <v>276</v>
      </c>
    </row>
    <row r="2108" spans="1:18" ht="15">
      <c r="A2108" s="815" t="s">
        <v>964</v>
      </c>
      <c r="B2108" s="815" t="s">
        <v>677</v>
      </c>
      <c r="C2108" s="815" t="s">
        <v>809</v>
      </c>
      <c r="D2108" s="815" t="s">
        <v>812</v>
      </c>
      <c r="E2108" s="816">
        <v>181</v>
      </c>
      <c r="P2108" s="815" t="s">
        <v>934</v>
      </c>
      <c r="Q2108" s="816">
        <v>9</v>
      </c>
      <c r="R2108" s="816">
        <v>118</v>
      </c>
    </row>
    <row r="2109" spans="1:18" ht="15">
      <c r="A2109" s="815" t="s">
        <v>964</v>
      </c>
      <c r="B2109" s="815" t="s">
        <v>677</v>
      </c>
      <c r="C2109" s="815" t="s">
        <v>809</v>
      </c>
      <c r="D2109" s="815" t="s">
        <v>811</v>
      </c>
      <c r="E2109" s="816">
        <v>340</v>
      </c>
      <c r="P2109" s="815" t="s">
        <v>934</v>
      </c>
      <c r="Q2109" s="816">
        <v>10</v>
      </c>
      <c r="R2109" s="816">
        <v>68</v>
      </c>
    </row>
    <row r="2110" spans="1:18" ht="15">
      <c r="A2110" s="815" t="s">
        <v>964</v>
      </c>
      <c r="B2110" s="815" t="s">
        <v>681</v>
      </c>
      <c r="C2110" s="815" t="s">
        <v>810</v>
      </c>
      <c r="D2110" s="815" t="s">
        <v>812</v>
      </c>
      <c r="E2110" s="816">
        <v>85</v>
      </c>
      <c r="P2110" s="815" t="s">
        <v>934</v>
      </c>
      <c r="Q2110" s="816">
        <v>11</v>
      </c>
      <c r="R2110" s="816">
        <v>29</v>
      </c>
    </row>
    <row r="2111" spans="1:18" ht="15">
      <c r="A2111" s="815" t="s">
        <v>964</v>
      </c>
      <c r="B2111" s="815" t="s">
        <v>681</v>
      </c>
      <c r="C2111" s="815" t="s">
        <v>810</v>
      </c>
      <c r="D2111" s="815" t="s">
        <v>811</v>
      </c>
      <c r="E2111" s="816">
        <v>150</v>
      </c>
      <c r="P2111" s="815" t="s">
        <v>934</v>
      </c>
      <c r="Q2111" s="816">
        <v>12</v>
      </c>
      <c r="R2111" s="816">
        <v>36</v>
      </c>
    </row>
    <row r="2112" spans="1:18" ht="15">
      <c r="A2112" s="815" t="s">
        <v>964</v>
      </c>
      <c r="B2112" s="815" t="s">
        <v>681</v>
      </c>
      <c r="C2112" s="815" t="s">
        <v>809</v>
      </c>
      <c r="D2112" s="815" t="s">
        <v>812</v>
      </c>
      <c r="E2112" s="816">
        <v>123</v>
      </c>
      <c r="P2112" s="815" t="s">
        <v>935</v>
      </c>
      <c r="Q2112" s="816">
        <v>0</v>
      </c>
      <c r="R2112" s="816">
        <v>2</v>
      </c>
    </row>
    <row r="2113" spans="1:18" ht="15">
      <c r="A2113" s="815" t="s">
        <v>964</v>
      </c>
      <c r="B2113" s="815" t="s">
        <v>681</v>
      </c>
      <c r="C2113" s="815" t="s">
        <v>809</v>
      </c>
      <c r="D2113" s="815" t="s">
        <v>811</v>
      </c>
      <c r="E2113" s="816">
        <v>132</v>
      </c>
      <c r="P2113" s="815" t="s">
        <v>935</v>
      </c>
      <c r="Q2113" s="816">
        <v>1</v>
      </c>
      <c r="R2113" s="816">
        <v>16</v>
      </c>
    </row>
    <row r="2114" spans="1:18" ht="15">
      <c r="A2114" s="815" t="s">
        <v>964</v>
      </c>
      <c r="B2114" s="815" t="s">
        <v>815</v>
      </c>
      <c r="C2114" s="815" t="s">
        <v>809</v>
      </c>
      <c r="D2114" s="815" t="s">
        <v>812</v>
      </c>
      <c r="E2114" s="816">
        <v>1</v>
      </c>
      <c r="P2114" s="815" t="s">
        <v>935</v>
      </c>
      <c r="Q2114" s="816">
        <v>2</v>
      </c>
      <c r="R2114" s="816">
        <v>35</v>
      </c>
    </row>
    <row r="2115" spans="1:18" ht="15">
      <c r="A2115" s="815" t="s">
        <v>964</v>
      </c>
      <c r="B2115" s="815" t="s">
        <v>815</v>
      </c>
      <c r="C2115" s="815" t="s">
        <v>809</v>
      </c>
      <c r="D2115" s="815" t="s">
        <v>811</v>
      </c>
      <c r="E2115" s="816">
        <v>2</v>
      </c>
      <c r="P2115" s="815" t="s">
        <v>935</v>
      </c>
      <c r="Q2115" s="816">
        <v>3</v>
      </c>
      <c r="R2115" s="816">
        <v>21</v>
      </c>
    </row>
    <row r="2116" spans="1:18" ht="15">
      <c r="A2116" s="815" t="s">
        <v>964</v>
      </c>
      <c r="B2116" s="815" t="s">
        <v>997</v>
      </c>
      <c r="C2116" s="815" t="s">
        <v>810</v>
      </c>
      <c r="D2116" s="815" t="s">
        <v>812</v>
      </c>
      <c r="E2116" s="816">
        <v>67</v>
      </c>
      <c r="P2116" s="815" t="s">
        <v>935</v>
      </c>
      <c r="Q2116" s="816">
        <v>4</v>
      </c>
      <c r="R2116" s="816">
        <v>191</v>
      </c>
    </row>
    <row r="2117" spans="1:18" ht="15">
      <c r="A2117" s="815" t="s">
        <v>964</v>
      </c>
      <c r="B2117" s="815" t="s">
        <v>997</v>
      </c>
      <c r="C2117" s="815" t="s">
        <v>810</v>
      </c>
      <c r="D2117" s="815" t="s">
        <v>811</v>
      </c>
      <c r="E2117" s="816">
        <v>82</v>
      </c>
      <c r="P2117" s="815" t="s">
        <v>935</v>
      </c>
      <c r="Q2117" s="816">
        <v>5</v>
      </c>
      <c r="R2117" s="816">
        <v>27</v>
      </c>
    </row>
    <row r="2118" spans="1:18" ht="15">
      <c r="A2118" s="815" t="s">
        <v>964</v>
      </c>
      <c r="B2118" s="815" t="s">
        <v>997</v>
      </c>
      <c r="C2118" s="815" t="s">
        <v>809</v>
      </c>
      <c r="D2118" s="815" t="s">
        <v>812</v>
      </c>
      <c r="E2118" s="816">
        <v>45</v>
      </c>
      <c r="P2118" s="815" t="s">
        <v>935</v>
      </c>
      <c r="Q2118" s="816">
        <v>6</v>
      </c>
      <c r="R2118" s="816">
        <v>23</v>
      </c>
    </row>
    <row r="2119" spans="1:18" ht="15">
      <c r="A2119" s="815" t="s">
        <v>964</v>
      </c>
      <c r="B2119" s="815" t="s">
        <v>997</v>
      </c>
      <c r="C2119" s="815" t="s">
        <v>809</v>
      </c>
      <c r="D2119" s="815" t="s">
        <v>811</v>
      </c>
      <c r="E2119" s="816">
        <v>72</v>
      </c>
      <c r="P2119" s="815" t="s">
        <v>935</v>
      </c>
      <c r="Q2119" s="816">
        <v>7</v>
      </c>
      <c r="R2119" s="816">
        <v>26</v>
      </c>
    </row>
    <row r="2120" spans="1:18" ht="15">
      <c r="A2120" s="815" t="s">
        <v>906</v>
      </c>
      <c r="B2120" s="815" t="s">
        <v>996</v>
      </c>
      <c r="C2120" s="815" t="s">
        <v>810</v>
      </c>
      <c r="D2120" s="815" t="s">
        <v>812</v>
      </c>
      <c r="E2120" s="816">
        <v>1</v>
      </c>
      <c r="P2120" s="815" t="s">
        <v>935</v>
      </c>
      <c r="Q2120" s="816">
        <v>8</v>
      </c>
      <c r="R2120" s="816">
        <v>22</v>
      </c>
    </row>
    <row r="2121" spans="1:18" ht="15">
      <c r="A2121" s="815" t="s">
        <v>906</v>
      </c>
      <c r="B2121" s="815" t="s">
        <v>677</v>
      </c>
      <c r="C2121" s="815" t="s">
        <v>810</v>
      </c>
      <c r="D2121" s="815" t="s">
        <v>812</v>
      </c>
      <c r="E2121" s="816">
        <v>4062</v>
      </c>
      <c r="P2121" s="815" t="s">
        <v>935</v>
      </c>
      <c r="Q2121" s="816">
        <v>9</v>
      </c>
      <c r="R2121" s="816">
        <v>4</v>
      </c>
    </row>
    <row r="2122" spans="1:18" ht="15">
      <c r="A2122" s="815" t="s">
        <v>906</v>
      </c>
      <c r="B2122" s="815" t="s">
        <v>677</v>
      </c>
      <c r="C2122" s="815" t="s">
        <v>810</v>
      </c>
      <c r="D2122" s="815" t="s">
        <v>811</v>
      </c>
      <c r="E2122" s="816">
        <v>4106</v>
      </c>
      <c r="P2122" s="815" t="s">
        <v>935</v>
      </c>
      <c r="Q2122" s="816">
        <v>10</v>
      </c>
      <c r="R2122" s="816">
        <v>4</v>
      </c>
    </row>
    <row r="2123" spans="1:18" ht="15">
      <c r="A2123" s="815" t="s">
        <v>906</v>
      </c>
      <c r="B2123" s="815" t="s">
        <v>677</v>
      </c>
      <c r="C2123" s="815" t="s">
        <v>809</v>
      </c>
      <c r="D2123" s="815" t="s">
        <v>812</v>
      </c>
      <c r="E2123" s="816">
        <v>3772</v>
      </c>
      <c r="P2123" s="815" t="s">
        <v>936</v>
      </c>
      <c r="Q2123" s="816">
        <v>0</v>
      </c>
      <c r="R2123" s="816">
        <v>1</v>
      </c>
    </row>
    <row r="2124" spans="1:18" ht="15">
      <c r="A2124" s="815" t="s">
        <v>906</v>
      </c>
      <c r="B2124" s="815" t="s">
        <v>677</v>
      </c>
      <c r="C2124" s="815" t="s">
        <v>809</v>
      </c>
      <c r="D2124" s="815" t="s">
        <v>811</v>
      </c>
      <c r="E2124" s="816">
        <v>3830</v>
      </c>
      <c r="P2124" s="815" t="s">
        <v>936</v>
      </c>
      <c r="Q2124" s="816">
        <v>1</v>
      </c>
      <c r="R2124" s="816">
        <v>7</v>
      </c>
    </row>
    <row r="2125" spans="1:18" ht="15">
      <c r="A2125" s="815" t="s">
        <v>906</v>
      </c>
      <c r="B2125" s="815" t="s">
        <v>681</v>
      </c>
      <c r="C2125" s="815" t="s">
        <v>810</v>
      </c>
      <c r="D2125" s="815" t="s">
        <v>812</v>
      </c>
      <c r="E2125" s="816">
        <v>165</v>
      </c>
      <c r="P2125" s="815" t="s">
        <v>936</v>
      </c>
      <c r="Q2125" s="816">
        <v>2</v>
      </c>
      <c r="R2125" s="816">
        <v>22</v>
      </c>
    </row>
    <row r="2126" spans="1:18" ht="15">
      <c r="A2126" s="815" t="s">
        <v>906</v>
      </c>
      <c r="B2126" s="815" t="s">
        <v>681</v>
      </c>
      <c r="C2126" s="815" t="s">
        <v>810</v>
      </c>
      <c r="D2126" s="815" t="s">
        <v>811</v>
      </c>
      <c r="E2126" s="816">
        <v>146</v>
      </c>
      <c r="P2126" s="815" t="s">
        <v>936</v>
      </c>
      <c r="Q2126" s="816">
        <v>3</v>
      </c>
      <c r="R2126" s="816">
        <v>7</v>
      </c>
    </row>
    <row r="2127" spans="1:18" ht="15">
      <c r="A2127" s="815" t="s">
        <v>906</v>
      </c>
      <c r="B2127" s="815" t="s">
        <v>681</v>
      </c>
      <c r="C2127" s="815" t="s">
        <v>809</v>
      </c>
      <c r="D2127" s="815" t="s">
        <v>812</v>
      </c>
      <c r="E2127" s="816">
        <v>167</v>
      </c>
      <c r="P2127" s="815" t="s">
        <v>936</v>
      </c>
      <c r="Q2127" s="816">
        <v>4</v>
      </c>
      <c r="R2127" s="816">
        <v>196</v>
      </c>
    </row>
    <row r="2128" spans="1:18" ht="15">
      <c r="A2128" s="815" t="s">
        <v>906</v>
      </c>
      <c r="B2128" s="815" t="s">
        <v>681</v>
      </c>
      <c r="C2128" s="815" t="s">
        <v>809</v>
      </c>
      <c r="D2128" s="815" t="s">
        <v>811</v>
      </c>
      <c r="E2128" s="816">
        <v>158</v>
      </c>
      <c r="P2128" s="815" t="s">
        <v>936</v>
      </c>
      <c r="Q2128" s="816">
        <v>5</v>
      </c>
      <c r="R2128" s="816">
        <v>14</v>
      </c>
    </row>
    <row r="2129" spans="1:18" ht="15">
      <c r="A2129" s="815" t="s">
        <v>906</v>
      </c>
      <c r="B2129" s="815" t="s">
        <v>683</v>
      </c>
      <c r="C2129" s="815" t="s">
        <v>810</v>
      </c>
      <c r="D2129" s="815" t="s">
        <v>812</v>
      </c>
      <c r="E2129" s="816">
        <v>20</v>
      </c>
      <c r="P2129" s="815" t="s">
        <v>936</v>
      </c>
      <c r="Q2129" s="816">
        <v>6</v>
      </c>
      <c r="R2129" s="816">
        <v>26</v>
      </c>
    </row>
    <row r="2130" spans="1:18" ht="15">
      <c r="A2130" s="815" t="s">
        <v>906</v>
      </c>
      <c r="B2130" s="815" t="s">
        <v>683</v>
      </c>
      <c r="C2130" s="815" t="s">
        <v>810</v>
      </c>
      <c r="D2130" s="815" t="s">
        <v>811</v>
      </c>
      <c r="E2130" s="816">
        <v>1</v>
      </c>
      <c r="P2130" s="815" t="s">
        <v>936</v>
      </c>
      <c r="Q2130" s="816">
        <v>7</v>
      </c>
      <c r="R2130" s="816">
        <v>12</v>
      </c>
    </row>
    <row r="2131" spans="1:18" ht="15">
      <c r="A2131" s="815" t="s">
        <v>906</v>
      </c>
      <c r="B2131" s="815" t="s">
        <v>683</v>
      </c>
      <c r="C2131" s="815" t="s">
        <v>809</v>
      </c>
      <c r="D2131" s="815" t="s">
        <v>812</v>
      </c>
      <c r="E2131" s="816">
        <v>5</v>
      </c>
      <c r="P2131" s="815" t="s">
        <v>936</v>
      </c>
      <c r="Q2131" s="816">
        <v>8</v>
      </c>
      <c r="R2131" s="816">
        <v>9</v>
      </c>
    </row>
    <row r="2132" spans="1:18" ht="15">
      <c r="A2132" s="815" t="s">
        <v>906</v>
      </c>
      <c r="B2132" s="815" t="s">
        <v>683</v>
      </c>
      <c r="C2132" s="815" t="s">
        <v>809</v>
      </c>
      <c r="D2132" s="815" t="s">
        <v>811</v>
      </c>
      <c r="E2132" s="816">
        <v>3</v>
      </c>
      <c r="P2132" s="815" t="s">
        <v>936</v>
      </c>
      <c r="Q2132" s="816">
        <v>9</v>
      </c>
      <c r="R2132" s="816">
        <v>1</v>
      </c>
    </row>
    <row r="2133" spans="1:18" ht="15">
      <c r="A2133" s="815" t="s">
        <v>906</v>
      </c>
      <c r="B2133" s="815" t="s">
        <v>997</v>
      </c>
      <c r="C2133" s="815" t="s">
        <v>810</v>
      </c>
      <c r="D2133" s="815" t="s">
        <v>812</v>
      </c>
      <c r="E2133" s="816">
        <v>1123</v>
      </c>
      <c r="P2133" s="815" t="s">
        <v>936</v>
      </c>
      <c r="Q2133" s="816">
        <v>10</v>
      </c>
      <c r="R2133" s="816">
        <v>2</v>
      </c>
    </row>
    <row r="2134" spans="1:18" ht="15">
      <c r="A2134" s="815" t="s">
        <v>906</v>
      </c>
      <c r="B2134" s="815" t="s">
        <v>997</v>
      </c>
      <c r="C2134" s="815" t="s">
        <v>810</v>
      </c>
      <c r="D2134" s="815" t="s">
        <v>811</v>
      </c>
      <c r="E2134" s="816">
        <v>853</v>
      </c>
      <c r="P2134" s="815" t="s">
        <v>936</v>
      </c>
      <c r="Q2134" s="816">
        <v>11</v>
      </c>
      <c r="R2134" s="816">
        <v>1</v>
      </c>
    </row>
    <row r="2135" spans="1:18" ht="15">
      <c r="A2135" s="815" t="s">
        <v>906</v>
      </c>
      <c r="B2135" s="815" t="s">
        <v>997</v>
      </c>
      <c r="C2135" s="815" t="s">
        <v>809</v>
      </c>
      <c r="D2135" s="815" t="s">
        <v>812</v>
      </c>
      <c r="E2135" s="816">
        <v>1096</v>
      </c>
      <c r="P2135" s="815" t="s">
        <v>937</v>
      </c>
      <c r="Q2135" s="816">
        <v>1</v>
      </c>
      <c r="R2135" s="816">
        <v>7</v>
      </c>
    </row>
    <row r="2136" spans="1:18" ht="15">
      <c r="A2136" s="815" t="s">
        <v>906</v>
      </c>
      <c r="B2136" s="815" t="s">
        <v>997</v>
      </c>
      <c r="C2136" s="815" t="s">
        <v>809</v>
      </c>
      <c r="D2136" s="815" t="s">
        <v>811</v>
      </c>
      <c r="E2136" s="816">
        <v>894</v>
      </c>
      <c r="P2136" s="815" t="s">
        <v>937</v>
      </c>
      <c r="Q2136" s="816">
        <v>2</v>
      </c>
      <c r="R2136" s="816">
        <v>16</v>
      </c>
    </row>
    <row r="2137" spans="1:18" ht="15">
      <c r="A2137" s="815" t="s">
        <v>906</v>
      </c>
      <c r="B2137" s="815" t="s">
        <v>998</v>
      </c>
      <c r="C2137" s="815" t="s">
        <v>810</v>
      </c>
      <c r="D2137" s="815" t="s">
        <v>811</v>
      </c>
      <c r="E2137" s="816">
        <v>1</v>
      </c>
      <c r="P2137" s="815" t="s">
        <v>937</v>
      </c>
      <c r="Q2137" s="816">
        <v>3</v>
      </c>
      <c r="R2137" s="816">
        <v>2</v>
      </c>
    </row>
    <row r="2138" spans="1:18" ht="15">
      <c r="A2138" s="815" t="s">
        <v>906</v>
      </c>
      <c r="B2138" s="815" t="s">
        <v>998</v>
      </c>
      <c r="C2138" s="815" t="s">
        <v>809</v>
      </c>
      <c r="D2138" s="815" t="s">
        <v>812</v>
      </c>
      <c r="E2138" s="816">
        <v>1</v>
      </c>
      <c r="P2138" s="815" t="s">
        <v>937</v>
      </c>
      <c r="Q2138" s="816">
        <v>4</v>
      </c>
      <c r="R2138" s="816">
        <v>51</v>
      </c>
    </row>
    <row r="2139" spans="1:18" ht="15">
      <c r="A2139" s="815" t="s">
        <v>979</v>
      </c>
      <c r="B2139" s="815" t="s">
        <v>996</v>
      </c>
      <c r="C2139" s="815" t="s">
        <v>810</v>
      </c>
      <c r="D2139" s="815" t="s">
        <v>812</v>
      </c>
      <c r="E2139" s="816">
        <v>12</v>
      </c>
      <c r="P2139" s="815" t="s">
        <v>937</v>
      </c>
      <c r="Q2139" s="816">
        <v>5</v>
      </c>
      <c r="R2139" s="816">
        <v>6</v>
      </c>
    </row>
    <row r="2140" spans="1:18" ht="15">
      <c r="A2140" s="815" t="s">
        <v>979</v>
      </c>
      <c r="B2140" s="815" t="s">
        <v>996</v>
      </c>
      <c r="C2140" s="815" t="s">
        <v>810</v>
      </c>
      <c r="D2140" s="815" t="s">
        <v>811</v>
      </c>
      <c r="E2140" s="816">
        <v>3</v>
      </c>
      <c r="P2140" s="815" t="s">
        <v>937</v>
      </c>
      <c r="Q2140" s="816">
        <v>6</v>
      </c>
      <c r="R2140" s="816">
        <v>4</v>
      </c>
    </row>
    <row r="2141" spans="1:18" ht="15">
      <c r="A2141" s="815" t="s">
        <v>979</v>
      </c>
      <c r="B2141" s="815" t="s">
        <v>996</v>
      </c>
      <c r="C2141" s="815" t="s">
        <v>809</v>
      </c>
      <c r="D2141" s="815" t="s">
        <v>812</v>
      </c>
      <c r="E2141" s="816">
        <v>11</v>
      </c>
      <c r="P2141" s="815" t="s">
        <v>937</v>
      </c>
      <c r="Q2141" s="816">
        <v>7</v>
      </c>
      <c r="R2141" s="816">
        <v>4</v>
      </c>
    </row>
    <row r="2142" spans="1:18" ht="15">
      <c r="A2142" s="815" t="s">
        <v>979</v>
      </c>
      <c r="B2142" s="815" t="s">
        <v>996</v>
      </c>
      <c r="C2142" s="815" t="s">
        <v>809</v>
      </c>
      <c r="D2142" s="815" t="s">
        <v>811</v>
      </c>
      <c r="E2142" s="816">
        <v>14</v>
      </c>
      <c r="P2142" s="815" t="s">
        <v>937</v>
      </c>
      <c r="Q2142" s="816">
        <v>9</v>
      </c>
      <c r="R2142" s="816">
        <v>1</v>
      </c>
    </row>
    <row r="2143" spans="1:18" ht="15">
      <c r="A2143" s="815" t="s">
        <v>979</v>
      </c>
      <c r="B2143" s="815" t="s">
        <v>677</v>
      </c>
      <c r="C2143" s="815" t="s">
        <v>810</v>
      </c>
      <c r="D2143" s="815" t="s">
        <v>812</v>
      </c>
      <c r="E2143" s="816">
        <v>1151</v>
      </c>
      <c r="P2143" s="815" t="s">
        <v>937</v>
      </c>
      <c r="Q2143" s="816">
        <v>10</v>
      </c>
      <c r="R2143" s="816">
        <v>1</v>
      </c>
    </row>
    <row r="2144" spans="1:18" ht="15">
      <c r="A2144" s="815" t="s">
        <v>979</v>
      </c>
      <c r="B2144" s="815" t="s">
        <v>677</v>
      </c>
      <c r="C2144" s="815" t="s">
        <v>810</v>
      </c>
      <c r="D2144" s="815" t="s">
        <v>811</v>
      </c>
      <c r="E2144" s="816">
        <v>1108</v>
      </c>
      <c r="P2144" s="815" t="s">
        <v>939</v>
      </c>
      <c r="Q2144" s="816">
        <v>0</v>
      </c>
      <c r="R2144" s="816">
        <v>11</v>
      </c>
    </row>
    <row r="2145" spans="1:18" ht="15">
      <c r="A2145" s="815" t="s">
        <v>979</v>
      </c>
      <c r="B2145" s="815" t="s">
        <v>677</v>
      </c>
      <c r="C2145" s="815" t="s">
        <v>809</v>
      </c>
      <c r="D2145" s="815" t="s">
        <v>812</v>
      </c>
      <c r="E2145" s="816">
        <v>1255</v>
      </c>
      <c r="P2145" s="815" t="s">
        <v>939</v>
      </c>
      <c r="Q2145" s="816">
        <v>1</v>
      </c>
      <c r="R2145" s="816">
        <v>59</v>
      </c>
    </row>
    <row r="2146" spans="1:18" ht="15">
      <c r="A2146" s="815" t="s">
        <v>979</v>
      </c>
      <c r="B2146" s="815" t="s">
        <v>677</v>
      </c>
      <c r="C2146" s="815" t="s">
        <v>809</v>
      </c>
      <c r="D2146" s="815" t="s">
        <v>811</v>
      </c>
      <c r="E2146" s="816">
        <v>1048</v>
      </c>
      <c r="P2146" s="815" t="s">
        <v>939</v>
      </c>
      <c r="Q2146" s="816">
        <v>2</v>
      </c>
      <c r="R2146" s="816">
        <v>168</v>
      </c>
    </row>
    <row r="2147" spans="1:18" ht="15">
      <c r="A2147" s="815" t="s">
        <v>979</v>
      </c>
      <c r="B2147" s="815" t="s">
        <v>681</v>
      </c>
      <c r="C2147" s="815" t="s">
        <v>810</v>
      </c>
      <c r="D2147" s="815" t="s">
        <v>812</v>
      </c>
      <c r="E2147" s="816">
        <v>50</v>
      </c>
      <c r="P2147" s="815" t="s">
        <v>939</v>
      </c>
      <c r="Q2147" s="816">
        <v>3</v>
      </c>
      <c r="R2147" s="816">
        <v>73</v>
      </c>
    </row>
    <row r="2148" spans="1:18" ht="15">
      <c r="A2148" s="815" t="s">
        <v>979</v>
      </c>
      <c r="B2148" s="815" t="s">
        <v>681</v>
      </c>
      <c r="C2148" s="815" t="s">
        <v>810</v>
      </c>
      <c r="D2148" s="815" t="s">
        <v>811</v>
      </c>
      <c r="E2148" s="816">
        <v>127</v>
      </c>
      <c r="P2148" s="815" t="s">
        <v>939</v>
      </c>
      <c r="Q2148" s="816">
        <v>4</v>
      </c>
      <c r="R2148" s="816">
        <v>876</v>
      </c>
    </row>
    <row r="2149" spans="1:18" ht="15">
      <c r="A2149" s="815" t="s">
        <v>979</v>
      </c>
      <c r="B2149" s="815" t="s">
        <v>681</v>
      </c>
      <c r="C2149" s="815" t="s">
        <v>809</v>
      </c>
      <c r="D2149" s="815" t="s">
        <v>812</v>
      </c>
      <c r="E2149" s="816">
        <v>98</v>
      </c>
      <c r="P2149" s="815" t="s">
        <v>939</v>
      </c>
      <c r="Q2149" s="816">
        <v>5</v>
      </c>
      <c r="R2149" s="816">
        <v>108</v>
      </c>
    </row>
    <row r="2150" spans="1:18" ht="15">
      <c r="A2150" s="815" t="s">
        <v>979</v>
      </c>
      <c r="B2150" s="815" t="s">
        <v>681</v>
      </c>
      <c r="C2150" s="815" t="s">
        <v>809</v>
      </c>
      <c r="D2150" s="815" t="s">
        <v>811</v>
      </c>
      <c r="E2150" s="816">
        <v>153</v>
      </c>
      <c r="P2150" s="815" t="s">
        <v>939</v>
      </c>
      <c r="Q2150" s="816">
        <v>6</v>
      </c>
      <c r="R2150" s="816">
        <v>112</v>
      </c>
    </row>
    <row r="2151" spans="1:18" ht="15">
      <c r="A2151" s="815" t="s">
        <v>979</v>
      </c>
      <c r="B2151" s="815" t="s">
        <v>683</v>
      </c>
      <c r="C2151" s="815" t="s">
        <v>810</v>
      </c>
      <c r="D2151" s="815" t="s">
        <v>812</v>
      </c>
      <c r="E2151" s="816">
        <v>5</v>
      </c>
      <c r="P2151" s="815" t="s">
        <v>939</v>
      </c>
      <c r="Q2151" s="816">
        <v>7</v>
      </c>
      <c r="R2151" s="816">
        <v>64</v>
      </c>
    </row>
    <row r="2152" spans="1:18" ht="15">
      <c r="A2152" s="815" t="s">
        <v>979</v>
      </c>
      <c r="B2152" s="815" t="s">
        <v>683</v>
      </c>
      <c r="C2152" s="815" t="s">
        <v>810</v>
      </c>
      <c r="D2152" s="815" t="s">
        <v>811</v>
      </c>
      <c r="E2152" s="816">
        <v>4</v>
      </c>
      <c r="P2152" s="815" t="s">
        <v>939</v>
      </c>
      <c r="Q2152" s="816">
        <v>8</v>
      </c>
      <c r="R2152" s="816">
        <v>50</v>
      </c>
    </row>
    <row r="2153" spans="1:18" ht="15">
      <c r="A2153" s="815" t="s">
        <v>979</v>
      </c>
      <c r="B2153" s="815" t="s">
        <v>683</v>
      </c>
      <c r="C2153" s="815" t="s">
        <v>809</v>
      </c>
      <c r="D2153" s="815" t="s">
        <v>812</v>
      </c>
      <c r="E2153" s="816">
        <v>8</v>
      </c>
      <c r="P2153" s="815" t="s">
        <v>939</v>
      </c>
      <c r="Q2153" s="816">
        <v>9</v>
      </c>
      <c r="R2153" s="816">
        <v>19</v>
      </c>
    </row>
    <row r="2154" spans="1:18" ht="15">
      <c r="A2154" s="815" t="s">
        <v>979</v>
      </c>
      <c r="B2154" s="815" t="s">
        <v>683</v>
      </c>
      <c r="C2154" s="815" t="s">
        <v>809</v>
      </c>
      <c r="D2154" s="815" t="s">
        <v>811</v>
      </c>
      <c r="E2154" s="816">
        <v>1</v>
      </c>
      <c r="P2154" s="815" t="s">
        <v>939</v>
      </c>
      <c r="Q2154" s="816">
        <v>10</v>
      </c>
      <c r="R2154" s="816">
        <v>7</v>
      </c>
    </row>
    <row r="2155" spans="1:18" ht="15">
      <c r="A2155" s="815" t="s">
        <v>979</v>
      </c>
      <c r="B2155" s="815" t="s">
        <v>815</v>
      </c>
      <c r="C2155" s="815" t="s">
        <v>810</v>
      </c>
      <c r="D2155" s="815" t="s">
        <v>811</v>
      </c>
      <c r="E2155" s="816">
        <v>2</v>
      </c>
      <c r="P2155" s="815" t="s">
        <v>939</v>
      </c>
      <c r="Q2155" s="816">
        <v>11</v>
      </c>
      <c r="R2155" s="816">
        <v>1</v>
      </c>
    </row>
    <row r="2156" spans="1:18" ht="15">
      <c r="A2156" s="815" t="s">
        <v>979</v>
      </c>
      <c r="B2156" s="815" t="s">
        <v>815</v>
      </c>
      <c r="C2156" s="815" t="s">
        <v>809</v>
      </c>
      <c r="D2156" s="815" t="s">
        <v>812</v>
      </c>
      <c r="E2156" s="816">
        <v>1</v>
      </c>
      <c r="P2156" s="815" t="s">
        <v>939</v>
      </c>
      <c r="Q2156" s="816">
        <v>12</v>
      </c>
      <c r="R2156" s="816">
        <v>3</v>
      </c>
    </row>
    <row r="2157" spans="1:18" ht="15">
      <c r="A2157" s="815" t="s">
        <v>979</v>
      </c>
      <c r="B2157" s="815" t="s">
        <v>997</v>
      </c>
      <c r="C2157" s="815" t="s">
        <v>810</v>
      </c>
      <c r="D2157" s="815" t="s">
        <v>812</v>
      </c>
      <c r="E2157" s="816">
        <v>1341</v>
      </c>
      <c r="P2157" s="815" t="s">
        <v>941</v>
      </c>
      <c r="Q2157" s="816">
        <v>1</v>
      </c>
      <c r="R2157" s="816">
        <v>4</v>
      </c>
    </row>
    <row r="2158" spans="1:18" ht="15">
      <c r="A2158" s="815" t="s">
        <v>979</v>
      </c>
      <c r="B2158" s="815" t="s">
        <v>997</v>
      </c>
      <c r="C2158" s="815" t="s">
        <v>810</v>
      </c>
      <c r="D2158" s="815" t="s">
        <v>811</v>
      </c>
      <c r="E2158" s="816">
        <v>1471</v>
      </c>
      <c r="P2158" s="815" t="s">
        <v>941</v>
      </c>
      <c r="Q2158" s="816">
        <v>2</v>
      </c>
      <c r="R2158" s="816">
        <v>17</v>
      </c>
    </row>
    <row r="2159" spans="1:18" ht="15">
      <c r="A2159" s="815" t="s">
        <v>979</v>
      </c>
      <c r="B2159" s="815" t="s">
        <v>997</v>
      </c>
      <c r="C2159" s="815" t="s">
        <v>809</v>
      </c>
      <c r="D2159" s="815" t="s">
        <v>812</v>
      </c>
      <c r="E2159" s="816">
        <v>1297</v>
      </c>
      <c r="P2159" s="815" t="s">
        <v>941</v>
      </c>
      <c r="Q2159" s="816">
        <v>3</v>
      </c>
      <c r="R2159" s="816">
        <v>8</v>
      </c>
    </row>
    <row r="2160" spans="1:18" ht="15">
      <c r="A2160" s="815" t="s">
        <v>979</v>
      </c>
      <c r="B2160" s="815" t="s">
        <v>997</v>
      </c>
      <c r="C2160" s="815" t="s">
        <v>809</v>
      </c>
      <c r="D2160" s="815" t="s">
        <v>811</v>
      </c>
      <c r="E2160" s="816">
        <v>1300</v>
      </c>
      <c r="P2160" s="815" t="s">
        <v>941</v>
      </c>
      <c r="Q2160" s="816">
        <v>4</v>
      </c>
      <c r="R2160" s="816">
        <v>67</v>
      </c>
    </row>
    <row r="2161" spans="1:18" ht="15">
      <c r="A2161" s="815" t="s">
        <v>979</v>
      </c>
      <c r="B2161" s="815" t="s">
        <v>998</v>
      </c>
      <c r="C2161" s="815" t="s">
        <v>810</v>
      </c>
      <c r="D2161" s="815" t="s">
        <v>811</v>
      </c>
      <c r="E2161" s="816">
        <v>2</v>
      </c>
      <c r="P2161" s="815" t="s">
        <v>941</v>
      </c>
      <c r="Q2161" s="816">
        <v>5</v>
      </c>
      <c r="R2161" s="816">
        <v>7</v>
      </c>
    </row>
    <row r="2162" spans="1:18" ht="15">
      <c r="A2162" s="815" t="s">
        <v>965</v>
      </c>
      <c r="B2162" s="815" t="s">
        <v>677</v>
      </c>
      <c r="C2162" s="815" t="s">
        <v>810</v>
      </c>
      <c r="D2162" s="815" t="s">
        <v>812</v>
      </c>
      <c r="E2162" s="816">
        <v>1361</v>
      </c>
      <c r="P2162" s="815" t="s">
        <v>941</v>
      </c>
      <c r="Q2162" s="816">
        <v>6</v>
      </c>
      <c r="R2162" s="816">
        <v>8</v>
      </c>
    </row>
    <row r="2163" spans="1:18" ht="15">
      <c r="A2163" s="815" t="s">
        <v>965</v>
      </c>
      <c r="B2163" s="815" t="s">
        <v>677</v>
      </c>
      <c r="C2163" s="815" t="s">
        <v>810</v>
      </c>
      <c r="D2163" s="815" t="s">
        <v>811</v>
      </c>
      <c r="E2163" s="816">
        <v>1498</v>
      </c>
      <c r="P2163" s="815" t="s">
        <v>941</v>
      </c>
      <c r="Q2163" s="816">
        <v>7</v>
      </c>
      <c r="R2163" s="816">
        <v>6</v>
      </c>
    </row>
    <row r="2164" spans="1:18" ht="15">
      <c r="A2164" s="815" t="s">
        <v>965</v>
      </c>
      <c r="B2164" s="815" t="s">
        <v>677</v>
      </c>
      <c r="C2164" s="815" t="s">
        <v>809</v>
      </c>
      <c r="D2164" s="815" t="s">
        <v>812</v>
      </c>
      <c r="E2164" s="816">
        <v>1184</v>
      </c>
      <c r="P2164" s="815" t="s">
        <v>941</v>
      </c>
      <c r="Q2164" s="816">
        <v>9</v>
      </c>
      <c r="R2164" s="816">
        <v>5</v>
      </c>
    </row>
    <row r="2165" spans="1:18" ht="15">
      <c r="A2165" s="815" t="s">
        <v>965</v>
      </c>
      <c r="B2165" s="815" t="s">
        <v>677</v>
      </c>
      <c r="C2165" s="815" t="s">
        <v>809</v>
      </c>
      <c r="D2165" s="815" t="s">
        <v>811</v>
      </c>
      <c r="E2165" s="816">
        <v>1333</v>
      </c>
      <c r="P2165" s="815" t="s">
        <v>941</v>
      </c>
      <c r="Q2165" s="816">
        <v>10</v>
      </c>
      <c r="R2165" s="816">
        <v>1</v>
      </c>
    </row>
    <row r="2166" spans="1:18" ht="15">
      <c r="A2166" s="815" t="s">
        <v>965</v>
      </c>
      <c r="B2166" s="815" t="s">
        <v>681</v>
      </c>
      <c r="C2166" s="815" t="s">
        <v>810</v>
      </c>
      <c r="D2166" s="815" t="s">
        <v>812</v>
      </c>
      <c r="E2166" s="816">
        <v>1130</v>
      </c>
      <c r="P2166" s="815" t="s">
        <v>941</v>
      </c>
      <c r="Q2166" s="816">
        <v>11</v>
      </c>
      <c r="R2166" s="816">
        <v>2</v>
      </c>
    </row>
    <row r="2167" spans="1:18" ht="15">
      <c r="A2167" s="815" t="s">
        <v>965</v>
      </c>
      <c r="B2167" s="815" t="s">
        <v>681</v>
      </c>
      <c r="C2167" s="815" t="s">
        <v>810</v>
      </c>
      <c r="D2167" s="815" t="s">
        <v>811</v>
      </c>
      <c r="E2167" s="816">
        <v>559</v>
      </c>
      <c r="P2167" s="815" t="s">
        <v>941</v>
      </c>
      <c r="Q2167" s="816">
        <v>12</v>
      </c>
      <c r="R2167" s="816">
        <v>1</v>
      </c>
    </row>
    <row r="2168" spans="1:18" ht="15">
      <c r="A2168" s="815" t="s">
        <v>965</v>
      </c>
      <c r="B2168" s="815" t="s">
        <v>681</v>
      </c>
      <c r="C2168" s="815" t="s">
        <v>809</v>
      </c>
      <c r="D2168" s="815" t="s">
        <v>812</v>
      </c>
      <c r="E2168" s="816">
        <v>1005</v>
      </c>
      <c r="P2168" s="815" t="s">
        <v>943</v>
      </c>
      <c r="Q2168" s="816">
        <v>1</v>
      </c>
      <c r="R2168" s="816">
        <v>2</v>
      </c>
    </row>
    <row r="2169" spans="1:18" ht="15">
      <c r="A2169" s="815" t="s">
        <v>965</v>
      </c>
      <c r="B2169" s="815" t="s">
        <v>681</v>
      </c>
      <c r="C2169" s="815" t="s">
        <v>809</v>
      </c>
      <c r="D2169" s="815" t="s">
        <v>811</v>
      </c>
      <c r="E2169" s="816">
        <v>495</v>
      </c>
      <c r="P2169" s="815" t="s">
        <v>943</v>
      </c>
      <c r="Q2169" s="816">
        <v>2</v>
      </c>
      <c r="R2169" s="816">
        <v>11</v>
      </c>
    </row>
    <row r="2170" spans="1:18" ht="15">
      <c r="A2170" s="815" t="s">
        <v>965</v>
      </c>
      <c r="B2170" s="815" t="s">
        <v>683</v>
      </c>
      <c r="C2170" s="815" t="s">
        <v>810</v>
      </c>
      <c r="D2170" s="815" t="s">
        <v>812</v>
      </c>
      <c r="E2170" s="816">
        <v>14</v>
      </c>
      <c r="P2170" s="815" t="s">
        <v>943</v>
      </c>
      <c r="Q2170" s="816">
        <v>3</v>
      </c>
      <c r="R2170" s="816">
        <v>5</v>
      </c>
    </row>
    <row r="2171" spans="1:18" ht="15">
      <c r="A2171" s="815" t="s">
        <v>965</v>
      </c>
      <c r="B2171" s="815" t="s">
        <v>683</v>
      </c>
      <c r="C2171" s="815" t="s">
        <v>810</v>
      </c>
      <c r="D2171" s="815" t="s">
        <v>811</v>
      </c>
      <c r="E2171" s="816">
        <v>7</v>
      </c>
      <c r="P2171" s="815" t="s">
        <v>943</v>
      </c>
      <c r="Q2171" s="816">
        <v>4</v>
      </c>
      <c r="R2171" s="816">
        <v>52</v>
      </c>
    </row>
    <row r="2172" spans="1:18" ht="15">
      <c r="A2172" s="815" t="s">
        <v>965</v>
      </c>
      <c r="B2172" s="815" t="s">
        <v>683</v>
      </c>
      <c r="C2172" s="815" t="s">
        <v>809</v>
      </c>
      <c r="D2172" s="815" t="s">
        <v>812</v>
      </c>
      <c r="E2172" s="816">
        <v>3</v>
      </c>
      <c r="P2172" s="815" t="s">
        <v>943</v>
      </c>
      <c r="Q2172" s="816">
        <v>5</v>
      </c>
      <c r="R2172" s="816">
        <v>3</v>
      </c>
    </row>
    <row r="2173" spans="1:18" ht="15">
      <c r="A2173" s="815" t="s">
        <v>965</v>
      </c>
      <c r="B2173" s="815" t="s">
        <v>683</v>
      </c>
      <c r="C2173" s="815" t="s">
        <v>809</v>
      </c>
      <c r="D2173" s="815" t="s">
        <v>811</v>
      </c>
      <c r="E2173" s="816">
        <v>9</v>
      </c>
      <c r="P2173" s="815" t="s">
        <v>943</v>
      </c>
      <c r="Q2173" s="816">
        <v>6</v>
      </c>
      <c r="R2173" s="816">
        <v>2</v>
      </c>
    </row>
    <row r="2174" spans="1:18" ht="15">
      <c r="A2174" s="815" t="s">
        <v>965</v>
      </c>
      <c r="B2174" s="815" t="s">
        <v>815</v>
      </c>
      <c r="C2174" s="815" t="s">
        <v>809</v>
      </c>
      <c r="D2174" s="815" t="s">
        <v>811</v>
      </c>
      <c r="E2174" s="816">
        <v>1</v>
      </c>
      <c r="P2174" s="815" t="s">
        <v>943</v>
      </c>
      <c r="Q2174" s="816">
        <v>7</v>
      </c>
      <c r="R2174" s="816">
        <v>4</v>
      </c>
    </row>
    <row r="2175" spans="1:18" ht="15">
      <c r="A2175" s="815" t="s">
        <v>965</v>
      </c>
      <c r="B2175" s="815" t="s">
        <v>814</v>
      </c>
      <c r="C2175" s="815" t="s">
        <v>809</v>
      </c>
      <c r="D2175" s="815" t="s">
        <v>812</v>
      </c>
      <c r="E2175" s="816">
        <v>1</v>
      </c>
      <c r="P2175" s="815" t="s">
        <v>943</v>
      </c>
      <c r="Q2175" s="816">
        <v>12</v>
      </c>
      <c r="R2175" s="816">
        <v>2</v>
      </c>
    </row>
    <row r="2176" spans="1:18" ht="15">
      <c r="A2176" s="815" t="s">
        <v>965</v>
      </c>
      <c r="B2176" s="815" t="s">
        <v>814</v>
      </c>
      <c r="C2176" s="815" t="s">
        <v>809</v>
      </c>
      <c r="D2176" s="815" t="s">
        <v>811</v>
      </c>
      <c r="E2176" s="816">
        <v>1</v>
      </c>
      <c r="P2176" s="815" t="s">
        <v>945</v>
      </c>
      <c r="Q2176" s="816">
        <v>1</v>
      </c>
      <c r="R2176" s="816">
        <v>2</v>
      </c>
    </row>
    <row r="2177" spans="1:18" ht="15">
      <c r="A2177" s="815" t="s">
        <v>965</v>
      </c>
      <c r="B2177" s="815" t="s">
        <v>813</v>
      </c>
      <c r="C2177" s="815" t="s">
        <v>809</v>
      </c>
      <c r="D2177" s="815" t="s">
        <v>812</v>
      </c>
      <c r="E2177" s="816">
        <v>1</v>
      </c>
      <c r="P2177" s="815" t="s">
        <v>945</v>
      </c>
      <c r="Q2177" s="816">
        <v>2</v>
      </c>
      <c r="R2177" s="816">
        <v>6</v>
      </c>
    </row>
    <row r="2178" spans="1:18" ht="15">
      <c r="A2178" s="815" t="s">
        <v>965</v>
      </c>
      <c r="B2178" s="815" t="s">
        <v>997</v>
      </c>
      <c r="C2178" s="815" t="s">
        <v>810</v>
      </c>
      <c r="D2178" s="815" t="s">
        <v>812</v>
      </c>
      <c r="E2178" s="816">
        <v>171</v>
      </c>
      <c r="P2178" s="815" t="s">
        <v>945</v>
      </c>
      <c r="Q2178" s="816">
        <v>3</v>
      </c>
      <c r="R2178" s="816">
        <v>3</v>
      </c>
    </row>
    <row r="2179" spans="1:18" ht="15">
      <c r="A2179" s="815" t="s">
        <v>965</v>
      </c>
      <c r="B2179" s="815" t="s">
        <v>997</v>
      </c>
      <c r="C2179" s="815" t="s">
        <v>810</v>
      </c>
      <c r="D2179" s="815" t="s">
        <v>811</v>
      </c>
      <c r="E2179" s="816">
        <v>298</v>
      </c>
      <c r="P2179" s="815" t="s">
        <v>945</v>
      </c>
      <c r="Q2179" s="816">
        <v>4</v>
      </c>
      <c r="R2179" s="816">
        <v>40</v>
      </c>
    </row>
    <row r="2180" spans="1:18" ht="15">
      <c r="A2180" s="815" t="s">
        <v>965</v>
      </c>
      <c r="B2180" s="815" t="s">
        <v>997</v>
      </c>
      <c r="C2180" s="815" t="s">
        <v>809</v>
      </c>
      <c r="D2180" s="815" t="s">
        <v>812</v>
      </c>
      <c r="E2180" s="816">
        <v>175</v>
      </c>
      <c r="P2180" s="815" t="s">
        <v>945</v>
      </c>
      <c r="Q2180" s="816">
        <v>5</v>
      </c>
      <c r="R2180" s="816">
        <v>7</v>
      </c>
    </row>
    <row r="2181" spans="1:18" ht="15">
      <c r="A2181" s="815" t="s">
        <v>965</v>
      </c>
      <c r="B2181" s="815" t="s">
        <v>997</v>
      </c>
      <c r="C2181" s="815" t="s">
        <v>809</v>
      </c>
      <c r="D2181" s="815" t="s">
        <v>811</v>
      </c>
      <c r="E2181" s="816">
        <v>171</v>
      </c>
      <c r="P2181" s="815" t="s">
        <v>945</v>
      </c>
      <c r="Q2181" s="816">
        <v>6</v>
      </c>
      <c r="R2181" s="816">
        <v>9</v>
      </c>
    </row>
    <row r="2182" spans="1:18" ht="15">
      <c r="A2182" s="815" t="s">
        <v>965</v>
      </c>
      <c r="B2182" s="815" t="s">
        <v>998</v>
      </c>
      <c r="C2182" s="815" t="s">
        <v>810</v>
      </c>
      <c r="D2182" s="815" t="s">
        <v>812</v>
      </c>
      <c r="E2182" s="816">
        <v>1</v>
      </c>
      <c r="P2182" s="815" t="s">
        <v>945</v>
      </c>
      <c r="Q2182" s="816">
        <v>7</v>
      </c>
      <c r="R2182" s="816">
        <v>6</v>
      </c>
    </row>
    <row r="2183" spans="1:18" ht="15">
      <c r="A2183" s="815" t="s">
        <v>965</v>
      </c>
      <c r="B2183" s="815" t="s">
        <v>998</v>
      </c>
      <c r="C2183" s="815" t="s">
        <v>810</v>
      </c>
      <c r="D2183" s="815" t="s">
        <v>811</v>
      </c>
      <c r="E2183" s="816">
        <v>1</v>
      </c>
      <c r="P2183" s="815" t="s">
        <v>945</v>
      </c>
      <c r="Q2183" s="816">
        <v>9</v>
      </c>
      <c r="R2183" s="816">
        <v>2</v>
      </c>
    </row>
    <row r="2184" spans="1:18" ht="15">
      <c r="A2184" s="815" t="s">
        <v>965</v>
      </c>
      <c r="B2184" s="815" t="s">
        <v>998</v>
      </c>
      <c r="C2184" s="815" t="s">
        <v>809</v>
      </c>
      <c r="D2184" s="815" t="s">
        <v>811</v>
      </c>
      <c r="E2184" s="816">
        <v>2</v>
      </c>
      <c r="P2184" s="815" t="s">
        <v>947</v>
      </c>
      <c r="Q2184" s="816">
        <v>0</v>
      </c>
      <c r="R2184" s="816">
        <v>18</v>
      </c>
    </row>
    <row r="2185" spans="1:18" ht="15">
      <c r="A2185" s="815" t="s">
        <v>908</v>
      </c>
      <c r="B2185" s="815" t="s">
        <v>996</v>
      </c>
      <c r="C2185" s="815" t="s">
        <v>810</v>
      </c>
      <c r="D2185" s="815" t="s">
        <v>812</v>
      </c>
      <c r="E2185" s="816">
        <v>129</v>
      </c>
      <c r="P2185" s="815" t="s">
        <v>947</v>
      </c>
      <c r="Q2185" s="816">
        <v>1</v>
      </c>
      <c r="R2185" s="816">
        <v>70</v>
      </c>
    </row>
    <row r="2186" spans="1:18" ht="15">
      <c r="A2186" s="815" t="s">
        <v>908</v>
      </c>
      <c r="B2186" s="815" t="s">
        <v>996</v>
      </c>
      <c r="C2186" s="815" t="s">
        <v>810</v>
      </c>
      <c r="D2186" s="815" t="s">
        <v>811</v>
      </c>
      <c r="E2186" s="816">
        <v>91</v>
      </c>
      <c r="P2186" s="815" t="s">
        <v>947</v>
      </c>
      <c r="Q2186" s="816">
        <v>2</v>
      </c>
      <c r="R2186" s="816">
        <v>145</v>
      </c>
    </row>
    <row r="2187" spans="1:18" ht="15">
      <c r="A2187" s="815" t="s">
        <v>908</v>
      </c>
      <c r="B2187" s="815" t="s">
        <v>996</v>
      </c>
      <c r="C2187" s="815" t="s">
        <v>809</v>
      </c>
      <c r="D2187" s="815" t="s">
        <v>812</v>
      </c>
      <c r="E2187" s="816">
        <v>185</v>
      </c>
      <c r="P2187" s="815" t="s">
        <v>947</v>
      </c>
      <c r="Q2187" s="816">
        <v>3</v>
      </c>
      <c r="R2187" s="816">
        <v>70</v>
      </c>
    </row>
    <row r="2188" spans="1:18" ht="15">
      <c r="A2188" s="815" t="s">
        <v>908</v>
      </c>
      <c r="B2188" s="815" t="s">
        <v>996</v>
      </c>
      <c r="C2188" s="815" t="s">
        <v>809</v>
      </c>
      <c r="D2188" s="815" t="s">
        <v>811</v>
      </c>
      <c r="E2188" s="816">
        <v>123</v>
      </c>
      <c r="P2188" s="815" t="s">
        <v>947</v>
      </c>
      <c r="Q2188" s="816">
        <v>4</v>
      </c>
      <c r="R2188" s="816">
        <v>874</v>
      </c>
    </row>
    <row r="2189" spans="1:18" ht="15">
      <c r="A2189" s="815" t="s">
        <v>908</v>
      </c>
      <c r="B2189" s="815" t="s">
        <v>677</v>
      </c>
      <c r="C2189" s="815" t="s">
        <v>810</v>
      </c>
      <c r="D2189" s="815" t="s">
        <v>812</v>
      </c>
      <c r="E2189" s="816">
        <v>3263</v>
      </c>
      <c r="P2189" s="815" t="s">
        <v>947</v>
      </c>
      <c r="Q2189" s="816">
        <v>5</v>
      </c>
      <c r="R2189" s="816">
        <v>85</v>
      </c>
    </row>
    <row r="2190" spans="1:18" ht="15">
      <c r="A2190" s="815" t="s">
        <v>908</v>
      </c>
      <c r="B2190" s="815" t="s">
        <v>677</v>
      </c>
      <c r="C2190" s="815" t="s">
        <v>810</v>
      </c>
      <c r="D2190" s="815" t="s">
        <v>811</v>
      </c>
      <c r="E2190" s="816">
        <v>2568</v>
      </c>
      <c r="P2190" s="815" t="s">
        <v>947</v>
      </c>
      <c r="Q2190" s="816">
        <v>6</v>
      </c>
      <c r="R2190" s="816">
        <v>99</v>
      </c>
    </row>
    <row r="2191" spans="1:18" ht="15">
      <c r="A2191" s="815" t="s">
        <v>908</v>
      </c>
      <c r="B2191" s="815" t="s">
        <v>677</v>
      </c>
      <c r="C2191" s="815" t="s">
        <v>809</v>
      </c>
      <c r="D2191" s="815" t="s">
        <v>812</v>
      </c>
      <c r="E2191" s="816">
        <v>3633</v>
      </c>
      <c r="P2191" s="815" t="s">
        <v>947</v>
      </c>
      <c r="Q2191" s="816">
        <v>7</v>
      </c>
      <c r="R2191" s="816">
        <v>53</v>
      </c>
    </row>
    <row r="2192" spans="1:18" ht="15">
      <c r="A2192" s="815" t="s">
        <v>908</v>
      </c>
      <c r="B2192" s="815" t="s">
        <v>677</v>
      </c>
      <c r="C2192" s="815" t="s">
        <v>809</v>
      </c>
      <c r="D2192" s="815" t="s">
        <v>811</v>
      </c>
      <c r="E2192" s="816">
        <v>2677</v>
      </c>
      <c r="P2192" s="815" t="s">
        <v>947</v>
      </c>
      <c r="Q2192" s="816">
        <v>8</v>
      </c>
      <c r="R2192" s="816">
        <v>41</v>
      </c>
    </row>
    <row r="2193" spans="1:18" ht="15">
      <c r="A2193" s="815" t="s">
        <v>908</v>
      </c>
      <c r="B2193" s="815" t="s">
        <v>681</v>
      </c>
      <c r="C2193" s="815" t="s">
        <v>810</v>
      </c>
      <c r="D2193" s="815" t="s">
        <v>812</v>
      </c>
      <c r="E2193" s="816">
        <v>76</v>
      </c>
      <c r="P2193" s="815" t="s">
        <v>947</v>
      </c>
      <c r="Q2193" s="816">
        <v>9</v>
      </c>
      <c r="R2193" s="816">
        <v>13</v>
      </c>
    </row>
    <row r="2194" spans="1:18" ht="15">
      <c r="A2194" s="815" t="s">
        <v>908</v>
      </c>
      <c r="B2194" s="815" t="s">
        <v>681</v>
      </c>
      <c r="C2194" s="815" t="s">
        <v>810</v>
      </c>
      <c r="D2194" s="815" t="s">
        <v>811</v>
      </c>
      <c r="E2194" s="816">
        <v>184</v>
      </c>
      <c r="P2194" s="815" t="s">
        <v>947</v>
      </c>
      <c r="Q2194" s="816">
        <v>10</v>
      </c>
      <c r="R2194" s="816">
        <v>8</v>
      </c>
    </row>
    <row r="2195" spans="1:18" ht="15">
      <c r="A2195" s="815" t="s">
        <v>908</v>
      </c>
      <c r="B2195" s="815" t="s">
        <v>681</v>
      </c>
      <c r="C2195" s="815" t="s">
        <v>809</v>
      </c>
      <c r="D2195" s="815" t="s">
        <v>812</v>
      </c>
      <c r="E2195" s="816">
        <v>111</v>
      </c>
      <c r="P2195" s="815" t="s">
        <v>947</v>
      </c>
      <c r="Q2195" s="816">
        <v>11</v>
      </c>
      <c r="R2195" s="816">
        <v>6</v>
      </c>
    </row>
    <row r="2196" spans="1:18" ht="15">
      <c r="A2196" s="815" t="s">
        <v>908</v>
      </c>
      <c r="B2196" s="815" t="s">
        <v>681</v>
      </c>
      <c r="C2196" s="815" t="s">
        <v>809</v>
      </c>
      <c r="D2196" s="815" t="s">
        <v>811</v>
      </c>
      <c r="E2196" s="816">
        <v>241</v>
      </c>
      <c r="P2196" s="815" t="s">
        <v>947</v>
      </c>
      <c r="Q2196" s="816">
        <v>12</v>
      </c>
      <c r="R2196" s="816">
        <v>3</v>
      </c>
    </row>
    <row r="2197" spans="1:18" ht="15">
      <c r="A2197" s="815" t="s">
        <v>908</v>
      </c>
      <c r="B2197" s="815" t="s">
        <v>683</v>
      </c>
      <c r="C2197" s="815" t="s">
        <v>810</v>
      </c>
      <c r="D2197" s="815" t="s">
        <v>812</v>
      </c>
      <c r="E2197" s="816">
        <v>2</v>
      </c>
      <c r="P2197" s="815" t="s">
        <v>949</v>
      </c>
      <c r="Q2197" s="816">
        <v>2</v>
      </c>
      <c r="R2197" s="816">
        <v>13</v>
      </c>
    </row>
    <row r="2198" spans="1:18" ht="15">
      <c r="A2198" s="815" t="s">
        <v>908</v>
      </c>
      <c r="B2198" s="815" t="s">
        <v>683</v>
      </c>
      <c r="C2198" s="815" t="s">
        <v>810</v>
      </c>
      <c r="D2198" s="815" t="s">
        <v>811</v>
      </c>
      <c r="E2198" s="816">
        <v>8</v>
      </c>
      <c r="P2198" s="815" t="s">
        <v>949</v>
      </c>
      <c r="Q2198" s="816">
        <v>3</v>
      </c>
      <c r="R2198" s="816">
        <v>1</v>
      </c>
    </row>
    <row r="2199" spans="1:18" ht="15">
      <c r="A2199" s="815" t="s">
        <v>908</v>
      </c>
      <c r="B2199" s="815" t="s">
        <v>683</v>
      </c>
      <c r="C2199" s="815" t="s">
        <v>809</v>
      </c>
      <c r="D2199" s="815" t="s">
        <v>812</v>
      </c>
      <c r="E2199" s="816">
        <v>3</v>
      </c>
      <c r="P2199" s="815" t="s">
        <v>949</v>
      </c>
      <c r="Q2199" s="816">
        <v>4</v>
      </c>
      <c r="R2199" s="816">
        <v>67</v>
      </c>
    </row>
    <row r="2200" spans="1:18" ht="15">
      <c r="A2200" s="815" t="s">
        <v>908</v>
      </c>
      <c r="B2200" s="815" t="s">
        <v>683</v>
      </c>
      <c r="C2200" s="815" t="s">
        <v>809</v>
      </c>
      <c r="D2200" s="815" t="s">
        <v>811</v>
      </c>
      <c r="E2200" s="816">
        <v>14</v>
      </c>
      <c r="P2200" s="815" t="s">
        <v>949</v>
      </c>
      <c r="Q2200" s="816">
        <v>5</v>
      </c>
      <c r="R2200" s="816">
        <v>13</v>
      </c>
    </row>
    <row r="2201" spans="1:18" ht="15">
      <c r="A2201" s="815" t="s">
        <v>908</v>
      </c>
      <c r="B2201" s="815" t="s">
        <v>815</v>
      </c>
      <c r="C2201" s="815" t="s">
        <v>809</v>
      </c>
      <c r="D2201" s="815" t="s">
        <v>811</v>
      </c>
      <c r="E2201" s="816">
        <v>1</v>
      </c>
      <c r="P2201" s="815" t="s">
        <v>949</v>
      </c>
      <c r="Q2201" s="816">
        <v>6</v>
      </c>
      <c r="R2201" s="816">
        <v>5</v>
      </c>
    </row>
    <row r="2202" spans="1:18" ht="15">
      <c r="A2202" s="815" t="s">
        <v>908</v>
      </c>
      <c r="B2202" s="815" t="s">
        <v>997</v>
      </c>
      <c r="C2202" s="815" t="s">
        <v>810</v>
      </c>
      <c r="D2202" s="815" t="s">
        <v>812</v>
      </c>
      <c r="E2202" s="816">
        <v>5548</v>
      </c>
      <c r="P2202" s="815" t="s">
        <v>949</v>
      </c>
      <c r="Q2202" s="816">
        <v>7</v>
      </c>
      <c r="R2202" s="816">
        <v>3</v>
      </c>
    </row>
    <row r="2203" spans="1:18" ht="15">
      <c r="A2203" s="815" t="s">
        <v>908</v>
      </c>
      <c r="B2203" s="815" t="s">
        <v>997</v>
      </c>
      <c r="C2203" s="815" t="s">
        <v>810</v>
      </c>
      <c r="D2203" s="815" t="s">
        <v>811</v>
      </c>
      <c r="E2203" s="816">
        <v>3652</v>
      </c>
      <c r="P2203" s="815" t="s">
        <v>949</v>
      </c>
      <c r="Q2203" s="816">
        <v>8</v>
      </c>
      <c r="R2203" s="816">
        <v>3</v>
      </c>
    </row>
    <row r="2204" spans="1:18" ht="15">
      <c r="A2204" s="815" t="s">
        <v>908</v>
      </c>
      <c r="B2204" s="815" t="s">
        <v>997</v>
      </c>
      <c r="C2204" s="815" t="s">
        <v>809</v>
      </c>
      <c r="D2204" s="815" t="s">
        <v>812</v>
      </c>
      <c r="E2204" s="816">
        <v>5065</v>
      </c>
      <c r="P2204" s="815" t="s">
        <v>949</v>
      </c>
      <c r="Q2204" s="816">
        <v>9</v>
      </c>
      <c r="R2204" s="816">
        <v>1</v>
      </c>
    </row>
    <row r="2205" spans="1:18" ht="15">
      <c r="A2205" s="815" t="s">
        <v>908</v>
      </c>
      <c r="B2205" s="815" t="s">
        <v>997</v>
      </c>
      <c r="C2205" s="815" t="s">
        <v>809</v>
      </c>
      <c r="D2205" s="815" t="s">
        <v>811</v>
      </c>
      <c r="E2205" s="816">
        <v>2995</v>
      </c>
      <c r="P2205" s="815" t="s">
        <v>949</v>
      </c>
      <c r="Q2205" s="816">
        <v>10</v>
      </c>
      <c r="R2205" s="816">
        <v>1</v>
      </c>
    </row>
    <row r="2206" spans="1:18" ht="15">
      <c r="A2206" s="815" t="s">
        <v>908</v>
      </c>
      <c r="B2206" s="815" t="s">
        <v>998</v>
      </c>
      <c r="C2206" s="815" t="s">
        <v>810</v>
      </c>
      <c r="D2206" s="815" t="s">
        <v>812</v>
      </c>
      <c r="E2206" s="816">
        <v>2</v>
      </c>
      <c r="P2206" s="815" t="s">
        <v>949</v>
      </c>
      <c r="Q2206" s="816">
        <v>11</v>
      </c>
      <c r="R2206" s="816">
        <v>2</v>
      </c>
    </row>
    <row r="2207" spans="1:18" ht="15">
      <c r="A2207" s="815" t="s">
        <v>908</v>
      </c>
      <c r="B2207" s="815" t="s">
        <v>998</v>
      </c>
      <c r="C2207" s="815" t="s">
        <v>810</v>
      </c>
      <c r="D2207" s="815" t="s">
        <v>811</v>
      </c>
      <c r="E2207" s="816">
        <v>1</v>
      </c>
      <c r="P2207" s="815" t="s">
        <v>949</v>
      </c>
      <c r="Q2207" s="816">
        <v>12</v>
      </c>
      <c r="R2207" s="816">
        <v>1</v>
      </c>
    </row>
    <row r="2208" spans="1:18" ht="15">
      <c r="A2208" s="815" t="s">
        <v>908</v>
      </c>
      <c r="B2208" s="815" t="s">
        <v>998</v>
      </c>
      <c r="C2208" s="815" t="s">
        <v>809</v>
      </c>
      <c r="D2208" s="815" t="s">
        <v>812</v>
      </c>
      <c r="E2208" s="816">
        <v>1</v>
      </c>
      <c r="P2208" s="815" t="s">
        <v>938</v>
      </c>
      <c r="Q2208" s="816">
        <v>1</v>
      </c>
      <c r="R2208" s="816">
        <v>2</v>
      </c>
    </row>
    <row r="2209" spans="1:18" ht="15">
      <c r="A2209" s="815" t="s">
        <v>908</v>
      </c>
      <c r="B2209" s="815" t="s">
        <v>998</v>
      </c>
      <c r="C2209" s="815" t="s">
        <v>809</v>
      </c>
      <c r="D2209" s="815" t="s">
        <v>811</v>
      </c>
      <c r="E2209" s="816">
        <v>5</v>
      </c>
      <c r="P2209" s="815" t="s">
        <v>938</v>
      </c>
      <c r="Q2209" s="816">
        <v>2</v>
      </c>
      <c r="R2209" s="816">
        <v>7</v>
      </c>
    </row>
    <row r="2210" spans="1:18" ht="15">
      <c r="A2210" s="815" t="s">
        <v>980</v>
      </c>
      <c r="B2210" s="815" t="s">
        <v>996</v>
      </c>
      <c r="C2210" s="815" t="s">
        <v>810</v>
      </c>
      <c r="D2210" s="815" t="s">
        <v>811</v>
      </c>
      <c r="E2210" s="816">
        <v>2</v>
      </c>
      <c r="P2210" s="815" t="s">
        <v>938</v>
      </c>
      <c r="Q2210" s="816">
        <v>3</v>
      </c>
      <c r="R2210" s="816">
        <v>1</v>
      </c>
    </row>
    <row r="2211" spans="1:18" ht="15">
      <c r="A2211" s="815" t="s">
        <v>980</v>
      </c>
      <c r="B2211" s="815" t="s">
        <v>996</v>
      </c>
      <c r="C2211" s="815" t="s">
        <v>809</v>
      </c>
      <c r="D2211" s="815" t="s">
        <v>811</v>
      </c>
      <c r="E2211" s="816">
        <v>1</v>
      </c>
      <c r="P2211" s="815" t="s">
        <v>938</v>
      </c>
      <c r="Q2211" s="816">
        <v>4</v>
      </c>
      <c r="R2211" s="816">
        <v>27</v>
      </c>
    </row>
    <row r="2212" spans="1:18" ht="15">
      <c r="A2212" s="815" t="s">
        <v>980</v>
      </c>
      <c r="B2212" s="815" t="s">
        <v>677</v>
      </c>
      <c r="C2212" s="815" t="s">
        <v>810</v>
      </c>
      <c r="D2212" s="815" t="s">
        <v>812</v>
      </c>
      <c r="E2212" s="816">
        <v>385</v>
      </c>
      <c r="P2212" s="815" t="s">
        <v>938</v>
      </c>
      <c r="Q2212" s="816">
        <v>5</v>
      </c>
      <c r="R2212" s="816">
        <v>5</v>
      </c>
    </row>
    <row r="2213" spans="1:18" ht="15">
      <c r="A2213" s="815" t="s">
        <v>980</v>
      </c>
      <c r="B2213" s="815" t="s">
        <v>677</v>
      </c>
      <c r="C2213" s="815" t="s">
        <v>810</v>
      </c>
      <c r="D2213" s="815" t="s">
        <v>811</v>
      </c>
      <c r="E2213" s="816">
        <v>453</v>
      </c>
      <c r="P2213" s="815" t="s">
        <v>938</v>
      </c>
      <c r="Q2213" s="816">
        <v>6</v>
      </c>
      <c r="R2213" s="816">
        <v>1</v>
      </c>
    </row>
    <row r="2214" spans="1:18" ht="15">
      <c r="A2214" s="815" t="s">
        <v>980</v>
      </c>
      <c r="B2214" s="815" t="s">
        <v>677</v>
      </c>
      <c r="C2214" s="815" t="s">
        <v>809</v>
      </c>
      <c r="D2214" s="815" t="s">
        <v>812</v>
      </c>
      <c r="E2214" s="816">
        <v>454</v>
      </c>
      <c r="P2214" s="815" t="s">
        <v>938</v>
      </c>
      <c r="Q2214" s="816">
        <v>7</v>
      </c>
      <c r="R2214" s="816">
        <v>4</v>
      </c>
    </row>
    <row r="2215" spans="1:18" ht="15">
      <c r="A2215" s="815" t="s">
        <v>980</v>
      </c>
      <c r="B2215" s="815" t="s">
        <v>677</v>
      </c>
      <c r="C2215" s="815" t="s">
        <v>809</v>
      </c>
      <c r="D2215" s="815" t="s">
        <v>811</v>
      </c>
      <c r="E2215" s="816">
        <v>402</v>
      </c>
      <c r="P2215" s="815" t="s">
        <v>952</v>
      </c>
      <c r="Q2215" s="816">
        <v>0</v>
      </c>
      <c r="R2215" s="816">
        <v>1</v>
      </c>
    </row>
    <row r="2216" spans="1:18" ht="15">
      <c r="A2216" s="815" t="s">
        <v>980</v>
      </c>
      <c r="B2216" s="815" t="s">
        <v>681</v>
      </c>
      <c r="C2216" s="815" t="s">
        <v>810</v>
      </c>
      <c r="D2216" s="815" t="s">
        <v>812</v>
      </c>
      <c r="E2216" s="816">
        <v>116</v>
      </c>
      <c r="P2216" s="815" t="s">
        <v>952</v>
      </c>
      <c r="Q2216" s="816">
        <v>1</v>
      </c>
      <c r="R2216" s="816">
        <v>5</v>
      </c>
    </row>
    <row r="2217" spans="1:18" ht="15">
      <c r="A2217" s="815" t="s">
        <v>980</v>
      </c>
      <c r="B2217" s="815" t="s">
        <v>681</v>
      </c>
      <c r="C2217" s="815" t="s">
        <v>810</v>
      </c>
      <c r="D2217" s="815" t="s">
        <v>811</v>
      </c>
      <c r="E2217" s="816">
        <v>249</v>
      </c>
      <c r="P2217" s="815" t="s">
        <v>952</v>
      </c>
      <c r="Q2217" s="816">
        <v>2</v>
      </c>
      <c r="R2217" s="816">
        <v>16</v>
      </c>
    </row>
    <row r="2218" spans="1:18" ht="15">
      <c r="A2218" s="815" t="s">
        <v>980</v>
      </c>
      <c r="B2218" s="815" t="s">
        <v>681</v>
      </c>
      <c r="C2218" s="815" t="s">
        <v>809</v>
      </c>
      <c r="D2218" s="815" t="s">
        <v>812</v>
      </c>
      <c r="E2218" s="816">
        <v>147</v>
      </c>
      <c r="P2218" s="815" t="s">
        <v>952</v>
      </c>
      <c r="Q2218" s="816">
        <v>3</v>
      </c>
      <c r="R2218" s="816">
        <v>4</v>
      </c>
    </row>
    <row r="2219" spans="1:18" ht="15">
      <c r="A2219" s="815" t="s">
        <v>980</v>
      </c>
      <c r="B2219" s="815" t="s">
        <v>681</v>
      </c>
      <c r="C2219" s="815" t="s">
        <v>809</v>
      </c>
      <c r="D2219" s="815" t="s">
        <v>811</v>
      </c>
      <c r="E2219" s="816">
        <v>223</v>
      </c>
      <c r="P2219" s="815" t="s">
        <v>952</v>
      </c>
      <c r="Q2219" s="816">
        <v>4</v>
      </c>
      <c r="R2219" s="816">
        <v>71</v>
      </c>
    </row>
    <row r="2220" spans="1:18" ht="15">
      <c r="A2220" s="815" t="s">
        <v>980</v>
      </c>
      <c r="B2220" s="815" t="s">
        <v>683</v>
      </c>
      <c r="C2220" s="815" t="s">
        <v>810</v>
      </c>
      <c r="D2220" s="815" t="s">
        <v>811</v>
      </c>
      <c r="E2220" s="816">
        <v>2</v>
      </c>
      <c r="P2220" s="815" t="s">
        <v>952</v>
      </c>
      <c r="Q2220" s="816">
        <v>5</v>
      </c>
      <c r="R2220" s="816">
        <v>6</v>
      </c>
    </row>
    <row r="2221" spans="1:18" ht="15">
      <c r="A2221" s="815" t="s">
        <v>980</v>
      </c>
      <c r="B2221" s="815" t="s">
        <v>997</v>
      </c>
      <c r="C2221" s="815" t="s">
        <v>810</v>
      </c>
      <c r="D2221" s="815" t="s">
        <v>812</v>
      </c>
      <c r="E2221" s="816">
        <v>1981</v>
      </c>
      <c r="P2221" s="815" t="s">
        <v>952</v>
      </c>
      <c r="Q2221" s="816">
        <v>6</v>
      </c>
      <c r="R2221" s="816">
        <v>6</v>
      </c>
    </row>
    <row r="2222" spans="1:18" ht="15">
      <c r="A2222" s="815" t="s">
        <v>980</v>
      </c>
      <c r="B2222" s="815" t="s">
        <v>997</v>
      </c>
      <c r="C2222" s="815" t="s">
        <v>810</v>
      </c>
      <c r="D2222" s="815" t="s">
        <v>811</v>
      </c>
      <c r="E2222" s="816">
        <v>1674</v>
      </c>
      <c r="P2222" s="815" t="s">
        <v>952</v>
      </c>
      <c r="Q2222" s="816">
        <v>7</v>
      </c>
      <c r="R2222" s="816">
        <v>4</v>
      </c>
    </row>
    <row r="2223" spans="1:18" ht="15">
      <c r="A2223" s="815" t="s">
        <v>980</v>
      </c>
      <c r="B2223" s="815" t="s">
        <v>997</v>
      </c>
      <c r="C2223" s="815" t="s">
        <v>809</v>
      </c>
      <c r="D2223" s="815" t="s">
        <v>812</v>
      </c>
      <c r="E2223" s="816">
        <v>1986</v>
      </c>
      <c r="P2223" s="815" t="s">
        <v>952</v>
      </c>
      <c r="Q2223" s="816">
        <v>8</v>
      </c>
      <c r="R2223" s="816">
        <v>4</v>
      </c>
    </row>
    <row r="2224" spans="1:18" ht="15">
      <c r="A2224" s="815" t="s">
        <v>980</v>
      </c>
      <c r="B2224" s="815" t="s">
        <v>997</v>
      </c>
      <c r="C2224" s="815" t="s">
        <v>809</v>
      </c>
      <c r="D2224" s="815" t="s">
        <v>811</v>
      </c>
      <c r="E2224" s="816">
        <v>1484</v>
      </c>
      <c r="P2224" s="815" t="s">
        <v>952</v>
      </c>
      <c r="Q2224" s="816">
        <v>9</v>
      </c>
      <c r="R2224" s="816">
        <v>1</v>
      </c>
    </row>
    <row r="2225" spans="1:18" ht="15">
      <c r="A2225" s="815" t="s">
        <v>980</v>
      </c>
      <c r="B2225" s="815" t="s">
        <v>998</v>
      </c>
      <c r="C2225" s="815" t="s">
        <v>810</v>
      </c>
      <c r="D2225" s="815" t="s">
        <v>811</v>
      </c>
      <c r="E2225" s="816">
        <v>5</v>
      </c>
      <c r="P2225" s="815" t="s">
        <v>953</v>
      </c>
      <c r="Q2225" s="816">
        <v>0</v>
      </c>
      <c r="R2225" s="816">
        <v>83</v>
      </c>
    </row>
    <row r="2226" spans="1:18" ht="15">
      <c r="A2226" s="815" t="s">
        <v>980</v>
      </c>
      <c r="B2226" s="815" t="s">
        <v>998</v>
      </c>
      <c r="C2226" s="815" t="s">
        <v>809</v>
      </c>
      <c r="D2226" s="815" t="s">
        <v>812</v>
      </c>
      <c r="E2226" s="816">
        <v>1</v>
      </c>
      <c r="P2226" s="815" t="s">
        <v>953</v>
      </c>
      <c r="Q2226" s="816">
        <v>1</v>
      </c>
      <c r="R2226" s="816">
        <v>507</v>
      </c>
    </row>
    <row r="2227" spans="1:18" ht="15">
      <c r="A2227" s="815" t="s">
        <v>980</v>
      </c>
      <c r="B2227" s="815" t="s">
        <v>998</v>
      </c>
      <c r="C2227" s="815" t="s">
        <v>809</v>
      </c>
      <c r="D2227" s="815" t="s">
        <v>811</v>
      </c>
      <c r="E2227" s="816">
        <v>1</v>
      </c>
      <c r="P2227" s="815" t="s">
        <v>953</v>
      </c>
      <c r="Q2227" s="816">
        <v>2</v>
      </c>
      <c r="R2227" s="816">
        <v>1359</v>
      </c>
    </row>
    <row r="2228" spans="1:18" ht="15">
      <c r="A2228" s="815" t="s">
        <v>918</v>
      </c>
      <c r="B2228" s="815" t="s">
        <v>677</v>
      </c>
      <c r="C2228" s="815" t="s">
        <v>810</v>
      </c>
      <c r="D2228" s="815" t="s">
        <v>812</v>
      </c>
      <c r="E2228" s="816">
        <v>2828</v>
      </c>
      <c r="P2228" s="815" t="s">
        <v>953</v>
      </c>
      <c r="Q2228" s="816">
        <v>3</v>
      </c>
      <c r="R2228" s="816">
        <v>583</v>
      </c>
    </row>
    <row r="2229" spans="1:18" ht="15">
      <c r="A2229" s="815" t="s">
        <v>918</v>
      </c>
      <c r="B2229" s="815" t="s">
        <v>677</v>
      </c>
      <c r="C2229" s="815" t="s">
        <v>810</v>
      </c>
      <c r="D2229" s="815" t="s">
        <v>811</v>
      </c>
      <c r="E2229" s="816">
        <v>1958</v>
      </c>
      <c r="P2229" s="815" t="s">
        <v>953</v>
      </c>
      <c r="Q2229" s="816">
        <v>4</v>
      </c>
      <c r="R2229" s="816">
        <v>7152</v>
      </c>
    </row>
    <row r="2230" spans="1:18" ht="15">
      <c r="A2230" s="815" t="s">
        <v>918</v>
      </c>
      <c r="B2230" s="815" t="s">
        <v>677</v>
      </c>
      <c r="C2230" s="815" t="s">
        <v>809</v>
      </c>
      <c r="D2230" s="815" t="s">
        <v>812</v>
      </c>
      <c r="E2230" s="816">
        <v>2938</v>
      </c>
      <c r="P2230" s="815" t="s">
        <v>953</v>
      </c>
      <c r="Q2230" s="816">
        <v>5</v>
      </c>
      <c r="R2230" s="816">
        <v>752</v>
      </c>
    </row>
    <row r="2231" spans="1:18" ht="15">
      <c r="A2231" s="815" t="s">
        <v>918</v>
      </c>
      <c r="B2231" s="815" t="s">
        <v>677</v>
      </c>
      <c r="C2231" s="815" t="s">
        <v>809</v>
      </c>
      <c r="D2231" s="815" t="s">
        <v>811</v>
      </c>
      <c r="E2231" s="816">
        <v>1837</v>
      </c>
      <c r="P2231" s="815" t="s">
        <v>953</v>
      </c>
      <c r="Q2231" s="816">
        <v>6</v>
      </c>
      <c r="R2231" s="816">
        <v>866</v>
      </c>
    </row>
    <row r="2232" spans="1:18" ht="15">
      <c r="A2232" s="815" t="s">
        <v>918</v>
      </c>
      <c r="B2232" s="815" t="s">
        <v>681</v>
      </c>
      <c r="C2232" s="815" t="s">
        <v>810</v>
      </c>
      <c r="D2232" s="815" t="s">
        <v>812</v>
      </c>
      <c r="E2232" s="816">
        <v>306</v>
      </c>
      <c r="P2232" s="815" t="s">
        <v>953</v>
      </c>
      <c r="Q2232" s="816">
        <v>7</v>
      </c>
      <c r="R2232" s="816">
        <v>707</v>
      </c>
    </row>
    <row r="2233" spans="1:18" ht="15">
      <c r="A2233" s="815" t="s">
        <v>918</v>
      </c>
      <c r="B2233" s="815" t="s">
        <v>681</v>
      </c>
      <c r="C2233" s="815" t="s">
        <v>810</v>
      </c>
      <c r="D2233" s="815" t="s">
        <v>811</v>
      </c>
      <c r="E2233" s="816">
        <v>305</v>
      </c>
      <c r="P2233" s="815" t="s">
        <v>953</v>
      </c>
      <c r="Q2233" s="816">
        <v>8</v>
      </c>
      <c r="R2233" s="816">
        <v>388</v>
      </c>
    </row>
    <row r="2234" spans="1:18" ht="15">
      <c r="A2234" s="815" t="s">
        <v>918</v>
      </c>
      <c r="B2234" s="815" t="s">
        <v>681</v>
      </c>
      <c r="C2234" s="815" t="s">
        <v>809</v>
      </c>
      <c r="D2234" s="815" t="s">
        <v>812</v>
      </c>
      <c r="E2234" s="816">
        <v>390</v>
      </c>
      <c r="P2234" s="815" t="s">
        <v>953</v>
      </c>
      <c r="Q2234" s="816">
        <v>9</v>
      </c>
      <c r="R2234" s="816">
        <v>156</v>
      </c>
    </row>
    <row r="2235" spans="1:18" ht="15">
      <c r="A2235" s="815" t="s">
        <v>918</v>
      </c>
      <c r="B2235" s="815" t="s">
        <v>681</v>
      </c>
      <c r="C2235" s="815" t="s">
        <v>809</v>
      </c>
      <c r="D2235" s="815" t="s">
        <v>811</v>
      </c>
      <c r="E2235" s="816">
        <v>316</v>
      </c>
      <c r="P2235" s="815" t="s">
        <v>953</v>
      </c>
      <c r="Q2235" s="816">
        <v>10</v>
      </c>
      <c r="R2235" s="816">
        <v>71</v>
      </c>
    </row>
    <row r="2236" spans="1:18" ht="15">
      <c r="A2236" s="815" t="s">
        <v>918</v>
      </c>
      <c r="B2236" s="815" t="s">
        <v>683</v>
      </c>
      <c r="C2236" s="815" t="s">
        <v>810</v>
      </c>
      <c r="D2236" s="815" t="s">
        <v>812</v>
      </c>
      <c r="E2236" s="816">
        <v>2</v>
      </c>
      <c r="P2236" s="815" t="s">
        <v>953</v>
      </c>
      <c r="Q2236" s="816">
        <v>11</v>
      </c>
      <c r="R2236" s="816">
        <v>49</v>
      </c>
    </row>
    <row r="2237" spans="1:18" ht="15">
      <c r="A2237" s="815" t="s">
        <v>918</v>
      </c>
      <c r="B2237" s="815" t="s">
        <v>683</v>
      </c>
      <c r="C2237" s="815" t="s">
        <v>810</v>
      </c>
      <c r="D2237" s="815" t="s">
        <v>811</v>
      </c>
      <c r="E2237" s="816">
        <v>2</v>
      </c>
      <c r="P2237" s="815" t="s">
        <v>953</v>
      </c>
      <c r="Q2237" s="816">
        <v>12</v>
      </c>
      <c r="R2237" s="816">
        <v>47</v>
      </c>
    </row>
    <row r="2238" spans="1:18" ht="15">
      <c r="A2238" s="815" t="s">
        <v>918</v>
      </c>
      <c r="B2238" s="815" t="s">
        <v>683</v>
      </c>
      <c r="C2238" s="815" t="s">
        <v>809</v>
      </c>
      <c r="D2238" s="815" t="s">
        <v>812</v>
      </c>
      <c r="E2238" s="816">
        <v>2</v>
      </c>
      <c r="P2238" s="815" t="s">
        <v>954</v>
      </c>
      <c r="Q2238" s="816">
        <v>1</v>
      </c>
      <c r="R2238" s="816">
        <v>4</v>
      </c>
    </row>
    <row r="2239" spans="1:18" ht="15">
      <c r="A2239" s="815" t="s">
        <v>918</v>
      </c>
      <c r="B2239" s="815" t="s">
        <v>683</v>
      </c>
      <c r="C2239" s="815" t="s">
        <v>809</v>
      </c>
      <c r="D2239" s="815" t="s">
        <v>811</v>
      </c>
      <c r="E2239" s="816">
        <v>2</v>
      </c>
      <c r="P2239" s="815" t="s">
        <v>954</v>
      </c>
      <c r="Q2239" s="816">
        <v>2</v>
      </c>
      <c r="R2239" s="816">
        <v>15</v>
      </c>
    </row>
    <row r="2240" spans="1:18" ht="15">
      <c r="A2240" s="815" t="s">
        <v>918</v>
      </c>
      <c r="B2240" s="815" t="s">
        <v>815</v>
      </c>
      <c r="C2240" s="815" t="s">
        <v>810</v>
      </c>
      <c r="D2240" s="815" t="s">
        <v>812</v>
      </c>
      <c r="E2240" s="816">
        <v>1</v>
      </c>
      <c r="P2240" s="815" t="s">
        <v>954</v>
      </c>
      <c r="Q2240" s="816">
        <v>3</v>
      </c>
      <c r="R2240" s="816">
        <v>11</v>
      </c>
    </row>
    <row r="2241" spans="1:18" ht="15">
      <c r="A2241" s="815" t="s">
        <v>918</v>
      </c>
      <c r="B2241" s="815" t="s">
        <v>997</v>
      </c>
      <c r="C2241" s="815" t="s">
        <v>810</v>
      </c>
      <c r="D2241" s="815" t="s">
        <v>812</v>
      </c>
      <c r="E2241" s="816">
        <v>819</v>
      </c>
      <c r="P2241" s="815" t="s">
        <v>954</v>
      </c>
      <c r="Q2241" s="816">
        <v>4</v>
      </c>
      <c r="R2241" s="816">
        <v>104</v>
      </c>
    </row>
    <row r="2242" spans="1:18" ht="15">
      <c r="A2242" s="815" t="s">
        <v>918</v>
      </c>
      <c r="B2242" s="815" t="s">
        <v>997</v>
      </c>
      <c r="C2242" s="815" t="s">
        <v>810</v>
      </c>
      <c r="D2242" s="815" t="s">
        <v>811</v>
      </c>
      <c r="E2242" s="816">
        <v>602</v>
      </c>
      <c r="P2242" s="815" t="s">
        <v>954</v>
      </c>
      <c r="Q2242" s="816">
        <v>5</v>
      </c>
      <c r="R2242" s="816">
        <v>10</v>
      </c>
    </row>
    <row r="2243" spans="1:18" ht="15">
      <c r="A2243" s="815" t="s">
        <v>918</v>
      </c>
      <c r="B2243" s="815" t="s">
        <v>997</v>
      </c>
      <c r="C2243" s="815" t="s">
        <v>809</v>
      </c>
      <c r="D2243" s="815" t="s">
        <v>812</v>
      </c>
      <c r="E2243" s="816">
        <v>800</v>
      </c>
      <c r="P2243" s="815" t="s">
        <v>954</v>
      </c>
      <c r="Q2243" s="816">
        <v>6</v>
      </c>
      <c r="R2243" s="816">
        <v>5</v>
      </c>
    </row>
    <row r="2244" spans="1:18" ht="15">
      <c r="A2244" s="815" t="s">
        <v>918</v>
      </c>
      <c r="B2244" s="815" t="s">
        <v>997</v>
      </c>
      <c r="C2244" s="815" t="s">
        <v>809</v>
      </c>
      <c r="D2244" s="815" t="s">
        <v>811</v>
      </c>
      <c r="E2244" s="816">
        <v>479</v>
      </c>
      <c r="P2244" s="815" t="s">
        <v>954</v>
      </c>
      <c r="Q2244" s="816">
        <v>7</v>
      </c>
      <c r="R2244" s="816">
        <v>4</v>
      </c>
    </row>
    <row r="2245" spans="1:18" ht="15">
      <c r="A2245" s="815" t="s">
        <v>918</v>
      </c>
      <c r="B2245" s="815" t="s">
        <v>998</v>
      </c>
      <c r="C2245" s="815" t="s">
        <v>810</v>
      </c>
      <c r="D2245" s="815" t="s">
        <v>812</v>
      </c>
      <c r="E2245" s="816">
        <v>1</v>
      </c>
      <c r="P2245" s="815" t="s">
        <v>954</v>
      </c>
      <c r="Q2245" s="816">
        <v>8</v>
      </c>
      <c r="R2245" s="816">
        <v>4</v>
      </c>
    </row>
    <row r="2246" spans="1:18" ht="15">
      <c r="A2246" s="815" t="s">
        <v>918</v>
      </c>
      <c r="B2246" s="815" t="s">
        <v>998</v>
      </c>
      <c r="C2246" s="815" t="s">
        <v>810</v>
      </c>
      <c r="D2246" s="815" t="s">
        <v>811</v>
      </c>
      <c r="E2246" s="816">
        <v>2</v>
      </c>
      <c r="P2246" s="815" t="s">
        <v>954</v>
      </c>
      <c r="Q2246" s="816">
        <v>10</v>
      </c>
      <c r="R2246" s="816">
        <v>1</v>
      </c>
    </row>
    <row r="2247" spans="1:18" ht="15">
      <c r="A2247" s="815" t="s">
        <v>981</v>
      </c>
      <c r="B2247" s="815" t="s">
        <v>996</v>
      </c>
      <c r="C2247" s="815" t="s">
        <v>810</v>
      </c>
      <c r="D2247" s="815" t="s">
        <v>812</v>
      </c>
      <c r="E2247" s="816">
        <v>29</v>
      </c>
      <c r="P2247" s="815" t="s">
        <v>955</v>
      </c>
      <c r="Q2247" s="816">
        <v>0</v>
      </c>
      <c r="R2247" s="816">
        <v>6</v>
      </c>
    </row>
    <row r="2248" spans="1:18" ht="15">
      <c r="A2248" s="815" t="s">
        <v>981</v>
      </c>
      <c r="B2248" s="815" t="s">
        <v>996</v>
      </c>
      <c r="C2248" s="815" t="s">
        <v>810</v>
      </c>
      <c r="D2248" s="815" t="s">
        <v>811</v>
      </c>
      <c r="E2248" s="816">
        <v>5</v>
      </c>
      <c r="P2248" s="815" t="s">
        <v>955</v>
      </c>
      <c r="Q2248" s="816">
        <v>1</v>
      </c>
      <c r="R2248" s="816">
        <v>9</v>
      </c>
    </row>
    <row r="2249" spans="1:18" ht="15">
      <c r="A2249" s="815" t="s">
        <v>981</v>
      </c>
      <c r="B2249" s="815" t="s">
        <v>996</v>
      </c>
      <c r="C2249" s="815" t="s">
        <v>809</v>
      </c>
      <c r="D2249" s="815" t="s">
        <v>812</v>
      </c>
      <c r="E2249" s="816">
        <v>47</v>
      </c>
      <c r="P2249" s="815" t="s">
        <v>955</v>
      </c>
      <c r="Q2249" s="816">
        <v>2</v>
      </c>
      <c r="R2249" s="816">
        <v>29</v>
      </c>
    </row>
    <row r="2250" spans="1:18" ht="15">
      <c r="A2250" s="815" t="s">
        <v>981</v>
      </c>
      <c r="B2250" s="815" t="s">
        <v>996</v>
      </c>
      <c r="C2250" s="815" t="s">
        <v>809</v>
      </c>
      <c r="D2250" s="815" t="s">
        <v>811</v>
      </c>
      <c r="E2250" s="816">
        <v>7</v>
      </c>
      <c r="P2250" s="815" t="s">
        <v>955</v>
      </c>
      <c r="Q2250" s="816">
        <v>3</v>
      </c>
      <c r="R2250" s="816">
        <v>8</v>
      </c>
    </row>
    <row r="2251" spans="1:18" ht="15">
      <c r="A2251" s="815" t="s">
        <v>981</v>
      </c>
      <c r="B2251" s="815" t="s">
        <v>677</v>
      </c>
      <c r="C2251" s="815" t="s">
        <v>810</v>
      </c>
      <c r="D2251" s="815" t="s">
        <v>812</v>
      </c>
      <c r="E2251" s="816">
        <v>1946</v>
      </c>
      <c r="P2251" s="815" t="s">
        <v>955</v>
      </c>
      <c r="Q2251" s="816">
        <v>4</v>
      </c>
      <c r="R2251" s="816">
        <v>107</v>
      </c>
    </row>
    <row r="2252" spans="1:18" ht="15">
      <c r="A2252" s="815" t="s">
        <v>981</v>
      </c>
      <c r="B2252" s="815" t="s">
        <v>677</v>
      </c>
      <c r="C2252" s="815" t="s">
        <v>810</v>
      </c>
      <c r="D2252" s="815" t="s">
        <v>811</v>
      </c>
      <c r="E2252" s="816">
        <v>558</v>
      </c>
      <c r="P2252" s="815" t="s">
        <v>955</v>
      </c>
      <c r="Q2252" s="816">
        <v>5</v>
      </c>
      <c r="R2252" s="816">
        <v>10</v>
      </c>
    </row>
    <row r="2253" spans="1:18" ht="15">
      <c r="A2253" s="815" t="s">
        <v>981</v>
      </c>
      <c r="B2253" s="815" t="s">
        <v>677</v>
      </c>
      <c r="C2253" s="815" t="s">
        <v>809</v>
      </c>
      <c r="D2253" s="815" t="s">
        <v>812</v>
      </c>
      <c r="E2253" s="816">
        <v>2205</v>
      </c>
      <c r="P2253" s="815" t="s">
        <v>955</v>
      </c>
      <c r="Q2253" s="816">
        <v>6</v>
      </c>
      <c r="R2253" s="816">
        <v>9</v>
      </c>
    </row>
    <row r="2254" spans="1:18" ht="15">
      <c r="A2254" s="815" t="s">
        <v>981</v>
      </c>
      <c r="B2254" s="815" t="s">
        <v>677</v>
      </c>
      <c r="C2254" s="815" t="s">
        <v>809</v>
      </c>
      <c r="D2254" s="815" t="s">
        <v>811</v>
      </c>
      <c r="E2254" s="816">
        <v>612</v>
      </c>
      <c r="P2254" s="815" t="s">
        <v>955</v>
      </c>
      <c r="Q2254" s="816">
        <v>7</v>
      </c>
      <c r="R2254" s="816">
        <v>3</v>
      </c>
    </row>
    <row r="2255" spans="1:18" ht="15">
      <c r="A2255" s="815" t="s">
        <v>981</v>
      </c>
      <c r="B2255" s="815" t="s">
        <v>681</v>
      </c>
      <c r="C2255" s="815" t="s">
        <v>810</v>
      </c>
      <c r="D2255" s="815" t="s">
        <v>812</v>
      </c>
      <c r="E2255" s="816">
        <v>1106</v>
      </c>
      <c r="P2255" s="815" t="s">
        <v>955</v>
      </c>
      <c r="Q2255" s="816">
        <v>8</v>
      </c>
      <c r="R2255" s="816">
        <v>1</v>
      </c>
    </row>
    <row r="2256" spans="1:18" ht="15">
      <c r="A2256" s="815" t="s">
        <v>981</v>
      </c>
      <c r="B2256" s="815" t="s">
        <v>681</v>
      </c>
      <c r="C2256" s="815" t="s">
        <v>810</v>
      </c>
      <c r="D2256" s="815" t="s">
        <v>811</v>
      </c>
      <c r="E2256" s="816">
        <v>371</v>
      </c>
      <c r="P2256" s="815" t="s">
        <v>955</v>
      </c>
      <c r="Q2256" s="816">
        <v>9</v>
      </c>
      <c r="R2256" s="816">
        <v>6</v>
      </c>
    </row>
    <row r="2257" spans="1:18" ht="15">
      <c r="A2257" s="815" t="s">
        <v>981</v>
      </c>
      <c r="B2257" s="815" t="s">
        <v>681</v>
      </c>
      <c r="C2257" s="815" t="s">
        <v>809</v>
      </c>
      <c r="D2257" s="815" t="s">
        <v>812</v>
      </c>
      <c r="E2257" s="816">
        <v>1364</v>
      </c>
      <c r="P2257" s="815" t="s">
        <v>955</v>
      </c>
      <c r="Q2257" s="816">
        <v>10</v>
      </c>
      <c r="R2257" s="816">
        <v>1</v>
      </c>
    </row>
    <row r="2258" spans="1:18" ht="15">
      <c r="A2258" s="815" t="s">
        <v>981</v>
      </c>
      <c r="B2258" s="815" t="s">
        <v>681</v>
      </c>
      <c r="C2258" s="815" t="s">
        <v>809</v>
      </c>
      <c r="D2258" s="815" t="s">
        <v>811</v>
      </c>
      <c r="E2258" s="816">
        <v>402</v>
      </c>
      <c r="P2258" s="815" t="s">
        <v>956</v>
      </c>
      <c r="Q2258" s="816">
        <v>0</v>
      </c>
      <c r="R2258" s="816">
        <v>2</v>
      </c>
    </row>
    <row r="2259" spans="1:18" ht="15">
      <c r="A2259" s="815" t="s">
        <v>981</v>
      </c>
      <c r="B2259" s="815" t="s">
        <v>683</v>
      </c>
      <c r="C2259" s="815" t="s">
        <v>810</v>
      </c>
      <c r="D2259" s="815" t="s">
        <v>812</v>
      </c>
      <c r="E2259" s="816">
        <v>6</v>
      </c>
      <c r="P2259" s="815" t="s">
        <v>956</v>
      </c>
      <c r="Q2259" s="816">
        <v>1</v>
      </c>
      <c r="R2259" s="816">
        <v>6</v>
      </c>
    </row>
    <row r="2260" spans="1:18" ht="15">
      <c r="A2260" s="815" t="s">
        <v>981</v>
      </c>
      <c r="B2260" s="815" t="s">
        <v>683</v>
      </c>
      <c r="C2260" s="815" t="s">
        <v>810</v>
      </c>
      <c r="D2260" s="815" t="s">
        <v>811</v>
      </c>
      <c r="E2260" s="816">
        <v>4</v>
      </c>
      <c r="P2260" s="815" t="s">
        <v>956</v>
      </c>
      <c r="Q2260" s="816">
        <v>2</v>
      </c>
      <c r="R2260" s="816">
        <v>21</v>
      </c>
    </row>
    <row r="2261" spans="1:18" ht="15">
      <c r="A2261" s="815" t="s">
        <v>981</v>
      </c>
      <c r="B2261" s="815" t="s">
        <v>683</v>
      </c>
      <c r="C2261" s="815" t="s">
        <v>809</v>
      </c>
      <c r="D2261" s="815" t="s">
        <v>812</v>
      </c>
      <c r="E2261" s="816">
        <v>4</v>
      </c>
      <c r="P2261" s="815" t="s">
        <v>956</v>
      </c>
      <c r="Q2261" s="816">
        <v>3</v>
      </c>
      <c r="R2261" s="816">
        <v>12</v>
      </c>
    </row>
    <row r="2262" spans="1:18" ht="15">
      <c r="A2262" s="815" t="s">
        <v>981</v>
      </c>
      <c r="B2262" s="815" t="s">
        <v>683</v>
      </c>
      <c r="C2262" s="815" t="s">
        <v>809</v>
      </c>
      <c r="D2262" s="815" t="s">
        <v>811</v>
      </c>
      <c r="E2262" s="816">
        <v>2</v>
      </c>
      <c r="P2262" s="815" t="s">
        <v>956</v>
      </c>
      <c r="Q2262" s="816">
        <v>4</v>
      </c>
      <c r="R2262" s="816">
        <v>206</v>
      </c>
    </row>
    <row r="2263" spans="1:18" ht="15">
      <c r="A2263" s="815" t="s">
        <v>981</v>
      </c>
      <c r="B2263" s="815" t="s">
        <v>997</v>
      </c>
      <c r="C2263" s="815" t="s">
        <v>810</v>
      </c>
      <c r="D2263" s="815" t="s">
        <v>812</v>
      </c>
      <c r="E2263" s="816">
        <v>1253</v>
      </c>
      <c r="P2263" s="815" t="s">
        <v>956</v>
      </c>
      <c r="Q2263" s="816">
        <v>5</v>
      </c>
      <c r="R2263" s="816">
        <v>31</v>
      </c>
    </row>
    <row r="2264" spans="1:18" ht="15">
      <c r="A2264" s="815" t="s">
        <v>981</v>
      </c>
      <c r="B2264" s="815" t="s">
        <v>997</v>
      </c>
      <c r="C2264" s="815" t="s">
        <v>810</v>
      </c>
      <c r="D2264" s="815" t="s">
        <v>811</v>
      </c>
      <c r="E2264" s="816">
        <v>352</v>
      </c>
      <c r="P2264" s="815" t="s">
        <v>956</v>
      </c>
      <c r="Q2264" s="816">
        <v>6</v>
      </c>
      <c r="R2264" s="816">
        <v>22</v>
      </c>
    </row>
    <row r="2265" spans="1:18" ht="15">
      <c r="A2265" s="815" t="s">
        <v>981</v>
      </c>
      <c r="B2265" s="815" t="s">
        <v>997</v>
      </c>
      <c r="C2265" s="815" t="s">
        <v>809</v>
      </c>
      <c r="D2265" s="815" t="s">
        <v>812</v>
      </c>
      <c r="E2265" s="816">
        <v>1193</v>
      </c>
      <c r="P2265" s="815" t="s">
        <v>956</v>
      </c>
      <c r="Q2265" s="816">
        <v>7</v>
      </c>
      <c r="R2265" s="816">
        <v>18</v>
      </c>
    </row>
    <row r="2266" spans="1:18" ht="15">
      <c r="A2266" s="815" t="s">
        <v>981</v>
      </c>
      <c r="B2266" s="815" t="s">
        <v>997</v>
      </c>
      <c r="C2266" s="815" t="s">
        <v>809</v>
      </c>
      <c r="D2266" s="815" t="s">
        <v>811</v>
      </c>
      <c r="E2266" s="816">
        <v>323</v>
      </c>
      <c r="P2266" s="815" t="s">
        <v>956</v>
      </c>
      <c r="Q2266" s="816">
        <v>8</v>
      </c>
      <c r="R2266" s="816">
        <v>6</v>
      </c>
    </row>
    <row r="2267" spans="1:18" ht="15">
      <c r="A2267" s="815" t="s">
        <v>981</v>
      </c>
      <c r="B2267" s="815" t="s">
        <v>998</v>
      </c>
      <c r="C2267" s="815" t="s">
        <v>810</v>
      </c>
      <c r="D2267" s="815" t="s">
        <v>812</v>
      </c>
      <c r="E2267" s="816">
        <v>2</v>
      </c>
      <c r="P2267" s="815" t="s">
        <v>956</v>
      </c>
      <c r="Q2267" s="816">
        <v>9</v>
      </c>
      <c r="R2267" s="816">
        <v>1</v>
      </c>
    </row>
    <row r="2268" spans="1:18" ht="15">
      <c r="A2268" s="815" t="s">
        <v>981</v>
      </c>
      <c r="B2268" s="815" t="s">
        <v>998</v>
      </c>
      <c r="C2268" s="815" t="s">
        <v>809</v>
      </c>
      <c r="D2268" s="815" t="s">
        <v>812</v>
      </c>
      <c r="E2268" s="816">
        <v>5</v>
      </c>
      <c r="P2268" s="815" t="s">
        <v>956</v>
      </c>
      <c r="Q2268" s="816">
        <v>10</v>
      </c>
      <c r="R2268" s="816">
        <v>1</v>
      </c>
    </row>
    <row r="2269" spans="1:18" ht="15">
      <c r="A2269" s="815" t="s">
        <v>981</v>
      </c>
      <c r="B2269" s="815" t="s">
        <v>998</v>
      </c>
      <c r="C2269" s="815" t="s">
        <v>809</v>
      </c>
      <c r="D2269" s="815" t="s">
        <v>811</v>
      </c>
      <c r="E2269" s="816">
        <v>1</v>
      </c>
      <c r="P2269" s="815" t="s">
        <v>956</v>
      </c>
      <c r="Q2269" s="816">
        <v>12</v>
      </c>
      <c r="R2269" s="816">
        <v>3</v>
      </c>
    </row>
    <row r="2270" spans="1:18" ht="15">
      <c r="A2270" s="815" t="s">
        <v>984</v>
      </c>
      <c r="B2270" s="815" t="s">
        <v>677</v>
      </c>
      <c r="C2270" s="815" t="s">
        <v>810</v>
      </c>
      <c r="D2270" s="815" t="s">
        <v>812</v>
      </c>
      <c r="E2270" s="816">
        <v>2174</v>
      </c>
      <c r="P2270" s="815" t="s">
        <v>957</v>
      </c>
      <c r="Q2270" s="816">
        <v>0</v>
      </c>
      <c r="R2270" s="816">
        <v>22</v>
      </c>
    </row>
    <row r="2271" spans="1:18" ht="15">
      <c r="A2271" s="815" t="s">
        <v>984</v>
      </c>
      <c r="B2271" s="815" t="s">
        <v>677</v>
      </c>
      <c r="C2271" s="815" t="s">
        <v>810</v>
      </c>
      <c r="D2271" s="815" t="s">
        <v>811</v>
      </c>
      <c r="E2271" s="816">
        <v>1691</v>
      </c>
      <c r="P2271" s="815" t="s">
        <v>957</v>
      </c>
      <c r="Q2271" s="816">
        <v>1</v>
      </c>
      <c r="R2271" s="816">
        <v>115</v>
      </c>
    </row>
    <row r="2272" spans="1:18" ht="15">
      <c r="A2272" s="815" t="s">
        <v>984</v>
      </c>
      <c r="B2272" s="815" t="s">
        <v>677</v>
      </c>
      <c r="C2272" s="815" t="s">
        <v>809</v>
      </c>
      <c r="D2272" s="815" t="s">
        <v>812</v>
      </c>
      <c r="E2272" s="816">
        <v>2059</v>
      </c>
      <c r="P2272" s="815" t="s">
        <v>957</v>
      </c>
      <c r="Q2272" s="816">
        <v>2</v>
      </c>
      <c r="R2272" s="816">
        <v>233</v>
      </c>
    </row>
    <row r="2273" spans="1:18" ht="15">
      <c r="A2273" s="815" t="s">
        <v>984</v>
      </c>
      <c r="B2273" s="815" t="s">
        <v>677</v>
      </c>
      <c r="C2273" s="815" t="s">
        <v>809</v>
      </c>
      <c r="D2273" s="815" t="s">
        <v>811</v>
      </c>
      <c r="E2273" s="816">
        <v>1487</v>
      </c>
      <c r="P2273" s="815" t="s">
        <v>957</v>
      </c>
      <c r="Q2273" s="816">
        <v>3</v>
      </c>
      <c r="R2273" s="816">
        <v>90</v>
      </c>
    </row>
    <row r="2274" spans="1:18" ht="15">
      <c r="A2274" s="815" t="s">
        <v>984</v>
      </c>
      <c r="B2274" s="815" t="s">
        <v>681</v>
      </c>
      <c r="C2274" s="815" t="s">
        <v>810</v>
      </c>
      <c r="D2274" s="815" t="s">
        <v>812</v>
      </c>
      <c r="E2274" s="816">
        <v>1117</v>
      </c>
      <c r="P2274" s="815" t="s">
        <v>957</v>
      </c>
      <c r="Q2274" s="816">
        <v>4</v>
      </c>
      <c r="R2274" s="816">
        <v>1372</v>
      </c>
    </row>
    <row r="2275" spans="1:18" ht="15">
      <c r="A2275" s="815" t="s">
        <v>984</v>
      </c>
      <c r="B2275" s="815" t="s">
        <v>681</v>
      </c>
      <c r="C2275" s="815" t="s">
        <v>810</v>
      </c>
      <c r="D2275" s="815" t="s">
        <v>811</v>
      </c>
      <c r="E2275" s="816">
        <v>769</v>
      </c>
      <c r="P2275" s="815" t="s">
        <v>957</v>
      </c>
      <c r="Q2275" s="816">
        <v>5</v>
      </c>
      <c r="R2275" s="816">
        <v>128</v>
      </c>
    </row>
    <row r="2276" spans="1:18" ht="15">
      <c r="A2276" s="815" t="s">
        <v>984</v>
      </c>
      <c r="B2276" s="815" t="s">
        <v>681</v>
      </c>
      <c r="C2276" s="815" t="s">
        <v>809</v>
      </c>
      <c r="D2276" s="815" t="s">
        <v>812</v>
      </c>
      <c r="E2276" s="816">
        <v>1093</v>
      </c>
      <c r="P2276" s="815" t="s">
        <v>957</v>
      </c>
      <c r="Q2276" s="816">
        <v>6</v>
      </c>
      <c r="R2276" s="816">
        <v>130</v>
      </c>
    </row>
    <row r="2277" spans="1:18" ht="15">
      <c r="A2277" s="815" t="s">
        <v>984</v>
      </c>
      <c r="B2277" s="815" t="s">
        <v>681</v>
      </c>
      <c r="C2277" s="815" t="s">
        <v>809</v>
      </c>
      <c r="D2277" s="815" t="s">
        <v>811</v>
      </c>
      <c r="E2277" s="816">
        <v>607</v>
      </c>
      <c r="P2277" s="815" t="s">
        <v>957</v>
      </c>
      <c r="Q2277" s="816">
        <v>7</v>
      </c>
      <c r="R2277" s="816">
        <v>108</v>
      </c>
    </row>
    <row r="2278" spans="1:18" ht="15">
      <c r="A2278" s="815" t="s">
        <v>984</v>
      </c>
      <c r="B2278" s="815" t="s">
        <v>683</v>
      </c>
      <c r="C2278" s="815" t="s">
        <v>810</v>
      </c>
      <c r="D2278" s="815" t="s">
        <v>812</v>
      </c>
      <c r="E2278" s="816">
        <v>6</v>
      </c>
      <c r="P2278" s="815" t="s">
        <v>957</v>
      </c>
      <c r="Q2278" s="816">
        <v>8</v>
      </c>
      <c r="R2278" s="816">
        <v>60</v>
      </c>
    </row>
    <row r="2279" spans="1:18" ht="15">
      <c r="A2279" s="815" t="s">
        <v>984</v>
      </c>
      <c r="B2279" s="815" t="s">
        <v>683</v>
      </c>
      <c r="C2279" s="815" t="s">
        <v>810</v>
      </c>
      <c r="D2279" s="815" t="s">
        <v>811</v>
      </c>
      <c r="E2279" s="816">
        <v>7</v>
      </c>
      <c r="P2279" s="815" t="s">
        <v>957</v>
      </c>
      <c r="Q2279" s="816">
        <v>9</v>
      </c>
      <c r="R2279" s="816">
        <v>34</v>
      </c>
    </row>
    <row r="2280" spans="1:18" ht="15">
      <c r="A2280" s="815" t="s">
        <v>984</v>
      </c>
      <c r="B2280" s="815" t="s">
        <v>683</v>
      </c>
      <c r="C2280" s="815" t="s">
        <v>809</v>
      </c>
      <c r="D2280" s="815" t="s">
        <v>812</v>
      </c>
      <c r="E2280" s="816">
        <v>6</v>
      </c>
      <c r="P2280" s="815" t="s">
        <v>957</v>
      </c>
      <c r="Q2280" s="816">
        <v>10</v>
      </c>
      <c r="R2280" s="816">
        <v>13</v>
      </c>
    </row>
    <row r="2281" spans="1:18" ht="15">
      <c r="A2281" s="815" t="s">
        <v>984</v>
      </c>
      <c r="B2281" s="815" t="s">
        <v>683</v>
      </c>
      <c r="C2281" s="815" t="s">
        <v>809</v>
      </c>
      <c r="D2281" s="815" t="s">
        <v>811</v>
      </c>
      <c r="E2281" s="816">
        <v>4</v>
      </c>
      <c r="P2281" s="815" t="s">
        <v>957</v>
      </c>
      <c r="Q2281" s="816">
        <v>11</v>
      </c>
      <c r="R2281" s="816">
        <v>5</v>
      </c>
    </row>
    <row r="2282" spans="1:18" ht="15">
      <c r="A2282" s="815" t="s">
        <v>984</v>
      </c>
      <c r="B2282" s="815" t="s">
        <v>815</v>
      </c>
      <c r="C2282" s="815" t="s">
        <v>810</v>
      </c>
      <c r="D2282" s="815" t="s">
        <v>811</v>
      </c>
      <c r="E2282" s="816">
        <v>2</v>
      </c>
      <c r="P2282" s="815" t="s">
        <v>957</v>
      </c>
      <c r="Q2282" s="816">
        <v>12</v>
      </c>
      <c r="R2282" s="816">
        <v>13</v>
      </c>
    </row>
    <row r="2283" spans="1:18" ht="15">
      <c r="A2283" s="815" t="s">
        <v>984</v>
      </c>
      <c r="B2283" s="815" t="s">
        <v>815</v>
      </c>
      <c r="C2283" s="815" t="s">
        <v>809</v>
      </c>
      <c r="D2283" s="815" t="s">
        <v>812</v>
      </c>
      <c r="E2283" s="816">
        <v>1</v>
      </c>
      <c r="P2283" s="815" t="s">
        <v>958</v>
      </c>
      <c r="Q2283" s="816">
        <v>0</v>
      </c>
      <c r="R2283" s="816">
        <v>12</v>
      </c>
    </row>
    <row r="2284" spans="1:18" ht="15">
      <c r="A2284" s="815" t="s">
        <v>984</v>
      </c>
      <c r="B2284" s="815" t="s">
        <v>815</v>
      </c>
      <c r="C2284" s="815" t="s">
        <v>809</v>
      </c>
      <c r="D2284" s="815" t="s">
        <v>811</v>
      </c>
      <c r="E2284" s="816">
        <v>5</v>
      </c>
      <c r="P2284" s="815" t="s">
        <v>958</v>
      </c>
      <c r="Q2284" s="816">
        <v>1</v>
      </c>
      <c r="R2284" s="816">
        <v>75</v>
      </c>
    </row>
    <row r="2285" spans="1:18" ht="15">
      <c r="A2285" s="815" t="s">
        <v>984</v>
      </c>
      <c r="B2285" s="815" t="s">
        <v>814</v>
      </c>
      <c r="C2285" s="815" t="s">
        <v>810</v>
      </c>
      <c r="D2285" s="815" t="s">
        <v>811</v>
      </c>
      <c r="E2285" s="816">
        <v>1</v>
      </c>
      <c r="P2285" s="815" t="s">
        <v>958</v>
      </c>
      <c r="Q2285" s="816">
        <v>2</v>
      </c>
      <c r="R2285" s="816">
        <v>195</v>
      </c>
    </row>
    <row r="2286" spans="1:18" ht="15">
      <c r="A2286" s="815" t="s">
        <v>984</v>
      </c>
      <c r="B2286" s="815" t="s">
        <v>814</v>
      </c>
      <c r="C2286" s="815" t="s">
        <v>809</v>
      </c>
      <c r="D2286" s="815" t="s">
        <v>811</v>
      </c>
      <c r="E2286" s="816">
        <v>2</v>
      </c>
      <c r="P2286" s="815" t="s">
        <v>958</v>
      </c>
      <c r="Q2286" s="816">
        <v>3</v>
      </c>
      <c r="R2286" s="816">
        <v>73</v>
      </c>
    </row>
    <row r="2287" spans="1:18" ht="15">
      <c r="A2287" s="815" t="s">
        <v>984</v>
      </c>
      <c r="B2287" s="815" t="s">
        <v>813</v>
      </c>
      <c r="C2287" s="815" t="s">
        <v>810</v>
      </c>
      <c r="D2287" s="815" t="s">
        <v>812</v>
      </c>
      <c r="E2287" s="816">
        <v>1</v>
      </c>
      <c r="P2287" s="815" t="s">
        <v>958</v>
      </c>
      <c r="Q2287" s="816">
        <v>4</v>
      </c>
      <c r="R2287" s="816">
        <v>942</v>
      </c>
    </row>
    <row r="2288" spans="1:18" ht="15">
      <c r="A2288" s="815" t="s">
        <v>984</v>
      </c>
      <c r="B2288" s="815" t="s">
        <v>997</v>
      </c>
      <c r="C2288" s="815" t="s">
        <v>810</v>
      </c>
      <c r="D2288" s="815" t="s">
        <v>812</v>
      </c>
      <c r="E2288" s="816">
        <v>514</v>
      </c>
      <c r="P2288" s="815" t="s">
        <v>958</v>
      </c>
      <c r="Q2288" s="816">
        <v>5</v>
      </c>
      <c r="R2288" s="816">
        <v>110</v>
      </c>
    </row>
    <row r="2289" spans="1:18" ht="15">
      <c r="A2289" s="815" t="s">
        <v>984</v>
      </c>
      <c r="B2289" s="815" t="s">
        <v>997</v>
      </c>
      <c r="C2289" s="815" t="s">
        <v>810</v>
      </c>
      <c r="D2289" s="815" t="s">
        <v>811</v>
      </c>
      <c r="E2289" s="816">
        <v>477</v>
      </c>
      <c r="P2289" s="815" t="s">
        <v>958</v>
      </c>
      <c r="Q2289" s="816">
        <v>6</v>
      </c>
      <c r="R2289" s="816">
        <v>121</v>
      </c>
    </row>
    <row r="2290" spans="1:18" ht="15">
      <c r="A2290" s="815" t="s">
        <v>984</v>
      </c>
      <c r="B2290" s="815" t="s">
        <v>997</v>
      </c>
      <c r="C2290" s="815" t="s">
        <v>809</v>
      </c>
      <c r="D2290" s="815" t="s">
        <v>812</v>
      </c>
      <c r="E2290" s="816">
        <v>454</v>
      </c>
      <c r="P2290" s="815" t="s">
        <v>958</v>
      </c>
      <c r="Q2290" s="816">
        <v>7</v>
      </c>
      <c r="R2290" s="816">
        <v>96</v>
      </c>
    </row>
    <row r="2291" spans="1:18" ht="15">
      <c r="A2291" s="815" t="s">
        <v>984</v>
      </c>
      <c r="B2291" s="815" t="s">
        <v>997</v>
      </c>
      <c r="C2291" s="815" t="s">
        <v>809</v>
      </c>
      <c r="D2291" s="815" t="s">
        <v>811</v>
      </c>
      <c r="E2291" s="816">
        <v>409</v>
      </c>
      <c r="P2291" s="815" t="s">
        <v>958</v>
      </c>
      <c r="Q2291" s="816">
        <v>8</v>
      </c>
      <c r="R2291" s="816">
        <v>55</v>
      </c>
    </row>
    <row r="2292" spans="1:18" ht="15">
      <c r="A2292" s="815" t="s">
        <v>984</v>
      </c>
      <c r="B2292" s="815" t="s">
        <v>998</v>
      </c>
      <c r="C2292" s="815" t="s">
        <v>810</v>
      </c>
      <c r="D2292" s="815" t="s">
        <v>812</v>
      </c>
      <c r="E2292" s="816">
        <v>7</v>
      </c>
      <c r="P2292" s="815" t="s">
        <v>958</v>
      </c>
      <c r="Q2292" s="816">
        <v>9</v>
      </c>
      <c r="R2292" s="816">
        <v>17</v>
      </c>
    </row>
    <row r="2293" spans="1:18" ht="15">
      <c r="A2293" s="815" t="s">
        <v>984</v>
      </c>
      <c r="B2293" s="815" t="s">
        <v>998</v>
      </c>
      <c r="C2293" s="815" t="s">
        <v>810</v>
      </c>
      <c r="D2293" s="815" t="s">
        <v>811</v>
      </c>
      <c r="E2293" s="816">
        <v>7</v>
      </c>
      <c r="P2293" s="815" t="s">
        <v>958</v>
      </c>
      <c r="Q2293" s="816">
        <v>10</v>
      </c>
      <c r="R2293" s="816">
        <v>13</v>
      </c>
    </row>
    <row r="2294" spans="1:18" ht="15">
      <c r="A2294" s="815" t="s">
        <v>984</v>
      </c>
      <c r="B2294" s="815" t="s">
        <v>998</v>
      </c>
      <c r="C2294" s="815" t="s">
        <v>809</v>
      </c>
      <c r="D2294" s="815" t="s">
        <v>812</v>
      </c>
      <c r="E2294" s="816">
        <v>9</v>
      </c>
      <c r="P2294" s="815" t="s">
        <v>958</v>
      </c>
      <c r="Q2294" s="816">
        <v>11</v>
      </c>
      <c r="R2294" s="816">
        <v>4</v>
      </c>
    </row>
    <row r="2295" spans="1:18" ht="15">
      <c r="A2295" s="815" t="s">
        <v>984</v>
      </c>
      <c r="B2295" s="815" t="s">
        <v>998</v>
      </c>
      <c r="C2295" s="815" t="s">
        <v>809</v>
      </c>
      <c r="D2295" s="815" t="s">
        <v>811</v>
      </c>
      <c r="E2295" s="816">
        <v>15</v>
      </c>
      <c r="P2295" s="815" t="s">
        <v>958</v>
      </c>
      <c r="Q2295" s="816">
        <v>12</v>
      </c>
      <c r="R2295" s="816">
        <v>6</v>
      </c>
    </row>
    <row r="2296" spans="1:18" ht="15">
      <c r="A2296" s="815" t="s">
        <v>966</v>
      </c>
      <c r="B2296" s="815" t="s">
        <v>996</v>
      </c>
      <c r="C2296" s="815" t="s">
        <v>810</v>
      </c>
      <c r="D2296" s="815" t="s">
        <v>812</v>
      </c>
      <c r="E2296" s="816">
        <v>3</v>
      </c>
      <c r="P2296" s="815" t="s">
        <v>959</v>
      </c>
      <c r="Q2296" s="816">
        <v>0</v>
      </c>
      <c r="R2296" s="816">
        <v>4</v>
      </c>
    </row>
    <row r="2297" spans="1:18" ht="15">
      <c r="A2297" s="815" t="s">
        <v>966</v>
      </c>
      <c r="B2297" s="815" t="s">
        <v>996</v>
      </c>
      <c r="C2297" s="815" t="s">
        <v>809</v>
      </c>
      <c r="D2297" s="815" t="s">
        <v>812</v>
      </c>
      <c r="E2297" s="816">
        <v>1</v>
      </c>
      <c r="P2297" s="815" t="s">
        <v>959</v>
      </c>
      <c r="Q2297" s="816">
        <v>1</v>
      </c>
      <c r="R2297" s="816">
        <v>8</v>
      </c>
    </row>
    <row r="2298" spans="1:18" ht="15">
      <c r="A2298" s="815" t="s">
        <v>966</v>
      </c>
      <c r="B2298" s="815" t="s">
        <v>996</v>
      </c>
      <c r="C2298" s="815" t="s">
        <v>809</v>
      </c>
      <c r="D2298" s="815" t="s">
        <v>811</v>
      </c>
      <c r="E2298" s="816">
        <v>2</v>
      </c>
      <c r="P2298" s="815" t="s">
        <v>959</v>
      </c>
      <c r="Q2298" s="816">
        <v>2</v>
      </c>
      <c r="R2298" s="816">
        <v>34</v>
      </c>
    </row>
    <row r="2299" spans="1:18" ht="15">
      <c r="A2299" s="815" t="s">
        <v>966</v>
      </c>
      <c r="B2299" s="815" t="s">
        <v>677</v>
      </c>
      <c r="C2299" s="815" t="s">
        <v>810</v>
      </c>
      <c r="D2299" s="815" t="s">
        <v>812</v>
      </c>
      <c r="E2299" s="816">
        <v>1895</v>
      </c>
      <c r="P2299" s="815" t="s">
        <v>959</v>
      </c>
      <c r="Q2299" s="816">
        <v>3</v>
      </c>
      <c r="R2299" s="816">
        <v>9</v>
      </c>
    </row>
    <row r="2300" spans="1:18" ht="15">
      <c r="A2300" s="815" t="s">
        <v>966</v>
      </c>
      <c r="B2300" s="815" t="s">
        <v>677</v>
      </c>
      <c r="C2300" s="815" t="s">
        <v>810</v>
      </c>
      <c r="D2300" s="815" t="s">
        <v>811</v>
      </c>
      <c r="E2300" s="816">
        <v>1957</v>
      </c>
      <c r="P2300" s="815" t="s">
        <v>959</v>
      </c>
      <c r="Q2300" s="816">
        <v>4</v>
      </c>
      <c r="R2300" s="816">
        <v>127</v>
      </c>
    </row>
    <row r="2301" spans="1:18" ht="15">
      <c r="A2301" s="815" t="s">
        <v>966</v>
      </c>
      <c r="B2301" s="815" t="s">
        <v>677</v>
      </c>
      <c r="C2301" s="815" t="s">
        <v>809</v>
      </c>
      <c r="D2301" s="815" t="s">
        <v>812</v>
      </c>
      <c r="E2301" s="816">
        <v>1847</v>
      </c>
      <c r="P2301" s="815" t="s">
        <v>959</v>
      </c>
      <c r="Q2301" s="816">
        <v>5</v>
      </c>
      <c r="R2301" s="816">
        <v>18</v>
      </c>
    </row>
    <row r="2302" spans="1:18" ht="15">
      <c r="A2302" s="815" t="s">
        <v>966</v>
      </c>
      <c r="B2302" s="815" t="s">
        <v>677</v>
      </c>
      <c r="C2302" s="815" t="s">
        <v>809</v>
      </c>
      <c r="D2302" s="815" t="s">
        <v>811</v>
      </c>
      <c r="E2302" s="816">
        <v>1997</v>
      </c>
      <c r="P2302" s="815" t="s">
        <v>959</v>
      </c>
      <c r="Q2302" s="816">
        <v>6</v>
      </c>
      <c r="R2302" s="816">
        <v>11</v>
      </c>
    </row>
    <row r="2303" spans="1:18" ht="15">
      <c r="A2303" s="815" t="s">
        <v>966</v>
      </c>
      <c r="B2303" s="815" t="s">
        <v>681</v>
      </c>
      <c r="C2303" s="815" t="s">
        <v>810</v>
      </c>
      <c r="D2303" s="815" t="s">
        <v>812</v>
      </c>
      <c r="E2303" s="816">
        <v>1764</v>
      </c>
      <c r="P2303" s="815" t="s">
        <v>959</v>
      </c>
      <c r="Q2303" s="816">
        <v>7</v>
      </c>
      <c r="R2303" s="816">
        <v>11</v>
      </c>
    </row>
    <row r="2304" spans="1:18" ht="15">
      <c r="A2304" s="815" t="s">
        <v>966</v>
      </c>
      <c r="B2304" s="815" t="s">
        <v>681</v>
      </c>
      <c r="C2304" s="815" t="s">
        <v>810</v>
      </c>
      <c r="D2304" s="815" t="s">
        <v>811</v>
      </c>
      <c r="E2304" s="816">
        <v>1436</v>
      </c>
      <c r="P2304" s="815" t="s">
        <v>959</v>
      </c>
      <c r="Q2304" s="816">
        <v>8</v>
      </c>
      <c r="R2304" s="816">
        <v>2</v>
      </c>
    </row>
    <row r="2305" spans="1:18" ht="15">
      <c r="A2305" s="815" t="s">
        <v>966</v>
      </c>
      <c r="B2305" s="815" t="s">
        <v>681</v>
      </c>
      <c r="C2305" s="815" t="s">
        <v>809</v>
      </c>
      <c r="D2305" s="815" t="s">
        <v>812</v>
      </c>
      <c r="E2305" s="816">
        <v>1822</v>
      </c>
      <c r="P2305" s="815" t="s">
        <v>959</v>
      </c>
      <c r="Q2305" s="816">
        <v>10</v>
      </c>
      <c r="R2305" s="816">
        <v>2</v>
      </c>
    </row>
    <row r="2306" spans="1:18" ht="15">
      <c r="A2306" s="815" t="s">
        <v>966</v>
      </c>
      <c r="B2306" s="815" t="s">
        <v>681</v>
      </c>
      <c r="C2306" s="815" t="s">
        <v>809</v>
      </c>
      <c r="D2306" s="815" t="s">
        <v>811</v>
      </c>
      <c r="E2306" s="816">
        <v>1263</v>
      </c>
      <c r="P2306" s="815" t="s">
        <v>960</v>
      </c>
      <c r="Q2306" s="816">
        <v>0</v>
      </c>
      <c r="R2306" s="816">
        <v>4</v>
      </c>
    </row>
    <row r="2307" spans="1:18" ht="15">
      <c r="A2307" s="815" t="s">
        <v>966</v>
      </c>
      <c r="B2307" s="815" t="s">
        <v>683</v>
      </c>
      <c r="C2307" s="815" t="s">
        <v>810</v>
      </c>
      <c r="D2307" s="815" t="s">
        <v>812</v>
      </c>
      <c r="E2307" s="816">
        <v>24</v>
      </c>
      <c r="P2307" s="815" t="s">
        <v>960</v>
      </c>
      <c r="Q2307" s="816">
        <v>1</v>
      </c>
      <c r="R2307" s="816">
        <v>28</v>
      </c>
    </row>
    <row r="2308" spans="1:18" ht="15">
      <c r="A2308" s="815" t="s">
        <v>966</v>
      </c>
      <c r="B2308" s="815" t="s">
        <v>683</v>
      </c>
      <c r="C2308" s="815" t="s">
        <v>810</v>
      </c>
      <c r="D2308" s="815" t="s">
        <v>811</v>
      </c>
      <c r="E2308" s="816">
        <v>5</v>
      </c>
      <c r="P2308" s="815" t="s">
        <v>960</v>
      </c>
      <c r="Q2308" s="816">
        <v>2</v>
      </c>
      <c r="R2308" s="816">
        <v>47</v>
      </c>
    </row>
    <row r="2309" spans="1:18" ht="15">
      <c r="A2309" s="815" t="s">
        <v>966</v>
      </c>
      <c r="B2309" s="815" t="s">
        <v>683</v>
      </c>
      <c r="C2309" s="815" t="s">
        <v>809</v>
      </c>
      <c r="D2309" s="815" t="s">
        <v>812</v>
      </c>
      <c r="E2309" s="816">
        <v>30</v>
      </c>
      <c r="P2309" s="815" t="s">
        <v>960</v>
      </c>
      <c r="Q2309" s="816">
        <v>3</v>
      </c>
      <c r="R2309" s="816">
        <v>24</v>
      </c>
    </row>
    <row r="2310" spans="1:18" ht="15">
      <c r="A2310" s="815" t="s">
        <v>966</v>
      </c>
      <c r="B2310" s="815" t="s">
        <v>683</v>
      </c>
      <c r="C2310" s="815" t="s">
        <v>809</v>
      </c>
      <c r="D2310" s="815" t="s">
        <v>811</v>
      </c>
      <c r="E2310" s="816">
        <v>16</v>
      </c>
      <c r="P2310" s="815" t="s">
        <v>960</v>
      </c>
      <c r="Q2310" s="816">
        <v>4</v>
      </c>
      <c r="R2310" s="816">
        <v>230</v>
      </c>
    </row>
    <row r="2311" spans="1:18" ht="15">
      <c r="A2311" s="815" t="s">
        <v>966</v>
      </c>
      <c r="B2311" s="815" t="s">
        <v>815</v>
      </c>
      <c r="C2311" s="815" t="s">
        <v>809</v>
      </c>
      <c r="D2311" s="815" t="s">
        <v>812</v>
      </c>
      <c r="E2311" s="816">
        <v>1</v>
      </c>
      <c r="P2311" s="815" t="s">
        <v>960</v>
      </c>
      <c r="Q2311" s="816">
        <v>5</v>
      </c>
      <c r="R2311" s="816">
        <v>21</v>
      </c>
    </row>
    <row r="2312" spans="1:18" ht="15">
      <c r="A2312" s="815" t="s">
        <v>966</v>
      </c>
      <c r="B2312" s="815" t="s">
        <v>815</v>
      </c>
      <c r="C2312" s="815" t="s">
        <v>809</v>
      </c>
      <c r="D2312" s="815" t="s">
        <v>811</v>
      </c>
      <c r="E2312" s="816">
        <v>3</v>
      </c>
      <c r="P2312" s="815" t="s">
        <v>960</v>
      </c>
      <c r="Q2312" s="816">
        <v>6</v>
      </c>
      <c r="R2312" s="816">
        <v>14</v>
      </c>
    </row>
    <row r="2313" spans="1:18" ht="15">
      <c r="A2313" s="815" t="s">
        <v>966</v>
      </c>
      <c r="B2313" s="815" t="s">
        <v>814</v>
      </c>
      <c r="C2313" s="815" t="s">
        <v>810</v>
      </c>
      <c r="D2313" s="815" t="s">
        <v>811</v>
      </c>
      <c r="E2313" s="816">
        <v>1</v>
      </c>
      <c r="P2313" s="815" t="s">
        <v>960</v>
      </c>
      <c r="Q2313" s="816">
        <v>7</v>
      </c>
      <c r="R2313" s="816">
        <v>21</v>
      </c>
    </row>
    <row r="2314" spans="1:18" ht="15">
      <c r="A2314" s="815" t="s">
        <v>966</v>
      </c>
      <c r="B2314" s="815" t="s">
        <v>814</v>
      </c>
      <c r="C2314" s="815" t="s">
        <v>809</v>
      </c>
      <c r="D2314" s="815" t="s">
        <v>811</v>
      </c>
      <c r="E2314" s="816">
        <v>6</v>
      </c>
      <c r="P2314" s="815" t="s">
        <v>960</v>
      </c>
      <c r="Q2314" s="816">
        <v>8</v>
      </c>
      <c r="R2314" s="816">
        <v>10</v>
      </c>
    </row>
    <row r="2315" spans="1:18" ht="15">
      <c r="A2315" s="815" t="s">
        <v>966</v>
      </c>
      <c r="B2315" s="815" t="s">
        <v>997</v>
      </c>
      <c r="C2315" s="815" t="s">
        <v>810</v>
      </c>
      <c r="D2315" s="815" t="s">
        <v>812</v>
      </c>
      <c r="E2315" s="816">
        <v>533</v>
      </c>
      <c r="P2315" s="815" t="s">
        <v>960</v>
      </c>
      <c r="Q2315" s="816">
        <v>9</v>
      </c>
      <c r="R2315" s="816">
        <v>10</v>
      </c>
    </row>
    <row r="2316" spans="1:18" ht="15">
      <c r="A2316" s="815" t="s">
        <v>966</v>
      </c>
      <c r="B2316" s="815" t="s">
        <v>997</v>
      </c>
      <c r="C2316" s="815" t="s">
        <v>810</v>
      </c>
      <c r="D2316" s="815" t="s">
        <v>811</v>
      </c>
      <c r="E2316" s="816">
        <v>511</v>
      </c>
      <c r="P2316" s="815" t="s">
        <v>960</v>
      </c>
      <c r="Q2316" s="816">
        <v>10</v>
      </c>
      <c r="R2316" s="816">
        <v>3</v>
      </c>
    </row>
    <row r="2317" spans="1:18" ht="15">
      <c r="A2317" s="815" t="s">
        <v>966</v>
      </c>
      <c r="B2317" s="815" t="s">
        <v>997</v>
      </c>
      <c r="C2317" s="815" t="s">
        <v>809</v>
      </c>
      <c r="D2317" s="815" t="s">
        <v>812</v>
      </c>
      <c r="E2317" s="816">
        <v>461</v>
      </c>
      <c r="P2317" s="815" t="s">
        <v>960</v>
      </c>
      <c r="Q2317" s="816">
        <v>12</v>
      </c>
      <c r="R2317" s="816">
        <v>3</v>
      </c>
    </row>
    <row r="2318" spans="1:18" ht="15">
      <c r="A2318" s="815" t="s">
        <v>966</v>
      </c>
      <c r="B2318" s="815" t="s">
        <v>997</v>
      </c>
      <c r="C2318" s="815" t="s">
        <v>809</v>
      </c>
      <c r="D2318" s="815" t="s">
        <v>811</v>
      </c>
      <c r="E2318" s="816">
        <v>505</v>
      </c>
      <c r="P2318" s="815" t="s">
        <v>940</v>
      </c>
      <c r="Q2318" s="816">
        <v>1</v>
      </c>
      <c r="R2318" s="816">
        <v>2</v>
      </c>
    </row>
    <row r="2319" spans="1:18" ht="15">
      <c r="A2319" s="815" t="s">
        <v>966</v>
      </c>
      <c r="B2319" s="815" t="s">
        <v>998</v>
      </c>
      <c r="C2319" s="815" t="s">
        <v>810</v>
      </c>
      <c r="D2319" s="815" t="s">
        <v>812</v>
      </c>
      <c r="E2319" s="816">
        <v>1</v>
      </c>
      <c r="P2319" s="815" t="s">
        <v>940</v>
      </c>
      <c r="Q2319" s="816">
        <v>2</v>
      </c>
      <c r="R2319" s="816">
        <v>4</v>
      </c>
    </row>
    <row r="2320" spans="1:18" ht="15">
      <c r="A2320" s="815" t="s">
        <v>966</v>
      </c>
      <c r="B2320" s="815" t="s">
        <v>998</v>
      </c>
      <c r="C2320" s="815" t="s">
        <v>810</v>
      </c>
      <c r="D2320" s="815" t="s">
        <v>811</v>
      </c>
      <c r="E2320" s="816">
        <v>1</v>
      </c>
      <c r="P2320" s="815" t="s">
        <v>940</v>
      </c>
      <c r="Q2320" s="816">
        <v>3</v>
      </c>
      <c r="R2320" s="816">
        <v>3</v>
      </c>
    </row>
    <row r="2321" spans="1:18" ht="15">
      <c r="A2321" s="815" t="s">
        <v>966</v>
      </c>
      <c r="B2321" s="815" t="s">
        <v>998</v>
      </c>
      <c r="C2321" s="815" t="s">
        <v>809</v>
      </c>
      <c r="D2321" s="815" t="s">
        <v>812</v>
      </c>
      <c r="E2321" s="816">
        <v>1</v>
      </c>
      <c r="P2321" s="815" t="s">
        <v>940</v>
      </c>
      <c r="Q2321" s="816">
        <v>4</v>
      </c>
      <c r="R2321" s="816">
        <v>42</v>
      </c>
    </row>
    <row r="2322" spans="1:18" ht="15">
      <c r="A2322" s="815" t="s">
        <v>966</v>
      </c>
      <c r="B2322" s="815" t="s">
        <v>998</v>
      </c>
      <c r="C2322" s="815" t="s">
        <v>809</v>
      </c>
      <c r="D2322" s="815" t="s">
        <v>811</v>
      </c>
      <c r="E2322" s="816">
        <v>3</v>
      </c>
      <c r="P2322" s="815" t="s">
        <v>940</v>
      </c>
      <c r="Q2322" s="816">
        <v>5</v>
      </c>
      <c r="R2322" s="816">
        <v>6</v>
      </c>
    </row>
    <row r="2323" spans="1:18" ht="15">
      <c r="A2323" s="815" t="s">
        <v>920</v>
      </c>
      <c r="B2323" s="815" t="s">
        <v>677</v>
      </c>
      <c r="C2323" s="815" t="s">
        <v>810</v>
      </c>
      <c r="D2323" s="815" t="s">
        <v>812</v>
      </c>
      <c r="E2323" s="816">
        <v>905</v>
      </c>
      <c r="P2323" s="815" t="s">
        <v>940</v>
      </c>
      <c r="Q2323" s="816">
        <v>6</v>
      </c>
      <c r="R2323" s="816">
        <v>6</v>
      </c>
    </row>
    <row r="2324" spans="1:18" ht="15">
      <c r="A2324" s="815" t="s">
        <v>920</v>
      </c>
      <c r="B2324" s="815" t="s">
        <v>677</v>
      </c>
      <c r="C2324" s="815" t="s">
        <v>810</v>
      </c>
      <c r="D2324" s="815" t="s">
        <v>811</v>
      </c>
      <c r="E2324" s="816">
        <v>921</v>
      </c>
      <c r="P2324" s="815" t="s">
        <v>940</v>
      </c>
      <c r="Q2324" s="816">
        <v>7</v>
      </c>
      <c r="R2324" s="816">
        <v>4</v>
      </c>
    </row>
    <row r="2325" spans="1:18" ht="15">
      <c r="A2325" s="815" t="s">
        <v>920</v>
      </c>
      <c r="B2325" s="815" t="s">
        <v>677</v>
      </c>
      <c r="C2325" s="815" t="s">
        <v>809</v>
      </c>
      <c r="D2325" s="815" t="s">
        <v>812</v>
      </c>
      <c r="E2325" s="816">
        <v>989</v>
      </c>
      <c r="P2325" s="815" t="s">
        <v>870</v>
      </c>
      <c r="Q2325" s="816">
        <v>1</v>
      </c>
      <c r="R2325" s="816">
        <v>7</v>
      </c>
    </row>
    <row r="2326" spans="1:18" ht="15">
      <c r="A2326" s="815" t="s">
        <v>920</v>
      </c>
      <c r="B2326" s="815" t="s">
        <v>677</v>
      </c>
      <c r="C2326" s="815" t="s">
        <v>809</v>
      </c>
      <c r="D2326" s="815" t="s">
        <v>811</v>
      </c>
      <c r="E2326" s="816">
        <v>837</v>
      </c>
      <c r="P2326" s="815" t="s">
        <v>870</v>
      </c>
      <c r="Q2326" s="816">
        <v>2</v>
      </c>
      <c r="R2326" s="816">
        <v>18</v>
      </c>
    </row>
    <row r="2327" spans="1:18" ht="15">
      <c r="A2327" s="815" t="s">
        <v>920</v>
      </c>
      <c r="B2327" s="815" t="s">
        <v>681</v>
      </c>
      <c r="C2327" s="815" t="s">
        <v>810</v>
      </c>
      <c r="D2327" s="815" t="s">
        <v>812</v>
      </c>
      <c r="E2327" s="816">
        <v>404</v>
      </c>
      <c r="P2327" s="815" t="s">
        <v>870</v>
      </c>
      <c r="Q2327" s="816">
        <v>3</v>
      </c>
      <c r="R2327" s="816">
        <v>4</v>
      </c>
    </row>
    <row r="2328" spans="1:18" ht="15">
      <c r="A2328" s="815" t="s">
        <v>920</v>
      </c>
      <c r="B2328" s="815" t="s">
        <v>681</v>
      </c>
      <c r="C2328" s="815" t="s">
        <v>810</v>
      </c>
      <c r="D2328" s="815" t="s">
        <v>811</v>
      </c>
      <c r="E2328" s="816">
        <v>286</v>
      </c>
      <c r="P2328" s="815" t="s">
        <v>870</v>
      </c>
      <c r="Q2328" s="816">
        <v>4</v>
      </c>
      <c r="R2328" s="816">
        <v>89</v>
      </c>
    </row>
    <row r="2329" spans="1:18" ht="15">
      <c r="A2329" s="815" t="s">
        <v>920</v>
      </c>
      <c r="B2329" s="815" t="s">
        <v>681</v>
      </c>
      <c r="C2329" s="815" t="s">
        <v>809</v>
      </c>
      <c r="D2329" s="815" t="s">
        <v>812</v>
      </c>
      <c r="E2329" s="816">
        <v>525</v>
      </c>
      <c r="P2329" s="815" t="s">
        <v>870</v>
      </c>
      <c r="Q2329" s="816">
        <v>5</v>
      </c>
      <c r="R2329" s="816">
        <v>3</v>
      </c>
    </row>
    <row r="2330" spans="1:18" ht="15">
      <c r="A2330" s="815" t="s">
        <v>920</v>
      </c>
      <c r="B2330" s="815" t="s">
        <v>681</v>
      </c>
      <c r="C2330" s="815" t="s">
        <v>809</v>
      </c>
      <c r="D2330" s="815" t="s">
        <v>811</v>
      </c>
      <c r="E2330" s="816">
        <v>283</v>
      </c>
      <c r="P2330" s="815" t="s">
        <v>870</v>
      </c>
      <c r="Q2330" s="816">
        <v>6</v>
      </c>
      <c r="R2330" s="816">
        <v>11</v>
      </c>
    </row>
    <row r="2331" spans="1:18" ht="15">
      <c r="A2331" s="815" t="s">
        <v>920</v>
      </c>
      <c r="B2331" s="815" t="s">
        <v>683</v>
      </c>
      <c r="C2331" s="815" t="s">
        <v>810</v>
      </c>
      <c r="D2331" s="815" t="s">
        <v>812</v>
      </c>
      <c r="E2331" s="816">
        <v>1</v>
      </c>
      <c r="P2331" s="815" t="s">
        <v>870</v>
      </c>
      <c r="Q2331" s="816">
        <v>7</v>
      </c>
      <c r="R2331" s="816">
        <v>3</v>
      </c>
    </row>
    <row r="2332" spans="1:18" ht="15">
      <c r="A2332" s="815" t="s">
        <v>920</v>
      </c>
      <c r="B2332" s="815" t="s">
        <v>815</v>
      </c>
      <c r="C2332" s="815" t="s">
        <v>809</v>
      </c>
      <c r="D2332" s="815" t="s">
        <v>812</v>
      </c>
      <c r="E2332" s="816">
        <v>2</v>
      </c>
      <c r="P2332" s="815" t="s">
        <v>870</v>
      </c>
      <c r="Q2332" s="816">
        <v>8</v>
      </c>
      <c r="R2332" s="816">
        <v>6</v>
      </c>
    </row>
    <row r="2333" spans="1:18" ht="15">
      <c r="A2333" s="815" t="s">
        <v>920</v>
      </c>
      <c r="B2333" s="815" t="s">
        <v>815</v>
      </c>
      <c r="C2333" s="815" t="s">
        <v>809</v>
      </c>
      <c r="D2333" s="815" t="s">
        <v>811</v>
      </c>
      <c r="E2333" s="816">
        <v>1</v>
      </c>
      <c r="P2333" s="815" t="s">
        <v>870</v>
      </c>
      <c r="Q2333" s="816">
        <v>9</v>
      </c>
      <c r="R2333" s="816">
        <v>2</v>
      </c>
    </row>
    <row r="2334" spans="1:18" ht="15">
      <c r="A2334" s="815" t="s">
        <v>920</v>
      </c>
      <c r="B2334" s="815" t="s">
        <v>814</v>
      </c>
      <c r="C2334" s="815" t="s">
        <v>810</v>
      </c>
      <c r="D2334" s="815" t="s">
        <v>812</v>
      </c>
      <c r="E2334" s="816">
        <v>1</v>
      </c>
      <c r="P2334" s="815" t="s">
        <v>870</v>
      </c>
      <c r="Q2334" s="816">
        <v>10</v>
      </c>
      <c r="R2334" s="816">
        <v>1</v>
      </c>
    </row>
    <row r="2335" spans="1:18" ht="15">
      <c r="A2335" s="815" t="s">
        <v>920</v>
      </c>
      <c r="B2335" s="815" t="s">
        <v>814</v>
      </c>
      <c r="C2335" s="815" t="s">
        <v>809</v>
      </c>
      <c r="D2335" s="815" t="s">
        <v>811</v>
      </c>
      <c r="E2335" s="816">
        <v>1</v>
      </c>
      <c r="P2335" s="815" t="s">
        <v>961</v>
      </c>
      <c r="Q2335" s="816">
        <v>0</v>
      </c>
      <c r="R2335" s="816">
        <v>29</v>
      </c>
    </row>
    <row r="2336" spans="1:18" ht="15">
      <c r="A2336" s="815" t="s">
        <v>920</v>
      </c>
      <c r="B2336" s="815" t="s">
        <v>997</v>
      </c>
      <c r="C2336" s="815" t="s">
        <v>810</v>
      </c>
      <c r="D2336" s="815" t="s">
        <v>812</v>
      </c>
      <c r="E2336" s="816">
        <v>286</v>
      </c>
      <c r="P2336" s="815" t="s">
        <v>961</v>
      </c>
      <c r="Q2336" s="816">
        <v>1</v>
      </c>
      <c r="R2336" s="816">
        <v>119</v>
      </c>
    </row>
    <row r="2337" spans="1:18" ht="15">
      <c r="A2337" s="815" t="s">
        <v>920</v>
      </c>
      <c r="B2337" s="815" t="s">
        <v>997</v>
      </c>
      <c r="C2337" s="815" t="s">
        <v>810</v>
      </c>
      <c r="D2337" s="815" t="s">
        <v>811</v>
      </c>
      <c r="E2337" s="816">
        <v>221</v>
      </c>
      <c r="P2337" s="815" t="s">
        <v>961</v>
      </c>
      <c r="Q2337" s="816">
        <v>2</v>
      </c>
      <c r="R2337" s="816">
        <v>248</v>
      </c>
    </row>
    <row r="2338" spans="1:18" ht="15">
      <c r="A2338" s="815" t="s">
        <v>920</v>
      </c>
      <c r="B2338" s="815" t="s">
        <v>997</v>
      </c>
      <c r="C2338" s="815" t="s">
        <v>809</v>
      </c>
      <c r="D2338" s="815" t="s">
        <v>812</v>
      </c>
      <c r="E2338" s="816">
        <v>287</v>
      </c>
      <c r="P2338" s="815" t="s">
        <v>961</v>
      </c>
      <c r="Q2338" s="816">
        <v>3</v>
      </c>
      <c r="R2338" s="816">
        <v>101</v>
      </c>
    </row>
    <row r="2339" spans="1:18" ht="15">
      <c r="A2339" s="815" t="s">
        <v>920</v>
      </c>
      <c r="B2339" s="815" t="s">
        <v>997</v>
      </c>
      <c r="C2339" s="815" t="s">
        <v>809</v>
      </c>
      <c r="D2339" s="815" t="s">
        <v>811</v>
      </c>
      <c r="E2339" s="816">
        <v>242</v>
      </c>
      <c r="P2339" s="815" t="s">
        <v>961</v>
      </c>
      <c r="Q2339" s="816">
        <v>4</v>
      </c>
      <c r="R2339" s="816">
        <v>1191</v>
      </c>
    </row>
    <row r="2340" spans="1:18" ht="15">
      <c r="A2340" s="815" t="s">
        <v>920</v>
      </c>
      <c r="B2340" s="815" t="s">
        <v>998</v>
      </c>
      <c r="C2340" s="815" t="s">
        <v>810</v>
      </c>
      <c r="D2340" s="815" t="s">
        <v>812</v>
      </c>
      <c r="E2340" s="816">
        <v>3</v>
      </c>
      <c r="P2340" s="815" t="s">
        <v>961</v>
      </c>
      <c r="Q2340" s="816">
        <v>5</v>
      </c>
      <c r="R2340" s="816">
        <v>132</v>
      </c>
    </row>
    <row r="2341" spans="1:18" ht="15">
      <c r="A2341" s="815" t="s">
        <v>920</v>
      </c>
      <c r="B2341" s="815" t="s">
        <v>998</v>
      </c>
      <c r="C2341" s="815" t="s">
        <v>810</v>
      </c>
      <c r="D2341" s="815" t="s">
        <v>811</v>
      </c>
      <c r="E2341" s="816">
        <v>3</v>
      </c>
      <c r="P2341" s="815" t="s">
        <v>961</v>
      </c>
      <c r="Q2341" s="816">
        <v>6</v>
      </c>
      <c r="R2341" s="816">
        <v>92</v>
      </c>
    </row>
    <row r="2342" spans="1:18" ht="15">
      <c r="A2342" s="815" t="s">
        <v>920</v>
      </c>
      <c r="B2342" s="815" t="s">
        <v>998</v>
      </c>
      <c r="C2342" s="815" t="s">
        <v>809</v>
      </c>
      <c r="D2342" s="815" t="s">
        <v>812</v>
      </c>
      <c r="E2342" s="816">
        <v>3</v>
      </c>
      <c r="P2342" s="815" t="s">
        <v>961</v>
      </c>
      <c r="Q2342" s="816">
        <v>7</v>
      </c>
      <c r="R2342" s="816">
        <v>69</v>
      </c>
    </row>
    <row r="2343" spans="1:18" ht="15">
      <c r="A2343" s="815" t="s">
        <v>920</v>
      </c>
      <c r="B2343" s="815" t="s">
        <v>998</v>
      </c>
      <c r="C2343" s="815" t="s">
        <v>809</v>
      </c>
      <c r="D2343" s="815" t="s">
        <v>811</v>
      </c>
      <c r="E2343" s="816">
        <v>1</v>
      </c>
      <c r="P2343" s="815" t="s">
        <v>961</v>
      </c>
      <c r="Q2343" s="816">
        <v>8</v>
      </c>
      <c r="R2343" s="816">
        <v>48</v>
      </c>
    </row>
    <row r="2344" spans="1:18" ht="15">
      <c r="A2344" s="815" t="s">
        <v>982</v>
      </c>
      <c r="B2344" s="815" t="s">
        <v>677</v>
      </c>
      <c r="C2344" s="815" t="s">
        <v>810</v>
      </c>
      <c r="D2344" s="815" t="s">
        <v>812</v>
      </c>
      <c r="E2344" s="816">
        <v>1224</v>
      </c>
      <c r="P2344" s="815" t="s">
        <v>961</v>
      </c>
      <c r="Q2344" s="816">
        <v>9</v>
      </c>
      <c r="R2344" s="816">
        <v>27</v>
      </c>
    </row>
    <row r="2345" spans="1:18" ht="15">
      <c r="A2345" s="815" t="s">
        <v>982</v>
      </c>
      <c r="B2345" s="815" t="s">
        <v>677</v>
      </c>
      <c r="C2345" s="815" t="s">
        <v>810</v>
      </c>
      <c r="D2345" s="815" t="s">
        <v>811</v>
      </c>
      <c r="E2345" s="816">
        <v>2226</v>
      </c>
      <c r="P2345" s="815" t="s">
        <v>961</v>
      </c>
      <c r="Q2345" s="816">
        <v>10</v>
      </c>
      <c r="R2345" s="816">
        <v>12</v>
      </c>
    </row>
    <row r="2346" spans="1:18" ht="15">
      <c r="A2346" s="815" t="s">
        <v>982</v>
      </c>
      <c r="B2346" s="815" t="s">
        <v>677</v>
      </c>
      <c r="C2346" s="815" t="s">
        <v>809</v>
      </c>
      <c r="D2346" s="815" t="s">
        <v>812</v>
      </c>
      <c r="E2346" s="816">
        <v>1278</v>
      </c>
      <c r="P2346" s="815" t="s">
        <v>961</v>
      </c>
      <c r="Q2346" s="816">
        <v>11</v>
      </c>
      <c r="R2346" s="816">
        <v>9</v>
      </c>
    </row>
    <row r="2347" spans="1:18" ht="15">
      <c r="A2347" s="815" t="s">
        <v>982</v>
      </c>
      <c r="B2347" s="815" t="s">
        <v>677</v>
      </c>
      <c r="C2347" s="815" t="s">
        <v>809</v>
      </c>
      <c r="D2347" s="815" t="s">
        <v>811</v>
      </c>
      <c r="E2347" s="816">
        <v>1934</v>
      </c>
      <c r="P2347" s="815" t="s">
        <v>961</v>
      </c>
      <c r="Q2347" s="816">
        <v>12</v>
      </c>
      <c r="R2347" s="816">
        <v>5</v>
      </c>
    </row>
    <row r="2348" spans="1:18" ht="15">
      <c r="A2348" s="815" t="s">
        <v>982</v>
      </c>
      <c r="B2348" s="815" t="s">
        <v>681</v>
      </c>
      <c r="C2348" s="815" t="s">
        <v>810</v>
      </c>
      <c r="D2348" s="815" t="s">
        <v>812</v>
      </c>
      <c r="E2348" s="816">
        <v>586</v>
      </c>
      <c r="P2348" s="815" t="s">
        <v>963</v>
      </c>
      <c r="Q2348" s="816">
        <v>0</v>
      </c>
      <c r="R2348" s="816">
        <v>1</v>
      </c>
    </row>
    <row r="2349" spans="1:18" ht="15">
      <c r="A2349" s="815" t="s">
        <v>982</v>
      </c>
      <c r="B2349" s="815" t="s">
        <v>681</v>
      </c>
      <c r="C2349" s="815" t="s">
        <v>810</v>
      </c>
      <c r="D2349" s="815" t="s">
        <v>811</v>
      </c>
      <c r="E2349" s="816">
        <v>810</v>
      </c>
      <c r="P2349" s="815" t="s">
        <v>963</v>
      </c>
      <c r="Q2349" s="816">
        <v>1</v>
      </c>
      <c r="R2349" s="816">
        <v>3</v>
      </c>
    </row>
    <row r="2350" spans="1:18" ht="15">
      <c r="A2350" s="815" t="s">
        <v>982</v>
      </c>
      <c r="B2350" s="815" t="s">
        <v>681</v>
      </c>
      <c r="C2350" s="815" t="s">
        <v>809</v>
      </c>
      <c r="D2350" s="815" t="s">
        <v>812</v>
      </c>
      <c r="E2350" s="816">
        <v>680</v>
      </c>
      <c r="P2350" s="815" t="s">
        <v>963</v>
      </c>
      <c r="Q2350" s="816">
        <v>2</v>
      </c>
      <c r="R2350" s="816">
        <v>7</v>
      </c>
    </row>
    <row r="2351" spans="1:18" ht="15">
      <c r="A2351" s="815" t="s">
        <v>982</v>
      </c>
      <c r="B2351" s="815" t="s">
        <v>681</v>
      </c>
      <c r="C2351" s="815" t="s">
        <v>809</v>
      </c>
      <c r="D2351" s="815" t="s">
        <v>811</v>
      </c>
      <c r="E2351" s="816">
        <v>753</v>
      </c>
      <c r="P2351" s="815" t="s">
        <v>963</v>
      </c>
      <c r="Q2351" s="816">
        <v>3</v>
      </c>
      <c r="R2351" s="816">
        <v>3</v>
      </c>
    </row>
    <row r="2352" spans="1:18" ht="15">
      <c r="A2352" s="815" t="s">
        <v>982</v>
      </c>
      <c r="B2352" s="815" t="s">
        <v>683</v>
      </c>
      <c r="C2352" s="815" t="s">
        <v>810</v>
      </c>
      <c r="D2352" s="815" t="s">
        <v>812</v>
      </c>
      <c r="E2352" s="816">
        <v>3</v>
      </c>
      <c r="P2352" s="815" t="s">
        <v>963</v>
      </c>
      <c r="Q2352" s="816">
        <v>4</v>
      </c>
      <c r="R2352" s="816">
        <v>36</v>
      </c>
    </row>
    <row r="2353" spans="1:18" ht="15">
      <c r="A2353" s="815" t="s">
        <v>982</v>
      </c>
      <c r="B2353" s="815" t="s">
        <v>683</v>
      </c>
      <c r="C2353" s="815" t="s">
        <v>810</v>
      </c>
      <c r="D2353" s="815" t="s">
        <v>811</v>
      </c>
      <c r="E2353" s="816">
        <v>5</v>
      </c>
      <c r="P2353" s="815" t="s">
        <v>963</v>
      </c>
      <c r="Q2353" s="816">
        <v>5</v>
      </c>
      <c r="R2353" s="816">
        <v>9</v>
      </c>
    </row>
    <row r="2354" spans="1:18" ht="15">
      <c r="A2354" s="815" t="s">
        <v>982</v>
      </c>
      <c r="B2354" s="815" t="s">
        <v>683</v>
      </c>
      <c r="C2354" s="815" t="s">
        <v>809</v>
      </c>
      <c r="D2354" s="815" t="s">
        <v>812</v>
      </c>
      <c r="E2354" s="816">
        <v>6</v>
      </c>
      <c r="P2354" s="815" t="s">
        <v>963</v>
      </c>
      <c r="Q2354" s="816">
        <v>6</v>
      </c>
      <c r="R2354" s="816">
        <v>3</v>
      </c>
    </row>
    <row r="2355" spans="1:18" ht="15">
      <c r="A2355" s="815" t="s">
        <v>982</v>
      </c>
      <c r="B2355" s="815" t="s">
        <v>683</v>
      </c>
      <c r="C2355" s="815" t="s">
        <v>809</v>
      </c>
      <c r="D2355" s="815" t="s">
        <v>811</v>
      </c>
      <c r="E2355" s="816">
        <v>7</v>
      </c>
      <c r="P2355" s="815" t="s">
        <v>963</v>
      </c>
      <c r="Q2355" s="816">
        <v>7</v>
      </c>
      <c r="R2355" s="816">
        <v>2</v>
      </c>
    </row>
    <row r="2356" spans="1:18" ht="15">
      <c r="A2356" s="815" t="s">
        <v>982</v>
      </c>
      <c r="B2356" s="815" t="s">
        <v>815</v>
      </c>
      <c r="C2356" s="815" t="s">
        <v>809</v>
      </c>
      <c r="D2356" s="815" t="s">
        <v>811</v>
      </c>
      <c r="E2356" s="816">
        <v>2</v>
      </c>
      <c r="P2356" s="815" t="s">
        <v>963</v>
      </c>
      <c r="Q2356" s="816">
        <v>8</v>
      </c>
      <c r="R2356" s="816">
        <v>1</v>
      </c>
    </row>
    <row r="2357" spans="1:18" ht="15">
      <c r="A2357" s="815" t="s">
        <v>982</v>
      </c>
      <c r="B2357" s="815" t="s">
        <v>813</v>
      </c>
      <c r="C2357" s="815" t="s">
        <v>810</v>
      </c>
      <c r="D2357" s="815" t="s">
        <v>812</v>
      </c>
      <c r="E2357" s="816">
        <v>1</v>
      </c>
      <c r="P2357" s="815" t="s">
        <v>900</v>
      </c>
      <c r="Q2357" s="816">
        <v>4</v>
      </c>
      <c r="R2357" s="816">
        <v>5</v>
      </c>
    </row>
    <row r="2358" spans="1:18" ht="15">
      <c r="A2358" s="815" t="s">
        <v>982</v>
      </c>
      <c r="B2358" s="815" t="s">
        <v>997</v>
      </c>
      <c r="C2358" s="815" t="s">
        <v>810</v>
      </c>
      <c r="D2358" s="815" t="s">
        <v>812</v>
      </c>
      <c r="E2358" s="816">
        <v>1086</v>
      </c>
      <c r="P2358" s="815" t="s">
        <v>900</v>
      </c>
      <c r="Q2358" s="816">
        <v>5</v>
      </c>
      <c r="R2358" s="816">
        <v>1</v>
      </c>
    </row>
    <row r="2359" spans="1:18" ht="15">
      <c r="A2359" s="815" t="s">
        <v>982</v>
      </c>
      <c r="B2359" s="815" t="s">
        <v>997</v>
      </c>
      <c r="C2359" s="815" t="s">
        <v>810</v>
      </c>
      <c r="D2359" s="815" t="s">
        <v>811</v>
      </c>
      <c r="E2359" s="816">
        <v>1721</v>
      </c>
      <c r="P2359" s="815" t="s">
        <v>902</v>
      </c>
      <c r="Q2359" s="816">
        <v>0</v>
      </c>
      <c r="R2359" s="816">
        <v>1</v>
      </c>
    </row>
    <row r="2360" spans="1:18" ht="15">
      <c r="A2360" s="815" t="s">
        <v>982</v>
      </c>
      <c r="B2360" s="815" t="s">
        <v>997</v>
      </c>
      <c r="C2360" s="815" t="s">
        <v>809</v>
      </c>
      <c r="D2360" s="815" t="s">
        <v>812</v>
      </c>
      <c r="E2360" s="816">
        <v>1135</v>
      </c>
      <c r="P2360" s="815" t="s">
        <v>902</v>
      </c>
      <c r="Q2360" s="816">
        <v>1</v>
      </c>
      <c r="R2360" s="816">
        <v>12</v>
      </c>
    </row>
    <row r="2361" spans="1:18" ht="15">
      <c r="A2361" s="815" t="s">
        <v>982</v>
      </c>
      <c r="B2361" s="815" t="s">
        <v>997</v>
      </c>
      <c r="C2361" s="815" t="s">
        <v>809</v>
      </c>
      <c r="D2361" s="815" t="s">
        <v>811</v>
      </c>
      <c r="E2361" s="816">
        <v>1557</v>
      </c>
      <c r="P2361" s="815" t="s">
        <v>902</v>
      </c>
      <c r="Q2361" s="816">
        <v>2</v>
      </c>
      <c r="R2361" s="816">
        <v>13</v>
      </c>
    </row>
    <row r="2362" spans="1:18" ht="15">
      <c r="A2362" s="815" t="s">
        <v>982</v>
      </c>
      <c r="B2362" s="815" t="s">
        <v>998</v>
      </c>
      <c r="C2362" s="815" t="s">
        <v>810</v>
      </c>
      <c r="D2362" s="815" t="s">
        <v>812</v>
      </c>
      <c r="E2362" s="816">
        <v>2</v>
      </c>
      <c r="P2362" s="815" t="s">
        <v>902</v>
      </c>
      <c r="Q2362" s="816">
        <v>3</v>
      </c>
      <c r="R2362" s="816">
        <v>2</v>
      </c>
    </row>
    <row r="2363" spans="1:18" ht="15">
      <c r="A2363" s="815" t="s">
        <v>982</v>
      </c>
      <c r="B2363" s="815" t="s">
        <v>998</v>
      </c>
      <c r="C2363" s="815" t="s">
        <v>810</v>
      </c>
      <c r="D2363" s="815" t="s">
        <v>811</v>
      </c>
      <c r="E2363" s="816">
        <v>2</v>
      </c>
      <c r="P2363" s="815" t="s">
        <v>902</v>
      </c>
      <c r="Q2363" s="816">
        <v>4</v>
      </c>
      <c r="R2363" s="816">
        <v>129</v>
      </c>
    </row>
    <row r="2364" spans="1:18" ht="15">
      <c r="A2364" s="815" t="s">
        <v>982</v>
      </c>
      <c r="B2364" s="815" t="s">
        <v>998</v>
      </c>
      <c r="C2364" s="815" t="s">
        <v>809</v>
      </c>
      <c r="D2364" s="815" t="s">
        <v>812</v>
      </c>
      <c r="E2364" s="816">
        <v>4</v>
      </c>
      <c r="P2364" s="815" t="s">
        <v>902</v>
      </c>
      <c r="Q2364" s="816">
        <v>5</v>
      </c>
      <c r="R2364" s="816">
        <v>15</v>
      </c>
    </row>
    <row r="2365" spans="1:18" ht="15">
      <c r="A2365" s="815" t="s">
        <v>982</v>
      </c>
      <c r="B2365" s="815" t="s">
        <v>998</v>
      </c>
      <c r="C2365" s="815" t="s">
        <v>809</v>
      </c>
      <c r="D2365" s="815" t="s">
        <v>811</v>
      </c>
      <c r="E2365" s="816">
        <v>10</v>
      </c>
      <c r="P2365" s="815" t="s">
        <v>902</v>
      </c>
      <c r="Q2365" s="816">
        <v>6</v>
      </c>
      <c r="R2365" s="816">
        <v>14</v>
      </c>
    </row>
    <row r="2366" spans="1:18" ht="15">
      <c r="A2366" s="815" t="s">
        <v>922</v>
      </c>
      <c r="B2366" s="815" t="s">
        <v>677</v>
      </c>
      <c r="C2366" s="815" t="s">
        <v>810</v>
      </c>
      <c r="D2366" s="815" t="s">
        <v>812</v>
      </c>
      <c r="E2366" s="816">
        <v>1364</v>
      </c>
      <c r="P2366" s="815" t="s">
        <v>902</v>
      </c>
      <c r="Q2366" s="816">
        <v>7</v>
      </c>
      <c r="R2366" s="816">
        <v>13</v>
      </c>
    </row>
    <row r="2367" spans="1:18" ht="15">
      <c r="A2367" s="815" t="s">
        <v>922</v>
      </c>
      <c r="B2367" s="815" t="s">
        <v>677</v>
      </c>
      <c r="C2367" s="815" t="s">
        <v>810</v>
      </c>
      <c r="D2367" s="815" t="s">
        <v>811</v>
      </c>
      <c r="E2367" s="816">
        <v>7873</v>
      </c>
      <c r="P2367" s="815" t="s">
        <v>902</v>
      </c>
      <c r="Q2367" s="816">
        <v>8</v>
      </c>
      <c r="R2367" s="816">
        <v>4</v>
      </c>
    </row>
    <row r="2368" spans="1:18" ht="15">
      <c r="A2368" s="815" t="s">
        <v>922</v>
      </c>
      <c r="B2368" s="815" t="s">
        <v>677</v>
      </c>
      <c r="C2368" s="815" t="s">
        <v>809</v>
      </c>
      <c r="D2368" s="815" t="s">
        <v>812</v>
      </c>
      <c r="E2368" s="816">
        <v>1556</v>
      </c>
      <c r="P2368" s="815" t="s">
        <v>902</v>
      </c>
      <c r="Q2368" s="816">
        <v>9</v>
      </c>
      <c r="R2368" s="816">
        <v>1</v>
      </c>
    </row>
    <row r="2369" spans="1:18" ht="15">
      <c r="A2369" s="815" t="s">
        <v>922</v>
      </c>
      <c r="B2369" s="815" t="s">
        <v>677</v>
      </c>
      <c r="C2369" s="815" t="s">
        <v>809</v>
      </c>
      <c r="D2369" s="815" t="s">
        <v>811</v>
      </c>
      <c r="E2369" s="816">
        <v>6382</v>
      </c>
      <c r="P2369" s="815" t="s">
        <v>902</v>
      </c>
      <c r="Q2369" s="816">
        <v>12</v>
      </c>
      <c r="R2369" s="816">
        <v>1</v>
      </c>
    </row>
    <row r="2370" spans="1:18" ht="15">
      <c r="A2370" s="815" t="s">
        <v>922</v>
      </c>
      <c r="B2370" s="815" t="s">
        <v>681</v>
      </c>
      <c r="C2370" s="815" t="s">
        <v>810</v>
      </c>
      <c r="D2370" s="815" t="s">
        <v>812</v>
      </c>
      <c r="E2370" s="816">
        <v>78</v>
      </c>
      <c r="P2370" s="815" t="s">
        <v>967</v>
      </c>
      <c r="Q2370" s="816">
        <v>0</v>
      </c>
      <c r="R2370" s="816">
        <v>2</v>
      </c>
    </row>
    <row r="2371" spans="1:18" ht="15">
      <c r="A2371" s="815" t="s">
        <v>922</v>
      </c>
      <c r="B2371" s="815" t="s">
        <v>681</v>
      </c>
      <c r="C2371" s="815" t="s">
        <v>810</v>
      </c>
      <c r="D2371" s="815" t="s">
        <v>811</v>
      </c>
      <c r="E2371" s="816">
        <v>554</v>
      </c>
      <c r="P2371" s="815" t="s">
        <v>967</v>
      </c>
      <c r="Q2371" s="816">
        <v>1</v>
      </c>
      <c r="R2371" s="816">
        <v>3</v>
      </c>
    </row>
    <row r="2372" spans="1:18" ht="15">
      <c r="A2372" s="815" t="s">
        <v>922</v>
      </c>
      <c r="B2372" s="815" t="s">
        <v>681</v>
      </c>
      <c r="C2372" s="815" t="s">
        <v>809</v>
      </c>
      <c r="D2372" s="815" t="s">
        <v>812</v>
      </c>
      <c r="E2372" s="816">
        <v>81</v>
      </c>
      <c r="P2372" s="815" t="s">
        <v>967</v>
      </c>
      <c r="Q2372" s="816">
        <v>2</v>
      </c>
      <c r="R2372" s="816">
        <v>12</v>
      </c>
    </row>
    <row r="2373" spans="1:18" ht="15">
      <c r="A2373" s="815" t="s">
        <v>922</v>
      </c>
      <c r="B2373" s="815" t="s">
        <v>681</v>
      </c>
      <c r="C2373" s="815" t="s">
        <v>809</v>
      </c>
      <c r="D2373" s="815" t="s">
        <v>811</v>
      </c>
      <c r="E2373" s="816">
        <v>458</v>
      </c>
      <c r="P2373" s="815" t="s">
        <v>967</v>
      </c>
      <c r="Q2373" s="816">
        <v>3</v>
      </c>
      <c r="R2373" s="816">
        <v>3</v>
      </c>
    </row>
    <row r="2374" spans="1:18" ht="15">
      <c r="A2374" s="815" t="s">
        <v>922</v>
      </c>
      <c r="B2374" s="815" t="s">
        <v>683</v>
      </c>
      <c r="C2374" s="815" t="s">
        <v>810</v>
      </c>
      <c r="D2374" s="815" t="s">
        <v>812</v>
      </c>
      <c r="E2374" s="816">
        <v>1</v>
      </c>
      <c r="P2374" s="815" t="s">
        <v>967</v>
      </c>
      <c r="Q2374" s="816">
        <v>4</v>
      </c>
      <c r="R2374" s="816">
        <v>33</v>
      </c>
    </row>
    <row r="2375" spans="1:18" ht="15">
      <c r="A2375" s="815" t="s">
        <v>922</v>
      </c>
      <c r="B2375" s="815" t="s">
        <v>683</v>
      </c>
      <c r="C2375" s="815" t="s">
        <v>810</v>
      </c>
      <c r="D2375" s="815" t="s">
        <v>811</v>
      </c>
      <c r="E2375" s="816">
        <v>1</v>
      </c>
      <c r="P2375" s="815" t="s">
        <v>967</v>
      </c>
      <c r="Q2375" s="816">
        <v>5</v>
      </c>
      <c r="R2375" s="816">
        <v>4</v>
      </c>
    </row>
    <row r="2376" spans="1:18" ht="15">
      <c r="A2376" s="815" t="s">
        <v>922</v>
      </c>
      <c r="B2376" s="815" t="s">
        <v>815</v>
      </c>
      <c r="C2376" s="815" t="s">
        <v>810</v>
      </c>
      <c r="D2376" s="815" t="s">
        <v>812</v>
      </c>
      <c r="E2376" s="816">
        <v>2</v>
      </c>
      <c r="P2376" s="815" t="s">
        <v>967</v>
      </c>
      <c r="Q2376" s="816">
        <v>6</v>
      </c>
      <c r="R2376" s="816">
        <v>2</v>
      </c>
    </row>
    <row r="2377" spans="1:18" ht="15">
      <c r="A2377" s="815" t="s">
        <v>922</v>
      </c>
      <c r="B2377" s="815" t="s">
        <v>815</v>
      </c>
      <c r="C2377" s="815" t="s">
        <v>810</v>
      </c>
      <c r="D2377" s="815" t="s">
        <v>811</v>
      </c>
      <c r="E2377" s="816">
        <v>2</v>
      </c>
      <c r="P2377" s="815" t="s">
        <v>967</v>
      </c>
      <c r="Q2377" s="816">
        <v>7</v>
      </c>
      <c r="R2377" s="816">
        <v>1</v>
      </c>
    </row>
    <row r="2378" spans="1:18" ht="15">
      <c r="A2378" s="815" t="s">
        <v>922</v>
      </c>
      <c r="B2378" s="815" t="s">
        <v>815</v>
      </c>
      <c r="C2378" s="815" t="s">
        <v>809</v>
      </c>
      <c r="D2378" s="815" t="s">
        <v>812</v>
      </c>
      <c r="E2378" s="816">
        <v>2</v>
      </c>
      <c r="P2378" s="815" t="s">
        <v>967</v>
      </c>
      <c r="Q2378" s="816">
        <v>9</v>
      </c>
      <c r="R2378" s="816">
        <v>1</v>
      </c>
    </row>
    <row r="2379" spans="1:18" ht="15">
      <c r="A2379" s="815" t="s">
        <v>922</v>
      </c>
      <c r="B2379" s="815" t="s">
        <v>815</v>
      </c>
      <c r="C2379" s="815" t="s">
        <v>809</v>
      </c>
      <c r="D2379" s="815" t="s">
        <v>811</v>
      </c>
      <c r="E2379" s="816">
        <v>7</v>
      </c>
      <c r="P2379" s="815" t="s">
        <v>904</v>
      </c>
      <c r="Q2379" s="816">
        <v>0</v>
      </c>
      <c r="R2379" s="816">
        <v>6</v>
      </c>
    </row>
    <row r="2380" spans="1:18" ht="15">
      <c r="A2380" s="815" t="s">
        <v>922</v>
      </c>
      <c r="B2380" s="815" t="s">
        <v>814</v>
      </c>
      <c r="C2380" s="815" t="s">
        <v>809</v>
      </c>
      <c r="D2380" s="815" t="s">
        <v>812</v>
      </c>
      <c r="E2380" s="816">
        <v>1</v>
      </c>
      <c r="P2380" s="815" t="s">
        <v>904</v>
      </c>
      <c r="Q2380" s="816">
        <v>1</v>
      </c>
      <c r="R2380" s="816">
        <v>14</v>
      </c>
    </row>
    <row r="2381" spans="1:18" ht="15">
      <c r="A2381" s="815" t="s">
        <v>922</v>
      </c>
      <c r="B2381" s="815" t="s">
        <v>997</v>
      </c>
      <c r="C2381" s="815" t="s">
        <v>810</v>
      </c>
      <c r="D2381" s="815" t="s">
        <v>812</v>
      </c>
      <c r="E2381" s="816">
        <v>832</v>
      </c>
      <c r="P2381" s="815" t="s">
        <v>904</v>
      </c>
      <c r="Q2381" s="816">
        <v>2</v>
      </c>
      <c r="R2381" s="816">
        <v>48</v>
      </c>
    </row>
    <row r="2382" spans="1:18" ht="15">
      <c r="A2382" s="815" t="s">
        <v>922</v>
      </c>
      <c r="B2382" s="815" t="s">
        <v>997</v>
      </c>
      <c r="C2382" s="815" t="s">
        <v>810</v>
      </c>
      <c r="D2382" s="815" t="s">
        <v>811</v>
      </c>
      <c r="E2382" s="816">
        <v>2285</v>
      </c>
      <c r="P2382" s="815" t="s">
        <v>904</v>
      </c>
      <c r="Q2382" s="816">
        <v>3</v>
      </c>
      <c r="R2382" s="816">
        <v>26</v>
      </c>
    </row>
    <row r="2383" spans="1:18" ht="15">
      <c r="A2383" s="815" t="s">
        <v>922</v>
      </c>
      <c r="B2383" s="815" t="s">
        <v>997</v>
      </c>
      <c r="C2383" s="815" t="s">
        <v>809</v>
      </c>
      <c r="D2383" s="815" t="s">
        <v>812</v>
      </c>
      <c r="E2383" s="816">
        <v>824</v>
      </c>
      <c r="P2383" s="815" t="s">
        <v>904</v>
      </c>
      <c r="Q2383" s="816">
        <v>4</v>
      </c>
      <c r="R2383" s="816">
        <v>273</v>
      </c>
    </row>
    <row r="2384" spans="1:18" ht="15">
      <c r="A2384" s="815" t="s">
        <v>922</v>
      </c>
      <c r="B2384" s="815" t="s">
        <v>997</v>
      </c>
      <c r="C2384" s="815" t="s">
        <v>809</v>
      </c>
      <c r="D2384" s="815" t="s">
        <v>811</v>
      </c>
      <c r="E2384" s="816">
        <v>1623</v>
      </c>
      <c r="P2384" s="815" t="s">
        <v>904</v>
      </c>
      <c r="Q2384" s="816">
        <v>5</v>
      </c>
      <c r="R2384" s="816">
        <v>28</v>
      </c>
    </row>
    <row r="2385" spans="1:18" ht="15">
      <c r="A2385" s="815" t="s">
        <v>922</v>
      </c>
      <c r="B2385" s="815" t="s">
        <v>998</v>
      </c>
      <c r="C2385" s="815" t="s">
        <v>810</v>
      </c>
      <c r="D2385" s="815" t="s">
        <v>811</v>
      </c>
      <c r="E2385" s="816">
        <v>6</v>
      </c>
      <c r="P2385" s="815" t="s">
        <v>904</v>
      </c>
      <c r="Q2385" s="816">
        <v>6</v>
      </c>
      <c r="R2385" s="816">
        <v>15</v>
      </c>
    </row>
    <row r="2386" spans="1:18" ht="15">
      <c r="A2386" s="815" t="s">
        <v>922</v>
      </c>
      <c r="B2386" s="815" t="s">
        <v>998</v>
      </c>
      <c r="C2386" s="815" t="s">
        <v>809</v>
      </c>
      <c r="D2386" s="815" t="s">
        <v>812</v>
      </c>
      <c r="E2386" s="816">
        <v>1</v>
      </c>
      <c r="P2386" s="815" t="s">
        <v>904</v>
      </c>
      <c r="Q2386" s="816">
        <v>7</v>
      </c>
      <c r="R2386" s="816">
        <v>11</v>
      </c>
    </row>
    <row r="2387" spans="1:18" ht="15">
      <c r="A2387" s="815" t="s">
        <v>922</v>
      </c>
      <c r="B2387" s="815" t="s">
        <v>998</v>
      </c>
      <c r="C2387" s="815" t="s">
        <v>809</v>
      </c>
      <c r="D2387" s="815" t="s">
        <v>811</v>
      </c>
      <c r="E2387" s="816">
        <v>5</v>
      </c>
      <c r="P2387" s="815" t="s">
        <v>904</v>
      </c>
      <c r="Q2387" s="816">
        <v>8</v>
      </c>
      <c r="R2387" s="816">
        <v>8</v>
      </c>
    </row>
    <row r="2388" spans="1:18" ht="15">
      <c r="A2388" s="815" t="s">
        <v>983</v>
      </c>
      <c r="B2388" s="815" t="s">
        <v>677</v>
      </c>
      <c r="C2388" s="815" t="s">
        <v>810</v>
      </c>
      <c r="D2388" s="815" t="s">
        <v>812</v>
      </c>
      <c r="E2388" s="816">
        <v>3253</v>
      </c>
      <c r="P2388" s="815" t="s">
        <v>904</v>
      </c>
      <c r="Q2388" s="816">
        <v>9</v>
      </c>
      <c r="R2388" s="816">
        <v>4</v>
      </c>
    </row>
    <row r="2389" spans="1:18" ht="15">
      <c r="A2389" s="815" t="s">
        <v>983</v>
      </c>
      <c r="B2389" s="815" t="s">
        <v>677</v>
      </c>
      <c r="C2389" s="815" t="s">
        <v>810</v>
      </c>
      <c r="D2389" s="815" t="s">
        <v>811</v>
      </c>
      <c r="E2389" s="816">
        <v>3027</v>
      </c>
      <c r="P2389" s="815" t="s">
        <v>887</v>
      </c>
      <c r="Q2389" s="816">
        <v>0</v>
      </c>
      <c r="R2389" s="816">
        <v>1</v>
      </c>
    </row>
    <row r="2390" spans="1:18" ht="15">
      <c r="A2390" s="815" t="s">
        <v>983</v>
      </c>
      <c r="B2390" s="815" t="s">
        <v>677</v>
      </c>
      <c r="C2390" s="815" t="s">
        <v>809</v>
      </c>
      <c r="D2390" s="815" t="s">
        <v>812</v>
      </c>
      <c r="E2390" s="816">
        <v>3531</v>
      </c>
      <c r="P2390" s="815" t="s">
        <v>887</v>
      </c>
      <c r="Q2390" s="816">
        <v>1</v>
      </c>
      <c r="R2390" s="816">
        <v>8</v>
      </c>
    </row>
    <row r="2391" spans="1:18" ht="15">
      <c r="A2391" s="815" t="s">
        <v>983</v>
      </c>
      <c r="B2391" s="815" t="s">
        <v>677</v>
      </c>
      <c r="C2391" s="815" t="s">
        <v>809</v>
      </c>
      <c r="D2391" s="815" t="s">
        <v>811</v>
      </c>
      <c r="E2391" s="816">
        <v>2767</v>
      </c>
      <c r="P2391" s="815" t="s">
        <v>887</v>
      </c>
      <c r="Q2391" s="816">
        <v>2</v>
      </c>
      <c r="R2391" s="816">
        <v>12</v>
      </c>
    </row>
    <row r="2392" spans="1:18" ht="15">
      <c r="A2392" s="815" t="s">
        <v>983</v>
      </c>
      <c r="B2392" s="815" t="s">
        <v>681</v>
      </c>
      <c r="C2392" s="815" t="s">
        <v>810</v>
      </c>
      <c r="D2392" s="815" t="s">
        <v>812</v>
      </c>
      <c r="E2392" s="816">
        <v>652</v>
      </c>
      <c r="P2392" s="815" t="s">
        <v>887</v>
      </c>
      <c r="Q2392" s="816">
        <v>3</v>
      </c>
      <c r="R2392" s="816">
        <v>2</v>
      </c>
    </row>
    <row r="2393" spans="1:18" ht="15">
      <c r="A2393" s="815" t="s">
        <v>983</v>
      </c>
      <c r="B2393" s="815" t="s">
        <v>681</v>
      </c>
      <c r="C2393" s="815" t="s">
        <v>810</v>
      </c>
      <c r="D2393" s="815" t="s">
        <v>811</v>
      </c>
      <c r="E2393" s="816">
        <v>922</v>
      </c>
      <c r="P2393" s="815" t="s">
        <v>887</v>
      </c>
      <c r="Q2393" s="816">
        <v>4</v>
      </c>
      <c r="R2393" s="816">
        <v>192</v>
      </c>
    </row>
    <row r="2394" spans="1:18" ht="15">
      <c r="A2394" s="815" t="s">
        <v>983</v>
      </c>
      <c r="B2394" s="815" t="s">
        <v>681</v>
      </c>
      <c r="C2394" s="815" t="s">
        <v>809</v>
      </c>
      <c r="D2394" s="815" t="s">
        <v>812</v>
      </c>
      <c r="E2394" s="816">
        <v>745</v>
      </c>
      <c r="P2394" s="815" t="s">
        <v>887</v>
      </c>
      <c r="Q2394" s="816">
        <v>5</v>
      </c>
      <c r="R2394" s="816">
        <v>13</v>
      </c>
    </row>
    <row r="2395" spans="1:18" ht="15">
      <c r="A2395" s="815" t="s">
        <v>983</v>
      </c>
      <c r="B2395" s="815" t="s">
        <v>681</v>
      </c>
      <c r="C2395" s="815" t="s">
        <v>809</v>
      </c>
      <c r="D2395" s="815" t="s">
        <v>811</v>
      </c>
      <c r="E2395" s="816">
        <v>767</v>
      </c>
      <c r="P2395" s="815" t="s">
        <v>887</v>
      </c>
      <c r="Q2395" s="816">
        <v>6</v>
      </c>
      <c r="R2395" s="816">
        <v>10</v>
      </c>
    </row>
    <row r="2396" spans="1:18" ht="15">
      <c r="A2396" s="815" t="s">
        <v>983</v>
      </c>
      <c r="B2396" s="815" t="s">
        <v>683</v>
      </c>
      <c r="C2396" s="815" t="s">
        <v>810</v>
      </c>
      <c r="D2396" s="815" t="s">
        <v>812</v>
      </c>
      <c r="E2396" s="816">
        <v>3</v>
      </c>
      <c r="P2396" s="815" t="s">
        <v>887</v>
      </c>
      <c r="Q2396" s="816">
        <v>7</v>
      </c>
      <c r="R2396" s="816">
        <v>15</v>
      </c>
    </row>
    <row r="2397" spans="1:18" ht="15">
      <c r="A2397" s="815" t="s">
        <v>983</v>
      </c>
      <c r="B2397" s="815" t="s">
        <v>683</v>
      </c>
      <c r="C2397" s="815" t="s">
        <v>810</v>
      </c>
      <c r="D2397" s="815" t="s">
        <v>811</v>
      </c>
      <c r="E2397" s="816">
        <v>4</v>
      </c>
      <c r="P2397" s="815" t="s">
        <v>887</v>
      </c>
      <c r="Q2397" s="816">
        <v>8</v>
      </c>
      <c r="R2397" s="816">
        <v>8</v>
      </c>
    </row>
    <row r="2398" spans="1:18" ht="15">
      <c r="A2398" s="815" t="s">
        <v>983</v>
      </c>
      <c r="B2398" s="815" t="s">
        <v>683</v>
      </c>
      <c r="C2398" s="815" t="s">
        <v>809</v>
      </c>
      <c r="D2398" s="815" t="s">
        <v>812</v>
      </c>
      <c r="E2398" s="816">
        <v>3</v>
      </c>
      <c r="P2398" s="815" t="s">
        <v>887</v>
      </c>
      <c r="Q2398" s="816">
        <v>9</v>
      </c>
      <c r="R2398" s="816">
        <v>1</v>
      </c>
    </row>
    <row r="2399" spans="1:18" ht="15">
      <c r="A2399" s="815" t="s">
        <v>983</v>
      </c>
      <c r="B2399" s="815" t="s">
        <v>683</v>
      </c>
      <c r="C2399" s="815" t="s">
        <v>809</v>
      </c>
      <c r="D2399" s="815" t="s">
        <v>811</v>
      </c>
      <c r="E2399" s="816">
        <v>4</v>
      </c>
      <c r="P2399" s="815" t="s">
        <v>887</v>
      </c>
      <c r="Q2399" s="816">
        <v>12</v>
      </c>
      <c r="R2399" s="816">
        <v>2</v>
      </c>
    </row>
    <row r="2400" spans="1:18" ht="15">
      <c r="A2400" s="815" t="s">
        <v>983</v>
      </c>
      <c r="B2400" s="815" t="s">
        <v>815</v>
      </c>
      <c r="C2400" s="815" t="s">
        <v>810</v>
      </c>
      <c r="D2400" s="815" t="s">
        <v>812</v>
      </c>
      <c r="E2400" s="816">
        <v>1</v>
      </c>
      <c r="P2400" s="815" t="s">
        <v>942</v>
      </c>
      <c r="Q2400" s="816">
        <v>2</v>
      </c>
      <c r="R2400" s="816">
        <v>1</v>
      </c>
    </row>
    <row r="2401" spans="1:18" ht="15">
      <c r="A2401" s="815" t="s">
        <v>983</v>
      </c>
      <c r="B2401" s="815" t="s">
        <v>997</v>
      </c>
      <c r="C2401" s="815" t="s">
        <v>810</v>
      </c>
      <c r="D2401" s="815" t="s">
        <v>812</v>
      </c>
      <c r="E2401" s="816">
        <v>2563</v>
      </c>
      <c r="P2401" s="815" t="s">
        <v>942</v>
      </c>
      <c r="Q2401" s="816">
        <v>4</v>
      </c>
      <c r="R2401" s="816">
        <v>13</v>
      </c>
    </row>
    <row r="2402" spans="1:18" ht="15">
      <c r="A2402" s="815" t="s">
        <v>983</v>
      </c>
      <c r="B2402" s="815" t="s">
        <v>997</v>
      </c>
      <c r="C2402" s="815" t="s">
        <v>810</v>
      </c>
      <c r="D2402" s="815" t="s">
        <v>811</v>
      </c>
      <c r="E2402" s="816">
        <v>1447</v>
      </c>
      <c r="P2402" s="815" t="s">
        <v>942</v>
      </c>
      <c r="Q2402" s="816">
        <v>6</v>
      </c>
      <c r="R2402" s="816">
        <v>1</v>
      </c>
    </row>
    <row r="2403" spans="1:18" ht="15">
      <c r="A2403" s="815" t="s">
        <v>983</v>
      </c>
      <c r="B2403" s="815" t="s">
        <v>997</v>
      </c>
      <c r="C2403" s="815" t="s">
        <v>809</v>
      </c>
      <c r="D2403" s="815" t="s">
        <v>812</v>
      </c>
      <c r="E2403" s="816">
        <v>2362</v>
      </c>
      <c r="P2403" s="815" t="s">
        <v>942</v>
      </c>
      <c r="Q2403" s="816">
        <v>7</v>
      </c>
      <c r="R2403" s="816">
        <v>2</v>
      </c>
    </row>
    <row r="2404" spans="1:18" ht="15">
      <c r="A2404" s="815" t="s">
        <v>983</v>
      </c>
      <c r="B2404" s="815" t="s">
        <v>997</v>
      </c>
      <c r="C2404" s="815" t="s">
        <v>809</v>
      </c>
      <c r="D2404" s="815" t="s">
        <v>811</v>
      </c>
      <c r="E2404" s="816">
        <v>1289</v>
      </c>
      <c r="P2404" s="815" t="s">
        <v>971</v>
      </c>
      <c r="Q2404" s="816">
        <v>0</v>
      </c>
      <c r="R2404" s="816">
        <v>1</v>
      </c>
    </row>
    <row r="2405" spans="1:18" ht="15">
      <c r="A2405" s="815" t="s">
        <v>983</v>
      </c>
      <c r="B2405" s="815" t="s">
        <v>998</v>
      </c>
      <c r="C2405" s="815" t="s">
        <v>810</v>
      </c>
      <c r="D2405" s="815" t="s">
        <v>811</v>
      </c>
      <c r="E2405" s="816">
        <v>2</v>
      </c>
      <c r="P2405" s="815" t="s">
        <v>971</v>
      </c>
      <c r="Q2405" s="816">
        <v>1</v>
      </c>
      <c r="R2405" s="816">
        <v>17</v>
      </c>
    </row>
    <row r="2406" spans="1:18" ht="15">
      <c r="A2406" s="815" t="s">
        <v>983</v>
      </c>
      <c r="B2406" s="815" t="s">
        <v>998</v>
      </c>
      <c r="C2406" s="815" t="s">
        <v>809</v>
      </c>
      <c r="D2406" s="815" t="s">
        <v>812</v>
      </c>
      <c r="E2406" s="816">
        <v>1</v>
      </c>
      <c r="P2406" s="815" t="s">
        <v>971</v>
      </c>
      <c r="Q2406" s="816">
        <v>2</v>
      </c>
      <c r="R2406" s="816">
        <v>36</v>
      </c>
    </row>
    <row r="2407" spans="1:18" ht="15">
      <c r="A2407" s="815" t="s">
        <v>983</v>
      </c>
      <c r="B2407" s="815" t="s">
        <v>998</v>
      </c>
      <c r="C2407" s="815" t="s">
        <v>809</v>
      </c>
      <c r="D2407" s="815" t="s">
        <v>811</v>
      </c>
      <c r="E2407" s="816">
        <v>3</v>
      </c>
      <c r="P2407" s="815" t="s">
        <v>971</v>
      </c>
      <c r="Q2407" s="816">
        <v>3</v>
      </c>
      <c r="R2407" s="816">
        <v>13</v>
      </c>
    </row>
    <row r="2408" spans="1:18" ht="15">
      <c r="A2408" s="815" t="s">
        <v>950</v>
      </c>
      <c r="B2408" s="815" t="s">
        <v>677</v>
      </c>
      <c r="C2408" s="815" t="s">
        <v>810</v>
      </c>
      <c r="D2408" s="815" t="s">
        <v>812</v>
      </c>
      <c r="E2408" s="816">
        <v>1546</v>
      </c>
      <c r="P2408" s="815" t="s">
        <v>971</v>
      </c>
      <c r="Q2408" s="816">
        <v>4</v>
      </c>
      <c r="R2408" s="816">
        <v>181</v>
      </c>
    </row>
    <row r="2409" spans="1:18" ht="15">
      <c r="A2409" s="815" t="s">
        <v>950</v>
      </c>
      <c r="B2409" s="815" t="s">
        <v>677</v>
      </c>
      <c r="C2409" s="815" t="s">
        <v>810</v>
      </c>
      <c r="D2409" s="815" t="s">
        <v>811</v>
      </c>
      <c r="E2409" s="816">
        <v>1395</v>
      </c>
      <c r="P2409" s="815" t="s">
        <v>971</v>
      </c>
      <c r="Q2409" s="816">
        <v>5</v>
      </c>
      <c r="R2409" s="816">
        <v>25</v>
      </c>
    </row>
    <row r="2410" spans="1:18" ht="15">
      <c r="A2410" s="815" t="s">
        <v>950</v>
      </c>
      <c r="B2410" s="815" t="s">
        <v>677</v>
      </c>
      <c r="C2410" s="815" t="s">
        <v>809</v>
      </c>
      <c r="D2410" s="815" t="s">
        <v>812</v>
      </c>
      <c r="E2410" s="816">
        <v>1547</v>
      </c>
      <c r="P2410" s="815" t="s">
        <v>971</v>
      </c>
      <c r="Q2410" s="816">
        <v>6</v>
      </c>
      <c r="R2410" s="816">
        <v>15</v>
      </c>
    </row>
    <row r="2411" spans="1:18" ht="15">
      <c r="A2411" s="815" t="s">
        <v>950</v>
      </c>
      <c r="B2411" s="815" t="s">
        <v>677</v>
      </c>
      <c r="C2411" s="815" t="s">
        <v>809</v>
      </c>
      <c r="D2411" s="815" t="s">
        <v>811</v>
      </c>
      <c r="E2411" s="816">
        <v>1324</v>
      </c>
      <c r="P2411" s="815" t="s">
        <v>971</v>
      </c>
      <c r="Q2411" s="816">
        <v>7</v>
      </c>
      <c r="R2411" s="816">
        <v>14</v>
      </c>
    </row>
    <row r="2412" spans="1:18" ht="15">
      <c r="A2412" s="815" t="s">
        <v>950</v>
      </c>
      <c r="B2412" s="815" t="s">
        <v>681</v>
      </c>
      <c r="C2412" s="815" t="s">
        <v>810</v>
      </c>
      <c r="D2412" s="815" t="s">
        <v>812</v>
      </c>
      <c r="E2412" s="816">
        <v>329</v>
      </c>
      <c r="P2412" s="815" t="s">
        <v>971</v>
      </c>
      <c r="Q2412" s="816">
        <v>8</v>
      </c>
      <c r="R2412" s="816">
        <v>7</v>
      </c>
    </row>
    <row r="2413" spans="1:18" ht="15">
      <c r="A2413" s="815" t="s">
        <v>950</v>
      </c>
      <c r="B2413" s="815" t="s">
        <v>681</v>
      </c>
      <c r="C2413" s="815" t="s">
        <v>810</v>
      </c>
      <c r="D2413" s="815" t="s">
        <v>811</v>
      </c>
      <c r="E2413" s="816">
        <v>316</v>
      </c>
      <c r="P2413" s="815" t="s">
        <v>971</v>
      </c>
      <c r="Q2413" s="816">
        <v>9</v>
      </c>
      <c r="R2413" s="816">
        <v>2</v>
      </c>
    </row>
    <row r="2414" spans="1:18" ht="15">
      <c r="A2414" s="815" t="s">
        <v>950</v>
      </c>
      <c r="B2414" s="815" t="s">
        <v>681</v>
      </c>
      <c r="C2414" s="815" t="s">
        <v>809</v>
      </c>
      <c r="D2414" s="815" t="s">
        <v>812</v>
      </c>
      <c r="E2414" s="816">
        <v>406</v>
      </c>
      <c r="P2414" s="815" t="s">
        <v>971</v>
      </c>
      <c r="Q2414" s="816">
        <v>10</v>
      </c>
      <c r="R2414" s="816">
        <v>2</v>
      </c>
    </row>
    <row r="2415" spans="1:18" ht="15">
      <c r="A2415" s="815" t="s">
        <v>950</v>
      </c>
      <c r="B2415" s="815" t="s">
        <v>681</v>
      </c>
      <c r="C2415" s="815" t="s">
        <v>809</v>
      </c>
      <c r="D2415" s="815" t="s">
        <v>811</v>
      </c>
      <c r="E2415" s="816">
        <v>336</v>
      </c>
      <c r="P2415" s="815" t="s">
        <v>971</v>
      </c>
      <c r="Q2415" s="816">
        <v>11</v>
      </c>
      <c r="R2415" s="816">
        <v>1</v>
      </c>
    </row>
    <row r="2416" spans="1:18" ht="15">
      <c r="A2416" s="815" t="s">
        <v>950</v>
      </c>
      <c r="B2416" s="815" t="s">
        <v>683</v>
      </c>
      <c r="C2416" s="815" t="s">
        <v>809</v>
      </c>
      <c r="D2416" s="815" t="s">
        <v>812</v>
      </c>
      <c r="E2416" s="816">
        <v>1</v>
      </c>
      <c r="P2416" s="815" t="s">
        <v>944</v>
      </c>
      <c r="Q2416" s="816">
        <v>2</v>
      </c>
      <c r="R2416" s="816">
        <v>5</v>
      </c>
    </row>
    <row r="2417" spans="1:18" ht="15">
      <c r="A2417" s="815" t="s">
        <v>950</v>
      </c>
      <c r="B2417" s="815" t="s">
        <v>815</v>
      </c>
      <c r="C2417" s="815" t="s">
        <v>810</v>
      </c>
      <c r="D2417" s="815" t="s">
        <v>812</v>
      </c>
      <c r="E2417" s="816">
        <v>1</v>
      </c>
      <c r="P2417" s="815" t="s">
        <v>944</v>
      </c>
      <c r="Q2417" s="816">
        <v>3</v>
      </c>
      <c r="R2417" s="816">
        <v>3</v>
      </c>
    </row>
    <row r="2418" spans="1:18" ht="15">
      <c r="A2418" s="815" t="s">
        <v>950</v>
      </c>
      <c r="B2418" s="815" t="s">
        <v>815</v>
      </c>
      <c r="C2418" s="815" t="s">
        <v>810</v>
      </c>
      <c r="D2418" s="815" t="s">
        <v>811</v>
      </c>
      <c r="E2418" s="816">
        <v>2</v>
      </c>
      <c r="P2418" s="815" t="s">
        <v>944</v>
      </c>
      <c r="Q2418" s="816">
        <v>4</v>
      </c>
      <c r="R2418" s="816">
        <v>74</v>
      </c>
    </row>
    <row r="2419" spans="1:18" ht="15">
      <c r="A2419" s="815" t="s">
        <v>950</v>
      </c>
      <c r="B2419" s="815" t="s">
        <v>815</v>
      </c>
      <c r="C2419" s="815" t="s">
        <v>809</v>
      </c>
      <c r="D2419" s="815" t="s">
        <v>812</v>
      </c>
      <c r="E2419" s="816">
        <v>3</v>
      </c>
      <c r="P2419" s="815" t="s">
        <v>944</v>
      </c>
      <c r="Q2419" s="816">
        <v>5</v>
      </c>
      <c r="R2419" s="816">
        <v>6</v>
      </c>
    </row>
    <row r="2420" spans="1:18" ht="15">
      <c r="A2420" s="815" t="s">
        <v>950</v>
      </c>
      <c r="B2420" s="815" t="s">
        <v>815</v>
      </c>
      <c r="C2420" s="815" t="s">
        <v>809</v>
      </c>
      <c r="D2420" s="815" t="s">
        <v>811</v>
      </c>
      <c r="E2420" s="816">
        <v>13</v>
      </c>
      <c r="P2420" s="815" t="s">
        <v>944</v>
      </c>
      <c r="Q2420" s="816">
        <v>6</v>
      </c>
      <c r="R2420" s="816">
        <v>3</v>
      </c>
    </row>
    <row r="2421" spans="1:18" ht="15">
      <c r="A2421" s="815" t="s">
        <v>950</v>
      </c>
      <c r="B2421" s="815" t="s">
        <v>814</v>
      </c>
      <c r="C2421" s="815" t="s">
        <v>810</v>
      </c>
      <c r="D2421" s="815" t="s">
        <v>811</v>
      </c>
      <c r="E2421" s="816">
        <v>2</v>
      </c>
      <c r="P2421" s="815" t="s">
        <v>944</v>
      </c>
      <c r="Q2421" s="816">
        <v>7</v>
      </c>
      <c r="R2421" s="816">
        <v>2</v>
      </c>
    </row>
    <row r="2422" spans="1:18" ht="15">
      <c r="A2422" s="815" t="s">
        <v>950</v>
      </c>
      <c r="B2422" s="815" t="s">
        <v>814</v>
      </c>
      <c r="C2422" s="815" t="s">
        <v>809</v>
      </c>
      <c r="D2422" s="815" t="s">
        <v>811</v>
      </c>
      <c r="E2422" s="816">
        <v>3</v>
      </c>
      <c r="P2422" s="815" t="s">
        <v>944</v>
      </c>
      <c r="Q2422" s="816">
        <v>8</v>
      </c>
      <c r="R2422" s="816">
        <v>2</v>
      </c>
    </row>
    <row r="2423" spans="1:18" ht="15">
      <c r="A2423" s="815" t="s">
        <v>950</v>
      </c>
      <c r="B2423" s="815" t="s">
        <v>997</v>
      </c>
      <c r="C2423" s="815" t="s">
        <v>810</v>
      </c>
      <c r="D2423" s="815" t="s">
        <v>812</v>
      </c>
      <c r="E2423" s="816">
        <v>175</v>
      </c>
      <c r="P2423" s="815" t="s">
        <v>972</v>
      </c>
      <c r="Q2423" s="816">
        <v>0</v>
      </c>
      <c r="R2423" s="816">
        <v>1</v>
      </c>
    </row>
    <row r="2424" spans="1:18" ht="15">
      <c r="A2424" s="815" t="s">
        <v>950</v>
      </c>
      <c r="B2424" s="815" t="s">
        <v>997</v>
      </c>
      <c r="C2424" s="815" t="s">
        <v>810</v>
      </c>
      <c r="D2424" s="815" t="s">
        <v>811</v>
      </c>
      <c r="E2424" s="816">
        <v>172</v>
      </c>
      <c r="P2424" s="815" t="s">
        <v>972</v>
      </c>
      <c r="Q2424" s="816">
        <v>1</v>
      </c>
      <c r="R2424" s="816">
        <v>3</v>
      </c>
    </row>
    <row r="2425" spans="1:18" ht="15">
      <c r="A2425" s="815" t="s">
        <v>950</v>
      </c>
      <c r="B2425" s="815" t="s">
        <v>997</v>
      </c>
      <c r="C2425" s="815" t="s">
        <v>809</v>
      </c>
      <c r="D2425" s="815" t="s">
        <v>812</v>
      </c>
      <c r="E2425" s="816">
        <v>142</v>
      </c>
      <c r="P2425" s="815" t="s">
        <v>972</v>
      </c>
      <c r="Q2425" s="816">
        <v>2</v>
      </c>
      <c r="R2425" s="816">
        <v>9</v>
      </c>
    </row>
    <row r="2426" spans="1:18" ht="15">
      <c r="A2426" s="815" t="s">
        <v>950</v>
      </c>
      <c r="B2426" s="815" t="s">
        <v>997</v>
      </c>
      <c r="C2426" s="815" t="s">
        <v>809</v>
      </c>
      <c r="D2426" s="815" t="s">
        <v>811</v>
      </c>
      <c r="E2426" s="816">
        <v>166</v>
      </c>
      <c r="P2426" s="815" t="s">
        <v>972</v>
      </c>
      <c r="Q2426" s="816">
        <v>3</v>
      </c>
      <c r="R2426" s="816">
        <v>4</v>
      </c>
    </row>
    <row r="2427" spans="1:18" ht="15">
      <c r="A2427" s="815" t="s">
        <v>950</v>
      </c>
      <c r="B2427" s="815" t="s">
        <v>998</v>
      </c>
      <c r="C2427" s="815" t="s">
        <v>810</v>
      </c>
      <c r="D2427" s="815" t="s">
        <v>811</v>
      </c>
      <c r="E2427" s="816">
        <v>5</v>
      </c>
      <c r="P2427" s="815" t="s">
        <v>972</v>
      </c>
      <c r="Q2427" s="816">
        <v>4</v>
      </c>
      <c r="R2427" s="816">
        <v>50</v>
      </c>
    </row>
    <row r="2428" spans="1:18" ht="15">
      <c r="A2428" s="815" t="s">
        <v>950</v>
      </c>
      <c r="B2428" s="815" t="s">
        <v>998</v>
      </c>
      <c r="C2428" s="815" t="s">
        <v>809</v>
      </c>
      <c r="D2428" s="815" t="s">
        <v>812</v>
      </c>
      <c r="E2428" s="816">
        <v>3</v>
      </c>
      <c r="P2428" s="815" t="s">
        <v>972</v>
      </c>
      <c r="Q2428" s="816">
        <v>5</v>
      </c>
      <c r="R2428" s="816">
        <v>11</v>
      </c>
    </row>
    <row r="2429" spans="1:18" ht="15">
      <c r="A2429" s="815" t="s">
        <v>950</v>
      </c>
      <c r="B2429" s="815" t="s">
        <v>998</v>
      </c>
      <c r="C2429" s="815" t="s">
        <v>809</v>
      </c>
      <c r="D2429" s="815" t="s">
        <v>811</v>
      </c>
      <c r="E2429" s="816">
        <v>7</v>
      </c>
      <c r="P2429" s="815" t="s">
        <v>972</v>
      </c>
      <c r="Q2429" s="816">
        <v>6</v>
      </c>
      <c r="R2429" s="816">
        <v>7</v>
      </c>
    </row>
    <row r="2430" spans="1:18" ht="15">
      <c r="A2430" s="815" t="s">
        <v>985</v>
      </c>
      <c r="B2430" s="815" t="s">
        <v>996</v>
      </c>
      <c r="C2430" s="815" t="s">
        <v>810</v>
      </c>
      <c r="D2430" s="815" t="s">
        <v>812</v>
      </c>
      <c r="E2430" s="816">
        <v>8</v>
      </c>
      <c r="P2430" s="815" t="s">
        <v>972</v>
      </c>
      <c r="Q2430" s="816">
        <v>7</v>
      </c>
      <c r="R2430" s="816">
        <v>3</v>
      </c>
    </row>
    <row r="2431" spans="1:18" ht="15">
      <c r="A2431" s="815" t="s">
        <v>985</v>
      </c>
      <c r="B2431" s="815" t="s">
        <v>996</v>
      </c>
      <c r="C2431" s="815" t="s">
        <v>810</v>
      </c>
      <c r="D2431" s="815" t="s">
        <v>811</v>
      </c>
      <c r="E2431" s="816">
        <v>4</v>
      </c>
      <c r="P2431" s="815" t="s">
        <v>972</v>
      </c>
      <c r="Q2431" s="816">
        <v>8</v>
      </c>
      <c r="R2431" s="816">
        <v>2</v>
      </c>
    </row>
    <row r="2432" spans="1:18" ht="15">
      <c r="A2432" s="815" t="s">
        <v>985</v>
      </c>
      <c r="B2432" s="815" t="s">
        <v>996</v>
      </c>
      <c r="C2432" s="815" t="s">
        <v>809</v>
      </c>
      <c r="D2432" s="815" t="s">
        <v>812</v>
      </c>
      <c r="E2432" s="816">
        <v>8</v>
      </c>
      <c r="P2432" s="815" t="s">
        <v>872</v>
      </c>
      <c r="Q2432" s="816">
        <v>0</v>
      </c>
      <c r="R2432" s="816">
        <v>10</v>
      </c>
    </row>
    <row r="2433" spans="1:18" ht="15">
      <c r="A2433" s="815" t="s">
        <v>985</v>
      </c>
      <c r="B2433" s="815" t="s">
        <v>996</v>
      </c>
      <c r="C2433" s="815" t="s">
        <v>809</v>
      </c>
      <c r="D2433" s="815" t="s">
        <v>811</v>
      </c>
      <c r="E2433" s="816">
        <v>7</v>
      </c>
      <c r="P2433" s="815" t="s">
        <v>872</v>
      </c>
      <c r="Q2433" s="816">
        <v>1</v>
      </c>
      <c r="R2433" s="816">
        <v>40</v>
      </c>
    </row>
    <row r="2434" spans="1:18" ht="15">
      <c r="A2434" s="815" t="s">
        <v>985</v>
      </c>
      <c r="B2434" s="815" t="s">
        <v>677</v>
      </c>
      <c r="C2434" s="815" t="s">
        <v>810</v>
      </c>
      <c r="D2434" s="815" t="s">
        <v>812</v>
      </c>
      <c r="E2434" s="816">
        <v>1272</v>
      </c>
      <c r="P2434" s="815" t="s">
        <v>872</v>
      </c>
      <c r="Q2434" s="816">
        <v>2</v>
      </c>
      <c r="R2434" s="816">
        <v>114</v>
      </c>
    </row>
    <row r="2435" spans="1:18" ht="15">
      <c r="A2435" s="815" t="s">
        <v>985</v>
      </c>
      <c r="B2435" s="815" t="s">
        <v>677</v>
      </c>
      <c r="C2435" s="815" t="s">
        <v>810</v>
      </c>
      <c r="D2435" s="815" t="s">
        <v>811</v>
      </c>
      <c r="E2435" s="816">
        <v>1155</v>
      </c>
      <c r="P2435" s="815" t="s">
        <v>872</v>
      </c>
      <c r="Q2435" s="816">
        <v>3</v>
      </c>
      <c r="R2435" s="816">
        <v>62</v>
      </c>
    </row>
    <row r="2436" spans="1:18" ht="15">
      <c r="A2436" s="815" t="s">
        <v>985</v>
      </c>
      <c r="B2436" s="815" t="s">
        <v>677</v>
      </c>
      <c r="C2436" s="815" t="s">
        <v>809</v>
      </c>
      <c r="D2436" s="815" t="s">
        <v>812</v>
      </c>
      <c r="E2436" s="816">
        <v>1172</v>
      </c>
      <c r="P2436" s="815" t="s">
        <v>872</v>
      </c>
      <c r="Q2436" s="816">
        <v>4</v>
      </c>
      <c r="R2436" s="816">
        <v>596</v>
      </c>
    </row>
    <row r="2437" spans="1:18" ht="15">
      <c r="A2437" s="815" t="s">
        <v>985</v>
      </c>
      <c r="B2437" s="815" t="s">
        <v>677</v>
      </c>
      <c r="C2437" s="815" t="s">
        <v>809</v>
      </c>
      <c r="D2437" s="815" t="s">
        <v>811</v>
      </c>
      <c r="E2437" s="816">
        <v>961</v>
      </c>
      <c r="P2437" s="815" t="s">
        <v>872</v>
      </c>
      <c r="Q2437" s="816">
        <v>5</v>
      </c>
      <c r="R2437" s="816">
        <v>90</v>
      </c>
    </row>
    <row r="2438" spans="1:18" ht="15">
      <c r="A2438" s="815" t="s">
        <v>985</v>
      </c>
      <c r="B2438" s="815" t="s">
        <v>681</v>
      </c>
      <c r="C2438" s="815" t="s">
        <v>810</v>
      </c>
      <c r="D2438" s="815" t="s">
        <v>812</v>
      </c>
      <c r="E2438" s="816">
        <v>923</v>
      </c>
      <c r="P2438" s="815" t="s">
        <v>872</v>
      </c>
      <c r="Q2438" s="816">
        <v>6</v>
      </c>
      <c r="R2438" s="816">
        <v>71</v>
      </c>
    </row>
    <row r="2439" spans="1:18" ht="15">
      <c r="A2439" s="815" t="s">
        <v>985</v>
      </c>
      <c r="B2439" s="815" t="s">
        <v>681</v>
      </c>
      <c r="C2439" s="815" t="s">
        <v>810</v>
      </c>
      <c r="D2439" s="815" t="s">
        <v>811</v>
      </c>
      <c r="E2439" s="816">
        <v>623</v>
      </c>
      <c r="P2439" s="815" t="s">
        <v>872</v>
      </c>
      <c r="Q2439" s="816">
        <v>7</v>
      </c>
      <c r="R2439" s="816">
        <v>57</v>
      </c>
    </row>
    <row r="2440" spans="1:18" ht="15">
      <c r="A2440" s="815" t="s">
        <v>985</v>
      </c>
      <c r="B2440" s="815" t="s">
        <v>681</v>
      </c>
      <c r="C2440" s="815" t="s">
        <v>809</v>
      </c>
      <c r="D2440" s="815" t="s">
        <v>812</v>
      </c>
      <c r="E2440" s="816">
        <v>824</v>
      </c>
      <c r="P2440" s="815" t="s">
        <v>872</v>
      </c>
      <c r="Q2440" s="816">
        <v>8</v>
      </c>
      <c r="R2440" s="816">
        <v>35</v>
      </c>
    </row>
    <row r="2441" spans="1:18" ht="15">
      <c r="A2441" s="815" t="s">
        <v>985</v>
      </c>
      <c r="B2441" s="815" t="s">
        <v>681</v>
      </c>
      <c r="C2441" s="815" t="s">
        <v>809</v>
      </c>
      <c r="D2441" s="815" t="s">
        <v>811</v>
      </c>
      <c r="E2441" s="816">
        <v>594</v>
      </c>
      <c r="P2441" s="815" t="s">
        <v>872</v>
      </c>
      <c r="Q2441" s="816">
        <v>9</v>
      </c>
      <c r="R2441" s="816">
        <v>14</v>
      </c>
    </row>
    <row r="2442" spans="1:18" ht="15">
      <c r="A2442" s="815" t="s">
        <v>985</v>
      </c>
      <c r="B2442" s="815" t="s">
        <v>683</v>
      </c>
      <c r="C2442" s="815" t="s">
        <v>810</v>
      </c>
      <c r="D2442" s="815" t="s">
        <v>812</v>
      </c>
      <c r="E2442" s="816">
        <v>35</v>
      </c>
      <c r="P2442" s="815" t="s">
        <v>872</v>
      </c>
      <c r="Q2442" s="816">
        <v>10</v>
      </c>
      <c r="R2442" s="816">
        <v>9</v>
      </c>
    </row>
    <row r="2443" spans="1:18" ht="15">
      <c r="A2443" s="815" t="s">
        <v>985</v>
      </c>
      <c r="B2443" s="815" t="s">
        <v>683</v>
      </c>
      <c r="C2443" s="815" t="s">
        <v>810</v>
      </c>
      <c r="D2443" s="815" t="s">
        <v>811</v>
      </c>
      <c r="E2443" s="816">
        <v>54</v>
      </c>
      <c r="P2443" s="815" t="s">
        <v>872</v>
      </c>
      <c r="Q2443" s="816">
        <v>11</v>
      </c>
      <c r="R2443" s="816">
        <v>5</v>
      </c>
    </row>
    <row r="2444" spans="1:18" ht="15">
      <c r="A2444" s="815" t="s">
        <v>985</v>
      </c>
      <c r="B2444" s="815" t="s">
        <v>683</v>
      </c>
      <c r="C2444" s="815" t="s">
        <v>809</v>
      </c>
      <c r="D2444" s="815" t="s">
        <v>812</v>
      </c>
      <c r="E2444" s="816">
        <v>27</v>
      </c>
      <c r="P2444" s="815" t="s">
        <v>872</v>
      </c>
      <c r="Q2444" s="816">
        <v>12</v>
      </c>
      <c r="R2444" s="816">
        <v>4</v>
      </c>
    </row>
    <row r="2445" spans="1:18" ht="15">
      <c r="A2445" s="815" t="s">
        <v>985</v>
      </c>
      <c r="B2445" s="815" t="s">
        <v>683</v>
      </c>
      <c r="C2445" s="815" t="s">
        <v>809</v>
      </c>
      <c r="D2445" s="815" t="s">
        <v>811</v>
      </c>
      <c r="E2445" s="816">
        <v>43</v>
      </c>
      <c r="P2445" s="815" t="s">
        <v>874</v>
      </c>
      <c r="Q2445" s="816">
        <v>1</v>
      </c>
      <c r="R2445" s="816">
        <v>7</v>
      </c>
    </row>
    <row r="2446" spans="1:18" ht="15">
      <c r="A2446" s="815" t="s">
        <v>985</v>
      </c>
      <c r="B2446" s="815" t="s">
        <v>815</v>
      </c>
      <c r="C2446" s="815" t="s">
        <v>809</v>
      </c>
      <c r="D2446" s="815" t="s">
        <v>811</v>
      </c>
      <c r="E2446" s="816">
        <v>1</v>
      </c>
      <c r="P2446" s="815" t="s">
        <v>874</v>
      </c>
      <c r="Q2446" s="816">
        <v>2</v>
      </c>
      <c r="R2446" s="816">
        <v>20</v>
      </c>
    </row>
    <row r="2447" spans="1:18" ht="15">
      <c r="A2447" s="815" t="s">
        <v>985</v>
      </c>
      <c r="B2447" s="815" t="s">
        <v>814</v>
      </c>
      <c r="C2447" s="815" t="s">
        <v>810</v>
      </c>
      <c r="D2447" s="815" t="s">
        <v>812</v>
      </c>
      <c r="E2447" s="816">
        <v>2</v>
      </c>
      <c r="P2447" s="815" t="s">
        <v>874</v>
      </c>
      <c r="Q2447" s="816">
        <v>3</v>
      </c>
      <c r="R2447" s="816">
        <v>9</v>
      </c>
    </row>
    <row r="2448" spans="1:18" ht="15">
      <c r="A2448" s="815" t="s">
        <v>985</v>
      </c>
      <c r="B2448" s="815" t="s">
        <v>814</v>
      </c>
      <c r="C2448" s="815" t="s">
        <v>809</v>
      </c>
      <c r="D2448" s="815" t="s">
        <v>812</v>
      </c>
      <c r="E2448" s="816">
        <v>1</v>
      </c>
      <c r="P2448" s="815" t="s">
        <v>874</v>
      </c>
      <c r="Q2448" s="816">
        <v>4</v>
      </c>
      <c r="R2448" s="816">
        <v>121</v>
      </c>
    </row>
    <row r="2449" spans="1:18" ht="15">
      <c r="A2449" s="815" t="s">
        <v>985</v>
      </c>
      <c r="B2449" s="815" t="s">
        <v>997</v>
      </c>
      <c r="C2449" s="815" t="s">
        <v>810</v>
      </c>
      <c r="D2449" s="815" t="s">
        <v>812</v>
      </c>
      <c r="E2449" s="816">
        <v>413</v>
      </c>
      <c r="P2449" s="815" t="s">
        <v>874</v>
      </c>
      <c r="Q2449" s="816">
        <v>5</v>
      </c>
      <c r="R2449" s="816">
        <v>18</v>
      </c>
    </row>
    <row r="2450" spans="1:18" ht="15">
      <c r="A2450" s="815" t="s">
        <v>985</v>
      </c>
      <c r="B2450" s="815" t="s">
        <v>997</v>
      </c>
      <c r="C2450" s="815" t="s">
        <v>810</v>
      </c>
      <c r="D2450" s="815" t="s">
        <v>811</v>
      </c>
      <c r="E2450" s="816">
        <v>297</v>
      </c>
      <c r="P2450" s="815" t="s">
        <v>874</v>
      </c>
      <c r="Q2450" s="816">
        <v>6</v>
      </c>
      <c r="R2450" s="816">
        <v>18</v>
      </c>
    </row>
    <row r="2451" spans="1:18" ht="15">
      <c r="A2451" s="815" t="s">
        <v>985</v>
      </c>
      <c r="B2451" s="815" t="s">
        <v>997</v>
      </c>
      <c r="C2451" s="815" t="s">
        <v>809</v>
      </c>
      <c r="D2451" s="815" t="s">
        <v>812</v>
      </c>
      <c r="E2451" s="816">
        <v>314</v>
      </c>
      <c r="P2451" s="815" t="s">
        <v>874</v>
      </c>
      <c r="Q2451" s="816">
        <v>7</v>
      </c>
      <c r="R2451" s="816">
        <v>15</v>
      </c>
    </row>
    <row r="2452" spans="1:18" ht="15">
      <c r="A2452" s="815" t="s">
        <v>985</v>
      </c>
      <c r="B2452" s="815" t="s">
        <v>997</v>
      </c>
      <c r="C2452" s="815" t="s">
        <v>809</v>
      </c>
      <c r="D2452" s="815" t="s">
        <v>811</v>
      </c>
      <c r="E2452" s="816">
        <v>238</v>
      </c>
      <c r="P2452" s="815" t="s">
        <v>874</v>
      </c>
      <c r="Q2452" s="816">
        <v>8</v>
      </c>
      <c r="R2452" s="816">
        <v>6</v>
      </c>
    </row>
    <row r="2453" spans="1:18" ht="15">
      <c r="A2453" s="815" t="s">
        <v>985</v>
      </c>
      <c r="B2453" s="815" t="s">
        <v>998</v>
      </c>
      <c r="C2453" s="815" t="s">
        <v>809</v>
      </c>
      <c r="D2453" s="815" t="s">
        <v>812</v>
      </c>
      <c r="E2453" s="816">
        <v>1</v>
      </c>
      <c r="P2453" s="815" t="s">
        <v>874</v>
      </c>
      <c r="Q2453" s="816">
        <v>9</v>
      </c>
      <c r="R2453" s="816">
        <v>2</v>
      </c>
    </row>
    <row r="2454" spans="1:18" ht="15">
      <c r="A2454" s="815" t="s">
        <v>985</v>
      </c>
      <c r="B2454" s="815" t="s">
        <v>998</v>
      </c>
      <c r="C2454" s="815" t="s">
        <v>809</v>
      </c>
      <c r="D2454" s="815" t="s">
        <v>811</v>
      </c>
      <c r="E2454" s="816">
        <v>1</v>
      </c>
      <c r="P2454" s="815" t="s">
        <v>874</v>
      </c>
      <c r="Q2454" s="816">
        <v>10</v>
      </c>
      <c r="R2454" s="816">
        <v>2</v>
      </c>
    </row>
    <row r="2455" spans="1:18" ht="15">
      <c r="A2455" s="815" t="s">
        <v>889</v>
      </c>
      <c r="B2455" s="815" t="s">
        <v>996</v>
      </c>
      <c r="C2455" s="815" t="s">
        <v>810</v>
      </c>
      <c r="D2455" s="815" t="s">
        <v>812</v>
      </c>
      <c r="E2455" s="816">
        <v>32</v>
      </c>
      <c r="P2455" s="815" t="s">
        <v>874</v>
      </c>
      <c r="Q2455" s="816">
        <v>11</v>
      </c>
      <c r="R2455" s="816">
        <v>1</v>
      </c>
    </row>
    <row r="2456" spans="1:18" ht="15">
      <c r="A2456" s="815" t="s">
        <v>889</v>
      </c>
      <c r="B2456" s="815" t="s">
        <v>996</v>
      </c>
      <c r="C2456" s="815" t="s">
        <v>810</v>
      </c>
      <c r="D2456" s="815" t="s">
        <v>811</v>
      </c>
      <c r="E2456" s="816">
        <v>64</v>
      </c>
      <c r="P2456" s="815" t="s">
        <v>874</v>
      </c>
      <c r="Q2456" s="816">
        <v>12</v>
      </c>
      <c r="R2456" s="816">
        <v>1</v>
      </c>
    </row>
    <row r="2457" spans="1:18" ht="15">
      <c r="A2457" s="815" t="s">
        <v>889</v>
      </c>
      <c r="B2457" s="815" t="s">
        <v>996</v>
      </c>
      <c r="C2457" s="815" t="s">
        <v>809</v>
      </c>
      <c r="D2457" s="815" t="s">
        <v>812</v>
      </c>
      <c r="E2457" s="816">
        <v>70</v>
      </c>
      <c r="P2457" s="815" t="s">
        <v>876</v>
      </c>
      <c r="Q2457" s="816">
        <v>0</v>
      </c>
      <c r="R2457" s="816">
        <v>3</v>
      </c>
    </row>
    <row r="2458" spans="1:18" ht="15">
      <c r="A2458" s="815" t="s">
        <v>889</v>
      </c>
      <c r="B2458" s="815" t="s">
        <v>996</v>
      </c>
      <c r="C2458" s="815" t="s">
        <v>809</v>
      </c>
      <c r="D2458" s="815" t="s">
        <v>811</v>
      </c>
      <c r="E2458" s="816">
        <v>77</v>
      </c>
      <c r="P2458" s="815" t="s">
        <v>876</v>
      </c>
      <c r="Q2458" s="816">
        <v>1</v>
      </c>
      <c r="R2458" s="816">
        <v>17</v>
      </c>
    </row>
    <row r="2459" spans="1:18" ht="15">
      <c r="A2459" s="815" t="s">
        <v>889</v>
      </c>
      <c r="B2459" s="815" t="s">
        <v>677</v>
      </c>
      <c r="C2459" s="815" t="s">
        <v>810</v>
      </c>
      <c r="D2459" s="815" t="s">
        <v>812</v>
      </c>
      <c r="E2459" s="816">
        <v>2296</v>
      </c>
      <c r="P2459" s="815" t="s">
        <v>876</v>
      </c>
      <c r="Q2459" s="816">
        <v>2</v>
      </c>
      <c r="R2459" s="816">
        <v>35</v>
      </c>
    </row>
    <row r="2460" spans="1:18" ht="15">
      <c r="A2460" s="815" t="s">
        <v>889</v>
      </c>
      <c r="B2460" s="815" t="s">
        <v>677</v>
      </c>
      <c r="C2460" s="815" t="s">
        <v>810</v>
      </c>
      <c r="D2460" s="815" t="s">
        <v>811</v>
      </c>
      <c r="E2460" s="816">
        <v>3767</v>
      </c>
      <c r="P2460" s="815" t="s">
        <v>876</v>
      </c>
      <c r="Q2460" s="816">
        <v>3</v>
      </c>
      <c r="R2460" s="816">
        <v>16</v>
      </c>
    </row>
    <row r="2461" spans="1:18" ht="15">
      <c r="A2461" s="815" t="s">
        <v>889</v>
      </c>
      <c r="B2461" s="815" t="s">
        <v>677</v>
      </c>
      <c r="C2461" s="815" t="s">
        <v>809</v>
      </c>
      <c r="D2461" s="815" t="s">
        <v>812</v>
      </c>
      <c r="E2461" s="816">
        <v>2836</v>
      </c>
      <c r="P2461" s="815" t="s">
        <v>876</v>
      </c>
      <c r="Q2461" s="816">
        <v>4</v>
      </c>
      <c r="R2461" s="816">
        <v>240</v>
      </c>
    </row>
    <row r="2462" spans="1:18" ht="15">
      <c r="A2462" s="815" t="s">
        <v>889</v>
      </c>
      <c r="B2462" s="815" t="s">
        <v>677</v>
      </c>
      <c r="C2462" s="815" t="s">
        <v>809</v>
      </c>
      <c r="D2462" s="815" t="s">
        <v>811</v>
      </c>
      <c r="E2462" s="816">
        <v>4135</v>
      </c>
      <c r="P2462" s="815" t="s">
        <v>876</v>
      </c>
      <c r="Q2462" s="816">
        <v>5</v>
      </c>
      <c r="R2462" s="816">
        <v>31</v>
      </c>
    </row>
    <row r="2463" spans="1:18" ht="15">
      <c r="A2463" s="815" t="s">
        <v>889</v>
      </c>
      <c r="B2463" s="815" t="s">
        <v>681</v>
      </c>
      <c r="C2463" s="815" t="s">
        <v>810</v>
      </c>
      <c r="D2463" s="815" t="s">
        <v>812</v>
      </c>
      <c r="E2463" s="816">
        <v>68</v>
      </c>
      <c r="P2463" s="815" t="s">
        <v>876</v>
      </c>
      <c r="Q2463" s="816">
        <v>6</v>
      </c>
      <c r="R2463" s="816">
        <v>19</v>
      </c>
    </row>
    <row r="2464" spans="1:18" ht="15">
      <c r="A2464" s="815" t="s">
        <v>889</v>
      </c>
      <c r="B2464" s="815" t="s">
        <v>681</v>
      </c>
      <c r="C2464" s="815" t="s">
        <v>810</v>
      </c>
      <c r="D2464" s="815" t="s">
        <v>811</v>
      </c>
      <c r="E2464" s="816">
        <v>201</v>
      </c>
      <c r="P2464" s="815" t="s">
        <v>876</v>
      </c>
      <c r="Q2464" s="816">
        <v>7</v>
      </c>
      <c r="R2464" s="816">
        <v>10</v>
      </c>
    </row>
    <row r="2465" spans="1:18" ht="15">
      <c r="A2465" s="815" t="s">
        <v>889</v>
      </c>
      <c r="B2465" s="815" t="s">
        <v>681</v>
      </c>
      <c r="C2465" s="815" t="s">
        <v>809</v>
      </c>
      <c r="D2465" s="815" t="s">
        <v>812</v>
      </c>
      <c r="E2465" s="816">
        <v>93</v>
      </c>
      <c r="P2465" s="815" t="s">
        <v>876</v>
      </c>
      <c r="Q2465" s="816">
        <v>8</v>
      </c>
      <c r="R2465" s="816">
        <v>4</v>
      </c>
    </row>
    <row r="2466" spans="1:18" ht="15">
      <c r="A2466" s="815" t="s">
        <v>889</v>
      </c>
      <c r="B2466" s="815" t="s">
        <v>681</v>
      </c>
      <c r="C2466" s="815" t="s">
        <v>809</v>
      </c>
      <c r="D2466" s="815" t="s">
        <v>811</v>
      </c>
      <c r="E2466" s="816">
        <v>237</v>
      </c>
      <c r="P2466" s="815" t="s">
        <v>876</v>
      </c>
      <c r="Q2466" s="816">
        <v>9</v>
      </c>
      <c r="R2466" s="816">
        <v>5</v>
      </c>
    </row>
    <row r="2467" spans="1:18" ht="15">
      <c r="A2467" s="815" t="s">
        <v>889</v>
      </c>
      <c r="B2467" s="815" t="s">
        <v>997</v>
      </c>
      <c r="C2467" s="815" t="s">
        <v>810</v>
      </c>
      <c r="D2467" s="815" t="s">
        <v>812</v>
      </c>
      <c r="E2467" s="816">
        <v>2986</v>
      </c>
      <c r="P2467" s="815" t="s">
        <v>876</v>
      </c>
      <c r="Q2467" s="816">
        <v>10</v>
      </c>
      <c r="R2467" s="816">
        <v>2</v>
      </c>
    </row>
    <row r="2468" spans="1:18" ht="15">
      <c r="A2468" s="815" t="s">
        <v>889</v>
      </c>
      <c r="B2468" s="815" t="s">
        <v>997</v>
      </c>
      <c r="C2468" s="815" t="s">
        <v>810</v>
      </c>
      <c r="D2468" s="815" t="s">
        <v>811</v>
      </c>
      <c r="E2468" s="816">
        <v>4442</v>
      </c>
      <c r="P2468" s="815" t="s">
        <v>917</v>
      </c>
      <c r="Q2468" s="816">
        <v>0</v>
      </c>
      <c r="R2468" s="816">
        <v>1</v>
      </c>
    </row>
    <row r="2469" spans="1:18" ht="15">
      <c r="A2469" s="815" t="s">
        <v>889</v>
      </c>
      <c r="B2469" s="815" t="s">
        <v>997</v>
      </c>
      <c r="C2469" s="815" t="s">
        <v>809</v>
      </c>
      <c r="D2469" s="815" t="s">
        <v>812</v>
      </c>
      <c r="E2469" s="816">
        <v>2585</v>
      </c>
      <c r="P2469" s="815" t="s">
        <v>917</v>
      </c>
      <c r="Q2469" s="816">
        <v>1</v>
      </c>
      <c r="R2469" s="816">
        <v>22</v>
      </c>
    </row>
    <row r="2470" spans="1:18" ht="15">
      <c r="A2470" s="815" t="s">
        <v>889</v>
      </c>
      <c r="B2470" s="815" t="s">
        <v>997</v>
      </c>
      <c r="C2470" s="815" t="s">
        <v>809</v>
      </c>
      <c r="D2470" s="815" t="s">
        <v>811</v>
      </c>
      <c r="E2470" s="816">
        <v>3373</v>
      </c>
      <c r="P2470" s="815" t="s">
        <v>917</v>
      </c>
      <c r="Q2470" s="816">
        <v>2</v>
      </c>
      <c r="R2470" s="816">
        <v>37</v>
      </c>
    </row>
    <row r="2471" spans="1:18" ht="15">
      <c r="A2471" s="815" t="s">
        <v>889</v>
      </c>
      <c r="B2471" s="815" t="s">
        <v>998</v>
      </c>
      <c r="C2471" s="815" t="s">
        <v>810</v>
      </c>
      <c r="D2471" s="815" t="s">
        <v>811</v>
      </c>
      <c r="E2471" s="816">
        <v>2</v>
      </c>
      <c r="P2471" s="815" t="s">
        <v>917</v>
      </c>
      <c r="Q2471" s="816">
        <v>3</v>
      </c>
      <c r="R2471" s="816">
        <v>17</v>
      </c>
    </row>
    <row r="2472" spans="1:18" ht="15">
      <c r="A2472" s="815" t="s">
        <v>889</v>
      </c>
      <c r="B2472" s="815" t="s">
        <v>998</v>
      </c>
      <c r="C2472" s="815" t="s">
        <v>809</v>
      </c>
      <c r="D2472" s="815" t="s">
        <v>812</v>
      </c>
      <c r="E2472" s="816">
        <v>2</v>
      </c>
      <c r="P2472" s="815" t="s">
        <v>917</v>
      </c>
      <c r="Q2472" s="816">
        <v>4</v>
      </c>
      <c r="R2472" s="816">
        <v>453</v>
      </c>
    </row>
    <row r="2473" spans="1:18" ht="15">
      <c r="A2473" s="815" t="s">
        <v>889</v>
      </c>
      <c r="B2473" s="815" t="s">
        <v>998</v>
      </c>
      <c r="C2473" s="815" t="s">
        <v>809</v>
      </c>
      <c r="D2473" s="815" t="s">
        <v>811</v>
      </c>
      <c r="E2473" s="816">
        <v>1</v>
      </c>
      <c r="P2473" s="815" t="s">
        <v>917</v>
      </c>
      <c r="Q2473" s="816">
        <v>5</v>
      </c>
      <c r="R2473" s="816">
        <v>24</v>
      </c>
    </row>
    <row r="2474" spans="1:18" ht="15">
      <c r="A2474" s="815" t="s">
        <v>986</v>
      </c>
      <c r="B2474" s="815" t="s">
        <v>996</v>
      </c>
      <c r="C2474" s="815" t="s">
        <v>809</v>
      </c>
      <c r="D2474" s="815" t="s">
        <v>812</v>
      </c>
      <c r="E2474" s="816">
        <v>1</v>
      </c>
      <c r="P2474" s="815" t="s">
        <v>917</v>
      </c>
      <c r="Q2474" s="816">
        <v>6</v>
      </c>
      <c r="R2474" s="816">
        <v>29</v>
      </c>
    </row>
    <row r="2475" spans="1:18" ht="15">
      <c r="A2475" s="815" t="s">
        <v>986</v>
      </c>
      <c r="B2475" s="815" t="s">
        <v>677</v>
      </c>
      <c r="C2475" s="815" t="s">
        <v>810</v>
      </c>
      <c r="D2475" s="815" t="s">
        <v>812</v>
      </c>
      <c r="E2475" s="816">
        <v>579</v>
      </c>
      <c r="P2475" s="815" t="s">
        <v>917</v>
      </c>
      <c r="Q2475" s="816">
        <v>7</v>
      </c>
      <c r="R2475" s="816">
        <v>15</v>
      </c>
    </row>
    <row r="2476" spans="1:18" ht="15">
      <c r="A2476" s="815" t="s">
        <v>986</v>
      </c>
      <c r="B2476" s="815" t="s">
        <v>677</v>
      </c>
      <c r="C2476" s="815" t="s">
        <v>810</v>
      </c>
      <c r="D2476" s="815" t="s">
        <v>811</v>
      </c>
      <c r="E2476" s="816">
        <v>681</v>
      </c>
      <c r="P2476" s="815" t="s">
        <v>917</v>
      </c>
      <c r="Q2476" s="816">
        <v>8</v>
      </c>
      <c r="R2476" s="816">
        <v>11</v>
      </c>
    </row>
    <row r="2477" spans="1:18" ht="15">
      <c r="A2477" s="815" t="s">
        <v>986</v>
      </c>
      <c r="B2477" s="815" t="s">
        <v>677</v>
      </c>
      <c r="C2477" s="815" t="s">
        <v>809</v>
      </c>
      <c r="D2477" s="815" t="s">
        <v>812</v>
      </c>
      <c r="E2477" s="816">
        <v>517</v>
      </c>
      <c r="P2477" s="815" t="s">
        <v>917</v>
      </c>
      <c r="Q2477" s="816">
        <v>9</v>
      </c>
      <c r="R2477" s="816">
        <v>9</v>
      </c>
    </row>
    <row r="2478" spans="1:18" ht="15">
      <c r="A2478" s="815" t="s">
        <v>986</v>
      </c>
      <c r="B2478" s="815" t="s">
        <v>677</v>
      </c>
      <c r="C2478" s="815" t="s">
        <v>809</v>
      </c>
      <c r="D2478" s="815" t="s">
        <v>811</v>
      </c>
      <c r="E2478" s="816">
        <v>507</v>
      </c>
      <c r="P2478" s="815" t="s">
        <v>917</v>
      </c>
      <c r="Q2478" s="816">
        <v>11</v>
      </c>
      <c r="R2478" s="816">
        <v>1</v>
      </c>
    </row>
    <row r="2479" spans="1:18" ht="15">
      <c r="A2479" s="815" t="s">
        <v>986</v>
      </c>
      <c r="B2479" s="815" t="s">
        <v>681</v>
      </c>
      <c r="C2479" s="815" t="s">
        <v>810</v>
      </c>
      <c r="D2479" s="815" t="s">
        <v>812</v>
      </c>
      <c r="E2479" s="816">
        <v>186</v>
      </c>
      <c r="P2479" s="815" t="s">
        <v>973</v>
      </c>
      <c r="Q2479" s="816">
        <v>0</v>
      </c>
      <c r="R2479" s="816">
        <v>5</v>
      </c>
    </row>
    <row r="2480" spans="1:18" ht="15">
      <c r="A2480" s="815" t="s">
        <v>986</v>
      </c>
      <c r="B2480" s="815" t="s">
        <v>681</v>
      </c>
      <c r="C2480" s="815" t="s">
        <v>810</v>
      </c>
      <c r="D2480" s="815" t="s">
        <v>811</v>
      </c>
      <c r="E2480" s="816">
        <v>104</v>
      </c>
      <c r="P2480" s="815" t="s">
        <v>973</v>
      </c>
      <c r="Q2480" s="816">
        <v>1</v>
      </c>
      <c r="R2480" s="816">
        <v>21</v>
      </c>
    </row>
    <row r="2481" spans="1:18" ht="15">
      <c r="A2481" s="815" t="s">
        <v>986</v>
      </c>
      <c r="B2481" s="815" t="s">
        <v>681</v>
      </c>
      <c r="C2481" s="815" t="s">
        <v>809</v>
      </c>
      <c r="D2481" s="815" t="s">
        <v>812</v>
      </c>
      <c r="E2481" s="816">
        <v>155</v>
      </c>
      <c r="P2481" s="815" t="s">
        <v>973</v>
      </c>
      <c r="Q2481" s="816">
        <v>2</v>
      </c>
      <c r="R2481" s="816">
        <v>51</v>
      </c>
    </row>
    <row r="2482" spans="1:18" ht="15">
      <c r="A2482" s="815" t="s">
        <v>986</v>
      </c>
      <c r="B2482" s="815" t="s">
        <v>681</v>
      </c>
      <c r="C2482" s="815" t="s">
        <v>809</v>
      </c>
      <c r="D2482" s="815" t="s">
        <v>811</v>
      </c>
      <c r="E2482" s="816">
        <v>113</v>
      </c>
      <c r="P2482" s="815" t="s">
        <v>973</v>
      </c>
      <c r="Q2482" s="816">
        <v>3</v>
      </c>
      <c r="R2482" s="816">
        <v>19</v>
      </c>
    </row>
    <row r="2483" spans="1:18" ht="15">
      <c r="A2483" s="815" t="s">
        <v>986</v>
      </c>
      <c r="B2483" s="815" t="s">
        <v>683</v>
      </c>
      <c r="C2483" s="815" t="s">
        <v>810</v>
      </c>
      <c r="D2483" s="815" t="s">
        <v>812</v>
      </c>
      <c r="E2483" s="816">
        <v>4</v>
      </c>
      <c r="P2483" s="815" t="s">
        <v>973</v>
      </c>
      <c r="Q2483" s="816">
        <v>4</v>
      </c>
      <c r="R2483" s="816">
        <v>255</v>
      </c>
    </row>
    <row r="2484" spans="1:18" ht="15">
      <c r="A2484" s="815" t="s">
        <v>986</v>
      </c>
      <c r="B2484" s="815" t="s">
        <v>683</v>
      </c>
      <c r="C2484" s="815" t="s">
        <v>810</v>
      </c>
      <c r="D2484" s="815" t="s">
        <v>811</v>
      </c>
      <c r="E2484" s="816">
        <v>13</v>
      </c>
      <c r="P2484" s="815" t="s">
        <v>973</v>
      </c>
      <c r="Q2484" s="816">
        <v>5</v>
      </c>
      <c r="R2484" s="816">
        <v>39</v>
      </c>
    </row>
    <row r="2485" spans="1:18" ht="15">
      <c r="A2485" s="815" t="s">
        <v>986</v>
      </c>
      <c r="B2485" s="815" t="s">
        <v>683</v>
      </c>
      <c r="C2485" s="815" t="s">
        <v>809</v>
      </c>
      <c r="D2485" s="815" t="s">
        <v>812</v>
      </c>
      <c r="E2485" s="816">
        <v>4</v>
      </c>
      <c r="P2485" s="815" t="s">
        <v>973</v>
      </c>
      <c r="Q2485" s="816">
        <v>6</v>
      </c>
      <c r="R2485" s="816">
        <v>31</v>
      </c>
    </row>
    <row r="2486" spans="1:18" ht="15">
      <c r="A2486" s="815" t="s">
        <v>986</v>
      </c>
      <c r="B2486" s="815" t="s">
        <v>683</v>
      </c>
      <c r="C2486" s="815" t="s">
        <v>809</v>
      </c>
      <c r="D2486" s="815" t="s">
        <v>811</v>
      </c>
      <c r="E2486" s="816">
        <v>10</v>
      </c>
      <c r="P2486" s="815" t="s">
        <v>973</v>
      </c>
      <c r="Q2486" s="816">
        <v>7</v>
      </c>
      <c r="R2486" s="816">
        <v>32</v>
      </c>
    </row>
    <row r="2487" spans="1:18" ht="15">
      <c r="A2487" s="815" t="s">
        <v>986</v>
      </c>
      <c r="B2487" s="815" t="s">
        <v>815</v>
      </c>
      <c r="C2487" s="815" t="s">
        <v>809</v>
      </c>
      <c r="D2487" s="815" t="s">
        <v>812</v>
      </c>
      <c r="E2487" s="816">
        <v>1</v>
      </c>
      <c r="P2487" s="815" t="s">
        <v>973</v>
      </c>
      <c r="Q2487" s="816">
        <v>8</v>
      </c>
      <c r="R2487" s="816">
        <v>13</v>
      </c>
    </row>
    <row r="2488" spans="1:18" ht="15">
      <c r="A2488" s="815" t="s">
        <v>986</v>
      </c>
      <c r="B2488" s="815" t="s">
        <v>814</v>
      </c>
      <c r="C2488" s="815" t="s">
        <v>810</v>
      </c>
      <c r="D2488" s="815" t="s">
        <v>811</v>
      </c>
      <c r="E2488" s="816">
        <v>1</v>
      </c>
      <c r="P2488" s="815" t="s">
        <v>973</v>
      </c>
      <c r="Q2488" s="816">
        <v>9</v>
      </c>
      <c r="R2488" s="816">
        <v>6</v>
      </c>
    </row>
    <row r="2489" spans="1:18" ht="15">
      <c r="A2489" s="815" t="s">
        <v>986</v>
      </c>
      <c r="B2489" s="815" t="s">
        <v>814</v>
      </c>
      <c r="C2489" s="815" t="s">
        <v>809</v>
      </c>
      <c r="D2489" s="815" t="s">
        <v>812</v>
      </c>
      <c r="E2489" s="816">
        <v>1</v>
      </c>
      <c r="P2489" s="815" t="s">
        <v>973</v>
      </c>
      <c r="Q2489" s="816">
        <v>11</v>
      </c>
      <c r="R2489" s="816">
        <v>2</v>
      </c>
    </row>
    <row r="2490" spans="1:18" ht="15">
      <c r="A2490" s="815" t="s">
        <v>986</v>
      </c>
      <c r="B2490" s="815" t="s">
        <v>997</v>
      </c>
      <c r="C2490" s="815" t="s">
        <v>810</v>
      </c>
      <c r="D2490" s="815" t="s">
        <v>812</v>
      </c>
      <c r="E2490" s="816">
        <v>34</v>
      </c>
      <c r="P2490" s="815" t="s">
        <v>973</v>
      </c>
      <c r="Q2490" s="816">
        <v>12</v>
      </c>
      <c r="R2490" s="816">
        <v>4</v>
      </c>
    </row>
    <row r="2491" spans="1:18" ht="15">
      <c r="A2491" s="815" t="s">
        <v>986</v>
      </c>
      <c r="B2491" s="815" t="s">
        <v>997</v>
      </c>
      <c r="C2491" s="815" t="s">
        <v>810</v>
      </c>
      <c r="D2491" s="815" t="s">
        <v>811</v>
      </c>
      <c r="E2491" s="816">
        <v>51</v>
      </c>
      <c r="P2491" s="815" t="s">
        <v>974</v>
      </c>
      <c r="Q2491" s="816">
        <v>0</v>
      </c>
      <c r="R2491" s="816">
        <v>71</v>
      </c>
    </row>
    <row r="2492" spans="1:18" ht="15">
      <c r="A2492" s="815" t="s">
        <v>986</v>
      </c>
      <c r="B2492" s="815" t="s">
        <v>997</v>
      </c>
      <c r="C2492" s="815" t="s">
        <v>809</v>
      </c>
      <c r="D2492" s="815" t="s">
        <v>812</v>
      </c>
      <c r="E2492" s="816">
        <v>34</v>
      </c>
      <c r="P2492" s="815" t="s">
        <v>974</v>
      </c>
      <c r="Q2492" s="816">
        <v>1</v>
      </c>
      <c r="R2492" s="816">
        <v>316</v>
      </c>
    </row>
    <row r="2493" spans="1:18" ht="15">
      <c r="A2493" s="815" t="s">
        <v>986</v>
      </c>
      <c r="B2493" s="815" t="s">
        <v>997</v>
      </c>
      <c r="C2493" s="815" t="s">
        <v>809</v>
      </c>
      <c r="D2493" s="815" t="s">
        <v>811</v>
      </c>
      <c r="E2493" s="816">
        <v>40</v>
      </c>
      <c r="P2493" s="815" t="s">
        <v>974</v>
      </c>
      <c r="Q2493" s="816">
        <v>2</v>
      </c>
      <c r="R2493" s="816">
        <v>730</v>
      </c>
    </row>
    <row r="2494" spans="1:18" ht="15">
      <c r="A2494" s="815" t="s">
        <v>987</v>
      </c>
      <c r="B2494" s="815" t="s">
        <v>677</v>
      </c>
      <c r="C2494" s="815" t="s">
        <v>810</v>
      </c>
      <c r="D2494" s="815" t="s">
        <v>812</v>
      </c>
      <c r="E2494" s="816">
        <v>514</v>
      </c>
      <c r="P2494" s="815" t="s">
        <v>974</v>
      </c>
      <c r="Q2494" s="816">
        <v>3</v>
      </c>
      <c r="R2494" s="816">
        <v>284</v>
      </c>
    </row>
    <row r="2495" spans="1:18" ht="15">
      <c r="A2495" s="815" t="s">
        <v>987</v>
      </c>
      <c r="B2495" s="815" t="s">
        <v>677</v>
      </c>
      <c r="C2495" s="815" t="s">
        <v>810</v>
      </c>
      <c r="D2495" s="815" t="s">
        <v>811</v>
      </c>
      <c r="E2495" s="816">
        <v>494</v>
      </c>
      <c r="P2495" s="815" t="s">
        <v>974</v>
      </c>
      <c r="Q2495" s="816">
        <v>4</v>
      </c>
      <c r="R2495" s="816">
        <v>3922</v>
      </c>
    </row>
    <row r="2496" spans="1:18" ht="15">
      <c r="A2496" s="815" t="s">
        <v>987</v>
      </c>
      <c r="B2496" s="815" t="s">
        <v>677</v>
      </c>
      <c r="C2496" s="815" t="s">
        <v>809</v>
      </c>
      <c r="D2496" s="815" t="s">
        <v>812</v>
      </c>
      <c r="E2496" s="816">
        <v>411</v>
      </c>
      <c r="P2496" s="815" t="s">
        <v>974</v>
      </c>
      <c r="Q2496" s="816">
        <v>5</v>
      </c>
      <c r="R2496" s="816">
        <v>423</v>
      </c>
    </row>
    <row r="2497" spans="1:18" ht="15">
      <c r="A2497" s="815" t="s">
        <v>987</v>
      </c>
      <c r="B2497" s="815" t="s">
        <v>677</v>
      </c>
      <c r="C2497" s="815" t="s">
        <v>809</v>
      </c>
      <c r="D2497" s="815" t="s">
        <v>811</v>
      </c>
      <c r="E2497" s="816">
        <v>465</v>
      </c>
      <c r="P2497" s="815" t="s">
        <v>974</v>
      </c>
      <c r="Q2497" s="816">
        <v>6</v>
      </c>
      <c r="R2497" s="816">
        <v>359</v>
      </c>
    </row>
    <row r="2498" spans="1:18" ht="15">
      <c r="A2498" s="815" t="s">
        <v>987</v>
      </c>
      <c r="B2498" s="815" t="s">
        <v>681</v>
      </c>
      <c r="C2498" s="815" t="s">
        <v>810</v>
      </c>
      <c r="D2498" s="815" t="s">
        <v>812</v>
      </c>
      <c r="E2498" s="816">
        <v>528</v>
      </c>
      <c r="P2498" s="815" t="s">
        <v>974</v>
      </c>
      <c r="Q2498" s="816">
        <v>7</v>
      </c>
      <c r="R2498" s="816">
        <v>254</v>
      </c>
    </row>
    <row r="2499" spans="1:18" ht="15">
      <c r="A2499" s="815" t="s">
        <v>987</v>
      </c>
      <c r="B2499" s="815" t="s">
        <v>681</v>
      </c>
      <c r="C2499" s="815" t="s">
        <v>810</v>
      </c>
      <c r="D2499" s="815" t="s">
        <v>811</v>
      </c>
      <c r="E2499" s="816">
        <v>338</v>
      </c>
      <c r="P2499" s="815" t="s">
        <v>974</v>
      </c>
      <c r="Q2499" s="816">
        <v>8</v>
      </c>
      <c r="R2499" s="816">
        <v>143</v>
      </c>
    </row>
    <row r="2500" spans="1:18" ht="15">
      <c r="A2500" s="815" t="s">
        <v>987</v>
      </c>
      <c r="B2500" s="815" t="s">
        <v>681</v>
      </c>
      <c r="C2500" s="815" t="s">
        <v>809</v>
      </c>
      <c r="D2500" s="815" t="s">
        <v>812</v>
      </c>
      <c r="E2500" s="816">
        <v>423</v>
      </c>
      <c r="P2500" s="815" t="s">
        <v>974</v>
      </c>
      <c r="Q2500" s="816">
        <v>9</v>
      </c>
      <c r="R2500" s="816">
        <v>73</v>
      </c>
    </row>
    <row r="2501" spans="1:18" ht="15">
      <c r="A2501" s="815" t="s">
        <v>987</v>
      </c>
      <c r="B2501" s="815" t="s">
        <v>681</v>
      </c>
      <c r="C2501" s="815" t="s">
        <v>809</v>
      </c>
      <c r="D2501" s="815" t="s">
        <v>811</v>
      </c>
      <c r="E2501" s="816">
        <v>260</v>
      </c>
      <c r="P2501" s="815" t="s">
        <v>974</v>
      </c>
      <c r="Q2501" s="816">
        <v>10</v>
      </c>
      <c r="R2501" s="816">
        <v>37</v>
      </c>
    </row>
    <row r="2502" spans="1:18" ht="15">
      <c r="A2502" s="815" t="s">
        <v>987</v>
      </c>
      <c r="B2502" s="815" t="s">
        <v>815</v>
      </c>
      <c r="C2502" s="815" t="s">
        <v>809</v>
      </c>
      <c r="D2502" s="815" t="s">
        <v>811</v>
      </c>
      <c r="E2502" s="816">
        <v>4</v>
      </c>
      <c r="P2502" s="815" t="s">
        <v>974</v>
      </c>
      <c r="Q2502" s="816">
        <v>11</v>
      </c>
      <c r="R2502" s="816">
        <v>21</v>
      </c>
    </row>
    <row r="2503" spans="1:18" ht="15">
      <c r="A2503" s="815" t="s">
        <v>987</v>
      </c>
      <c r="B2503" s="815" t="s">
        <v>814</v>
      </c>
      <c r="C2503" s="815" t="s">
        <v>810</v>
      </c>
      <c r="D2503" s="815" t="s">
        <v>812</v>
      </c>
      <c r="E2503" s="816">
        <v>1</v>
      </c>
      <c r="P2503" s="815" t="s">
        <v>974</v>
      </c>
      <c r="Q2503" s="816">
        <v>12</v>
      </c>
      <c r="R2503" s="816">
        <v>25</v>
      </c>
    </row>
    <row r="2504" spans="1:18" ht="15">
      <c r="A2504" s="815" t="s">
        <v>987</v>
      </c>
      <c r="B2504" s="815" t="s">
        <v>814</v>
      </c>
      <c r="C2504" s="815" t="s">
        <v>809</v>
      </c>
      <c r="D2504" s="815" t="s">
        <v>812</v>
      </c>
      <c r="E2504" s="816">
        <v>1</v>
      </c>
      <c r="P2504" s="815" t="s">
        <v>946</v>
      </c>
      <c r="Q2504" s="816">
        <v>1</v>
      </c>
      <c r="R2504" s="816">
        <v>2</v>
      </c>
    </row>
    <row r="2505" spans="1:18" ht="15">
      <c r="A2505" s="815" t="s">
        <v>987</v>
      </c>
      <c r="B2505" s="815" t="s">
        <v>814</v>
      </c>
      <c r="C2505" s="815" t="s">
        <v>809</v>
      </c>
      <c r="D2505" s="815" t="s">
        <v>811</v>
      </c>
      <c r="E2505" s="816">
        <v>1</v>
      </c>
      <c r="P2505" s="815" t="s">
        <v>946</v>
      </c>
      <c r="Q2505" s="816">
        <v>2</v>
      </c>
      <c r="R2505" s="816">
        <v>10</v>
      </c>
    </row>
    <row r="2506" spans="1:18" ht="15">
      <c r="A2506" s="815" t="s">
        <v>987</v>
      </c>
      <c r="B2506" s="815" t="s">
        <v>997</v>
      </c>
      <c r="C2506" s="815" t="s">
        <v>810</v>
      </c>
      <c r="D2506" s="815" t="s">
        <v>812</v>
      </c>
      <c r="E2506" s="816">
        <v>41</v>
      </c>
      <c r="P2506" s="815" t="s">
        <v>946</v>
      </c>
      <c r="Q2506" s="816">
        <v>3</v>
      </c>
      <c r="R2506" s="816">
        <v>3</v>
      </c>
    </row>
    <row r="2507" spans="1:18" ht="15">
      <c r="A2507" s="815" t="s">
        <v>987</v>
      </c>
      <c r="B2507" s="815" t="s">
        <v>997</v>
      </c>
      <c r="C2507" s="815" t="s">
        <v>810</v>
      </c>
      <c r="D2507" s="815" t="s">
        <v>811</v>
      </c>
      <c r="E2507" s="816">
        <v>30</v>
      </c>
      <c r="P2507" s="815" t="s">
        <v>946</v>
      </c>
      <c r="Q2507" s="816">
        <v>4</v>
      </c>
      <c r="R2507" s="816">
        <v>44</v>
      </c>
    </row>
    <row r="2508" spans="1:18" ht="15">
      <c r="A2508" s="815" t="s">
        <v>987</v>
      </c>
      <c r="B2508" s="815" t="s">
        <v>997</v>
      </c>
      <c r="C2508" s="815" t="s">
        <v>809</v>
      </c>
      <c r="D2508" s="815" t="s">
        <v>812</v>
      </c>
      <c r="E2508" s="816">
        <v>35</v>
      </c>
      <c r="P2508" s="815" t="s">
        <v>946</v>
      </c>
      <c r="Q2508" s="816">
        <v>5</v>
      </c>
      <c r="R2508" s="816">
        <v>5</v>
      </c>
    </row>
    <row r="2509" spans="1:18" ht="15">
      <c r="A2509" s="815" t="s">
        <v>987</v>
      </c>
      <c r="B2509" s="815" t="s">
        <v>997</v>
      </c>
      <c r="C2509" s="815" t="s">
        <v>809</v>
      </c>
      <c r="D2509" s="815" t="s">
        <v>811</v>
      </c>
      <c r="E2509" s="816">
        <v>41</v>
      </c>
      <c r="P2509" s="815" t="s">
        <v>946</v>
      </c>
      <c r="Q2509" s="816">
        <v>6</v>
      </c>
      <c r="R2509" s="816">
        <v>7</v>
      </c>
    </row>
    <row r="2510" spans="1:18" ht="15">
      <c r="A2510" s="815" t="s">
        <v>987</v>
      </c>
      <c r="B2510" s="815" t="s">
        <v>998</v>
      </c>
      <c r="C2510" s="815" t="s">
        <v>810</v>
      </c>
      <c r="D2510" s="815" t="s">
        <v>812</v>
      </c>
      <c r="E2510" s="816">
        <v>1</v>
      </c>
      <c r="P2510" s="815" t="s">
        <v>946</v>
      </c>
      <c r="Q2510" s="816">
        <v>7</v>
      </c>
      <c r="R2510" s="816">
        <v>2</v>
      </c>
    </row>
    <row r="2511" spans="1:18" ht="15">
      <c r="A2511" s="815" t="s">
        <v>987</v>
      </c>
      <c r="B2511" s="815" t="s">
        <v>998</v>
      </c>
      <c r="C2511" s="815" t="s">
        <v>810</v>
      </c>
      <c r="D2511" s="815" t="s">
        <v>811</v>
      </c>
      <c r="E2511" s="816">
        <v>1</v>
      </c>
      <c r="P2511" s="815" t="s">
        <v>946</v>
      </c>
      <c r="Q2511" s="816">
        <v>8</v>
      </c>
      <c r="R2511" s="816">
        <v>1</v>
      </c>
    </row>
    <row r="2512" spans="1:18" ht="15">
      <c r="A2512" s="815" t="s">
        <v>987</v>
      </c>
      <c r="B2512" s="815" t="s">
        <v>998</v>
      </c>
      <c r="C2512" s="815" t="s">
        <v>809</v>
      </c>
      <c r="D2512" s="815" t="s">
        <v>811</v>
      </c>
      <c r="E2512" s="816">
        <v>4</v>
      </c>
      <c r="P2512" s="815" t="s">
        <v>975</v>
      </c>
      <c r="Q2512" s="816">
        <v>0</v>
      </c>
      <c r="R2512" s="816">
        <v>12</v>
      </c>
    </row>
    <row r="2513" spans="1:18" ht="15">
      <c r="A2513" s="815" t="s">
        <v>968</v>
      </c>
      <c r="B2513" s="815" t="s">
        <v>996</v>
      </c>
      <c r="C2513" s="815" t="s">
        <v>810</v>
      </c>
      <c r="D2513" s="815" t="s">
        <v>812</v>
      </c>
      <c r="E2513" s="816">
        <v>1</v>
      </c>
      <c r="P2513" s="815" t="s">
        <v>975</v>
      </c>
      <c r="Q2513" s="816">
        <v>1</v>
      </c>
      <c r="R2513" s="816">
        <v>105</v>
      </c>
    </row>
    <row r="2514" spans="1:18" ht="15">
      <c r="A2514" s="815" t="s">
        <v>968</v>
      </c>
      <c r="B2514" s="815" t="s">
        <v>996</v>
      </c>
      <c r="C2514" s="815" t="s">
        <v>809</v>
      </c>
      <c r="D2514" s="815" t="s">
        <v>812</v>
      </c>
      <c r="E2514" s="816">
        <v>1</v>
      </c>
      <c r="P2514" s="815" t="s">
        <v>975</v>
      </c>
      <c r="Q2514" s="816">
        <v>2</v>
      </c>
      <c r="R2514" s="816">
        <v>252</v>
      </c>
    </row>
    <row r="2515" spans="1:18" ht="15">
      <c r="A2515" s="815" t="s">
        <v>968</v>
      </c>
      <c r="B2515" s="815" t="s">
        <v>996</v>
      </c>
      <c r="C2515" s="815" t="s">
        <v>809</v>
      </c>
      <c r="D2515" s="815" t="s">
        <v>811</v>
      </c>
      <c r="E2515" s="816">
        <v>2</v>
      </c>
      <c r="P2515" s="815" t="s">
        <v>975</v>
      </c>
      <c r="Q2515" s="816">
        <v>3</v>
      </c>
      <c r="R2515" s="816">
        <v>87</v>
      </c>
    </row>
    <row r="2516" spans="1:18" ht="15">
      <c r="A2516" s="815" t="s">
        <v>968</v>
      </c>
      <c r="B2516" s="815" t="s">
        <v>677</v>
      </c>
      <c r="C2516" s="815" t="s">
        <v>810</v>
      </c>
      <c r="D2516" s="815" t="s">
        <v>812</v>
      </c>
      <c r="E2516" s="816">
        <v>859</v>
      </c>
      <c r="P2516" s="815" t="s">
        <v>975</v>
      </c>
      <c r="Q2516" s="816">
        <v>4</v>
      </c>
      <c r="R2516" s="816">
        <v>1533</v>
      </c>
    </row>
    <row r="2517" spans="1:18" ht="15">
      <c r="A2517" s="815" t="s">
        <v>968</v>
      </c>
      <c r="B2517" s="815" t="s">
        <v>677</v>
      </c>
      <c r="C2517" s="815" t="s">
        <v>810</v>
      </c>
      <c r="D2517" s="815" t="s">
        <v>811</v>
      </c>
      <c r="E2517" s="816">
        <v>289</v>
      </c>
      <c r="P2517" s="815" t="s">
        <v>975</v>
      </c>
      <c r="Q2517" s="816">
        <v>5</v>
      </c>
      <c r="R2517" s="816">
        <v>156</v>
      </c>
    </row>
    <row r="2518" spans="1:18" ht="15">
      <c r="A2518" s="815" t="s">
        <v>968</v>
      </c>
      <c r="B2518" s="815" t="s">
        <v>677</v>
      </c>
      <c r="C2518" s="815" t="s">
        <v>809</v>
      </c>
      <c r="D2518" s="815" t="s">
        <v>812</v>
      </c>
      <c r="E2518" s="816">
        <v>1042</v>
      </c>
      <c r="P2518" s="815" t="s">
        <v>975</v>
      </c>
      <c r="Q2518" s="816">
        <v>6</v>
      </c>
      <c r="R2518" s="816">
        <v>149</v>
      </c>
    </row>
    <row r="2519" spans="1:18" ht="15">
      <c r="A2519" s="815" t="s">
        <v>968</v>
      </c>
      <c r="B2519" s="815" t="s">
        <v>677</v>
      </c>
      <c r="C2519" s="815" t="s">
        <v>809</v>
      </c>
      <c r="D2519" s="815" t="s">
        <v>811</v>
      </c>
      <c r="E2519" s="816">
        <v>319</v>
      </c>
      <c r="P2519" s="815" t="s">
        <v>975</v>
      </c>
      <c r="Q2519" s="816">
        <v>7</v>
      </c>
      <c r="R2519" s="816">
        <v>148</v>
      </c>
    </row>
    <row r="2520" spans="1:18" ht="15">
      <c r="A2520" s="815" t="s">
        <v>968</v>
      </c>
      <c r="B2520" s="815" t="s">
        <v>681</v>
      </c>
      <c r="C2520" s="815" t="s">
        <v>810</v>
      </c>
      <c r="D2520" s="815" t="s">
        <v>812</v>
      </c>
      <c r="E2520" s="816">
        <v>104</v>
      </c>
      <c r="P2520" s="815" t="s">
        <v>975</v>
      </c>
      <c r="Q2520" s="816">
        <v>8</v>
      </c>
      <c r="R2520" s="816">
        <v>76</v>
      </c>
    </row>
    <row r="2521" spans="1:18" ht="15">
      <c r="A2521" s="815" t="s">
        <v>968</v>
      </c>
      <c r="B2521" s="815" t="s">
        <v>681</v>
      </c>
      <c r="C2521" s="815" t="s">
        <v>810</v>
      </c>
      <c r="D2521" s="815" t="s">
        <v>811</v>
      </c>
      <c r="E2521" s="816">
        <v>43</v>
      </c>
      <c r="P2521" s="815" t="s">
        <v>975</v>
      </c>
      <c r="Q2521" s="816">
        <v>9</v>
      </c>
      <c r="R2521" s="816">
        <v>39</v>
      </c>
    </row>
    <row r="2522" spans="1:18" ht="15">
      <c r="A2522" s="815" t="s">
        <v>968</v>
      </c>
      <c r="B2522" s="815" t="s">
        <v>681</v>
      </c>
      <c r="C2522" s="815" t="s">
        <v>809</v>
      </c>
      <c r="D2522" s="815" t="s">
        <v>812</v>
      </c>
      <c r="E2522" s="816">
        <v>162</v>
      </c>
      <c r="P2522" s="815" t="s">
        <v>975</v>
      </c>
      <c r="Q2522" s="816">
        <v>10</v>
      </c>
      <c r="R2522" s="816">
        <v>15</v>
      </c>
    </row>
    <row r="2523" spans="1:18" ht="15">
      <c r="A2523" s="815" t="s">
        <v>968</v>
      </c>
      <c r="B2523" s="815" t="s">
        <v>681</v>
      </c>
      <c r="C2523" s="815" t="s">
        <v>809</v>
      </c>
      <c r="D2523" s="815" t="s">
        <v>811</v>
      </c>
      <c r="E2523" s="816">
        <v>58</v>
      </c>
      <c r="P2523" s="815" t="s">
        <v>975</v>
      </c>
      <c r="Q2523" s="816">
        <v>11</v>
      </c>
      <c r="R2523" s="816">
        <v>11</v>
      </c>
    </row>
    <row r="2524" spans="1:18" ht="15">
      <c r="A2524" s="815" t="s">
        <v>968</v>
      </c>
      <c r="B2524" s="815" t="s">
        <v>997</v>
      </c>
      <c r="C2524" s="815" t="s">
        <v>810</v>
      </c>
      <c r="D2524" s="815" t="s">
        <v>812</v>
      </c>
      <c r="E2524" s="816">
        <v>348</v>
      </c>
      <c r="P2524" s="815" t="s">
        <v>975</v>
      </c>
      <c r="Q2524" s="816">
        <v>12</v>
      </c>
      <c r="R2524" s="816">
        <v>6</v>
      </c>
    </row>
    <row r="2525" spans="1:18" ht="15">
      <c r="A2525" s="815" t="s">
        <v>968</v>
      </c>
      <c r="B2525" s="815" t="s">
        <v>997</v>
      </c>
      <c r="C2525" s="815" t="s">
        <v>810</v>
      </c>
      <c r="D2525" s="815" t="s">
        <v>811</v>
      </c>
      <c r="E2525" s="816">
        <v>171</v>
      </c>
      <c r="P2525" s="815" t="s">
        <v>976</v>
      </c>
      <c r="Q2525" s="816">
        <v>0</v>
      </c>
      <c r="R2525" s="816">
        <v>1</v>
      </c>
    </row>
    <row r="2526" spans="1:18" ht="15">
      <c r="A2526" s="815" t="s">
        <v>968</v>
      </c>
      <c r="B2526" s="815" t="s">
        <v>997</v>
      </c>
      <c r="C2526" s="815" t="s">
        <v>809</v>
      </c>
      <c r="D2526" s="815" t="s">
        <v>812</v>
      </c>
      <c r="E2526" s="816">
        <v>380</v>
      </c>
      <c r="P2526" s="815" t="s">
        <v>976</v>
      </c>
      <c r="Q2526" s="816">
        <v>1</v>
      </c>
      <c r="R2526" s="816">
        <v>6</v>
      </c>
    </row>
    <row r="2527" spans="1:18" ht="15">
      <c r="A2527" s="815" t="s">
        <v>968</v>
      </c>
      <c r="B2527" s="815" t="s">
        <v>997</v>
      </c>
      <c r="C2527" s="815" t="s">
        <v>809</v>
      </c>
      <c r="D2527" s="815" t="s">
        <v>811</v>
      </c>
      <c r="E2527" s="816">
        <v>136</v>
      </c>
      <c r="P2527" s="815" t="s">
        <v>976</v>
      </c>
      <c r="Q2527" s="816">
        <v>2</v>
      </c>
      <c r="R2527" s="816">
        <v>8</v>
      </c>
    </row>
    <row r="2528" spans="1:18" ht="15">
      <c r="A2528" s="815" t="s">
        <v>968</v>
      </c>
      <c r="B2528" s="815" t="s">
        <v>998</v>
      </c>
      <c r="C2528" s="815" t="s">
        <v>809</v>
      </c>
      <c r="D2528" s="815" t="s">
        <v>811</v>
      </c>
      <c r="E2528" s="816">
        <v>1</v>
      </c>
      <c r="P2528" s="815" t="s">
        <v>976</v>
      </c>
      <c r="Q2528" s="816">
        <v>3</v>
      </c>
      <c r="R2528" s="816">
        <v>6</v>
      </c>
    </row>
    <row r="2529" spans="1:18" ht="15">
      <c r="A2529" s="815" t="s">
        <v>909</v>
      </c>
      <c r="B2529" s="815" t="s">
        <v>677</v>
      </c>
      <c r="C2529" s="815" t="s">
        <v>810</v>
      </c>
      <c r="D2529" s="815" t="s">
        <v>812</v>
      </c>
      <c r="E2529" s="816">
        <v>4796</v>
      </c>
      <c r="P2529" s="815" t="s">
        <v>976</v>
      </c>
      <c r="Q2529" s="816">
        <v>4</v>
      </c>
      <c r="R2529" s="816">
        <v>76</v>
      </c>
    </row>
    <row r="2530" spans="1:18" ht="15">
      <c r="A2530" s="815" t="s">
        <v>909</v>
      </c>
      <c r="B2530" s="815" t="s">
        <v>677</v>
      </c>
      <c r="C2530" s="815" t="s">
        <v>810</v>
      </c>
      <c r="D2530" s="815" t="s">
        <v>811</v>
      </c>
      <c r="E2530" s="816">
        <v>13019</v>
      </c>
      <c r="P2530" s="815" t="s">
        <v>976</v>
      </c>
      <c r="Q2530" s="816">
        <v>5</v>
      </c>
      <c r="R2530" s="816">
        <v>7</v>
      </c>
    </row>
    <row r="2531" spans="1:18" ht="15">
      <c r="A2531" s="815" t="s">
        <v>909</v>
      </c>
      <c r="B2531" s="815" t="s">
        <v>677</v>
      </c>
      <c r="C2531" s="815" t="s">
        <v>809</v>
      </c>
      <c r="D2531" s="815" t="s">
        <v>812</v>
      </c>
      <c r="E2531" s="816">
        <v>5006</v>
      </c>
      <c r="P2531" s="815" t="s">
        <v>976</v>
      </c>
      <c r="Q2531" s="816">
        <v>6</v>
      </c>
      <c r="R2531" s="816">
        <v>5</v>
      </c>
    </row>
    <row r="2532" spans="1:18" ht="15">
      <c r="A2532" s="815" t="s">
        <v>909</v>
      </c>
      <c r="B2532" s="815" t="s">
        <v>677</v>
      </c>
      <c r="C2532" s="815" t="s">
        <v>809</v>
      </c>
      <c r="D2532" s="815" t="s">
        <v>811</v>
      </c>
      <c r="E2532" s="816">
        <v>12865</v>
      </c>
      <c r="P2532" s="815" t="s">
        <v>976</v>
      </c>
      <c r="Q2532" s="816">
        <v>7</v>
      </c>
      <c r="R2532" s="816">
        <v>4</v>
      </c>
    </row>
    <row r="2533" spans="1:18" ht="15">
      <c r="A2533" s="815" t="s">
        <v>909</v>
      </c>
      <c r="B2533" s="815" t="s">
        <v>681</v>
      </c>
      <c r="C2533" s="815" t="s">
        <v>810</v>
      </c>
      <c r="D2533" s="815" t="s">
        <v>812</v>
      </c>
      <c r="E2533" s="816">
        <v>274</v>
      </c>
      <c r="P2533" s="815" t="s">
        <v>976</v>
      </c>
      <c r="Q2533" s="816">
        <v>9</v>
      </c>
      <c r="R2533" s="816">
        <v>2</v>
      </c>
    </row>
    <row r="2534" spans="1:18" ht="15">
      <c r="A2534" s="815" t="s">
        <v>909</v>
      </c>
      <c r="B2534" s="815" t="s">
        <v>681</v>
      </c>
      <c r="C2534" s="815" t="s">
        <v>810</v>
      </c>
      <c r="D2534" s="815" t="s">
        <v>811</v>
      </c>
      <c r="E2534" s="816">
        <v>824</v>
      </c>
      <c r="P2534" s="815" t="s">
        <v>976</v>
      </c>
      <c r="Q2534" s="816">
        <v>10</v>
      </c>
      <c r="R2534" s="816">
        <v>1</v>
      </c>
    </row>
    <row r="2535" spans="1:18" ht="15">
      <c r="A2535" s="815" t="s">
        <v>909</v>
      </c>
      <c r="B2535" s="815" t="s">
        <v>681</v>
      </c>
      <c r="C2535" s="815" t="s">
        <v>809</v>
      </c>
      <c r="D2535" s="815" t="s">
        <v>812</v>
      </c>
      <c r="E2535" s="816">
        <v>317</v>
      </c>
      <c r="P2535" s="815" t="s">
        <v>976</v>
      </c>
      <c r="Q2535" s="816">
        <v>12</v>
      </c>
      <c r="R2535" s="816">
        <v>2</v>
      </c>
    </row>
    <row r="2536" spans="1:18" ht="15">
      <c r="A2536" s="815" t="s">
        <v>909</v>
      </c>
      <c r="B2536" s="815" t="s">
        <v>681</v>
      </c>
      <c r="C2536" s="815" t="s">
        <v>809</v>
      </c>
      <c r="D2536" s="815" t="s">
        <v>811</v>
      </c>
      <c r="E2536" s="816">
        <v>863</v>
      </c>
      <c r="P2536" s="815" t="s">
        <v>962</v>
      </c>
      <c r="Q2536" s="816">
        <v>0</v>
      </c>
      <c r="R2536" s="816">
        <v>2</v>
      </c>
    </row>
    <row r="2537" spans="1:18" ht="15">
      <c r="A2537" s="815" t="s">
        <v>909</v>
      </c>
      <c r="B2537" s="815" t="s">
        <v>683</v>
      </c>
      <c r="C2537" s="815" t="s">
        <v>810</v>
      </c>
      <c r="D2537" s="815" t="s">
        <v>812</v>
      </c>
      <c r="E2537" s="816">
        <v>3</v>
      </c>
      <c r="P2537" s="815" t="s">
        <v>962</v>
      </c>
      <c r="Q2537" s="816">
        <v>1</v>
      </c>
      <c r="R2537" s="816">
        <v>11</v>
      </c>
    </row>
    <row r="2538" spans="1:18" ht="15">
      <c r="A2538" s="815" t="s">
        <v>909</v>
      </c>
      <c r="B2538" s="815" t="s">
        <v>683</v>
      </c>
      <c r="C2538" s="815" t="s">
        <v>810</v>
      </c>
      <c r="D2538" s="815" t="s">
        <v>811</v>
      </c>
      <c r="E2538" s="816">
        <v>5</v>
      </c>
      <c r="P2538" s="815" t="s">
        <v>962</v>
      </c>
      <c r="Q2538" s="816">
        <v>2</v>
      </c>
      <c r="R2538" s="816">
        <v>15</v>
      </c>
    </row>
    <row r="2539" spans="1:18" ht="15">
      <c r="A2539" s="815" t="s">
        <v>909</v>
      </c>
      <c r="B2539" s="815" t="s">
        <v>683</v>
      </c>
      <c r="C2539" s="815" t="s">
        <v>809</v>
      </c>
      <c r="D2539" s="815" t="s">
        <v>812</v>
      </c>
      <c r="E2539" s="816">
        <v>8</v>
      </c>
      <c r="P2539" s="815" t="s">
        <v>962</v>
      </c>
      <c r="Q2539" s="816">
        <v>3</v>
      </c>
      <c r="R2539" s="816">
        <v>11</v>
      </c>
    </row>
    <row r="2540" spans="1:18" ht="15">
      <c r="A2540" s="815" t="s">
        <v>909</v>
      </c>
      <c r="B2540" s="815" t="s">
        <v>683</v>
      </c>
      <c r="C2540" s="815" t="s">
        <v>809</v>
      </c>
      <c r="D2540" s="815" t="s">
        <v>811</v>
      </c>
      <c r="E2540" s="816">
        <v>5</v>
      </c>
      <c r="P2540" s="815" t="s">
        <v>962</v>
      </c>
      <c r="Q2540" s="816">
        <v>4</v>
      </c>
      <c r="R2540" s="816">
        <v>59</v>
      </c>
    </row>
    <row r="2541" spans="1:18" ht="15">
      <c r="A2541" s="815" t="s">
        <v>909</v>
      </c>
      <c r="B2541" s="815" t="s">
        <v>815</v>
      </c>
      <c r="C2541" s="815" t="s">
        <v>810</v>
      </c>
      <c r="D2541" s="815" t="s">
        <v>812</v>
      </c>
      <c r="E2541" s="816">
        <v>17</v>
      </c>
      <c r="P2541" s="815" t="s">
        <v>962</v>
      </c>
      <c r="Q2541" s="816">
        <v>5</v>
      </c>
      <c r="R2541" s="816">
        <v>13</v>
      </c>
    </row>
    <row r="2542" spans="1:18" ht="15">
      <c r="A2542" s="815" t="s">
        <v>909</v>
      </c>
      <c r="B2542" s="815" t="s">
        <v>815</v>
      </c>
      <c r="C2542" s="815" t="s">
        <v>810</v>
      </c>
      <c r="D2542" s="815" t="s">
        <v>811</v>
      </c>
      <c r="E2542" s="816">
        <v>36</v>
      </c>
      <c r="P2542" s="815" t="s">
        <v>962</v>
      </c>
      <c r="Q2542" s="816">
        <v>6</v>
      </c>
      <c r="R2542" s="816">
        <v>3</v>
      </c>
    </row>
    <row r="2543" spans="1:18" ht="15">
      <c r="A2543" s="815" t="s">
        <v>909</v>
      </c>
      <c r="B2543" s="815" t="s">
        <v>815</v>
      </c>
      <c r="C2543" s="815" t="s">
        <v>809</v>
      </c>
      <c r="D2543" s="815" t="s">
        <v>812</v>
      </c>
      <c r="E2543" s="816">
        <v>55</v>
      </c>
      <c r="P2543" s="815" t="s">
        <v>962</v>
      </c>
      <c r="Q2543" s="816">
        <v>7</v>
      </c>
      <c r="R2543" s="816">
        <v>5</v>
      </c>
    </row>
    <row r="2544" spans="1:18" ht="15">
      <c r="A2544" s="815" t="s">
        <v>909</v>
      </c>
      <c r="B2544" s="815" t="s">
        <v>815</v>
      </c>
      <c r="C2544" s="815" t="s">
        <v>809</v>
      </c>
      <c r="D2544" s="815" t="s">
        <v>811</v>
      </c>
      <c r="E2544" s="816">
        <v>83</v>
      </c>
      <c r="P2544" s="815" t="s">
        <v>962</v>
      </c>
      <c r="Q2544" s="816">
        <v>8</v>
      </c>
      <c r="R2544" s="816">
        <v>2</v>
      </c>
    </row>
    <row r="2545" spans="1:18" ht="15">
      <c r="A2545" s="815" t="s">
        <v>909</v>
      </c>
      <c r="B2545" s="815" t="s">
        <v>814</v>
      </c>
      <c r="C2545" s="815" t="s">
        <v>810</v>
      </c>
      <c r="D2545" s="815" t="s">
        <v>812</v>
      </c>
      <c r="E2545" s="816">
        <v>1</v>
      </c>
      <c r="P2545" s="815" t="s">
        <v>962</v>
      </c>
      <c r="Q2545" s="816">
        <v>10</v>
      </c>
      <c r="R2545" s="816">
        <v>1</v>
      </c>
    </row>
    <row r="2546" spans="1:18" ht="15">
      <c r="A2546" s="815" t="s">
        <v>909</v>
      </c>
      <c r="B2546" s="815" t="s">
        <v>814</v>
      </c>
      <c r="C2546" s="815" t="s">
        <v>810</v>
      </c>
      <c r="D2546" s="815" t="s">
        <v>811</v>
      </c>
      <c r="E2546" s="816">
        <v>3</v>
      </c>
      <c r="P2546" s="815" t="s">
        <v>977</v>
      </c>
      <c r="Q2546" s="816">
        <v>0</v>
      </c>
      <c r="R2546" s="816">
        <v>1</v>
      </c>
    </row>
    <row r="2547" spans="1:18" ht="15">
      <c r="A2547" s="815" t="s">
        <v>909</v>
      </c>
      <c r="B2547" s="815" t="s">
        <v>814</v>
      </c>
      <c r="C2547" s="815" t="s">
        <v>809</v>
      </c>
      <c r="D2547" s="815" t="s">
        <v>811</v>
      </c>
      <c r="E2547" s="816">
        <v>5</v>
      </c>
      <c r="P2547" s="815" t="s">
        <v>977</v>
      </c>
      <c r="Q2547" s="816">
        <v>1</v>
      </c>
      <c r="R2547" s="816">
        <v>3</v>
      </c>
    </row>
    <row r="2548" spans="1:18" ht="15">
      <c r="A2548" s="815" t="s">
        <v>909</v>
      </c>
      <c r="B2548" s="815" t="s">
        <v>997</v>
      </c>
      <c r="C2548" s="815" t="s">
        <v>810</v>
      </c>
      <c r="D2548" s="815" t="s">
        <v>812</v>
      </c>
      <c r="E2548" s="816">
        <v>11485</v>
      </c>
      <c r="P2548" s="815" t="s">
        <v>977</v>
      </c>
      <c r="Q2548" s="816">
        <v>2</v>
      </c>
      <c r="R2548" s="816">
        <v>5</v>
      </c>
    </row>
    <row r="2549" spans="1:18" ht="15">
      <c r="A2549" s="815" t="s">
        <v>909</v>
      </c>
      <c r="B2549" s="815" t="s">
        <v>997</v>
      </c>
      <c r="C2549" s="815" t="s">
        <v>810</v>
      </c>
      <c r="D2549" s="815" t="s">
        <v>811</v>
      </c>
      <c r="E2549" s="816">
        <v>19317</v>
      </c>
      <c r="P2549" s="815" t="s">
        <v>977</v>
      </c>
      <c r="Q2549" s="816">
        <v>3</v>
      </c>
      <c r="R2549" s="816">
        <v>4</v>
      </c>
    </row>
    <row r="2550" spans="1:18" ht="15">
      <c r="A2550" s="815" t="s">
        <v>909</v>
      </c>
      <c r="B2550" s="815" t="s">
        <v>997</v>
      </c>
      <c r="C2550" s="815" t="s">
        <v>809</v>
      </c>
      <c r="D2550" s="815" t="s">
        <v>812</v>
      </c>
      <c r="E2550" s="816">
        <v>10532</v>
      </c>
      <c r="P2550" s="815" t="s">
        <v>977</v>
      </c>
      <c r="Q2550" s="816">
        <v>4</v>
      </c>
      <c r="R2550" s="816">
        <v>62</v>
      </c>
    </row>
    <row r="2551" spans="1:18" ht="15">
      <c r="A2551" s="815" t="s">
        <v>909</v>
      </c>
      <c r="B2551" s="815" t="s">
        <v>997</v>
      </c>
      <c r="C2551" s="815" t="s">
        <v>809</v>
      </c>
      <c r="D2551" s="815" t="s">
        <v>811</v>
      </c>
      <c r="E2551" s="816">
        <v>15120</v>
      </c>
      <c r="P2551" s="815" t="s">
        <v>977</v>
      </c>
      <c r="Q2551" s="816">
        <v>5</v>
      </c>
      <c r="R2551" s="816">
        <v>6</v>
      </c>
    </row>
    <row r="2552" spans="1:18" ht="15">
      <c r="A2552" s="815" t="s">
        <v>909</v>
      </c>
      <c r="B2552" s="815" t="s">
        <v>998</v>
      </c>
      <c r="C2552" s="815" t="s">
        <v>810</v>
      </c>
      <c r="D2552" s="815" t="s">
        <v>812</v>
      </c>
      <c r="E2552" s="816">
        <v>31</v>
      </c>
      <c r="P2552" s="815" t="s">
        <v>977</v>
      </c>
      <c r="Q2552" s="816">
        <v>6</v>
      </c>
      <c r="R2552" s="816">
        <v>5</v>
      </c>
    </row>
    <row r="2553" spans="1:18" ht="15">
      <c r="A2553" s="815" t="s">
        <v>909</v>
      </c>
      <c r="B2553" s="815" t="s">
        <v>998</v>
      </c>
      <c r="C2553" s="815" t="s">
        <v>810</v>
      </c>
      <c r="D2553" s="815" t="s">
        <v>811</v>
      </c>
      <c r="E2553" s="816">
        <v>37</v>
      </c>
      <c r="P2553" s="815" t="s">
        <v>977</v>
      </c>
      <c r="Q2553" s="816">
        <v>7</v>
      </c>
      <c r="R2553" s="816">
        <v>7</v>
      </c>
    </row>
    <row r="2554" spans="1:18" ht="15">
      <c r="A2554" s="815" t="s">
        <v>909</v>
      </c>
      <c r="B2554" s="815" t="s">
        <v>998</v>
      </c>
      <c r="C2554" s="815" t="s">
        <v>809</v>
      </c>
      <c r="D2554" s="815" t="s">
        <v>812</v>
      </c>
      <c r="E2554" s="816">
        <v>60</v>
      </c>
      <c r="P2554" s="815" t="s">
        <v>977</v>
      </c>
      <c r="Q2554" s="816">
        <v>10</v>
      </c>
      <c r="R2554" s="816">
        <v>1</v>
      </c>
    </row>
    <row r="2555" spans="1:18" ht="15">
      <c r="A2555" s="815" t="s">
        <v>909</v>
      </c>
      <c r="B2555" s="815" t="s">
        <v>998</v>
      </c>
      <c r="C2555" s="815" t="s">
        <v>809</v>
      </c>
      <c r="D2555" s="815" t="s">
        <v>811</v>
      </c>
      <c r="E2555" s="816">
        <v>79</v>
      </c>
      <c r="P2555" s="815" t="s">
        <v>978</v>
      </c>
      <c r="Q2555" s="816">
        <v>2</v>
      </c>
      <c r="R2555" s="816">
        <v>1</v>
      </c>
    </row>
    <row r="2556" spans="1:18" ht="15">
      <c r="A2556" s="815" t="s">
        <v>951</v>
      </c>
      <c r="B2556" s="815" t="s">
        <v>677</v>
      </c>
      <c r="C2556" s="815" t="s">
        <v>810</v>
      </c>
      <c r="D2556" s="815" t="s">
        <v>812</v>
      </c>
      <c r="E2556" s="816">
        <v>537</v>
      </c>
      <c r="P2556" s="815" t="s">
        <v>978</v>
      </c>
      <c r="Q2556" s="816">
        <v>3</v>
      </c>
      <c r="R2556" s="816">
        <v>1</v>
      </c>
    </row>
    <row r="2557" spans="1:18" ht="15">
      <c r="A2557" s="815" t="s">
        <v>951</v>
      </c>
      <c r="B2557" s="815" t="s">
        <v>677</v>
      </c>
      <c r="C2557" s="815" t="s">
        <v>810</v>
      </c>
      <c r="D2557" s="815" t="s">
        <v>811</v>
      </c>
      <c r="E2557" s="816">
        <v>186</v>
      </c>
      <c r="P2557" s="815" t="s">
        <v>978</v>
      </c>
      <c r="Q2557" s="816">
        <v>4</v>
      </c>
      <c r="R2557" s="816">
        <v>9</v>
      </c>
    </row>
    <row r="2558" spans="1:18" ht="15">
      <c r="A2558" s="815" t="s">
        <v>951</v>
      </c>
      <c r="B2558" s="815" t="s">
        <v>677</v>
      </c>
      <c r="C2558" s="815" t="s">
        <v>809</v>
      </c>
      <c r="D2558" s="815" t="s">
        <v>812</v>
      </c>
      <c r="E2558" s="816">
        <v>695</v>
      </c>
      <c r="P2558" s="815" t="s">
        <v>978</v>
      </c>
      <c r="Q2558" s="816">
        <v>5</v>
      </c>
      <c r="R2558" s="816">
        <v>3</v>
      </c>
    </row>
    <row r="2559" spans="1:18" ht="15">
      <c r="A2559" s="815" t="s">
        <v>951</v>
      </c>
      <c r="B2559" s="815" t="s">
        <v>677</v>
      </c>
      <c r="C2559" s="815" t="s">
        <v>809</v>
      </c>
      <c r="D2559" s="815" t="s">
        <v>811</v>
      </c>
      <c r="E2559" s="816">
        <v>184</v>
      </c>
      <c r="P2559" s="815" t="s">
        <v>978</v>
      </c>
      <c r="Q2559" s="816">
        <v>6</v>
      </c>
      <c r="R2559" s="816">
        <v>2</v>
      </c>
    </row>
    <row r="2560" spans="1:18" ht="15">
      <c r="A2560" s="815" t="s">
        <v>951</v>
      </c>
      <c r="B2560" s="815" t="s">
        <v>681</v>
      </c>
      <c r="C2560" s="815" t="s">
        <v>810</v>
      </c>
      <c r="D2560" s="815" t="s">
        <v>812</v>
      </c>
      <c r="E2560" s="816">
        <v>38</v>
      </c>
      <c r="P2560" s="815" t="s">
        <v>978</v>
      </c>
      <c r="Q2560" s="816">
        <v>10</v>
      </c>
      <c r="R2560" s="816">
        <v>1</v>
      </c>
    </row>
    <row r="2561" spans="1:18" ht="15">
      <c r="A2561" s="815" t="s">
        <v>951</v>
      </c>
      <c r="B2561" s="815" t="s">
        <v>681</v>
      </c>
      <c r="C2561" s="815" t="s">
        <v>810</v>
      </c>
      <c r="D2561" s="815" t="s">
        <v>811</v>
      </c>
      <c r="E2561" s="816">
        <v>24</v>
      </c>
      <c r="P2561" s="815" t="s">
        <v>948</v>
      </c>
      <c r="Q2561" s="816">
        <v>0</v>
      </c>
      <c r="R2561" s="816">
        <v>1</v>
      </c>
    </row>
    <row r="2562" spans="1:18" ht="15">
      <c r="A2562" s="815" t="s">
        <v>951</v>
      </c>
      <c r="B2562" s="815" t="s">
        <v>681</v>
      </c>
      <c r="C2562" s="815" t="s">
        <v>809</v>
      </c>
      <c r="D2562" s="815" t="s">
        <v>812</v>
      </c>
      <c r="E2562" s="816">
        <v>58</v>
      </c>
      <c r="P2562" s="815" t="s">
        <v>948</v>
      </c>
      <c r="Q2562" s="816">
        <v>1</v>
      </c>
      <c r="R2562" s="816">
        <v>6</v>
      </c>
    </row>
    <row r="2563" spans="1:18" ht="15">
      <c r="A2563" s="815" t="s">
        <v>951</v>
      </c>
      <c r="B2563" s="815" t="s">
        <v>681</v>
      </c>
      <c r="C2563" s="815" t="s">
        <v>809</v>
      </c>
      <c r="D2563" s="815" t="s">
        <v>811</v>
      </c>
      <c r="E2563" s="816">
        <v>32</v>
      </c>
      <c r="P2563" s="815" t="s">
        <v>948</v>
      </c>
      <c r="Q2563" s="816">
        <v>2</v>
      </c>
      <c r="R2563" s="816">
        <v>31</v>
      </c>
    </row>
    <row r="2564" spans="1:18" ht="15">
      <c r="A2564" s="815" t="s">
        <v>951</v>
      </c>
      <c r="B2564" s="815" t="s">
        <v>997</v>
      </c>
      <c r="C2564" s="815" t="s">
        <v>810</v>
      </c>
      <c r="D2564" s="815" t="s">
        <v>812</v>
      </c>
      <c r="E2564" s="816">
        <v>1402</v>
      </c>
      <c r="P2564" s="815" t="s">
        <v>948</v>
      </c>
      <c r="Q2564" s="816">
        <v>3</v>
      </c>
      <c r="R2564" s="816">
        <v>19</v>
      </c>
    </row>
    <row r="2565" spans="1:18" ht="15">
      <c r="A2565" s="815" t="s">
        <v>951</v>
      </c>
      <c r="B2565" s="815" t="s">
        <v>997</v>
      </c>
      <c r="C2565" s="815" t="s">
        <v>810</v>
      </c>
      <c r="D2565" s="815" t="s">
        <v>811</v>
      </c>
      <c r="E2565" s="816">
        <v>500</v>
      </c>
      <c r="P2565" s="815" t="s">
        <v>948</v>
      </c>
      <c r="Q2565" s="816">
        <v>4</v>
      </c>
      <c r="R2565" s="816">
        <v>183</v>
      </c>
    </row>
    <row r="2566" spans="1:18" ht="15">
      <c r="A2566" s="815" t="s">
        <v>951</v>
      </c>
      <c r="B2566" s="815" t="s">
        <v>997</v>
      </c>
      <c r="C2566" s="815" t="s">
        <v>809</v>
      </c>
      <c r="D2566" s="815" t="s">
        <v>812</v>
      </c>
      <c r="E2566" s="816">
        <v>1330</v>
      </c>
      <c r="P2566" s="815" t="s">
        <v>948</v>
      </c>
      <c r="Q2566" s="816">
        <v>5</v>
      </c>
      <c r="R2566" s="816">
        <v>23</v>
      </c>
    </row>
    <row r="2567" spans="1:18" ht="15">
      <c r="A2567" s="815" t="s">
        <v>951</v>
      </c>
      <c r="B2567" s="815" t="s">
        <v>997</v>
      </c>
      <c r="C2567" s="815" t="s">
        <v>809</v>
      </c>
      <c r="D2567" s="815" t="s">
        <v>811</v>
      </c>
      <c r="E2567" s="816">
        <v>347</v>
      </c>
      <c r="P2567" s="815" t="s">
        <v>948</v>
      </c>
      <c r="Q2567" s="816">
        <v>6</v>
      </c>
      <c r="R2567" s="816">
        <v>19</v>
      </c>
    </row>
    <row r="2568" spans="1:18" ht="15">
      <c r="A2568" s="815" t="s">
        <v>988</v>
      </c>
      <c r="B2568" s="815" t="s">
        <v>996</v>
      </c>
      <c r="C2568" s="815" t="s">
        <v>810</v>
      </c>
      <c r="D2568" s="815" t="s">
        <v>812</v>
      </c>
      <c r="E2568" s="816">
        <v>1</v>
      </c>
      <c r="P2568" s="815" t="s">
        <v>948</v>
      </c>
      <c r="Q2568" s="816">
        <v>7</v>
      </c>
      <c r="R2568" s="816">
        <v>9</v>
      </c>
    </row>
    <row r="2569" spans="1:18" ht="15">
      <c r="A2569" s="815" t="s">
        <v>988</v>
      </c>
      <c r="B2569" s="815" t="s">
        <v>677</v>
      </c>
      <c r="C2569" s="815" t="s">
        <v>810</v>
      </c>
      <c r="D2569" s="815" t="s">
        <v>812</v>
      </c>
      <c r="E2569" s="816">
        <v>2576</v>
      </c>
      <c r="P2569" s="815" t="s">
        <v>948</v>
      </c>
      <c r="Q2569" s="816">
        <v>8</v>
      </c>
      <c r="R2569" s="816">
        <v>4</v>
      </c>
    </row>
    <row r="2570" spans="1:18" ht="15">
      <c r="A2570" s="815" t="s">
        <v>988</v>
      </c>
      <c r="B2570" s="815" t="s">
        <v>677</v>
      </c>
      <c r="C2570" s="815" t="s">
        <v>810</v>
      </c>
      <c r="D2570" s="815" t="s">
        <v>811</v>
      </c>
      <c r="E2570" s="816">
        <v>1992</v>
      </c>
      <c r="P2570" s="815" t="s">
        <v>948</v>
      </c>
      <c r="Q2570" s="816">
        <v>9</v>
      </c>
      <c r="R2570" s="816">
        <v>3</v>
      </c>
    </row>
    <row r="2571" spans="1:18" ht="15">
      <c r="A2571" s="815" t="s">
        <v>988</v>
      </c>
      <c r="B2571" s="815" t="s">
        <v>677</v>
      </c>
      <c r="C2571" s="815" t="s">
        <v>809</v>
      </c>
      <c r="D2571" s="815" t="s">
        <v>812</v>
      </c>
      <c r="E2571" s="816">
        <v>2754</v>
      </c>
      <c r="P2571" s="815" t="s">
        <v>948</v>
      </c>
      <c r="Q2571" s="816">
        <v>10</v>
      </c>
      <c r="R2571" s="816">
        <v>1</v>
      </c>
    </row>
    <row r="2572" spans="1:18" ht="15">
      <c r="A2572" s="815" t="s">
        <v>988</v>
      </c>
      <c r="B2572" s="815" t="s">
        <v>677</v>
      </c>
      <c r="C2572" s="815" t="s">
        <v>809</v>
      </c>
      <c r="D2572" s="815" t="s">
        <v>811</v>
      </c>
      <c r="E2572" s="816">
        <v>1855</v>
      </c>
      <c r="P2572" s="815" t="s">
        <v>964</v>
      </c>
      <c r="Q2572" s="816">
        <v>1</v>
      </c>
      <c r="R2572" s="816">
        <v>3</v>
      </c>
    </row>
    <row r="2573" spans="1:18" ht="15">
      <c r="A2573" s="815" t="s">
        <v>988</v>
      </c>
      <c r="B2573" s="815" t="s">
        <v>681</v>
      </c>
      <c r="C2573" s="815" t="s">
        <v>810</v>
      </c>
      <c r="D2573" s="815" t="s">
        <v>812</v>
      </c>
      <c r="E2573" s="816">
        <v>261</v>
      </c>
      <c r="P2573" s="815" t="s">
        <v>964</v>
      </c>
      <c r="Q2573" s="816">
        <v>2</v>
      </c>
      <c r="R2573" s="816">
        <v>9</v>
      </c>
    </row>
    <row r="2574" spans="1:18" ht="15">
      <c r="A2574" s="815" t="s">
        <v>988</v>
      </c>
      <c r="B2574" s="815" t="s">
        <v>681</v>
      </c>
      <c r="C2574" s="815" t="s">
        <v>810</v>
      </c>
      <c r="D2574" s="815" t="s">
        <v>811</v>
      </c>
      <c r="E2574" s="816">
        <v>635</v>
      </c>
      <c r="P2574" s="815" t="s">
        <v>964</v>
      </c>
      <c r="Q2574" s="816">
        <v>3</v>
      </c>
      <c r="R2574" s="816">
        <v>2</v>
      </c>
    </row>
    <row r="2575" spans="1:18" ht="15">
      <c r="A2575" s="815" t="s">
        <v>988</v>
      </c>
      <c r="B2575" s="815" t="s">
        <v>681</v>
      </c>
      <c r="C2575" s="815" t="s">
        <v>809</v>
      </c>
      <c r="D2575" s="815" t="s">
        <v>812</v>
      </c>
      <c r="E2575" s="816">
        <v>421</v>
      </c>
      <c r="P2575" s="815" t="s">
        <v>964</v>
      </c>
      <c r="Q2575" s="816">
        <v>4</v>
      </c>
      <c r="R2575" s="816">
        <v>34</v>
      </c>
    </row>
    <row r="2576" spans="1:18" ht="15">
      <c r="A2576" s="815" t="s">
        <v>988</v>
      </c>
      <c r="B2576" s="815" t="s">
        <v>681</v>
      </c>
      <c r="C2576" s="815" t="s">
        <v>809</v>
      </c>
      <c r="D2576" s="815" t="s">
        <v>811</v>
      </c>
      <c r="E2576" s="816">
        <v>700</v>
      </c>
      <c r="P2576" s="815" t="s">
        <v>964</v>
      </c>
      <c r="Q2576" s="816">
        <v>5</v>
      </c>
      <c r="R2576" s="816">
        <v>4</v>
      </c>
    </row>
    <row r="2577" spans="1:18" ht="15">
      <c r="A2577" s="815" t="s">
        <v>988</v>
      </c>
      <c r="B2577" s="815" t="s">
        <v>683</v>
      </c>
      <c r="C2577" s="815" t="s">
        <v>809</v>
      </c>
      <c r="D2577" s="815" t="s">
        <v>812</v>
      </c>
      <c r="E2577" s="816">
        <v>1</v>
      </c>
      <c r="P2577" s="815" t="s">
        <v>964</v>
      </c>
      <c r="Q2577" s="816">
        <v>6</v>
      </c>
      <c r="R2577" s="816">
        <v>5</v>
      </c>
    </row>
    <row r="2578" spans="1:18" ht="15">
      <c r="A2578" s="815" t="s">
        <v>988</v>
      </c>
      <c r="B2578" s="815" t="s">
        <v>815</v>
      </c>
      <c r="C2578" s="815" t="s">
        <v>809</v>
      </c>
      <c r="D2578" s="815" t="s">
        <v>812</v>
      </c>
      <c r="E2578" s="816">
        <v>1</v>
      </c>
      <c r="P2578" s="815" t="s">
        <v>964</v>
      </c>
      <c r="Q2578" s="816">
        <v>7</v>
      </c>
      <c r="R2578" s="816">
        <v>2</v>
      </c>
    </row>
    <row r="2579" spans="1:18" ht="15">
      <c r="A2579" s="815" t="s">
        <v>988</v>
      </c>
      <c r="B2579" s="815" t="s">
        <v>997</v>
      </c>
      <c r="C2579" s="815" t="s">
        <v>810</v>
      </c>
      <c r="D2579" s="815" t="s">
        <v>812</v>
      </c>
      <c r="E2579" s="816">
        <v>4361</v>
      </c>
      <c r="P2579" s="815" t="s">
        <v>906</v>
      </c>
      <c r="Q2579" s="816">
        <v>1</v>
      </c>
      <c r="R2579" s="816">
        <v>4</v>
      </c>
    </row>
    <row r="2580" spans="1:18" ht="15">
      <c r="A2580" s="815" t="s">
        <v>988</v>
      </c>
      <c r="B2580" s="815" t="s">
        <v>997</v>
      </c>
      <c r="C2580" s="815" t="s">
        <v>810</v>
      </c>
      <c r="D2580" s="815" t="s">
        <v>811</v>
      </c>
      <c r="E2580" s="816">
        <v>2465</v>
      </c>
      <c r="P2580" s="815" t="s">
        <v>906</v>
      </c>
      <c r="Q2580" s="816">
        <v>2</v>
      </c>
      <c r="R2580" s="816">
        <v>16</v>
      </c>
    </row>
    <row r="2581" spans="1:18" ht="15">
      <c r="A2581" s="815" t="s">
        <v>988</v>
      </c>
      <c r="B2581" s="815" t="s">
        <v>997</v>
      </c>
      <c r="C2581" s="815" t="s">
        <v>809</v>
      </c>
      <c r="D2581" s="815" t="s">
        <v>812</v>
      </c>
      <c r="E2581" s="816">
        <v>4410</v>
      </c>
      <c r="P2581" s="815" t="s">
        <v>906</v>
      </c>
      <c r="Q2581" s="816">
        <v>3</v>
      </c>
      <c r="R2581" s="816">
        <v>4</v>
      </c>
    </row>
    <row r="2582" spans="1:18" ht="15">
      <c r="A2582" s="815" t="s">
        <v>988</v>
      </c>
      <c r="B2582" s="815" t="s">
        <v>997</v>
      </c>
      <c r="C2582" s="815" t="s">
        <v>809</v>
      </c>
      <c r="D2582" s="815" t="s">
        <v>811</v>
      </c>
      <c r="E2582" s="816">
        <v>2192</v>
      </c>
      <c r="P2582" s="815" t="s">
        <v>906</v>
      </c>
      <c r="Q2582" s="816">
        <v>4</v>
      </c>
      <c r="R2582" s="816">
        <v>57</v>
      </c>
    </row>
    <row r="2583" spans="1:18" ht="15">
      <c r="A2583" s="815" t="s">
        <v>969</v>
      </c>
      <c r="B2583" s="815" t="s">
        <v>677</v>
      </c>
      <c r="C2583" s="815" t="s">
        <v>810</v>
      </c>
      <c r="D2583" s="815" t="s">
        <v>812</v>
      </c>
      <c r="E2583" s="816">
        <v>1930</v>
      </c>
      <c r="P2583" s="815" t="s">
        <v>906</v>
      </c>
      <c r="Q2583" s="816">
        <v>5</v>
      </c>
      <c r="R2583" s="816">
        <v>8</v>
      </c>
    </row>
    <row r="2584" spans="1:18" ht="15">
      <c r="A2584" s="815" t="s">
        <v>969</v>
      </c>
      <c r="B2584" s="815" t="s">
        <v>677</v>
      </c>
      <c r="C2584" s="815" t="s">
        <v>810</v>
      </c>
      <c r="D2584" s="815" t="s">
        <v>811</v>
      </c>
      <c r="E2584" s="816">
        <v>849</v>
      </c>
      <c r="P2584" s="815" t="s">
        <v>906</v>
      </c>
      <c r="Q2584" s="816">
        <v>6</v>
      </c>
      <c r="R2584" s="816">
        <v>4</v>
      </c>
    </row>
    <row r="2585" spans="1:18" ht="15">
      <c r="A2585" s="815" t="s">
        <v>969</v>
      </c>
      <c r="B2585" s="815" t="s">
        <v>677</v>
      </c>
      <c r="C2585" s="815" t="s">
        <v>809</v>
      </c>
      <c r="D2585" s="815" t="s">
        <v>812</v>
      </c>
      <c r="E2585" s="816">
        <v>2355</v>
      </c>
      <c r="P2585" s="815" t="s">
        <v>979</v>
      </c>
      <c r="Q2585" s="816">
        <v>1</v>
      </c>
      <c r="R2585" s="816">
        <v>9</v>
      </c>
    </row>
    <row r="2586" spans="1:18" ht="15">
      <c r="A2586" s="815" t="s">
        <v>969</v>
      </c>
      <c r="B2586" s="815" t="s">
        <v>677</v>
      </c>
      <c r="C2586" s="815" t="s">
        <v>809</v>
      </c>
      <c r="D2586" s="815" t="s">
        <v>811</v>
      </c>
      <c r="E2586" s="816">
        <v>963</v>
      </c>
      <c r="P2586" s="815" t="s">
        <v>979</v>
      </c>
      <c r="Q2586" s="816">
        <v>2</v>
      </c>
      <c r="R2586" s="816">
        <v>13</v>
      </c>
    </row>
    <row r="2587" spans="1:18" ht="15">
      <c r="A2587" s="815" t="s">
        <v>969</v>
      </c>
      <c r="B2587" s="815" t="s">
        <v>681</v>
      </c>
      <c r="C2587" s="815" t="s">
        <v>810</v>
      </c>
      <c r="D2587" s="815" t="s">
        <v>812</v>
      </c>
      <c r="E2587" s="816">
        <v>133</v>
      </c>
      <c r="P2587" s="815" t="s">
        <v>979</v>
      </c>
      <c r="Q2587" s="816">
        <v>3</v>
      </c>
      <c r="R2587" s="816">
        <v>10</v>
      </c>
    </row>
    <row r="2588" spans="1:18" ht="15">
      <c r="A2588" s="815" t="s">
        <v>969</v>
      </c>
      <c r="B2588" s="815" t="s">
        <v>681</v>
      </c>
      <c r="C2588" s="815" t="s">
        <v>810</v>
      </c>
      <c r="D2588" s="815" t="s">
        <v>811</v>
      </c>
      <c r="E2588" s="816">
        <v>91</v>
      </c>
      <c r="P2588" s="815" t="s">
        <v>979</v>
      </c>
      <c r="Q2588" s="816">
        <v>4</v>
      </c>
      <c r="R2588" s="816">
        <v>69</v>
      </c>
    </row>
    <row r="2589" spans="1:18" ht="15">
      <c r="A2589" s="815" t="s">
        <v>969</v>
      </c>
      <c r="B2589" s="815" t="s">
        <v>681</v>
      </c>
      <c r="C2589" s="815" t="s">
        <v>809</v>
      </c>
      <c r="D2589" s="815" t="s">
        <v>812</v>
      </c>
      <c r="E2589" s="816">
        <v>178</v>
      </c>
      <c r="P2589" s="815" t="s">
        <v>979</v>
      </c>
      <c r="Q2589" s="816">
        <v>5</v>
      </c>
      <c r="R2589" s="816">
        <v>5</v>
      </c>
    </row>
    <row r="2590" spans="1:18" ht="15">
      <c r="A2590" s="815" t="s">
        <v>969</v>
      </c>
      <c r="B2590" s="815" t="s">
        <v>681</v>
      </c>
      <c r="C2590" s="815" t="s">
        <v>809</v>
      </c>
      <c r="D2590" s="815" t="s">
        <v>811</v>
      </c>
      <c r="E2590" s="816">
        <v>92</v>
      </c>
      <c r="P2590" s="815" t="s">
        <v>979</v>
      </c>
      <c r="Q2590" s="816">
        <v>6</v>
      </c>
      <c r="R2590" s="816">
        <v>8</v>
      </c>
    </row>
    <row r="2591" spans="1:18" ht="15">
      <c r="A2591" s="815" t="s">
        <v>969</v>
      </c>
      <c r="B2591" s="815" t="s">
        <v>683</v>
      </c>
      <c r="C2591" s="815" t="s">
        <v>810</v>
      </c>
      <c r="D2591" s="815" t="s">
        <v>811</v>
      </c>
      <c r="E2591" s="816">
        <v>2</v>
      </c>
      <c r="P2591" s="815" t="s">
        <v>979</v>
      </c>
      <c r="Q2591" s="816">
        <v>7</v>
      </c>
      <c r="R2591" s="816">
        <v>6</v>
      </c>
    </row>
    <row r="2592" spans="1:18" ht="15">
      <c r="A2592" s="815" t="s">
        <v>969</v>
      </c>
      <c r="B2592" s="815" t="s">
        <v>683</v>
      </c>
      <c r="C2592" s="815" t="s">
        <v>809</v>
      </c>
      <c r="D2592" s="815" t="s">
        <v>812</v>
      </c>
      <c r="E2592" s="816">
        <v>1</v>
      </c>
      <c r="P2592" s="815" t="s">
        <v>979</v>
      </c>
      <c r="Q2592" s="816">
        <v>9</v>
      </c>
      <c r="R2592" s="816">
        <v>1</v>
      </c>
    </row>
    <row r="2593" spans="1:18" ht="15">
      <c r="A2593" s="815" t="s">
        <v>969</v>
      </c>
      <c r="B2593" s="815" t="s">
        <v>683</v>
      </c>
      <c r="C2593" s="815" t="s">
        <v>809</v>
      </c>
      <c r="D2593" s="815" t="s">
        <v>811</v>
      </c>
      <c r="E2593" s="816">
        <v>1</v>
      </c>
      <c r="P2593" s="815" t="s">
        <v>965</v>
      </c>
      <c r="Q2593" s="816">
        <v>0</v>
      </c>
      <c r="R2593" s="816">
        <v>3</v>
      </c>
    </row>
    <row r="2594" spans="1:18" ht="15">
      <c r="A2594" s="815" t="s">
        <v>969</v>
      </c>
      <c r="B2594" s="815" t="s">
        <v>815</v>
      </c>
      <c r="C2594" s="815" t="s">
        <v>810</v>
      </c>
      <c r="D2594" s="815" t="s">
        <v>812</v>
      </c>
      <c r="E2594" s="816">
        <v>8</v>
      </c>
      <c r="P2594" s="815" t="s">
        <v>965</v>
      </c>
      <c r="Q2594" s="816">
        <v>1</v>
      </c>
      <c r="R2594" s="816">
        <v>28</v>
      </c>
    </row>
    <row r="2595" spans="1:18" ht="15">
      <c r="A2595" s="815" t="s">
        <v>969</v>
      </c>
      <c r="B2595" s="815" t="s">
        <v>815</v>
      </c>
      <c r="C2595" s="815" t="s">
        <v>810</v>
      </c>
      <c r="D2595" s="815" t="s">
        <v>811</v>
      </c>
      <c r="E2595" s="816">
        <v>1</v>
      </c>
      <c r="P2595" s="815" t="s">
        <v>965</v>
      </c>
      <c r="Q2595" s="816">
        <v>2</v>
      </c>
      <c r="R2595" s="816">
        <v>81</v>
      </c>
    </row>
    <row r="2596" spans="1:18" ht="15">
      <c r="A2596" s="815" t="s">
        <v>969</v>
      </c>
      <c r="B2596" s="815" t="s">
        <v>815</v>
      </c>
      <c r="C2596" s="815" t="s">
        <v>809</v>
      </c>
      <c r="D2596" s="815" t="s">
        <v>812</v>
      </c>
      <c r="E2596" s="816">
        <v>55</v>
      </c>
      <c r="P2596" s="815" t="s">
        <v>965</v>
      </c>
      <c r="Q2596" s="816">
        <v>3</v>
      </c>
      <c r="R2596" s="816">
        <v>50</v>
      </c>
    </row>
    <row r="2597" spans="1:18" ht="15">
      <c r="A2597" s="815" t="s">
        <v>969</v>
      </c>
      <c r="B2597" s="815" t="s">
        <v>815</v>
      </c>
      <c r="C2597" s="815" t="s">
        <v>809</v>
      </c>
      <c r="D2597" s="815" t="s">
        <v>811</v>
      </c>
      <c r="E2597" s="816">
        <v>10</v>
      </c>
      <c r="P2597" s="815" t="s">
        <v>965</v>
      </c>
      <c r="Q2597" s="816">
        <v>4</v>
      </c>
      <c r="R2597" s="816">
        <v>347</v>
      </c>
    </row>
    <row r="2598" spans="1:18" ht="15">
      <c r="A2598" s="815" t="s">
        <v>969</v>
      </c>
      <c r="B2598" s="815" t="s">
        <v>814</v>
      </c>
      <c r="C2598" s="815" t="s">
        <v>809</v>
      </c>
      <c r="D2598" s="815" t="s">
        <v>812</v>
      </c>
      <c r="E2598" s="816">
        <v>4</v>
      </c>
      <c r="P2598" s="815" t="s">
        <v>965</v>
      </c>
      <c r="Q2598" s="816">
        <v>5</v>
      </c>
      <c r="R2598" s="816">
        <v>35</v>
      </c>
    </row>
    <row r="2599" spans="1:18" ht="15">
      <c r="A2599" s="815" t="s">
        <v>969</v>
      </c>
      <c r="B2599" s="815" t="s">
        <v>814</v>
      </c>
      <c r="C2599" s="815" t="s">
        <v>809</v>
      </c>
      <c r="D2599" s="815" t="s">
        <v>811</v>
      </c>
      <c r="E2599" s="816">
        <v>2</v>
      </c>
      <c r="P2599" s="815" t="s">
        <v>965</v>
      </c>
      <c r="Q2599" s="816">
        <v>6</v>
      </c>
      <c r="R2599" s="816">
        <v>32</v>
      </c>
    </row>
    <row r="2600" spans="1:18" ht="15">
      <c r="A2600" s="815" t="s">
        <v>969</v>
      </c>
      <c r="B2600" s="815" t="s">
        <v>997</v>
      </c>
      <c r="C2600" s="815" t="s">
        <v>810</v>
      </c>
      <c r="D2600" s="815" t="s">
        <v>812</v>
      </c>
      <c r="E2600" s="816">
        <v>2265</v>
      </c>
      <c r="P2600" s="815" t="s">
        <v>965</v>
      </c>
      <c r="Q2600" s="816">
        <v>7</v>
      </c>
      <c r="R2600" s="816">
        <v>23</v>
      </c>
    </row>
    <row r="2601" spans="1:18" ht="15">
      <c r="A2601" s="815" t="s">
        <v>969</v>
      </c>
      <c r="B2601" s="815" t="s">
        <v>997</v>
      </c>
      <c r="C2601" s="815" t="s">
        <v>810</v>
      </c>
      <c r="D2601" s="815" t="s">
        <v>811</v>
      </c>
      <c r="E2601" s="816">
        <v>1103</v>
      </c>
      <c r="P2601" s="815" t="s">
        <v>965</v>
      </c>
      <c r="Q2601" s="816">
        <v>8</v>
      </c>
      <c r="R2601" s="816">
        <v>8</v>
      </c>
    </row>
    <row r="2602" spans="1:18" ht="15">
      <c r="A2602" s="815" t="s">
        <v>969</v>
      </c>
      <c r="B2602" s="815" t="s">
        <v>997</v>
      </c>
      <c r="C2602" s="815" t="s">
        <v>809</v>
      </c>
      <c r="D2602" s="815" t="s">
        <v>812</v>
      </c>
      <c r="E2602" s="816">
        <v>1952</v>
      </c>
      <c r="P2602" s="815" t="s">
        <v>965</v>
      </c>
      <c r="Q2602" s="816">
        <v>9</v>
      </c>
      <c r="R2602" s="816">
        <v>5</v>
      </c>
    </row>
    <row r="2603" spans="1:18" ht="15">
      <c r="A2603" s="815" t="s">
        <v>969</v>
      </c>
      <c r="B2603" s="815" t="s">
        <v>997</v>
      </c>
      <c r="C2603" s="815" t="s">
        <v>809</v>
      </c>
      <c r="D2603" s="815" t="s">
        <v>811</v>
      </c>
      <c r="E2603" s="816">
        <v>917</v>
      </c>
      <c r="P2603" s="815" t="s">
        <v>965</v>
      </c>
      <c r="Q2603" s="816">
        <v>10</v>
      </c>
      <c r="R2603" s="816">
        <v>4</v>
      </c>
    </row>
    <row r="2604" spans="1:18" ht="15">
      <c r="A2604" s="815" t="s">
        <v>969</v>
      </c>
      <c r="B2604" s="815" t="s">
        <v>998</v>
      </c>
      <c r="C2604" s="815" t="s">
        <v>810</v>
      </c>
      <c r="D2604" s="815" t="s">
        <v>812</v>
      </c>
      <c r="E2604" s="816">
        <v>1</v>
      </c>
      <c r="P2604" s="815" t="s">
        <v>965</v>
      </c>
      <c r="Q2604" s="816">
        <v>11</v>
      </c>
      <c r="R2604" s="816">
        <v>1</v>
      </c>
    </row>
    <row r="2605" spans="1:18" ht="15">
      <c r="A2605" s="815" t="s">
        <v>969</v>
      </c>
      <c r="B2605" s="815" t="s">
        <v>998</v>
      </c>
      <c r="C2605" s="815" t="s">
        <v>810</v>
      </c>
      <c r="D2605" s="815" t="s">
        <v>811</v>
      </c>
      <c r="E2605" s="816">
        <v>1</v>
      </c>
      <c r="P2605" s="815" t="s">
        <v>965</v>
      </c>
      <c r="Q2605" s="816">
        <v>12</v>
      </c>
      <c r="R2605" s="816">
        <v>2</v>
      </c>
    </row>
    <row r="2606" spans="1:18" ht="15">
      <c r="A2606" s="815" t="s">
        <v>969</v>
      </c>
      <c r="B2606" s="815" t="s">
        <v>998</v>
      </c>
      <c r="C2606" s="815" t="s">
        <v>809</v>
      </c>
      <c r="D2606" s="815" t="s">
        <v>812</v>
      </c>
      <c r="E2606" s="816">
        <v>6</v>
      </c>
      <c r="P2606" s="815" t="s">
        <v>908</v>
      </c>
      <c r="Q2606" s="816">
        <v>0</v>
      </c>
      <c r="R2606" s="816">
        <v>2</v>
      </c>
    </row>
    <row r="2607" spans="1:18" ht="15">
      <c r="A2607" s="815" t="s">
        <v>989</v>
      </c>
      <c r="B2607" s="815" t="s">
        <v>996</v>
      </c>
      <c r="C2607" s="815" t="s">
        <v>810</v>
      </c>
      <c r="D2607" s="815" t="s">
        <v>812</v>
      </c>
      <c r="E2607" s="816">
        <v>8</v>
      </c>
      <c r="P2607" s="815" t="s">
        <v>908</v>
      </c>
      <c r="Q2607" s="816">
        <v>1</v>
      </c>
      <c r="R2607" s="816">
        <v>8</v>
      </c>
    </row>
    <row r="2608" spans="1:18" ht="15">
      <c r="A2608" s="815" t="s">
        <v>989</v>
      </c>
      <c r="B2608" s="815" t="s">
        <v>996</v>
      </c>
      <c r="C2608" s="815" t="s">
        <v>810</v>
      </c>
      <c r="D2608" s="815" t="s">
        <v>811</v>
      </c>
      <c r="E2608" s="816">
        <v>4</v>
      </c>
      <c r="P2608" s="815" t="s">
        <v>908</v>
      </c>
      <c r="Q2608" s="816">
        <v>2</v>
      </c>
      <c r="R2608" s="816">
        <v>19</v>
      </c>
    </row>
    <row r="2609" spans="1:18" ht="15">
      <c r="A2609" s="815" t="s">
        <v>989</v>
      </c>
      <c r="B2609" s="815" t="s">
        <v>996</v>
      </c>
      <c r="C2609" s="815" t="s">
        <v>809</v>
      </c>
      <c r="D2609" s="815" t="s">
        <v>812</v>
      </c>
      <c r="E2609" s="816">
        <v>14</v>
      </c>
      <c r="P2609" s="815" t="s">
        <v>908</v>
      </c>
      <c r="Q2609" s="816">
        <v>3</v>
      </c>
      <c r="R2609" s="816">
        <v>6</v>
      </c>
    </row>
    <row r="2610" spans="1:18" ht="15">
      <c r="A2610" s="815" t="s">
        <v>989</v>
      </c>
      <c r="B2610" s="815" t="s">
        <v>996</v>
      </c>
      <c r="C2610" s="815" t="s">
        <v>809</v>
      </c>
      <c r="D2610" s="815" t="s">
        <v>811</v>
      </c>
      <c r="E2610" s="816">
        <v>9</v>
      </c>
      <c r="P2610" s="815" t="s">
        <v>908</v>
      </c>
      <c r="Q2610" s="816">
        <v>4</v>
      </c>
      <c r="R2610" s="816">
        <v>95</v>
      </c>
    </row>
    <row r="2611" spans="1:18" ht="15">
      <c r="A2611" s="815" t="s">
        <v>989</v>
      </c>
      <c r="B2611" s="815" t="s">
        <v>677</v>
      </c>
      <c r="C2611" s="815" t="s">
        <v>810</v>
      </c>
      <c r="D2611" s="815" t="s">
        <v>812</v>
      </c>
      <c r="E2611" s="816">
        <v>424</v>
      </c>
      <c r="P2611" s="815" t="s">
        <v>908</v>
      </c>
      <c r="Q2611" s="816">
        <v>5</v>
      </c>
      <c r="R2611" s="816">
        <v>16</v>
      </c>
    </row>
    <row r="2612" spans="1:18" ht="15">
      <c r="A2612" s="815" t="s">
        <v>989</v>
      </c>
      <c r="B2612" s="815" t="s">
        <v>677</v>
      </c>
      <c r="C2612" s="815" t="s">
        <v>810</v>
      </c>
      <c r="D2612" s="815" t="s">
        <v>811</v>
      </c>
      <c r="E2612" s="816">
        <v>627</v>
      </c>
      <c r="P2612" s="815" t="s">
        <v>908</v>
      </c>
      <c r="Q2612" s="816">
        <v>6</v>
      </c>
      <c r="R2612" s="816">
        <v>10</v>
      </c>
    </row>
    <row r="2613" spans="1:18" ht="15">
      <c r="A2613" s="815" t="s">
        <v>989</v>
      </c>
      <c r="B2613" s="815" t="s">
        <v>677</v>
      </c>
      <c r="C2613" s="815" t="s">
        <v>809</v>
      </c>
      <c r="D2613" s="815" t="s">
        <v>812</v>
      </c>
      <c r="E2613" s="816">
        <v>347</v>
      </c>
      <c r="P2613" s="815" t="s">
        <v>908</v>
      </c>
      <c r="Q2613" s="816">
        <v>7</v>
      </c>
      <c r="R2613" s="816">
        <v>5</v>
      </c>
    </row>
    <row r="2614" spans="1:18" ht="15">
      <c r="A2614" s="815" t="s">
        <v>989</v>
      </c>
      <c r="B2614" s="815" t="s">
        <v>677</v>
      </c>
      <c r="C2614" s="815" t="s">
        <v>809</v>
      </c>
      <c r="D2614" s="815" t="s">
        <v>811</v>
      </c>
      <c r="E2614" s="816">
        <v>553</v>
      </c>
      <c r="P2614" s="815" t="s">
        <v>908</v>
      </c>
      <c r="Q2614" s="816">
        <v>8</v>
      </c>
      <c r="R2614" s="816">
        <v>1</v>
      </c>
    </row>
    <row r="2615" spans="1:18" ht="15">
      <c r="A2615" s="815" t="s">
        <v>989</v>
      </c>
      <c r="B2615" s="815" t="s">
        <v>681</v>
      </c>
      <c r="C2615" s="815" t="s">
        <v>810</v>
      </c>
      <c r="D2615" s="815" t="s">
        <v>812</v>
      </c>
      <c r="E2615" s="816">
        <v>145</v>
      </c>
      <c r="P2615" s="815" t="s">
        <v>908</v>
      </c>
      <c r="Q2615" s="816">
        <v>9</v>
      </c>
      <c r="R2615" s="816">
        <v>1</v>
      </c>
    </row>
    <row r="2616" spans="1:18" ht="15">
      <c r="A2616" s="815" t="s">
        <v>989</v>
      </c>
      <c r="B2616" s="815" t="s">
        <v>681</v>
      </c>
      <c r="C2616" s="815" t="s">
        <v>810</v>
      </c>
      <c r="D2616" s="815" t="s">
        <v>811</v>
      </c>
      <c r="E2616" s="816">
        <v>197</v>
      </c>
      <c r="P2616" s="815" t="s">
        <v>908</v>
      </c>
      <c r="Q2616" s="816">
        <v>10</v>
      </c>
      <c r="R2616" s="816">
        <v>1</v>
      </c>
    </row>
    <row r="2617" spans="1:18" ht="15">
      <c r="A2617" s="815" t="s">
        <v>989</v>
      </c>
      <c r="B2617" s="815" t="s">
        <v>681</v>
      </c>
      <c r="C2617" s="815" t="s">
        <v>809</v>
      </c>
      <c r="D2617" s="815" t="s">
        <v>812</v>
      </c>
      <c r="E2617" s="816">
        <v>176</v>
      </c>
      <c r="P2617" s="815" t="s">
        <v>908</v>
      </c>
      <c r="Q2617" s="816">
        <v>11</v>
      </c>
      <c r="R2617" s="816">
        <v>1</v>
      </c>
    </row>
    <row r="2618" spans="1:18" ht="15">
      <c r="A2618" s="815" t="s">
        <v>989</v>
      </c>
      <c r="B2618" s="815" t="s">
        <v>681</v>
      </c>
      <c r="C2618" s="815" t="s">
        <v>809</v>
      </c>
      <c r="D2618" s="815" t="s">
        <v>811</v>
      </c>
      <c r="E2618" s="816">
        <v>181</v>
      </c>
      <c r="P2618" s="815" t="s">
        <v>980</v>
      </c>
      <c r="Q2618" s="816">
        <v>0</v>
      </c>
      <c r="R2618" s="816">
        <v>3</v>
      </c>
    </row>
    <row r="2619" spans="1:18" ht="15">
      <c r="A2619" s="815" t="s">
        <v>989</v>
      </c>
      <c r="B2619" s="815" t="s">
        <v>815</v>
      </c>
      <c r="C2619" s="815" t="s">
        <v>810</v>
      </c>
      <c r="D2619" s="815" t="s">
        <v>811</v>
      </c>
      <c r="E2619" s="816">
        <v>1</v>
      </c>
      <c r="P2619" s="815" t="s">
        <v>980</v>
      </c>
      <c r="Q2619" s="816">
        <v>1</v>
      </c>
      <c r="R2619" s="816">
        <v>8</v>
      </c>
    </row>
    <row r="2620" spans="1:18" ht="15">
      <c r="A2620" s="815" t="s">
        <v>989</v>
      </c>
      <c r="B2620" s="815" t="s">
        <v>815</v>
      </c>
      <c r="C2620" s="815" t="s">
        <v>809</v>
      </c>
      <c r="D2620" s="815" t="s">
        <v>811</v>
      </c>
      <c r="E2620" s="816">
        <v>1</v>
      </c>
      <c r="P2620" s="815" t="s">
        <v>980</v>
      </c>
      <c r="Q2620" s="816">
        <v>2</v>
      </c>
      <c r="R2620" s="816">
        <v>19</v>
      </c>
    </row>
    <row r="2621" spans="1:18" ht="15">
      <c r="A2621" s="815" t="s">
        <v>989</v>
      </c>
      <c r="B2621" s="815" t="s">
        <v>997</v>
      </c>
      <c r="C2621" s="815" t="s">
        <v>810</v>
      </c>
      <c r="D2621" s="815" t="s">
        <v>812</v>
      </c>
      <c r="E2621" s="816">
        <v>143</v>
      </c>
      <c r="P2621" s="815" t="s">
        <v>980</v>
      </c>
      <c r="Q2621" s="816">
        <v>3</v>
      </c>
      <c r="R2621" s="816">
        <v>6</v>
      </c>
    </row>
    <row r="2622" spans="1:18" ht="15">
      <c r="A2622" s="815" t="s">
        <v>989</v>
      </c>
      <c r="B2622" s="815" t="s">
        <v>997</v>
      </c>
      <c r="C2622" s="815" t="s">
        <v>810</v>
      </c>
      <c r="D2622" s="815" t="s">
        <v>811</v>
      </c>
      <c r="E2622" s="816">
        <v>73</v>
      </c>
      <c r="P2622" s="815" t="s">
        <v>980</v>
      </c>
      <c r="Q2622" s="816">
        <v>4</v>
      </c>
      <c r="R2622" s="816">
        <v>87</v>
      </c>
    </row>
    <row r="2623" spans="1:18" ht="15">
      <c r="A2623" s="815" t="s">
        <v>989</v>
      </c>
      <c r="B2623" s="815" t="s">
        <v>997</v>
      </c>
      <c r="C2623" s="815" t="s">
        <v>809</v>
      </c>
      <c r="D2623" s="815" t="s">
        <v>812</v>
      </c>
      <c r="E2623" s="816">
        <v>132</v>
      </c>
      <c r="P2623" s="815" t="s">
        <v>980</v>
      </c>
      <c r="Q2623" s="816">
        <v>5</v>
      </c>
      <c r="R2623" s="816">
        <v>15</v>
      </c>
    </row>
    <row r="2624" spans="1:18" ht="15">
      <c r="A2624" s="815" t="s">
        <v>989</v>
      </c>
      <c r="B2624" s="815" t="s">
        <v>997</v>
      </c>
      <c r="C2624" s="815" t="s">
        <v>809</v>
      </c>
      <c r="D2624" s="815" t="s">
        <v>811</v>
      </c>
      <c r="E2624" s="816">
        <v>75</v>
      </c>
      <c r="P2624" s="815" t="s">
        <v>980</v>
      </c>
      <c r="Q2624" s="816">
        <v>6</v>
      </c>
      <c r="R2624" s="816">
        <v>7</v>
      </c>
    </row>
    <row r="2625" spans="1:18" ht="15">
      <c r="A2625" s="815" t="s">
        <v>989</v>
      </c>
      <c r="B2625" s="815" t="s">
        <v>998</v>
      </c>
      <c r="C2625" s="815" t="s">
        <v>810</v>
      </c>
      <c r="D2625" s="815" t="s">
        <v>811</v>
      </c>
      <c r="E2625" s="816">
        <v>1</v>
      </c>
      <c r="P2625" s="815" t="s">
        <v>980</v>
      </c>
      <c r="Q2625" s="816">
        <v>7</v>
      </c>
      <c r="R2625" s="816">
        <v>12</v>
      </c>
    </row>
    <row r="2626" spans="1:18" ht="15">
      <c r="A2626" s="815" t="s">
        <v>989</v>
      </c>
      <c r="B2626" s="815" t="s">
        <v>998</v>
      </c>
      <c r="C2626" s="815" t="s">
        <v>809</v>
      </c>
      <c r="D2626" s="815" t="s">
        <v>811</v>
      </c>
      <c r="E2626" s="816">
        <v>2</v>
      </c>
      <c r="P2626" s="815" t="s">
        <v>980</v>
      </c>
      <c r="Q2626" s="816">
        <v>8</v>
      </c>
      <c r="R2626" s="816">
        <v>4</v>
      </c>
    </row>
    <row r="2627" spans="1:18" ht="15">
      <c r="A2627" s="815" t="s">
        <v>923</v>
      </c>
      <c r="B2627" s="815" t="s">
        <v>677</v>
      </c>
      <c r="C2627" s="815" t="s">
        <v>810</v>
      </c>
      <c r="D2627" s="815" t="s">
        <v>812</v>
      </c>
      <c r="E2627" s="816">
        <v>1679</v>
      </c>
      <c r="P2627" s="815" t="s">
        <v>980</v>
      </c>
      <c r="Q2627" s="816">
        <v>9</v>
      </c>
      <c r="R2627" s="816">
        <v>1</v>
      </c>
    </row>
    <row r="2628" spans="1:18" ht="15">
      <c r="A2628" s="815" t="s">
        <v>923</v>
      </c>
      <c r="B2628" s="815" t="s">
        <v>677</v>
      </c>
      <c r="C2628" s="815" t="s">
        <v>810</v>
      </c>
      <c r="D2628" s="815" t="s">
        <v>811</v>
      </c>
      <c r="E2628" s="816">
        <v>2088</v>
      </c>
      <c r="P2628" s="815" t="s">
        <v>980</v>
      </c>
      <c r="Q2628" s="816">
        <v>12</v>
      </c>
      <c r="R2628" s="816">
        <v>3</v>
      </c>
    </row>
    <row r="2629" spans="1:18" ht="15">
      <c r="A2629" s="815" t="s">
        <v>923</v>
      </c>
      <c r="B2629" s="815" t="s">
        <v>677</v>
      </c>
      <c r="C2629" s="815" t="s">
        <v>809</v>
      </c>
      <c r="D2629" s="815" t="s">
        <v>812</v>
      </c>
      <c r="E2629" s="816">
        <v>1762</v>
      </c>
      <c r="P2629" s="815" t="s">
        <v>918</v>
      </c>
      <c r="Q2629" s="816">
        <v>0</v>
      </c>
      <c r="R2629" s="816">
        <v>2</v>
      </c>
    </row>
    <row r="2630" spans="1:18" ht="15">
      <c r="A2630" s="815" t="s">
        <v>923</v>
      </c>
      <c r="B2630" s="815" t="s">
        <v>677</v>
      </c>
      <c r="C2630" s="815" t="s">
        <v>809</v>
      </c>
      <c r="D2630" s="815" t="s">
        <v>811</v>
      </c>
      <c r="E2630" s="816">
        <v>2001</v>
      </c>
      <c r="P2630" s="815" t="s">
        <v>918</v>
      </c>
      <c r="Q2630" s="816">
        <v>1</v>
      </c>
      <c r="R2630" s="816">
        <v>9</v>
      </c>
    </row>
    <row r="2631" spans="1:18" ht="15">
      <c r="A2631" s="815" t="s">
        <v>923</v>
      </c>
      <c r="B2631" s="815" t="s">
        <v>681</v>
      </c>
      <c r="C2631" s="815" t="s">
        <v>810</v>
      </c>
      <c r="D2631" s="815" t="s">
        <v>812</v>
      </c>
      <c r="E2631" s="816">
        <v>240</v>
      </c>
      <c r="P2631" s="815" t="s">
        <v>918</v>
      </c>
      <c r="Q2631" s="816">
        <v>2</v>
      </c>
      <c r="R2631" s="816">
        <v>23</v>
      </c>
    </row>
    <row r="2632" spans="1:18" ht="15">
      <c r="A2632" s="815" t="s">
        <v>923</v>
      </c>
      <c r="B2632" s="815" t="s">
        <v>681</v>
      </c>
      <c r="C2632" s="815" t="s">
        <v>810</v>
      </c>
      <c r="D2632" s="815" t="s">
        <v>811</v>
      </c>
      <c r="E2632" s="816">
        <v>582</v>
      </c>
      <c r="P2632" s="815" t="s">
        <v>918</v>
      </c>
      <c r="Q2632" s="816">
        <v>3</v>
      </c>
      <c r="R2632" s="816">
        <v>8</v>
      </c>
    </row>
    <row r="2633" spans="1:18" ht="15">
      <c r="A2633" s="815" t="s">
        <v>923</v>
      </c>
      <c r="B2633" s="815" t="s">
        <v>681</v>
      </c>
      <c r="C2633" s="815" t="s">
        <v>809</v>
      </c>
      <c r="D2633" s="815" t="s">
        <v>812</v>
      </c>
      <c r="E2633" s="816">
        <v>255</v>
      </c>
      <c r="P2633" s="815" t="s">
        <v>918</v>
      </c>
      <c r="Q2633" s="816">
        <v>4</v>
      </c>
      <c r="R2633" s="816">
        <v>121</v>
      </c>
    </row>
    <row r="2634" spans="1:18" ht="15">
      <c r="A2634" s="815" t="s">
        <v>923</v>
      </c>
      <c r="B2634" s="815" t="s">
        <v>681</v>
      </c>
      <c r="C2634" s="815" t="s">
        <v>809</v>
      </c>
      <c r="D2634" s="815" t="s">
        <v>811</v>
      </c>
      <c r="E2634" s="816">
        <v>594</v>
      </c>
      <c r="P2634" s="815" t="s">
        <v>918</v>
      </c>
      <c r="Q2634" s="816">
        <v>5</v>
      </c>
      <c r="R2634" s="816">
        <v>13</v>
      </c>
    </row>
    <row r="2635" spans="1:18" ht="15">
      <c r="A2635" s="815" t="s">
        <v>923</v>
      </c>
      <c r="B2635" s="815" t="s">
        <v>683</v>
      </c>
      <c r="C2635" s="815" t="s">
        <v>810</v>
      </c>
      <c r="D2635" s="815" t="s">
        <v>812</v>
      </c>
      <c r="E2635" s="816">
        <v>10</v>
      </c>
      <c r="P2635" s="815" t="s">
        <v>918</v>
      </c>
      <c r="Q2635" s="816">
        <v>6</v>
      </c>
      <c r="R2635" s="816">
        <v>5</v>
      </c>
    </row>
    <row r="2636" spans="1:18" ht="15">
      <c r="A2636" s="815" t="s">
        <v>923</v>
      </c>
      <c r="B2636" s="815" t="s">
        <v>683</v>
      </c>
      <c r="C2636" s="815" t="s">
        <v>810</v>
      </c>
      <c r="D2636" s="815" t="s">
        <v>811</v>
      </c>
      <c r="E2636" s="816">
        <v>2</v>
      </c>
      <c r="P2636" s="815" t="s">
        <v>918</v>
      </c>
      <c r="Q2636" s="816">
        <v>7</v>
      </c>
      <c r="R2636" s="816">
        <v>9</v>
      </c>
    </row>
    <row r="2637" spans="1:18" ht="15">
      <c r="A2637" s="815" t="s">
        <v>923</v>
      </c>
      <c r="B2637" s="815" t="s">
        <v>683</v>
      </c>
      <c r="C2637" s="815" t="s">
        <v>809</v>
      </c>
      <c r="D2637" s="815" t="s">
        <v>812</v>
      </c>
      <c r="E2637" s="816">
        <v>11</v>
      </c>
      <c r="P2637" s="815" t="s">
        <v>918</v>
      </c>
      <c r="Q2637" s="816">
        <v>8</v>
      </c>
      <c r="R2637" s="816">
        <v>3</v>
      </c>
    </row>
    <row r="2638" spans="1:18" ht="15">
      <c r="A2638" s="815" t="s">
        <v>923</v>
      </c>
      <c r="B2638" s="815" t="s">
        <v>683</v>
      </c>
      <c r="C2638" s="815" t="s">
        <v>809</v>
      </c>
      <c r="D2638" s="815" t="s">
        <v>811</v>
      </c>
      <c r="E2638" s="816">
        <v>2</v>
      </c>
      <c r="P2638" s="815" t="s">
        <v>918</v>
      </c>
      <c r="Q2638" s="816">
        <v>9</v>
      </c>
      <c r="R2638" s="816">
        <v>1</v>
      </c>
    </row>
    <row r="2639" spans="1:18" ht="15">
      <c r="A2639" s="815" t="s">
        <v>923</v>
      </c>
      <c r="B2639" s="815" t="s">
        <v>815</v>
      </c>
      <c r="C2639" s="815" t="s">
        <v>810</v>
      </c>
      <c r="D2639" s="815" t="s">
        <v>812</v>
      </c>
      <c r="E2639" s="816">
        <v>1</v>
      </c>
      <c r="P2639" s="815" t="s">
        <v>918</v>
      </c>
      <c r="Q2639" s="816">
        <v>10</v>
      </c>
      <c r="R2639" s="816">
        <v>2</v>
      </c>
    </row>
    <row r="2640" spans="1:18" ht="15">
      <c r="A2640" s="815" t="s">
        <v>923</v>
      </c>
      <c r="B2640" s="815" t="s">
        <v>815</v>
      </c>
      <c r="C2640" s="815" t="s">
        <v>809</v>
      </c>
      <c r="D2640" s="815" t="s">
        <v>811</v>
      </c>
      <c r="E2640" s="816">
        <v>3</v>
      </c>
      <c r="P2640" s="815" t="s">
        <v>981</v>
      </c>
      <c r="Q2640" s="816">
        <v>0</v>
      </c>
      <c r="R2640" s="816">
        <v>1</v>
      </c>
    </row>
    <row r="2641" spans="1:18" ht="15">
      <c r="A2641" s="815" t="s">
        <v>923</v>
      </c>
      <c r="B2641" s="815" t="s">
        <v>814</v>
      </c>
      <c r="C2641" s="815" t="s">
        <v>809</v>
      </c>
      <c r="D2641" s="815" t="s">
        <v>812</v>
      </c>
      <c r="E2641" s="816">
        <v>1</v>
      </c>
      <c r="P2641" s="815" t="s">
        <v>981</v>
      </c>
      <c r="Q2641" s="816">
        <v>1</v>
      </c>
      <c r="R2641" s="816">
        <v>10</v>
      </c>
    </row>
    <row r="2642" spans="1:18" ht="15">
      <c r="A2642" s="815" t="s">
        <v>923</v>
      </c>
      <c r="B2642" s="815" t="s">
        <v>814</v>
      </c>
      <c r="C2642" s="815" t="s">
        <v>809</v>
      </c>
      <c r="D2642" s="815" t="s">
        <v>811</v>
      </c>
      <c r="E2642" s="816">
        <v>1</v>
      </c>
      <c r="P2642" s="815" t="s">
        <v>981</v>
      </c>
      <c r="Q2642" s="816">
        <v>2</v>
      </c>
      <c r="R2642" s="816">
        <v>17</v>
      </c>
    </row>
    <row r="2643" spans="1:18" ht="15">
      <c r="A2643" s="815" t="s">
        <v>923</v>
      </c>
      <c r="B2643" s="815" t="s">
        <v>997</v>
      </c>
      <c r="C2643" s="815" t="s">
        <v>810</v>
      </c>
      <c r="D2643" s="815" t="s">
        <v>812</v>
      </c>
      <c r="E2643" s="816">
        <v>299</v>
      </c>
      <c r="P2643" s="815" t="s">
        <v>981</v>
      </c>
      <c r="Q2643" s="816">
        <v>3</v>
      </c>
      <c r="R2643" s="816">
        <v>7</v>
      </c>
    </row>
    <row r="2644" spans="1:18" ht="15">
      <c r="A2644" s="815" t="s">
        <v>923</v>
      </c>
      <c r="B2644" s="815" t="s">
        <v>997</v>
      </c>
      <c r="C2644" s="815" t="s">
        <v>810</v>
      </c>
      <c r="D2644" s="815" t="s">
        <v>811</v>
      </c>
      <c r="E2644" s="816">
        <v>500</v>
      </c>
      <c r="P2644" s="815" t="s">
        <v>981</v>
      </c>
      <c r="Q2644" s="816">
        <v>4</v>
      </c>
      <c r="R2644" s="816">
        <v>72</v>
      </c>
    </row>
    <row r="2645" spans="1:18" ht="15">
      <c r="A2645" s="815" t="s">
        <v>923</v>
      </c>
      <c r="B2645" s="815" t="s">
        <v>997</v>
      </c>
      <c r="C2645" s="815" t="s">
        <v>809</v>
      </c>
      <c r="D2645" s="815" t="s">
        <v>812</v>
      </c>
      <c r="E2645" s="816">
        <v>286</v>
      </c>
      <c r="P2645" s="815" t="s">
        <v>981</v>
      </c>
      <c r="Q2645" s="816">
        <v>5</v>
      </c>
      <c r="R2645" s="816">
        <v>6</v>
      </c>
    </row>
    <row r="2646" spans="1:18" ht="15">
      <c r="A2646" s="815" t="s">
        <v>923</v>
      </c>
      <c r="B2646" s="815" t="s">
        <v>997</v>
      </c>
      <c r="C2646" s="815" t="s">
        <v>809</v>
      </c>
      <c r="D2646" s="815" t="s">
        <v>811</v>
      </c>
      <c r="E2646" s="816">
        <v>445</v>
      </c>
      <c r="P2646" s="815" t="s">
        <v>981</v>
      </c>
      <c r="Q2646" s="816">
        <v>6</v>
      </c>
      <c r="R2646" s="816">
        <v>8</v>
      </c>
    </row>
    <row r="2647" spans="1:18" ht="15">
      <c r="A2647" s="815" t="s">
        <v>923</v>
      </c>
      <c r="B2647" s="815" t="s">
        <v>998</v>
      </c>
      <c r="C2647" s="815" t="s">
        <v>809</v>
      </c>
      <c r="D2647" s="815" t="s">
        <v>812</v>
      </c>
      <c r="E2647" s="816">
        <v>1</v>
      </c>
      <c r="P2647" s="815" t="s">
        <v>981</v>
      </c>
      <c r="Q2647" s="816">
        <v>7</v>
      </c>
      <c r="R2647" s="816">
        <v>2</v>
      </c>
    </row>
    <row r="2648" spans="1:18" ht="15">
      <c r="A2648" s="815" t="s">
        <v>923</v>
      </c>
      <c r="B2648" s="815" t="s">
        <v>998</v>
      </c>
      <c r="C2648" s="815" t="s">
        <v>809</v>
      </c>
      <c r="D2648" s="815" t="s">
        <v>811</v>
      </c>
      <c r="E2648" s="816">
        <v>2</v>
      </c>
      <c r="P2648" s="815" t="s">
        <v>981</v>
      </c>
      <c r="Q2648" s="816">
        <v>8</v>
      </c>
      <c r="R2648" s="816">
        <v>1</v>
      </c>
    </row>
    <row r="2649" spans="1:18" ht="15">
      <c r="A2649" s="815" t="s">
        <v>990</v>
      </c>
      <c r="B2649" s="815" t="s">
        <v>996</v>
      </c>
      <c r="C2649" s="815" t="s">
        <v>810</v>
      </c>
      <c r="D2649" s="815" t="s">
        <v>812</v>
      </c>
      <c r="E2649" s="816">
        <v>12</v>
      </c>
      <c r="P2649" s="815" t="s">
        <v>981</v>
      </c>
      <c r="Q2649" s="816">
        <v>9</v>
      </c>
      <c r="R2649" s="816">
        <v>2</v>
      </c>
    </row>
    <row r="2650" spans="1:18" ht="15">
      <c r="A2650" s="815" t="s">
        <v>990</v>
      </c>
      <c r="B2650" s="815" t="s">
        <v>996</v>
      </c>
      <c r="C2650" s="815" t="s">
        <v>810</v>
      </c>
      <c r="D2650" s="815" t="s">
        <v>811</v>
      </c>
      <c r="E2650" s="816">
        <v>8</v>
      </c>
      <c r="P2650" s="815" t="s">
        <v>981</v>
      </c>
      <c r="Q2650" s="816">
        <v>10</v>
      </c>
      <c r="R2650" s="816">
        <v>1</v>
      </c>
    </row>
    <row r="2651" spans="1:18" ht="15">
      <c r="A2651" s="815" t="s">
        <v>990</v>
      </c>
      <c r="B2651" s="815" t="s">
        <v>996</v>
      </c>
      <c r="C2651" s="815" t="s">
        <v>809</v>
      </c>
      <c r="D2651" s="815" t="s">
        <v>812</v>
      </c>
      <c r="E2651" s="816">
        <v>12</v>
      </c>
      <c r="P2651" s="815" t="s">
        <v>984</v>
      </c>
      <c r="Q2651" s="816">
        <v>0</v>
      </c>
      <c r="R2651" s="816">
        <v>1</v>
      </c>
    </row>
    <row r="2652" spans="1:18" ht="15">
      <c r="A2652" s="815" t="s">
        <v>990</v>
      </c>
      <c r="B2652" s="815" t="s">
        <v>996</v>
      </c>
      <c r="C2652" s="815" t="s">
        <v>809</v>
      </c>
      <c r="D2652" s="815" t="s">
        <v>811</v>
      </c>
      <c r="E2652" s="816">
        <v>15</v>
      </c>
      <c r="P2652" s="815" t="s">
        <v>984</v>
      </c>
      <c r="Q2652" s="816">
        <v>1</v>
      </c>
      <c r="R2652" s="816">
        <v>12</v>
      </c>
    </row>
    <row r="2653" spans="1:18" ht="15">
      <c r="A2653" s="815" t="s">
        <v>990</v>
      </c>
      <c r="B2653" s="815" t="s">
        <v>677</v>
      </c>
      <c r="C2653" s="815" t="s">
        <v>810</v>
      </c>
      <c r="D2653" s="815" t="s">
        <v>812</v>
      </c>
      <c r="E2653" s="816">
        <v>774</v>
      </c>
      <c r="P2653" s="815" t="s">
        <v>984</v>
      </c>
      <c r="Q2653" s="816">
        <v>2</v>
      </c>
      <c r="R2653" s="816">
        <v>39</v>
      </c>
    </row>
    <row r="2654" spans="1:18" ht="15">
      <c r="A2654" s="815" t="s">
        <v>990</v>
      </c>
      <c r="B2654" s="815" t="s">
        <v>677</v>
      </c>
      <c r="C2654" s="815" t="s">
        <v>810</v>
      </c>
      <c r="D2654" s="815" t="s">
        <v>811</v>
      </c>
      <c r="E2654" s="816">
        <v>1059</v>
      </c>
      <c r="P2654" s="815" t="s">
        <v>984</v>
      </c>
      <c r="Q2654" s="816">
        <v>3</v>
      </c>
      <c r="R2654" s="816">
        <v>20</v>
      </c>
    </row>
    <row r="2655" spans="1:18" ht="15">
      <c r="A2655" s="815" t="s">
        <v>990</v>
      </c>
      <c r="B2655" s="815" t="s">
        <v>677</v>
      </c>
      <c r="C2655" s="815" t="s">
        <v>809</v>
      </c>
      <c r="D2655" s="815" t="s">
        <v>812</v>
      </c>
      <c r="E2655" s="816">
        <v>613</v>
      </c>
      <c r="P2655" s="815" t="s">
        <v>984</v>
      </c>
      <c r="Q2655" s="816">
        <v>4</v>
      </c>
      <c r="R2655" s="816">
        <v>201</v>
      </c>
    </row>
    <row r="2656" spans="1:18" ht="15">
      <c r="A2656" s="815" t="s">
        <v>990</v>
      </c>
      <c r="B2656" s="815" t="s">
        <v>677</v>
      </c>
      <c r="C2656" s="815" t="s">
        <v>809</v>
      </c>
      <c r="D2656" s="815" t="s">
        <v>811</v>
      </c>
      <c r="E2656" s="816">
        <v>922</v>
      </c>
      <c r="P2656" s="815" t="s">
        <v>984</v>
      </c>
      <c r="Q2656" s="816">
        <v>5</v>
      </c>
      <c r="R2656" s="816">
        <v>23</v>
      </c>
    </row>
    <row r="2657" spans="1:18" ht="15">
      <c r="A2657" s="815" t="s">
        <v>990</v>
      </c>
      <c r="B2657" s="815" t="s">
        <v>681</v>
      </c>
      <c r="C2657" s="815" t="s">
        <v>810</v>
      </c>
      <c r="D2657" s="815" t="s">
        <v>812</v>
      </c>
      <c r="E2657" s="816">
        <v>542</v>
      </c>
      <c r="P2657" s="815" t="s">
        <v>984</v>
      </c>
      <c r="Q2657" s="816">
        <v>6</v>
      </c>
      <c r="R2657" s="816">
        <v>21</v>
      </c>
    </row>
    <row r="2658" spans="1:18" ht="15">
      <c r="A2658" s="815" t="s">
        <v>990</v>
      </c>
      <c r="B2658" s="815" t="s">
        <v>681</v>
      </c>
      <c r="C2658" s="815" t="s">
        <v>810</v>
      </c>
      <c r="D2658" s="815" t="s">
        <v>811</v>
      </c>
      <c r="E2658" s="816">
        <v>551</v>
      </c>
      <c r="P2658" s="815" t="s">
        <v>984</v>
      </c>
      <c r="Q2658" s="816">
        <v>7</v>
      </c>
      <c r="R2658" s="816">
        <v>13</v>
      </c>
    </row>
    <row r="2659" spans="1:18" ht="15">
      <c r="A2659" s="815" t="s">
        <v>990</v>
      </c>
      <c r="B2659" s="815" t="s">
        <v>681</v>
      </c>
      <c r="C2659" s="815" t="s">
        <v>809</v>
      </c>
      <c r="D2659" s="815" t="s">
        <v>812</v>
      </c>
      <c r="E2659" s="816">
        <v>441</v>
      </c>
      <c r="P2659" s="815" t="s">
        <v>984</v>
      </c>
      <c r="Q2659" s="816">
        <v>8</v>
      </c>
      <c r="R2659" s="816">
        <v>7</v>
      </c>
    </row>
    <row r="2660" spans="1:18" ht="15">
      <c r="A2660" s="815" t="s">
        <v>990</v>
      </c>
      <c r="B2660" s="815" t="s">
        <v>681</v>
      </c>
      <c r="C2660" s="815" t="s">
        <v>809</v>
      </c>
      <c r="D2660" s="815" t="s">
        <v>811</v>
      </c>
      <c r="E2660" s="816">
        <v>447</v>
      </c>
      <c r="P2660" s="815" t="s">
        <v>984</v>
      </c>
      <c r="Q2660" s="816">
        <v>9</v>
      </c>
      <c r="R2660" s="816">
        <v>6</v>
      </c>
    </row>
    <row r="2661" spans="1:18" ht="15">
      <c r="A2661" s="815" t="s">
        <v>990</v>
      </c>
      <c r="B2661" s="815" t="s">
        <v>683</v>
      </c>
      <c r="C2661" s="815" t="s">
        <v>810</v>
      </c>
      <c r="D2661" s="815" t="s">
        <v>811</v>
      </c>
      <c r="E2661" s="816">
        <v>1</v>
      </c>
      <c r="P2661" s="815" t="s">
        <v>984</v>
      </c>
      <c r="Q2661" s="816">
        <v>10</v>
      </c>
      <c r="R2661" s="816">
        <v>1</v>
      </c>
    </row>
    <row r="2662" spans="1:18" ht="15">
      <c r="A2662" s="815" t="s">
        <v>990</v>
      </c>
      <c r="B2662" s="815" t="s">
        <v>683</v>
      </c>
      <c r="C2662" s="815" t="s">
        <v>809</v>
      </c>
      <c r="D2662" s="815" t="s">
        <v>811</v>
      </c>
      <c r="E2662" s="816">
        <v>2</v>
      </c>
      <c r="P2662" s="815" t="s">
        <v>984</v>
      </c>
      <c r="Q2662" s="816">
        <v>11</v>
      </c>
      <c r="R2662" s="816">
        <v>2</v>
      </c>
    </row>
    <row r="2663" spans="1:18" ht="15">
      <c r="A2663" s="815" t="s">
        <v>990</v>
      </c>
      <c r="B2663" s="815" t="s">
        <v>997</v>
      </c>
      <c r="C2663" s="815" t="s">
        <v>810</v>
      </c>
      <c r="D2663" s="815" t="s">
        <v>812</v>
      </c>
      <c r="E2663" s="816">
        <v>94</v>
      </c>
      <c r="P2663" s="815" t="s">
        <v>984</v>
      </c>
      <c r="Q2663" s="816">
        <v>12</v>
      </c>
      <c r="R2663" s="816">
        <v>2</v>
      </c>
    </row>
    <row r="2664" spans="1:18" ht="15">
      <c r="A2664" s="815" t="s">
        <v>990</v>
      </c>
      <c r="B2664" s="815" t="s">
        <v>997</v>
      </c>
      <c r="C2664" s="815" t="s">
        <v>810</v>
      </c>
      <c r="D2664" s="815" t="s">
        <v>811</v>
      </c>
      <c r="E2664" s="816">
        <v>135</v>
      </c>
      <c r="P2664" s="815" t="s">
        <v>966</v>
      </c>
      <c r="Q2664" s="816">
        <v>0</v>
      </c>
      <c r="R2664" s="816">
        <v>7</v>
      </c>
    </row>
    <row r="2665" spans="1:18" ht="15">
      <c r="A2665" s="815" t="s">
        <v>990</v>
      </c>
      <c r="B2665" s="815" t="s">
        <v>997</v>
      </c>
      <c r="C2665" s="815" t="s">
        <v>809</v>
      </c>
      <c r="D2665" s="815" t="s">
        <v>812</v>
      </c>
      <c r="E2665" s="816">
        <v>69</v>
      </c>
      <c r="P2665" s="815" t="s">
        <v>966</v>
      </c>
      <c r="Q2665" s="816">
        <v>1</v>
      </c>
      <c r="R2665" s="816">
        <v>58</v>
      </c>
    </row>
    <row r="2666" spans="1:18" ht="15">
      <c r="A2666" s="815" t="s">
        <v>990</v>
      </c>
      <c r="B2666" s="815" t="s">
        <v>997</v>
      </c>
      <c r="C2666" s="815" t="s">
        <v>809</v>
      </c>
      <c r="D2666" s="815" t="s">
        <v>811</v>
      </c>
      <c r="E2666" s="816">
        <v>113</v>
      </c>
      <c r="P2666" s="815" t="s">
        <v>966</v>
      </c>
      <c r="Q2666" s="816">
        <v>2</v>
      </c>
      <c r="R2666" s="816">
        <v>142</v>
      </c>
    </row>
    <row r="2667" spans="1:18" ht="15">
      <c r="A2667" s="815" t="s">
        <v>990</v>
      </c>
      <c r="B2667" s="815" t="s">
        <v>998</v>
      </c>
      <c r="C2667" s="815" t="s">
        <v>810</v>
      </c>
      <c r="D2667" s="815" t="s">
        <v>811</v>
      </c>
      <c r="E2667" s="816">
        <v>1</v>
      </c>
      <c r="P2667" s="815" t="s">
        <v>966</v>
      </c>
      <c r="Q2667" s="816">
        <v>3</v>
      </c>
      <c r="R2667" s="816">
        <v>66</v>
      </c>
    </row>
    <row r="2668" spans="1:18" ht="15">
      <c r="A2668" s="815" t="s">
        <v>990</v>
      </c>
      <c r="B2668" s="815" t="s">
        <v>998</v>
      </c>
      <c r="C2668" s="815" t="s">
        <v>809</v>
      </c>
      <c r="D2668" s="815" t="s">
        <v>812</v>
      </c>
      <c r="E2668" s="816">
        <v>1</v>
      </c>
      <c r="P2668" s="815" t="s">
        <v>966</v>
      </c>
      <c r="Q2668" s="816">
        <v>4</v>
      </c>
      <c r="R2668" s="816">
        <v>552</v>
      </c>
    </row>
    <row r="2669" spans="1:18" ht="15">
      <c r="A2669" s="815" t="s">
        <v>990</v>
      </c>
      <c r="B2669" s="815" t="s">
        <v>998</v>
      </c>
      <c r="C2669" s="815" t="s">
        <v>809</v>
      </c>
      <c r="D2669" s="815" t="s">
        <v>811</v>
      </c>
      <c r="E2669" s="816">
        <v>2</v>
      </c>
      <c r="P2669" s="815" t="s">
        <v>966</v>
      </c>
      <c r="Q2669" s="816">
        <v>5</v>
      </c>
      <c r="R2669" s="816">
        <v>53</v>
      </c>
    </row>
    <row r="2670" spans="1:18" ht="15">
      <c r="A2670" s="815" t="s">
        <v>911</v>
      </c>
      <c r="B2670" s="815" t="s">
        <v>996</v>
      </c>
      <c r="C2670" s="815" t="s">
        <v>810</v>
      </c>
      <c r="D2670" s="815" t="s">
        <v>812</v>
      </c>
      <c r="E2670" s="816">
        <v>3</v>
      </c>
      <c r="P2670" s="815" t="s">
        <v>966</v>
      </c>
      <c r="Q2670" s="816">
        <v>6</v>
      </c>
      <c r="R2670" s="816">
        <v>58</v>
      </c>
    </row>
    <row r="2671" spans="1:18" ht="15">
      <c r="A2671" s="815" t="s">
        <v>911</v>
      </c>
      <c r="B2671" s="815" t="s">
        <v>996</v>
      </c>
      <c r="C2671" s="815" t="s">
        <v>809</v>
      </c>
      <c r="D2671" s="815" t="s">
        <v>811</v>
      </c>
      <c r="E2671" s="816">
        <v>1</v>
      </c>
      <c r="P2671" s="815" t="s">
        <v>966</v>
      </c>
      <c r="Q2671" s="816">
        <v>7</v>
      </c>
      <c r="R2671" s="816">
        <v>42</v>
      </c>
    </row>
    <row r="2672" spans="1:18" ht="15">
      <c r="A2672" s="815" t="s">
        <v>911</v>
      </c>
      <c r="B2672" s="815" t="s">
        <v>677</v>
      </c>
      <c r="C2672" s="815" t="s">
        <v>810</v>
      </c>
      <c r="D2672" s="815" t="s">
        <v>812</v>
      </c>
      <c r="E2672" s="816">
        <v>229</v>
      </c>
      <c r="P2672" s="815" t="s">
        <v>966</v>
      </c>
      <c r="Q2672" s="816">
        <v>8</v>
      </c>
      <c r="R2672" s="816">
        <v>14</v>
      </c>
    </row>
    <row r="2673" spans="1:18" ht="15">
      <c r="A2673" s="815" t="s">
        <v>911</v>
      </c>
      <c r="B2673" s="815" t="s">
        <v>677</v>
      </c>
      <c r="C2673" s="815" t="s">
        <v>810</v>
      </c>
      <c r="D2673" s="815" t="s">
        <v>811</v>
      </c>
      <c r="E2673" s="816">
        <v>913</v>
      </c>
      <c r="P2673" s="815" t="s">
        <v>966</v>
      </c>
      <c r="Q2673" s="816">
        <v>9</v>
      </c>
      <c r="R2673" s="816">
        <v>9</v>
      </c>
    </row>
    <row r="2674" spans="1:18" ht="15">
      <c r="A2674" s="815" t="s">
        <v>911</v>
      </c>
      <c r="B2674" s="815" t="s">
        <v>677</v>
      </c>
      <c r="C2674" s="815" t="s">
        <v>809</v>
      </c>
      <c r="D2674" s="815" t="s">
        <v>812</v>
      </c>
      <c r="E2674" s="816">
        <v>267</v>
      </c>
      <c r="P2674" s="815" t="s">
        <v>966</v>
      </c>
      <c r="Q2674" s="816">
        <v>10</v>
      </c>
      <c r="R2674" s="816">
        <v>11</v>
      </c>
    </row>
    <row r="2675" spans="1:18" ht="15">
      <c r="A2675" s="815" t="s">
        <v>911</v>
      </c>
      <c r="B2675" s="815" t="s">
        <v>677</v>
      </c>
      <c r="C2675" s="815" t="s">
        <v>809</v>
      </c>
      <c r="D2675" s="815" t="s">
        <v>811</v>
      </c>
      <c r="E2675" s="816">
        <v>1077</v>
      </c>
      <c r="P2675" s="815" t="s">
        <v>966</v>
      </c>
      <c r="Q2675" s="816">
        <v>11</v>
      </c>
      <c r="R2675" s="816">
        <v>4</v>
      </c>
    </row>
    <row r="2676" spans="1:18" ht="15">
      <c r="A2676" s="815" t="s">
        <v>911</v>
      </c>
      <c r="B2676" s="815" t="s">
        <v>681</v>
      </c>
      <c r="C2676" s="815" t="s">
        <v>810</v>
      </c>
      <c r="D2676" s="815" t="s">
        <v>811</v>
      </c>
      <c r="E2676" s="816">
        <v>11</v>
      </c>
      <c r="P2676" s="815" t="s">
        <v>966</v>
      </c>
      <c r="Q2676" s="816">
        <v>12</v>
      </c>
      <c r="R2676" s="816">
        <v>2</v>
      </c>
    </row>
    <row r="2677" spans="1:18" ht="15">
      <c r="A2677" s="815" t="s">
        <v>911</v>
      </c>
      <c r="B2677" s="815" t="s">
        <v>681</v>
      </c>
      <c r="C2677" s="815" t="s">
        <v>809</v>
      </c>
      <c r="D2677" s="815" t="s">
        <v>812</v>
      </c>
      <c r="E2677" s="816">
        <v>2</v>
      </c>
      <c r="P2677" s="815" t="s">
        <v>920</v>
      </c>
      <c r="Q2677" s="816">
        <v>1</v>
      </c>
      <c r="R2677" s="816">
        <v>1</v>
      </c>
    </row>
    <row r="2678" spans="1:18" ht="15">
      <c r="A2678" s="815" t="s">
        <v>911</v>
      </c>
      <c r="B2678" s="815" t="s">
        <v>681</v>
      </c>
      <c r="C2678" s="815" t="s">
        <v>809</v>
      </c>
      <c r="D2678" s="815" t="s">
        <v>811</v>
      </c>
      <c r="E2678" s="816">
        <v>12</v>
      </c>
      <c r="P2678" s="815" t="s">
        <v>920</v>
      </c>
      <c r="Q2678" s="816">
        <v>2</v>
      </c>
      <c r="R2678" s="816">
        <v>5</v>
      </c>
    </row>
    <row r="2679" spans="1:18" ht="15">
      <c r="A2679" s="815" t="s">
        <v>911</v>
      </c>
      <c r="B2679" s="815" t="s">
        <v>683</v>
      </c>
      <c r="C2679" s="815" t="s">
        <v>810</v>
      </c>
      <c r="D2679" s="815" t="s">
        <v>812</v>
      </c>
      <c r="E2679" s="816">
        <v>38</v>
      </c>
      <c r="P2679" s="815" t="s">
        <v>920</v>
      </c>
      <c r="Q2679" s="816">
        <v>3</v>
      </c>
      <c r="R2679" s="816">
        <v>5</v>
      </c>
    </row>
    <row r="2680" spans="1:18" ht="15">
      <c r="A2680" s="815" t="s">
        <v>911</v>
      </c>
      <c r="B2680" s="815" t="s">
        <v>683</v>
      </c>
      <c r="C2680" s="815" t="s">
        <v>809</v>
      </c>
      <c r="D2680" s="815" t="s">
        <v>812</v>
      </c>
      <c r="E2680" s="816">
        <v>30</v>
      </c>
      <c r="P2680" s="815" t="s">
        <v>920</v>
      </c>
      <c r="Q2680" s="816">
        <v>4</v>
      </c>
      <c r="R2680" s="816">
        <v>29</v>
      </c>
    </row>
    <row r="2681" spans="1:18" ht="15">
      <c r="A2681" s="815" t="s">
        <v>911</v>
      </c>
      <c r="B2681" s="815" t="s">
        <v>815</v>
      </c>
      <c r="C2681" s="815" t="s">
        <v>809</v>
      </c>
      <c r="D2681" s="815" t="s">
        <v>811</v>
      </c>
      <c r="E2681" s="816">
        <v>1</v>
      </c>
      <c r="P2681" s="815" t="s">
        <v>920</v>
      </c>
      <c r="Q2681" s="816">
        <v>5</v>
      </c>
      <c r="R2681" s="816">
        <v>4</v>
      </c>
    </row>
    <row r="2682" spans="1:18" ht="15">
      <c r="A2682" s="815" t="s">
        <v>911</v>
      </c>
      <c r="B2682" s="815" t="s">
        <v>997</v>
      </c>
      <c r="C2682" s="815" t="s">
        <v>810</v>
      </c>
      <c r="D2682" s="815" t="s">
        <v>812</v>
      </c>
      <c r="E2682" s="816">
        <v>808</v>
      </c>
      <c r="P2682" s="815" t="s">
        <v>920</v>
      </c>
      <c r="Q2682" s="816">
        <v>6</v>
      </c>
      <c r="R2682" s="816">
        <v>2</v>
      </c>
    </row>
    <row r="2683" spans="1:18" ht="15">
      <c r="A2683" s="815" t="s">
        <v>911</v>
      </c>
      <c r="B2683" s="815" t="s">
        <v>997</v>
      </c>
      <c r="C2683" s="815" t="s">
        <v>810</v>
      </c>
      <c r="D2683" s="815" t="s">
        <v>811</v>
      </c>
      <c r="E2683" s="816">
        <v>1558</v>
      </c>
      <c r="P2683" s="815" t="s">
        <v>920</v>
      </c>
      <c r="Q2683" s="816">
        <v>7</v>
      </c>
      <c r="R2683" s="816">
        <v>3</v>
      </c>
    </row>
    <row r="2684" spans="1:18" ht="15">
      <c r="A2684" s="815" t="s">
        <v>911</v>
      </c>
      <c r="B2684" s="815" t="s">
        <v>997</v>
      </c>
      <c r="C2684" s="815" t="s">
        <v>809</v>
      </c>
      <c r="D2684" s="815" t="s">
        <v>812</v>
      </c>
      <c r="E2684" s="816">
        <v>793</v>
      </c>
      <c r="P2684" s="815" t="s">
        <v>920</v>
      </c>
      <c r="Q2684" s="816">
        <v>8</v>
      </c>
      <c r="R2684" s="816">
        <v>1</v>
      </c>
    </row>
    <row r="2685" spans="1:18" ht="15">
      <c r="A2685" s="815" t="s">
        <v>911</v>
      </c>
      <c r="B2685" s="815" t="s">
        <v>997</v>
      </c>
      <c r="C2685" s="815" t="s">
        <v>809</v>
      </c>
      <c r="D2685" s="815" t="s">
        <v>811</v>
      </c>
      <c r="E2685" s="816">
        <v>1404</v>
      </c>
      <c r="P2685" s="815" t="s">
        <v>920</v>
      </c>
      <c r="Q2685" s="816">
        <v>10</v>
      </c>
      <c r="R2685" s="816">
        <v>1</v>
      </c>
    </row>
    <row r="2686" spans="1:18" ht="15">
      <c r="A2686" s="815" t="s">
        <v>911</v>
      </c>
      <c r="B2686" s="815" t="s">
        <v>998</v>
      </c>
      <c r="C2686" s="815" t="s">
        <v>809</v>
      </c>
      <c r="D2686" s="815" t="s">
        <v>812</v>
      </c>
      <c r="E2686" s="816">
        <v>1</v>
      </c>
      <c r="P2686" s="815" t="s">
        <v>982</v>
      </c>
      <c r="Q2686" s="816">
        <v>0</v>
      </c>
      <c r="R2686" s="816">
        <v>14</v>
      </c>
    </row>
    <row r="2687" spans="1:18" ht="15">
      <c r="A2687" s="815" t="s">
        <v>924</v>
      </c>
      <c r="B2687" s="815" t="s">
        <v>996</v>
      </c>
      <c r="C2687" s="815" t="s">
        <v>810</v>
      </c>
      <c r="D2687" s="815" t="s">
        <v>812</v>
      </c>
      <c r="E2687" s="816">
        <v>39</v>
      </c>
      <c r="P2687" s="815" t="s">
        <v>982</v>
      </c>
      <c r="Q2687" s="816">
        <v>1</v>
      </c>
      <c r="R2687" s="816">
        <v>43</v>
      </c>
    </row>
    <row r="2688" spans="1:18" ht="15">
      <c r="A2688" s="815" t="s">
        <v>924</v>
      </c>
      <c r="B2688" s="815" t="s">
        <v>996</v>
      </c>
      <c r="C2688" s="815" t="s">
        <v>810</v>
      </c>
      <c r="D2688" s="815" t="s">
        <v>811</v>
      </c>
      <c r="E2688" s="816">
        <v>16</v>
      </c>
      <c r="P2688" s="815" t="s">
        <v>982</v>
      </c>
      <c r="Q2688" s="816">
        <v>2</v>
      </c>
      <c r="R2688" s="816">
        <v>85</v>
      </c>
    </row>
    <row r="2689" spans="1:18" ht="15">
      <c r="A2689" s="815" t="s">
        <v>924</v>
      </c>
      <c r="B2689" s="815" t="s">
        <v>996</v>
      </c>
      <c r="C2689" s="815" t="s">
        <v>809</v>
      </c>
      <c r="D2689" s="815" t="s">
        <v>812</v>
      </c>
      <c r="E2689" s="816">
        <v>33</v>
      </c>
      <c r="P2689" s="815" t="s">
        <v>982</v>
      </c>
      <c r="Q2689" s="816">
        <v>3</v>
      </c>
      <c r="R2689" s="816">
        <v>30</v>
      </c>
    </row>
    <row r="2690" spans="1:18" ht="15">
      <c r="A2690" s="815" t="s">
        <v>924</v>
      </c>
      <c r="B2690" s="815" t="s">
        <v>996</v>
      </c>
      <c r="C2690" s="815" t="s">
        <v>809</v>
      </c>
      <c r="D2690" s="815" t="s">
        <v>811</v>
      </c>
      <c r="E2690" s="816">
        <v>6</v>
      </c>
      <c r="P2690" s="815" t="s">
        <v>982</v>
      </c>
      <c r="Q2690" s="816">
        <v>4</v>
      </c>
      <c r="R2690" s="816">
        <v>360</v>
      </c>
    </row>
    <row r="2691" spans="1:18" ht="15">
      <c r="A2691" s="815" t="s">
        <v>924</v>
      </c>
      <c r="B2691" s="815" t="s">
        <v>677</v>
      </c>
      <c r="C2691" s="815" t="s">
        <v>810</v>
      </c>
      <c r="D2691" s="815" t="s">
        <v>812</v>
      </c>
      <c r="E2691" s="816">
        <v>1004</v>
      </c>
      <c r="P2691" s="815" t="s">
        <v>982</v>
      </c>
      <c r="Q2691" s="816">
        <v>5</v>
      </c>
      <c r="R2691" s="816">
        <v>21</v>
      </c>
    </row>
    <row r="2692" spans="1:18" ht="15">
      <c r="A2692" s="815" t="s">
        <v>924</v>
      </c>
      <c r="B2692" s="815" t="s">
        <v>677</v>
      </c>
      <c r="C2692" s="815" t="s">
        <v>810</v>
      </c>
      <c r="D2692" s="815" t="s">
        <v>811</v>
      </c>
      <c r="E2692" s="816">
        <v>821</v>
      </c>
      <c r="P2692" s="815" t="s">
        <v>982</v>
      </c>
      <c r="Q2692" s="816">
        <v>6</v>
      </c>
      <c r="R2692" s="816">
        <v>22</v>
      </c>
    </row>
    <row r="2693" spans="1:18" ht="15">
      <c r="A2693" s="815" t="s">
        <v>924</v>
      </c>
      <c r="B2693" s="815" t="s">
        <v>677</v>
      </c>
      <c r="C2693" s="815" t="s">
        <v>809</v>
      </c>
      <c r="D2693" s="815" t="s">
        <v>812</v>
      </c>
      <c r="E2693" s="816">
        <v>1199</v>
      </c>
      <c r="P2693" s="815" t="s">
        <v>982</v>
      </c>
      <c r="Q2693" s="816">
        <v>7</v>
      </c>
      <c r="R2693" s="816">
        <v>13</v>
      </c>
    </row>
    <row r="2694" spans="1:18" ht="15">
      <c r="A2694" s="815" t="s">
        <v>924</v>
      </c>
      <c r="B2694" s="815" t="s">
        <v>677</v>
      </c>
      <c r="C2694" s="815" t="s">
        <v>809</v>
      </c>
      <c r="D2694" s="815" t="s">
        <v>811</v>
      </c>
      <c r="E2694" s="816">
        <v>885</v>
      </c>
      <c r="P2694" s="815" t="s">
        <v>982</v>
      </c>
      <c r="Q2694" s="816">
        <v>8</v>
      </c>
      <c r="R2694" s="816">
        <v>15</v>
      </c>
    </row>
    <row r="2695" spans="1:18" ht="15">
      <c r="A2695" s="815" t="s">
        <v>924</v>
      </c>
      <c r="B2695" s="815" t="s">
        <v>681</v>
      </c>
      <c r="C2695" s="815" t="s">
        <v>810</v>
      </c>
      <c r="D2695" s="815" t="s">
        <v>812</v>
      </c>
      <c r="E2695" s="816">
        <v>113</v>
      </c>
      <c r="P2695" s="815" t="s">
        <v>982</v>
      </c>
      <c r="Q2695" s="816">
        <v>9</v>
      </c>
      <c r="R2695" s="816">
        <v>4</v>
      </c>
    </row>
    <row r="2696" spans="1:18" ht="15">
      <c r="A2696" s="815" t="s">
        <v>924</v>
      </c>
      <c r="B2696" s="815" t="s">
        <v>681</v>
      </c>
      <c r="C2696" s="815" t="s">
        <v>810</v>
      </c>
      <c r="D2696" s="815" t="s">
        <v>811</v>
      </c>
      <c r="E2696" s="816">
        <v>199</v>
      </c>
      <c r="P2696" s="815" t="s">
        <v>982</v>
      </c>
      <c r="Q2696" s="816">
        <v>10</v>
      </c>
      <c r="R2696" s="816">
        <v>4</v>
      </c>
    </row>
    <row r="2697" spans="1:18" ht="15">
      <c r="A2697" s="815" t="s">
        <v>924</v>
      </c>
      <c r="B2697" s="815" t="s">
        <v>681</v>
      </c>
      <c r="C2697" s="815" t="s">
        <v>809</v>
      </c>
      <c r="D2697" s="815" t="s">
        <v>812</v>
      </c>
      <c r="E2697" s="816">
        <v>159</v>
      </c>
      <c r="P2697" s="815" t="s">
        <v>982</v>
      </c>
      <c r="Q2697" s="816">
        <v>11</v>
      </c>
      <c r="R2697" s="816">
        <v>1</v>
      </c>
    </row>
    <row r="2698" spans="1:18" ht="15">
      <c r="A2698" s="815" t="s">
        <v>924</v>
      </c>
      <c r="B2698" s="815" t="s">
        <v>681</v>
      </c>
      <c r="C2698" s="815" t="s">
        <v>809</v>
      </c>
      <c r="D2698" s="815" t="s">
        <v>811</v>
      </c>
      <c r="E2698" s="816">
        <v>171</v>
      </c>
      <c r="P2698" s="815" t="s">
        <v>982</v>
      </c>
      <c r="Q2698" s="816">
        <v>12</v>
      </c>
      <c r="R2698" s="816">
        <v>1</v>
      </c>
    </row>
    <row r="2699" spans="1:18" ht="15">
      <c r="A2699" s="815" t="s">
        <v>924</v>
      </c>
      <c r="B2699" s="815" t="s">
        <v>683</v>
      </c>
      <c r="C2699" s="815" t="s">
        <v>810</v>
      </c>
      <c r="D2699" s="815" t="s">
        <v>811</v>
      </c>
      <c r="E2699" s="816">
        <v>1</v>
      </c>
      <c r="P2699" s="815" t="s">
        <v>922</v>
      </c>
      <c r="Q2699" s="816">
        <v>0</v>
      </c>
      <c r="R2699" s="816">
        <v>4</v>
      </c>
    </row>
    <row r="2700" spans="1:18" ht="15">
      <c r="A2700" s="815" t="s">
        <v>924</v>
      </c>
      <c r="B2700" s="815" t="s">
        <v>683</v>
      </c>
      <c r="C2700" s="815" t="s">
        <v>809</v>
      </c>
      <c r="D2700" s="815" t="s">
        <v>811</v>
      </c>
      <c r="E2700" s="816">
        <v>1</v>
      </c>
      <c r="P2700" s="815" t="s">
        <v>922</v>
      </c>
      <c r="Q2700" s="816">
        <v>1</v>
      </c>
      <c r="R2700" s="816">
        <v>54</v>
      </c>
    </row>
    <row r="2701" spans="1:18" ht="15">
      <c r="A2701" s="815" t="s">
        <v>924</v>
      </c>
      <c r="B2701" s="815" t="s">
        <v>815</v>
      </c>
      <c r="C2701" s="815" t="s">
        <v>810</v>
      </c>
      <c r="D2701" s="815" t="s">
        <v>812</v>
      </c>
      <c r="E2701" s="816">
        <v>2</v>
      </c>
      <c r="P2701" s="815" t="s">
        <v>922</v>
      </c>
      <c r="Q2701" s="816">
        <v>2</v>
      </c>
      <c r="R2701" s="816">
        <v>88</v>
      </c>
    </row>
    <row r="2702" spans="1:18" ht="15">
      <c r="A2702" s="815" t="s">
        <v>924</v>
      </c>
      <c r="B2702" s="815" t="s">
        <v>815</v>
      </c>
      <c r="C2702" s="815" t="s">
        <v>810</v>
      </c>
      <c r="D2702" s="815" t="s">
        <v>811</v>
      </c>
      <c r="E2702" s="816">
        <v>2</v>
      </c>
      <c r="P2702" s="815" t="s">
        <v>922</v>
      </c>
      <c r="Q2702" s="816">
        <v>3</v>
      </c>
      <c r="R2702" s="816">
        <v>45</v>
      </c>
    </row>
    <row r="2703" spans="1:18" ht="15">
      <c r="A2703" s="815" t="s">
        <v>924</v>
      </c>
      <c r="B2703" s="815" t="s">
        <v>815</v>
      </c>
      <c r="C2703" s="815" t="s">
        <v>809</v>
      </c>
      <c r="D2703" s="815" t="s">
        <v>812</v>
      </c>
      <c r="E2703" s="816">
        <v>8</v>
      </c>
      <c r="P2703" s="815" t="s">
        <v>922</v>
      </c>
      <c r="Q2703" s="816">
        <v>4</v>
      </c>
      <c r="R2703" s="816">
        <v>657</v>
      </c>
    </row>
    <row r="2704" spans="1:18" ht="15">
      <c r="A2704" s="815" t="s">
        <v>924</v>
      </c>
      <c r="B2704" s="815" t="s">
        <v>815</v>
      </c>
      <c r="C2704" s="815" t="s">
        <v>809</v>
      </c>
      <c r="D2704" s="815" t="s">
        <v>811</v>
      </c>
      <c r="E2704" s="816">
        <v>3</v>
      </c>
      <c r="P2704" s="815" t="s">
        <v>922</v>
      </c>
      <c r="Q2704" s="816">
        <v>5</v>
      </c>
      <c r="R2704" s="816">
        <v>64</v>
      </c>
    </row>
    <row r="2705" spans="1:18" ht="15">
      <c r="A2705" s="815" t="s">
        <v>924</v>
      </c>
      <c r="B2705" s="815" t="s">
        <v>814</v>
      </c>
      <c r="C2705" s="815" t="s">
        <v>810</v>
      </c>
      <c r="D2705" s="815" t="s">
        <v>811</v>
      </c>
      <c r="E2705" s="816">
        <v>2</v>
      </c>
      <c r="P2705" s="815" t="s">
        <v>922</v>
      </c>
      <c r="Q2705" s="816">
        <v>6</v>
      </c>
      <c r="R2705" s="816">
        <v>49</v>
      </c>
    </row>
    <row r="2706" spans="1:18" ht="15">
      <c r="A2706" s="815" t="s">
        <v>924</v>
      </c>
      <c r="B2706" s="815" t="s">
        <v>814</v>
      </c>
      <c r="C2706" s="815" t="s">
        <v>809</v>
      </c>
      <c r="D2706" s="815" t="s">
        <v>812</v>
      </c>
      <c r="E2706" s="816">
        <v>1</v>
      </c>
      <c r="P2706" s="815" t="s">
        <v>922</v>
      </c>
      <c r="Q2706" s="816">
        <v>7</v>
      </c>
      <c r="R2706" s="816">
        <v>28</v>
      </c>
    </row>
    <row r="2707" spans="1:18" ht="15">
      <c r="A2707" s="815" t="s">
        <v>924</v>
      </c>
      <c r="B2707" s="815" t="s">
        <v>997</v>
      </c>
      <c r="C2707" s="815" t="s">
        <v>810</v>
      </c>
      <c r="D2707" s="815" t="s">
        <v>812</v>
      </c>
      <c r="E2707" s="816">
        <v>171</v>
      </c>
      <c r="P2707" s="815" t="s">
        <v>922</v>
      </c>
      <c r="Q2707" s="816">
        <v>8</v>
      </c>
      <c r="R2707" s="816">
        <v>24</v>
      </c>
    </row>
    <row r="2708" spans="1:18" ht="15">
      <c r="A2708" s="815" t="s">
        <v>924</v>
      </c>
      <c r="B2708" s="815" t="s">
        <v>997</v>
      </c>
      <c r="C2708" s="815" t="s">
        <v>810</v>
      </c>
      <c r="D2708" s="815" t="s">
        <v>811</v>
      </c>
      <c r="E2708" s="816">
        <v>177</v>
      </c>
      <c r="P2708" s="815" t="s">
        <v>922</v>
      </c>
      <c r="Q2708" s="816">
        <v>9</v>
      </c>
      <c r="R2708" s="816">
        <v>7</v>
      </c>
    </row>
    <row r="2709" spans="1:18" ht="15">
      <c r="A2709" s="815" t="s">
        <v>924</v>
      </c>
      <c r="B2709" s="815" t="s">
        <v>997</v>
      </c>
      <c r="C2709" s="815" t="s">
        <v>809</v>
      </c>
      <c r="D2709" s="815" t="s">
        <v>812</v>
      </c>
      <c r="E2709" s="816">
        <v>201</v>
      </c>
      <c r="P2709" s="815" t="s">
        <v>922</v>
      </c>
      <c r="Q2709" s="816">
        <v>10</v>
      </c>
      <c r="R2709" s="816">
        <v>3</v>
      </c>
    </row>
    <row r="2710" spans="1:18" ht="15">
      <c r="A2710" s="815" t="s">
        <v>924</v>
      </c>
      <c r="B2710" s="815" t="s">
        <v>997</v>
      </c>
      <c r="C2710" s="815" t="s">
        <v>809</v>
      </c>
      <c r="D2710" s="815" t="s">
        <v>811</v>
      </c>
      <c r="E2710" s="816">
        <v>127</v>
      </c>
      <c r="P2710" s="815" t="s">
        <v>922</v>
      </c>
      <c r="Q2710" s="816">
        <v>11</v>
      </c>
      <c r="R2710" s="816">
        <v>2</v>
      </c>
    </row>
    <row r="2711" spans="1:18" ht="15">
      <c r="A2711" s="815" t="s">
        <v>924</v>
      </c>
      <c r="B2711" s="815" t="s">
        <v>998</v>
      </c>
      <c r="C2711" s="815" t="s">
        <v>810</v>
      </c>
      <c r="D2711" s="815" t="s">
        <v>811</v>
      </c>
      <c r="E2711" s="816">
        <v>3</v>
      </c>
      <c r="P2711" s="815" t="s">
        <v>922</v>
      </c>
      <c r="Q2711" s="816">
        <v>12</v>
      </c>
      <c r="R2711" s="816">
        <v>2</v>
      </c>
    </row>
    <row r="2712" spans="1:18" ht="15">
      <c r="A2712" s="815" t="s">
        <v>924</v>
      </c>
      <c r="B2712" s="815" t="s">
        <v>998</v>
      </c>
      <c r="C2712" s="815" t="s">
        <v>809</v>
      </c>
      <c r="D2712" s="815" t="s">
        <v>812</v>
      </c>
      <c r="E2712" s="816">
        <v>4</v>
      </c>
      <c r="P2712" s="815" t="s">
        <v>983</v>
      </c>
      <c r="Q2712" s="816">
        <v>0</v>
      </c>
      <c r="R2712" s="816">
        <v>3</v>
      </c>
    </row>
    <row r="2713" spans="1:18" ht="15">
      <c r="A2713" s="815" t="s">
        <v>924</v>
      </c>
      <c r="B2713" s="815" t="s">
        <v>998</v>
      </c>
      <c r="C2713" s="815" t="s">
        <v>809</v>
      </c>
      <c r="D2713" s="815" t="s">
        <v>811</v>
      </c>
      <c r="E2713" s="816">
        <v>6</v>
      </c>
      <c r="P2713" s="815" t="s">
        <v>983</v>
      </c>
      <c r="Q2713" s="816">
        <v>1</v>
      </c>
      <c r="R2713" s="816">
        <v>17</v>
      </c>
    </row>
    <row r="2714" spans="1:18" ht="15">
      <c r="A2714" s="815" t="s">
        <v>970</v>
      </c>
      <c r="B2714" s="815" t="s">
        <v>677</v>
      </c>
      <c r="C2714" s="815" t="s">
        <v>810</v>
      </c>
      <c r="D2714" s="815" t="s">
        <v>812</v>
      </c>
      <c r="E2714" s="816">
        <v>3244</v>
      </c>
      <c r="P2714" s="815" t="s">
        <v>983</v>
      </c>
      <c r="Q2714" s="816">
        <v>2</v>
      </c>
      <c r="R2714" s="816">
        <v>33</v>
      </c>
    </row>
    <row r="2715" spans="1:18" ht="15">
      <c r="A2715" s="815" t="s">
        <v>970</v>
      </c>
      <c r="B2715" s="815" t="s">
        <v>677</v>
      </c>
      <c r="C2715" s="815" t="s">
        <v>810</v>
      </c>
      <c r="D2715" s="815" t="s">
        <v>811</v>
      </c>
      <c r="E2715" s="816">
        <v>5903</v>
      </c>
      <c r="P2715" s="815" t="s">
        <v>983</v>
      </c>
      <c r="Q2715" s="816">
        <v>3</v>
      </c>
      <c r="R2715" s="816">
        <v>11</v>
      </c>
    </row>
    <row r="2716" spans="1:18" ht="15">
      <c r="A2716" s="815" t="s">
        <v>970</v>
      </c>
      <c r="B2716" s="815" t="s">
        <v>677</v>
      </c>
      <c r="C2716" s="815" t="s">
        <v>809</v>
      </c>
      <c r="D2716" s="815" t="s">
        <v>812</v>
      </c>
      <c r="E2716" s="816">
        <v>3257</v>
      </c>
      <c r="P2716" s="815" t="s">
        <v>983</v>
      </c>
      <c r="Q2716" s="816">
        <v>4</v>
      </c>
      <c r="R2716" s="816">
        <v>201</v>
      </c>
    </row>
    <row r="2717" spans="1:18" ht="15">
      <c r="A2717" s="815" t="s">
        <v>970</v>
      </c>
      <c r="B2717" s="815" t="s">
        <v>677</v>
      </c>
      <c r="C2717" s="815" t="s">
        <v>809</v>
      </c>
      <c r="D2717" s="815" t="s">
        <v>811</v>
      </c>
      <c r="E2717" s="816">
        <v>5298</v>
      </c>
      <c r="P2717" s="815" t="s">
        <v>983</v>
      </c>
      <c r="Q2717" s="816">
        <v>5</v>
      </c>
      <c r="R2717" s="816">
        <v>24</v>
      </c>
    </row>
    <row r="2718" spans="1:18" ht="15">
      <c r="A2718" s="815" t="s">
        <v>970</v>
      </c>
      <c r="B2718" s="815" t="s">
        <v>681</v>
      </c>
      <c r="C2718" s="815" t="s">
        <v>810</v>
      </c>
      <c r="D2718" s="815" t="s">
        <v>812</v>
      </c>
      <c r="E2718" s="816">
        <v>914</v>
      </c>
      <c r="P2718" s="815" t="s">
        <v>983</v>
      </c>
      <c r="Q2718" s="816">
        <v>6</v>
      </c>
      <c r="R2718" s="816">
        <v>11</v>
      </c>
    </row>
    <row r="2719" spans="1:18" ht="15">
      <c r="A2719" s="815" t="s">
        <v>970</v>
      </c>
      <c r="B2719" s="815" t="s">
        <v>681</v>
      </c>
      <c r="C2719" s="815" t="s">
        <v>810</v>
      </c>
      <c r="D2719" s="815" t="s">
        <v>811</v>
      </c>
      <c r="E2719" s="816">
        <v>1536</v>
      </c>
      <c r="P2719" s="815" t="s">
        <v>983</v>
      </c>
      <c r="Q2719" s="816">
        <v>7</v>
      </c>
      <c r="R2719" s="816">
        <v>12</v>
      </c>
    </row>
    <row r="2720" spans="1:18" ht="15">
      <c r="A2720" s="815" t="s">
        <v>970</v>
      </c>
      <c r="B2720" s="815" t="s">
        <v>681</v>
      </c>
      <c r="C2720" s="815" t="s">
        <v>809</v>
      </c>
      <c r="D2720" s="815" t="s">
        <v>812</v>
      </c>
      <c r="E2720" s="816">
        <v>1066</v>
      </c>
      <c r="P2720" s="815" t="s">
        <v>983</v>
      </c>
      <c r="Q2720" s="816">
        <v>8</v>
      </c>
      <c r="R2720" s="816">
        <v>7</v>
      </c>
    </row>
    <row r="2721" spans="1:18" ht="15">
      <c r="A2721" s="815" t="s">
        <v>970</v>
      </c>
      <c r="B2721" s="815" t="s">
        <v>681</v>
      </c>
      <c r="C2721" s="815" t="s">
        <v>809</v>
      </c>
      <c r="D2721" s="815" t="s">
        <v>811</v>
      </c>
      <c r="E2721" s="816">
        <v>1387</v>
      </c>
      <c r="P2721" s="815" t="s">
        <v>983</v>
      </c>
      <c r="Q2721" s="816">
        <v>9</v>
      </c>
      <c r="R2721" s="816">
        <v>2</v>
      </c>
    </row>
    <row r="2722" spans="1:18" ht="15">
      <c r="A2722" s="815" t="s">
        <v>970</v>
      </c>
      <c r="B2722" s="815" t="s">
        <v>683</v>
      </c>
      <c r="C2722" s="815" t="s">
        <v>810</v>
      </c>
      <c r="D2722" s="815" t="s">
        <v>812</v>
      </c>
      <c r="E2722" s="816">
        <v>1</v>
      </c>
      <c r="P2722" s="815" t="s">
        <v>983</v>
      </c>
      <c r="Q2722" s="816">
        <v>10</v>
      </c>
      <c r="R2722" s="816">
        <v>1</v>
      </c>
    </row>
    <row r="2723" spans="1:18" ht="15">
      <c r="A2723" s="815" t="s">
        <v>970</v>
      </c>
      <c r="B2723" s="815" t="s">
        <v>683</v>
      </c>
      <c r="C2723" s="815" t="s">
        <v>810</v>
      </c>
      <c r="D2723" s="815" t="s">
        <v>811</v>
      </c>
      <c r="E2723" s="816">
        <v>2</v>
      </c>
      <c r="P2723" s="815" t="s">
        <v>983</v>
      </c>
      <c r="Q2723" s="816">
        <v>11</v>
      </c>
      <c r="R2723" s="816">
        <v>1</v>
      </c>
    </row>
    <row r="2724" spans="1:18" ht="15">
      <c r="A2724" s="815" t="s">
        <v>970</v>
      </c>
      <c r="B2724" s="815" t="s">
        <v>683</v>
      </c>
      <c r="C2724" s="815" t="s">
        <v>809</v>
      </c>
      <c r="D2724" s="815" t="s">
        <v>812</v>
      </c>
      <c r="E2724" s="816">
        <v>2</v>
      </c>
      <c r="P2724" s="815" t="s">
        <v>983</v>
      </c>
      <c r="Q2724" s="816">
        <v>12</v>
      </c>
      <c r="R2724" s="816">
        <v>2</v>
      </c>
    </row>
    <row r="2725" spans="1:18" ht="15">
      <c r="A2725" s="815" t="s">
        <v>970</v>
      </c>
      <c r="B2725" s="815" t="s">
        <v>815</v>
      </c>
      <c r="C2725" s="815" t="s">
        <v>810</v>
      </c>
      <c r="D2725" s="815" t="s">
        <v>811</v>
      </c>
      <c r="E2725" s="816">
        <v>2</v>
      </c>
      <c r="P2725" s="815" t="s">
        <v>950</v>
      </c>
      <c r="Q2725" s="816">
        <v>0</v>
      </c>
      <c r="R2725" s="816">
        <v>1</v>
      </c>
    </row>
    <row r="2726" spans="1:18" ht="15">
      <c r="A2726" s="815" t="s">
        <v>970</v>
      </c>
      <c r="B2726" s="815" t="s">
        <v>815</v>
      </c>
      <c r="C2726" s="815" t="s">
        <v>809</v>
      </c>
      <c r="D2726" s="815" t="s">
        <v>811</v>
      </c>
      <c r="E2726" s="816">
        <v>3</v>
      </c>
      <c r="P2726" s="815" t="s">
        <v>950</v>
      </c>
      <c r="Q2726" s="816">
        <v>1</v>
      </c>
      <c r="R2726" s="816">
        <v>1</v>
      </c>
    </row>
    <row r="2727" spans="1:18" ht="15">
      <c r="A2727" s="815" t="s">
        <v>970</v>
      </c>
      <c r="B2727" s="815" t="s">
        <v>814</v>
      </c>
      <c r="C2727" s="815" t="s">
        <v>809</v>
      </c>
      <c r="D2727" s="815" t="s">
        <v>812</v>
      </c>
      <c r="E2727" s="816">
        <v>1</v>
      </c>
      <c r="P2727" s="815" t="s">
        <v>950</v>
      </c>
      <c r="Q2727" s="816">
        <v>2</v>
      </c>
      <c r="R2727" s="816">
        <v>14</v>
      </c>
    </row>
    <row r="2728" spans="1:18" ht="15">
      <c r="A2728" s="815" t="s">
        <v>970</v>
      </c>
      <c r="B2728" s="815" t="s">
        <v>997</v>
      </c>
      <c r="C2728" s="815" t="s">
        <v>810</v>
      </c>
      <c r="D2728" s="815" t="s">
        <v>812</v>
      </c>
      <c r="E2728" s="816">
        <v>829</v>
      </c>
      <c r="P2728" s="815" t="s">
        <v>950</v>
      </c>
      <c r="Q2728" s="816">
        <v>3</v>
      </c>
      <c r="R2728" s="816">
        <v>1</v>
      </c>
    </row>
    <row r="2729" spans="1:18" ht="15">
      <c r="A2729" s="815" t="s">
        <v>970</v>
      </c>
      <c r="B2729" s="815" t="s">
        <v>997</v>
      </c>
      <c r="C2729" s="815" t="s">
        <v>810</v>
      </c>
      <c r="D2729" s="815" t="s">
        <v>811</v>
      </c>
      <c r="E2729" s="816">
        <v>1541</v>
      </c>
      <c r="P2729" s="815" t="s">
        <v>950</v>
      </c>
      <c r="Q2729" s="816">
        <v>4</v>
      </c>
      <c r="R2729" s="816">
        <v>86</v>
      </c>
    </row>
    <row r="2730" spans="1:18" ht="15">
      <c r="A2730" s="815" t="s">
        <v>970</v>
      </c>
      <c r="B2730" s="815" t="s">
        <v>997</v>
      </c>
      <c r="C2730" s="815" t="s">
        <v>809</v>
      </c>
      <c r="D2730" s="815" t="s">
        <v>812</v>
      </c>
      <c r="E2730" s="816">
        <v>736</v>
      </c>
      <c r="P2730" s="815" t="s">
        <v>950</v>
      </c>
      <c r="Q2730" s="816">
        <v>5</v>
      </c>
      <c r="R2730" s="816">
        <v>12</v>
      </c>
    </row>
    <row r="2731" spans="1:18" ht="15">
      <c r="A2731" s="815" t="s">
        <v>970</v>
      </c>
      <c r="B2731" s="815" t="s">
        <v>997</v>
      </c>
      <c r="C2731" s="815" t="s">
        <v>809</v>
      </c>
      <c r="D2731" s="815" t="s">
        <v>811</v>
      </c>
      <c r="E2731" s="816">
        <v>1275</v>
      </c>
      <c r="P2731" s="815" t="s">
        <v>950</v>
      </c>
      <c r="Q2731" s="816">
        <v>6</v>
      </c>
      <c r="R2731" s="816">
        <v>8</v>
      </c>
    </row>
    <row r="2732" spans="1:18" ht="15">
      <c r="A2732" s="815" t="s">
        <v>970</v>
      </c>
      <c r="B2732" s="815" t="s">
        <v>998</v>
      </c>
      <c r="C2732" s="815" t="s">
        <v>810</v>
      </c>
      <c r="D2732" s="815" t="s">
        <v>812</v>
      </c>
      <c r="E2732" s="816">
        <v>1</v>
      </c>
      <c r="P2732" s="815" t="s">
        <v>950</v>
      </c>
      <c r="Q2732" s="816">
        <v>7</v>
      </c>
      <c r="R2732" s="816">
        <v>3</v>
      </c>
    </row>
    <row r="2733" spans="1:18" ht="15">
      <c r="A2733" s="815" t="s">
        <v>970</v>
      </c>
      <c r="B2733" s="815" t="s">
        <v>998</v>
      </c>
      <c r="C2733" s="815" t="s">
        <v>810</v>
      </c>
      <c r="D2733" s="815" t="s">
        <v>811</v>
      </c>
      <c r="E2733" s="816">
        <v>1</v>
      </c>
      <c r="P2733" s="815" t="s">
        <v>950</v>
      </c>
      <c r="Q2733" s="816">
        <v>8</v>
      </c>
      <c r="R2733" s="816">
        <v>5</v>
      </c>
    </row>
    <row r="2734" spans="1:18" ht="15">
      <c r="A2734" s="815" t="s">
        <v>925</v>
      </c>
      <c r="B2734" s="815" t="s">
        <v>996</v>
      </c>
      <c r="C2734" s="815" t="s">
        <v>810</v>
      </c>
      <c r="D2734" s="815" t="s">
        <v>812</v>
      </c>
      <c r="E2734" s="816">
        <v>2</v>
      </c>
      <c r="P2734" s="815" t="s">
        <v>950</v>
      </c>
      <c r="Q2734" s="816">
        <v>9</v>
      </c>
      <c r="R2734" s="816">
        <v>2</v>
      </c>
    </row>
    <row r="2735" spans="1:18" ht="15">
      <c r="A2735" s="815" t="s">
        <v>925</v>
      </c>
      <c r="B2735" s="815" t="s">
        <v>996</v>
      </c>
      <c r="C2735" s="815" t="s">
        <v>809</v>
      </c>
      <c r="D2735" s="815" t="s">
        <v>811</v>
      </c>
      <c r="E2735" s="816">
        <v>1</v>
      </c>
      <c r="P2735" s="815" t="s">
        <v>950</v>
      </c>
      <c r="Q2735" s="816">
        <v>10</v>
      </c>
      <c r="R2735" s="816">
        <v>3</v>
      </c>
    </row>
    <row r="2736" spans="1:18" ht="15">
      <c r="A2736" s="815" t="s">
        <v>925</v>
      </c>
      <c r="B2736" s="815" t="s">
        <v>677</v>
      </c>
      <c r="C2736" s="815" t="s">
        <v>810</v>
      </c>
      <c r="D2736" s="815" t="s">
        <v>812</v>
      </c>
      <c r="E2736" s="816">
        <v>2785</v>
      </c>
      <c r="P2736" s="815" t="s">
        <v>950</v>
      </c>
      <c r="Q2736" s="816">
        <v>12</v>
      </c>
      <c r="R2736" s="816">
        <v>1</v>
      </c>
    </row>
    <row r="2737" spans="1:18" ht="15">
      <c r="A2737" s="815" t="s">
        <v>925</v>
      </c>
      <c r="B2737" s="815" t="s">
        <v>677</v>
      </c>
      <c r="C2737" s="815" t="s">
        <v>810</v>
      </c>
      <c r="D2737" s="815" t="s">
        <v>811</v>
      </c>
      <c r="E2737" s="816">
        <v>1802</v>
      </c>
      <c r="P2737" s="815" t="s">
        <v>985</v>
      </c>
      <c r="Q2737" s="816">
        <v>0</v>
      </c>
      <c r="R2737" s="816">
        <v>2</v>
      </c>
    </row>
    <row r="2738" spans="1:18" ht="15">
      <c r="A2738" s="815" t="s">
        <v>925</v>
      </c>
      <c r="B2738" s="815" t="s">
        <v>677</v>
      </c>
      <c r="C2738" s="815" t="s">
        <v>809</v>
      </c>
      <c r="D2738" s="815" t="s">
        <v>812</v>
      </c>
      <c r="E2738" s="816">
        <v>3079</v>
      </c>
      <c r="P2738" s="815" t="s">
        <v>985</v>
      </c>
      <c r="Q2738" s="816">
        <v>1</v>
      </c>
      <c r="R2738" s="816">
        <v>7</v>
      </c>
    </row>
    <row r="2739" spans="1:18" ht="15">
      <c r="A2739" s="815" t="s">
        <v>925</v>
      </c>
      <c r="B2739" s="815" t="s">
        <v>677</v>
      </c>
      <c r="C2739" s="815" t="s">
        <v>809</v>
      </c>
      <c r="D2739" s="815" t="s">
        <v>811</v>
      </c>
      <c r="E2739" s="816">
        <v>1838</v>
      </c>
      <c r="P2739" s="815" t="s">
        <v>985</v>
      </c>
      <c r="Q2739" s="816">
        <v>2</v>
      </c>
      <c r="R2739" s="816">
        <v>20</v>
      </c>
    </row>
    <row r="2740" spans="1:18" ht="15">
      <c r="A2740" s="815" t="s">
        <v>925</v>
      </c>
      <c r="B2740" s="815" t="s">
        <v>681</v>
      </c>
      <c r="C2740" s="815" t="s">
        <v>810</v>
      </c>
      <c r="D2740" s="815" t="s">
        <v>812</v>
      </c>
      <c r="E2740" s="816">
        <v>669</v>
      </c>
      <c r="P2740" s="815" t="s">
        <v>985</v>
      </c>
      <c r="Q2740" s="816">
        <v>3</v>
      </c>
      <c r="R2740" s="816">
        <v>9</v>
      </c>
    </row>
    <row r="2741" spans="1:18" ht="15">
      <c r="A2741" s="815" t="s">
        <v>925</v>
      </c>
      <c r="B2741" s="815" t="s">
        <v>681</v>
      </c>
      <c r="C2741" s="815" t="s">
        <v>810</v>
      </c>
      <c r="D2741" s="815" t="s">
        <v>811</v>
      </c>
      <c r="E2741" s="816">
        <v>525</v>
      </c>
      <c r="P2741" s="815" t="s">
        <v>985</v>
      </c>
      <c r="Q2741" s="816">
        <v>4</v>
      </c>
      <c r="R2741" s="816">
        <v>152</v>
      </c>
    </row>
    <row r="2742" spans="1:18" ht="15">
      <c r="A2742" s="815" t="s">
        <v>925</v>
      </c>
      <c r="B2742" s="815" t="s">
        <v>681</v>
      </c>
      <c r="C2742" s="815" t="s">
        <v>809</v>
      </c>
      <c r="D2742" s="815" t="s">
        <v>812</v>
      </c>
      <c r="E2742" s="816">
        <v>800</v>
      </c>
      <c r="P2742" s="815" t="s">
        <v>985</v>
      </c>
      <c r="Q2742" s="816">
        <v>5</v>
      </c>
      <c r="R2742" s="816">
        <v>21</v>
      </c>
    </row>
    <row r="2743" spans="1:18" ht="15">
      <c r="A2743" s="815" t="s">
        <v>925</v>
      </c>
      <c r="B2743" s="815" t="s">
        <v>681</v>
      </c>
      <c r="C2743" s="815" t="s">
        <v>809</v>
      </c>
      <c r="D2743" s="815" t="s">
        <v>811</v>
      </c>
      <c r="E2743" s="816">
        <v>535</v>
      </c>
      <c r="P2743" s="815" t="s">
        <v>985</v>
      </c>
      <c r="Q2743" s="816">
        <v>6</v>
      </c>
      <c r="R2743" s="816">
        <v>26</v>
      </c>
    </row>
    <row r="2744" spans="1:18" ht="15">
      <c r="A2744" s="815" t="s">
        <v>925</v>
      </c>
      <c r="B2744" s="815" t="s">
        <v>683</v>
      </c>
      <c r="C2744" s="815" t="s">
        <v>810</v>
      </c>
      <c r="D2744" s="815" t="s">
        <v>812</v>
      </c>
      <c r="E2744" s="816">
        <v>5</v>
      </c>
      <c r="P2744" s="815" t="s">
        <v>985</v>
      </c>
      <c r="Q2744" s="816">
        <v>7</v>
      </c>
      <c r="R2744" s="816">
        <v>12</v>
      </c>
    </row>
    <row r="2745" spans="1:18" ht="15">
      <c r="A2745" s="815" t="s">
        <v>925</v>
      </c>
      <c r="B2745" s="815" t="s">
        <v>683</v>
      </c>
      <c r="C2745" s="815" t="s">
        <v>810</v>
      </c>
      <c r="D2745" s="815" t="s">
        <v>811</v>
      </c>
      <c r="E2745" s="816">
        <v>7</v>
      </c>
      <c r="P2745" s="815" t="s">
        <v>985</v>
      </c>
      <c r="Q2745" s="816">
        <v>8</v>
      </c>
      <c r="R2745" s="816">
        <v>8</v>
      </c>
    </row>
    <row r="2746" spans="1:18" ht="15">
      <c r="A2746" s="815" t="s">
        <v>925</v>
      </c>
      <c r="B2746" s="815" t="s">
        <v>683</v>
      </c>
      <c r="C2746" s="815" t="s">
        <v>809</v>
      </c>
      <c r="D2746" s="815" t="s">
        <v>812</v>
      </c>
      <c r="E2746" s="816">
        <v>4</v>
      </c>
      <c r="P2746" s="815" t="s">
        <v>985</v>
      </c>
      <c r="Q2746" s="816">
        <v>9</v>
      </c>
      <c r="R2746" s="816">
        <v>7</v>
      </c>
    </row>
    <row r="2747" spans="1:18" ht="15">
      <c r="A2747" s="815" t="s">
        <v>925</v>
      </c>
      <c r="B2747" s="815" t="s">
        <v>683</v>
      </c>
      <c r="C2747" s="815" t="s">
        <v>809</v>
      </c>
      <c r="D2747" s="815" t="s">
        <v>811</v>
      </c>
      <c r="E2747" s="816">
        <v>8</v>
      </c>
      <c r="P2747" s="815" t="s">
        <v>985</v>
      </c>
      <c r="Q2747" s="816">
        <v>10</v>
      </c>
      <c r="R2747" s="816">
        <v>3</v>
      </c>
    </row>
    <row r="2748" spans="1:18" ht="15">
      <c r="A2748" s="815" t="s">
        <v>925</v>
      </c>
      <c r="B2748" s="815" t="s">
        <v>815</v>
      </c>
      <c r="C2748" s="815" t="s">
        <v>809</v>
      </c>
      <c r="D2748" s="815" t="s">
        <v>812</v>
      </c>
      <c r="E2748" s="816">
        <v>8</v>
      </c>
      <c r="P2748" s="815" t="s">
        <v>985</v>
      </c>
      <c r="Q2748" s="816">
        <v>12</v>
      </c>
      <c r="R2748" s="816">
        <v>3</v>
      </c>
    </row>
    <row r="2749" spans="1:18" ht="15">
      <c r="A2749" s="815" t="s">
        <v>925</v>
      </c>
      <c r="B2749" s="815" t="s">
        <v>815</v>
      </c>
      <c r="C2749" s="815" t="s">
        <v>809</v>
      </c>
      <c r="D2749" s="815" t="s">
        <v>811</v>
      </c>
      <c r="E2749" s="816">
        <v>4</v>
      </c>
      <c r="P2749" s="815" t="s">
        <v>889</v>
      </c>
      <c r="Q2749" s="816">
        <v>1</v>
      </c>
      <c r="R2749" s="816">
        <v>8</v>
      </c>
    </row>
    <row r="2750" spans="1:18" ht="15">
      <c r="A2750" s="815" t="s">
        <v>925</v>
      </c>
      <c r="B2750" s="815" t="s">
        <v>814</v>
      </c>
      <c r="C2750" s="815" t="s">
        <v>809</v>
      </c>
      <c r="D2750" s="815" t="s">
        <v>812</v>
      </c>
      <c r="E2750" s="816">
        <v>3</v>
      </c>
      <c r="P2750" s="815" t="s">
        <v>889</v>
      </c>
      <c r="Q2750" s="816">
        <v>2</v>
      </c>
      <c r="R2750" s="816">
        <v>25</v>
      </c>
    </row>
    <row r="2751" spans="1:18" ht="15">
      <c r="A2751" s="815" t="s">
        <v>925</v>
      </c>
      <c r="B2751" s="815" t="s">
        <v>997</v>
      </c>
      <c r="C2751" s="815" t="s">
        <v>810</v>
      </c>
      <c r="D2751" s="815" t="s">
        <v>812</v>
      </c>
      <c r="E2751" s="816">
        <v>697</v>
      </c>
      <c r="P2751" s="815" t="s">
        <v>889</v>
      </c>
      <c r="Q2751" s="816">
        <v>3</v>
      </c>
      <c r="R2751" s="816">
        <v>13</v>
      </c>
    </row>
    <row r="2752" spans="1:18" ht="15">
      <c r="A2752" s="815" t="s">
        <v>925</v>
      </c>
      <c r="B2752" s="815" t="s">
        <v>997</v>
      </c>
      <c r="C2752" s="815" t="s">
        <v>810</v>
      </c>
      <c r="D2752" s="815" t="s">
        <v>811</v>
      </c>
      <c r="E2752" s="816">
        <v>738</v>
      </c>
      <c r="P2752" s="815" t="s">
        <v>889</v>
      </c>
      <c r="Q2752" s="816">
        <v>4</v>
      </c>
      <c r="R2752" s="816">
        <v>204</v>
      </c>
    </row>
    <row r="2753" spans="1:18" ht="15">
      <c r="A2753" s="815" t="s">
        <v>925</v>
      </c>
      <c r="B2753" s="815" t="s">
        <v>997</v>
      </c>
      <c r="C2753" s="815" t="s">
        <v>809</v>
      </c>
      <c r="D2753" s="815" t="s">
        <v>812</v>
      </c>
      <c r="E2753" s="816">
        <v>716</v>
      </c>
      <c r="P2753" s="815" t="s">
        <v>889</v>
      </c>
      <c r="Q2753" s="816">
        <v>5</v>
      </c>
      <c r="R2753" s="816">
        <v>17</v>
      </c>
    </row>
    <row r="2754" spans="1:18" ht="15">
      <c r="A2754" s="815" t="s">
        <v>925</v>
      </c>
      <c r="B2754" s="815" t="s">
        <v>997</v>
      </c>
      <c r="C2754" s="815" t="s">
        <v>809</v>
      </c>
      <c r="D2754" s="815" t="s">
        <v>811</v>
      </c>
      <c r="E2754" s="816">
        <v>623</v>
      </c>
      <c r="P2754" s="815" t="s">
        <v>889</v>
      </c>
      <c r="Q2754" s="816">
        <v>6</v>
      </c>
      <c r="R2754" s="816">
        <v>9</v>
      </c>
    </row>
    <row r="2755" spans="1:18" ht="15">
      <c r="A2755" s="815" t="s">
        <v>925</v>
      </c>
      <c r="B2755" s="815" t="s">
        <v>998</v>
      </c>
      <c r="C2755" s="815" t="s">
        <v>810</v>
      </c>
      <c r="D2755" s="815" t="s">
        <v>812</v>
      </c>
      <c r="E2755" s="816">
        <v>1</v>
      </c>
      <c r="P2755" s="815" t="s">
        <v>889</v>
      </c>
      <c r="Q2755" s="816">
        <v>7</v>
      </c>
      <c r="R2755" s="816">
        <v>7</v>
      </c>
    </row>
    <row r="2756" spans="1:18" ht="15">
      <c r="A2756" s="815" t="s">
        <v>925</v>
      </c>
      <c r="B2756" s="815" t="s">
        <v>998</v>
      </c>
      <c r="C2756" s="815" t="s">
        <v>809</v>
      </c>
      <c r="D2756" s="815" t="s">
        <v>812</v>
      </c>
      <c r="E2756" s="816">
        <v>2</v>
      </c>
      <c r="P2756" s="815" t="s">
        <v>889</v>
      </c>
      <c r="Q2756" s="816">
        <v>8</v>
      </c>
      <c r="R2756" s="816">
        <v>3</v>
      </c>
    </row>
    <row r="2757" spans="1:18" ht="15">
      <c r="A2757" s="815" t="s">
        <v>925</v>
      </c>
      <c r="B2757" s="815" t="s">
        <v>998</v>
      </c>
      <c r="C2757" s="815" t="s">
        <v>809</v>
      </c>
      <c r="D2757" s="815" t="s">
        <v>811</v>
      </c>
      <c r="E2757" s="816">
        <v>4</v>
      </c>
      <c r="P2757" s="815" t="s">
        <v>889</v>
      </c>
      <c r="Q2757" s="816">
        <v>9</v>
      </c>
      <c r="R2757" s="816">
        <v>2</v>
      </c>
    </row>
    <row r="2758" spans="1:18" ht="15">
      <c r="A2758" s="815" t="s">
        <v>878</v>
      </c>
      <c r="B2758" s="815" t="s">
        <v>996</v>
      </c>
      <c r="C2758" s="815" t="s">
        <v>810</v>
      </c>
      <c r="D2758" s="815" t="s">
        <v>812</v>
      </c>
      <c r="E2758" s="816">
        <v>18</v>
      </c>
      <c r="P2758" s="815" t="s">
        <v>986</v>
      </c>
      <c r="Q2758" s="816">
        <v>0</v>
      </c>
      <c r="R2758" s="816">
        <v>2</v>
      </c>
    </row>
    <row r="2759" spans="1:18" ht="15">
      <c r="A2759" s="815" t="s">
        <v>878</v>
      </c>
      <c r="B2759" s="815" t="s">
        <v>996</v>
      </c>
      <c r="C2759" s="815" t="s">
        <v>810</v>
      </c>
      <c r="D2759" s="815" t="s">
        <v>811</v>
      </c>
      <c r="E2759" s="816">
        <v>10</v>
      </c>
      <c r="P2759" s="815" t="s">
        <v>986</v>
      </c>
      <c r="Q2759" s="816">
        <v>1</v>
      </c>
      <c r="R2759" s="816">
        <v>3</v>
      </c>
    </row>
    <row r="2760" spans="1:18" ht="15">
      <c r="A2760" s="815" t="s">
        <v>878</v>
      </c>
      <c r="B2760" s="815" t="s">
        <v>996</v>
      </c>
      <c r="C2760" s="815" t="s">
        <v>809</v>
      </c>
      <c r="D2760" s="815" t="s">
        <v>812</v>
      </c>
      <c r="E2760" s="816">
        <v>14</v>
      </c>
      <c r="P2760" s="815" t="s">
        <v>986</v>
      </c>
      <c r="Q2760" s="816">
        <v>2</v>
      </c>
      <c r="R2760" s="816">
        <v>15</v>
      </c>
    </row>
    <row r="2761" spans="1:18" ht="15">
      <c r="A2761" s="815" t="s">
        <v>878</v>
      </c>
      <c r="B2761" s="815" t="s">
        <v>996</v>
      </c>
      <c r="C2761" s="815" t="s">
        <v>809</v>
      </c>
      <c r="D2761" s="815" t="s">
        <v>811</v>
      </c>
      <c r="E2761" s="816">
        <v>9</v>
      </c>
      <c r="P2761" s="815" t="s">
        <v>986</v>
      </c>
      <c r="Q2761" s="816">
        <v>3</v>
      </c>
      <c r="R2761" s="816">
        <v>5</v>
      </c>
    </row>
    <row r="2762" spans="1:18" ht="15">
      <c r="A2762" s="815" t="s">
        <v>878</v>
      </c>
      <c r="B2762" s="815" t="s">
        <v>677</v>
      </c>
      <c r="C2762" s="815" t="s">
        <v>810</v>
      </c>
      <c r="D2762" s="815" t="s">
        <v>812</v>
      </c>
      <c r="E2762" s="816">
        <v>1124</v>
      </c>
      <c r="P2762" s="815" t="s">
        <v>986</v>
      </c>
      <c r="Q2762" s="816">
        <v>4</v>
      </c>
      <c r="R2762" s="816">
        <v>69</v>
      </c>
    </row>
    <row r="2763" spans="1:18" ht="15">
      <c r="A2763" s="815" t="s">
        <v>878</v>
      </c>
      <c r="B2763" s="815" t="s">
        <v>677</v>
      </c>
      <c r="C2763" s="815" t="s">
        <v>810</v>
      </c>
      <c r="D2763" s="815" t="s">
        <v>811</v>
      </c>
      <c r="E2763" s="816">
        <v>1347</v>
      </c>
      <c r="P2763" s="815" t="s">
        <v>986</v>
      </c>
      <c r="Q2763" s="816">
        <v>5</v>
      </c>
      <c r="R2763" s="816">
        <v>6</v>
      </c>
    </row>
    <row r="2764" spans="1:18" ht="15">
      <c r="A2764" s="815" t="s">
        <v>878</v>
      </c>
      <c r="B2764" s="815" t="s">
        <v>677</v>
      </c>
      <c r="C2764" s="815" t="s">
        <v>809</v>
      </c>
      <c r="D2764" s="815" t="s">
        <v>812</v>
      </c>
      <c r="E2764" s="816">
        <v>1394</v>
      </c>
      <c r="P2764" s="815" t="s">
        <v>986</v>
      </c>
      <c r="Q2764" s="816">
        <v>6</v>
      </c>
      <c r="R2764" s="816">
        <v>9</v>
      </c>
    </row>
    <row r="2765" spans="1:18" ht="15">
      <c r="A2765" s="815" t="s">
        <v>878</v>
      </c>
      <c r="B2765" s="815" t="s">
        <v>677</v>
      </c>
      <c r="C2765" s="815" t="s">
        <v>809</v>
      </c>
      <c r="D2765" s="815" t="s">
        <v>811</v>
      </c>
      <c r="E2765" s="816">
        <v>1325</v>
      </c>
      <c r="P2765" s="815" t="s">
        <v>986</v>
      </c>
      <c r="Q2765" s="816">
        <v>7</v>
      </c>
      <c r="R2765" s="816">
        <v>4</v>
      </c>
    </row>
    <row r="2766" spans="1:18" ht="15">
      <c r="A2766" s="815" t="s">
        <v>878</v>
      </c>
      <c r="B2766" s="815" t="s">
        <v>681</v>
      </c>
      <c r="C2766" s="815" t="s">
        <v>810</v>
      </c>
      <c r="D2766" s="815" t="s">
        <v>812</v>
      </c>
      <c r="E2766" s="816">
        <v>36</v>
      </c>
      <c r="P2766" s="815" t="s">
        <v>986</v>
      </c>
      <c r="Q2766" s="816">
        <v>8</v>
      </c>
      <c r="R2766" s="816">
        <v>2</v>
      </c>
    </row>
    <row r="2767" spans="1:18" ht="15">
      <c r="A2767" s="815" t="s">
        <v>878</v>
      </c>
      <c r="B2767" s="815" t="s">
        <v>681</v>
      </c>
      <c r="C2767" s="815" t="s">
        <v>810</v>
      </c>
      <c r="D2767" s="815" t="s">
        <v>811</v>
      </c>
      <c r="E2767" s="816">
        <v>99</v>
      </c>
      <c r="P2767" s="815" t="s">
        <v>986</v>
      </c>
      <c r="Q2767" s="816">
        <v>10</v>
      </c>
      <c r="R2767" s="816">
        <v>1</v>
      </c>
    </row>
    <row r="2768" spans="1:18" ht="15">
      <c r="A2768" s="815" t="s">
        <v>878</v>
      </c>
      <c r="B2768" s="815" t="s">
        <v>681</v>
      </c>
      <c r="C2768" s="815" t="s">
        <v>809</v>
      </c>
      <c r="D2768" s="815" t="s">
        <v>812</v>
      </c>
      <c r="E2768" s="816">
        <v>64</v>
      </c>
      <c r="P2768" s="815" t="s">
        <v>986</v>
      </c>
      <c r="Q2768" s="816">
        <v>11</v>
      </c>
      <c r="R2768" s="816">
        <v>1</v>
      </c>
    </row>
    <row r="2769" spans="1:18" ht="15">
      <c r="A2769" s="815" t="s">
        <v>878</v>
      </c>
      <c r="B2769" s="815" t="s">
        <v>681</v>
      </c>
      <c r="C2769" s="815" t="s">
        <v>809</v>
      </c>
      <c r="D2769" s="815" t="s">
        <v>811</v>
      </c>
      <c r="E2769" s="816">
        <v>79</v>
      </c>
      <c r="P2769" s="815" t="s">
        <v>986</v>
      </c>
      <c r="Q2769" s="816">
        <v>12</v>
      </c>
      <c r="R2769" s="816">
        <v>1</v>
      </c>
    </row>
    <row r="2770" spans="1:18" ht="15">
      <c r="A2770" s="815" t="s">
        <v>878</v>
      </c>
      <c r="B2770" s="815" t="s">
        <v>815</v>
      </c>
      <c r="C2770" s="815" t="s">
        <v>810</v>
      </c>
      <c r="D2770" s="815" t="s">
        <v>811</v>
      </c>
      <c r="E2770" s="816">
        <v>1</v>
      </c>
      <c r="P2770" s="815" t="s">
        <v>987</v>
      </c>
      <c r="Q2770" s="816">
        <v>0</v>
      </c>
      <c r="R2770" s="816">
        <v>1</v>
      </c>
    </row>
    <row r="2771" spans="1:18" ht="15">
      <c r="A2771" s="815" t="s">
        <v>878</v>
      </c>
      <c r="B2771" s="815" t="s">
        <v>815</v>
      </c>
      <c r="C2771" s="815" t="s">
        <v>809</v>
      </c>
      <c r="D2771" s="815" t="s">
        <v>811</v>
      </c>
      <c r="E2771" s="816">
        <v>3</v>
      </c>
      <c r="P2771" s="815" t="s">
        <v>987</v>
      </c>
      <c r="Q2771" s="816">
        <v>1</v>
      </c>
      <c r="R2771" s="816">
        <v>4</v>
      </c>
    </row>
    <row r="2772" spans="1:18" ht="15">
      <c r="A2772" s="815" t="s">
        <v>878</v>
      </c>
      <c r="B2772" s="815" t="s">
        <v>814</v>
      </c>
      <c r="C2772" s="815" t="s">
        <v>810</v>
      </c>
      <c r="D2772" s="815" t="s">
        <v>811</v>
      </c>
      <c r="E2772" s="816">
        <v>1</v>
      </c>
      <c r="P2772" s="815" t="s">
        <v>987</v>
      </c>
      <c r="Q2772" s="816">
        <v>2</v>
      </c>
      <c r="R2772" s="816">
        <v>13</v>
      </c>
    </row>
    <row r="2773" spans="1:18" ht="15">
      <c r="A2773" s="815" t="s">
        <v>878</v>
      </c>
      <c r="B2773" s="815" t="s">
        <v>997</v>
      </c>
      <c r="C2773" s="815" t="s">
        <v>810</v>
      </c>
      <c r="D2773" s="815" t="s">
        <v>812</v>
      </c>
      <c r="E2773" s="816">
        <v>1056</v>
      </c>
      <c r="P2773" s="815" t="s">
        <v>987</v>
      </c>
      <c r="Q2773" s="816">
        <v>3</v>
      </c>
      <c r="R2773" s="816">
        <v>6</v>
      </c>
    </row>
    <row r="2774" spans="1:18" ht="15">
      <c r="A2774" s="815" t="s">
        <v>878</v>
      </c>
      <c r="B2774" s="815" t="s">
        <v>997</v>
      </c>
      <c r="C2774" s="815" t="s">
        <v>810</v>
      </c>
      <c r="D2774" s="815" t="s">
        <v>811</v>
      </c>
      <c r="E2774" s="816">
        <v>1303</v>
      </c>
      <c r="P2774" s="815" t="s">
        <v>987</v>
      </c>
      <c r="Q2774" s="816">
        <v>4</v>
      </c>
      <c r="R2774" s="816">
        <v>82</v>
      </c>
    </row>
    <row r="2775" spans="1:18" ht="15">
      <c r="A2775" s="815" t="s">
        <v>878</v>
      </c>
      <c r="B2775" s="815" t="s">
        <v>997</v>
      </c>
      <c r="C2775" s="815" t="s">
        <v>809</v>
      </c>
      <c r="D2775" s="815" t="s">
        <v>812</v>
      </c>
      <c r="E2775" s="816">
        <v>1044</v>
      </c>
      <c r="P2775" s="815" t="s">
        <v>987</v>
      </c>
      <c r="Q2775" s="816">
        <v>5</v>
      </c>
      <c r="R2775" s="816">
        <v>10</v>
      </c>
    </row>
    <row r="2776" spans="1:18" ht="15">
      <c r="A2776" s="815" t="s">
        <v>878</v>
      </c>
      <c r="B2776" s="815" t="s">
        <v>997</v>
      </c>
      <c r="C2776" s="815" t="s">
        <v>809</v>
      </c>
      <c r="D2776" s="815" t="s">
        <v>811</v>
      </c>
      <c r="E2776" s="816">
        <v>1144</v>
      </c>
      <c r="P2776" s="815" t="s">
        <v>987</v>
      </c>
      <c r="Q2776" s="816">
        <v>6</v>
      </c>
      <c r="R2776" s="816">
        <v>11</v>
      </c>
    </row>
    <row r="2777" spans="1:18" ht="15">
      <c r="A2777" s="815" t="s">
        <v>878</v>
      </c>
      <c r="B2777" s="815" t="s">
        <v>998</v>
      </c>
      <c r="C2777" s="815" t="s">
        <v>810</v>
      </c>
      <c r="D2777" s="815" t="s">
        <v>811</v>
      </c>
      <c r="E2777" s="816">
        <v>4</v>
      </c>
      <c r="P2777" s="815" t="s">
        <v>987</v>
      </c>
      <c r="Q2777" s="816">
        <v>7</v>
      </c>
      <c r="R2777" s="816">
        <v>6</v>
      </c>
    </row>
    <row r="2778" spans="1:18" ht="15">
      <c r="A2778" s="815" t="s">
        <v>878</v>
      </c>
      <c r="B2778" s="815" t="s">
        <v>998</v>
      </c>
      <c r="C2778" s="815" t="s">
        <v>809</v>
      </c>
      <c r="D2778" s="815" t="s">
        <v>812</v>
      </c>
      <c r="E2778" s="816">
        <v>3</v>
      </c>
      <c r="P2778" s="815" t="s">
        <v>987</v>
      </c>
      <c r="Q2778" s="816">
        <v>8</v>
      </c>
      <c r="R2778" s="816">
        <v>4</v>
      </c>
    </row>
    <row r="2779" spans="1:18" ht="15">
      <c r="A2779" s="815" t="s">
        <v>878</v>
      </c>
      <c r="B2779" s="815" t="s">
        <v>998</v>
      </c>
      <c r="C2779" s="815" t="s">
        <v>809</v>
      </c>
      <c r="D2779" s="815" t="s">
        <v>811</v>
      </c>
      <c r="E2779" s="816">
        <v>6</v>
      </c>
      <c r="P2779" s="815" t="s">
        <v>987</v>
      </c>
      <c r="Q2779" s="816">
        <v>9</v>
      </c>
      <c r="R2779" s="816">
        <v>3</v>
      </c>
    </row>
    <row r="2780" spans="1:18" ht="15">
      <c r="A2780" s="815" t="s">
        <v>891</v>
      </c>
      <c r="B2780" s="815" t="s">
        <v>677</v>
      </c>
      <c r="C2780" s="815" t="s">
        <v>810</v>
      </c>
      <c r="D2780" s="815" t="s">
        <v>812</v>
      </c>
      <c r="E2780" s="816">
        <v>3150</v>
      </c>
      <c r="P2780" s="815" t="s">
        <v>968</v>
      </c>
      <c r="Q2780" s="816">
        <v>1</v>
      </c>
      <c r="R2780" s="816">
        <v>2</v>
      </c>
    </row>
    <row r="2781" spans="1:18" ht="15">
      <c r="A2781" s="815" t="s">
        <v>891</v>
      </c>
      <c r="B2781" s="815" t="s">
        <v>677</v>
      </c>
      <c r="C2781" s="815" t="s">
        <v>810</v>
      </c>
      <c r="D2781" s="815" t="s">
        <v>811</v>
      </c>
      <c r="E2781" s="816">
        <v>4014</v>
      </c>
      <c r="P2781" s="815" t="s">
        <v>968</v>
      </c>
      <c r="Q2781" s="816">
        <v>2</v>
      </c>
      <c r="R2781" s="816">
        <v>6</v>
      </c>
    </row>
    <row r="2782" spans="1:18" ht="15">
      <c r="A2782" s="815" t="s">
        <v>891</v>
      </c>
      <c r="B2782" s="815" t="s">
        <v>677</v>
      </c>
      <c r="C2782" s="815" t="s">
        <v>809</v>
      </c>
      <c r="D2782" s="815" t="s">
        <v>812</v>
      </c>
      <c r="E2782" s="816">
        <v>3230</v>
      </c>
      <c r="P2782" s="815" t="s">
        <v>968</v>
      </c>
      <c r="Q2782" s="816">
        <v>3</v>
      </c>
      <c r="R2782" s="816">
        <v>2</v>
      </c>
    </row>
    <row r="2783" spans="1:18" ht="15">
      <c r="A2783" s="815" t="s">
        <v>891</v>
      </c>
      <c r="B2783" s="815" t="s">
        <v>677</v>
      </c>
      <c r="C2783" s="815" t="s">
        <v>809</v>
      </c>
      <c r="D2783" s="815" t="s">
        <v>811</v>
      </c>
      <c r="E2783" s="816">
        <v>3951</v>
      </c>
      <c r="P2783" s="815" t="s">
        <v>968</v>
      </c>
      <c r="Q2783" s="816">
        <v>4</v>
      </c>
      <c r="R2783" s="816">
        <v>36</v>
      </c>
    </row>
    <row r="2784" spans="1:18" ht="15">
      <c r="A2784" s="815" t="s">
        <v>891</v>
      </c>
      <c r="B2784" s="815" t="s">
        <v>681</v>
      </c>
      <c r="C2784" s="815" t="s">
        <v>810</v>
      </c>
      <c r="D2784" s="815" t="s">
        <v>812</v>
      </c>
      <c r="E2784" s="816">
        <v>64</v>
      </c>
      <c r="P2784" s="815" t="s">
        <v>968</v>
      </c>
      <c r="Q2784" s="816">
        <v>5</v>
      </c>
      <c r="R2784" s="816">
        <v>7</v>
      </c>
    </row>
    <row r="2785" spans="1:18" ht="15">
      <c r="A2785" s="815" t="s">
        <v>891</v>
      </c>
      <c r="B2785" s="815" t="s">
        <v>681</v>
      </c>
      <c r="C2785" s="815" t="s">
        <v>810</v>
      </c>
      <c r="D2785" s="815" t="s">
        <v>811</v>
      </c>
      <c r="E2785" s="816">
        <v>356</v>
      </c>
      <c r="P2785" s="815" t="s">
        <v>968</v>
      </c>
      <c r="Q2785" s="816">
        <v>6</v>
      </c>
      <c r="R2785" s="816">
        <v>1</v>
      </c>
    </row>
    <row r="2786" spans="1:18" ht="15">
      <c r="A2786" s="815" t="s">
        <v>891</v>
      </c>
      <c r="B2786" s="815" t="s">
        <v>681</v>
      </c>
      <c r="C2786" s="815" t="s">
        <v>809</v>
      </c>
      <c r="D2786" s="815" t="s">
        <v>812</v>
      </c>
      <c r="E2786" s="816">
        <v>89</v>
      </c>
      <c r="P2786" s="815" t="s">
        <v>968</v>
      </c>
      <c r="Q2786" s="816">
        <v>7</v>
      </c>
      <c r="R2786" s="816">
        <v>3</v>
      </c>
    </row>
    <row r="2787" spans="1:18" ht="15">
      <c r="A2787" s="815" t="s">
        <v>891</v>
      </c>
      <c r="B2787" s="815" t="s">
        <v>681</v>
      </c>
      <c r="C2787" s="815" t="s">
        <v>809</v>
      </c>
      <c r="D2787" s="815" t="s">
        <v>811</v>
      </c>
      <c r="E2787" s="816">
        <v>365</v>
      </c>
      <c r="P2787" s="815" t="s">
        <v>968</v>
      </c>
      <c r="Q2787" s="816">
        <v>8</v>
      </c>
      <c r="R2787" s="816">
        <v>1</v>
      </c>
    </row>
    <row r="2788" spans="1:18" ht="15">
      <c r="A2788" s="815" t="s">
        <v>891</v>
      </c>
      <c r="B2788" s="815" t="s">
        <v>683</v>
      </c>
      <c r="C2788" s="815" t="s">
        <v>810</v>
      </c>
      <c r="D2788" s="815" t="s">
        <v>812</v>
      </c>
      <c r="E2788" s="816">
        <v>24</v>
      </c>
      <c r="P2788" s="815" t="s">
        <v>909</v>
      </c>
      <c r="Q2788" s="816">
        <v>0</v>
      </c>
      <c r="R2788" s="816">
        <v>33</v>
      </c>
    </row>
    <row r="2789" spans="1:18" ht="15">
      <c r="A2789" s="815" t="s">
        <v>891</v>
      </c>
      <c r="B2789" s="815" t="s">
        <v>683</v>
      </c>
      <c r="C2789" s="815" t="s">
        <v>810</v>
      </c>
      <c r="D2789" s="815" t="s">
        <v>811</v>
      </c>
      <c r="E2789" s="816">
        <v>21</v>
      </c>
      <c r="P2789" s="815" t="s">
        <v>909</v>
      </c>
      <c r="Q2789" s="816">
        <v>1</v>
      </c>
      <c r="R2789" s="816">
        <v>161</v>
      </c>
    </row>
    <row r="2790" spans="1:18" ht="15">
      <c r="A2790" s="815" t="s">
        <v>891</v>
      </c>
      <c r="B2790" s="815" t="s">
        <v>683</v>
      </c>
      <c r="C2790" s="815" t="s">
        <v>809</v>
      </c>
      <c r="D2790" s="815" t="s">
        <v>812</v>
      </c>
      <c r="E2790" s="816">
        <v>35</v>
      </c>
      <c r="P2790" s="815" t="s">
        <v>909</v>
      </c>
      <c r="Q2790" s="816">
        <v>2</v>
      </c>
      <c r="R2790" s="816">
        <v>346</v>
      </c>
    </row>
    <row r="2791" spans="1:18" ht="15">
      <c r="A2791" s="815" t="s">
        <v>891</v>
      </c>
      <c r="B2791" s="815" t="s">
        <v>683</v>
      </c>
      <c r="C2791" s="815" t="s">
        <v>809</v>
      </c>
      <c r="D2791" s="815" t="s">
        <v>811</v>
      </c>
      <c r="E2791" s="816">
        <v>21</v>
      </c>
      <c r="P2791" s="815" t="s">
        <v>909</v>
      </c>
      <c r="Q2791" s="816">
        <v>3</v>
      </c>
      <c r="R2791" s="816">
        <v>142</v>
      </c>
    </row>
    <row r="2792" spans="1:18" ht="15">
      <c r="A2792" s="815" t="s">
        <v>891</v>
      </c>
      <c r="B2792" s="815" t="s">
        <v>815</v>
      </c>
      <c r="C2792" s="815" t="s">
        <v>810</v>
      </c>
      <c r="D2792" s="815" t="s">
        <v>812</v>
      </c>
      <c r="E2792" s="816">
        <v>2</v>
      </c>
      <c r="P2792" s="815" t="s">
        <v>909</v>
      </c>
      <c r="Q2792" s="816">
        <v>4</v>
      </c>
      <c r="R2792" s="816">
        <v>1475</v>
      </c>
    </row>
    <row r="2793" spans="1:18" ht="15">
      <c r="A2793" s="815" t="s">
        <v>891</v>
      </c>
      <c r="B2793" s="815" t="s">
        <v>815</v>
      </c>
      <c r="C2793" s="815" t="s">
        <v>809</v>
      </c>
      <c r="D2793" s="815" t="s">
        <v>812</v>
      </c>
      <c r="E2793" s="816">
        <v>1</v>
      </c>
      <c r="P2793" s="815" t="s">
        <v>909</v>
      </c>
      <c r="Q2793" s="816">
        <v>5</v>
      </c>
      <c r="R2793" s="816">
        <v>118</v>
      </c>
    </row>
    <row r="2794" spans="1:18" ht="15">
      <c r="A2794" s="815" t="s">
        <v>891</v>
      </c>
      <c r="B2794" s="815" t="s">
        <v>815</v>
      </c>
      <c r="C2794" s="815" t="s">
        <v>809</v>
      </c>
      <c r="D2794" s="815" t="s">
        <v>811</v>
      </c>
      <c r="E2794" s="816">
        <v>2</v>
      </c>
      <c r="P2794" s="815" t="s">
        <v>909</v>
      </c>
      <c r="Q2794" s="816">
        <v>6</v>
      </c>
      <c r="R2794" s="816">
        <v>89</v>
      </c>
    </row>
    <row r="2795" spans="1:18" ht="15">
      <c r="A2795" s="815" t="s">
        <v>891</v>
      </c>
      <c r="B2795" s="815" t="s">
        <v>997</v>
      </c>
      <c r="C2795" s="815" t="s">
        <v>810</v>
      </c>
      <c r="D2795" s="815" t="s">
        <v>812</v>
      </c>
      <c r="E2795" s="816">
        <v>2154</v>
      </c>
      <c r="P2795" s="815" t="s">
        <v>909</v>
      </c>
      <c r="Q2795" s="816">
        <v>7</v>
      </c>
      <c r="R2795" s="816">
        <v>71</v>
      </c>
    </row>
    <row r="2796" spans="1:18" ht="15">
      <c r="A2796" s="815" t="s">
        <v>891</v>
      </c>
      <c r="B2796" s="815" t="s">
        <v>997</v>
      </c>
      <c r="C2796" s="815" t="s">
        <v>810</v>
      </c>
      <c r="D2796" s="815" t="s">
        <v>811</v>
      </c>
      <c r="E2796" s="816">
        <v>2076</v>
      </c>
      <c r="P2796" s="815" t="s">
        <v>909</v>
      </c>
      <c r="Q2796" s="816">
        <v>8</v>
      </c>
      <c r="R2796" s="816">
        <v>52</v>
      </c>
    </row>
    <row r="2797" spans="1:18" ht="15">
      <c r="A2797" s="815" t="s">
        <v>891</v>
      </c>
      <c r="B2797" s="815" t="s">
        <v>997</v>
      </c>
      <c r="C2797" s="815" t="s">
        <v>809</v>
      </c>
      <c r="D2797" s="815" t="s">
        <v>812</v>
      </c>
      <c r="E2797" s="816">
        <v>2002</v>
      </c>
      <c r="P2797" s="815" t="s">
        <v>909</v>
      </c>
      <c r="Q2797" s="816">
        <v>9</v>
      </c>
      <c r="R2797" s="816">
        <v>18</v>
      </c>
    </row>
    <row r="2798" spans="1:18" ht="15">
      <c r="A2798" s="815" t="s">
        <v>891</v>
      </c>
      <c r="B2798" s="815" t="s">
        <v>997</v>
      </c>
      <c r="C2798" s="815" t="s">
        <v>809</v>
      </c>
      <c r="D2798" s="815" t="s">
        <v>811</v>
      </c>
      <c r="E2798" s="816">
        <v>1651</v>
      </c>
      <c r="P2798" s="815" t="s">
        <v>909</v>
      </c>
      <c r="Q2798" s="816">
        <v>10</v>
      </c>
      <c r="R2798" s="816">
        <v>6</v>
      </c>
    </row>
    <row r="2799" spans="1:18" ht="15">
      <c r="A2799" s="815" t="s">
        <v>891</v>
      </c>
      <c r="B2799" s="815" t="s">
        <v>998</v>
      </c>
      <c r="C2799" s="815" t="s">
        <v>810</v>
      </c>
      <c r="D2799" s="815" t="s">
        <v>812</v>
      </c>
      <c r="E2799" s="816">
        <v>1</v>
      </c>
      <c r="P2799" s="815" t="s">
        <v>909</v>
      </c>
      <c r="Q2799" s="816">
        <v>11</v>
      </c>
      <c r="R2799" s="816">
        <v>2</v>
      </c>
    </row>
    <row r="2800" spans="1:18" ht="15">
      <c r="A2800" s="815" t="s">
        <v>891</v>
      </c>
      <c r="B2800" s="815" t="s">
        <v>998</v>
      </c>
      <c r="C2800" s="815" t="s">
        <v>809</v>
      </c>
      <c r="D2800" s="815" t="s">
        <v>812</v>
      </c>
      <c r="E2800" s="816">
        <v>1</v>
      </c>
      <c r="P2800" s="815" t="s">
        <v>909</v>
      </c>
      <c r="Q2800" s="816">
        <v>12</v>
      </c>
      <c r="R2800" s="816">
        <v>1</v>
      </c>
    </row>
    <row r="2801" spans="1:18" ht="15">
      <c r="A2801" s="815" t="s">
        <v>891</v>
      </c>
      <c r="B2801" s="815" t="s">
        <v>998</v>
      </c>
      <c r="C2801" s="815" t="s">
        <v>809</v>
      </c>
      <c r="D2801" s="815" t="s">
        <v>811</v>
      </c>
      <c r="E2801" s="816">
        <v>2</v>
      </c>
      <c r="P2801" s="815" t="s">
        <v>951</v>
      </c>
      <c r="Q2801" s="816">
        <v>0</v>
      </c>
      <c r="R2801" s="816">
        <v>1</v>
      </c>
    </row>
    <row r="2802" spans="1:18" ht="15">
      <c r="P2802" s="815" t="s">
        <v>951</v>
      </c>
      <c r="Q2802" s="816">
        <v>1</v>
      </c>
      <c r="R2802" s="816">
        <v>3</v>
      </c>
    </row>
    <row r="2803" spans="1:18" ht="15">
      <c r="P2803" s="815" t="s">
        <v>951</v>
      </c>
      <c r="Q2803" s="816">
        <v>2</v>
      </c>
      <c r="R2803" s="816">
        <v>7</v>
      </c>
    </row>
    <row r="2804" spans="1:18" ht="15">
      <c r="P2804" s="815" t="s">
        <v>951</v>
      </c>
      <c r="Q2804" s="816">
        <v>3</v>
      </c>
      <c r="R2804" s="816">
        <v>3</v>
      </c>
    </row>
    <row r="2805" spans="1:18" ht="15">
      <c r="P2805" s="815" t="s">
        <v>951</v>
      </c>
      <c r="Q2805" s="816">
        <v>4</v>
      </c>
      <c r="R2805" s="816">
        <v>81</v>
      </c>
    </row>
    <row r="2806" spans="1:18" ht="15">
      <c r="P2806" s="815" t="s">
        <v>951</v>
      </c>
      <c r="Q2806" s="816">
        <v>5</v>
      </c>
      <c r="R2806" s="816">
        <v>4</v>
      </c>
    </row>
    <row r="2807" spans="1:18" ht="15">
      <c r="P2807" s="815" t="s">
        <v>951</v>
      </c>
      <c r="Q2807" s="816">
        <v>6</v>
      </c>
      <c r="R2807" s="816">
        <v>6</v>
      </c>
    </row>
    <row r="2808" spans="1:18" ht="15">
      <c r="P2808" s="815" t="s">
        <v>951</v>
      </c>
      <c r="Q2808" s="816">
        <v>7</v>
      </c>
      <c r="R2808" s="816">
        <v>7</v>
      </c>
    </row>
    <row r="2809" spans="1:18" ht="15">
      <c r="P2809" s="815" t="s">
        <v>951</v>
      </c>
      <c r="Q2809" s="816">
        <v>8</v>
      </c>
      <c r="R2809" s="816">
        <v>1</v>
      </c>
    </row>
    <row r="2810" spans="1:18" ht="15">
      <c r="P2810" s="815" t="s">
        <v>951</v>
      </c>
      <c r="Q2810" s="816">
        <v>9</v>
      </c>
      <c r="R2810" s="816">
        <v>1</v>
      </c>
    </row>
    <row r="2811" spans="1:18" ht="15">
      <c r="P2811" s="815" t="s">
        <v>988</v>
      </c>
      <c r="Q2811" s="816">
        <v>0</v>
      </c>
      <c r="R2811" s="816">
        <v>4</v>
      </c>
    </row>
    <row r="2812" spans="1:18" ht="15">
      <c r="P2812" s="815" t="s">
        <v>988</v>
      </c>
      <c r="Q2812" s="816">
        <v>1</v>
      </c>
      <c r="R2812" s="816">
        <v>8</v>
      </c>
    </row>
    <row r="2813" spans="1:18" ht="15">
      <c r="P2813" s="815" t="s">
        <v>988</v>
      </c>
      <c r="Q2813" s="816">
        <v>2</v>
      </c>
      <c r="R2813" s="816">
        <v>27</v>
      </c>
    </row>
    <row r="2814" spans="1:18" ht="15">
      <c r="P2814" s="815" t="s">
        <v>988</v>
      </c>
      <c r="Q2814" s="816">
        <v>3</v>
      </c>
      <c r="R2814" s="816">
        <v>11</v>
      </c>
    </row>
    <row r="2815" spans="1:18" ht="15">
      <c r="P2815" s="815" t="s">
        <v>988</v>
      </c>
      <c r="Q2815" s="816">
        <v>4</v>
      </c>
      <c r="R2815" s="816">
        <v>169</v>
      </c>
    </row>
    <row r="2816" spans="1:18" ht="15">
      <c r="P2816" s="815" t="s">
        <v>988</v>
      </c>
      <c r="Q2816" s="816">
        <v>5</v>
      </c>
      <c r="R2816" s="816">
        <v>14</v>
      </c>
    </row>
    <row r="2817" spans="16:18" ht="15">
      <c r="P2817" s="815" t="s">
        <v>988</v>
      </c>
      <c r="Q2817" s="816">
        <v>6</v>
      </c>
      <c r="R2817" s="816">
        <v>7</v>
      </c>
    </row>
    <row r="2818" spans="16:18" ht="15">
      <c r="P2818" s="815" t="s">
        <v>988</v>
      </c>
      <c r="Q2818" s="816">
        <v>7</v>
      </c>
      <c r="R2818" s="816">
        <v>5</v>
      </c>
    </row>
    <row r="2819" spans="16:18" ht="15">
      <c r="P2819" s="815" t="s">
        <v>988</v>
      </c>
      <c r="Q2819" s="816">
        <v>8</v>
      </c>
      <c r="R2819" s="816">
        <v>4</v>
      </c>
    </row>
    <row r="2820" spans="16:18" ht="15">
      <c r="P2820" s="815" t="s">
        <v>988</v>
      </c>
      <c r="Q2820" s="816">
        <v>9</v>
      </c>
      <c r="R2820" s="816">
        <v>5</v>
      </c>
    </row>
    <row r="2821" spans="16:18" ht="15">
      <c r="P2821" s="815" t="s">
        <v>988</v>
      </c>
      <c r="Q2821" s="816">
        <v>10</v>
      </c>
      <c r="R2821" s="816">
        <v>1</v>
      </c>
    </row>
    <row r="2822" spans="16:18" ht="15">
      <c r="P2822" s="815" t="s">
        <v>988</v>
      </c>
      <c r="Q2822" s="816">
        <v>11</v>
      </c>
      <c r="R2822" s="816">
        <v>2</v>
      </c>
    </row>
    <row r="2823" spans="16:18" ht="15">
      <c r="P2823" s="815" t="s">
        <v>969</v>
      </c>
      <c r="Q2823" s="816">
        <v>1</v>
      </c>
      <c r="R2823" s="816">
        <v>5</v>
      </c>
    </row>
    <row r="2824" spans="16:18" ht="15">
      <c r="P2824" s="815" t="s">
        <v>969</v>
      </c>
      <c r="Q2824" s="816">
        <v>2</v>
      </c>
      <c r="R2824" s="816">
        <v>16</v>
      </c>
    </row>
    <row r="2825" spans="16:18" ht="15">
      <c r="P2825" s="815" t="s">
        <v>969</v>
      </c>
      <c r="Q2825" s="816">
        <v>3</v>
      </c>
      <c r="R2825" s="816">
        <v>13</v>
      </c>
    </row>
    <row r="2826" spans="16:18" ht="15">
      <c r="P2826" s="815" t="s">
        <v>969</v>
      </c>
      <c r="Q2826" s="816">
        <v>4</v>
      </c>
      <c r="R2826" s="816">
        <v>122</v>
      </c>
    </row>
    <row r="2827" spans="16:18" ht="15">
      <c r="P2827" s="815" t="s">
        <v>969</v>
      </c>
      <c r="Q2827" s="816">
        <v>5</v>
      </c>
      <c r="R2827" s="816">
        <v>16</v>
      </c>
    </row>
    <row r="2828" spans="16:18" ht="15">
      <c r="P2828" s="815" t="s">
        <v>969</v>
      </c>
      <c r="Q2828" s="816">
        <v>6</v>
      </c>
      <c r="R2828" s="816">
        <v>9</v>
      </c>
    </row>
    <row r="2829" spans="16:18" ht="15">
      <c r="P2829" s="815" t="s">
        <v>969</v>
      </c>
      <c r="Q2829" s="816">
        <v>7</v>
      </c>
      <c r="R2829" s="816">
        <v>7</v>
      </c>
    </row>
    <row r="2830" spans="16:18" ht="15">
      <c r="P2830" s="815" t="s">
        <v>969</v>
      </c>
      <c r="Q2830" s="816">
        <v>8</v>
      </c>
      <c r="R2830" s="816">
        <v>4</v>
      </c>
    </row>
    <row r="2831" spans="16:18" ht="15">
      <c r="P2831" s="815" t="s">
        <v>969</v>
      </c>
      <c r="Q2831" s="816">
        <v>9</v>
      </c>
      <c r="R2831" s="816">
        <v>2</v>
      </c>
    </row>
    <row r="2832" spans="16:18" ht="15">
      <c r="P2832" s="815" t="s">
        <v>969</v>
      </c>
      <c r="Q2832" s="816">
        <v>10</v>
      </c>
      <c r="R2832" s="816">
        <v>1</v>
      </c>
    </row>
    <row r="2833" spans="16:18" ht="15">
      <c r="P2833" s="815" t="s">
        <v>969</v>
      </c>
      <c r="Q2833" s="816">
        <v>11</v>
      </c>
      <c r="R2833" s="816">
        <v>2</v>
      </c>
    </row>
    <row r="2834" spans="16:18" ht="15">
      <c r="P2834" s="815" t="s">
        <v>989</v>
      </c>
      <c r="Q2834" s="816">
        <v>1</v>
      </c>
      <c r="R2834" s="816">
        <v>2</v>
      </c>
    </row>
    <row r="2835" spans="16:18" ht="15">
      <c r="P2835" s="815" t="s">
        <v>989</v>
      </c>
      <c r="Q2835" s="816">
        <v>2</v>
      </c>
      <c r="R2835" s="816">
        <v>19</v>
      </c>
    </row>
    <row r="2836" spans="16:18" ht="15">
      <c r="P2836" s="815" t="s">
        <v>989</v>
      </c>
      <c r="Q2836" s="816">
        <v>3</v>
      </c>
      <c r="R2836" s="816">
        <v>5</v>
      </c>
    </row>
    <row r="2837" spans="16:18" ht="15">
      <c r="P2837" s="815" t="s">
        <v>989</v>
      </c>
      <c r="Q2837" s="816">
        <v>4</v>
      </c>
      <c r="R2837" s="816">
        <v>66</v>
      </c>
    </row>
    <row r="2838" spans="16:18" ht="15">
      <c r="P2838" s="815" t="s">
        <v>989</v>
      </c>
      <c r="Q2838" s="816">
        <v>5</v>
      </c>
      <c r="R2838" s="816">
        <v>7</v>
      </c>
    </row>
    <row r="2839" spans="16:18" ht="15">
      <c r="P2839" s="815" t="s">
        <v>989</v>
      </c>
      <c r="Q2839" s="816">
        <v>6</v>
      </c>
      <c r="R2839" s="816">
        <v>7</v>
      </c>
    </row>
    <row r="2840" spans="16:18" ht="15">
      <c r="P2840" s="815" t="s">
        <v>989</v>
      </c>
      <c r="Q2840" s="816">
        <v>7</v>
      </c>
      <c r="R2840" s="816">
        <v>4</v>
      </c>
    </row>
    <row r="2841" spans="16:18" ht="15">
      <c r="P2841" s="815" t="s">
        <v>989</v>
      </c>
      <c r="Q2841" s="816">
        <v>8</v>
      </c>
      <c r="R2841" s="816">
        <v>3</v>
      </c>
    </row>
    <row r="2842" spans="16:18" ht="15">
      <c r="P2842" s="815" t="s">
        <v>989</v>
      </c>
      <c r="Q2842" s="816">
        <v>9</v>
      </c>
      <c r="R2842" s="816">
        <v>2</v>
      </c>
    </row>
    <row r="2843" spans="16:18" ht="15">
      <c r="P2843" s="815" t="s">
        <v>989</v>
      </c>
      <c r="Q2843" s="816">
        <v>10</v>
      </c>
      <c r="R2843" s="816">
        <v>3</v>
      </c>
    </row>
    <row r="2844" spans="16:18" ht="15">
      <c r="P2844" s="815" t="s">
        <v>923</v>
      </c>
      <c r="Q2844" s="816">
        <v>1</v>
      </c>
      <c r="R2844" s="816">
        <v>9</v>
      </c>
    </row>
    <row r="2845" spans="16:18" ht="15">
      <c r="P2845" s="815" t="s">
        <v>923</v>
      </c>
      <c r="Q2845" s="816">
        <v>2</v>
      </c>
      <c r="R2845" s="816">
        <v>14</v>
      </c>
    </row>
    <row r="2846" spans="16:18" ht="15">
      <c r="P2846" s="815" t="s">
        <v>923</v>
      </c>
      <c r="Q2846" s="816">
        <v>3</v>
      </c>
      <c r="R2846" s="816">
        <v>7</v>
      </c>
    </row>
    <row r="2847" spans="16:18" ht="15">
      <c r="P2847" s="815" t="s">
        <v>923</v>
      </c>
      <c r="Q2847" s="816">
        <v>4</v>
      </c>
      <c r="R2847" s="816">
        <v>96</v>
      </c>
    </row>
    <row r="2848" spans="16:18" ht="15">
      <c r="P2848" s="815" t="s">
        <v>923</v>
      </c>
      <c r="Q2848" s="816">
        <v>5</v>
      </c>
      <c r="R2848" s="816">
        <v>13</v>
      </c>
    </row>
    <row r="2849" spans="16:18" ht="15">
      <c r="P2849" s="815" t="s">
        <v>923</v>
      </c>
      <c r="Q2849" s="816">
        <v>6</v>
      </c>
      <c r="R2849" s="816">
        <v>10</v>
      </c>
    </row>
    <row r="2850" spans="16:18" ht="15">
      <c r="P2850" s="815" t="s">
        <v>923</v>
      </c>
      <c r="Q2850" s="816">
        <v>7</v>
      </c>
      <c r="R2850" s="816">
        <v>3</v>
      </c>
    </row>
    <row r="2851" spans="16:18" ht="15">
      <c r="P2851" s="815" t="s">
        <v>923</v>
      </c>
      <c r="Q2851" s="816">
        <v>8</v>
      </c>
      <c r="R2851" s="816">
        <v>3</v>
      </c>
    </row>
    <row r="2852" spans="16:18" ht="15">
      <c r="P2852" s="815" t="s">
        <v>923</v>
      </c>
      <c r="Q2852" s="816">
        <v>9</v>
      </c>
      <c r="R2852" s="816">
        <v>2</v>
      </c>
    </row>
    <row r="2853" spans="16:18" ht="15">
      <c r="P2853" s="815" t="s">
        <v>923</v>
      </c>
      <c r="Q2853" s="816">
        <v>10</v>
      </c>
      <c r="R2853" s="816">
        <v>3</v>
      </c>
    </row>
    <row r="2854" spans="16:18" ht="15">
      <c r="P2854" s="815" t="s">
        <v>990</v>
      </c>
      <c r="Q2854" s="816">
        <v>0</v>
      </c>
      <c r="R2854" s="816">
        <v>1</v>
      </c>
    </row>
    <row r="2855" spans="16:18" ht="15">
      <c r="P2855" s="815" t="s">
        <v>990</v>
      </c>
      <c r="Q2855" s="816">
        <v>1</v>
      </c>
      <c r="R2855" s="816">
        <v>4</v>
      </c>
    </row>
    <row r="2856" spans="16:18" ht="15">
      <c r="P2856" s="815" t="s">
        <v>990</v>
      </c>
      <c r="Q2856" s="816">
        <v>2</v>
      </c>
      <c r="R2856" s="816">
        <v>18</v>
      </c>
    </row>
    <row r="2857" spans="16:18" ht="15">
      <c r="P2857" s="815" t="s">
        <v>990</v>
      </c>
      <c r="Q2857" s="816">
        <v>3</v>
      </c>
      <c r="R2857" s="816">
        <v>9</v>
      </c>
    </row>
    <row r="2858" spans="16:18" ht="15">
      <c r="P2858" s="815" t="s">
        <v>990</v>
      </c>
      <c r="Q2858" s="816">
        <v>4</v>
      </c>
      <c r="R2858" s="816">
        <v>120</v>
      </c>
    </row>
    <row r="2859" spans="16:18" ht="15">
      <c r="P2859" s="815" t="s">
        <v>990</v>
      </c>
      <c r="Q2859" s="816">
        <v>5</v>
      </c>
      <c r="R2859" s="816">
        <v>11</v>
      </c>
    </row>
    <row r="2860" spans="16:18" ht="15">
      <c r="P2860" s="815" t="s">
        <v>990</v>
      </c>
      <c r="Q2860" s="816">
        <v>6</v>
      </c>
      <c r="R2860" s="816">
        <v>15</v>
      </c>
    </row>
    <row r="2861" spans="16:18" ht="15">
      <c r="P2861" s="815" t="s">
        <v>990</v>
      </c>
      <c r="Q2861" s="816">
        <v>7</v>
      </c>
      <c r="R2861" s="816">
        <v>16</v>
      </c>
    </row>
    <row r="2862" spans="16:18" ht="15">
      <c r="P2862" s="815" t="s">
        <v>990</v>
      </c>
      <c r="Q2862" s="816">
        <v>8</v>
      </c>
      <c r="R2862" s="816">
        <v>4</v>
      </c>
    </row>
    <row r="2863" spans="16:18" ht="15">
      <c r="P2863" s="815" t="s">
        <v>990</v>
      </c>
      <c r="Q2863" s="816">
        <v>9</v>
      </c>
      <c r="R2863" s="816">
        <v>2</v>
      </c>
    </row>
    <row r="2864" spans="16:18" ht="15">
      <c r="P2864" s="815" t="s">
        <v>990</v>
      </c>
      <c r="Q2864" s="816">
        <v>10</v>
      </c>
      <c r="R2864" s="816">
        <v>2</v>
      </c>
    </row>
    <row r="2865" spans="16:18" ht="15">
      <c r="P2865" s="815" t="s">
        <v>911</v>
      </c>
      <c r="Q2865" s="816">
        <v>3</v>
      </c>
      <c r="R2865" s="816">
        <v>1</v>
      </c>
    </row>
    <row r="2866" spans="16:18" ht="15">
      <c r="P2866" s="815" t="s">
        <v>911</v>
      </c>
      <c r="Q2866" s="816">
        <v>4</v>
      </c>
      <c r="R2866" s="816">
        <v>14</v>
      </c>
    </row>
    <row r="2867" spans="16:18" ht="15">
      <c r="P2867" s="815" t="s">
        <v>911</v>
      </c>
      <c r="Q2867" s="816">
        <v>6</v>
      </c>
      <c r="R2867" s="816">
        <v>1</v>
      </c>
    </row>
    <row r="2868" spans="16:18" ht="15">
      <c r="P2868" s="815" t="s">
        <v>924</v>
      </c>
      <c r="Q2868" s="816">
        <v>2</v>
      </c>
      <c r="R2868" s="816">
        <v>7</v>
      </c>
    </row>
    <row r="2869" spans="16:18" ht="15">
      <c r="P2869" s="815" t="s">
        <v>924</v>
      </c>
      <c r="Q2869" s="816">
        <v>3</v>
      </c>
      <c r="R2869" s="816">
        <v>4</v>
      </c>
    </row>
    <row r="2870" spans="16:18" ht="15">
      <c r="P2870" s="815" t="s">
        <v>924</v>
      </c>
      <c r="Q2870" s="816">
        <v>4</v>
      </c>
      <c r="R2870" s="816">
        <v>51</v>
      </c>
    </row>
    <row r="2871" spans="16:18" ht="15">
      <c r="P2871" s="815" t="s">
        <v>924</v>
      </c>
      <c r="Q2871" s="816">
        <v>5</v>
      </c>
      <c r="R2871" s="816">
        <v>1</v>
      </c>
    </row>
    <row r="2872" spans="16:18" ht="15">
      <c r="P2872" s="815" t="s">
        <v>924</v>
      </c>
      <c r="Q2872" s="816">
        <v>6</v>
      </c>
      <c r="R2872" s="816">
        <v>4</v>
      </c>
    </row>
    <row r="2873" spans="16:18" ht="15">
      <c r="P2873" s="815" t="s">
        <v>924</v>
      </c>
      <c r="Q2873" s="816">
        <v>7</v>
      </c>
      <c r="R2873" s="816">
        <v>1</v>
      </c>
    </row>
    <row r="2874" spans="16:18" ht="15">
      <c r="P2874" s="815" t="s">
        <v>924</v>
      </c>
      <c r="Q2874" s="816">
        <v>10</v>
      </c>
      <c r="R2874" s="816">
        <v>1</v>
      </c>
    </row>
    <row r="2875" spans="16:18" ht="15">
      <c r="P2875" s="815" t="s">
        <v>970</v>
      </c>
      <c r="Q2875" s="816">
        <v>0</v>
      </c>
      <c r="R2875" s="816">
        <v>5</v>
      </c>
    </row>
    <row r="2876" spans="16:18" ht="15">
      <c r="P2876" s="815" t="s">
        <v>970</v>
      </c>
      <c r="Q2876" s="816">
        <v>1</v>
      </c>
      <c r="R2876" s="816">
        <v>54</v>
      </c>
    </row>
    <row r="2877" spans="16:18" ht="15">
      <c r="P2877" s="815" t="s">
        <v>970</v>
      </c>
      <c r="Q2877" s="816">
        <v>2</v>
      </c>
      <c r="R2877" s="816">
        <v>126</v>
      </c>
    </row>
    <row r="2878" spans="16:18" ht="15">
      <c r="P2878" s="815" t="s">
        <v>970</v>
      </c>
      <c r="Q2878" s="816">
        <v>3</v>
      </c>
      <c r="R2878" s="816">
        <v>59</v>
      </c>
    </row>
    <row r="2879" spans="16:18" ht="15">
      <c r="P2879" s="815" t="s">
        <v>970</v>
      </c>
      <c r="Q2879" s="816">
        <v>4</v>
      </c>
      <c r="R2879" s="816">
        <v>557</v>
      </c>
    </row>
    <row r="2880" spans="16:18" ht="15">
      <c r="P2880" s="815" t="s">
        <v>970</v>
      </c>
      <c r="Q2880" s="816">
        <v>5</v>
      </c>
      <c r="R2880" s="816">
        <v>66</v>
      </c>
    </row>
    <row r="2881" spans="16:18" ht="15">
      <c r="P2881" s="815" t="s">
        <v>970</v>
      </c>
      <c r="Q2881" s="816">
        <v>6</v>
      </c>
      <c r="R2881" s="816">
        <v>39</v>
      </c>
    </row>
    <row r="2882" spans="16:18" ht="15">
      <c r="P2882" s="815" t="s">
        <v>970</v>
      </c>
      <c r="Q2882" s="816">
        <v>7</v>
      </c>
      <c r="R2882" s="816">
        <v>34</v>
      </c>
    </row>
    <row r="2883" spans="16:18" ht="15">
      <c r="P2883" s="815" t="s">
        <v>970</v>
      </c>
      <c r="Q2883" s="816">
        <v>8</v>
      </c>
      <c r="R2883" s="816">
        <v>23</v>
      </c>
    </row>
    <row r="2884" spans="16:18" ht="15">
      <c r="P2884" s="815" t="s">
        <v>970</v>
      </c>
      <c r="Q2884" s="816">
        <v>9</v>
      </c>
      <c r="R2884" s="816">
        <v>12</v>
      </c>
    </row>
    <row r="2885" spans="16:18" ht="15">
      <c r="P2885" s="815" t="s">
        <v>970</v>
      </c>
      <c r="Q2885" s="816">
        <v>10</v>
      </c>
      <c r="R2885" s="816">
        <v>5</v>
      </c>
    </row>
    <row r="2886" spans="16:18" ht="15">
      <c r="P2886" s="815" t="s">
        <v>970</v>
      </c>
      <c r="Q2886" s="816">
        <v>11</v>
      </c>
      <c r="R2886" s="816">
        <v>1</v>
      </c>
    </row>
    <row r="2887" spans="16:18" ht="15">
      <c r="P2887" s="815" t="s">
        <v>970</v>
      </c>
      <c r="Q2887" s="816">
        <v>12</v>
      </c>
      <c r="R2887" s="816">
        <v>3</v>
      </c>
    </row>
    <row r="2888" spans="16:18" ht="15">
      <c r="P2888" s="815" t="s">
        <v>925</v>
      </c>
      <c r="Q2888" s="816">
        <v>0</v>
      </c>
      <c r="R2888" s="816">
        <v>1</v>
      </c>
    </row>
    <row r="2889" spans="16:18" ht="15">
      <c r="P2889" s="815" t="s">
        <v>925</v>
      </c>
      <c r="Q2889" s="816">
        <v>1</v>
      </c>
      <c r="R2889" s="816">
        <v>6</v>
      </c>
    </row>
    <row r="2890" spans="16:18" ht="15">
      <c r="P2890" s="815" t="s">
        <v>925</v>
      </c>
      <c r="Q2890" s="816">
        <v>2</v>
      </c>
      <c r="R2890" s="816">
        <v>18</v>
      </c>
    </row>
    <row r="2891" spans="16:18" ht="15">
      <c r="P2891" s="815" t="s">
        <v>925</v>
      </c>
      <c r="Q2891" s="816">
        <v>3</v>
      </c>
      <c r="R2891" s="816">
        <v>6</v>
      </c>
    </row>
    <row r="2892" spans="16:18" ht="15">
      <c r="P2892" s="815" t="s">
        <v>925</v>
      </c>
      <c r="Q2892" s="816">
        <v>4</v>
      </c>
      <c r="R2892" s="816">
        <v>166</v>
      </c>
    </row>
    <row r="2893" spans="16:18" ht="15">
      <c r="P2893" s="815" t="s">
        <v>925</v>
      </c>
      <c r="Q2893" s="816">
        <v>5</v>
      </c>
      <c r="R2893" s="816">
        <v>23</v>
      </c>
    </row>
    <row r="2894" spans="16:18" ht="15">
      <c r="P2894" s="815" t="s">
        <v>925</v>
      </c>
      <c r="Q2894" s="816">
        <v>6</v>
      </c>
      <c r="R2894" s="816">
        <v>13</v>
      </c>
    </row>
    <row r="2895" spans="16:18" ht="15">
      <c r="P2895" s="815" t="s">
        <v>925</v>
      </c>
      <c r="Q2895" s="816">
        <v>7</v>
      </c>
      <c r="R2895" s="816">
        <v>8</v>
      </c>
    </row>
    <row r="2896" spans="16:18" ht="15">
      <c r="P2896" s="815" t="s">
        <v>925</v>
      </c>
      <c r="Q2896" s="816">
        <v>8</v>
      </c>
      <c r="R2896" s="816">
        <v>4</v>
      </c>
    </row>
    <row r="2897" spans="16:18" ht="15">
      <c r="P2897" s="815" t="s">
        <v>925</v>
      </c>
      <c r="Q2897" s="816">
        <v>9</v>
      </c>
      <c r="R2897" s="816">
        <v>2</v>
      </c>
    </row>
    <row r="2898" spans="16:18" ht="15">
      <c r="P2898" s="815" t="s">
        <v>925</v>
      </c>
      <c r="Q2898" s="816">
        <v>10</v>
      </c>
      <c r="R2898" s="816">
        <v>1</v>
      </c>
    </row>
    <row r="2899" spans="16:18" ht="15">
      <c r="P2899" s="815" t="s">
        <v>878</v>
      </c>
      <c r="Q2899" s="816">
        <v>2</v>
      </c>
      <c r="R2899" s="816">
        <v>6</v>
      </c>
    </row>
    <row r="2900" spans="16:18" ht="15">
      <c r="P2900" s="815" t="s">
        <v>878</v>
      </c>
      <c r="Q2900" s="816">
        <v>3</v>
      </c>
      <c r="R2900" s="816">
        <v>2</v>
      </c>
    </row>
    <row r="2901" spans="16:18" ht="15">
      <c r="P2901" s="815" t="s">
        <v>878</v>
      </c>
      <c r="Q2901" s="816">
        <v>4</v>
      </c>
      <c r="R2901" s="816">
        <v>107</v>
      </c>
    </row>
    <row r="2902" spans="16:18" ht="15">
      <c r="P2902" s="815" t="s">
        <v>878</v>
      </c>
      <c r="Q2902" s="816">
        <v>5</v>
      </c>
      <c r="R2902" s="816">
        <v>10</v>
      </c>
    </row>
    <row r="2903" spans="16:18" ht="15">
      <c r="P2903" s="815" t="s">
        <v>878</v>
      </c>
      <c r="Q2903" s="816">
        <v>6</v>
      </c>
      <c r="R2903" s="816">
        <v>6</v>
      </c>
    </row>
    <row r="2904" spans="16:18" ht="15">
      <c r="P2904" s="815" t="s">
        <v>878</v>
      </c>
      <c r="Q2904" s="816">
        <v>7</v>
      </c>
      <c r="R2904" s="816">
        <v>8</v>
      </c>
    </row>
    <row r="2905" spans="16:18" ht="15">
      <c r="P2905" s="815" t="s">
        <v>878</v>
      </c>
      <c r="Q2905" s="816">
        <v>8</v>
      </c>
      <c r="R2905" s="816">
        <v>5</v>
      </c>
    </row>
    <row r="2906" spans="16:18" ht="15">
      <c r="P2906" s="815" t="s">
        <v>878</v>
      </c>
      <c r="Q2906" s="816">
        <v>10</v>
      </c>
      <c r="R2906" s="816">
        <v>1</v>
      </c>
    </row>
    <row r="2907" spans="16:18" ht="15">
      <c r="P2907" s="815" t="s">
        <v>891</v>
      </c>
      <c r="Q2907" s="816">
        <v>0</v>
      </c>
      <c r="R2907" s="816">
        <v>3</v>
      </c>
    </row>
    <row r="2908" spans="16:18" ht="15">
      <c r="P2908" s="815" t="s">
        <v>891</v>
      </c>
      <c r="Q2908" s="816">
        <v>1</v>
      </c>
      <c r="R2908" s="816">
        <v>5</v>
      </c>
    </row>
    <row r="2909" spans="16:18" ht="15">
      <c r="P2909" s="815" t="s">
        <v>891</v>
      </c>
      <c r="Q2909" s="816">
        <v>2</v>
      </c>
      <c r="R2909" s="816">
        <v>22</v>
      </c>
    </row>
    <row r="2910" spans="16:18" ht="15">
      <c r="P2910" s="815" t="s">
        <v>891</v>
      </c>
      <c r="Q2910" s="816">
        <v>3</v>
      </c>
      <c r="R2910" s="816">
        <v>4</v>
      </c>
    </row>
    <row r="2911" spans="16:18" ht="15">
      <c r="P2911" s="815" t="s">
        <v>891</v>
      </c>
      <c r="Q2911" s="816">
        <v>4</v>
      </c>
      <c r="R2911" s="816">
        <v>204</v>
      </c>
    </row>
    <row r="2912" spans="16:18" ht="15">
      <c r="P2912" s="815" t="s">
        <v>891</v>
      </c>
      <c r="Q2912" s="816">
        <v>5</v>
      </c>
      <c r="R2912" s="816">
        <v>24</v>
      </c>
    </row>
    <row r="2913" spans="16:18" ht="15">
      <c r="P2913" s="815" t="s">
        <v>891</v>
      </c>
      <c r="Q2913" s="816">
        <v>6</v>
      </c>
      <c r="R2913" s="816">
        <v>10</v>
      </c>
    </row>
    <row r="2914" spans="16:18" ht="15">
      <c r="P2914" s="815" t="s">
        <v>891</v>
      </c>
      <c r="Q2914" s="816">
        <v>7</v>
      </c>
      <c r="R2914" s="816">
        <v>9</v>
      </c>
    </row>
    <row r="2915" spans="16:18" ht="15">
      <c r="P2915" s="815" t="s">
        <v>891</v>
      </c>
      <c r="Q2915" s="816">
        <v>8</v>
      </c>
      <c r="R2915" s="816">
        <v>5</v>
      </c>
    </row>
    <row r="2916" spans="16:18" ht="15">
      <c r="P2916" s="815" t="s">
        <v>891</v>
      </c>
      <c r="Q2916" s="816">
        <v>12</v>
      </c>
      <c r="R2916" s="816">
        <v>1</v>
      </c>
    </row>
    <row r="2917" spans="16:18" ht="15">
      <c r="P2917" s="815" t="s">
        <v>866</v>
      </c>
      <c r="Q2917" s="816">
        <v>0</v>
      </c>
      <c r="R2917" s="816">
        <v>163</v>
      </c>
    </row>
    <row r="2918" spans="16:18" ht="15">
      <c r="P2918" s="815" t="s">
        <v>866</v>
      </c>
      <c r="Q2918" s="816">
        <v>1</v>
      </c>
      <c r="R2918" s="816">
        <v>683</v>
      </c>
    </row>
    <row r="2919" spans="16:18" ht="15">
      <c r="P2919" s="815" t="s">
        <v>866</v>
      </c>
      <c r="Q2919" s="816">
        <v>2</v>
      </c>
      <c r="R2919" s="816">
        <v>1835</v>
      </c>
    </row>
    <row r="2920" spans="16:18" ht="15">
      <c r="P2920" s="815" t="s">
        <v>866</v>
      </c>
      <c r="Q2920" s="816">
        <v>3</v>
      </c>
      <c r="R2920" s="816">
        <v>719</v>
      </c>
    </row>
    <row r="2921" spans="16:18" ht="15">
      <c r="P2921" s="815" t="s">
        <v>866</v>
      </c>
      <c r="Q2921" s="816">
        <v>4</v>
      </c>
      <c r="R2921" s="816">
        <v>7007</v>
      </c>
    </row>
    <row r="2922" spans="16:18" ht="15">
      <c r="P2922" s="815" t="s">
        <v>866</v>
      </c>
      <c r="Q2922" s="816">
        <v>5</v>
      </c>
      <c r="R2922" s="816">
        <v>813</v>
      </c>
    </row>
    <row r="2923" spans="16:18" ht="15">
      <c r="P2923" s="815" t="s">
        <v>866</v>
      </c>
      <c r="Q2923" s="816">
        <v>6</v>
      </c>
      <c r="R2923" s="816">
        <v>695</v>
      </c>
    </row>
    <row r="2924" spans="16:18" ht="15">
      <c r="P2924" s="815" t="s">
        <v>866</v>
      </c>
      <c r="Q2924" s="816">
        <v>7</v>
      </c>
      <c r="R2924" s="816">
        <v>659</v>
      </c>
    </row>
    <row r="2925" spans="16:18" ht="15">
      <c r="P2925" s="815" t="s">
        <v>866</v>
      </c>
      <c r="Q2925" s="816">
        <v>8</v>
      </c>
      <c r="R2925" s="816">
        <v>404</v>
      </c>
    </row>
    <row r="2926" spans="16:18" ht="15">
      <c r="P2926" s="815" t="s">
        <v>866</v>
      </c>
      <c r="Q2926" s="816">
        <v>9</v>
      </c>
      <c r="R2926" s="816">
        <v>191</v>
      </c>
    </row>
    <row r="2927" spans="16:18" ht="15">
      <c r="P2927" s="815" t="s">
        <v>866</v>
      </c>
      <c r="Q2927" s="816">
        <v>10</v>
      </c>
      <c r="R2927" s="816">
        <v>122</v>
      </c>
    </row>
    <row r="2928" spans="16:18" ht="15">
      <c r="P2928" s="815" t="s">
        <v>866</v>
      </c>
      <c r="Q2928" s="816">
        <v>11</v>
      </c>
      <c r="R2928" s="816">
        <v>93</v>
      </c>
    </row>
    <row r="2929" spans="16:18" ht="15">
      <c r="P2929" s="815" t="s">
        <v>866</v>
      </c>
      <c r="Q2929" s="816">
        <v>12</v>
      </c>
      <c r="R2929" s="816">
        <v>155</v>
      </c>
    </row>
    <row r="2930" spans="16:18" ht="15">
      <c r="P2930" s="815" t="s">
        <v>867</v>
      </c>
      <c r="Q2930" s="816">
        <v>1</v>
      </c>
      <c r="R2930" s="816">
        <v>2</v>
      </c>
    </row>
    <row r="2931" spans="16:18" ht="15">
      <c r="P2931" s="815" t="s">
        <v>867</v>
      </c>
      <c r="Q2931" s="816">
        <v>2</v>
      </c>
      <c r="R2931" s="816">
        <v>1</v>
      </c>
    </row>
    <row r="2932" spans="16:18" ht="15">
      <c r="P2932" s="815" t="s">
        <v>867</v>
      </c>
      <c r="Q2932" s="816">
        <v>3</v>
      </c>
      <c r="R2932" s="816">
        <v>2</v>
      </c>
    </row>
    <row r="2933" spans="16:18" ht="15">
      <c r="P2933" s="815" t="s">
        <v>867</v>
      </c>
      <c r="Q2933" s="816">
        <v>4</v>
      </c>
      <c r="R2933" s="816">
        <v>6</v>
      </c>
    </row>
    <row r="2934" spans="16:18" ht="15">
      <c r="P2934" s="815" t="s">
        <v>867</v>
      </c>
      <c r="Q2934" s="816">
        <v>5</v>
      </c>
      <c r="R2934" s="816">
        <v>1</v>
      </c>
    </row>
    <row r="2935" spans="16:18" ht="15">
      <c r="P2935" s="815" t="s">
        <v>871</v>
      </c>
      <c r="Q2935" s="816">
        <v>1</v>
      </c>
      <c r="R2935" s="816">
        <v>1</v>
      </c>
    </row>
    <row r="2936" spans="16:18" ht="15">
      <c r="P2936" s="815" t="s">
        <v>871</v>
      </c>
      <c r="Q2936" s="816">
        <v>2</v>
      </c>
      <c r="R2936" s="816">
        <v>4</v>
      </c>
    </row>
    <row r="2937" spans="16:18" ht="15">
      <c r="P2937" s="815" t="s">
        <v>871</v>
      </c>
      <c r="Q2937" s="816">
        <v>4</v>
      </c>
      <c r="R2937" s="816">
        <v>10</v>
      </c>
    </row>
    <row r="2938" spans="16:18" ht="15">
      <c r="P2938" s="815" t="s">
        <v>873</v>
      </c>
      <c r="Q2938" s="816">
        <v>0</v>
      </c>
      <c r="R2938" s="816">
        <v>3</v>
      </c>
    </row>
    <row r="2939" spans="16:18" ht="15">
      <c r="P2939" s="815" t="s">
        <v>873</v>
      </c>
      <c r="Q2939" s="816">
        <v>1</v>
      </c>
      <c r="R2939" s="816">
        <v>8</v>
      </c>
    </row>
    <row r="2940" spans="16:18" ht="15">
      <c r="P2940" s="815" t="s">
        <v>873</v>
      </c>
      <c r="Q2940" s="816">
        <v>2</v>
      </c>
      <c r="R2940" s="816">
        <v>34</v>
      </c>
    </row>
    <row r="2941" spans="16:18" ht="15">
      <c r="P2941" s="815" t="s">
        <v>873</v>
      </c>
      <c r="Q2941" s="816">
        <v>3</v>
      </c>
      <c r="R2941" s="816">
        <v>13</v>
      </c>
    </row>
    <row r="2942" spans="16:18" ht="15">
      <c r="P2942" s="815" t="s">
        <v>873</v>
      </c>
      <c r="Q2942" s="816">
        <v>4</v>
      </c>
      <c r="R2942" s="816">
        <v>88</v>
      </c>
    </row>
    <row r="2943" spans="16:18" ht="15">
      <c r="P2943" s="815" t="s">
        <v>873</v>
      </c>
      <c r="Q2943" s="816">
        <v>5</v>
      </c>
      <c r="R2943" s="816">
        <v>10</v>
      </c>
    </row>
    <row r="2944" spans="16:18" ht="15">
      <c r="P2944" s="815" t="s">
        <v>873</v>
      </c>
      <c r="Q2944" s="816">
        <v>6</v>
      </c>
      <c r="R2944" s="816">
        <v>10</v>
      </c>
    </row>
    <row r="2945" spans="16:18" ht="15">
      <c r="P2945" s="815" t="s">
        <v>873</v>
      </c>
      <c r="Q2945" s="816">
        <v>7</v>
      </c>
      <c r="R2945" s="816">
        <v>11</v>
      </c>
    </row>
    <row r="2946" spans="16:18" ht="15">
      <c r="P2946" s="815" t="s">
        <v>873</v>
      </c>
      <c r="Q2946" s="816">
        <v>8</v>
      </c>
      <c r="R2946" s="816">
        <v>4</v>
      </c>
    </row>
    <row r="2947" spans="16:18" ht="15">
      <c r="P2947" s="815" t="s">
        <v>873</v>
      </c>
      <c r="Q2947" s="816">
        <v>9</v>
      </c>
      <c r="R2947" s="816">
        <v>1</v>
      </c>
    </row>
    <row r="2948" spans="16:18" ht="15">
      <c r="P2948" s="815" t="s">
        <v>873</v>
      </c>
      <c r="Q2948" s="816">
        <v>11</v>
      </c>
      <c r="R2948" s="816">
        <v>1</v>
      </c>
    </row>
    <row r="2949" spans="16:18" ht="15">
      <c r="P2949" s="815" t="s">
        <v>873</v>
      </c>
      <c r="Q2949" s="816">
        <v>12</v>
      </c>
      <c r="R2949" s="816">
        <v>1</v>
      </c>
    </row>
    <row r="2950" spans="16:18" ht="15">
      <c r="P2950" s="815" t="s">
        <v>875</v>
      </c>
      <c r="Q2950" s="816">
        <v>1</v>
      </c>
      <c r="R2950" s="816">
        <v>1</v>
      </c>
    </row>
    <row r="2951" spans="16:18" ht="15">
      <c r="P2951" s="815" t="s">
        <v>875</v>
      </c>
      <c r="Q2951" s="816">
        <v>2</v>
      </c>
      <c r="R2951" s="816">
        <v>3</v>
      </c>
    </row>
    <row r="2952" spans="16:18" ht="15">
      <c r="P2952" s="815" t="s">
        <v>875</v>
      </c>
      <c r="Q2952" s="816">
        <v>3</v>
      </c>
      <c r="R2952" s="816">
        <v>1</v>
      </c>
    </row>
    <row r="2953" spans="16:18" ht="15">
      <c r="P2953" s="815" t="s">
        <v>875</v>
      </c>
      <c r="Q2953" s="816">
        <v>4</v>
      </c>
      <c r="R2953" s="816">
        <v>18</v>
      </c>
    </row>
    <row r="2954" spans="16:18" ht="15">
      <c r="P2954" s="815" t="s">
        <v>875</v>
      </c>
      <c r="Q2954" s="816">
        <v>5</v>
      </c>
      <c r="R2954" s="816">
        <v>5</v>
      </c>
    </row>
    <row r="2955" spans="16:18" ht="15">
      <c r="P2955" s="815" t="s">
        <v>875</v>
      </c>
      <c r="Q2955" s="816">
        <v>6</v>
      </c>
      <c r="R2955" s="816">
        <v>2</v>
      </c>
    </row>
    <row r="2956" spans="16:18" ht="15">
      <c r="P2956" s="815" t="s">
        <v>875</v>
      </c>
      <c r="Q2956" s="816">
        <v>7</v>
      </c>
      <c r="R2956" s="816">
        <v>5</v>
      </c>
    </row>
    <row r="2957" spans="16:18" ht="15">
      <c r="P2957" s="815" t="s">
        <v>875</v>
      </c>
      <c r="Q2957" s="816">
        <v>12</v>
      </c>
      <c r="R2957" s="816">
        <v>1</v>
      </c>
    </row>
    <row r="2958" spans="16:18" ht="15">
      <c r="P2958" s="815" t="s">
        <v>877</v>
      </c>
      <c r="Q2958" s="816">
        <v>0</v>
      </c>
      <c r="R2958" s="816">
        <v>1</v>
      </c>
    </row>
    <row r="2959" spans="16:18" ht="15">
      <c r="P2959" s="815" t="s">
        <v>877</v>
      </c>
      <c r="Q2959" s="816">
        <v>1</v>
      </c>
      <c r="R2959" s="816">
        <v>5</v>
      </c>
    </row>
    <row r="2960" spans="16:18" ht="15">
      <c r="P2960" s="815" t="s">
        <v>877</v>
      </c>
      <c r="Q2960" s="816">
        <v>2</v>
      </c>
      <c r="R2960" s="816">
        <v>2</v>
      </c>
    </row>
    <row r="2961" spans="16:18" ht="15">
      <c r="P2961" s="815" t="s">
        <v>877</v>
      </c>
      <c r="Q2961" s="816">
        <v>3</v>
      </c>
      <c r="R2961" s="816">
        <v>1</v>
      </c>
    </row>
    <row r="2962" spans="16:18" ht="15">
      <c r="P2962" s="815" t="s">
        <v>877</v>
      </c>
      <c r="Q2962" s="816">
        <v>4</v>
      </c>
      <c r="R2962" s="816">
        <v>16</v>
      </c>
    </row>
    <row r="2963" spans="16:18" ht="15">
      <c r="P2963" s="815" t="s">
        <v>877</v>
      </c>
      <c r="Q2963" s="816">
        <v>5</v>
      </c>
      <c r="R2963" s="816">
        <v>3</v>
      </c>
    </row>
    <row r="2964" spans="16:18" ht="15">
      <c r="P2964" s="815" t="s">
        <v>877</v>
      </c>
      <c r="Q2964" s="816">
        <v>6</v>
      </c>
      <c r="R2964" s="816">
        <v>4</v>
      </c>
    </row>
    <row r="2965" spans="16:18" ht="15">
      <c r="P2965" s="815" t="s">
        <v>877</v>
      </c>
      <c r="Q2965" s="816">
        <v>7</v>
      </c>
      <c r="R2965" s="816">
        <v>3</v>
      </c>
    </row>
    <row r="2966" spans="16:18" ht="15">
      <c r="P2966" s="815" t="s">
        <v>877</v>
      </c>
      <c r="Q2966" s="816">
        <v>8</v>
      </c>
      <c r="R2966" s="816">
        <v>4</v>
      </c>
    </row>
    <row r="2967" spans="16:18" ht="15">
      <c r="P2967" s="815" t="s">
        <v>877</v>
      </c>
      <c r="Q2967" s="816">
        <v>9</v>
      </c>
      <c r="R2967" s="816">
        <v>2</v>
      </c>
    </row>
    <row r="2968" spans="16:18" ht="15">
      <c r="P2968" s="815" t="s">
        <v>877</v>
      </c>
      <c r="Q2968" s="816">
        <v>11</v>
      </c>
      <c r="R2968" s="816">
        <v>1</v>
      </c>
    </row>
    <row r="2969" spans="16:18" ht="15">
      <c r="P2969" s="815" t="s">
        <v>877</v>
      </c>
      <c r="Q2969" s="816">
        <v>12</v>
      </c>
      <c r="R2969" s="816">
        <v>1</v>
      </c>
    </row>
    <row r="2970" spans="16:18" ht="15">
      <c r="P2970" s="815" t="s">
        <v>879</v>
      </c>
      <c r="Q2970" s="816">
        <v>1</v>
      </c>
      <c r="R2970" s="816">
        <v>2</v>
      </c>
    </row>
    <row r="2971" spans="16:18" ht="15">
      <c r="P2971" s="815" t="s">
        <v>879</v>
      </c>
      <c r="Q2971" s="816">
        <v>2</v>
      </c>
      <c r="R2971" s="816">
        <v>4</v>
      </c>
    </row>
    <row r="2972" spans="16:18" ht="15">
      <c r="P2972" s="815" t="s">
        <v>879</v>
      </c>
      <c r="Q2972" s="816">
        <v>3</v>
      </c>
      <c r="R2972" s="816">
        <v>2</v>
      </c>
    </row>
    <row r="2973" spans="16:18" ht="15">
      <c r="P2973" s="815" t="s">
        <v>879</v>
      </c>
      <c r="Q2973" s="816">
        <v>4</v>
      </c>
      <c r="R2973" s="816">
        <v>9</v>
      </c>
    </row>
    <row r="2974" spans="16:18" ht="15">
      <c r="P2974" s="815" t="s">
        <v>879</v>
      </c>
      <c r="Q2974" s="816">
        <v>5</v>
      </c>
      <c r="R2974" s="816">
        <v>2</v>
      </c>
    </row>
    <row r="2975" spans="16:18" ht="15">
      <c r="P2975" s="815" t="s">
        <v>879</v>
      </c>
      <c r="Q2975" s="816">
        <v>6</v>
      </c>
      <c r="R2975" s="816">
        <v>1</v>
      </c>
    </row>
    <row r="2976" spans="16:18" ht="15">
      <c r="P2976" s="815" t="s">
        <v>879</v>
      </c>
      <c r="Q2976" s="816">
        <v>7</v>
      </c>
      <c r="R2976" s="816">
        <v>1</v>
      </c>
    </row>
    <row r="2977" spans="16:18" ht="15">
      <c r="P2977" s="815" t="s">
        <v>880</v>
      </c>
      <c r="Q2977" s="816">
        <v>2</v>
      </c>
      <c r="R2977" s="816">
        <v>1</v>
      </c>
    </row>
    <row r="2978" spans="16:18" ht="15">
      <c r="P2978" s="815" t="s">
        <v>880</v>
      </c>
      <c r="Q2978" s="816">
        <v>3</v>
      </c>
      <c r="R2978" s="816">
        <v>1</v>
      </c>
    </row>
    <row r="2979" spans="16:18" ht="15">
      <c r="P2979" s="815" t="s">
        <v>880</v>
      </c>
      <c r="Q2979" s="816">
        <v>4</v>
      </c>
      <c r="R2979" s="816">
        <v>7</v>
      </c>
    </row>
    <row r="2980" spans="16:18" ht="15">
      <c r="P2980" s="815" t="s">
        <v>882</v>
      </c>
      <c r="Q2980" s="816">
        <v>0</v>
      </c>
      <c r="R2980" s="816">
        <v>1</v>
      </c>
    </row>
    <row r="2981" spans="16:18" ht="15">
      <c r="P2981" s="815" t="s">
        <v>882</v>
      </c>
      <c r="Q2981" s="816">
        <v>1</v>
      </c>
      <c r="R2981" s="816">
        <v>2</v>
      </c>
    </row>
    <row r="2982" spans="16:18" ht="15">
      <c r="P2982" s="815" t="s">
        <v>882</v>
      </c>
      <c r="Q2982" s="816">
        <v>2</v>
      </c>
      <c r="R2982" s="816">
        <v>2</v>
      </c>
    </row>
    <row r="2983" spans="16:18" ht="15">
      <c r="P2983" s="815" t="s">
        <v>882</v>
      </c>
      <c r="Q2983" s="816">
        <v>3</v>
      </c>
      <c r="R2983" s="816">
        <v>3</v>
      </c>
    </row>
    <row r="2984" spans="16:18" ht="15">
      <c r="P2984" s="815" t="s">
        <v>882</v>
      </c>
      <c r="Q2984" s="816">
        <v>4</v>
      </c>
      <c r="R2984" s="816">
        <v>20</v>
      </c>
    </row>
    <row r="2985" spans="16:18" ht="15">
      <c r="P2985" s="815" t="s">
        <v>882</v>
      </c>
      <c r="Q2985" s="816">
        <v>5</v>
      </c>
      <c r="R2985" s="816">
        <v>2</v>
      </c>
    </row>
    <row r="2986" spans="16:18" ht="15">
      <c r="P2986" s="815" t="s">
        <v>882</v>
      </c>
      <c r="Q2986" s="816">
        <v>6</v>
      </c>
      <c r="R2986" s="816">
        <v>2</v>
      </c>
    </row>
    <row r="2987" spans="16:18" ht="15">
      <c r="P2987" s="815" t="s">
        <v>882</v>
      </c>
      <c r="Q2987" s="816">
        <v>7</v>
      </c>
      <c r="R2987" s="816">
        <v>1</v>
      </c>
    </row>
    <row r="2988" spans="16:18" ht="15">
      <c r="P2988" s="815" t="s">
        <v>882</v>
      </c>
      <c r="Q2988" s="816">
        <v>8</v>
      </c>
      <c r="R2988" s="816">
        <v>2</v>
      </c>
    </row>
    <row r="2989" spans="16:18" ht="15">
      <c r="P2989" s="815" t="s">
        <v>884</v>
      </c>
      <c r="Q2989" s="816">
        <v>0</v>
      </c>
      <c r="R2989" s="816">
        <v>2</v>
      </c>
    </row>
    <row r="2990" spans="16:18" ht="15">
      <c r="P2990" s="815" t="s">
        <v>884</v>
      </c>
      <c r="Q2990" s="816">
        <v>1</v>
      </c>
      <c r="R2990" s="816">
        <v>2</v>
      </c>
    </row>
    <row r="2991" spans="16:18" ht="15">
      <c r="P2991" s="815" t="s">
        <v>884</v>
      </c>
      <c r="Q2991" s="816">
        <v>2</v>
      </c>
      <c r="R2991" s="816">
        <v>6</v>
      </c>
    </row>
    <row r="2992" spans="16:18" ht="15">
      <c r="P2992" s="815" t="s">
        <v>884</v>
      </c>
      <c r="Q2992" s="816">
        <v>3</v>
      </c>
      <c r="R2992" s="816">
        <v>7</v>
      </c>
    </row>
    <row r="2993" spans="16:18" ht="15">
      <c r="P2993" s="815" t="s">
        <v>884</v>
      </c>
      <c r="Q2993" s="816">
        <v>4</v>
      </c>
      <c r="R2993" s="816">
        <v>32</v>
      </c>
    </row>
    <row r="2994" spans="16:18" ht="15">
      <c r="P2994" s="815" t="s">
        <v>884</v>
      </c>
      <c r="Q2994" s="816">
        <v>5</v>
      </c>
      <c r="R2994" s="816">
        <v>2</v>
      </c>
    </row>
    <row r="2995" spans="16:18" ht="15">
      <c r="P2995" s="815" t="s">
        <v>884</v>
      </c>
      <c r="Q2995" s="816">
        <v>8</v>
      </c>
      <c r="R2995" s="816">
        <v>1</v>
      </c>
    </row>
    <row r="2996" spans="16:18" ht="15">
      <c r="P2996" s="815" t="s">
        <v>886</v>
      </c>
      <c r="Q2996" s="816">
        <v>1</v>
      </c>
      <c r="R2996" s="816">
        <v>1</v>
      </c>
    </row>
    <row r="2997" spans="16:18" ht="15">
      <c r="P2997" s="815" t="s">
        <v>886</v>
      </c>
      <c r="Q2997" s="816">
        <v>2</v>
      </c>
      <c r="R2997" s="816">
        <v>1</v>
      </c>
    </row>
    <row r="2998" spans="16:18" ht="15">
      <c r="P2998" s="815" t="s">
        <v>886</v>
      </c>
      <c r="Q2998" s="816">
        <v>4</v>
      </c>
      <c r="R2998" s="816">
        <v>4</v>
      </c>
    </row>
    <row r="2999" spans="16:18" ht="15">
      <c r="P2999" s="815" t="s">
        <v>888</v>
      </c>
      <c r="Q2999" s="816">
        <v>0</v>
      </c>
      <c r="R2999" s="816">
        <v>18</v>
      </c>
    </row>
    <row r="3000" spans="16:18" ht="15">
      <c r="P3000" s="815" t="s">
        <v>888</v>
      </c>
      <c r="Q3000" s="816">
        <v>1</v>
      </c>
      <c r="R3000" s="816">
        <v>46</v>
      </c>
    </row>
    <row r="3001" spans="16:18" ht="15">
      <c r="P3001" s="815" t="s">
        <v>888</v>
      </c>
      <c r="Q3001" s="816">
        <v>2</v>
      </c>
      <c r="R3001" s="816">
        <v>93</v>
      </c>
    </row>
    <row r="3002" spans="16:18" ht="15">
      <c r="P3002" s="815" t="s">
        <v>888</v>
      </c>
      <c r="Q3002" s="816">
        <v>3</v>
      </c>
      <c r="R3002" s="816">
        <v>40</v>
      </c>
    </row>
    <row r="3003" spans="16:18" ht="15">
      <c r="P3003" s="815" t="s">
        <v>888</v>
      </c>
      <c r="Q3003" s="816">
        <v>4</v>
      </c>
      <c r="R3003" s="816">
        <v>286</v>
      </c>
    </row>
    <row r="3004" spans="16:18" ht="15">
      <c r="P3004" s="815" t="s">
        <v>888</v>
      </c>
      <c r="Q3004" s="816">
        <v>5</v>
      </c>
      <c r="R3004" s="816">
        <v>26</v>
      </c>
    </row>
    <row r="3005" spans="16:18" ht="15">
      <c r="P3005" s="815" t="s">
        <v>888</v>
      </c>
      <c r="Q3005" s="816">
        <v>6</v>
      </c>
      <c r="R3005" s="816">
        <v>29</v>
      </c>
    </row>
    <row r="3006" spans="16:18" ht="15">
      <c r="P3006" s="815" t="s">
        <v>888</v>
      </c>
      <c r="Q3006" s="816">
        <v>7</v>
      </c>
      <c r="R3006" s="816">
        <v>17</v>
      </c>
    </row>
    <row r="3007" spans="16:18" ht="15">
      <c r="P3007" s="815" t="s">
        <v>888</v>
      </c>
      <c r="Q3007" s="816">
        <v>8</v>
      </c>
      <c r="R3007" s="816">
        <v>15</v>
      </c>
    </row>
    <row r="3008" spans="16:18" ht="15">
      <c r="P3008" s="815" t="s">
        <v>888</v>
      </c>
      <c r="Q3008" s="816">
        <v>9</v>
      </c>
      <c r="R3008" s="816">
        <v>5</v>
      </c>
    </row>
    <row r="3009" spans="16:18" ht="15">
      <c r="P3009" s="815" t="s">
        <v>888</v>
      </c>
      <c r="Q3009" s="816">
        <v>10</v>
      </c>
      <c r="R3009" s="816">
        <v>4</v>
      </c>
    </row>
    <row r="3010" spans="16:18" ht="15">
      <c r="P3010" s="815" t="s">
        <v>888</v>
      </c>
      <c r="Q3010" s="816">
        <v>11</v>
      </c>
      <c r="R3010" s="816">
        <v>2</v>
      </c>
    </row>
    <row r="3011" spans="16:18" ht="15">
      <c r="P3011" s="815" t="s">
        <v>888</v>
      </c>
      <c r="Q3011" s="816">
        <v>12</v>
      </c>
      <c r="R3011" s="816">
        <v>2</v>
      </c>
    </row>
    <row r="3012" spans="16:18" ht="15">
      <c r="P3012" s="815" t="s">
        <v>890</v>
      </c>
      <c r="Q3012" s="816">
        <v>1</v>
      </c>
      <c r="R3012" s="816">
        <v>5</v>
      </c>
    </row>
    <row r="3013" spans="16:18" ht="15">
      <c r="P3013" s="815" t="s">
        <v>890</v>
      </c>
      <c r="Q3013" s="816">
        <v>2</v>
      </c>
      <c r="R3013" s="816">
        <v>3</v>
      </c>
    </row>
    <row r="3014" spans="16:18" ht="15">
      <c r="P3014" s="815" t="s">
        <v>890</v>
      </c>
      <c r="Q3014" s="816">
        <v>3</v>
      </c>
      <c r="R3014" s="816">
        <v>1</v>
      </c>
    </row>
    <row r="3015" spans="16:18" ht="15">
      <c r="P3015" s="815" t="s">
        <v>890</v>
      </c>
      <c r="Q3015" s="816">
        <v>4</v>
      </c>
      <c r="R3015" s="816">
        <v>22</v>
      </c>
    </row>
    <row r="3016" spans="16:18" ht="15">
      <c r="P3016" s="815" t="s">
        <v>890</v>
      </c>
      <c r="Q3016" s="816">
        <v>5</v>
      </c>
      <c r="R3016" s="816">
        <v>5</v>
      </c>
    </row>
    <row r="3017" spans="16:18" ht="15">
      <c r="P3017" s="815" t="s">
        <v>890</v>
      </c>
      <c r="Q3017" s="816">
        <v>7</v>
      </c>
      <c r="R3017" s="816">
        <v>2</v>
      </c>
    </row>
    <row r="3018" spans="16:18" ht="15">
      <c r="P3018" s="815" t="s">
        <v>890</v>
      </c>
      <c r="Q3018" s="816">
        <v>8</v>
      </c>
      <c r="R3018" s="816">
        <v>2</v>
      </c>
    </row>
    <row r="3019" spans="16:18" ht="15">
      <c r="P3019" s="815" t="s">
        <v>890</v>
      </c>
      <c r="Q3019" s="816">
        <v>10</v>
      </c>
      <c r="R3019" s="816">
        <v>1</v>
      </c>
    </row>
    <row r="3020" spans="16:18" ht="15">
      <c r="P3020" s="815" t="s">
        <v>892</v>
      </c>
      <c r="Q3020" s="816">
        <v>2</v>
      </c>
      <c r="R3020" s="816">
        <v>1</v>
      </c>
    </row>
    <row r="3021" spans="16:18" ht="15">
      <c r="P3021" s="815" t="s">
        <v>892</v>
      </c>
      <c r="Q3021" s="816">
        <v>4</v>
      </c>
      <c r="R3021" s="816">
        <v>1</v>
      </c>
    </row>
    <row r="3022" spans="16:18" ht="15">
      <c r="P3022" s="815" t="s">
        <v>893</v>
      </c>
      <c r="Q3022" s="816">
        <v>2</v>
      </c>
      <c r="R3022" s="816">
        <v>2</v>
      </c>
    </row>
    <row r="3023" spans="16:18" ht="15">
      <c r="P3023" s="815" t="s">
        <v>893</v>
      </c>
      <c r="Q3023" s="816">
        <v>3</v>
      </c>
      <c r="R3023" s="816">
        <v>1</v>
      </c>
    </row>
    <row r="3024" spans="16:18" ht="15">
      <c r="P3024" s="815" t="s">
        <v>893</v>
      </c>
      <c r="Q3024" s="816">
        <v>4</v>
      </c>
      <c r="R3024" s="816">
        <v>4</v>
      </c>
    </row>
    <row r="3025" spans="16:18" ht="15">
      <c r="P3025" s="815" t="s">
        <v>893</v>
      </c>
      <c r="Q3025" s="816">
        <v>6</v>
      </c>
      <c r="R3025" s="816">
        <v>2</v>
      </c>
    </row>
    <row r="3026" spans="16:18" ht="15">
      <c r="P3026" s="815" t="s">
        <v>894</v>
      </c>
      <c r="Q3026" s="816">
        <v>0</v>
      </c>
      <c r="R3026" s="816">
        <v>1</v>
      </c>
    </row>
    <row r="3027" spans="16:18" ht="15">
      <c r="P3027" s="815" t="s">
        <v>894</v>
      </c>
      <c r="Q3027" s="816">
        <v>1</v>
      </c>
      <c r="R3027" s="816">
        <v>7</v>
      </c>
    </row>
    <row r="3028" spans="16:18" ht="15">
      <c r="P3028" s="815" t="s">
        <v>894</v>
      </c>
      <c r="Q3028" s="816">
        <v>2</v>
      </c>
      <c r="R3028" s="816">
        <v>24</v>
      </c>
    </row>
    <row r="3029" spans="16:18" ht="15">
      <c r="P3029" s="815" t="s">
        <v>894</v>
      </c>
      <c r="Q3029" s="816">
        <v>3</v>
      </c>
      <c r="R3029" s="816">
        <v>12</v>
      </c>
    </row>
    <row r="3030" spans="16:18" ht="15">
      <c r="P3030" s="815" t="s">
        <v>894</v>
      </c>
      <c r="Q3030" s="816">
        <v>4</v>
      </c>
      <c r="R3030" s="816">
        <v>87</v>
      </c>
    </row>
    <row r="3031" spans="16:18" ht="15">
      <c r="P3031" s="815" t="s">
        <v>894</v>
      </c>
      <c r="Q3031" s="816">
        <v>5</v>
      </c>
      <c r="R3031" s="816">
        <v>6</v>
      </c>
    </row>
    <row r="3032" spans="16:18" ht="15">
      <c r="P3032" s="815" t="s">
        <v>894</v>
      </c>
      <c r="Q3032" s="816">
        <v>6</v>
      </c>
      <c r="R3032" s="816">
        <v>10</v>
      </c>
    </row>
    <row r="3033" spans="16:18" ht="15">
      <c r="P3033" s="815" t="s">
        <v>894</v>
      </c>
      <c r="Q3033" s="816">
        <v>7</v>
      </c>
      <c r="R3033" s="816">
        <v>8</v>
      </c>
    </row>
    <row r="3034" spans="16:18" ht="15">
      <c r="P3034" s="815" t="s">
        <v>894</v>
      </c>
      <c r="Q3034" s="816">
        <v>8</v>
      </c>
      <c r="R3034" s="816">
        <v>4</v>
      </c>
    </row>
    <row r="3035" spans="16:18" ht="15">
      <c r="P3035" s="815" t="s">
        <v>894</v>
      </c>
      <c r="Q3035" s="816">
        <v>9</v>
      </c>
      <c r="R3035" s="816">
        <v>4</v>
      </c>
    </row>
    <row r="3036" spans="16:18" ht="15">
      <c r="P3036" s="815" t="s">
        <v>894</v>
      </c>
      <c r="Q3036" s="816">
        <v>10</v>
      </c>
      <c r="R3036" s="816">
        <v>1</v>
      </c>
    </row>
    <row r="3037" spans="16:18" ht="15">
      <c r="P3037" s="815" t="s">
        <v>894</v>
      </c>
      <c r="Q3037" s="816">
        <v>11</v>
      </c>
      <c r="R3037" s="816">
        <v>2</v>
      </c>
    </row>
    <row r="3038" spans="16:18" ht="15">
      <c r="P3038" s="815" t="s">
        <v>894</v>
      </c>
      <c r="Q3038" s="816">
        <v>12</v>
      </c>
      <c r="R3038" s="816">
        <v>1</v>
      </c>
    </row>
    <row r="3039" spans="16:18" ht="15">
      <c r="P3039" s="815" t="s">
        <v>895</v>
      </c>
      <c r="Q3039" s="816">
        <v>1</v>
      </c>
      <c r="R3039" s="816">
        <v>2</v>
      </c>
    </row>
    <row r="3040" spans="16:18" ht="15">
      <c r="P3040" s="815" t="s">
        <v>895</v>
      </c>
      <c r="Q3040" s="816">
        <v>2</v>
      </c>
      <c r="R3040" s="816">
        <v>1</v>
      </c>
    </row>
    <row r="3041" spans="16:18" ht="15">
      <c r="P3041" s="815" t="s">
        <v>895</v>
      </c>
      <c r="Q3041" s="816">
        <v>3</v>
      </c>
      <c r="R3041" s="816">
        <v>1</v>
      </c>
    </row>
    <row r="3042" spans="16:18" ht="15">
      <c r="P3042" s="815" t="s">
        <v>895</v>
      </c>
      <c r="Q3042" s="816">
        <v>4</v>
      </c>
      <c r="R3042" s="816">
        <v>5</v>
      </c>
    </row>
    <row r="3043" spans="16:18" ht="15">
      <c r="P3043" s="815" t="s">
        <v>895</v>
      </c>
      <c r="Q3043" s="816">
        <v>5</v>
      </c>
      <c r="R3043" s="816">
        <v>1</v>
      </c>
    </row>
    <row r="3044" spans="16:18" ht="15">
      <c r="P3044" s="815" t="s">
        <v>895</v>
      </c>
      <c r="Q3044" s="816">
        <v>6</v>
      </c>
      <c r="R3044" s="816">
        <v>1</v>
      </c>
    </row>
    <row r="3045" spans="16:18" ht="15">
      <c r="P3045" s="815" t="s">
        <v>897</v>
      </c>
      <c r="Q3045" s="816">
        <v>0</v>
      </c>
      <c r="R3045" s="816">
        <v>33</v>
      </c>
    </row>
    <row r="3046" spans="16:18" ht="15">
      <c r="P3046" s="815" t="s">
        <v>897</v>
      </c>
      <c r="Q3046" s="816">
        <v>1</v>
      </c>
      <c r="R3046" s="816">
        <v>122</v>
      </c>
    </row>
    <row r="3047" spans="16:18" ht="15">
      <c r="P3047" s="815" t="s">
        <v>897</v>
      </c>
      <c r="Q3047" s="816">
        <v>2</v>
      </c>
      <c r="R3047" s="816">
        <v>285</v>
      </c>
    </row>
    <row r="3048" spans="16:18" ht="15">
      <c r="P3048" s="815" t="s">
        <v>897</v>
      </c>
      <c r="Q3048" s="816">
        <v>3</v>
      </c>
      <c r="R3048" s="816">
        <v>138</v>
      </c>
    </row>
    <row r="3049" spans="16:18" ht="15">
      <c r="P3049" s="815" t="s">
        <v>897</v>
      </c>
      <c r="Q3049" s="816">
        <v>4</v>
      </c>
      <c r="R3049" s="816">
        <v>1092</v>
      </c>
    </row>
    <row r="3050" spans="16:18" ht="15">
      <c r="P3050" s="815" t="s">
        <v>897</v>
      </c>
      <c r="Q3050" s="816">
        <v>5</v>
      </c>
      <c r="R3050" s="816">
        <v>113</v>
      </c>
    </row>
    <row r="3051" spans="16:18" ht="15">
      <c r="P3051" s="815" t="s">
        <v>897</v>
      </c>
      <c r="Q3051" s="816">
        <v>6</v>
      </c>
      <c r="R3051" s="816">
        <v>138</v>
      </c>
    </row>
    <row r="3052" spans="16:18" ht="15">
      <c r="P3052" s="815" t="s">
        <v>897</v>
      </c>
      <c r="Q3052" s="816">
        <v>7</v>
      </c>
      <c r="R3052" s="816">
        <v>95</v>
      </c>
    </row>
    <row r="3053" spans="16:18" ht="15">
      <c r="P3053" s="815" t="s">
        <v>897</v>
      </c>
      <c r="Q3053" s="816">
        <v>8</v>
      </c>
      <c r="R3053" s="816">
        <v>67</v>
      </c>
    </row>
    <row r="3054" spans="16:18" ht="15">
      <c r="P3054" s="815" t="s">
        <v>897</v>
      </c>
      <c r="Q3054" s="816">
        <v>9</v>
      </c>
      <c r="R3054" s="816">
        <v>28</v>
      </c>
    </row>
    <row r="3055" spans="16:18" ht="15">
      <c r="P3055" s="815" t="s">
        <v>897</v>
      </c>
      <c r="Q3055" s="816">
        <v>10</v>
      </c>
      <c r="R3055" s="816">
        <v>12</v>
      </c>
    </row>
    <row r="3056" spans="16:18" ht="15">
      <c r="P3056" s="815" t="s">
        <v>897</v>
      </c>
      <c r="Q3056" s="816">
        <v>11</v>
      </c>
      <c r="R3056" s="816">
        <v>7</v>
      </c>
    </row>
    <row r="3057" spans="16:18" ht="15">
      <c r="P3057" s="815" t="s">
        <v>897</v>
      </c>
      <c r="Q3057" s="816">
        <v>12</v>
      </c>
      <c r="R3057" s="816">
        <v>18</v>
      </c>
    </row>
    <row r="3058" spans="16:18" ht="15">
      <c r="P3058" s="815" t="s">
        <v>899</v>
      </c>
      <c r="Q3058" s="816">
        <v>0</v>
      </c>
      <c r="R3058" s="816">
        <v>1</v>
      </c>
    </row>
    <row r="3059" spans="16:18" ht="15">
      <c r="P3059" s="815" t="s">
        <v>899</v>
      </c>
      <c r="Q3059" s="816">
        <v>2</v>
      </c>
      <c r="R3059" s="816">
        <v>2</v>
      </c>
    </row>
    <row r="3060" spans="16:18" ht="15">
      <c r="P3060" s="815" t="s">
        <v>899</v>
      </c>
      <c r="Q3060" s="816">
        <v>4</v>
      </c>
      <c r="R3060" s="816">
        <v>3</v>
      </c>
    </row>
    <row r="3061" spans="16:18" ht="15">
      <c r="P3061" s="815" t="s">
        <v>899</v>
      </c>
      <c r="Q3061" s="816">
        <v>7</v>
      </c>
      <c r="R3061" s="816">
        <v>1</v>
      </c>
    </row>
    <row r="3062" spans="16:18" ht="15">
      <c r="P3062" s="815" t="s">
        <v>901</v>
      </c>
      <c r="Q3062" s="816">
        <v>2</v>
      </c>
      <c r="R3062" s="816">
        <v>1</v>
      </c>
    </row>
    <row r="3063" spans="16:18" ht="15">
      <c r="P3063" s="815" t="s">
        <v>901</v>
      </c>
      <c r="Q3063" s="816">
        <v>4</v>
      </c>
      <c r="R3063" s="816">
        <v>2</v>
      </c>
    </row>
    <row r="3064" spans="16:18" ht="15">
      <c r="P3064" s="815" t="s">
        <v>901</v>
      </c>
      <c r="Q3064" s="816">
        <v>5</v>
      </c>
      <c r="R3064" s="816">
        <v>2</v>
      </c>
    </row>
    <row r="3065" spans="16:18" ht="15">
      <c r="P3065" s="815" t="s">
        <v>901</v>
      </c>
      <c r="Q3065" s="816">
        <v>8</v>
      </c>
      <c r="R3065" s="816">
        <v>1</v>
      </c>
    </row>
    <row r="3066" spans="16:18" ht="15">
      <c r="P3066" s="815" t="s">
        <v>903</v>
      </c>
      <c r="Q3066" s="816">
        <v>1</v>
      </c>
      <c r="R3066" s="816">
        <v>2</v>
      </c>
    </row>
    <row r="3067" spans="16:18" ht="15">
      <c r="P3067" s="815" t="s">
        <v>903</v>
      </c>
      <c r="Q3067" s="816">
        <v>2</v>
      </c>
      <c r="R3067" s="816">
        <v>5</v>
      </c>
    </row>
    <row r="3068" spans="16:18" ht="15">
      <c r="P3068" s="815" t="s">
        <v>903</v>
      </c>
      <c r="Q3068" s="816">
        <v>3</v>
      </c>
      <c r="R3068" s="816">
        <v>1</v>
      </c>
    </row>
    <row r="3069" spans="16:18" ht="15">
      <c r="P3069" s="815" t="s">
        <v>903</v>
      </c>
      <c r="Q3069" s="816">
        <v>4</v>
      </c>
      <c r="R3069" s="816">
        <v>22</v>
      </c>
    </row>
    <row r="3070" spans="16:18" ht="15">
      <c r="P3070" s="815" t="s">
        <v>903</v>
      </c>
      <c r="Q3070" s="816">
        <v>5</v>
      </c>
      <c r="R3070" s="816">
        <v>5</v>
      </c>
    </row>
    <row r="3071" spans="16:18" ht="15">
      <c r="P3071" s="815" t="s">
        <v>903</v>
      </c>
      <c r="Q3071" s="816">
        <v>6</v>
      </c>
      <c r="R3071" s="816">
        <v>1</v>
      </c>
    </row>
    <row r="3072" spans="16:18" ht="15">
      <c r="P3072" s="815" t="s">
        <v>903</v>
      </c>
      <c r="Q3072" s="816">
        <v>7</v>
      </c>
      <c r="R3072" s="816">
        <v>2</v>
      </c>
    </row>
    <row r="3073" spans="16:18" ht="15">
      <c r="P3073" s="815" t="s">
        <v>903</v>
      </c>
      <c r="Q3073" s="816">
        <v>8</v>
      </c>
      <c r="R3073" s="816">
        <v>1</v>
      </c>
    </row>
    <row r="3074" spans="16:18" ht="15">
      <c r="P3074" s="815" t="s">
        <v>905</v>
      </c>
      <c r="Q3074" s="816">
        <v>4</v>
      </c>
      <c r="R3074" s="816">
        <v>3</v>
      </c>
    </row>
    <row r="3075" spans="16:18" ht="15">
      <c r="P3075" s="815" t="s">
        <v>907</v>
      </c>
      <c r="Q3075" s="816">
        <v>0</v>
      </c>
      <c r="R3075" s="816">
        <v>1</v>
      </c>
    </row>
    <row r="3076" spans="16:18" ht="15">
      <c r="P3076" s="815" t="s">
        <v>907</v>
      </c>
      <c r="Q3076" s="816">
        <v>1</v>
      </c>
      <c r="R3076" s="816">
        <v>1</v>
      </c>
    </row>
    <row r="3077" spans="16:18" ht="15">
      <c r="P3077" s="815" t="s">
        <v>907</v>
      </c>
      <c r="Q3077" s="816">
        <v>2</v>
      </c>
      <c r="R3077" s="816">
        <v>3</v>
      </c>
    </row>
    <row r="3078" spans="16:18" ht="15">
      <c r="P3078" s="815" t="s">
        <v>907</v>
      </c>
      <c r="Q3078" s="816">
        <v>3</v>
      </c>
      <c r="R3078" s="816">
        <v>2</v>
      </c>
    </row>
    <row r="3079" spans="16:18" ht="15">
      <c r="P3079" s="815" t="s">
        <v>907</v>
      </c>
      <c r="Q3079" s="816">
        <v>4</v>
      </c>
      <c r="R3079" s="816">
        <v>14</v>
      </c>
    </row>
    <row r="3080" spans="16:18" ht="15">
      <c r="P3080" s="815" t="s">
        <v>907</v>
      </c>
      <c r="Q3080" s="816">
        <v>5</v>
      </c>
      <c r="R3080" s="816">
        <v>1</v>
      </c>
    </row>
    <row r="3081" spans="16:18" ht="15">
      <c r="P3081" s="815" t="s">
        <v>907</v>
      </c>
      <c r="Q3081" s="816">
        <v>6</v>
      </c>
      <c r="R3081" s="816">
        <v>2</v>
      </c>
    </row>
    <row r="3082" spans="16:18" ht="15">
      <c r="P3082" s="815" t="s">
        <v>881</v>
      </c>
      <c r="Q3082" s="816">
        <v>2</v>
      </c>
      <c r="R3082" s="816">
        <v>2</v>
      </c>
    </row>
    <row r="3083" spans="16:18" ht="15">
      <c r="P3083" s="815" t="s">
        <v>881</v>
      </c>
      <c r="Q3083" s="816">
        <v>3</v>
      </c>
      <c r="R3083" s="816">
        <v>1</v>
      </c>
    </row>
    <row r="3084" spans="16:18" ht="15">
      <c r="P3084" s="815" t="s">
        <v>881</v>
      </c>
      <c r="Q3084" s="816">
        <v>4</v>
      </c>
      <c r="R3084" s="816">
        <v>12</v>
      </c>
    </row>
    <row r="3085" spans="16:18" ht="15">
      <c r="P3085" s="815" t="s">
        <v>881</v>
      </c>
      <c r="Q3085" s="816">
        <v>5</v>
      </c>
      <c r="R3085" s="816">
        <v>1</v>
      </c>
    </row>
    <row r="3086" spans="16:18" ht="15">
      <c r="P3086" s="815" t="s">
        <v>881</v>
      </c>
      <c r="Q3086" s="816">
        <v>10</v>
      </c>
      <c r="R3086" s="816">
        <v>1</v>
      </c>
    </row>
    <row r="3087" spans="16:18" ht="15">
      <c r="P3087" s="815" t="s">
        <v>910</v>
      </c>
      <c r="Q3087" s="816">
        <v>4</v>
      </c>
      <c r="R3087" s="816">
        <v>1</v>
      </c>
    </row>
    <row r="3088" spans="16:18" ht="15">
      <c r="P3088" s="815" t="s">
        <v>912</v>
      </c>
      <c r="Q3088" s="816">
        <v>0</v>
      </c>
      <c r="R3088" s="816">
        <v>7</v>
      </c>
    </row>
    <row r="3089" spans="16:18" ht="15">
      <c r="P3089" s="815" t="s">
        <v>912</v>
      </c>
      <c r="Q3089" s="816">
        <v>1</v>
      </c>
      <c r="R3089" s="816">
        <v>23</v>
      </c>
    </row>
    <row r="3090" spans="16:18" ht="15">
      <c r="P3090" s="815" t="s">
        <v>912</v>
      </c>
      <c r="Q3090" s="816">
        <v>2</v>
      </c>
      <c r="R3090" s="816">
        <v>46</v>
      </c>
    </row>
    <row r="3091" spans="16:18" ht="15">
      <c r="P3091" s="815" t="s">
        <v>912</v>
      </c>
      <c r="Q3091" s="816">
        <v>3</v>
      </c>
      <c r="R3091" s="816">
        <v>27</v>
      </c>
    </row>
    <row r="3092" spans="16:18" ht="15">
      <c r="P3092" s="815" t="s">
        <v>912</v>
      </c>
      <c r="Q3092" s="816">
        <v>4</v>
      </c>
      <c r="R3092" s="816">
        <v>204</v>
      </c>
    </row>
    <row r="3093" spans="16:18" ht="15">
      <c r="P3093" s="815" t="s">
        <v>912</v>
      </c>
      <c r="Q3093" s="816">
        <v>5</v>
      </c>
      <c r="R3093" s="816">
        <v>25</v>
      </c>
    </row>
    <row r="3094" spans="16:18" ht="15">
      <c r="P3094" s="815" t="s">
        <v>912</v>
      </c>
      <c r="Q3094" s="816">
        <v>6</v>
      </c>
      <c r="R3094" s="816">
        <v>20</v>
      </c>
    </row>
    <row r="3095" spans="16:18" ht="15">
      <c r="P3095" s="815" t="s">
        <v>912</v>
      </c>
      <c r="Q3095" s="816">
        <v>7</v>
      </c>
      <c r="R3095" s="816">
        <v>20</v>
      </c>
    </row>
    <row r="3096" spans="16:18" ht="15">
      <c r="P3096" s="815" t="s">
        <v>912</v>
      </c>
      <c r="Q3096" s="816">
        <v>8</v>
      </c>
      <c r="R3096" s="816">
        <v>21</v>
      </c>
    </row>
    <row r="3097" spans="16:18" ht="15">
      <c r="P3097" s="815" t="s">
        <v>912</v>
      </c>
      <c r="Q3097" s="816">
        <v>9</v>
      </c>
      <c r="R3097" s="816">
        <v>5</v>
      </c>
    </row>
    <row r="3098" spans="16:18" ht="15">
      <c r="P3098" s="815" t="s">
        <v>912</v>
      </c>
      <c r="Q3098" s="816">
        <v>10</v>
      </c>
      <c r="R3098" s="816">
        <v>4</v>
      </c>
    </row>
    <row r="3099" spans="16:18" ht="15">
      <c r="P3099" s="815" t="s">
        <v>912</v>
      </c>
      <c r="Q3099" s="816">
        <v>11</v>
      </c>
      <c r="R3099" s="816">
        <v>2</v>
      </c>
    </row>
    <row r="3100" spans="16:18" ht="15">
      <c r="P3100" s="815" t="s">
        <v>912</v>
      </c>
      <c r="Q3100" s="816">
        <v>12</v>
      </c>
      <c r="R3100" s="816">
        <v>3</v>
      </c>
    </row>
    <row r="3101" spans="16:18" ht="15">
      <c r="P3101" s="815" t="s">
        <v>913</v>
      </c>
      <c r="Q3101" s="816">
        <v>4</v>
      </c>
      <c r="R3101" s="816">
        <v>4</v>
      </c>
    </row>
    <row r="3102" spans="16:18" ht="15">
      <c r="P3102" s="815" t="s">
        <v>913</v>
      </c>
      <c r="Q3102" s="816">
        <v>5</v>
      </c>
      <c r="R3102" s="816">
        <v>1</v>
      </c>
    </row>
    <row r="3103" spans="16:18" ht="15">
      <c r="P3103" s="815" t="s">
        <v>913</v>
      </c>
      <c r="Q3103" s="816">
        <v>6</v>
      </c>
      <c r="R3103" s="816">
        <v>1</v>
      </c>
    </row>
    <row r="3104" spans="16:18" ht="15">
      <c r="P3104" s="815" t="s">
        <v>914</v>
      </c>
      <c r="Q3104" s="816">
        <v>1</v>
      </c>
      <c r="R3104" s="816">
        <v>2</v>
      </c>
    </row>
    <row r="3105" spans="16:18" ht="15">
      <c r="P3105" s="815" t="s">
        <v>914</v>
      </c>
      <c r="Q3105" s="816">
        <v>2</v>
      </c>
      <c r="R3105" s="816">
        <v>1</v>
      </c>
    </row>
    <row r="3106" spans="16:18" ht="15">
      <c r="P3106" s="815" t="s">
        <v>914</v>
      </c>
      <c r="Q3106" s="816">
        <v>4</v>
      </c>
      <c r="R3106" s="816">
        <v>9</v>
      </c>
    </row>
    <row r="3107" spans="16:18" ht="15">
      <c r="P3107" s="815" t="s">
        <v>914</v>
      </c>
      <c r="Q3107" s="816">
        <v>6</v>
      </c>
      <c r="R3107" s="816">
        <v>1</v>
      </c>
    </row>
    <row r="3108" spans="16:18" ht="15">
      <c r="P3108" s="815" t="s">
        <v>914</v>
      </c>
      <c r="Q3108" s="816">
        <v>7</v>
      </c>
      <c r="R3108" s="816">
        <v>1</v>
      </c>
    </row>
    <row r="3109" spans="16:18" ht="15">
      <c r="P3109" s="815" t="s">
        <v>868</v>
      </c>
      <c r="Q3109" s="816">
        <v>4</v>
      </c>
      <c r="R3109" s="816">
        <v>2</v>
      </c>
    </row>
    <row r="3110" spans="16:18" ht="15">
      <c r="P3110" s="815" t="s">
        <v>868</v>
      </c>
      <c r="Q3110" s="816">
        <v>6</v>
      </c>
      <c r="R3110" s="816">
        <v>1</v>
      </c>
    </row>
    <row r="3111" spans="16:18" ht="15">
      <c r="P3111" s="815" t="s">
        <v>868</v>
      </c>
      <c r="Q3111" s="816">
        <v>10</v>
      </c>
      <c r="R3111" s="816">
        <v>1</v>
      </c>
    </row>
    <row r="3112" spans="16:18" ht="15">
      <c r="P3112" s="815" t="s">
        <v>868</v>
      </c>
      <c r="Q3112" s="816">
        <v>11</v>
      </c>
      <c r="R3112" s="816">
        <v>1</v>
      </c>
    </row>
    <row r="3113" spans="16:18" ht="15">
      <c r="P3113" s="815" t="s">
        <v>916</v>
      </c>
      <c r="Q3113" s="816">
        <v>1</v>
      </c>
      <c r="R3113" s="816">
        <v>1</v>
      </c>
    </row>
    <row r="3114" spans="16:18" ht="15">
      <c r="P3114" s="815" t="s">
        <v>916</v>
      </c>
      <c r="Q3114" s="816">
        <v>2</v>
      </c>
      <c r="R3114" s="816">
        <v>1</v>
      </c>
    </row>
    <row r="3115" spans="16:18" ht="15">
      <c r="P3115" s="815" t="s">
        <v>916</v>
      </c>
      <c r="Q3115" s="816">
        <v>3</v>
      </c>
      <c r="R3115" s="816">
        <v>3</v>
      </c>
    </row>
    <row r="3116" spans="16:18" ht="15">
      <c r="P3116" s="815" t="s">
        <v>916</v>
      </c>
      <c r="Q3116" s="816">
        <v>4</v>
      </c>
      <c r="R3116" s="816">
        <v>5</v>
      </c>
    </row>
    <row r="3117" spans="16:18" ht="15">
      <c r="P3117" s="815" t="s">
        <v>916</v>
      </c>
      <c r="Q3117" s="816">
        <v>6</v>
      </c>
      <c r="R3117" s="816">
        <v>1</v>
      </c>
    </row>
    <row r="3118" spans="16:18" ht="15">
      <c r="P3118" s="815" t="s">
        <v>916</v>
      </c>
      <c r="Q3118" s="816">
        <v>10</v>
      </c>
      <c r="R3118" s="816">
        <v>1</v>
      </c>
    </row>
    <row r="3119" spans="16:18" ht="15">
      <c r="P3119" s="815" t="s">
        <v>896</v>
      </c>
      <c r="Q3119" s="816">
        <v>0</v>
      </c>
      <c r="R3119" s="816">
        <v>3</v>
      </c>
    </row>
    <row r="3120" spans="16:18" ht="15">
      <c r="P3120" s="815" t="s">
        <v>896</v>
      </c>
      <c r="Q3120" s="816">
        <v>1</v>
      </c>
      <c r="R3120" s="816">
        <v>17</v>
      </c>
    </row>
    <row r="3121" spans="16:18" ht="15">
      <c r="P3121" s="815" t="s">
        <v>896</v>
      </c>
      <c r="Q3121" s="816">
        <v>2</v>
      </c>
      <c r="R3121" s="816">
        <v>48</v>
      </c>
    </row>
    <row r="3122" spans="16:18" ht="15">
      <c r="P3122" s="815" t="s">
        <v>896</v>
      </c>
      <c r="Q3122" s="816">
        <v>3</v>
      </c>
      <c r="R3122" s="816">
        <v>23</v>
      </c>
    </row>
    <row r="3123" spans="16:18" ht="15">
      <c r="P3123" s="815" t="s">
        <v>896</v>
      </c>
      <c r="Q3123" s="816">
        <v>4</v>
      </c>
      <c r="R3123" s="816">
        <v>129</v>
      </c>
    </row>
    <row r="3124" spans="16:18" ht="15">
      <c r="P3124" s="815" t="s">
        <v>896</v>
      </c>
      <c r="Q3124" s="816">
        <v>5</v>
      </c>
      <c r="R3124" s="816">
        <v>13</v>
      </c>
    </row>
    <row r="3125" spans="16:18" ht="15">
      <c r="P3125" s="815" t="s">
        <v>896</v>
      </c>
      <c r="Q3125" s="816">
        <v>6</v>
      </c>
      <c r="R3125" s="816">
        <v>6</v>
      </c>
    </row>
    <row r="3126" spans="16:18" ht="15">
      <c r="P3126" s="815" t="s">
        <v>896</v>
      </c>
      <c r="Q3126" s="816">
        <v>7</v>
      </c>
      <c r="R3126" s="816">
        <v>5</v>
      </c>
    </row>
    <row r="3127" spans="16:18" ht="15">
      <c r="P3127" s="815" t="s">
        <v>896</v>
      </c>
      <c r="Q3127" s="816">
        <v>8</v>
      </c>
      <c r="R3127" s="816">
        <v>3</v>
      </c>
    </row>
    <row r="3128" spans="16:18" ht="15">
      <c r="P3128" s="815" t="s">
        <v>919</v>
      </c>
      <c r="Q3128" s="816">
        <v>0</v>
      </c>
      <c r="R3128" s="816">
        <v>2</v>
      </c>
    </row>
    <row r="3129" spans="16:18" ht="15">
      <c r="P3129" s="815" t="s">
        <v>919</v>
      </c>
      <c r="Q3129" s="816">
        <v>1</v>
      </c>
      <c r="R3129" s="816">
        <v>14</v>
      </c>
    </row>
    <row r="3130" spans="16:18" ht="15">
      <c r="P3130" s="815" t="s">
        <v>919</v>
      </c>
      <c r="Q3130" s="816">
        <v>2</v>
      </c>
      <c r="R3130" s="816">
        <v>35</v>
      </c>
    </row>
    <row r="3131" spans="16:18" ht="15">
      <c r="P3131" s="815" t="s">
        <v>919</v>
      </c>
      <c r="Q3131" s="816">
        <v>3</v>
      </c>
      <c r="R3131" s="816">
        <v>12</v>
      </c>
    </row>
    <row r="3132" spans="16:18" ht="15">
      <c r="P3132" s="815" t="s">
        <v>919</v>
      </c>
      <c r="Q3132" s="816">
        <v>4</v>
      </c>
      <c r="R3132" s="816">
        <v>126</v>
      </c>
    </row>
    <row r="3133" spans="16:18" ht="15">
      <c r="P3133" s="815" t="s">
        <v>919</v>
      </c>
      <c r="Q3133" s="816">
        <v>5</v>
      </c>
      <c r="R3133" s="816">
        <v>10</v>
      </c>
    </row>
    <row r="3134" spans="16:18" ht="15">
      <c r="P3134" s="815" t="s">
        <v>919</v>
      </c>
      <c r="Q3134" s="816">
        <v>6</v>
      </c>
      <c r="R3134" s="816">
        <v>10</v>
      </c>
    </row>
    <row r="3135" spans="16:18" ht="15">
      <c r="P3135" s="815" t="s">
        <v>919</v>
      </c>
      <c r="Q3135" s="816">
        <v>7</v>
      </c>
      <c r="R3135" s="816">
        <v>9</v>
      </c>
    </row>
    <row r="3136" spans="16:18" ht="15">
      <c r="P3136" s="815" t="s">
        <v>919</v>
      </c>
      <c r="Q3136" s="816">
        <v>8</v>
      </c>
      <c r="R3136" s="816">
        <v>3</v>
      </c>
    </row>
    <row r="3137" spans="16:18" ht="15">
      <c r="P3137" s="815" t="s">
        <v>919</v>
      </c>
      <c r="Q3137" s="816">
        <v>9</v>
      </c>
      <c r="R3137" s="816">
        <v>2</v>
      </c>
    </row>
    <row r="3138" spans="16:18" ht="15">
      <c r="P3138" s="815" t="s">
        <v>919</v>
      </c>
      <c r="Q3138" s="816">
        <v>10</v>
      </c>
      <c r="R3138" s="816">
        <v>1</v>
      </c>
    </row>
    <row r="3139" spans="16:18" ht="15">
      <c r="P3139" s="815" t="s">
        <v>919</v>
      </c>
      <c r="Q3139" s="816">
        <v>11</v>
      </c>
      <c r="R3139" s="816">
        <v>2</v>
      </c>
    </row>
    <row r="3140" spans="16:18" ht="15">
      <c r="P3140" s="815" t="s">
        <v>919</v>
      </c>
      <c r="Q3140" s="816">
        <v>12</v>
      </c>
      <c r="R3140" s="816">
        <v>2</v>
      </c>
    </row>
    <row r="3141" spans="16:18" ht="15">
      <c r="P3141" s="815" t="s">
        <v>921</v>
      </c>
      <c r="Q3141" s="816">
        <v>2</v>
      </c>
      <c r="R3141" s="816">
        <v>3</v>
      </c>
    </row>
    <row r="3142" spans="16:18" ht="15">
      <c r="P3142" s="815" t="s">
        <v>921</v>
      </c>
      <c r="Q3142" s="816">
        <v>3</v>
      </c>
      <c r="R3142" s="816">
        <v>2</v>
      </c>
    </row>
    <row r="3143" spans="16:18" ht="15">
      <c r="P3143" s="815" t="s">
        <v>921</v>
      </c>
      <c r="Q3143" s="816">
        <v>4</v>
      </c>
      <c r="R3143" s="816">
        <v>6</v>
      </c>
    </row>
    <row r="3144" spans="16:18" ht="15">
      <c r="P3144" s="815" t="s">
        <v>921</v>
      </c>
      <c r="Q3144" s="816">
        <v>5</v>
      </c>
      <c r="R3144" s="816">
        <v>3</v>
      </c>
    </row>
    <row r="3145" spans="16:18" ht="15">
      <c r="P3145" s="815" t="s">
        <v>921</v>
      </c>
      <c r="Q3145" s="816">
        <v>6</v>
      </c>
      <c r="R3145" s="816">
        <v>1</v>
      </c>
    </row>
    <row r="3146" spans="16:18" ht="15">
      <c r="P3146" s="815" t="s">
        <v>921</v>
      </c>
      <c r="Q3146" s="816">
        <v>7</v>
      </c>
      <c r="R3146" s="816">
        <v>2</v>
      </c>
    </row>
    <row r="3147" spans="16:18" ht="15">
      <c r="P3147" s="815" t="s">
        <v>883</v>
      </c>
      <c r="Q3147" s="816">
        <v>0</v>
      </c>
      <c r="R3147" s="816">
        <v>3</v>
      </c>
    </row>
    <row r="3148" spans="16:18" ht="15">
      <c r="P3148" s="815" t="s">
        <v>883</v>
      </c>
      <c r="Q3148" s="816">
        <v>1</v>
      </c>
      <c r="R3148" s="816">
        <v>11</v>
      </c>
    </row>
    <row r="3149" spans="16:18" ht="15">
      <c r="P3149" s="815" t="s">
        <v>883</v>
      </c>
      <c r="Q3149" s="816">
        <v>2</v>
      </c>
      <c r="R3149" s="816">
        <v>30</v>
      </c>
    </row>
    <row r="3150" spans="16:18" ht="15">
      <c r="P3150" s="815" t="s">
        <v>883</v>
      </c>
      <c r="Q3150" s="816">
        <v>3</v>
      </c>
      <c r="R3150" s="816">
        <v>10</v>
      </c>
    </row>
    <row r="3151" spans="16:18" ht="15">
      <c r="P3151" s="815" t="s">
        <v>883</v>
      </c>
      <c r="Q3151" s="816">
        <v>4</v>
      </c>
      <c r="R3151" s="816">
        <v>123</v>
      </c>
    </row>
    <row r="3152" spans="16:18" ht="15">
      <c r="P3152" s="815" t="s">
        <v>883</v>
      </c>
      <c r="Q3152" s="816">
        <v>5</v>
      </c>
      <c r="R3152" s="816">
        <v>10</v>
      </c>
    </row>
    <row r="3153" spans="16:18" ht="15">
      <c r="P3153" s="815" t="s">
        <v>883</v>
      </c>
      <c r="Q3153" s="816">
        <v>6</v>
      </c>
      <c r="R3153" s="816">
        <v>11</v>
      </c>
    </row>
    <row r="3154" spans="16:18" ht="15">
      <c r="P3154" s="815" t="s">
        <v>883</v>
      </c>
      <c r="Q3154" s="816">
        <v>7</v>
      </c>
      <c r="R3154" s="816">
        <v>4</v>
      </c>
    </row>
    <row r="3155" spans="16:18" ht="15">
      <c r="P3155" s="815" t="s">
        <v>883</v>
      </c>
      <c r="Q3155" s="816">
        <v>8</v>
      </c>
      <c r="R3155" s="816">
        <v>6</v>
      </c>
    </row>
    <row r="3156" spans="16:18" ht="15">
      <c r="P3156" s="815" t="s">
        <v>883</v>
      </c>
      <c r="Q3156" s="816">
        <v>9</v>
      </c>
      <c r="R3156" s="816">
        <v>2</v>
      </c>
    </row>
    <row r="3157" spans="16:18" ht="15">
      <c r="P3157" s="815" t="s">
        <v>883</v>
      </c>
      <c r="Q3157" s="816">
        <v>11</v>
      </c>
      <c r="R3157" s="816">
        <v>1</v>
      </c>
    </row>
    <row r="3158" spans="16:18" ht="15">
      <c r="P3158" s="815" t="s">
        <v>883</v>
      </c>
      <c r="Q3158" s="816">
        <v>12</v>
      </c>
      <c r="R3158" s="816">
        <v>1</v>
      </c>
    </row>
    <row r="3159" spans="16:18" ht="15">
      <c r="P3159" s="815" t="s">
        <v>898</v>
      </c>
      <c r="Q3159" s="816">
        <v>0</v>
      </c>
      <c r="R3159" s="816">
        <v>5</v>
      </c>
    </row>
    <row r="3160" spans="16:18" ht="15">
      <c r="P3160" s="815" t="s">
        <v>898</v>
      </c>
      <c r="Q3160" s="816">
        <v>1</v>
      </c>
      <c r="R3160" s="816">
        <v>39</v>
      </c>
    </row>
    <row r="3161" spans="16:18" ht="15">
      <c r="P3161" s="815" t="s">
        <v>898</v>
      </c>
      <c r="Q3161" s="816">
        <v>2</v>
      </c>
      <c r="R3161" s="816">
        <v>83</v>
      </c>
    </row>
    <row r="3162" spans="16:18" ht="15">
      <c r="P3162" s="815" t="s">
        <v>898</v>
      </c>
      <c r="Q3162" s="816">
        <v>3</v>
      </c>
      <c r="R3162" s="816">
        <v>26</v>
      </c>
    </row>
    <row r="3163" spans="16:18" ht="15">
      <c r="P3163" s="815" t="s">
        <v>898</v>
      </c>
      <c r="Q3163" s="816">
        <v>4</v>
      </c>
      <c r="R3163" s="816">
        <v>198</v>
      </c>
    </row>
    <row r="3164" spans="16:18" ht="15">
      <c r="P3164" s="815" t="s">
        <v>898</v>
      </c>
      <c r="Q3164" s="816">
        <v>5</v>
      </c>
      <c r="R3164" s="816">
        <v>22</v>
      </c>
    </row>
    <row r="3165" spans="16:18" ht="15">
      <c r="P3165" s="815" t="s">
        <v>898</v>
      </c>
      <c r="Q3165" s="816">
        <v>6</v>
      </c>
      <c r="R3165" s="816">
        <v>14</v>
      </c>
    </row>
    <row r="3166" spans="16:18" ht="15">
      <c r="P3166" s="815" t="s">
        <v>898</v>
      </c>
      <c r="Q3166" s="816">
        <v>7</v>
      </c>
      <c r="R3166" s="816">
        <v>6</v>
      </c>
    </row>
    <row r="3167" spans="16:18" ht="15">
      <c r="P3167" s="815" t="s">
        <v>898</v>
      </c>
      <c r="Q3167" s="816">
        <v>8</v>
      </c>
      <c r="R3167" s="816">
        <v>3</v>
      </c>
    </row>
    <row r="3168" spans="16:18" ht="15">
      <c r="P3168" s="815" t="s">
        <v>898</v>
      </c>
      <c r="Q3168" s="816">
        <v>9</v>
      </c>
      <c r="R3168" s="816">
        <v>3</v>
      </c>
    </row>
    <row r="3169" spans="16:18" ht="15">
      <c r="P3169" s="815" t="s">
        <v>898</v>
      </c>
      <c r="Q3169" s="816">
        <v>10</v>
      </c>
      <c r="R3169" s="816">
        <v>1</v>
      </c>
    </row>
    <row r="3170" spans="16:18" ht="15">
      <c r="P3170" s="815" t="s">
        <v>898</v>
      </c>
      <c r="Q3170" s="816">
        <v>11</v>
      </c>
      <c r="R3170" s="816">
        <v>2</v>
      </c>
    </row>
    <row r="3171" spans="16:18" ht="15">
      <c r="P3171" s="815" t="s">
        <v>915</v>
      </c>
      <c r="Q3171" s="816">
        <v>4</v>
      </c>
      <c r="R3171" s="816">
        <v>12</v>
      </c>
    </row>
    <row r="3172" spans="16:18" ht="15">
      <c r="P3172" s="815" t="s">
        <v>915</v>
      </c>
      <c r="Q3172" s="816">
        <v>6</v>
      </c>
      <c r="R3172" s="816">
        <v>1</v>
      </c>
    </row>
    <row r="3173" spans="16:18" ht="15">
      <c r="P3173" s="815" t="s">
        <v>915</v>
      </c>
      <c r="Q3173" s="816">
        <v>10</v>
      </c>
      <c r="R3173" s="816">
        <v>2</v>
      </c>
    </row>
    <row r="3174" spans="16:18" ht="15">
      <c r="P3174" s="815" t="s">
        <v>926</v>
      </c>
      <c r="Q3174" s="816">
        <v>1</v>
      </c>
      <c r="R3174" s="816">
        <v>1</v>
      </c>
    </row>
    <row r="3175" spans="16:18" ht="15">
      <c r="P3175" s="815" t="s">
        <v>926</v>
      </c>
      <c r="Q3175" s="816">
        <v>2</v>
      </c>
      <c r="R3175" s="816">
        <v>6</v>
      </c>
    </row>
    <row r="3176" spans="16:18" ht="15">
      <c r="P3176" s="815" t="s">
        <v>926</v>
      </c>
      <c r="Q3176" s="816">
        <v>3</v>
      </c>
      <c r="R3176" s="816">
        <v>1</v>
      </c>
    </row>
    <row r="3177" spans="16:18" ht="15">
      <c r="P3177" s="815" t="s">
        <v>926</v>
      </c>
      <c r="Q3177" s="816">
        <v>4</v>
      </c>
      <c r="R3177" s="816">
        <v>18</v>
      </c>
    </row>
    <row r="3178" spans="16:18" ht="15">
      <c r="P3178" s="815" t="s">
        <v>926</v>
      </c>
      <c r="Q3178" s="816">
        <v>6</v>
      </c>
      <c r="R3178" s="816">
        <v>2</v>
      </c>
    </row>
    <row r="3179" spans="16:18" ht="15">
      <c r="P3179" s="815" t="s">
        <v>926</v>
      </c>
      <c r="Q3179" s="816">
        <v>8</v>
      </c>
      <c r="R3179" s="816">
        <v>1</v>
      </c>
    </row>
    <row r="3180" spans="16:18" ht="15">
      <c r="P3180" s="815" t="s">
        <v>927</v>
      </c>
      <c r="Q3180" s="816">
        <v>1</v>
      </c>
      <c r="R3180" s="816">
        <v>3</v>
      </c>
    </row>
    <row r="3181" spans="16:18" ht="15">
      <c r="P3181" s="815" t="s">
        <v>927</v>
      </c>
      <c r="Q3181" s="816">
        <v>2</v>
      </c>
      <c r="R3181" s="816">
        <v>1</v>
      </c>
    </row>
    <row r="3182" spans="16:18" ht="15">
      <c r="P3182" s="815" t="s">
        <v>927</v>
      </c>
      <c r="Q3182" s="816">
        <v>3</v>
      </c>
      <c r="R3182" s="816">
        <v>2</v>
      </c>
    </row>
    <row r="3183" spans="16:18" ht="15">
      <c r="P3183" s="815" t="s">
        <v>927</v>
      </c>
      <c r="Q3183" s="816">
        <v>4</v>
      </c>
      <c r="R3183" s="816">
        <v>7</v>
      </c>
    </row>
    <row r="3184" spans="16:18" ht="15">
      <c r="P3184" s="815" t="s">
        <v>928</v>
      </c>
      <c r="Q3184" s="816">
        <v>1</v>
      </c>
      <c r="R3184" s="816">
        <v>2</v>
      </c>
    </row>
    <row r="3185" spans="16:18" ht="15">
      <c r="P3185" s="815" t="s">
        <v>928</v>
      </c>
      <c r="Q3185" s="816">
        <v>2</v>
      </c>
      <c r="R3185" s="816">
        <v>1</v>
      </c>
    </row>
    <row r="3186" spans="16:18" ht="15">
      <c r="P3186" s="815" t="s">
        <v>928</v>
      </c>
      <c r="Q3186" s="816">
        <v>4</v>
      </c>
      <c r="R3186" s="816">
        <v>17</v>
      </c>
    </row>
    <row r="3187" spans="16:18" ht="15">
      <c r="P3187" s="815" t="s">
        <v>928</v>
      </c>
      <c r="Q3187" s="816">
        <v>5</v>
      </c>
      <c r="R3187" s="816">
        <v>2</v>
      </c>
    </row>
    <row r="3188" spans="16:18" ht="15">
      <c r="P3188" s="815" t="s">
        <v>928</v>
      </c>
      <c r="Q3188" s="816">
        <v>6</v>
      </c>
      <c r="R3188" s="816">
        <v>1</v>
      </c>
    </row>
    <row r="3189" spans="16:18" ht="15">
      <c r="P3189" s="815" t="s">
        <v>928</v>
      </c>
      <c r="Q3189" s="816">
        <v>7</v>
      </c>
      <c r="R3189" s="816">
        <v>2</v>
      </c>
    </row>
    <row r="3190" spans="16:18" ht="15">
      <c r="P3190" s="815" t="s">
        <v>929</v>
      </c>
      <c r="Q3190" s="816">
        <v>0</v>
      </c>
      <c r="R3190" s="816">
        <v>4</v>
      </c>
    </row>
    <row r="3191" spans="16:18" ht="15">
      <c r="P3191" s="815" t="s">
        <v>929</v>
      </c>
      <c r="Q3191" s="816">
        <v>1</v>
      </c>
      <c r="R3191" s="816">
        <v>9</v>
      </c>
    </row>
    <row r="3192" spans="16:18" ht="15">
      <c r="P3192" s="815" t="s">
        <v>929</v>
      </c>
      <c r="Q3192" s="816">
        <v>2</v>
      </c>
      <c r="R3192" s="816">
        <v>33</v>
      </c>
    </row>
    <row r="3193" spans="16:18" ht="15">
      <c r="P3193" s="815" t="s">
        <v>929</v>
      </c>
      <c r="Q3193" s="816">
        <v>3</v>
      </c>
      <c r="R3193" s="816">
        <v>11</v>
      </c>
    </row>
    <row r="3194" spans="16:18" ht="15">
      <c r="P3194" s="815" t="s">
        <v>929</v>
      </c>
      <c r="Q3194" s="816">
        <v>4</v>
      </c>
      <c r="R3194" s="816">
        <v>110</v>
      </c>
    </row>
    <row r="3195" spans="16:18" ht="15">
      <c r="P3195" s="815" t="s">
        <v>929</v>
      </c>
      <c r="Q3195" s="816">
        <v>5</v>
      </c>
      <c r="R3195" s="816">
        <v>9</v>
      </c>
    </row>
    <row r="3196" spans="16:18" ht="15">
      <c r="P3196" s="815" t="s">
        <v>929</v>
      </c>
      <c r="Q3196" s="816">
        <v>6</v>
      </c>
      <c r="R3196" s="816">
        <v>8</v>
      </c>
    </row>
    <row r="3197" spans="16:18" ht="15">
      <c r="P3197" s="815" t="s">
        <v>929</v>
      </c>
      <c r="Q3197" s="816">
        <v>7</v>
      </c>
      <c r="R3197" s="816">
        <v>14</v>
      </c>
    </row>
    <row r="3198" spans="16:18" ht="15">
      <c r="P3198" s="815" t="s">
        <v>929</v>
      </c>
      <c r="Q3198" s="816">
        <v>8</v>
      </c>
      <c r="R3198" s="816">
        <v>4</v>
      </c>
    </row>
    <row r="3199" spans="16:18" ht="15">
      <c r="P3199" s="815" t="s">
        <v>929</v>
      </c>
      <c r="Q3199" s="816">
        <v>9</v>
      </c>
      <c r="R3199" s="816">
        <v>4</v>
      </c>
    </row>
    <row r="3200" spans="16:18" ht="15">
      <c r="P3200" s="815" t="s">
        <v>929</v>
      </c>
      <c r="Q3200" s="816">
        <v>10</v>
      </c>
      <c r="R3200" s="816">
        <v>2</v>
      </c>
    </row>
    <row r="3201" spans="16:18" ht="15">
      <c r="P3201" s="815" t="s">
        <v>929</v>
      </c>
      <c r="Q3201" s="816">
        <v>11</v>
      </c>
      <c r="R3201" s="816">
        <v>1</v>
      </c>
    </row>
    <row r="3202" spans="16:18" ht="15">
      <c r="P3202" s="815" t="s">
        <v>930</v>
      </c>
      <c r="Q3202" s="816">
        <v>0</v>
      </c>
      <c r="R3202" s="816">
        <v>1</v>
      </c>
    </row>
    <row r="3203" spans="16:18" ht="15">
      <c r="P3203" s="815" t="s">
        <v>930</v>
      </c>
      <c r="Q3203" s="816">
        <v>2</v>
      </c>
      <c r="R3203" s="816">
        <v>2</v>
      </c>
    </row>
    <row r="3204" spans="16:18" ht="15">
      <c r="P3204" s="815" t="s">
        <v>930</v>
      </c>
      <c r="Q3204" s="816">
        <v>3</v>
      </c>
      <c r="R3204" s="816">
        <v>1</v>
      </c>
    </row>
    <row r="3205" spans="16:18" ht="15">
      <c r="P3205" s="815" t="s">
        <v>930</v>
      </c>
      <c r="Q3205" s="816">
        <v>4</v>
      </c>
      <c r="R3205" s="816">
        <v>25</v>
      </c>
    </row>
    <row r="3206" spans="16:18" ht="15">
      <c r="P3206" s="815" t="s">
        <v>930</v>
      </c>
      <c r="Q3206" s="816">
        <v>6</v>
      </c>
      <c r="R3206" s="816">
        <v>1</v>
      </c>
    </row>
    <row r="3207" spans="16:18" ht="15">
      <c r="P3207" s="815" t="s">
        <v>931</v>
      </c>
      <c r="Q3207" s="816">
        <v>1</v>
      </c>
      <c r="R3207" s="816">
        <v>2</v>
      </c>
    </row>
    <row r="3208" spans="16:18" ht="15">
      <c r="P3208" s="815" t="s">
        <v>931</v>
      </c>
      <c r="Q3208" s="816">
        <v>2</v>
      </c>
      <c r="R3208" s="816">
        <v>13</v>
      </c>
    </row>
    <row r="3209" spans="16:18" ht="15">
      <c r="P3209" s="815" t="s">
        <v>931</v>
      </c>
      <c r="Q3209" s="816">
        <v>3</v>
      </c>
      <c r="R3209" s="816">
        <v>7</v>
      </c>
    </row>
    <row r="3210" spans="16:18" ht="15">
      <c r="P3210" s="815" t="s">
        <v>931</v>
      </c>
      <c r="Q3210" s="816">
        <v>4</v>
      </c>
      <c r="R3210" s="816">
        <v>28</v>
      </c>
    </row>
    <row r="3211" spans="16:18" ht="15">
      <c r="P3211" s="815" t="s">
        <v>931</v>
      </c>
      <c r="Q3211" s="816">
        <v>5</v>
      </c>
      <c r="R3211" s="816">
        <v>1</v>
      </c>
    </row>
    <row r="3212" spans="16:18" ht="15">
      <c r="P3212" s="815" t="s">
        <v>931</v>
      </c>
      <c r="Q3212" s="816">
        <v>6</v>
      </c>
      <c r="R3212" s="816">
        <v>2</v>
      </c>
    </row>
    <row r="3213" spans="16:18" ht="15">
      <c r="P3213" s="815" t="s">
        <v>931</v>
      </c>
      <c r="Q3213" s="816">
        <v>7</v>
      </c>
      <c r="R3213" s="816">
        <v>3</v>
      </c>
    </row>
    <row r="3214" spans="16:18" ht="15">
      <c r="P3214" s="815" t="s">
        <v>931</v>
      </c>
      <c r="Q3214" s="816">
        <v>8</v>
      </c>
      <c r="R3214" s="816">
        <v>1</v>
      </c>
    </row>
    <row r="3215" spans="16:18" ht="15">
      <c r="P3215" s="815" t="s">
        <v>931</v>
      </c>
      <c r="Q3215" s="816">
        <v>9</v>
      </c>
      <c r="R3215" s="816">
        <v>2</v>
      </c>
    </row>
    <row r="3216" spans="16:18" ht="15">
      <c r="P3216" s="815" t="s">
        <v>931</v>
      </c>
      <c r="Q3216" s="816">
        <v>10</v>
      </c>
      <c r="R3216" s="816">
        <v>1</v>
      </c>
    </row>
    <row r="3217" spans="16:18" ht="15">
      <c r="P3217" s="815" t="s">
        <v>932</v>
      </c>
      <c r="Q3217" s="816">
        <v>2</v>
      </c>
      <c r="R3217" s="816">
        <v>1</v>
      </c>
    </row>
    <row r="3218" spans="16:18" ht="15">
      <c r="P3218" s="815" t="s">
        <v>932</v>
      </c>
      <c r="Q3218" s="816">
        <v>4</v>
      </c>
      <c r="R3218" s="816">
        <v>2</v>
      </c>
    </row>
    <row r="3219" spans="16:18" ht="15">
      <c r="P3219" s="815" t="s">
        <v>932</v>
      </c>
      <c r="Q3219" s="816">
        <v>9</v>
      </c>
      <c r="R3219" s="816">
        <v>1</v>
      </c>
    </row>
    <row r="3220" spans="16:18" ht="15">
      <c r="P3220" s="815" t="s">
        <v>932</v>
      </c>
      <c r="Q3220" s="816">
        <v>10</v>
      </c>
      <c r="R3220" s="816">
        <v>1</v>
      </c>
    </row>
    <row r="3221" spans="16:18" ht="15">
      <c r="P3221" s="815" t="s">
        <v>885</v>
      </c>
      <c r="Q3221" s="816">
        <v>1</v>
      </c>
      <c r="R3221" s="816">
        <v>5</v>
      </c>
    </row>
    <row r="3222" spans="16:18" ht="15">
      <c r="P3222" s="815" t="s">
        <v>885</v>
      </c>
      <c r="Q3222" s="816">
        <v>2</v>
      </c>
      <c r="R3222" s="816">
        <v>7</v>
      </c>
    </row>
    <row r="3223" spans="16:18" ht="15">
      <c r="P3223" s="815" t="s">
        <v>885</v>
      </c>
      <c r="Q3223" s="816">
        <v>3</v>
      </c>
      <c r="R3223" s="816">
        <v>1</v>
      </c>
    </row>
    <row r="3224" spans="16:18" ht="15">
      <c r="P3224" s="815" t="s">
        <v>885</v>
      </c>
      <c r="Q3224" s="816">
        <v>4</v>
      </c>
      <c r="R3224" s="816">
        <v>25</v>
      </c>
    </row>
    <row r="3225" spans="16:18" ht="15">
      <c r="P3225" s="815" t="s">
        <v>885</v>
      </c>
      <c r="Q3225" s="816">
        <v>5</v>
      </c>
      <c r="R3225" s="816">
        <v>2</v>
      </c>
    </row>
    <row r="3226" spans="16:18" ht="15">
      <c r="P3226" s="815" t="s">
        <v>885</v>
      </c>
      <c r="Q3226" s="816">
        <v>8</v>
      </c>
      <c r="R3226" s="816">
        <v>1</v>
      </c>
    </row>
    <row r="3227" spans="16:18" ht="15">
      <c r="P3227" s="815" t="s">
        <v>885</v>
      </c>
      <c r="Q3227" s="816">
        <v>11</v>
      </c>
      <c r="R3227" s="816">
        <v>1</v>
      </c>
    </row>
    <row r="3228" spans="16:18" ht="15">
      <c r="P3228" s="815" t="s">
        <v>885</v>
      </c>
      <c r="Q3228" s="816">
        <v>12</v>
      </c>
      <c r="R3228" s="816">
        <v>1</v>
      </c>
    </row>
    <row r="3229" spans="16:18" ht="15">
      <c r="P3229" s="815" t="s">
        <v>933</v>
      </c>
      <c r="Q3229" s="816">
        <v>0</v>
      </c>
      <c r="R3229" s="816">
        <v>1</v>
      </c>
    </row>
    <row r="3230" spans="16:18" ht="15">
      <c r="P3230" s="815" t="s">
        <v>933</v>
      </c>
      <c r="Q3230" s="816">
        <v>1</v>
      </c>
      <c r="R3230" s="816">
        <v>3</v>
      </c>
    </row>
    <row r="3231" spans="16:18" ht="15">
      <c r="P3231" s="815" t="s">
        <v>933</v>
      </c>
      <c r="Q3231" s="816">
        <v>2</v>
      </c>
      <c r="R3231" s="816">
        <v>7</v>
      </c>
    </row>
    <row r="3232" spans="16:18" ht="15">
      <c r="P3232" s="815" t="s">
        <v>933</v>
      </c>
      <c r="Q3232" s="816">
        <v>3</v>
      </c>
      <c r="R3232" s="816">
        <v>1</v>
      </c>
    </row>
    <row r="3233" spans="16:18" ht="15">
      <c r="P3233" s="815" t="s">
        <v>933</v>
      </c>
      <c r="Q3233" s="816">
        <v>4</v>
      </c>
      <c r="R3233" s="816">
        <v>19</v>
      </c>
    </row>
    <row r="3234" spans="16:18" ht="15">
      <c r="P3234" s="815" t="s">
        <v>933</v>
      </c>
      <c r="Q3234" s="816">
        <v>5</v>
      </c>
      <c r="R3234" s="816">
        <v>3</v>
      </c>
    </row>
    <row r="3235" spans="16:18" ht="15">
      <c r="P3235" s="815" t="s">
        <v>933</v>
      </c>
      <c r="Q3235" s="816">
        <v>8</v>
      </c>
      <c r="R3235" s="816">
        <v>1</v>
      </c>
    </row>
    <row r="3236" spans="16:18" ht="15">
      <c r="P3236" s="815" t="s">
        <v>934</v>
      </c>
      <c r="Q3236" s="816">
        <v>0</v>
      </c>
      <c r="R3236" s="816">
        <v>3</v>
      </c>
    </row>
    <row r="3237" spans="16:18" ht="15">
      <c r="P3237" s="815" t="s">
        <v>934</v>
      </c>
      <c r="Q3237" s="816">
        <v>1</v>
      </c>
      <c r="R3237" s="816">
        <v>21</v>
      </c>
    </row>
    <row r="3238" spans="16:18" ht="15">
      <c r="P3238" s="815" t="s">
        <v>934</v>
      </c>
      <c r="Q3238" s="816">
        <v>2</v>
      </c>
      <c r="R3238" s="816">
        <v>84</v>
      </c>
    </row>
    <row r="3239" spans="16:18" ht="15">
      <c r="P3239" s="815" t="s">
        <v>934</v>
      </c>
      <c r="Q3239" s="816">
        <v>3</v>
      </c>
      <c r="R3239" s="816">
        <v>42</v>
      </c>
    </row>
    <row r="3240" spans="16:18" ht="15">
      <c r="P3240" s="815" t="s">
        <v>934</v>
      </c>
      <c r="Q3240" s="816">
        <v>4</v>
      </c>
      <c r="R3240" s="816">
        <v>355</v>
      </c>
    </row>
    <row r="3241" spans="16:18" ht="15">
      <c r="P3241" s="815" t="s">
        <v>934</v>
      </c>
      <c r="Q3241" s="816">
        <v>5</v>
      </c>
      <c r="R3241" s="816">
        <v>46</v>
      </c>
    </row>
    <row r="3242" spans="16:18" ht="15">
      <c r="P3242" s="815" t="s">
        <v>934</v>
      </c>
      <c r="Q3242" s="816">
        <v>6</v>
      </c>
      <c r="R3242" s="816">
        <v>64</v>
      </c>
    </row>
    <row r="3243" spans="16:18" ht="15">
      <c r="P3243" s="815" t="s">
        <v>934</v>
      </c>
      <c r="Q3243" s="816">
        <v>7</v>
      </c>
      <c r="R3243" s="816">
        <v>61</v>
      </c>
    </row>
    <row r="3244" spans="16:18" ht="15">
      <c r="P3244" s="815" t="s">
        <v>934</v>
      </c>
      <c r="Q3244" s="816">
        <v>8</v>
      </c>
      <c r="R3244" s="816">
        <v>37</v>
      </c>
    </row>
    <row r="3245" spans="16:18" ht="15">
      <c r="P3245" s="815" t="s">
        <v>934</v>
      </c>
      <c r="Q3245" s="816">
        <v>9</v>
      </c>
      <c r="R3245" s="816">
        <v>17</v>
      </c>
    </row>
    <row r="3246" spans="16:18" ht="15">
      <c r="P3246" s="815" t="s">
        <v>934</v>
      </c>
      <c r="Q3246" s="816">
        <v>10</v>
      </c>
      <c r="R3246" s="816">
        <v>8</v>
      </c>
    </row>
    <row r="3247" spans="16:18" ht="15">
      <c r="P3247" s="815" t="s">
        <v>934</v>
      </c>
      <c r="Q3247" s="816">
        <v>11</v>
      </c>
      <c r="R3247" s="816">
        <v>6</v>
      </c>
    </row>
    <row r="3248" spans="16:18" ht="15">
      <c r="P3248" s="815" t="s">
        <v>934</v>
      </c>
      <c r="Q3248" s="816">
        <v>12</v>
      </c>
      <c r="R3248" s="816">
        <v>15</v>
      </c>
    </row>
    <row r="3249" spans="16:18" ht="15">
      <c r="P3249" s="815" t="s">
        <v>935</v>
      </c>
      <c r="Q3249" s="816">
        <v>1</v>
      </c>
      <c r="R3249" s="816">
        <v>1</v>
      </c>
    </row>
    <row r="3250" spans="16:18" ht="15">
      <c r="P3250" s="815" t="s">
        <v>935</v>
      </c>
      <c r="Q3250" s="816">
        <v>2</v>
      </c>
      <c r="R3250" s="816">
        <v>4</v>
      </c>
    </row>
    <row r="3251" spans="16:18" ht="15">
      <c r="P3251" s="815" t="s">
        <v>935</v>
      </c>
      <c r="Q3251" s="816">
        <v>3</v>
      </c>
      <c r="R3251" s="816">
        <v>3</v>
      </c>
    </row>
    <row r="3252" spans="16:18" ht="15">
      <c r="P3252" s="815" t="s">
        <v>935</v>
      </c>
      <c r="Q3252" s="816">
        <v>4</v>
      </c>
      <c r="R3252" s="816">
        <v>18</v>
      </c>
    </row>
    <row r="3253" spans="16:18" ht="15">
      <c r="P3253" s="815" t="s">
        <v>935</v>
      </c>
      <c r="Q3253" s="816">
        <v>5</v>
      </c>
      <c r="R3253" s="816">
        <v>6</v>
      </c>
    </row>
    <row r="3254" spans="16:18" ht="15">
      <c r="P3254" s="815" t="s">
        <v>935</v>
      </c>
      <c r="Q3254" s="816">
        <v>6</v>
      </c>
      <c r="R3254" s="816">
        <v>2</v>
      </c>
    </row>
    <row r="3255" spans="16:18" ht="15">
      <c r="P3255" s="815" t="s">
        <v>936</v>
      </c>
      <c r="Q3255" s="816">
        <v>0</v>
      </c>
      <c r="R3255" s="816">
        <v>1</v>
      </c>
    </row>
    <row r="3256" spans="16:18" ht="15">
      <c r="P3256" s="815" t="s">
        <v>936</v>
      </c>
      <c r="Q3256" s="816">
        <v>1</v>
      </c>
      <c r="R3256" s="816">
        <v>1</v>
      </c>
    </row>
    <row r="3257" spans="16:18" ht="15">
      <c r="P3257" s="815" t="s">
        <v>936</v>
      </c>
      <c r="Q3257" s="816">
        <v>2</v>
      </c>
      <c r="R3257" s="816">
        <v>1</v>
      </c>
    </row>
    <row r="3258" spans="16:18" ht="15">
      <c r="P3258" s="815" t="s">
        <v>936</v>
      </c>
      <c r="Q3258" s="816">
        <v>4</v>
      </c>
      <c r="R3258" s="816">
        <v>11</v>
      </c>
    </row>
    <row r="3259" spans="16:18" ht="15">
      <c r="P3259" s="815" t="s">
        <v>936</v>
      </c>
      <c r="Q3259" s="816">
        <v>5</v>
      </c>
      <c r="R3259" s="816">
        <v>2</v>
      </c>
    </row>
    <row r="3260" spans="16:18" ht="15">
      <c r="P3260" s="815" t="s">
        <v>936</v>
      </c>
      <c r="Q3260" s="816">
        <v>6</v>
      </c>
      <c r="R3260" s="816">
        <v>1</v>
      </c>
    </row>
    <row r="3261" spans="16:18" ht="15">
      <c r="P3261" s="815" t="s">
        <v>936</v>
      </c>
      <c r="Q3261" s="816">
        <v>7</v>
      </c>
      <c r="R3261" s="816">
        <v>1</v>
      </c>
    </row>
    <row r="3262" spans="16:18" ht="15">
      <c r="P3262" s="815" t="s">
        <v>936</v>
      </c>
      <c r="Q3262" s="816">
        <v>9</v>
      </c>
      <c r="R3262" s="816">
        <v>1</v>
      </c>
    </row>
    <row r="3263" spans="16:18" ht="15">
      <c r="P3263" s="815" t="s">
        <v>937</v>
      </c>
      <c r="Q3263" s="816">
        <v>2</v>
      </c>
      <c r="R3263" s="816">
        <v>3</v>
      </c>
    </row>
    <row r="3264" spans="16:18" ht="15">
      <c r="P3264" s="815" t="s">
        <v>937</v>
      </c>
      <c r="Q3264" s="816">
        <v>3</v>
      </c>
      <c r="R3264" s="816">
        <v>1</v>
      </c>
    </row>
    <row r="3265" spans="16:18" ht="15">
      <c r="P3265" s="815" t="s">
        <v>937</v>
      </c>
      <c r="Q3265" s="816">
        <v>4</v>
      </c>
      <c r="R3265" s="816">
        <v>2</v>
      </c>
    </row>
    <row r="3266" spans="16:18" ht="15">
      <c r="P3266" s="815" t="s">
        <v>939</v>
      </c>
      <c r="Q3266" s="816">
        <v>0</v>
      </c>
      <c r="R3266" s="816">
        <v>1</v>
      </c>
    </row>
    <row r="3267" spans="16:18" ht="15">
      <c r="P3267" s="815" t="s">
        <v>939</v>
      </c>
      <c r="Q3267" s="816">
        <v>1</v>
      </c>
      <c r="R3267" s="816">
        <v>12</v>
      </c>
    </row>
    <row r="3268" spans="16:18" ht="15">
      <c r="P3268" s="815" t="s">
        <v>939</v>
      </c>
      <c r="Q3268" s="816">
        <v>2</v>
      </c>
      <c r="R3268" s="816">
        <v>25</v>
      </c>
    </row>
    <row r="3269" spans="16:18" ht="15">
      <c r="P3269" s="815" t="s">
        <v>939</v>
      </c>
      <c r="Q3269" s="816">
        <v>3</v>
      </c>
      <c r="R3269" s="816">
        <v>12</v>
      </c>
    </row>
    <row r="3270" spans="16:18" ht="15">
      <c r="P3270" s="815" t="s">
        <v>939</v>
      </c>
      <c r="Q3270" s="816">
        <v>4</v>
      </c>
      <c r="R3270" s="816">
        <v>88</v>
      </c>
    </row>
    <row r="3271" spans="16:18" ht="15">
      <c r="P3271" s="815" t="s">
        <v>939</v>
      </c>
      <c r="Q3271" s="816">
        <v>5</v>
      </c>
      <c r="R3271" s="816">
        <v>17</v>
      </c>
    </row>
    <row r="3272" spans="16:18" ht="15">
      <c r="P3272" s="815" t="s">
        <v>939</v>
      </c>
      <c r="Q3272" s="816">
        <v>6</v>
      </c>
      <c r="R3272" s="816">
        <v>15</v>
      </c>
    </row>
    <row r="3273" spans="16:18" ht="15">
      <c r="P3273" s="815" t="s">
        <v>939</v>
      </c>
      <c r="Q3273" s="816">
        <v>7</v>
      </c>
      <c r="R3273" s="816">
        <v>5</v>
      </c>
    </row>
    <row r="3274" spans="16:18" ht="15">
      <c r="P3274" s="815" t="s">
        <v>939</v>
      </c>
      <c r="Q3274" s="816">
        <v>8</v>
      </c>
      <c r="R3274" s="816">
        <v>7</v>
      </c>
    </row>
    <row r="3275" spans="16:18" ht="15">
      <c r="P3275" s="815" t="s">
        <v>939</v>
      </c>
      <c r="Q3275" s="816">
        <v>9</v>
      </c>
      <c r="R3275" s="816">
        <v>3</v>
      </c>
    </row>
    <row r="3276" spans="16:18" ht="15">
      <c r="P3276" s="815" t="s">
        <v>939</v>
      </c>
      <c r="Q3276" s="816">
        <v>10</v>
      </c>
      <c r="R3276" s="816">
        <v>2</v>
      </c>
    </row>
    <row r="3277" spans="16:18" ht="15">
      <c r="P3277" s="815" t="s">
        <v>939</v>
      </c>
      <c r="Q3277" s="816">
        <v>12</v>
      </c>
      <c r="R3277" s="816">
        <v>3</v>
      </c>
    </row>
    <row r="3278" spans="16:18" ht="15">
      <c r="P3278" s="815" t="s">
        <v>941</v>
      </c>
      <c r="Q3278" s="816">
        <v>2</v>
      </c>
      <c r="R3278" s="816">
        <v>2</v>
      </c>
    </row>
    <row r="3279" spans="16:18" ht="15">
      <c r="P3279" s="815" t="s">
        <v>941</v>
      </c>
      <c r="Q3279" s="816">
        <v>4</v>
      </c>
      <c r="R3279" s="816">
        <v>7</v>
      </c>
    </row>
    <row r="3280" spans="16:18" ht="15">
      <c r="P3280" s="815" t="s">
        <v>941</v>
      </c>
      <c r="Q3280" s="816">
        <v>5</v>
      </c>
      <c r="R3280" s="816">
        <v>1</v>
      </c>
    </row>
    <row r="3281" spans="16:18" ht="15">
      <c r="P3281" s="815" t="s">
        <v>943</v>
      </c>
      <c r="Q3281" s="816">
        <v>0</v>
      </c>
      <c r="R3281" s="816">
        <v>1</v>
      </c>
    </row>
    <row r="3282" spans="16:18" ht="15">
      <c r="P3282" s="815" t="s">
        <v>943</v>
      </c>
      <c r="Q3282" s="816">
        <v>1</v>
      </c>
      <c r="R3282" s="816">
        <v>2</v>
      </c>
    </row>
    <row r="3283" spans="16:18" ht="15">
      <c r="P3283" s="815" t="s">
        <v>943</v>
      </c>
      <c r="Q3283" s="816">
        <v>4</v>
      </c>
      <c r="R3283" s="816">
        <v>8</v>
      </c>
    </row>
    <row r="3284" spans="16:18" ht="15">
      <c r="P3284" s="815" t="s">
        <v>943</v>
      </c>
      <c r="Q3284" s="816">
        <v>6</v>
      </c>
      <c r="R3284" s="816">
        <v>1</v>
      </c>
    </row>
    <row r="3285" spans="16:18" ht="15">
      <c r="P3285" s="815" t="s">
        <v>945</v>
      </c>
      <c r="Q3285" s="816">
        <v>4</v>
      </c>
      <c r="R3285" s="816">
        <v>2</v>
      </c>
    </row>
    <row r="3286" spans="16:18" ht="15">
      <c r="P3286" s="815" t="s">
        <v>947</v>
      </c>
      <c r="Q3286" s="816">
        <v>1</v>
      </c>
      <c r="R3286" s="816">
        <v>5</v>
      </c>
    </row>
    <row r="3287" spans="16:18" ht="15">
      <c r="P3287" s="815" t="s">
        <v>947</v>
      </c>
      <c r="Q3287" s="816">
        <v>2</v>
      </c>
      <c r="R3287" s="816">
        <v>18</v>
      </c>
    </row>
    <row r="3288" spans="16:18" ht="15">
      <c r="P3288" s="815" t="s">
        <v>947</v>
      </c>
      <c r="Q3288" s="816">
        <v>3</v>
      </c>
      <c r="R3288" s="816">
        <v>15</v>
      </c>
    </row>
    <row r="3289" spans="16:18" ht="15">
      <c r="P3289" s="815" t="s">
        <v>947</v>
      </c>
      <c r="Q3289" s="816">
        <v>4</v>
      </c>
      <c r="R3289" s="816">
        <v>90</v>
      </c>
    </row>
    <row r="3290" spans="16:18" ht="15">
      <c r="P3290" s="815" t="s">
        <v>947</v>
      </c>
      <c r="Q3290" s="816">
        <v>5</v>
      </c>
      <c r="R3290" s="816">
        <v>10</v>
      </c>
    </row>
    <row r="3291" spans="16:18" ht="15">
      <c r="P3291" s="815" t="s">
        <v>947</v>
      </c>
      <c r="Q3291" s="816">
        <v>6</v>
      </c>
      <c r="R3291" s="816">
        <v>14</v>
      </c>
    </row>
    <row r="3292" spans="16:18" ht="15">
      <c r="P3292" s="815" t="s">
        <v>947</v>
      </c>
      <c r="Q3292" s="816">
        <v>7</v>
      </c>
      <c r="R3292" s="816">
        <v>12</v>
      </c>
    </row>
    <row r="3293" spans="16:18" ht="15">
      <c r="P3293" s="815" t="s">
        <v>947</v>
      </c>
      <c r="Q3293" s="816">
        <v>8</v>
      </c>
      <c r="R3293" s="816">
        <v>10</v>
      </c>
    </row>
    <row r="3294" spans="16:18" ht="15">
      <c r="P3294" s="815" t="s">
        <v>947</v>
      </c>
      <c r="Q3294" s="816">
        <v>9</v>
      </c>
      <c r="R3294" s="816">
        <v>4</v>
      </c>
    </row>
    <row r="3295" spans="16:18" ht="15">
      <c r="P3295" s="815" t="s">
        <v>947</v>
      </c>
      <c r="Q3295" s="816">
        <v>11</v>
      </c>
      <c r="R3295" s="816">
        <v>1</v>
      </c>
    </row>
    <row r="3296" spans="16:18" ht="15">
      <c r="P3296" s="815" t="s">
        <v>947</v>
      </c>
      <c r="Q3296" s="816">
        <v>12</v>
      </c>
      <c r="R3296" s="816">
        <v>2</v>
      </c>
    </row>
    <row r="3297" spans="16:18" ht="15">
      <c r="P3297" s="815" t="s">
        <v>949</v>
      </c>
      <c r="Q3297" s="816">
        <v>0</v>
      </c>
      <c r="R3297" s="816">
        <v>1</v>
      </c>
    </row>
    <row r="3298" spans="16:18" ht="15">
      <c r="P3298" s="815" t="s">
        <v>949</v>
      </c>
      <c r="Q3298" s="816">
        <v>1</v>
      </c>
      <c r="R3298" s="816">
        <v>1</v>
      </c>
    </row>
    <row r="3299" spans="16:18" ht="15">
      <c r="P3299" s="815" t="s">
        <v>949</v>
      </c>
      <c r="Q3299" s="816">
        <v>2</v>
      </c>
      <c r="R3299" s="816">
        <v>2</v>
      </c>
    </row>
    <row r="3300" spans="16:18" ht="15">
      <c r="P3300" s="815" t="s">
        <v>949</v>
      </c>
      <c r="Q3300" s="816">
        <v>4</v>
      </c>
      <c r="R3300" s="816">
        <v>4</v>
      </c>
    </row>
    <row r="3301" spans="16:18" ht="15">
      <c r="P3301" s="815" t="s">
        <v>949</v>
      </c>
      <c r="Q3301" s="816">
        <v>7</v>
      </c>
      <c r="R3301" s="816">
        <v>1</v>
      </c>
    </row>
    <row r="3302" spans="16:18" ht="15">
      <c r="P3302" s="815" t="s">
        <v>938</v>
      </c>
      <c r="Q3302" s="816">
        <v>4</v>
      </c>
      <c r="R3302" s="816">
        <v>1</v>
      </c>
    </row>
    <row r="3303" spans="16:18" ht="15">
      <c r="P3303" s="815" t="s">
        <v>952</v>
      </c>
      <c r="Q3303" s="816">
        <v>2</v>
      </c>
      <c r="R3303" s="816">
        <v>2</v>
      </c>
    </row>
    <row r="3304" spans="16:18" ht="15">
      <c r="P3304" s="815" t="s">
        <v>952</v>
      </c>
      <c r="Q3304" s="816">
        <v>4</v>
      </c>
      <c r="R3304" s="816">
        <v>6</v>
      </c>
    </row>
    <row r="3305" spans="16:18" ht="15">
      <c r="P3305" s="815" t="s">
        <v>952</v>
      </c>
      <c r="Q3305" s="816">
        <v>6</v>
      </c>
      <c r="R3305" s="816">
        <v>1</v>
      </c>
    </row>
    <row r="3306" spans="16:18" ht="15">
      <c r="P3306" s="815" t="s">
        <v>952</v>
      </c>
      <c r="Q3306" s="816">
        <v>7</v>
      </c>
      <c r="R3306" s="816">
        <v>1</v>
      </c>
    </row>
    <row r="3307" spans="16:18" ht="15">
      <c r="P3307" s="815" t="s">
        <v>952</v>
      </c>
      <c r="Q3307" s="816">
        <v>8</v>
      </c>
      <c r="R3307" s="816">
        <v>1</v>
      </c>
    </row>
    <row r="3308" spans="16:18" ht="15">
      <c r="P3308" s="815" t="s">
        <v>953</v>
      </c>
      <c r="Q3308" s="816">
        <v>0</v>
      </c>
      <c r="R3308" s="816">
        <v>19</v>
      </c>
    </row>
    <row r="3309" spans="16:18" ht="15">
      <c r="P3309" s="815" t="s">
        <v>953</v>
      </c>
      <c r="Q3309" s="816">
        <v>1</v>
      </c>
      <c r="R3309" s="816">
        <v>87</v>
      </c>
    </row>
    <row r="3310" spans="16:18" ht="15">
      <c r="P3310" s="815" t="s">
        <v>953</v>
      </c>
      <c r="Q3310" s="816">
        <v>2</v>
      </c>
      <c r="R3310" s="816">
        <v>194</v>
      </c>
    </row>
    <row r="3311" spans="16:18" ht="15">
      <c r="P3311" s="815" t="s">
        <v>953</v>
      </c>
      <c r="Q3311" s="816">
        <v>3</v>
      </c>
      <c r="R3311" s="816">
        <v>110</v>
      </c>
    </row>
    <row r="3312" spans="16:18" ht="15">
      <c r="P3312" s="815" t="s">
        <v>953</v>
      </c>
      <c r="Q3312" s="816">
        <v>4</v>
      </c>
      <c r="R3312" s="816">
        <v>809</v>
      </c>
    </row>
    <row r="3313" spans="16:18" ht="15">
      <c r="P3313" s="815" t="s">
        <v>953</v>
      </c>
      <c r="Q3313" s="816">
        <v>5</v>
      </c>
      <c r="R3313" s="816">
        <v>98</v>
      </c>
    </row>
    <row r="3314" spans="16:18" ht="15">
      <c r="P3314" s="815" t="s">
        <v>953</v>
      </c>
      <c r="Q3314" s="816">
        <v>6</v>
      </c>
      <c r="R3314" s="816">
        <v>108</v>
      </c>
    </row>
    <row r="3315" spans="16:18" ht="15">
      <c r="P3315" s="815" t="s">
        <v>953</v>
      </c>
      <c r="Q3315" s="816">
        <v>7</v>
      </c>
      <c r="R3315" s="816">
        <v>83</v>
      </c>
    </row>
    <row r="3316" spans="16:18" ht="15">
      <c r="P3316" s="815" t="s">
        <v>953</v>
      </c>
      <c r="Q3316" s="816">
        <v>8</v>
      </c>
      <c r="R3316" s="816">
        <v>54</v>
      </c>
    </row>
    <row r="3317" spans="16:18" ht="15">
      <c r="P3317" s="815" t="s">
        <v>953</v>
      </c>
      <c r="Q3317" s="816">
        <v>9</v>
      </c>
      <c r="R3317" s="816">
        <v>26</v>
      </c>
    </row>
    <row r="3318" spans="16:18" ht="15">
      <c r="P3318" s="815" t="s">
        <v>953</v>
      </c>
      <c r="Q3318" s="816">
        <v>10</v>
      </c>
      <c r="R3318" s="816">
        <v>13</v>
      </c>
    </row>
    <row r="3319" spans="16:18" ht="15">
      <c r="P3319" s="815" t="s">
        <v>953</v>
      </c>
      <c r="Q3319" s="816">
        <v>11</v>
      </c>
      <c r="R3319" s="816">
        <v>13</v>
      </c>
    </row>
    <row r="3320" spans="16:18" ht="15">
      <c r="P3320" s="815" t="s">
        <v>953</v>
      </c>
      <c r="Q3320" s="816">
        <v>12</v>
      </c>
      <c r="R3320" s="816">
        <v>23</v>
      </c>
    </row>
    <row r="3321" spans="16:18" ht="15">
      <c r="P3321" s="815" t="s">
        <v>954</v>
      </c>
      <c r="Q3321" s="816">
        <v>1</v>
      </c>
      <c r="R3321" s="816">
        <v>1</v>
      </c>
    </row>
    <row r="3322" spans="16:18" ht="15">
      <c r="P3322" s="815" t="s">
        <v>954</v>
      </c>
      <c r="Q3322" s="816">
        <v>2</v>
      </c>
      <c r="R3322" s="816">
        <v>6</v>
      </c>
    </row>
    <row r="3323" spans="16:18" ht="15">
      <c r="P3323" s="815" t="s">
        <v>954</v>
      </c>
      <c r="Q3323" s="816">
        <v>3</v>
      </c>
      <c r="R3323" s="816">
        <v>1</v>
      </c>
    </row>
    <row r="3324" spans="16:18" ht="15">
      <c r="P3324" s="815" t="s">
        <v>954</v>
      </c>
      <c r="Q3324" s="816">
        <v>4</v>
      </c>
      <c r="R3324" s="816">
        <v>17</v>
      </c>
    </row>
    <row r="3325" spans="16:18" ht="15">
      <c r="P3325" s="815" t="s">
        <v>954</v>
      </c>
      <c r="Q3325" s="816">
        <v>5</v>
      </c>
      <c r="R3325" s="816">
        <v>2</v>
      </c>
    </row>
    <row r="3326" spans="16:18" ht="15">
      <c r="P3326" s="815" t="s">
        <v>954</v>
      </c>
      <c r="Q3326" s="816">
        <v>7</v>
      </c>
      <c r="R3326" s="816">
        <v>1</v>
      </c>
    </row>
    <row r="3327" spans="16:18" ht="15">
      <c r="P3327" s="815" t="s">
        <v>955</v>
      </c>
      <c r="Q3327" s="816">
        <v>1</v>
      </c>
      <c r="R3327" s="816">
        <v>1</v>
      </c>
    </row>
    <row r="3328" spans="16:18" ht="15">
      <c r="P3328" s="815" t="s">
        <v>955</v>
      </c>
      <c r="Q3328" s="816">
        <v>4</v>
      </c>
      <c r="R3328" s="816">
        <v>5</v>
      </c>
    </row>
    <row r="3329" spans="16:18" ht="15">
      <c r="P3329" s="815" t="s">
        <v>955</v>
      </c>
      <c r="Q3329" s="816">
        <v>8</v>
      </c>
      <c r="R3329" s="816">
        <v>1</v>
      </c>
    </row>
    <row r="3330" spans="16:18" ht="15">
      <c r="P3330" s="815" t="s">
        <v>955</v>
      </c>
      <c r="Q3330" s="816">
        <v>9</v>
      </c>
      <c r="R3330" s="816">
        <v>1</v>
      </c>
    </row>
    <row r="3331" spans="16:18" ht="15">
      <c r="P3331" s="815" t="s">
        <v>955</v>
      </c>
      <c r="Q3331" s="816">
        <v>10</v>
      </c>
      <c r="R3331" s="816">
        <v>1</v>
      </c>
    </row>
    <row r="3332" spans="16:18" ht="15">
      <c r="P3332" s="815" t="s">
        <v>956</v>
      </c>
      <c r="Q3332" s="816">
        <v>1</v>
      </c>
      <c r="R3332" s="816">
        <v>2</v>
      </c>
    </row>
    <row r="3333" spans="16:18" ht="15">
      <c r="P3333" s="815" t="s">
        <v>956</v>
      </c>
      <c r="Q3333" s="816">
        <v>2</v>
      </c>
      <c r="R3333" s="816">
        <v>3</v>
      </c>
    </row>
    <row r="3334" spans="16:18" ht="15">
      <c r="P3334" s="815" t="s">
        <v>956</v>
      </c>
      <c r="Q3334" s="816">
        <v>3</v>
      </c>
      <c r="R3334" s="816">
        <v>2</v>
      </c>
    </row>
    <row r="3335" spans="16:18" ht="15">
      <c r="P3335" s="815" t="s">
        <v>956</v>
      </c>
      <c r="Q3335" s="816">
        <v>4</v>
      </c>
      <c r="R3335" s="816">
        <v>24</v>
      </c>
    </row>
    <row r="3336" spans="16:18" ht="15">
      <c r="P3336" s="815" t="s">
        <v>956</v>
      </c>
      <c r="Q3336" s="816">
        <v>5</v>
      </c>
      <c r="R3336" s="816">
        <v>3</v>
      </c>
    </row>
    <row r="3337" spans="16:18" ht="15">
      <c r="P3337" s="815" t="s">
        <v>956</v>
      </c>
      <c r="Q3337" s="816">
        <v>6</v>
      </c>
      <c r="R3337" s="816">
        <v>4</v>
      </c>
    </row>
    <row r="3338" spans="16:18" ht="15">
      <c r="P3338" s="815" t="s">
        <v>956</v>
      </c>
      <c r="Q3338" s="816">
        <v>7</v>
      </c>
      <c r="R3338" s="816">
        <v>3</v>
      </c>
    </row>
    <row r="3339" spans="16:18" ht="15">
      <c r="P3339" s="815" t="s">
        <v>957</v>
      </c>
      <c r="Q3339" s="816">
        <v>0</v>
      </c>
      <c r="R3339" s="816">
        <v>5</v>
      </c>
    </row>
    <row r="3340" spans="16:18" ht="15">
      <c r="P3340" s="815" t="s">
        <v>957</v>
      </c>
      <c r="Q3340" s="816">
        <v>1</v>
      </c>
      <c r="R3340" s="816">
        <v>20</v>
      </c>
    </row>
    <row r="3341" spans="16:18" ht="15">
      <c r="P3341" s="815" t="s">
        <v>957</v>
      </c>
      <c r="Q3341" s="816">
        <v>2</v>
      </c>
      <c r="R3341" s="816">
        <v>49</v>
      </c>
    </row>
    <row r="3342" spans="16:18" ht="15">
      <c r="P3342" s="815" t="s">
        <v>957</v>
      </c>
      <c r="Q3342" s="816">
        <v>3</v>
      </c>
      <c r="R3342" s="816">
        <v>33</v>
      </c>
    </row>
    <row r="3343" spans="16:18" ht="15">
      <c r="P3343" s="815" t="s">
        <v>957</v>
      </c>
      <c r="Q3343" s="816">
        <v>4</v>
      </c>
      <c r="R3343" s="816">
        <v>182</v>
      </c>
    </row>
    <row r="3344" spans="16:18" ht="15">
      <c r="P3344" s="815" t="s">
        <v>957</v>
      </c>
      <c r="Q3344" s="816">
        <v>5</v>
      </c>
      <c r="R3344" s="816">
        <v>24</v>
      </c>
    </row>
    <row r="3345" spans="16:18" ht="15">
      <c r="P3345" s="815" t="s">
        <v>957</v>
      </c>
      <c r="Q3345" s="816">
        <v>6</v>
      </c>
      <c r="R3345" s="816">
        <v>23</v>
      </c>
    </row>
    <row r="3346" spans="16:18" ht="15">
      <c r="P3346" s="815" t="s">
        <v>957</v>
      </c>
      <c r="Q3346" s="816">
        <v>7</v>
      </c>
      <c r="R3346" s="816">
        <v>11</v>
      </c>
    </row>
    <row r="3347" spans="16:18" ht="15">
      <c r="P3347" s="815" t="s">
        <v>957</v>
      </c>
      <c r="Q3347" s="816">
        <v>8</v>
      </c>
      <c r="R3347" s="816">
        <v>5</v>
      </c>
    </row>
    <row r="3348" spans="16:18" ht="15">
      <c r="P3348" s="815" t="s">
        <v>957</v>
      </c>
      <c r="Q3348" s="816">
        <v>9</v>
      </c>
      <c r="R3348" s="816">
        <v>9</v>
      </c>
    </row>
    <row r="3349" spans="16:18" ht="15">
      <c r="P3349" s="815" t="s">
        <v>957</v>
      </c>
      <c r="Q3349" s="816">
        <v>10</v>
      </c>
      <c r="R3349" s="816">
        <v>5</v>
      </c>
    </row>
    <row r="3350" spans="16:18" ht="15">
      <c r="P3350" s="815" t="s">
        <v>957</v>
      </c>
      <c r="Q3350" s="816">
        <v>11</v>
      </c>
      <c r="R3350" s="816">
        <v>2</v>
      </c>
    </row>
    <row r="3351" spans="16:18" ht="15">
      <c r="P3351" s="815" t="s">
        <v>957</v>
      </c>
      <c r="Q3351" s="816">
        <v>12</v>
      </c>
      <c r="R3351" s="816">
        <v>5</v>
      </c>
    </row>
    <row r="3352" spans="16:18" ht="15">
      <c r="P3352" s="815" t="s">
        <v>958</v>
      </c>
      <c r="Q3352" s="816">
        <v>0</v>
      </c>
      <c r="R3352" s="816">
        <v>4</v>
      </c>
    </row>
    <row r="3353" spans="16:18" ht="15">
      <c r="P3353" s="815" t="s">
        <v>958</v>
      </c>
      <c r="Q3353" s="816">
        <v>1</v>
      </c>
      <c r="R3353" s="816">
        <v>9</v>
      </c>
    </row>
    <row r="3354" spans="16:18" ht="15">
      <c r="P3354" s="815" t="s">
        <v>958</v>
      </c>
      <c r="Q3354" s="816">
        <v>2</v>
      </c>
      <c r="R3354" s="816">
        <v>15</v>
      </c>
    </row>
    <row r="3355" spans="16:18" ht="15">
      <c r="P3355" s="815" t="s">
        <v>958</v>
      </c>
      <c r="Q3355" s="816">
        <v>3</v>
      </c>
      <c r="R3355" s="816">
        <v>10</v>
      </c>
    </row>
    <row r="3356" spans="16:18" ht="15">
      <c r="P3356" s="815" t="s">
        <v>958</v>
      </c>
      <c r="Q3356" s="816">
        <v>4</v>
      </c>
      <c r="R3356" s="816">
        <v>83</v>
      </c>
    </row>
    <row r="3357" spans="16:18" ht="15">
      <c r="P3357" s="815" t="s">
        <v>958</v>
      </c>
      <c r="Q3357" s="816">
        <v>5</v>
      </c>
      <c r="R3357" s="816">
        <v>7</v>
      </c>
    </row>
    <row r="3358" spans="16:18" ht="15">
      <c r="P3358" s="815" t="s">
        <v>958</v>
      </c>
      <c r="Q3358" s="816">
        <v>6</v>
      </c>
      <c r="R3358" s="816">
        <v>12</v>
      </c>
    </row>
    <row r="3359" spans="16:18" ht="15">
      <c r="P3359" s="815" t="s">
        <v>958</v>
      </c>
      <c r="Q3359" s="816">
        <v>7</v>
      </c>
      <c r="R3359" s="816">
        <v>7</v>
      </c>
    </row>
    <row r="3360" spans="16:18" ht="15">
      <c r="P3360" s="815" t="s">
        <v>958</v>
      </c>
      <c r="Q3360" s="816">
        <v>8</v>
      </c>
      <c r="R3360" s="816">
        <v>3</v>
      </c>
    </row>
    <row r="3361" spans="16:18" ht="15">
      <c r="P3361" s="815" t="s">
        <v>958</v>
      </c>
      <c r="Q3361" s="816">
        <v>12</v>
      </c>
      <c r="R3361" s="816">
        <v>2</v>
      </c>
    </row>
    <row r="3362" spans="16:18" ht="15">
      <c r="P3362" s="815" t="s">
        <v>959</v>
      </c>
      <c r="Q3362" s="816">
        <v>0</v>
      </c>
      <c r="R3362" s="816">
        <v>1</v>
      </c>
    </row>
    <row r="3363" spans="16:18" ht="15">
      <c r="P3363" s="815" t="s">
        <v>959</v>
      </c>
      <c r="Q3363" s="816">
        <v>1</v>
      </c>
      <c r="R3363" s="816">
        <v>1</v>
      </c>
    </row>
    <row r="3364" spans="16:18" ht="15">
      <c r="P3364" s="815" t="s">
        <v>959</v>
      </c>
      <c r="Q3364" s="816">
        <v>2</v>
      </c>
      <c r="R3364" s="816">
        <v>1</v>
      </c>
    </row>
    <row r="3365" spans="16:18" ht="15">
      <c r="P3365" s="815" t="s">
        <v>959</v>
      </c>
      <c r="Q3365" s="816">
        <v>3</v>
      </c>
      <c r="R3365" s="816">
        <v>1</v>
      </c>
    </row>
    <row r="3366" spans="16:18" ht="15">
      <c r="P3366" s="815" t="s">
        <v>959</v>
      </c>
      <c r="Q3366" s="816">
        <v>4</v>
      </c>
      <c r="R3366" s="816">
        <v>17</v>
      </c>
    </row>
    <row r="3367" spans="16:18" ht="15">
      <c r="P3367" s="815" t="s">
        <v>959</v>
      </c>
      <c r="Q3367" s="816">
        <v>5</v>
      </c>
      <c r="R3367" s="816">
        <v>1</v>
      </c>
    </row>
    <row r="3368" spans="16:18" ht="15">
      <c r="P3368" s="815" t="s">
        <v>959</v>
      </c>
      <c r="Q3368" s="816">
        <v>8</v>
      </c>
      <c r="R3368" s="816">
        <v>1</v>
      </c>
    </row>
    <row r="3369" spans="16:18" ht="15">
      <c r="P3369" s="815" t="s">
        <v>960</v>
      </c>
      <c r="Q3369" s="816">
        <v>0</v>
      </c>
      <c r="R3369" s="816">
        <v>2</v>
      </c>
    </row>
    <row r="3370" spans="16:18" ht="15">
      <c r="P3370" s="815" t="s">
        <v>960</v>
      </c>
      <c r="Q3370" s="816">
        <v>1</v>
      </c>
      <c r="R3370" s="816">
        <v>2</v>
      </c>
    </row>
    <row r="3371" spans="16:18" ht="15">
      <c r="P3371" s="815" t="s">
        <v>960</v>
      </c>
      <c r="Q3371" s="816">
        <v>2</v>
      </c>
      <c r="R3371" s="816">
        <v>7</v>
      </c>
    </row>
    <row r="3372" spans="16:18" ht="15">
      <c r="P3372" s="815" t="s">
        <v>960</v>
      </c>
      <c r="Q3372" s="816">
        <v>3</v>
      </c>
      <c r="R3372" s="816">
        <v>11</v>
      </c>
    </row>
    <row r="3373" spans="16:18" ht="15">
      <c r="P3373" s="815" t="s">
        <v>960</v>
      </c>
      <c r="Q3373" s="816">
        <v>4</v>
      </c>
      <c r="R3373" s="816">
        <v>39</v>
      </c>
    </row>
    <row r="3374" spans="16:18" ht="15">
      <c r="P3374" s="815" t="s">
        <v>960</v>
      </c>
      <c r="Q3374" s="816">
        <v>5</v>
      </c>
      <c r="R3374" s="816">
        <v>5</v>
      </c>
    </row>
    <row r="3375" spans="16:18" ht="15">
      <c r="P3375" s="815" t="s">
        <v>960</v>
      </c>
      <c r="Q3375" s="816">
        <v>6</v>
      </c>
      <c r="R3375" s="816">
        <v>11</v>
      </c>
    </row>
    <row r="3376" spans="16:18" ht="15">
      <c r="P3376" s="815" t="s">
        <v>960</v>
      </c>
      <c r="Q3376" s="816">
        <v>7</v>
      </c>
      <c r="R3376" s="816">
        <v>4</v>
      </c>
    </row>
    <row r="3377" spans="16:18" ht="15">
      <c r="P3377" s="815" t="s">
        <v>960</v>
      </c>
      <c r="Q3377" s="816">
        <v>9</v>
      </c>
      <c r="R3377" s="816">
        <v>1</v>
      </c>
    </row>
    <row r="3378" spans="16:18" ht="15">
      <c r="P3378" s="815" t="s">
        <v>960</v>
      </c>
      <c r="Q3378" s="816">
        <v>12</v>
      </c>
      <c r="R3378" s="816">
        <v>1</v>
      </c>
    </row>
    <row r="3379" spans="16:18" ht="15">
      <c r="P3379" s="815" t="s">
        <v>940</v>
      </c>
      <c r="Q3379" s="816">
        <v>1</v>
      </c>
      <c r="R3379" s="816">
        <v>1</v>
      </c>
    </row>
    <row r="3380" spans="16:18" ht="15">
      <c r="P3380" s="815" t="s">
        <v>940</v>
      </c>
      <c r="Q3380" s="816">
        <v>2</v>
      </c>
      <c r="R3380" s="816">
        <v>2</v>
      </c>
    </row>
    <row r="3381" spans="16:18" ht="15">
      <c r="P3381" s="815" t="s">
        <v>940</v>
      </c>
      <c r="Q3381" s="816">
        <v>3</v>
      </c>
      <c r="R3381" s="816">
        <v>2</v>
      </c>
    </row>
    <row r="3382" spans="16:18" ht="15">
      <c r="P3382" s="815" t="s">
        <v>940</v>
      </c>
      <c r="Q3382" s="816">
        <v>4</v>
      </c>
      <c r="R3382" s="816">
        <v>4</v>
      </c>
    </row>
    <row r="3383" spans="16:18" ht="15">
      <c r="P3383" s="815" t="s">
        <v>940</v>
      </c>
      <c r="Q3383" s="816">
        <v>5</v>
      </c>
      <c r="R3383" s="816">
        <v>1</v>
      </c>
    </row>
    <row r="3384" spans="16:18" ht="15">
      <c r="P3384" s="815" t="s">
        <v>870</v>
      </c>
      <c r="Q3384" s="816">
        <v>1</v>
      </c>
      <c r="R3384" s="816">
        <v>1</v>
      </c>
    </row>
    <row r="3385" spans="16:18" ht="15">
      <c r="P3385" s="815" t="s">
        <v>870</v>
      </c>
      <c r="Q3385" s="816">
        <v>3</v>
      </c>
      <c r="R3385" s="816">
        <v>1</v>
      </c>
    </row>
    <row r="3386" spans="16:18" ht="15">
      <c r="P3386" s="815" t="s">
        <v>870</v>
      </c>
      <c r="Q3386" s="816">
        <v>4</v>
      </c>
      <c r="R3386" s="816">
        <v>2</v>
      </c>
    </row>
    <row r="3387" spans="16:18" ht="15">
      <c r="P3387" s="815" t="s">
        <v>961</v>
      </c>
      <c r="Q3387" s="816">
        <v>0</v>
      </c>
      <c r="R3387" s="816">
        <v>2</v>
      </c>
    </row>
    <row r="3388" spans="16:18" ht="15">
      <c r="P3388" s="815" t="s">
        <v>961</v>
      </c>
      <c r="Q3388" s="816">
        <v>1</v>
      </c>
      <c r="R3388" s="816">
        <v>16</v>
      </c>
    </row>
    <row r="3389" spans="16:18" ht="15">
      <c r="P3389" s="815" t="s">
        <v>961</v>
      </c>
      <c r="Q3389" s="816">
        <v>2</v>
      </c>
      <c r="R3389" s="816">
        <v>35</v>
      </c>
    </row>
    <row r="3390" spans="16:18" ht="15">
      <c r="P3390" s="815" t="s">
        <v>961</v>
      </c>
      <c r="Q3390" s="816">
        <v>3</v>
      </c>
      <c r="R3390" s="816">
        <v>20</v>
      </c>
    </row>
    <row r="3391" spans="16:18" ht="15">
      <c r="P3391" s="815" t="s">
        <v>961</v>
      </c>
      <c r="Q3391" s="816">
        <v>4</v>
      </c>
      <c r="R3391" s="816">
        <v>122</v>
      </c>
    </row>
    <row r="3392" spans="16:18" ht="15">
      <c r="P3392" s="815" t="s">
        <v>961</v>
      </c>
      <c r="Q3392" s="816">
        <v>5</v>
      </c>
      <c r="R3392" s="816">
        <v>16</v>
      </c>
    </row>
    <row r="3393" spans="16:18" ht="15">
      <c r="P3393" s="815" t="s">
        <v>961</v>
      </c>
      <c r="Q3393" s="816">
        <v>6</v>
      </c>
      <c r="R3393" s="816">
        <v>13</v>
      </c>
    </row>
    <row r="3394" spans="16:18" ht="15">
      <c r="P3394" s="815" t="s">
        <v>961</v>
      </c>
      <c r="Q3394" s="816">
        <v>7</v>
      </c>
      <c r="R3394" s="816">
        <v>14</v>
      </c>
    </row>
    <row r="3395" spans="16:18" ht="15">
      <c r="P3395" s="815" t="s">
        <v>961</v>
      </c>
      <c r="Q3395" s="816">
        <v>8</v>
      </c>
      <c r="R3395" s="816">
        <v>6</v>
      </c>
    </row>
    <row r="3396" spans="16:18" ht="15">
      <c r="P3396" s="815" t="s">
        <v>961</v>
      </c>
      <c r="Q3396" s="816">
        <v>9</v>
      </c>
      <c r="R3396" s="816">
        <v>3</v>
      </c>
    </row>
    <row r="3397" spans="16:18" ht="15">
      <c r="P3397" s="815" t="s">
        <v>961</v>
      </c>
      <c r="Q3397" s="816">
        <v>10</v>
      </c>
      <c r="R3397" s="816">
        <v>2</v>
      </c>
    </row>
    <row r="3398" spans="16:18" ht="15">
      <c r="P3398" s="815" t="s">
        <v>961</v>
      </c>
      <c r="Q3398" s="816">
        <v>11</v>
      </c>
      <c r="R3398" s="816">
        <v>2</v>
      </c>
    </row>
    <row r="3399" spans="16:18" ht="15">
      <c r="P3399" s="815" t="s">
        <v>961</v>
      </c>
      <c r="Q3399" s="816">
        <v>12</v>
      </c>
      <c r="R3399" s="816">
        <v>3</v>
      </c>
    </row>
    <row r="3400" spans="16:18" ht="15">
      <c r="P3400" s="815" t="s">
        <v>963</v>
      </c>
      <c r="Q3400" s="816">
        <v>2</v>
      </c>
      <c r="R3400" s="816">
        <v>1</v>
      </c>
    </row>
    <row r="3401" spans="16:18" ht="15">
      <c r="P3401" s="815" t="s">
        <v>963</v>
      </c>
      <c r="Q3401" s="816">
        <v>4</v>
      </c>
      <c r="R3401" s="816">
        <v>6</v>
      </c>
    </row>
    <row r="3402" spans="16:18" ht="15">
      <c r="P3402" s="815" t="s">
        <v>963</v>
      </c>
      <c r="Q3402" s="816">
        <v>5</v>
      </c>
      <c r="R3402" s="816">
        <v>2</v>
      </c>
    </row>
    <row r="3403" spans="16:18" ht="15">
      <c r="P3403" s="815" t="s">
        <v>902</v>
      </c>
      <c r="Q3403" s="816">
        <v>1</v>
      </c>
      <c r="R3403" s="816">
        <v>2</v>
      </c>
    </row>
    <row r="3404" spans="16:18" ht="15">
      <c r="P3404" s="815" t="s">
        <v>902</v>
      </c>
      <c r="Q3404" s="816">
        <v>2</v>
      </c>
      <c r="R3404" s="816">
        <v>3</v>
      </c>
    </row>
    <row r="3405" spans="16:18" ht="15">
      <c r="P3405" s="815" t="s">
        <v>902</v>
      </c>
      <c r="Q3405" s="816">
        <v>4</v>
      </c>
      <c r="R3405" s="816">
        <v>12</v>
      </c>
    </row>
    <row r="3406" spans="16:18" ht="15">
      <c r="P3406" s="815" t="s">
        <v>902</v>
      </c>
      <c r="Q3406" s="816">
        <v>7</v>
      </c>
      <c r="R3406" s="816">
        <v>1</v>
      </c>
    </row>
    <row r="3407" spans="16:18" ht="15">
      <c r="P3407" s="815" t="s">
        <v>902</v>
      </c>
      <c r="Q3407" s="816">
        <v>8</v>
      </c>
      <c r="R3407" s="816">
        <v>1</v>
      </c>
    </row>
    <row r="3408" spans="16:18" ht="15">
      <c r="P3408" s="815" t="s">
        <v>967</v>
      </c>
      <c r="Q3408" s="816">
        <v>4</v>
      </c>
      <c r="R3408" s="816">
        <v>1</v>
      </c>
    </row>
    <row r="3409" spans="16:18" ht="15">
      <c r="P3409" s="815" t="s">
        <v>904</v>
      </c>
      <c r="Q3409" s="816">
        <v>1</v>
      </c>
      <c r="R3409" s="816">
        <v>2</v>
      </c>
    </row>
    <row r="3410" spans="16:18" ht="15">
      <c r="P3410" s="815" t="s">
        <v>904</v>
      </c>
      <c r="Q3410" s="816">
        <v>2</v>
      </c>
      <c r="R3410" s="816">
        <v>5</v>
      </c>
    </row>
    <row r="3411" spans="16:18" ht="15">
      <c r="P3411" s="815" t="s">
        <v>904</v>
      </c>
      <c r="Q3411" s="816">
        <v>3</v>
      </c>
      <c r="R3411" s="816">
        <v>2</v>
      </c>
    </row>
    <row r="3412" spans="16:18" ht="15">
      <c r="P3412" s="815" t="s">
        <v>904</v>
      </c>
      <c r="Q3412" s="816">
        <v>4</v>
      </c>
      <c r="R3412" s="816">
        <v>19</v>
      </c>
    </row>
    <row r="3413" spans="16:18" ht="15">
      <c r="P3413" s="815" t="s">
        <v>904</v>
      </c>
      <c r="Q3413" s="816">
        <v>5</v>
      </c>
      <c r="R3413" s="816">
        <v>2</v>
      </c>
    </row>
    <row r="3414" spans="16:18" ht="15">
      <c r="P3414" s="815" t="s">
        <v>904</v>
      </c>
      <c r="Q3414" s="816">
        <v>6</v>
      </c>
      <c r="R3414" s="816">
        <v>1</v>
      </c>
    </row>
    <row r="3415" spans="16:18" ht="15">
      <c r="P3415" s="815" t="s">
        <v>904</v>
      </c>
      <c r="Q3415" s="816">
        <v>7</v>
      </c>
      <c r="R3415" s="816">
        <v>1</v>
      </c>
    </row>
    <row r="3416" spans="16:18" ht="15">
      <c r="P3416" s="815" t="s">
        <v>904</v>
      </c>
      <c r="Q3416" s="816">
        <v>8</v>
      </c>
      <c r="R3416" s="816">
        <v>2</v>
      </c>
    </row>
    <row r="3417" spans="16:18" ht="15">
      <c r="P3417" s="815" t="s">
        <v>887</v>
      </c>
      <c r="Q3417" s="816">
        <v>4</v>
      </c>
      <c r="R3417" s="816">
        <v>9</v>
      </c>
    </row>
    <row r="3418" spans="16:18" ht="15">
      <c r="P3418" s="815" t="s">
        <v>887</v>
      </c>
      <c r="Q3418" s="816">
        <v>7</v>
      </c>
      <c r="R3418" s="816">
        <v>1</v>
      </c>
    </row>
    <row r="3419" spans="16:18" ht="15">
      <c r="P3419" s="815" t="s">
        <v>942</v>
      </c>
      <c r="Q3419" s="816">
        <v>6</v>
      </c>
      <c r="R3419" s="816">
        <v>1</v>
      </c>
    </row>
    <row r="3420" spans="16:18" ht="15">
      <c r="P3420" s="815" t="s">
        <v>971</v>
      </c>
      <c r="Q3420" s="816">
        <v>0</v>
      </c>
      <c r="R3420" s="816">
        <v>2</v>
      </c>
    </row>
    <row r="3421" spans="16:18" ht="15">
      <c r="P3421" s="815" t="s">
        <v>971</v>
      </c>
      <c r="Q3421" s="816">
        <v>1</v>
      </c>
      <c r="R3421" s="816">
        <v>5</v>
      </c>
    </row>
    <row r="3422" spans="16:18" ht="15">
      <c r="P3422" s="815" t="s">
        <v>971</v>
      </c>
      <c r="Q3422" s="816">
        <v>2</v>
      </c>
      <c r="R3422" s="816">
        <v>9</v>
      </c>
    </row>
    <row r="3423" spans="16:18" ht="15">
      <c r="P3423" s="815" t="s">
        <v>971</v>
      </c>
      <c r="Q3423" s="816">
        <v>3</v>
      </c>
      <c r="R3423" s="816">
        <v>2</v>
      </c>
    </row>
    <row r="3424" spans="16:18" ht="15">
      <c r="P3424" s="815" t="s">
        <v>971</v>
      </c>
      <c r="Q3424" s="816">
        <v>4</v>
      </c>
      <c r="R3424" s="816">
        <v>21</v>
      </c>
    </row>
    <row r="3425" spans="16:18" ht="15">
      <c r="P3425" s="815" t="s">
        <v>971</v>
      </c>
      <c r="Q3425" s="816">
        <v>5</v>
      </c>
      <c r="R3425" s="816">
        <v>1</v>
      </c>
    </row>
    <row r="3426" spans="16:18" ht="15">
      <c r="P3426" s="815" t="s">
        <v>971</v>
      </c>
      <c r="Q3426" s="816">
        <v>6</v>
      </c>
      <c r="R3426" s="816">
        <v>3</v>
      </c>
    </row>
    <row r="3427" spans="16:18" ht="15">
      <c r="P3427" s="815" t="s">
        <v>944</v>
      </c>
      <c r="Q3427" s="816">
        <v>4</v>
      </c>
      <c r="R3427" s="816">
        <v>4</v>
      </c>
    </row>
    <row r="3428" spans="16:18" ht="15">
      <c r="P3428" s="815" t="s">
        <v>972</v>
      </c>
      <c r="Q3428" s="816">
        <v>2</v>
      </c>
      <c r="R3428" s="816">
        <v>3</v>
      </c>
    </row>
    <row r="3429" spans="16:18" ht="15">
      <c r="P3429" s="815" t="s">
        <v>972</v>
      </c>
      <c r="Q3429" s="816">
        <v>3</v>
      </c>
      <c r="R3429" s="816">
        <v>1</v>
      </c>
    </row>
    <row r="3430" spans="16:18" ht="15">
      <c r="P3430" s="815" t="s">
        <v>972</v>
      </c>
      <c r="Q3430" s="816">
        <v>4</v>
      </c>
      <c r="R3430" s="816">
        <v>7</v>
      </c>
    </row>
    <row r="3431" spans="16:18" ht="15">
      <c r="P3431" s="815" t="s">
        <v>972</v>
      </c>
      <c r="Q3431" s="816">
        <v>5</v>
      </c>
      <c r="R3431" s="816">
        <v>1</v>
      </c>
    </row>
    <row r="3432" spans="16:18" ht="15">
      <c r="P3432" s="815" t="s">
        <v>972</v>
      </c>
      <c r="Q3432" s="816">
        <v>6</v>
      </c>
      <c r="R3432" s="816">
        <v>1</v>
      </c>
    </row>
    <row r="3433" spans="16:18" ht="15">
      <c r="P3433" s="815" t="s">
        <v>972</v>
      </c>
      <c r="Q3433" s="816">
        <v>7</v>
      </c>
      <c r="R3433" s="816">
        <v>1</v>
      </c>
    </row>
    <row r="3434" spans="16:18" ht="15">
      <c r="P3434" s="815" t="s">
        <v>972</v>
      </c>
      <c r="Q3434" s="816">
        <v>8</v>
      </c>
      <c r="R3434" s="816">
        <v>1</v>
      </c>
    </row>
    <row r="3435" spans="16:18" ht="15">
      <c r="P3435" s="815" t="s">
        <v>872</v>
      </c>
      <c r="Q3435" s="816">
        <v>1</v>
      </c>
      <c r="R3435" s="816">
        <v>7</v>
      </c>
    </row>
    <row r="3436" spans="16:18" ht="15">
      <c r="P3436" s="815" t="s">
        <v>872</v>
      </c>
      <c r="Q3436" s="816">
        <v>2</v>
      </c>
      <c r="R3436" s="816">
        <v>1</v>
      </c>
    </row>
    <row r="3437" spans="16:18" ht="15">
      <c r="P3437" s="815" t="s">
        <v>872</v>
      </c>
      <c r="Q3437" s="816">
        <v>3</v>
      </c>
      <c r="R3437" s="816">
        <v>1</v>
      </c>
    </row>
    <row r="3438" spans="16:18" ht="15">
      <c r="P3438" s="815" t="s">
        <v>872</v>
      </c>
      <c r="Q3438" s="816">
        <v>4</v>
      </c>
      <c r="R3438" s="816">
        <v>40</v>
      </c>
    </row>
    <row r="3439" spans="16:18" ht="15">
      <c r="P3439" s="815" t="s">
        <v>872</v>
      </c>
      <c r="Q3439" s="816">
        <v>5</v>
      </c>
      <c r="R3439" s="816">
        <v>4</v>
      </c>
    </row>
    <row r="3440" spans="16:18" ht="15">
      <c r="P3440" s="815" t="s">
        <v>872</v>
      </c>
      <c r="Q3440" s="816">
        <v>6</v>
      </c>
      <c r="R3440" s="816">
        <v>2</v>
      </c>
    </row>
    <row r="3441" spans="16:18" ht="15">
      <c r="P3441" s="815" t="s">
        <v>872</v>
      </c>
      <c r="Q3441" s="816">
        <v>7</v>
      </c>
      <c r="R3441" s="816">
        <v>1</v>
      </c>
    </row>
    <row r="3442" spans="16:18" ht="15">
      <c r="P3442" s="815" t="s">
        <v>872</v>
      </c>
      <c r="Q3442" s="816">
        <v>8</v>
      </c>
      <c r="R3442" s="816">
        <v>2</v>
      </c>
    </row>
    <row r="3443" spans="16:18" ht="15">
      <c r="P3443" s="815" t="s">
        <v>872</v>
      </c>
      <c r="Q3443" s="816">
        <v>9</v>
      </c>
      <c r="R3443" s="816">
        <v>2</v>
      </c>
    </row>
    <row r="3444" spans="16:18" ht="15">
      <c r="P3444" s="815" t="s">
        <v>872</v>
      </c>
      <c r="Q3444" s="816">
        <v>10</v>
      </c>
      <c r="R3444" s="816">
        <v>1</v>
      </c>
    </row>
    <row r="3445" spans="16:18" ht="15">
      <c r="P3445" s="815" t="s">
        <v>872</v>
      </c>
      <c r="Q3445" s="816">
        <v>12</v>
      </c>
      <c r="R3445" s="816">
        <v>1</v>
      </c>
    </row>
    <row r="3446" spans="16:18" ht="15">
      <c r="P3446" s="815" t="s">
        <v>874</v>
      </c>
      <c r="Q3446" s="816">
        <v>2</v>
      </c>
      <c r="R3446" s="816">
        <v>4</v>
      </c>
    </row>
    <row r="3447" spans="16:18" ht="15">
      <c r="P3447" s="815" t="s">
        <v>874</v>
      </c>
      <c r="Q3447" s="816">
        <v>3</v>
      </c>
      <c r="R3447" s="816">
        <v>1</v>
      </c>
    </row>
    <row r="3448" spans="16:18" ht="15">
      <c r="P3448" s="815" t="s">
        <v>874</v>
      </c>
      <c r="Q3448" s="816">
        <v>4</v>
      </c>
      <c r="R3448" s="816">
        <v>8</v>
      </c>
    </row>
    <row r="3449" spans="16:18" ht="15">
      <c r="P3449" s="815" t="s">
        <v>874</v>
      </c>
      <c r="Q3449" s="816">
        <v>5</v>
      </c>
      <c r="R3449" s="816">
        <v>2</v>
      </c>
    </row>
    <row r="3450" spans="16:18" ht="15">
      <c r="P3450" s="815" t="s">
        <v>874</v>
      </c>
      <c r="Q3450" s="816">
        <v>6</v>
      </c>
      <c r="R3450" s="816">
        <v>2</v>
      </c>
    </row>
    <row r="3451" spans="16:18" ht="15">
      <c r="P3451" s="815" t="s">
        <v>874</v>
      </c>
      <c r="Q3451" s="816">
        <v>7</v>
      </c>
      <c r="R3451" s="816">
        <v>1</v>
      </c>
    </row>
    <row r="3452" spans="16:18" ht="15">
      <c r="P3452" s="815" t="s">
        <v>874</v>
      </c>
      <c r="Q3452" s="816">
        <v>8</v>
      </c>
      <c r="R3452" s="816">
        <v>1</v>
      </c>
    </row>
    <row r="3453" spans="16:18" ht="15">
      <c r="P3453" s="815" t="s">
        <v>876</v>
      </c>
      <c r="Q3453" s="816">
        <v>0</v>
      </c>
      <c r="R3453" s="816">
        <v>1</v>
      </c>
    </row>
    <row r="3454" spans="16:18" ht="15">
      <c r="P3454" s="815" t="s">
        <v>876</v>
      </c>
      <c r="Q3454" s="816">
        <v>1</v>
      </c>
      <c r="R3454" s="816">
        <v>1</v>
      </c>
    </row>
    <row r="3455" spans="16:18" ht="15">
      <c r="P3455" s="815" t="s">
        <v>876</v>
      </c>
      <c r="Q3455" s="816">
        <v>4</v>
      </c>
      <c r="R3455" s="816">
        <v>23</v>
      </c>
    </row>
    <row r="3456" spans="16:18" ht="15">
      <c r="P3456" s="815" t="s">
        <v>876</v>
      </c>
      <c r="Q3456" s="816">
        <v>5</v>
      </c>
      <c r="R3456" s="816">
        <v>1</v>
      </c>
    </row>
    <row r="3457" spans="16:18" ht="15">
      <c r="P3457" s="815" t="s">
        <v>917</v>
      </c>
      <c r="Q3457" s="816">
        <v>0</v>
      </c>
      <c r="R3457" s="816">
        <v>1</v>
      </c>
    </row>
    <row r="3458" spans="16:18" ht="15">
      <c r="P3458" s="815" t="s">
        <v>917</v>
      </c>
      <c r="Q3458" s="816">
        <v>2</v>
      </c>
      <c r="R3458" s="816">
        <v>11</v>
      </c>
    </row>
    <row r="3459" spans="16:18" ht="15">
      <c r="P3459" s="815" t="s">
        <v>917</v>
      </c>
      <c r="Q3459" s="816">
        <v>3</v>
      </c>
      <c r="R3459" s="816">
        <v>4</v>
      </c>
    </row>
    <row r="3460" spans="16:18" ht="15">
      <c r="P3460" s="815" t="s">
        <v>917</v>
      </c>
      <c r="Q3460" s="816">
        <v>4</v>
      </c>
      <c r="R3460" s="816">
        <v>34</v>
      </c>
    </row>
    <row r="3461" spans="16:18" ht="15">
      <c r="P3461" s="815" t="s">
        <v>917</v>
      </c>
      <c r="Q3461" s="816">
        <v>5</v>
      </c>
      <c r="R3461" s="816">
        <v>2</v>
      </c>
    </row>
    <row r="3462" spans="16:18" ht="15">
      <c r="P3462" s="815" t="s">
        <v>917</v>
      </c>
      <c r="Q3462" s="816">
        <v>6</v>
      </c>
      <c r="R3462" s="816">
        <v>2</v>
      </c>
    </row>
    <row r="3463" spans="16:18" ht="15">
      <c r="P3463" s="815" t="s">
        <v>917</v>
      </c>
      <c r="Q3463" s="816">
        <v>7</v>
      </c>
      <c r="R3463" s="816">
        <v>2</v>
      </c>
    </row>
    <row r="3464" spans="16:18" ht="15">
      <c r="P3464" s="815" t="s">
        <v>917</v>
      </c>
      <c r="Q3464" s="816">
        <v>8</v>
      </c>
      <c r="R3464" s="816">
        <v>1</v>
      </c>
    </row>
    <row r="3465" spans="16:18" ht="15">
      <c r="P3465" s="815" t="s">
        <v>917</v>
      </c>
      <c r="Q3465" s="816">
        <v>9</v>
      </c>
      <c r="R3465" s="816">
        <v>1</v>
      </c>
    </row>
    <row r="3466" spans="16:18" ht="15">
      <c r="P3466" s="815" t="s">
        <v>973</v>
      </c>
      <c r="Q3466" s="816">
        <v>0</v>
      </c>
      <c r="R3466" s="816">
        <v>2</v>
      </c>
    </row>
    <row r="3467" spans="16:18" ht="15">
      <c r="P3467" s="815" t="s">
        <v>973</v>
      </c>
      <c r="Q3467" s="816">
        <v>1</v>
      </c>
      <c r="R3467" s="816">
        <v>4</v>
      </c>
    </row>
    <row r="3468" spans="16:18" ht="15">
      <c r="P3468" s="815" t="s">
        <v>973</v>
      </c>
      <c r="Q3468" s="816">
        <v>2</v>
      </c>
      <c r="R3468" s="816">
        <v>11</v>
      </c>
    </row>
    <row r="3469" spans="16:18" ht="15">
      <c r="P3469" s="815" t="s">
        <v>973</v>
      </c>
      <c r="Q3469" s="816">
        <v>4</v>
      </c>
      <c r="R3469" s="816">
        <v>39</v>
      </c>
    </row>
    <row r="3470" spans="16:18" ht="15">
      <c r="P3470" s="815" t="s">
        <v>973</v>
      </c>
      <c r="Q3470" s="816">
        <v>5</v>
      </c>
      <c r="R3470" s="816">
        <v>7</v>
      </c>
    </row>
    <row r="3471" spans="16:18" ht="15">
      <c r="P3471" s="815" t="s">
        <v>973</v>
      </c>
      <c r="Q3471" s="816">
        <v>6</v>
      </c>
      <c r="R3471" s="816">
        <v>5</v>
      </c>
    </row>
    <row r="3472" spans="16:18" ht="15">
      <c r="P3472" s="815" t="s">
        <v>973</v>
      </c>
      <c r="Q3472" s="816">
        <v>7</v>
      </c>
      <c r="R3472" s="816">
        <v>2</v>
      </c>
    </row>
    <row r="3473" spans="16:18" ht="15">
      <c r="P3473" s="815" t="s">
        <v>973</v>
      </c>
      <c r="Q3473" s="816">
        <v>8</v>
      </c>
      <c r="R3473" s="816">
        <v>4</v>
      </c>
    </row>
    <row r="3474" spans="16:18" ht="15">
      <c r="P3474" s="815" t="s">
        <v>973</v>
      </c>
      <c r="Q3474" s="816">
        <v>12</v>
      </c>
      <c r="R3474" s="816">
        <v>1</v>
      </c>
    </row>
    <row r="3475" spans="16:18" ht="15">
      <c r="P3475" s="815" t="s">
        <v>974</v>
      </c>
      <c r="Q3475" s="816">
        <v>0</v>
      </c>
      <c r="R3475" s="816">
        <v>15</v>
      </c>
    </row>
    <row r="3476" spans="16:18" ht="15">
      <c r="P3476" s="815" t="s">
        <v>974</v>
      </c>
      <c r="Q3476" s="816">
        <v>1</v>
      </c>
      <c r="R3476" s="816">
        <v>39</v>
      </c>
    </row>
    <row r="3477" spans="16:18" ht="15">
      <c r="P3477" s="815" t="s">
        <v>974</v>
      </c>
      <c r="Q3477" s="816">
        <v>2</v>
      </c>
      <c r="R3477" s="816">
        <v>114</v>
      </c>
    </row>
    <row r="3478" spans="16:18" ht="15">
      <c r="P3478" s="815" t="s">
        <v>974</v>
      </c>
      <c r="Q3478" s="816">
        <v>3</v>
      </c>
      <c r="R3478" s="816">
        <v>44</v>
      </c>
    </row>
    <row r="3479" spans="16:18" ht="15">
      <c r="P3479" s="815" t="s">
        <v>974</v>
      </c>
      <c r="Q3479" s="816">
        <v>4</v>
      </c>
      <c r="R3479" s="816">
        <v>461</v>
      </c>
    </row>
    <row r="3480" spans="16:18" ht="15">
      <c r="P3480" s="815" t="s">
        <v>974</v>
      </c>
      <c r="Q3480" s="816">
        <v>5</v>
      </c>
      <c r="R3480" s="816">
        <v>40</v>
      </c>
    </row>
    <row r="3481" spans="16:18" ht="15">
      <c r="P3481" s="815" t="s">
        <v>974</v>
      </c>
      <c r="Q3481" s="816">
        <v>6</v>
      </c>
      <c r="R3481" s="816">
        <v>54</v>
      </c>
    </row>
    <row r="3482" spans="16:18" ht="15">
      <c r="P3482" s="815" t="s">
        <v>974</v>
      </c>
      <c r="Q3482" s="816">
        <v>7</v>
      </c>
      <c r="R3482" s="816">
        <v>51</v>
      </c>
    </row>
    <row r="3483" spans="16:18" ht="15">
      <c r="P3483" s="815" t="s">
        <v>974</v>
      </c>
      <c r="Q3483" s="816">
        <v>8</v>
      </c>
      <c r="R3483" s="816">
        <v>24</v>
      </c>
    </row>
    <row r="3484" spans="16:18" ht="15">
      <c r="P3484" s="815" t="s">
        <v>974</v>
      </c>
      <c r="Q3484" s="816">
        <v>9</v>
      </c>
      <c r="R3484" s="816">
        <v>9</v>
      </c>
    </row>
    <row r="3485" spans="16:18" ht="15">
      <c r="P3485" s="815" t="s">
        <v>974</v>
      </c>
      <c r="Q3485" s="816">
        <v>10</v>
      </c>
      <c r="R3485" s="816">
        <v>9</v>
      </c>
    </row>
    <row r="3486" spans="16:18" ht="15">
      <c r="P3486" s="815" t="s">
        <v>974</v>
      </c>
      <c r="Q3486" s="816">
        <v>11</v>
      </c>
      <c r="R3486" s="816">
        <v>8</v>
      </c>
    </row>
    <row r="3487" spans="16:18" ht="15">
      <c r="P3487" s="815" t="s">
        <v>974</v>
      </c>
      <c r="Q3487" s="816">
        <v>12</v>
      </c>
      <c r="R3487" s="816">
        <v>5</v>
      </c>
    </row>
    <row r="3488" spans="16:18" ht="15">
      <c r="P3488" s="815" t="s">
        <v>946</v>
      </c>
      <c r="Q3488" s="816">
        <v>2</v>
      </c>
      <c r="R3488" s="816">
        <v>1</v>
      </c>
    </row>
    <row r="3489" spans="16:18" ht="15">
      <c r="P3489" s="815" t="s">
        <v>946</v>
      </c>
      <c r="Q3489" s="816">
        <v>4</v>
      </c>
      <c r="R3489" s="816">
        <v>8</v>
      </c>
    </row>
    <row r="3490" spans="16:18" ht="15">
      <c r="P3490" s="815" t="s">
        <v>975</v>
      </c>
      <c r="Q3490" s="816">
        <v>0</v>
      </c>
      <c r="R3490" s="816">
        <v>1</v>
      </c>
    </row>
    <row r="3491" spans="16:18" ht="15">
      <c r="P3491" s="815" t="s">
        <v>975</v>
      </c>
      <c r="Q3491" s="816">
        <v>1</v>
      </c>
      <c r="R3491" s="816">
        <v>8</v>
      </c>
    </row>
    <row r="3492" spans="16:18" ht="15">
      <c r="P3492" s="815" t="s">
        <v>975</v>
      </c>
      <c r="Q3492" s="816">
        <v>2</v>
      </c>
      <c r="R3492" s="816">
        <v>23</v>
      </c>
    </row>
    <row r="3493" spans="16:18" ht="15">
      <c r="P3493" s="815" t="s">
        <v>975</v>
      </c>
      <c r="Q3493" s="816">
        <v>3</v>
      </c>
      <c r="R3493" s="816">
        <v>10</v>
      </c>
    </row>
    <row r="3494" spans="16:18" ht="15">
      <c r="P3494" s="815" t="s">
        <v>975</v>
      </c>
      <c r="Q3494" s="816">
        <v>4</v>
      </c>
      <c r="R3494" s="816">
        <v>119</v>
      </c>
    </row>
    <row r="3495" spans="16:18" ht="15">
      <c r="P3495" s="815" t="s">
        <v>975</v>
      </c>
      <c r="Q3495" s="816">
        <v>5</v>
      </c>
      <c r="R3495" s="816">
        <v>21</v>
      </c>
    </row>
    <row r="3496" spans="16:18" ht="15">
      <c r="P3496" s="815" t="s">
        <v>975</v>
      </c>
      <c r="Q3496" s="816">
        <v>6</v>
      </c>
      <c r="R3496" s="816">
        <v>15</v>
      </c>
    </row>
    <row r="3497" spans="16:18" ht="15">
      <c r="P3497" s="815" t="s">
        <v>975</v>
      </c>
      <c r="Q3497" s="816">
        <v>7</v>
      </c>
      <c r="R3497" s="816">
        <v>18</v>
      </c>
    </row>
    <row r="3498" spans="16:18" ht="15">
      <c r="P3498" s="815" t="s">
        <v>975</v>
      </c>
      <c r="Q3498" s="816">
        <v>8</v>
      </c>
      <c r="R3498" s="816">
        <v>14</v>
      </c>
    </row>
    <row r="3499" spans="16:18" ht="15">
      <c r="P3499" s="815" t="s">
        <v>975</v>
      </c>
      <c r="Q3499" s="816">
        <v>9</v>
      </c>
      <c r="R3499" s="816">
        <v>3</v>
      </c>
    </row>
    <row r="3500" spans="16:18" ht="15">
      <c r="P3500" s="815" t="s">
        <v>975</v>
      </c>
      <c r="Q3500" s="816">
        <v>10</v>
      </c>
      <c r="R3500" s="816">
        <v>6</v>
      </c>
    </row>
    <row r="3501" spans="16:18" ht="15">
      <c r="P3501" s="815" t="s">
        <v>975</v>
      </c>
      <c r="Q3501" s="816">
        <v>11</v>
      </c>
      <c r="R3501" s="816">
        <v>3</v>
      </c>
    </row>
    <row r="3502" spans="16:18" ht="15">
      <c r="P3502" s="815" t="s">
        <v>975</v>
      </c>
      <c r="Q3502" s="816">
        <v>12</v>
      </c>
      <c r="R3502" s="816">
        <v>6</v>
      </c>
    </row>
    <row r="3503" spans="16:18" ht="15">
      <c r="P3503" s="815" t="s">
        <v>976</v>
      </c>
      <c r="Q3503" s="816">
        <v>1</v>
      </c>
      <c r="R3503" s="816">
        <v>1</v>
      </c>
    </row>
    <row r="3504" spans="16:18" ht="15">
      <c r="P3504" s="815" t="s">
        <v>976</v>
      </c>
      <c r="Q3504" s="816">
        <v>2</v>
      </c>
      <c r="R3504" s="816">
        <v>2</v>
      </c>
    </row>
    <row r="3505" spans="16:18" ht="15">
      <c r="P3505" s="815" t="s">
        <v>976</v>
      </c>
      <c r="Q3505" s="816">
        <v>4</v>
      </c>
      <c r="R3505" s="816">
        <v>10</v>
      </c>
    </row>
    <row r="3506" spans="16:18" ht="15">
      <c r="P3506" s="815" t="s">
        <v>976</v>
      </c>
      <c r="Q3506" s="816">
        <v>5</v>
      </c>
      <c r="R3506" s="816">
        <v>1</v>
      </c>
    </row>
    <row r="3507" spans="16:18" ht="15">
      <c r="P3507" s="815" t="s">
        <v>976</v>
      </c>
      <c r="Q3507" s="816">
        <v>6</v>
      </c>
      <c r="R3507" s="816">
        <v>1</v>
      </c>
    </row>
    <row r="3508" spans="16:18" ht="15">
      <c r="P3508" s="815" t="s">
        <v>976</v>
      </c>
      <c r="Q3508" s="816">
        <v>7</v>
      </c>
      <c r="R3508" s="816">
        <v>2</v>
      </c>
    </row>
    <row r="3509" spans="16:18" ht="15">
      <c r="P3509" s="815" t="s">
        <v>976</v>
      </c>
      <c r="Q3509" s="816">
        <v>10</v>
      </c>
      <c r="R3509" s="816">
        <v>1</v>
      </c>
    </row>
    <row r="3510" spans="16:18" ht="15">
      <c r="P3510" s="815" t="s">
        <v>962</v>
      </c>
      <c r="Q3510" s="816">
        <v>2</v>
      </c>
      <c r="R3510" s="816">
        <v>1</v>
      </c>
    </row>
    <row r="3511" spans="16:18" ht="15">
      <c r="P3511" s="815" t="s">
        <v>962</v>
      </c>
      <c r="Q3511" s="816">
        <v>3</v>
      </c>
      <c r="R3511" s="816">
        <v>1</v>
      </c>
    </row>
    <row r="3512" spans="16:18" ht="15">
      <c r="P3512" s="815" t="s">
        <v>962</v>
      </c>
      <c r="Q3512" s="816">
        <v>4</v>
      </c>
      <c r="R3512" s="816">
        <v>6</v>
      </c>
    </row>
    <row r="3513" spans="16:18" ht="15">
      <c r="P3513" s="815" t="s">
        <v>962</v>
      </c>
      <c r="Q3513" s="816">
        <v>6</v>
      </c>
      <c r="R3513" s="816">
        <v>1</v>
      </c>
    </row>
    <row r="3514" spans="16:18" ht="15">
      <c r="P3514" s="815" t="s">
        <v>962</v>
      </c>
      <c r="Q3514" s="816">
        <v>7</v>
      </c>
      <c r="R3514" s="816">
        <v>1</v>
      </c>
    </row>
    <row r="3515" spans="16:18" ht="15">
      <c r="P3515" s="815" t="s">
        <v>962</v>
      </c>
      <c r="Q3515" s="816">
        <v>8</v>
      </c>
      <c r="R3515" s="816">
        <v>1</v>
      </c>
    </row>
    <row r="3516" spans="16:18" ht="15">
      <c r="P3516" s="815" t="s">
        <v>977</v>
      </c>
      <c r="Q3516" s="816">
        <v>1</v>
      </c>
      <c r="R3516" s="816">
        <v>1</v>
      </c>
    </row>
    <row r="3517" spans="16:18" ht="15">
      <c r="P3517" s="815" t="s">
        <v>977</v>
      </c>
      <c r="Q3517" s="816">
        <v>2</v>
      </c>
      <c r="R3517" s="816">
        <v>2</v>
      </c>
    </row>
    <row r="3518" spans="16:18" ht="15">
      <c r="P3518" s="815" t="s">
        <v>977</v>
      </c>
      <c r="Q3518" s="816">
        <v>3</v>
      </c>
      <c r="R3518" s="816">
        <v>1</v>
      </c>
    </row>
    <row r="3519" spans="16:18" ht="15">
      <c r="P3519" s="815" t="s">
        <v>977</v>
      </c>
      <c r="Q3519" s="816">
        <v>4</v>
      </c>
      <c r="R3519" s="816">
        <v>9</v>
      </c>
    </row>
    <row r="3520" spans="16:18" ht="15">
      <c r="P3520" s="815" t="s">
        <v>977</v>
      </c>
      <c r="Q3520" s="816">
        <v>5</v>
      </c>
      <c r="R3520" s="816">
        <v>1</v>
      </c>
    </row>
    <row r="3521" spans="16:18" ht="15">
      <c r="P3521" s="815" t="s">
        <v>977</v>
      </c>
      <c r="Q3521" s="816">
        <v>6</v>
      </c>
      <c r="R3521" s="816">
        <v>1</v>
      </c>
    </row>
    <row r="3522" spans="16:18" ht="15">
      <c r="P3522" s="815" t="s">
        <v>977</v>
      </c>
      <c r="Q3522" s="816">
        <v>7</v>
      </c>
      <c r="R3522" s="816">
        <v>1</v>
      </c>
    </row>
    <row r="3523" spans="16:18" ht="15">
      <c r="P3523" s="815" t="s">
        <v>977</v>
      </c>
      <c r="Q3523" s="816">
        <v>8</v>
      </c>
      <c r="R3523" s="816">
        <v>1</v>
      </c>
    </row>
    <row r="3524" spans="16:18" ht="15">
      <c r="P3524" s="815" t="s">
        <v>948</v>
      </c>
      <c r="Q3524" s="816">
        <v>0</v>
      </c>
      <c r="R3524" s="816">
        <v>1</v>
      </c>
    </row>
    <row r="3525" spans="16:18" ht="15">
      <c r="P3525" s="815" t="s">
        <v>948</v>
      </c>
      <c r="Q3525" s="816">
        <v>1</v>
      </c>
      <c r="R3525" s="816">
        <v>2</v>
      </c>
    </row>
    <row r="3526" spans="16:18" ht="15">
      <c r="P3526" s="815" t="s">
        <v>948</v>
      </c>
      <c r="Q3526" s="816">
        <v>2</v>
      </c>
      <c r="R3526" s="816">
        <v>2</v>
      </c>
    </row>
    <row r="3527" spans="16:18" ht="15">
      <c r="P3527" s="815" t="s">
        <v>948</v>
      </c>
      <c r="Q3527" s="816">
        <v>4</v>
      </c>
      <c r="R3527" s="816">
        <v>27</v>
      </c>
    </row>
    <row r="3528" spans="16:18" ht="15">
      <c r="P3528" s="815" t="s">
        <v>948</v>
      </c>
      <c r="Q3528" s="816">
        <v>5</v>
      </c>
      <c r="R3528" s="816">
        <v>1</v>
      </c>
    </row>
    <row r="3529" spans="16:18" ht="15">
      <c r="P3529" s="815" t="s">
        <v>948</v>
      </c>
      <c r="Q3529" s="816">
        <v>6</v>
      </c>
      <c r="R3529" s="816">
        <v>2</v>
      </c>
    </row>
    <row r="3530" spans="16:18" ht="15">
      <c r="P3530" s="815" t="s">
        <v>948</v>
      </c>
      <c r="Q3530" s="816">
        <v>7</v>
      </c>
      <c r="R3530" s="816">
        <v>3</v>
      </c>
    </row>
    <row r="3531" spans="16:18" ht="15">
      <c r="P3531" s="815" t="s">
        <v>964</v>
      </c>
      <c r="Q3531" s="816">
        <v>4</v>
      </c>
      <c r="R3531" s="816">
        <v>8</v>
      </c>
    </row>
    <row r="3532" spans="16:18" ht="15">
      <c r="P3532" s="815" t="s">
        <v>964</v>
      </c>
      <c r="Q3532" s="816">
        <v>6</v>
      </c>
      <c r="R3532" s="816">
        <v>1</v>
      </c>
    </row>
    <row r="3533" spans="16:18" ht="15">
      <c r="P3533" s="815" t="s">
        <v>964</v>
      </c>
      <c r="Q3533" s="816">
        <v>7</v>
      </c>
      <c r="R3533" s="816">
        <v>1</v>
      </c>
    </row>
    <row r="3534" spans="16:18" ht="15">
      <c r="P3534" s="815" t="s">
        <v>906</v>
      </c>
      <c r="Q3534" s="816">
        <v>0</v>
      </c>
      <c r="R3534" s="816">
        <v>1</v>
      </c>
    </row>
    <row r="3535" spans="16:18" ht="15">
      <c r="P3535" s="815" t="s">
        <v>906</v>
      </c>
      <c r="Q3535" s="816">
        <v>2</v>
      </c>
      <c r="R3535" s="816">
        <v>1</v>
      </c>
    </row>
    <row r="3536" spans="16:18" ht="15">
      <c r="P3536" s="815" t="s">
        <v>906</v>
      </c>
      <c r="Q3536" s="816">
        <v>3</v>
      </c>
      <c r="R3536" s="816">
        <v>1</v>
      </c>
    </row>
    <row r="3537" spans="16:18" ht="15">
      <c r="P3537" s="815" t="s">
        <v>906</v>
      </c>
      <c r="Q3537" s="816">
        <v>4</v>
      </c>
      <c r="R3537" s="816">
        <v>6</v>
      </c>
    </row>
    <row r="3538" spans="16:18" ht="15">
      <c r="P3538" s="815" t="s">
        <v>906</v>
      </c>
      <c r="Q3538" s="816">
        <v>6</v>
      </c>
      <c r="R3538" s="816">
        <v>1</v>
      </c>
    </row>
    <row r="3539" spans="16:18" ht="15">
      <c r="P3539" s="815" t="s">
        <v>979</v>
      </c>
      <c r="Q3539" s="816">
        <v>0</v>
      </c>
      <c r="R3539" s="816">
        <v>2</v>
      </c>
    </row>
    <row r="3540" spans="16:18" ht="15">
      <c r="P3540" s="815" t="s">
        <v>979</v>
      </c>
      <c r="Q3540" s="816">
        <v>1</v>
      </c>
      <c r="R3540" s="816">
        <v>1</v>
      </c>
    </row>
    <row r="3541" spans="16:18" ht="15">
      <c r="P3541" s="815" t="s">
        <v>979</v>
      </c>
      <c r="Q3541" s="816">
        <v>2</v>
      </c>
      <c r="R3541" s="816">
        <v>1</v>
      </c>
    </row>
    <row r="3542" spans="16:18" ht="15">
      <c r="P3542" s="815" t="s">
        <v>979</v>
      </c>
      <c r="Q3542" s="816">
        <v>3</v>
      </c>
      <c r="R3542" s="816">
        <v>1</v>
      </c>
    </row>
    <row r="3543" spans="16:18" ht="15">
      <c r="P3543" s="815" t="s">
        <v>979</v>
      </c>
      <c r="Q3543" s="816">
        <v>4</v>
      </c>
      <c r="R3543" s="816">
        <v>5</v>
      </c>
    </row>
    <row r="3544" spans="16:18" ht="15">
      <c r="P3544" s="815" t="s">
        <v>979</v>
      </c>
      <c r="Q3544" s="816">
        <v>5</v>
      </c>
      <c r="R3544" s="816">
        <v>2</v>
      </c>
    </row>
    <row r="3545" spans="16:18" ht="15">
      <c r="P3545" s="815" t="s">
        <v>979</v>
      </c>
      <c r="Q3545" s="816">
        <v>7</v>
      </c>
      <c r="R3545" s="816">
        <v>1</v>
      </c>
    </row>
    <row r="3546" spans="16:18" ht="15">
      <c r="P3546" s="815" t="s">
        <v>965</v>
      </c>
      <c r="Q3546" s="816">
        <v>0</v>
      </c>
      <c r="R3546" s="816">
        <v>3</v>
      </c>
    </row>
    <row r="3547" spans="16:18" ht="15">
      <c r="P3547" s="815" t="s">
        <v>965</v>
      </c>
      <c r="Q3547" s="816">
        <v>1</v>
      </c>
      <c r="R3547" s="816">
        <v>5</v>
      </c>
    </row>
    <row r="3548" spans="16:18" ht="15">
      <c r="P3548" s="815" t="s">
        <v>965</v>
      </c>
      <c r="Q3548" s="816">
        <v>2</v>
      </c>
      <c r="R3548" s="816">
        <v>10</v>
      </c>
    </row>
    <row r="3549" spans="16:18" ht="15">
      <c r="P3549" s="815" t="s">
        <v>965</v>
      </c>
      <c r="Q3549" s="816">
        <v>3</v>
      </c>
      <c r="R3549" s="816">
        <v>9</v>
      </c>
    </row>
    <row r="3550" spans="16:18" ht="15">
      <c r="P3550" s="815" t="s">
        <v>965</v>
      </c>
      <c r="Q3550" s="816">
        <v>4</v>
      </c>
      <c r="R3550" s="816">
        <v>60</v>
      </c>
    </row>
    <row r="3551" spans="16:18" ht="15">
      <c r="P3551" s="815" t="s">
        <v>965</v>
      </c>
      <c r="Q3551" s="816">
        <v>5</v>
      </c>
      <c r="R3551" s="816">
        <v>5</v>
      </c>
    </row>
    <row r="3552" spans="16:18" ht="15">
      <c r="P3552" s="815" t="s">
        <v>965</v>
      </c>
      <c r="Q3552" s="816">
        <v>6</v>
      </c>
      <c r="R3552" s="816">
        <v>10</v>
      </c>
    </row>
    <row r="3553" spans="16:18" ht="15">
      <c r="P3553" s="815" t="s">
        <v>965</v>
      </c>
      <c r="Q3553" s="816">
        <v>7</v>
      </c>
      <c r="R3553" s="816">
        <v>10</v>
      </c>
    </row>
    <row r="3554" spans="16:18" ht="15">
      <c r="P3554" s="815" t="s">
        <v>965</v>
      </c>
      <c r="Q3554" s="816">
        <v>8</v>
      </c>
      <c r="R3554" s="816">
        <v>4</v>
      </c>
    </row>
    <row r="3555" spans="16:18" ht="15">
      <c r="P3555" s="815" t="s">
        <v>965</v>
      </c>
      <c r="Q3555" s="816">
        <v>10</v>
      </c>
      <c r="R3555" s="816">
        <v>2</v>
      </c>
    </row>
    <row r="3556" spans="16:18" ht="15">
      <c r="P3556" s="815" t="s">
        <v>965</v>
      </c>
      <c r="Q3556" s="816">
        <v>11</v>
      </c>
      <c r="R3556" s="816">
        <v>2</v>
      </c>
    </row>
    <row r="3557" spans="16:18" ht="15">
      <c r="P3557" s="815" t="s">
        <v>965</v>
      </c>
      <c r="Q3557" s="816">
        <v>12</v>
      </c>
      <c r="R3557" s="816">
        <v>1</v>
      </c>
    </row>
    <row r="3558" spans="16:18" ht="15">
      <c r="P3558" s="815" t="s">
        <v>908</v>
      </c>
      <c r="Q3558" s="816">
        <v>0</v>
      </c>
      <c r="R3558" s="816">
        <v>1</v>
      </c>
    </row>
    <row r="3559" spans="16:18" ht="15">
      <c r="P3559" s="815" t="s">
        <v>908</v>
      </c>
      <c r="Q3559" s="816">
        <v>2</v>
      </c>
      <c r="R3559" s="816">
        <v>4</v>
      </c>
    </row>
    <row r="3560" spans="16:18" ht="15">
      <c r="P3560" s="815" t="s">
        <v>908</v>
      </c>
      <c r="Q3560" s="816">
        <v>3</v>
      </c>
      <c r="R3560" s="816">
        <v>1</v>
      </c>
    </row>
    <row r="3561" spans="16:18" ht="15">
      <c r="P3561" s="815" t="s">
        <v>908</v>
      </c>
      <c r="Q3561" s="816">
        <v>4</v>
      </c>
      <c r="R3561" s="816">
        <v>10</v>
      </c>
    </row>
    <row r="3562" spans="16:18" ht="15">
      <c r="P3562" s="815" t="s">
        <v>908</v>
      </c>
      <c r="Q3562" s="816">
        <v>5</v>
      </c>
      <c r="R3562" s="816">
        <v>3</v>
      </c>
    </row>
    <row r="3563" spans="16:18" ht="15">
      <c r="P3563" s="815" t="s">
        <v>908</v>
      </c>
      <c r="Q3563" s="816">
        <v>7</v>
      </c>
      <c r="R3563" s="816">
        <v>1</v>
      </c>
    </row>
    <row r="3564" spans="16:18" ht="15">
      <c r="P3564" s="815" t="s">
        <v>908</v>
      </c>
      <c r="Q3564" s="816">
        <v>10</v>
      </c>
      <c r="R3564" s="816">
        <v>1</v>
      </c>
    </row>
    <row r="3565" spans="16:18" ht="15">
      <c r="P3565" s="815" t="s">
        <v>980</v>
      </c>
      <c r="Q3565" s="816">
        <v>1</v>
      </c>
      <c r="R3565" s="816">
        <v>3</v>
      </c>
    </row>
    <row r="3566" spans="16:18" ht="15">
      <c r="P3566" s="815" t="s">
        <v>980</v>
      </c>
      <c r="Q3566" s="816">
        <v>2</v>
      </c>
      <c r="R3566" s="816">
        <v>6</v>
      </c>
    </row>
    <row r="3567" spans="16:18" ht="15">
      <c r="P3567" s="815" t="s">
        <v>980</v>
      </c>
      <c r="Q3567" s="816">
        <v>3</v>
      </c>
      <c r="R3567" s="816">
        <v>3</v>
      </c>
    </row>
    <row r="3568" spans="16:18" ht="15">
      <c r="P3568" s="815" t="s">
        <v>980</v>
      </c>
      <c r="Q3568" s="816">
        <v>4</v>
      </c>
      <c r="R3568" s="816">
        <v>16</v>
      </c>
    </row>
    <row r="3569" spans="16:18" ht="15">
      <c r="P3569" s="815" t="s">
        <v>980</v>
      </c>
      <c r="Q3569" s="816">
        <v>5</v>
      </c>
      <c r="R3569" s="816">
        <v>5</v>
      </c>
    </row>
    <row r="3570" spans="16:18" ht="15">
      <c r="P3570" s="815" t="s">
        <v>980</v>
      </c>
      <c r="Q3570" s="816">
        <v>6</v>
      </c>
      <c r="R3570" s="816">
        <v>1</v>
      </c>
    </row>
    <row r="3571" spans="16:18" ht="15">
      <c r="P3571" s="815" t="s">
        <v>980</v>
      </c>
      <c r="Q3571" s="816">
        <v>7</v>
      </c>
      <c r="R3571" s="816">
        <v>2</v>
      </c>
    </row>
    <row r="3572" spans="16:18" ht="15">
      <c r="P3572" s="815" t="s">
        <v>980</v>
      </c>
      <c r="Q3572" s="816">
        <v>8</v>
      </c>
      <c r="R3572" s="816">
        <v>1</v>
      </c>
    </row>
    <row r="3573" spans="16:18" ht="15">
      <c r="P3573" s="815" t="s">
        <v>980</v>
      </c>
      <c r="Q3573" s="816">
        <v>10</v>
      </c>
      <c r="R3573" s="816">
        <v>2</v>
      </c>
    </row>
    <row r="3574" spans="16:18" ht="15">
      <c r="P3574" s="815" t="s">
        <v>918</v>
      </c>
      <c r="Q3574" s="816">
        <v>2</v>
      </c>
      <c r="R3574" s="816">
        <v>3</v>
      </c>
    </row>
    <row r="3575" spans="16:18" ht="15">
      <c r="P3575" s="815" t="s">
        <v>918</v>
      </c>
      <c r="Q3575" s="816">
        <v>3</v>
      </c>
      <c r="R3575" s="816">
        <v>1</v>
      </c>
    </row>
    <row r="3576" spans="16:18" ht="15">
      <c r="P3576" s="815" t="s">
        <v>918</v>
      </c>
      <c r="Q3576" s="816">
        <v>4</v>
      </c>
      <c r="R3576" s="816">
        <v>13</v>
      </c>
    </row>
    <row r="3577" spans="16:18" ht="15">
      <c r="P3577" s="815" t="s">
        <v>918</v>
      </c>
      <c r="Q3577" s="816">
        <v>5</v>
      </c>
      <c r="R3577" s="816">
        <v>1</v>
      </c>
    </row>
    <row r="3578" spans="16:18" ht="15">
      <c r="P3578" s="815" t="s">
        <v>918</v>
      </c>
      <c r="Q3578" s="816">
        <v>8</v>
      </c>
      <c r="R3578" s="816">
        <v>1</v>
      </c>
    </row>
    <row r="3579" spans="16:18" ht="15">
      <c r="P3579" s="815" t="s">
        <v>981</v>
      </c>
      <c r="Q3579" s="816">
        <v>0</v>
      </c>
      <c r="R3579" s="816">
        <v>1</v>
      </c>
    </row>
    <row r="3580" spans="16:18" ht="15">
      <c r="P3580" s="815" t="s">
        <v>981</v>
      </c>
      <c r="Q3580" s="816">
        <v>2</v>
      </c>
      <c r="R3580" s="816">
        <v>2</v>
      </c>
    </row>
    <row r="3581" spans="16:18" ht="15">
      <c r="P3581" s="815" t="s">
        <v>981</v>
      </c>
      <c r="Q3581" s="816">
        <v>3</v>
      </c>
      <c r="R3581" s="816">
        <v>2</v>
      </c>
    </row>
    <row r="3582" spans="16:18" ht="15">
      <c r="P3582" s="815" t="s">
        <v>981</v>
      </c>
      <c r="Q3582" s="816">
        <v>4</v>
      </c>
      <c r="R3582" s="816">
        <v>11</v>
      </c>
    </row>
    <row r="3583" spans="16:18" ht="15">
      <c r="P3583" s="815" t="s">
        <v>981</v>
      </c>
      <c r="Q3583" s="816">
        <v>5</v>
      </c>
      <c r="R3583" s="816">
        <v>1</v>
      </c>
    </row>
    <row r="3584" spans="16:18" ht="15">
      <c r="P3584" s="815" t="s">
        <v>981</v>
      </c>
      <c r="Q3584" s="816">
        <v>8</v>
      </c>
      <c r="R3584" s="816">
        <v>1</v>
      </c>
    </row>
    <row r="3585" spans="16:18" ht="15">
      <c r="P3585" s="815" t="s">
        <v>984</v>
      </c>
      <c r="Q3585" s="816">
        <v>0</v>
      </c>
      <c r="R3585" s="816">
        <v>1</v>
      </c>
    </row>
    <row r="3586" spans="16:18" ht="15">
      <c r="P3586" s="815" t="s">
        <v>984</v>
      </c>
      <c r="Q3586" s="816">
        <v>2</v>
      </c>
      <c r="R3586" s="816">
        <v>5</v>
      </c>
    </row>
    <row r="3587" spans="16:18" ht="15">
      <c r="P3587" s="815" t="s">
        <v>984</v>
      </c>
      <c r="Q3587" s="816">
        <v>3</v>
      </c>
      <c r="R3587" s="816">
        <v>2</v>
      </c>
    </row>
    <row r="3588" spans="16:18" ht="15">
      <c r="P3588" s="815" t="s">
        <v>984</v>
      </c>
      <c r="Q3588" s="816">
        <v>4</v>
      </c>
      <c r="R3588" s="816">
        <v>19</v>
      </c>
    </row>
    <row r="3589" spans="16:18" ht="15">
      <c r="P3589" s="815" t="s">
        <v>984</v>
      </c>
      <c r="Q3589" s="816">
        <v>6</v>
      </c>
      <c r="R3589" s="816">
        <v>1</v>
      </c>
    </row>
    <row r="3590" spans="16:18" ht="15">
      <c r="P3590" s="815" t="s">
        <v>984</v>
      </c>
      <c r="Q3590" s="816">
        <v>7</v>
      </c>
      <c r="R3590" s="816">
        <v>1</v>
      </c>
    </row>
    <row r="3591" spans="16:18" ht="15">
      <c r="P3591" s="815" t="s">
        <v>984</v>
      </c>
      <c r="Q3591" s="816">
        <v>8</v>
      </c>
      <c r="R3591" s="816">
        <v>1</v>
      </c>
    </row>
    <row r="3592" spans="16:18" ht="15">
      <c r="P3592" s="815" t="s">
        <v>984</v>
      </c>
      <c r="Q3592" s="816">
        <v>10</v>
      </c>
      <c r="R3592" s="816">
        <v>1</v>
      </c>
    </row>
    <row r="3593" spans="16:18" ht="15">
      <c r="P3593" s="815" t="s">
        <v>984</v>
      </c>
      <c r="Q3593" s="816">
        <v>12</v>
      </c>
      <c r="R3593" s="816">
        <v>1</v>
      </c>
    </row>
    <row r="3594" spans="16:18" ht="15">
      <c r="P3594" s="815" t="s">
        <v>966</v>
      </c>
      <c r="Q3594" s="816">
        <v>0</v>
      </c>
      <c r="R3594" s="816">
        <v>2</v>
      </c>
    </row>
    <row r="3595" spans="16:18" ht="15">
      <c r="P3595" s="815" t="s">
        <v>966</v>
      </c>
      <c r="Q3595" s="816">
        <v>1</v>
      </c>
      <c r="R3595" s="816">
        <v>8</v>
      </c>
    </row>
    <row r="3596" spans="16:18" ht="15">
      <c r="P3596" s="815" t="s">
        <v>966</v>
      </c>
      <c r="Q3596" s="816">
        <v>2</v>
      </c>
      <c r="R3596" s="816">
        <v>32</v>
      </c>
    </row>
    <row r="3597" spans="16:18" ht="15">
      <c r="P3597" s="815" t="s">
        <v>966</v>
      </c>
      <c r="Q3597" s="816">
        <v>3</v>
      </c>
      <c r="R3597" s="816">
        <v>19</v>
      </c>
    </row>
    <row r="3598" spans="16:18" ht="15">
      <c r="P3598" s="815" t="s">
        <v>966</v>
      </c>
      <c r="Q3598" s="816">
        <v>4</v>
      </c>
      <c r="R3598" s="816">
        <v>87</v>
      </c>
    </row>
    <row r="3599" spans="16:18" ht="15">
      <c r="P3599" s="815" t="s">
        <v>966</v>
      </c>
      <c r="Q3599" s="816">
        <v>5</v>
      </c>
      <c r="R3599" s="816">
        <v>5</v>
      </c>
    </row>
    <row r="3600" spans="16:18" ht="15">
      <c r="P3600" s="815" t="s">
        <v>966</v>
      </c>
      <c r="Q3600" s="816">
        <v>6</v>
      </c>
      <c r="R3600" s="816">
        <v>7</v>
      </c>
    </row>
    <row r="3601" spans="16:18" ht="15">
      <c r="P3601" s="815" t="s">
        <v>966</v>
      </c>
      <c r="Q3601" s="816">
        <v>7</v>
      </c>
      <c r="R3601" s="816">
        <v>5</v>
      </c>
    </row>
    <row r="3602" spans="16:18" ht="15">
      <c r="P3602" s="815" t="s">
        <v>966</v>
      </c>
      <c r="Q3602" s="816">
        <v>8</v>
      </c>
      <c r="R3602" s="816">
        <v>5</v>
      </c>
    </row>
    <row r="3603" spans="16:18" ht="15">
      <c r="P3603" s="815" t="s">
        <v>966</v>
      </c>
      <c r="Q3603" s="816">
        <v>9</v>
      </c>
      <c r="R3603" s="816">
        <v>1</v>
      </c>
    </row>
    <row r="3604" spans="16:18" ht="15">
      <c r="P3604" s="815" t="s">
        <v>966</v>
      </c>
      <c r="Q3604" s="816">
        <v>10</v>
      </c>
      <c r="R3604" s="816">
        <v>1</v>
      </c>
    </row>
    <row r="3605" spans="16:18" ht="15">
      <c r="P3605" s="815" t="s">
        <v>966</v>
      </c>
      <c r="Q3605" s="816">
        <v>12</v>
      </c>
      <c r="R3605" s="816">
        <v>3</v>
      </c>
    </row>
    <row r="3606" spans="16:18" ht="15">
      <c r="P3606" s="815" t="s">
        <v>920</v>
      </c>
      <c r="Q3606" s="816">
        <v>1</v>
      </c>
      <c r="R3606" s="816">
        <v>2</v>
      </c>
    </row>
    <row r="3607" spans="16:18" ht="15">
      <c r="P3607" s="815" t="s">
        <v>920</v>
      </c>
      <c r="Q3607" s="816">
        <v>2</v>
      </c>
      <c r="R3607" s="816">
        <v>1</v>
      </c>
    </row>
    <row r="3608" spans="16:18" ht="15">
      <c r="P3608" s="815" t="s">
        <v>920</v>
      </c>
      <c r="Q3608" s="816">
        <v>4</v>
      </c>
      <c r="R3608" s="816">
        <v>10</v>
      </c>
    </row>
    <row r="3609" spans="16:18" ht="15">
      <c r="P3609" s="815" t="s">
        <v>920</v>
      </c>
      <c r="Q3609" s="816">
        <v>6</v>
      </c>
      <c r="R3609" s="816">
        <v>1</v>
      </c>
    </row>
    <row r="3610" spans="16:18" ht="15">
      <c r="P3610" s="815" t="s">
        <v>982</v>
      </c>
      <c r="Q3610" s="816">
        <v>0</v>
      </c>
      <c r="R3610" s="816">
        <v>4</v>
      </c>
    </row>
    <row r="3611" spans="16:18" ht="15">
      <c r="P3611" s="815" t="s">
        <v>982</v>
      </c>
      <c r="Q3611" s="816">
        <v>1</v>
      </c>
      <c r="R3611" s="816">
        <v>4</v>
      </c>
    </row>
    <row r="3612" spans="16:18" ht="15">
      <c r="P3612" s="815" t="s">
        <v>982</v>
      </c>
      <c r="Q3612" s="816">
        <v>2</v>
      </c>
      <c r="R3612" s="816">
        <v>19</v>
      </c>
    </row>
    <row r="3613" spans="16:18" ht="15">
      <c r="P3613" s="815" t="s">
        <v>982</v>
      </c>
      <c r="Q3613" s="816">
        <v>3</v>
      </c>
      <c r="R3613" s="816">
        <v>6</v>
      </c>
    </row>
    <row r="3614" spans="16:18" ht="15">
      <c r="P3614" s="815" t="s">
        <v>982</v>
      </c>
      <c r="Q3614" s="816">
        <v>4</v>
      </c>
      <c r="R3614" s="816">
        <v>60</v>
      </c>
    </row>
    <row r="3615" spans="16:18" ht="15">
      <c r="P3615" s="815" t="s">
        <v>982</v>
      </c>
      <c r="Q3615" s="816">
        <v>5</v>
      </c>
      <c r="R3615" s="816">
        <v>6</v>
      </c>
    </row>
    <row r="3616" spans="16:18" ht="15">
      <c r="P3616" s="815" t="s">
        <v>982</v>
      </c>
      <c r="Q3616" s="816">
        <v>6</v>
      </c>
      <c r="R3616" s="816">
        <v>4</v>
      </c>
    </row>
    <row r="3617" spans="16:18" ht="15">
      <c r="P3617" s="815" t="s">
        <v>982</v>
      </c>
      <c r="Q3617" s="816">
        <v>7</v>
      </c>
      <c r="R3617" s="816">
        <v>2</v>
      </c>
    </row>
    <row r="3618" spans="16:18" ht="15">
      <c r="P3618" s="815" t="s">
        <v>982</v>
      </c>
      <c r="Q3618" s="816">
        <v>8</v>
      </c>
      <c r="R3618" s="816">
        <v>1</v>
      </c>
    </row>
    <row r="3619" spans="16:18" ht="15">
      <c r="P3619" s="815" t="s">
        <v>982</v>
      </c>
      <c r="Q3619" s="816">
        <v>11</v>
      </c>
      <c r="R3619" s="816">
        <v>2</v>
      </c>
    </row>
    <row r="3620" spans="16:18" ht="15">
      <c r="P3620" s="815" t="s">
        <v>982</v>
      </c>
      <c r="Q3620" s="816">
        <v>12</v>
      </c>
      <c r="R3620" s="816">
        <v>3</v>
      </c>
    </row>
    <row r="3621" spans="16:18" ht="15">
      <c r="P3621" s="815" t="s">
        <v>922</v>
      </c>
      <c r="Q3621" s="816">
        <v>0</v>
      </c>
      <c r="R3621" s="816">
        <v>4</v>
      </c>
    </row>
    <row r="3622" spans="16:18" ht="15">
      <c r="P3622" s="815" t="s">
        <v>922</v>
      </c>
      <c r="Q3622" s="816">
        <v>1</v>
      </c>
      <c r="R3622" s="816">
        <v>8</v>
      </c>
    </row>
    <row r="3623" spans="16:18" ht="15">
      <c r="P3623" s="815" t="s">
        <v>922</v>
      </c>
      <c r="Q3623" s="816">
        <v>2</v>
      </c>
      <c r="R3623" s="816">
        <v>15</v>
      </c>
    </row>
    <row r="3624" spans="16:18" ht="15">
      <c r="P3624" s="815" t="s">
        <v>922</v>
      </c>
      <c r="Q3624" s="816">
        <v>3</v>
      </c>
      <c r="R3624" s="816">
        <v>6</v>
      </c>
    </row>
    <row r="3625" spans="16:18" ht="15">
      <c r="P3625" s="815" t="s">
        <v>922</v>
      </c>
      <c r="Q3625" s="816">
        <v>4</v>
      </c>
      <c r="R3625" s="816">
        <v>89</v>
      </c>
    </row>
    <row r="3626" spans="16:18" ht="15">
      <c r="P3626" s="815" t="s">
        <v>922</v>
      </c>
      <c r="Q3626" s="816">
        <v>5</v>
      </c>
      <c r="R3626" s="816">
        <v>9</v>
      </c>
    </row>
    <row r="3627" spans="16:18" ht="15">
      <c r="P3627" s="815" t="s">
        <v>922</v>
      </c>
      <c r="Q3627" s="816">
        <v>6</v>
      </c>
      <c r="R3627" s="816">
        <v>2</v>
      </c>
    </row>
    <row r="3628" spans="16:18" ht="15">
      <c r="P3628" s="815" t="s">
        <v>922</v>
      </c>
      <c r="Q3628" s="816">
        <v>7</v>
      </c>
      <c r="R3628" s="816">
        <v>2</v>
      </c>
    </row>
    <row r="3629" spans="16:18" ht="15">
      <c r="P3629" s="815" t="s">
        <v>922</v>
      </c>
      <c r="Q3629" s="816">
        <v>9</v>
      </c>
      <c r="R3629" s="816">
        <v>1</v>
      </c>
    </row>
    <row r="3630" spans="16:18" ht="15">
      <c r="P3630" s="815" t="s">
        <v>922</v>
      </c>
      <c r="Q3630" s="816">
        <v>12</v>
      </c>
      <c r="R3630" s="816">
        <v>1</v>
      </c>
    </row>
    <row r="3631" spans="16:18" ht="15">
      <c r="P3631" s="815" t="s">
        <v>983</v>
      </c>
      <c r="Q3631" s="816">
        <v>1</v>
      </c>
      <c r="R3631" s="816">
        <v>3</v>
      </c>
    </row>
    <row r="3632" spans="16:18" ht="15">
      <c r="P3632" s="815" t="s">
        <v>983</v>
      </c>
      <c r="Q3632" s="816">
        <v>2</v>
      </c>
      <c r="R3632" s="816">
        <v>5</v>
      </c>
    </row>
    <row r="3633" spans="16:18" ht="15">
      <c r="P3633" s="815" t="s">
        <v>983</v>
      </c>
      <c r="Q3633" s="816">
        <v>3</v>
      </c>
      <c r="R3633" s="816">
        <v>2</v>
      </c>
    </row>
    <row r="3634" spans="16:18" ht="15">
      <c r="P3634" s="815" t="s">
        <v>983</v>
      </c>
      <c r="Q3634" s="816">
        <v>4</v>
      </c>
      <c r="R3634" s="816">
        <v>24</v>
      </c>
    </row>
    <row r="3635" spans="16:18" ht="15">
      <c r="P3635" s="815" t="s">
        <v>983</v>
      </c>
      <c r="Q3635" s="816">
        <v>5</v>
      </c>
      <c r="R3635" s="816">
        <v>2</v>
      </c>
    </row>
    <row r="3636" spans="16:18" ht="15">
      <c r="P3636" s="815" t="s">
        <v>983</v>
      </c>
      <c r="Q3636" s="816">
        <v>6</v>
      </c>
      <c r="R3636" s="816">
        <v>2</v>
      </c>
    </row>
    <row r="3637" spans="16:18" ht="15">
      <c r="P3637" s="815" t="s">
        <v>983</v>
      </c>
      <c r="Q3637" s="816">
        <v>7</v>
      </c>
      <c r="R3637" s="816">
        <v>1</v>
      </c>
    </row>
    <row r="3638" spans="16:18" ht="15">
      <c r="P3638" s="815" t="s">
        <v>983</v>
      </c>
      <c r="Q3638" s="816">
        <v>9</v>
      </c>
      <c r="R3638" s="816">
        <v>1</v>
      </c>
    </row>
    <row r="3639" spans="16:18" ht="15">
      <c r="P3639" s="815" t="s">
        <v>950</v>
      </c>
      <c r="Q3639" s="816">
        <v>3</v>
      </c>
      <c r="R3639" s="816">
        <v>1</v>
      </c>
    </row>
    <row r="3640" spans="16:18" ht="15">
      <c r="P3640" s="815" t="s">
        <v>950</v>
      </c>
      <c r="Q3640" s="816">
        <v>4</v>
      </c>
      <c r="R3640" s="816">
        <v>4</v>
      </c>
    </row>
    <row r="3641" spans="16:18" ht="15">
      <c r="P3641" s="815" t="s">
        <v>950</v>
      </c>
      <c r="Q3641" s="816">
        <v>6</v>
      </c>
      <c r="R3641" s="816">
        <v>1</v>
      </c>
    </row>
    <row r="3642" spans="16:18" ht="15">
      <c r="P3642" s="815" t="s">
        <v>950</v>
      </c>
      <c r="Q3642" s="816">
        <v>7</v>
      </c>
      <c r="R3642" s="816">
        <v>2</v>
      </c>
    </row>
    <row r="3643" spans="16:18" ht="15">
      <c r="P3643" s="815" t="s">
        <v>985</v>
      </c>
      <c r="Q3643" s="816">
        <v>0</v>
      </c>
      <c r="R3643" s="816">
        <v>1</v>
      </c>
    </row>
    <row r="3644" spans="16:18" ht="15">
      <c r="P3644" s="815" t="s">
        <v>985</v>
      </c>
      <c r="Q3644" s="816">
        <v>1</v>
      </c>
      <c r="R3644" s="816">
        <v>1</v>
      </c>
    </row>
    <row r="3645" spans="16:18" ht="15">
      <c r="P3645" s="815" t="s">
        <v>985</v>
      </c>
      <c r="Q3645" s="816">
        <v>2</v>
      </c>
      <c r="R3645" s="816">
        <v>6</v>
      </c>
    </row>
    <row r="3646" spans="16:18" ht="15">
      <c r="P3646" s="815" t="s">
        <v>985</v>
      </c>
      <c r="Q3646" s="816">
        <v>3</v>
      </c>
      <c r="R3646" s="816">
        <v>3</v>
      </c>
    </row>
    <row r="3647" spans="16:18" ht="15">
      <c r="P3647" s="815" t="s">
        <v>985</v>
      </c>
      <c r="Q3647" s="816">
        <v>4</v>
      </c>
      <c r="R3647" s="816">
        <v>14</v>
      </c>
    </row>
    <row r="3648" spans="16:18" ht="15">
      <c r="P3648" s="815" t="s">
        <v>985</v>
      </c>
      <c r="Q3648" s="816">
        <v>5</v>
      </c>
      <c r="R3648" s="816">
        <v>2</v>
      </c>
    </row>
    <row r="3649" spans="16:18" ht="15">
      <c r="P3649" s="815" t="s">
        <v>985</v>
      </c>
      <c r="Q3649" s="816">
        <v>7</v>
      </c>
      <c r="R3649" s="816">
        <v>2</v>
      </c>
    </row>
    <row r="3650" spans="16:18" ht="15">
      <c r="P3650" s="815" t="s">
        <v>985</v>
      </c>
      <c r="Q3650" s="816">
        <v>8</v>
      </c>
      <c r="R3650" s="816">
        <v>1</v>
      </c>
    </row>
    <row r="3651" spans="16:18" ht="15">
      <c r="P3651" s="815" t="s">
        <v>889</v>
      </c>
      <c r="Q3651" s="816">
        <v>2</v>
      </c>
      <c r="R3651" s="816">
        <v>1</v>
      </c>
    </row>
    <row r="3652" spans="16:18" ht="15">
      <c r="P3652" s="815" t="s">
        <v>889</v>
      </c>
      <c r="Q3652" s="816">
        <v>4</v>
      </c>
      <c r="R3652" s="816">
        <v>17</v>
      </c>
    </row>
    <row r="3653" spans="16:18" ht="15">
      <c r="P3653" s="815" t="s">
        <v>889</v>
      </c>
      <c r="Q3653" s="816">
        <v>5</v>
      </c>
      <c r="R3653" s="816">
        <v>1</v>
      </c>
    </row>
    <row r="3654" spans="16:18" ht="15">
      <c r="P3654" s="815" t="s">
        <v>986</v>
      </c>
      <c r="Q3654" s="816">
        <v>1</v>
      </c>
      <c r="R3654" s="816">
        <v>1</v>
      </c>
    </row>
    <row r="3655" spans="16:18" ht="15">
      <c r="P3655" s="815" t="s">
        <v>986</v>
      </c>
      <c r="Q3655" s="816">
        <v>2</v>
      </c>
      <c r="R3655" s="816">
        <v>2</v>
      </c>
    </row>
    <row r="3656" spans="16:18" ht="15">
      <c r="P3656" s="815" t="s">
        <v>986</v>
      </c>
      <c r="Q3656" s="816">
        <v>4</v>
      </c>
      <c r="R3656" s="816">
        <v>12</v>
      </c>
    </row>
    <row r="3657" spans="16:18" ht="15">
      <c r="P3657" s="815" t="s">
        <v>987</v>
      </c>
      <c r="Q3657" s="816">
        <v>2</v>
      </c>
      <c r="R3657" s="816">
        <v>5</v>
      </c>
    </row>
    <row r="3658" spans="16:18" ht="15">
      <c r="P3658" s="815" t="s">
        <v>987</v>
      </c>
      <c r="Q3658" s="816">
        <v>3</v>
      </c>
      <c r="R3658" s="816">
        <v>1</v>
      </c>
    </row>
    <row r="3659" spans="16:18" ht="15">
      <c r="P3659" s="815" t="s">
        <v>987</v>
      </c>
      <c r="Q3659" s="816">
        <v>4</v>
      </c>
      <c r="R3659" s="816">
        <v>18</v>
      </c>
    </row>
    <row r="3660" spans="16:18" ht="15">
      <c r="P3660" s="815" t="s">
        <v>987</v>
      </c>
      <c r="Q3660" s="816">
        <v>6</v>
      </c>
      <c r="R3660" s="816">
        <v>1</v>
      </c>
    </row>
    <row r="3661" spans="16:18" ht="15">
      <c r="P3661" s="815" t="s">
        <v>968</v>
      </c>
      <c r="Q3661" s="816">
        <v>2</v>
      </c>
      <c r="R3661" s="816">
        <v>3</v>
      </c>
    </row>
    <row r="3662" spans="16:18" ht="15">
      <c r="P3662" s="815" t="s">
        <v>968</v>
      </c>
      <c r="Q3662" s="816">
        <v>3</v>
      </c>
      <c r="R3662" s="816">
        <v>2</v>
      </c>
    </row>
    <row r="3663" spans="16:18" ht="15">
      <c r="P3663" s="815" t="s">
        <v>968</v>
      </c>
      <c r="Q3663" s="816">
        <v>4</v>
      </c>
      <c r="R3663" s="816">
        <v>7</v>
      </c>
    </row>
    <row r="3664" spans="16:18" ht="15">
      <c r="P3664" s="815" t="s">
        <v>968</v>
      </c>
      <c r="Q3664" s="816">
        <v>7</v>
      </c>
      <c r="R3664" s="816">
        <v>1</v>
      </c>
    </row>
    <row r="3665" spans="16:18" ht="15">
      <c r="P3665" s="815" t="s">
        <v>909</v>
      </c>
      <c r="Q3665" s="816">
        <v>0</v>
      </c>
      <c r="R3665" s="816">
        <v>3</v>
      </c>
    </row>
    <row r="3666" spans="16:18" ht="15">
      <c r="P3666" s="815" t="s">
        <v>909</v>
      </c>
      <c r="Q3666" s="816">
        <v>1</v>
      </c>
      <c r="R3666" s="816">
        <v>26</v>
      </c>
    </row>
    <row r="3667" spans="16:18" ht="15">
      <c r="P3667" s="815" t="s">
        <v>909</v>
      </c>
      <c r="Q3667" s="816">
        <v>2</v>
      </c>
      <c r="R3667" s="816">
        <v>68</v>
      </c>
    </row>
    <row r="3668" spans="16:18" ht="15">
      <c r="P3668" s="815" t="s">
        <v>909</v>
      </c>
      <c r="Q3668" s="816">
        <v>3</v>
      </c>
      <c r="R3668" s="816">
        <v>23</v>
      </c>
    </row>
    <row r="3669" spans="16:18" ht="15">
      <c r="P3669" s="815" t="s">
        <v>909</v>
      </c>
      <c r="Q3669" s="816">
        <v>4</v>
      </c>
      <c r="R3669" s="816">
        <v>184</v>
      </c>
    </row>
    <row r="3670" spans="16:18" ht="15">
      <c r="P3670" s="815" t="s">
        <v>909</v>
      </c>
      <c r="Q3670" s="816">
        <v>5</v>
      </c>
      <c r="R3670" s="816">
        <v>17</v>
      </c>
    </row>
    <row r="3671" spans="16:18" ht="15">
      <c r="P3671" s="815" t="s">
        <v>909</v>
      </c>
      <c r="Q3671" s="816">
        <v>6</v>
      </c>
      <c r="R3671" s="816">
        <v>11</v>
      </c>
    </row>
    <row r="3672" spans="16:18" ht="15">
      <c r="P3672" s="815" t="s">
        <v>909</v>
      </c>
      <c r="Q3672" s="816">
        <v>7</v>
      </c>
      <c r="R3672" s="816">
        <v>8</v>
      </c>
    </row>
    <row r="3673" spans="16:18" ht="15">
      <c r="P3673" s="815" t="s">
        <v>909</v>
      </c>
      <c r="Q3673" s="816">
        <v>8</v>
      </c>
      <c r="R3673" s="816">
        <v>3</v>
      </c>
    </row>
    <row r="3674" spans="16:18" ht="15">
      <c r="P3674" s="815" t="s">
        <v>909</v>
      </c>
      <c r="Q3674" s="816">
        <v>9</v>
      </c>
      <c r="R3674" s="816">
        <v>1</v>
      </c>
    </row>
    <row r="3675" spans="16:18" ht="15">
      <c r="P3675" s="815" t="s">
        <v>909</v>
      </c>
      <c r="Q3675" s="816">
        <v>10</v>
      </c>
      <c r="R3675" s="816">
        <v>1</v>
      </c>
    </row>
    <row r="3676" spans="16:18" ht="15">
      <c r="P3676" s="815" t="s">
        <v>951</v>
      </c>
      <c r="Q3676" s="816">
        <v>2</v>
      </c>
      <c r="R3676" s="816">
        <v>3</v>
      </c>
    </row>
    <row r="3677" spans="16:18" ht="15">
      <c r="P3677" s="815" t="s">
        <v>951</v>
      </c>
      <c r="Q3677" s="816">
        <v>3</v>
      </c>
      <c r="R3677" s="816">
        <v>2</v>
      </c>
    </row>
    <row r="3678" spans="16:18" ht="15">
      <c r="P3678" s="815" t="s">
        <v>951</v>
      </c>
      <c r="Q3678" s="816">
        <v>4</v>
      </c>
      <c r="R3678" s="816">
        <v>9</v>
      </c>
    </row>
    <row r="3679" spans="16:18" ht="15">
      <c r="P3679" s="815" t="s">
        <v>951</v>
      </c>
      <c r="Q3679" s="816">
        <v>5</v>
      </c>
      <c r="R3679" s="816">
        <v>1</v>
      </c>
    </row>
    <row r="3680" spans="16:18" ht="15">
      <c r="P3680" s="815" t="s">
        <v>988</v>
      </c>
      <c r="Q3680" s="816">
        <v>2</v>
      </c>
      <c r="R3680" s="816">
        <v>1</v>
      </c>
    </row>
    <row r="3681" spans="16:18" ht="15">
      <c r="P3681" s="815" t="s">
        <v>988</v>
      </c>
      <c r="Q3681" s="816">
        <v>3</v>
      </c>
      <c r="R3681" s="816">
        <v>1</v>
      </c>
    </row>
    <row r="3682" spans="16:18" ht="15">
      <c r="P3682" s="815" t="s">
        <v>988</v>
      </c>
      <c r="Q3682" s="816">
        <v>4</v>
      </c>
      <c r="R3682" s="816">
        <v>10</v>
      </c>
    </row>
    <row r="3683" spans="16:18" ht="15">
      <c r="P3683" s="815" t="s">
        <v>988</v>
      </c>
      <c r="Q3683" s="816">
        <v>8</v>
      </c>
      <c r="R3683" s="816">
        <v>2</v>
      </c>
    </row>
    <row r="3684" spans="16:18" ht="15">
      <c r="P3684" s="815" t="s">
        <v>988</v>
      </c>
      <c r="Q3684" s="816">
        <v>12</v>
      </c>
      <c r="R3684" s="816">
        <v>1</v>
      </c>
    </row>
    <row r="3685" spans="16:18" ht="15">
      <c r="P3685" s="815" t="s">
        <v>969</v>
      </c>
      <c r="Q3685" s="816">
        <v>1</v>
      </c>
      <c r="R3685" s="816">
        <v>2</v>
      </c>
    </row>
    <row r="3686" spans="16:18" ht="15">
      <c r="P3686" s="815" t="s">
        <v>969</v>
      </c>
      <c r="Q3686" s="816">
        <v>2</v>
      </c>
      <c r="R3686" s="816">
        <v>1</v>
      </c>
    </row>
    <row r="3687" spans="16:18" ht="15">
      <c r="P3687" s="815" t="s">
        <v>969</v>
      </c>
      <c r="Q3687" s="816">
        <v>4</v>
      </c>
      <c r="R3687" s="816">
        <v>14</v>
      </c>
    </row>
    <row r="3688" spans="16:18" ht="15">
      <c r="P3688" s="815" t="s">
        <v>989</v>
      </c>
      <c r="Q3688" s="816">
        <v>4</v>
      </c>
      <c r="R3688" s="816">
        <v>3</v>
      </c>
    </row>
    <row r="3689" spans="16:18" ht="15">
      <c r="P3689" s="815" t="s">
        <v>989</v>
      </c>
      <c r="Q3689" s="816">
        <v>6</v>
      </c>
      <c r="R3689" s="816">
        <v>1</v>
      </c>
    </row>
    <row r="3690" spans="16:18" ht="15">
      <c r="P3690" s="815" t="s">
        <v>923</v>
      </c>
      <c r="Q3690" s="816">
        <v>2</v>
      </c>
      <c r="R3690" s="816">
        <v>4</v>
      </c>
    </row>
    <row r="3691" spans="16:18" ht="15">
      <c r="P3691" s="815" t="s">
        <v>923</v>
      </c>
      <c r="Q3691" s="816">
        <v>4</v>
      </c>
      <c r="R3691" s="816">
        <v>5</v>
      </c>
    </row>
    <row r="3692" spans="16:18" ht="15">
      <c r="P3692" s="815" t="s">
        <v>923</v>
      </c>
      <c r="Q3692" s="816">
        <v>6</v>
      </c>
      <c r="R3692" s="816">
        <v>1</v>
      </c>
    </row>
    <row r="3693" spans="16:18" ht="15">
      <c r="P3693" s="815" t="s">
        <v>990</v>
      </c>
      <c r="Q3693" s="816">
        <v>1</v>
      </c>
      <c r="R3693" s="816">
        <v>1</v>
      </c>
    </row>
    <row r="3694" spans="16:18" ht="15">
      <c r="P3694" s="815" t="s">
        <v>990</v>
      </c>
      <c r="Q3694" s="816">
        <v>2</v>
      </c>
      <c r="R3694" s="816">
        <v>1</v>
      </c>
    </row>
    <row r="3695" spans="16:18" ht="15">
      <c r="P3695" s="815" t="s">
        <v>990</v>
      </c>
      <c r="Q3695" s="816">
        <v>3</v>
      </c>
      <c r="R3695" s="816">
        <v>1</v>
      </c>
    </row>
    <row r="3696" spans="16:18" ht="15">
      <c r="P3696" s="815" t="s">
        <v>990</v>
      </c>
      <c r="Q3696" s="816">
        <v>4</v>
      </c>
      <c r="R3696" s="816">
        <v>18</v>
      </c>
    </row>
    <row r="3697" spans="16:18" ht="15">
      <c r="P3697" s="815" t="s">
        <v>990</v>
      </c>
      <c r="Q3697" s="816">
        <v>6</v>
      </c>
      <c r="R3697" s="816">
        <v>1</v>
      </c>
    </row>
    <row r="3698" spans="16:18" ht="15">
      <c r="P3698" s="815" t="s">
        <v>990</v>
      </c>
      <c r="Q3698" s="816">
        <v>9</v>
      </c>
      <c r="R3698" s="816">
        <v>1</v>
      </c>
    </row>
    <row r="3699" spans="16:18" ht="15">
      <c r="P3699" s="815" t="s">
        <v>911</v>
      </c>
      <c r="Q3699" s="816">
        <v>5</v>
      </c>
      <c r="R3699" s="816">
        <v>1</v>
      </c>
    </row>
    <row r="3700" spans="16:18" ht="15">
      <c r="P3700" s="815" t="s">
        <v>970</v>
      </c>
      <c r="Q3700" s="816">
        <v>0</v>
      </c>
      <c r="R3700" s="816">
        <v>2</v>
      </c>
    </row>
    <row r="3701" spans="16:18" ht="15">
      <c r="P3701" s="815" t="s">
        <v>970</v>
      </c>
      <c r="Q3701" s="816">
        <v>1</v>
      </c>
      <c r="R3701" s="816">
        <v>6</v>
      </c>
    </row>
    <row r="3702" spans="16:18" ht="15">
      <c r="P3702" s="815" t="s">
        <v>970</v>
      </c>
      <c r="Q3702" s="816">
        <v>2</v>
      </c>
      <c r="R3702" s="816">
        <v>21</v>
      </c>
    </row>
    <row r="3703" spans="16:18" ht="15">
      <c r="P3703" s="815" t="s">
        <v>970</v>
      </c>
      <c r="Q3703" s="816">
        <v>3</v>
      </c>
      <c r="R3703" s="816">
        <v>8</v>
      </c>
    </row>
    <row r="3704" spans="16:18" ht="15">
      <c r="P3704" s="815" t="s">
        <v>970</v>
      </c>
      <c r="Q3704" s="816">
        <v>4</v>
      </c>
      <c r="R3704" s="816">
        <v>51</v>
      </c>
    </row>
    <row r="3705" spans="16:18" ht="15">
      <c r="P3705" s="815" t="s">
        <v>970</v>
      </c>
      <c r="Q3705" s="816">
        <v>5</v>
      </c>
      <c r="R3705" s="816">
        <v>5</v>
      </c>
    </row>
    <row r="3706" spans="16:18" ht="15">
      <c r="P3706" s="815" t="s">
        <v>970</v>
      </c>
      <c r="Q3706" s="816">
        <v>6</v>
      </c>
      <c r="R3706" s="816">
        <v>3</v>
      </c>
    </row>
    <row r="3707" spans="16:18" ht="15">
      <c r="P3707" s="815" t="s">
        <v>970</v>
      </c>
      <c r="Q3707" s="816">
        <v>7</v>
      </c>
      <c r="R3707" s="816">
        <v>4</v>
      </c>
    </row>
    <row r="3708" spans="16:18" ht="15">
      <c r="P3708" s="815" t="s">
        <v>970</v>
      </c>
      <c r="Q3708" s="816">
        <v>8</v>
      </c>
      <c r="R3708" s="816">
        <v>2</v>
      </c>
    </row>
    <row r="3709" spans="16:18" ht="15">
      <c r="P3709" s="815" t="s">
        <v>970</v>
      </c>
      <c r="Q3709" s="816">
        <v>9</v>
      </c>
      <c r="R3709" s="816">
        <v>2</v>
      </c>
    </row>
    <row r="3710" spans="16:18" ht="15">
      <c r="P3710" s="815" t="s">
        <v>925</v>
      </c>
      <c r="Q3710" s="816">
        <v>0</v>
      </c>
      <c r="R3710" s="816">
        <v>1</v>
      </c>
    </row>
    <row r="3711" spans="16:18" ht="15">
      <c r="P3711" s="815" t="s">
        <v>925</v>
      </c>
      <c r="Q3711" s="816">
        <v>1</v>
      </c>
      <c r="R3711" s="816">
        <v>1</v>
      </c>
    </row>
    <row r="3712" spans="16:18" ht="15">
      <c r="P3712" s="815" t="s">
        <v>925</v>
      </c>
      <c r="Q3712" s="816">
        <v>2</v>
      </c>
      <c r="R3712" s="816">
        <v>3</v>
      </c>
    </row>
    <row r="3713" spans="16:18" ht="15">
      <c r="P3713" s="815" t="s">
        <v>925</v>
      </c>
      <c r="Q3713" s="816">
        <v>3</v>
      </c>
      <c r="R3713" s="816">
        <v>4</v>
      </c>
    </row>
    <row r="3714" spans="16:18" ht="15">
      <c r="P3714" s="815" t="s">
        <v>925</v>
      </c>
      <c r="Q3714" s="816">
        <v>4</v>
      </c>
      <c r="R3714" s="816">
        <v>20</v>
      </c>
    </row>
    <row r="3715" spans="16:18" ht="15">
      <c r="P3715" s="815" t="s">
        <v>925</v>
      </c>
      <c r="Q3715" s="816">
        <v>5</v>
      </c>
      <c r="R3715" s="816">
        <v>2</v>
      </c>
    </row>
    <row r="3716" spans="16:18" ht="15">
      <c r="P3716" s="815" t="s">
        <v>925</v>
      </c>
      <c r="Q3716" s="816">
        <v>6</v>
      </c>
      <c r="R3716" s="816">
        <v>1</v>
      </c>
    </row>
    <row r="3717" spans="16:18" ht="15">
      <c r="P3717" s="815" t="s">
        <v>925</v>
      </c>
      <c r="Q3717" s="816">
        <v>7</v>
      </c>
      <c r="R3717" s="816">
        <v>1</v>
      </c>
    </row>
    <row r="3718" spans="16:18" ht="15">
      <c r="P3718" s="815" t="s">
        <v>925</v>
      </c>
      <c r="Q3718" s="816">
        <v>8</v>
      </c>
      <c r="R3718" s="816">
        <v>1</v>
      </c>
    </row>
    <row r="3719" spans="16:18" ht="15">
      <c r="P3719" s="815" t="s">
        <v>878</v>
      </c>
      <c r="Q3719" s="816">
        <v>1</v>
      </c>
      <c r="R3719" s="816">
        <v>3</v>
      </c>
    </row>
    <row r="3720" spans="16:18" ht="15">
      <c r="P3720" s="815" t="s">
        <v>878</v>
      </c>
      <c r="Q3720" s="816">
        <v>3</v>
      </c>
      <c r="R3720" s="816">
        <v>1</v>
      </c>
    </row>
    <row r="3721" spans="16:18" ht="15">
      <c r="P3721" s="815" t="s">
        <v>878</v>
      </c>
      <c r="Q3721" s="816">
        <v>4</v>
      </c>
      <c r="R3721" s="816">
        <v>6</v>
      </c>
    </row>
    <row r="3722" spans="16:18" ht="15">
      <c r="P3722" s="815" t="s">
        <v>878</v>
      </c>
      <c r="Q3722" s="816">
        <v>6</v>
      </c>
      <c r="R3722" s="816">
        <v>2</v>
      </c>
    </row>
    <row r="3723" spans="16:18" ht="15">
      <c r="P3723" s="815" t="s">
        <v>878</v>
      </c>
      <c r="Q3723" s="816">
        <v>7</v>
      </c>
      <c r="R3723" s="816">
        <v>1</v>
      </c>
    </row>
    <row r="3724" spans="16:18" ht="15">
      <c r="P3724" s="815" t="s">
        <v>891</v>
      </c>
      <c r="Q3724" s="816">
        <v>1</v>
      </c>
      <c r="R3724" s="816">
        <v>2</v>
      </c>
    </row>
    <row r="3725" spans="16:18" ht="15">
      <c r="P3725" s="815" t="s">
        <v>891</v>
      </c>
      <c r="Q3725" s="816">
        <v>2</v>
      </c>
      <c r="R3725" s="816">
        <v>1</v>
      </c>
    </row>
    <row r="3726" spans="16:18" ht="15">
      <c r="P3726" s="815" t="s">
        <v>891</v>
      </c>
      <c r="Q3726" s="816">
        <v>4</v>
      </c>
      <c r="R3726" s="816">
        <v>11</v>
      </c>
    </row>
    <row r="3727" spans="16:18" ht="15">
      <c r="P3727" s="815" t="s">
        <v>891</v>
      </c>
      <c r="Q3727" s="816">
        <v>5</v>
      </c>
      <c r="R3727" s="816">
        <v>2</v>
      </c>
    </row>
    <row r="3728" spans="16:18" ht="15">
      <c r="P3728" s="815" t="s">
        <v>891</v>
      </c>
      <c r="Q3728" s="816">
        <v>6</v>
      </c>
      <c r="R3728" s="816">
        <v>1</v>
      </c>
    </row>
    <row r="3729" spans="16:18" ht="15">
      <c r="P3729" s="815" t="s">
        <v>891</v>
      </c>
      <c r="Q3729" s="816">
        <v>8</v>
      </c>
      <c r="R3729" s="816">
        <v>1</v>
      </c>
    </row>
    <row r="3730" spans="16:18" ht="15">
      <c r="P3730" s="882"/>
      <c r="Q3730" s="882"/>
      <c r="R3730" s="882"/>
    </row>
    <row r="3731" spans="16:18" ht="15">
      <c r="P3731" s="882"/>
      <c r="Q3731" s="882"/>
      <c r="R3731" s="882"/>
    </row>
    <row r="3732" spans="16:18" ht="15">
      <c r="P3732" s="882"/>
      <c r="Q3732" s="882"/>
      <c r="R3732" s="882"/>
    </row>
    <row r="3733" spans="16:18" ht="15">
      <c r="P3733" s="882"/>
      <c r="Q3733" s="882"/>
      <c r="R3733" s="882"/>
    </row>
    <row r="3734" spans="16:18" ht="15">
      <c r="P3734" s="882"/>
      <c r="Q3734" s="882"/>
      <c r="R3734" s="882"/>
    </row>
    <row r="3735" spans="16:18" ht="15">
      <c r="P3735" s="882"/>
      <c r="Q3735" s="882"/>
      <c r="R3735" s="882"/>
    </row>
    <row r="3736" spans="16:18" ht="15">
      <c r="P3736" s="882"/>
      <c r="Q3736" s="882"/>
      <c r="R3736" s="882"/>
    </row>
    <row r="3737" spans="16:18" ht="15">
      <c r="P3737" s="882"/>
      <c r="Q3737" s="882"/>
      <c r="R3737" s="882"/>
    </row>
    <row r="3738" spans="16:18" ht="15">
      <c r="P3738" s="882"/>
      <c r="Q3738" s="882"/>
      <c r="R3738" s="882"/>
    </row>
    <row r="3739" spans="16:18" ht="15">
      <c r="P3739" s="882"/>
      <c r="Q3739" s="882"/>
      <c r="R3739" s="882"/>
    </row>
    <row r="3740" spans="16:18" ht="15">
      <c r="P3740" s="882"/>
      <c r="Q3740" s="882"/>
      <c r="R3740" s="882"/>
    </row>
    <row r="3741" spans="16:18" ht="15">
      <c r="P3741" s="882"/>
      <c r="Q3741" s="882"/>
      <c r="R3741" s="882"/>
    </row>
    <row r="3742" spans="16:18" ht="15">
      <c r="P3742" s="882"/>
      <c r="Q3742" s="882"/>
      <c r="R3742" s="882"/>
    </row>
    <row r="3743" spans="16:18" ht="15">
      <c r="P3743" s="882"/>
      <c r="Q3743" s="882"/>
      <c r="R3743" s="882"/>
    </row>
    <row r="3744" spans="16:18" ht="15">
      <c r="P3744" s="882"/>
      <c r="Q3744" s="882"/>
      <c r="R3744" s="882"/>
    </row>
    <row r="3745" spans="16:18" ht="15">
      <c r="P3745" s="882"/>
      <c r="Q3745" s="882"/>
      <c r="R3745" s="882"/>
    </row>
    <row r="3746" spans="16:18" ht="15">
      <c r="P3746" s="882"/>
      <c r="Q3746" s="882"/>
      <c r="R3746" s="882"/>
    </row>
    <row r="3747" spans="16:18" ht="15">
      <c r="P3747" s="882"/>
      <c r="Q3747" s="882"/>
      <c r="R3747" s="882"/>
    </row>
    <row r="3748" spans="16:18" ht="15">
      <c r="P3748" s="882"/>
      <c r="Q3748" s="882"/>
      <c r="R3748" s="882"/>
    </row>
    <row r="3749" spans="16:18" ht="15">
      <c r="P3749" s="882"/>
      <c r="Q3749" s="882"/>
      <c r="R3749" s="882"/>
    </row>
    <row r="3750" spans="16:18" ht="15">
      <c r="P3750" s="882"/>
      <c r="Q3750" s="882"/>
      <c r="R3750" s="882"/>
    </row>
    <row r="3751" spans="16:18" ht="15">
      <c r="P3751" s="882"/>
      <c r="Q3751" s="882"/>
      <c r="R3751" s="882"/>
    </row>
    <row r="3752" spans="16:18" ht="15">
      <c r="P3752" s="882"/>
      <c r="Q3752" s="882"/>
      <c r="R3752" s="882"/>
    </row>
    <row r="3753" spans="16:18" ht="15">
      <c r="P3753" s="882"/>
      <c r="Q3753" s="882"/>
      <c r="R3753" s="882"/>
    </row>
    <row r="3754" spans="16:18" ht="15">
      <c r="P3754" s="882"/>
      <c r="Q3754" s="882"/>
      <c r="R3754" s="882"/>
    </row>
    <row r="3755" spans="16:18" ht="15">
      <c r="P3755" s="882"/>
      <c r="Q3755" s="882"/>
      <c r="R3755" s="882"/>
    </row>
    <row r="3756" spans="16:18" ht="15">
      <c r="P3756" s="882"/>
      <c r="Q3756" s="882"/>
      <c r="R3756" s="882"/>
    </row>
    <row r="3757" spans="16:18" ht="15">
      <c r="P3757" s="882"/>
      <c r="Q3757" s="882"/>
      <c r="R3757" s="882"/>
    </row>
    <row r="3758" spans="16:18" ht="15">
      <c r="P3758" s="882"/>
      <c r="Q3758" s="882"/>
      <c r="R3758" s="882"/>
    </row>
    <row r="3759" spans="16:18" ht="15">
      <c r="P3759" s="882"/>
      <c r="Q3759" s="882"/>
      <c r="R3759" s="882"/>
    </row>
    <row r="3760" spans="16:18" ht="15">
      <c r="P3760" s="882"/>
      <c r="Q3760" s="882"/>
      <c r="R3760" s="882"/>
    </row>
    <row r="3761" spans="16:18" ht="15">
      <c r="P3761" s="882"/>
      <c r="Q3761" s="882"/>
      <c r="R3761" s="882"/>
    </row>
    <row r="3762" spans="16:18" ht="15">
      <c r="P3762" s="882"/>
      <c r="Q3762" s="882"/>
      <c r="R3762" s="882"/>
    </row>
    <row r="3763" spans="16:18" ht="15">
      <c r="P3763" s="882"/>
      <c r="Q3763" s="882"/>
      <c r="R3763" s="882"/>
    </row>
    <row r="3764" spans="16:18" ht="15">
      <c r="P3764" s="882"/>
      <c r="Q3764" s="882"/>
      <c r="R3764" s="882"/>
    </row>
    <row r="3765" spans="16:18" ht="15">
      <c r="P3765" s="882"/>
      <c r="Q3765" s="882"/>
      <c r="R3765" s="882"/>
    </row>
  </sheetData>
  <autoFilter ref="A1:AB2516" xr:uid="{00000000-0009-0000-0000-000010000000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CC00"/>
  </sheetPr>
  <dimension ref="A1:AC145"/>
  <sheetViews>
    <sheetView showGridLines="0"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P5" sqref="P5"/>
    </sheetView>
  </sheetViews>
  <sheetFormatPr baseColWidth="10" defaultColWidth="11.42578125" defaultRowHeight="12.75"/>
  <cols>
    <col min="1" max="1" width="10.7109375" hidden="1" customWidth="1"/>
    <col min="2" max="2" width="20.140625" style="61" customWidth="1"/>
    <col min="3" max="15" width="11.42578125" style="66"/>
    <col min="16" max="16" width="12.85546875" style="66" customWidth="1"/>
    <col min="17" max="23" width="11.42578125" style="66" hidden="1" customWidth="1"/>
    <col min="24" max="16384" width="11.42578125" style="66"/>
  </cols>
  <sheetData>
    <row r="1" spans="1:29" ht="90.75" customHeight="1">
      <c r="A1" s="231"/>
      <c r="B1" s="232"/>
      <c r="C1" s="759"/>
      <c r="D1" s="1022" t="s">
        <v>999</v>
      </c>
      <c r="E1" s="1022"/>
      <c r="F1" s="1022"/>
      <c r="G1" s="1022"/>
      <c r="H1" s="1022"/>
      <c r="I1" s="1022"/>
      <c r="J1" s="1022"/>
      <c r="K1" s="1022"/>
      <c r="L1" s="1022"/>
      <c r="M1" s="1022"/>
      <c r="N1" s="1022"/>
      <c r="O1" s="1022"/>
      <c r="P1" s="760" t="str">
        <f>UPPER((TEXT('1. Población_Afiliada_Regimen'!C1,"mmmm yyyy")))</f>
        <v>DICIEMBRE 2020</v>
      </c>
    </row>
    <row r="2" spans="1:29">
      <c r="A2" s="1023" t="s">
        <v>786</v>
      </c>
      <c r="B2" s="1033" t="s">
        <v>787</v>
      </c>
      <c r="C2" s="1031" t="s">
        <v>1000</v>
      </c>
      <c r="D2" s="1025" t="s">
        <v>1001</v>
      </c>
      <c r="E2" s="1026"/>
      <c r="F2" s="1026"/>
      <c r="G2" s="1026"/>
      <c r="H2" s="1026"/>
      <c r="I2" s="1026"/>
      <c r="J2" s="1026"/>
      <c r="K2" s="1026"/>
      <c r="L2" s="1026"/>
      <c r="M2" s="1026"/>
      <c r="N2" s="1026"/>
      <c r="O2" s="1027"/>
      <c r="P2" s="1024" t="s">
        <v>1002</v>
      </c>
    </row>
    <row r="3" spans="1:29" ht="12.75" customHeight="1">
      <c r="A3" s="1023"/>
      <c r="B3" s="1033"/>
      <c r="C3" s="1032"/>
      <c r="D3" s="1028"/>
      <c r="E3" s="1029"/>
      <c r="F3" s="1029"/>
      <c r="G3" s="1029"/>
      <c r="H3" s="1029"/>
      <c r="I3" s="1029"/>
      <c r="J3" s="1029"/>
      <c r="K3" s="1029"/>
      <c r="L3" s="1029"/>
      <c r="M3" s="1029"/>
      <c r="N3" s="1029"/>
      <c r="O3" s="1030"/>
      <c r="P3" s="1024"/>
    </row>
    <row r="4" spans="1:29" ht="18.75" customHeight="1">
      <c r="A4" s="1023"/>
      <c r="B4" s="1033"/>
      <c r="C4" s="1032"/>
      <c r="D4" s="734" t="s">
        <v>1003</v>
      </c>
      <c r="E4" s="734" t="s">
        <v>499</v>
      </c>
      <c r="F4" s="734" t="s">
        <v>1004</v>
      </c>
      <c r="G4" s="734" t="s">
        <v>499</v>
      </c>
      <c r="H4" s="734" t="s">
        <v>1005</v>
      </c>
      <c r="I4" s="734" t="s">
        <v>499</v>
      </c>
      <c r="J4" s="734" t="s">
        <v>1006</v>
      </c>
      <c r="K4" s="734" t="s">
        <v>499</v>
      </c>
      <c r="L4" s="734" t="s">
        <v>1007</v>
      </c>
      <c r="M4" s="734" t="s">
        <v>499</v>
      </c>
      <c r="N4" s="734" t="s">
        <v>1008</v>
      </c>
      <c r="O4" s="734" t="s">
        <v>499</v>
      </c>
      <c r="P4" s="1024"/>
    </row>
    <row r="5" spans="1:29" ht="20.25" customHeight="1">
      <c r="A5" s="1023"/>
      <c r="B5" s="735" t="s">
        <v>807</v>
      </c>
      <c r="C5" s="736">
        <f>SUM(C6+C13+C20+C32+C43+C63+C81+C105+C129)</f>
        <v>2427993</v>
      </c>
      <c r="D5" s="736">
        <f t="shared" ref="D5:N5" si="0">SUM(D6+D13+D20+D32+D43+D63+D81+D105+D129)</f>
        <v>33151</v>
      </c>
      <c r="E5" s="737">
        <f>(D5/P5)*100</f>
        <v>1.3653663746147537</v>
      </c>
      <c r="F5" s="736">
        <f t="shared" si="0"/>
        <v>132048</v>
      </c>
      <c r="G5" s="738">
        <f>(F5/P5)*100</f>
        <v>5.4385659266727702</v>
      </c>
      <c r="H5" s="736">
        <f t="shared" si="0"/>
        <v>391094</v>
      </c>
      <c r="I5" s="737">
        <f>(H5/P5)*100</f>
        <v>16.107707065053319</v>
      </c>
      <c r="J5" s="736">
        <f t="shared" si="0"/>
        <v>1077102</v>
      </c>
      <c r="K5" s="739">
        <f>(J5/P5)*100</f>
        <v>44.361824766381126</v>
      </c>
      <c r="L5" s="736">
        <f t="shared" si="0"/>
        <v>408631</v>
      </c>
      <c r="M5" s="739">
        <f>(L5/P5)*100</f>
        <v>16.829990860764426</v>
      </c>
      <c r="N5" s="736">
        <f t="shared" si="0"/>
        <v>385967</v>
      </c>
      <c r="O5" s="740">
        <f>(N5/P5)*100</f>
        <v>15.896545006513611</v>
      </c>
      <c r="P5" s="817">
        <f>+P6+P13+P20+P32+P43+P63+P81+P105+P129</f>
        <v>2427993</v>
      </c>
      <c r="R5" s="78">
        <v>0</v>
      </c>
      <c r="S5" s="78">
        <v>1</v>
      </c>
      <c r="T5" s="79" t="s">
        <v>681</v>
      </c>
      <c r="U5" s="79" t="s">
        <v>1009</v>
      </c>
      <c r="V5" s="79" t="s">
        <v>1010</v>
      </c>
      <c r="W5" s="79" t="s">
        <v>1011</v>
      </c>
    </row>
    <row r="6" spans="1:29" ht="24.75" customHeight="1">
      <c r="A6" s="19">
        <v>1</v>
      </c>
      <c r="B6" s="69" t="s">
        <v>290</v>
      </c>
      <c r="C6" s="70">
        <f>SUM(C7:C12)</f>
        <v>61908</v>
      </c>
      <c r="D6" s="70">
        <f>SUM(D7:D12)</f>
        <v>762</v>
      </c>
      <c r="E6" s="80">
        <f t="shared" ref="E6:E69" si="1">(D6/P6)*100</f>
        <v>1.2308586935452608</v>
      </c>
      <c r="F6" s="70">
        <f t="shared" ref="F6:N6" si="2">SUM(F7:F12)</f>
        <v>3574</v>
      </c>
      <c r="G6" s="80">
        <f t="shared" ref="G6:G69" si="3">(F6/P6)*100</f>
        <v>5.7730826387542802</v>
      </c>
      <c r="H6" s="70">
        <f t="shared" si="2"/>
        <v>10668</v>
      </c>
      <c r="I6" s="80">
        <f t="shared" ref="I6:I69" si="4">(H6/P6)*100</f>
        <v>17.232021709633649</v>
      </c>
      <c r="J6" s="70">
        <f t="shared" si="2"/>
        <v>26163</v>
      </c>
      <c r="K6" s="80">
        <f t="shared" ref="K6:K69" si="5">(J6/P6)*100</f>
        <v>42.261097111843384</v>
      </c>
      <c r="L6" s="70">
        <f t="shared" si="2"/>
        <v>10441</v>
      </c>
      <c r="M6" s="80">
        <f t="shared" ref="M6:M69" si="6">(L6/P6)*100</f>
        <v>16.865348581766494</v>
      </c>
      <c r="N6" s="70">
        <f t="shared" si="2"/>
        <v>10300</v>
      </c>
      <c r="O6" s="80">
        <f t="shared" ref="O6:O69" si="7">(N6/P6)*100</f>
        <v>16.637591264456937</v>
      </c>
      <c r="P6" s="201">
        <f>SUM(P7:P12)</f>
        <v>61908</v>
      </c>
      <c r="Q6" s="73" t="s">
        <v>1012</v>
      </c>
      <c r="R6" s="74" t="s">
        <v>1003</v>
      </c>
      <c r="S6" s="74" t="s">
        <v>1004</v>
      </c>
      <c r="T6" s="74" t="s">
        <v>1005</v>
      </c>
      <c r="U6" s="74" t="s">
        <v>1006</v>
      </c>
      <c r="V6" s="74" t="s">
        <v>1007</v>
      </c>
      <c r="W6" s="74" t="s">
        <v>1008</v>
      </c>
      <c r="Y6"/>
      <c r="Z6"/>
      <c r="AA6"/>
      <c r="AB6"/>
      <c r="AC6"/>
    </row>
    <row r="7" spans="1:29" ht="15">
      <c r="A7" s="414">
        <v>142</v>
      </c>
      <c r="B7" s="414" t="s">
        <v>67</v>
      </c>
      <c r="C7" s="424">
        <f t="shared" ref="C7:C12" si="8">(D7+F7+H7+J7+L7+N7)</f>
        <v>3058</v>
      </c>
      <c r="D7" s="371">
        <f t="shared" ref="D7:D12" si="9">VLOOKUP(A7,$Q$7:$W$131,2,0)</f>
        <v>40</v>
      </c>
      <c r="E7" s="370">
        <f t="shared" si="1"/>
        <v>1.3080444735120993</v>
      </c>
      <c r="F7" s="371">
        <f t="shared" ref="F7:F12" si="10">VLOOKUP(A7,$Q$7:$W$131,3,0)</f>
        <v>145</v>
      </c>
      <c r="G7" s="370">
        <f t="shared" si="3"/>
        <v>4.7416612164813605</v>
      </c>
      <c r="H7" s="371">
        <f t="shared" ref="H7:H12" si="11">VLOOKUP(A7,$Q$7:$W$131,4,0)</f>
        <v>429</v>
      </c>
      <c r="I7" s="370">
        <f t="shared" si="4"/>
        <v>14.028776978417264</v>
      </c>
      <c r="J7" s="371">
        <f t="shared" ref="J7:J12" si="12">VLOOKUP(A7,$Q$7:$W$131,5,0)</f>
        <v>1194</v>
      </c>
      <c r="K7" s="370">
        <f t="shared" si="5"/>
        <v>39.045127534336167</v>
      </c>
      <c r="L7" s="371">
        <f t="shared" ref="L7:L12" si="13">VLOOKUP(A7,$Q$7:$W$131,6,0)</f>
        <v>582</v>
      </c>
      <c r="M7" s="370">
        <f t="shared" si="6"/>
        <v>19.032047089601043</v>
      </c>
      <c r="N7" s="371">
        <f t="shared" ref="N7:N12" si="14">VLOOKUP(A7,$Q$7:$W$131,7,0)</f>
        <v>668</v>
      </c>
      <c r="O7" s="370">
        <f t="shared" si="7"/>
        <v>21.844342707652061</v>
      </c>
      <c r="P7" s="424">
        <f>(D7+F7+H7+J7+L7+N7)</f>
        <v>3058</v>
      </c>
      <c r="Q7" s="10">
        <v>1</v>
      </c>
      <c r="R7">
        <v>8889</v>
      </c>
      <c r="S7">
        <v>30413</v>
      </c>
      <c r="T7">
        <v>90275</v>
      </c>
      <c r="U7" s="66">
        <v>304834</v>
      </c>
      <c r="V7" s="7">
        <v>121409</v>
      </c>
      <c r="W7">
        <v>112237</v>
      </c>
      <c r="Y7"/>
      <c r="Z7"/>
      <c r="AA7"/>
      <c r="AB7"/>
      <c r="AC7"/>
    </row>
    <row r="8" spans="1:29" ht="15">
      <c r="A8" s="414">
        <v>425</v>
      </c>
      <c r="B8" s="414" t="s">
        <v>147</v>
      </c>
      <c r="C8" s="424">
        <f t="shared" si="8"/>
        <v>5851</v>
      </c>
      <c r="D8" s="371">
        <f t="shared" si="9"/>
        <v>66</v>
      </c>
      <c r="E8" s="370">
        <f t="shared" si="1"/>
        <v>1.1280123055887883</v>
      </c>
      <c r="F8" s="371">
        <f t="shared" si="10"/>
        <v>335</v>
      </c>
      <c r="G8" s="370">
        <f t="shared" si="3"/>
        <v>5.7255170056400617</v>
      </c>
      <c r="H8" s="371">
        <f t="shared" si="11"/>
        <v>945</v>
      </c>
      <c r="I8" s="370">
        <f t="shared" si="4"/>
        <v>16.15108528456674</v>
      </c>
      <c r="J8" s="371">
        <f t="shared" si="12"/>
        <v>2303</v>
      </c>
      <c r="K8" s="370">
        <f t="shared" si="5"/>
        <v>39.360793026833022</v>
      </c>
      <c r="L8" s="371">
        <f t="shared" si="13"/>
        <v>1068</v>
      </c>
      <c r="M8" s="370">
        <f t="shared" si="6"/>
        <v>18.2532900358913</v>
      </c>
      <c r="N8" s="371">
        <f t="shared" si="14"/>
        <v>1134</v>
      </c>
      <c r="O8" s="370">
        <f t="shared" si="7"/>
        <v>19.38130234148009</v>
      </c>
      <c r="P8" s="424">
        <f t="shared" ref="P8:P71" si="15">(D8+F8+H8+J8+L8+N8)</f>
        <v>5851</v>
      </c>
      <c r="Q8" s="10">
        <v>2</v>
      </c>
      <c r="R8">
        <v>134</v>
      </c>
      <c r="S8">
        <v>524</v>
      </c>
      <c r="T8">
        <v>1735</v>
      </c>
      <c r="U8" s="66">
        <v>5079</v>
      </c>
      <c r="V8" s="7">
        <v>2332</v>
      </c>
      <c r="W8">
        <v>2641</v>
      </c>
      <c r="Y8"/>
      <c r="Z8"/>
      <c r="AA8"/>
      <c r="AB8"/>
      <c r="AC8"/>
    </row>
    <row r="9" spans="1:29" ht="15">
      <c r="A9" s="414">
        <v>579</v>
      </c>
      <c r="B9" s="414" t="s">
        <v>171</v>
      </c>
      <c r="C9" s="424">
        <f t="shared" si="8"/>
        <v>26128</v>
      </c>
      <c r="D9" s="371">
        <f t="shared" si="9"/>
        <v>319</v>
      </c>
      <c r="E9" s="370">
        <f t="shared" si="1"/>
        <v>1.2209124311083894</v>
      </c>
      <c r="F9" s="371">
        <f t="shared" si="10"/>
        <v>1454</v>
      </c>
      <c r="G9" s="370">
        <f t="shared" si="3"/>
        <v>5.564911206368647</v>
      </c>
      <c r="H9" s="371">
        <f t="shared" si="11"/>
        <v>4273</v>
      </c>
      <c r="I9" s="370">
        <f t="shared" si="4"/>
        <v>16.354102878138395</v>
      </c>
      <c r="J9" s="371">
        <f t="shared" si="12"/>
        <v>11008</v>
      </c>
      <c r="K9" s="370">
        <f t="shared" si="5"/>
        <v>42.1310471524801</v>
      </c>
      <c r="L9" s="371">
        <f t="shared" si="13"/>
        <v>4656</v>
      </c>
      <c r="M9" s="370">
        <f t="shared" si="6"/>
        <v>17.819963257807718</v>
      </c>
      <c r="N9" s="371">
        <f t="shared" si="14"/>
        <v>4418</v>
      </c>
      <c r="O9" s="370">
        <f t="shared" si="7"/>
        <v>16.909063074096757</v>
      </c>
      <c r="P9" s="424">
        <f t="shared" si="15"/>
        <v>26128</v>
      </c>
      <c r="Q9" s="10">
        <v>4</v>
      </c>
      <c r="R9">
        <v>22</v>
      </c>
      <c r="S9">
        <v>59</v>
      </c>
      <c r="T9">
        <v>219</v>
      </c>
      <c r="U9" s="66">
        <v>541</v>
      </c>
      <c r="V9" s="7">
        <v>292</v>
      </c>
      <c r="W9">
        <v>268</v>
      </c>
      <c r="Y9"/>
      <c r="Z9"/>
      <c r="AA9"/>
      <c r="AB9"/>
      <c r="AC9"/>
    </row>
    <row r="10" spans="1:29" ht="15">
      <c r="A10" s="414">
        <v>585</v>
      </c>
      <c r="B10" s="414" t="s">
        <v>173</v>
      </c>
      <c r="C10" s="424">
        <f t="shared" si="8"/>
        <v>7203</v>
      </c>
      <c r="D10" s="371">
        <f t="shared" si="9"/>
        <v>69</v>
      </c>
      <c r="E10" s="370">
        <f t="shared" si="1"/>
        <v>0.95793419408579761</v>
      </c>
      <c r="F10" s="371">
        <f t="shared" si="10"/>
        <v>306</v>
      </c>
      <c r="G10" s="370">
        <f t="shared" si="3"/>
        <v>4.2482299042065801</v>
      </c>
      <c r="H10" s="371">
        <f t="shared" si="11"/>
        <v>1108</v>
      </c>
      <c r="I10" s="370">
        <f t="shared" si="4"/>
        <v>15.382479522421214</v>
      </c>
      <c r="J10" s="371">
        <f t="shared" si="12"/>
        <v>2919</v>
      </c>
      <c r="K10" s="370">
        <f t="shared" si="5"/>
        <v>40.524781341107875</v>
      </c>
      <c r="L10" s="371">
        <f t="shared" si="13"/>
        <v>1365</v>
      </c>
      <c r="M10" s="370">
        <f t="shared" si="6"/>
        <v>18.950437317784257</v>
      </c>
      <c r="N10" s="371">
        <f t="shared" si="14"/>
        <v>1436</v>
      </c>
      <c r="O10" s="370">
        <f t="shared" si="7"/>
        <v>19.936137720394282</v>
      </c>
      <c r="P10" s="424">
        <f t="shared" si="15"/>
        <v>7203</v>
      </c>
      <c r="Q10" s="10">
        <v>21</v>
      </c>
      <c r="R10">
        <v>34</v>
      </c>
      <c r="S10">
        <v>135</v>
      </c>
      <c r="T10">
        <v>478</v>
      </c>
      <c r="U10" s="66">
        <v>1206</v>
      </c>
      <c r="V10" s="7">
        <v>532</v>
      </c>
      <c r="W10">
        <v>564</v>
      </c>
      <c r="Y10"/>
      <c r="Z10"/>
      <c r="AA10"/>
      <c r="AB10"/>
      <c r="AC10"/>
    </row>
    <row r="11" spans="1:29" ht="15">
      <c r="A11" s="414">
        <v>591</v>
      </c>
      <c r="B11" s="414" t="s">
        <v>175</v>
      </c>
      <c r="C11" s="424">
        <f t="shared" si="8"/>
        <v>9584</v>
      </c>
      <c r="D11" s="371">
        <f t="shared" si="9"/>
        <v>129</v>
      </c>
      <c r="E11" s="370">
        <f t="shared" si="1"/>
        <v>1.3459933222036728</v>
      </c>
      <c r="F11" s="371">
        <f t="shared" si="10"/>
        <v>573</v>
      </c>
      <c r="G11" s="370">
        <f t="shared" si="3"/>
        <v>5.9787145242070112</v>
      </c>
      <c r="H11" s="371">
        <f t="shared" si="11"/>
        <v>1723</v>
      </c>
      <c r="I11" s="370">
        <f t="shared" si="4"/>
        <v>17.977879799666109</v>
      </c>
      <c r="J11" s="371">
        <f t="shared" si="12"/>
        <v>4374</v>
      </c>
      <c r="K11" s="370">
        <f t="shared" si="5"/>
        <v>45.638564273789648</v>
      </c>
      <c r="L11" s="371">
        <f t="shared" si="13"/>
        <v>1436</v>
      </c>
      <c r="M11" s="370">
        <f t="shared" si="6"/>
        <v>14.983305509181971</v>
      </c>
      <c r="N11" s="371">
        <f t="shared" si="14"/>
        <v>1349</v>
      </c>
      <c r="O11" s="370">
        <f t="shared" si="7"/>
        <v>14.075542570951585</v>
      </c>
      <c r="P11" s="424">
        <f t="shared" si="15"/>
        <v>9584</v>
      </c>
      <c r="Q11" s="10">
        <v>30</v>
      </c>
      <c r="R11">
        <v>104</v>
      </c>
      <c r="S11">
        <v>403</v>
      </c>
      <c r="T11">
        <v>1119</v>
      </c>
      <c r="U11" s="66">
        <v>3905</v>
      </c>
      <c r="V11" s="7">
        <v>2078</v>
      </c>
      <c r="W11">
        <v>2247</v>
      </c>
      <c r="Y11"/>
      <c r="Z11"/>
      <c r="AA11"/>
      <c r="AB11"/>
      <c r="AC11"/>
    </row>
    <row r="12" spans="1:29" ht="15">
      <c r="A12" s="414">
        <v>893</v>
      </c>
      <c r="B12" s="414" t="s">
        <v>265</v>
      </c>
      <c r="C12" s="424">
        <f t="shared" si="8"/>
        <v>10084</v>
      </c>
      <c r="D12" s="371">
        <f t="shared" si="9"/>
        <v>139</v>
      </c>
      <c r="E12" s="370">
        <f t="shared" si="1"/>
        <v>1.3784212614042046</v>
      </c>
      <c r="F12" s="371">
        <f t="shared" si="10"/>
        <v>761</v>
      </c>
      <c r="G12" s="370">
        <f t="shared" si="3"/>
        <v>7.5466084886949627</v>
      </c>
      <c r="H12" s="371">
        <f t="shared" si="11"/>
        <v>2190</v>
      </c>
      <c r="I12" s="370">
        <f t="shared" si="4"/>
        <v>21.717572391907975</v>
      </c>
      <c r="J12" s="371">
        <f t="shared" si="12"/>
        <v>4365</v>
      </c>
      <c r="K12" s="370">
        <f t="shared" si="5"/>
        <v>43.286394287980961</v>
      </c>
      <c r="L12" s="371">
        <f t="shared" si="13"/>
        <v>1334</v>
      </c>
      <c r="M12" s="370">
        <f t="shared" si="6"/>
        <v>13.228877429591432</v>
      </c>
      <c r="N12" s="371">
        <f t="shared" si="14"/>
        <v>1295</v>
      </c>
      <c r="O12" s="370">
        <f t="shared" si="7"/>
        <v>12.842126140420469</v>
      </c>
      <c r="P12" s="424">
        <f t="shared" si="15"/>
        <v>10084</v>
      </c>
      <c r="Q12" s="10">
        <v>31</v>
      </c>
      <c r="R12">
        <v>259</v>
      </c>
      <c r="S12">
        <v>1023</v>
      </c>
      <c r="T12">
        <v>2929</v>
      </c>
      <c r="U12" s="66">
        <v>7794</v>
      </c>
      <c r="V12" s="7">
        <v>2625</v>
      </c>
      <c r="W12">
        <v>2352</v>
      </c>
      <c r="Y12"/>
      <c r="Z12"/>
      <c r="AA12"/>
      <c r="AB12"/>
      <c r="AC12"/>
    </row>
    <row r="13" spans="1:29">
      <c r="A13" s="19">
        <v>2</v>
      </c>
      <c r="B13" s="69" t="s">
        <v>308</v>
      </c>
      <c r="C13" s="72">
        <f>SUM(C14:C19)</f>
        <v>219102</v>
      </c>
      <c r="D13" s="71">
        <f>SUM(D14:D19)</f>
        <v>3824</v>
      </c>
      <c r="E13" s="81">
        <f t="shared" si="1"/>
        <v>1.7453058392894634</v>
      </c>
      <c r="F13" s="71">
        <f t="shared" ref="F13:N13" si="16">SUM(F14:F19)</f>
        <v>15580</v>
      </c>
      <c r="G13" s="81">
        <f t="shared" si="3"/>
        <v>7.1108433514983886</v>
      </c>
      <c r="H13" s="71">
        <f t="shared" si="16"/>
        <v>46860</v>
      </c>
      <c r="I13" s="81">
        <f t="shared" si="4"/>
        <v>21.387299066188351</v>
      </c>
      <c r="J13" s="71">
        <f t="shared" si="16"/>
        <v>97133</v>
      </c>
      <c r="K13" s="81">
        <f t="shared" si="5"/>
        <v>44.332320106617004</v>
      </c>
      <c r="L13" s="71">
        <f t="shared" si="16"/>
        <v>30916</v>
      </c>
      <c r="M13" s="81">
        <f t="shared" si="6"/>
        <v>14.110323045887304</v>
      </c>
      <c r="N13" s="71">
        <f t="shared" si="16"/>
        <v>24789</v>
      </c>
      <c r="O13" s="82">
        <f t="shared" si="7"/>
        <v>11.313908590519484</v>
      </c>
      <c r="P13" s="302">
        <f>SUM(P14:P19)</f>
        <v>219102</v>
      </c>
      <c r="Q13" s="10">
        <v>34</v>
      </c>
      <c r="R13">
        <v>306</v>
      </c>
      <c r="S13">
        <v>1384</v>
      </c>
      <c r="T13">
        <v>4089</v>
      </c>
      <c r="U13" s="66">
        <v>12391</v>
      </c>
      <c r="V13" s="7">
        <v>5206</v>
      </c>
      <c r="W13">
        <v>5103</v>
      </c>
      <c r="Y13"/>
      <c r="Z13"/>
      <c r="AA13"/>
      <c r="AB13"/>
      <c r="AC13"/>
    </row>
    <row r="14" spans="1:29" ht="15">
      <c r="A14" s="414">
        <v>120</v>
      </c>
      <c r="B14" s="414" t="s">
        <v>57</v>
      </c>
      <c r="C14" s="424">
        <f t="shared" ref="C14:C19" si="17">(D14+F14+H14+J14+L14+N14)</f>
        <v>23133</v>
      </c>
      <c r="D14" s="371">
        <f t="shared" ref="D14:D19" si="18">VLOOKUP(A14,$Q$7:$W$131,2,0)</f>
        <v>386</v>
      </c>
      <c r="E14" s="370">
        <f t="shared" si="1"/>
        <v>1.668611939653309</v>
      </c>
      <c r="F14" s="371">
        <f t="shared" ref="F14:F19" si="19">VLOOKUP(A14,$Q$7:$W$131,3,0)</f>
        <v>1598</v>
      </c>
      <c r="G14" s="370">
        <f t="shared" si="3"/>
        <v>6.907880517010331</v>
      </c>
      <c r="H14" s="371">
        <f t="shared" ref="H14:H19" si="20">VLOOKUP(A14,$Q$7:$W$131,4,0)</f>
        <v>5438</v>
      </c>
      <c r="I14" s="370">
        <f t="shared" si="4"/>
        <v>23.507543336359312</v>
      </c>
      <c r="J14" s="371">
        <f t="shared" ref="J14:J19" si="21">VLOOKUP(A14,$Q$7:$W$131,5,0)</f>
        <v>9953</v>
      </c>
      <c r="K14" s="370">
        <f t="shared" si="5"/>
        <v>43.025115635671987</v>
      </c>
      <c r="L14" s="371">
        <f t="shared" ref="L14:L19" si="22">VLOOKUP(A14,$Q$7:$W$131,6,0)</f>
        <v>3115</v>
      </c>
      <c r="M14" s="370">
        <f t="shared" si="6"/>
        <v>13.46561189642502</v>
      </c>
      <c r="N14" s="371">
        <f t="shared" ref="N14:N19" si="23">VLOOKUP(A14,$Q$7:$W$131,7,0)</f>
        <v>2643</v>
      </c>
      <c r="O14" s="370">
        <f t="shared" si="7"/>
        <v>11.425236674880042</v>
      </c>
      <c r="P14" s="424">
        <f t="shared" si="15"/>
        <v>23133</v>
      </c>
      <c r="Q14" s="10">
        <v>36</v>
      </c>
      <c r="R14">
        <v>35</v>
      </c>
      <c r="S14">
        <v>142</v>
      </c>
      <c r="T14">
        <v>367</v>
      </c>
      <c r="U14" s="66">
        <v>1038</v>
      </c>
      <c r="V14" s="7">
        <v>459</v>
      </c>
      <c r="W14">
        <v>637</v>
      </c>
      <c r="Y14"/>
      <c r="Z14"/>
      <c r="AA14"/>
      <c r="AB14"/>
      <c r="AC14"/>
    </row>
    <row r="15" spans="1:29" ht="15">
      <c r="A15" s="414">
        <v>154</v>
      </c>
      <c r="B15" s="414" t="s">
        <v>77</v>
      </c>
      <c r="C15" s="424">
        <f t="shared" si="17"/>
        <v>74617</v>
      </c>
      <c r="D15" s="371">
        <f t="shared" si="18"/>
        <v>1105</v>
      </c>
      <c r="E15" s="370">
        <f t="shared" si="1"/>
        <v>1.4808957744213784</v>
      </c>
      <c r="F15" s="371">
        <f t="shared" si="19"/>
        <v>5331</v>
      </c>
      <c r="G15" s="370">
        <f t="shared" si="3"/>
        <v>7.1444845008510134</v>
      </c>
      <c r="H15" s="371">
        <f t="shared" si="20"/>
        <v>14408</v>
      </c>
      <c r="I15" s="370">
        <f t="shared" si="4"/>
        <v>19.30927268584907</v>
      </c>
      <c r="J15" s="371">
        <f t="shared" si="21"/>
        <v>32862</v>
      </c>
      <c r="K15" s="370">
        <f t="shared" si="5"/>
        <v>44.040902207271806</v>
      </c>
      <c r="L15" s="371">
        <f t="shared" si="22"/>
        <v>11394</v>
      </c>
      <c r="M15" s="370">
        <f t="shared" si="6"/>
        <v>15.269978691182976</v>
      </c>
      <c r="N15" s="371">
        <f t="shared" si="23"/>
        <v>9517</v>
      </c>
      <c r="O15" s="370">
        <f t="shared" si="7"/>
        <v>12.754466140423764</v>
      </c>
      <c r="P15" s="424">
        <f t="shared" si="15"/>
        <v>74617</v>
      </c>
      <c r="Q15" s="10">
        <v>38</v>
      </c>
      <c r="R15">
        <v>155</v>
      </c>
      <c r="S15">
        <v>445</v>
      </c>
      <c r="T15">
        <v>1373</v>
      </c>
      <c r="U15" s="66">
        <v>3797</v>
      </c>
      <c r="V15" s="7">
        <v>1401</v>
      </c>
      <c r="W15">
        <v>1363</v>
      </c>
      <c r="Y15"/>
      <c r="Z15"/>
      <c r="AA15"/>
      <c r="AB15"/>
      <c r="AC15"/>
    </row>
    <row r="16" spans="1:29" ht="15">
      <c r="A16" s="414">
        <v>250</v>
      </c>
      <c r="B16" s="414" t="s">
        <v>99</v>
      </c>
      <c r="C16" s="424">
        <f t="shared" si="17"/>
        <v>46217</v>
      </c>
      <c r="D16" s="371">
        <f t="shared" si="18"/>
        <v>843</v>
      </c>
      <c r="E16" s="370">
        <f t="shared" si="1"/>
        <v>1.8240041543155117</v>
      </c>
      <c r="F16" s="371">
        <f t="shared" si="19"/>
        <v>3258</v>
      </c>
      <c r="G16" s="370">
        <f t="shared" si="3"/>
        <v>7.0493541337603052</v>
      </c>
      <c r="H16" s="371">
        <f t="shared" si="20"/>
        <v>10261</v>
      </c>
      <c r="I16" s="370">
        <f t="shared" si="4"/>
        <v>22.20178722115239</v>
      </c>
      <c r="J16" s="371">
        <f t="shared" si="21"/>
        <v>20800</v>
      </c>
      <c r="K16" s="370">
        <f t="shared" si="5"/>
        <v>45.005084709089729</v>
      </c>
      <c r="L16" s="371">
        <f t="shared" si="22"/>
        <v>6278</v>
      </c>
      <c r="M16" s="370">
        <f t="shared" si="6"/>
        <v>13.583746240560831</v>
      </c>
      <c r="N16" s="371">
        <f t="shared" si="23"/>
        <v>4777</v>
      </c>
      <c r="O16" s="370">
        <f t="shared" si="7"/>
        <v>10.336023541121232</v>
      </c>
      <c r="P16" s="424">
        <f t="shared" si="15"/>
        <v>46217</v>
      </c>
      <c r="Q16" s="10">
        <v>40</v>
      </c>
      <c r="R16">
        <v>255</v>
      </c>
      <c r="S16">
        <v>901</v>
      </c>
      <c r="T16">
        <v>2747</v>
      </c>
      <c r="U16" s="66">
        <v>6954</v>
      </c>
      <c r="V16" s="7">
        <v>2003</v>
      </c>
      <c r="W16">
        <v>1483</v>
      </c>
      <c r="Y16"/>
      <c r="Z16"/>
      <c r="AA16"/>
      <c r="AB16"/>
      <c r="AC16"/>
    </row>
    <row r="17" spans="1:29" ht="15">
      <c r="A17" s="414">
        <v>495</v>
      </c>
      <c r="B17" s="414" t="s">
        <v>161</v>
      </c>
      <c r="C17" s="424">
        <f t="shared" si="17"/>
        <v>24656</v>
      </c>
      <c r="D17" s="371">
        <f t="shared" si="18"/>
        <v>578</v>
      </c>
      <c r="E17" s="370">
        <f t="shared" si="1"/>
        <v>2.3442569759896168</v>
      </c>
      <c r="F17" s="371">
        <f t="shared" si="19"/>
        <v>1885</v>
      </c>
      <c r="G17" s="370">
        <f t="shared" si="3"/>
        <v>7.6451979234263456</v>
      </c>
      <c r="H17" s="371">
        <f t="shared" si="20"/>
        <v>5541</v>
      </c>
      <c r="I17" s="370">
        <f t="shared" si="4"/>
        <v>22.473231667748212</v>
      </c>
      <c r="J17" s="371">
        <f t="shared" si="21"/>
        <v>10682</v>
      </c>
      <c r="K17" s="370">
        <f t="shared" si="5"/>
        <v>43.324140168721605</v>
      </c>
      <c r="L17" s="371">
        <f t="shared" si="22"/>
        <v>3261</v>
      </c>
      <c r="M17" s="370">
        <f t="shared" si="6"/>
        <v>13.225989617131734</v>
      </c>
      <c r="N17" s="371">
        <f t="shared" si="23"/>
        <v>2709</v>
      </c>
      <c r="O17" s="370">
        <f t="shared" si="7"/>
        <v>10.98718364698248</v>
      </c>
      <c r="P17" s="424">
        <f t="shared" si="15"/>
        <v>24656</v>
      </c>
      <c r="Q17" s="10">
        <v>42</v>
      </c>
      <c r="R17">
        <v>206</v>
      </c>
      <c r="S17">
        <v>790</v>
      </c>
      <c r="T17">
        <v>2657</v>
      </c>
      <c r="U17" s="66">
        <v>7850</v>
      </c>
      <c r="V17" s="7">
        <v>2879</v>
      </c>
      <c r="W17">
        <v>2733</v>
      </c>
      <c r="Y17"/>
      <c r="Z17"/>
      <c r="AA17"/>
      <c r="AB17"/>
      <c r="AC17"/>
    </row>
    <row r="18" spans="1:29" ht="15">
      <c r="A18" s="414">
        <v>790</v>
      </c>
      <c r="B18" s="414" t="s">
        <v>234</v>
      </c>
      <c r="C18" s="424">
        <f t="shared" si="17"/>
        <v>27267</v>
      </c>
      <c r="D18" s="371">
        <f t="shared" si="18"/>
        <v>452</v>
      </c>
      <c r="E18" s="370">
        <f t="shared" si="1"/>
        <v>1.657681446437085</v>
      </c>
      <c r="F18" s="371">
        <f t="shared" si="19"/>
        <v>1798</v>
      </c>
      <c r="G18" s="370">
        <f t="shared" si="3"/>
        <v>6.5940514174643345</v>
      </c>
      <c r="H18" s="371">
        <f t="shared" si="20"/>
        <v>6078</v>
      </c>
      <c r="I18" s="370">
        <f t="shared" si="4"/>
        <v>22.290681043019035</v>
      </c>
      <c r="J18" s="371">
        <f t="shared" si="21"/>
        <v>12432</v>
      </c>
      <c r="K18" s="370">
        <f t="shared" si="5"/>
        <v>45.593574650676644</v>
      </c>
      <c r="L18" s="371">
        <f t="shared" si="22"/>
        <v>3720</v>
      </c>
      <c r="M18" s="370">
        <f t="shared" si="6"/>
        <v>13.642865001650348</v>
      </c>
      <c r="N18" s="371">
        <f t="shared" si="23"/>
        <v>2787</v>
      </c>
      <c r="O18" s="370">
        <f t="shared" si="7"/>
        <v>10.221146440752559</v>
      </c>
      <c r="P18" s="424">
        <f t="shared" si="15"/>
        <v>27267</v>
      </c>
      <c r="Q18" s="10">
        <v>44</v>
      </c>
      <c r="R18">
        <v>79</v>
      </c>
      <c r="S18">
        <v>302</v>
      </c>
      <c r="T18">
        <v>820</v>
      </c>
      <c r="U18" s="66">
        <v>2455</v>
      </c>
      <c r="V18" s="7">
        <v>941</v>
      </c>
      <c r="W18">
        <v>890</v>
      </c>
      <c r="Y18"/>
      <c r="Z18"/>
      <c r="AA18"/>
      <c r="AB18"/>
      <c r="AC18"/>
    </row>
    <row r="19" spans="1:29" ht="15">
      <c r="A19" s="414">
        <v>895</v>
      </c>
      <c r="B19" s="414" t="s">
        <v>267</v>
      </c>
      <c r="C19" s="424">
        <f t="shared" si="17"/>
        <v>23212</v>
      </c>
      <c r="D19" s="371">
        <f t="shared" si="18"/>
        <v>460</v>
      </c>
      <c r="E19" s="370">
        <f t="shared" si="1"/>
        <v>1.9817335860761676</v>
      </c>
      <c r="F19" s="371">
        <f t="shared" si="19"/>
        <v>1710</v>
      </c>
      <c r="G19" s="370">
        <f t="shared" si="3"/>
        <v>7.3668792004135781</v>
      </c>
      <c r="H19" s="371">
        <f t="shared" si="20"/>
        <v>5134</v>
      </c>
      <c r="I19" s="370">
        <f t="shared" si="4"/>
        <v>22.117870067206617</v>
      </c>
      <c r="J19" s="371">
        <f t="shared" si="21"/>
        <v>10404</v>
      </c>
      <c r="K19" s="370">
        <f t="shared" si="5"/>
        <v>44.821643977253146</v>
      </c>
      <c r="L19" s="371">
        <f t="shared" si="22"/>
        <v>3148</v>
      </c>
      <c r="M19" s="370">
        <f t="shared" si="6"/>
        <v>13.561950715147338</v>
      </c>
      <c r="N19" s="371">
        <f t="shared" si="23"/>
        <v>2356</v>
      </c>
      <c r="O19" s="370">
        <f t="shared" si="7"/>
        <v>10.149922453903153</v>
      </c>
      <c r="P19" s="424">
        <f t="shared" si="15"/>
        <v>23212</v>
      </c>
      <c r="Q19" s="10">
        <v>45</v>
      </c>
      <c r="R19">
        <v>985</v>
      </c>
      <c r="S19">
        <v>3676</v>
      </c>
      <c r="T19">
        <v>9568</v>
      </c>
      <c r="U19" s="66">
        <v>27303</v>
      </c>
      <c r="V19" s="7">
        <v>7991</v>
      </c>
      <c r="W19">
        <v>6710</v>
      </c>
      <c r="Y19"/>
      <c r="Z19"/>
      <c r="AA19"/>
      <c r="AB19"/>
      <c r="AC19"/>
    </row>
    <row r="20" spans="1:29">
      <c r="A20" s="19">
        <v>3</v>
      </c>
      <c r="B20" s="69" t="s">
        <v>762</v>
      </c>
      <c r="C20" s="72">
        <f>SUM(C21:C31)</f>
        <v>371489</v>
      </c>
      <c r="D20" s="71">
        <f>SUM(D21:D31)</f>
        <v>6030</v>
      </c>
      <c r="E20" s="81">
        <f t="shared" si="1"/>
        <v>1.6231974567214642</v>
      </c>
      <c r="F20" s="71">
        <f t="shared" ref="F20:N20" si="24">SUM(F21:F31)</f>
        <v>25660</v>
      </c>
      <c r="G20" s="81">
        <f t="shared" si="3"/>
        <v>6.9073377677400947</v>
      </c>
      <c r="H20" s="71">
        <f t="shared" si="24"/>
        <v>77194</v>
      </c>
      <c r="I20" s="81">
        <f t="shared" si="4"/>
        <v>20.779619315780547</v>
      </c>
      <c r="J20" s="71">
        <f t="shared" si="24"/>
        <v>173498</v>
      </c>
      <c r="K20" s="81">
        <f t="shared" si="5"/>
        <v>46.703401715797774</v>
      </c>
      <c r="L20" s="71">
        <f t="shared" si="24"/>
        <v>48566</v>
      </c>
      <c r="M20" s="81">
        <f t="shared" si="6"/>
        <v>13.073334607485013</v>
      </c>
      <c r="N20" s="71">
        <f t="shared" si="24"/>
        <v>40541</v>
      </c>
      <c r="O20" s="82">
        <f t="shared" si="7"/>
        <v>10.913109136475105</v>
      </c>
      <c r="P20" s="302">
        <f>SUM(P21:P31)</f>
        <v>371489</v>
      </c>
      <c r="Q20" s="10">
        <v>51</v>
      </c>
      <c r="R20">
        <v>303</v>
      </c>
      <c r="S20">
        <v>1650</v>
      </c>
      <c r="T20">
        <v>5131</v>
      </c>
      <c r="U20" s="66">
        <v>11792</v>
      </c>
      <c r="V20" s="7">
        <v>3925</v>
      </c>
      <c r="W20">
        <v>3397</v>
      </c>
      <c r="Y20"/>
      <c r="Z20"/>
      <c r="AA20"/>
      <c r="AB20"/>
      <c r="AC20"/>
    </row>
    <row r="21" spans="1:29" ht="15">
      <c r="A21" s="414">
        <v>45</v>
      </c>
      <c r="B21" s="414" t="s">
        <v>32</v>
      </c>
      <c r="C21" s="424">
        <f t="shared" ref="C21:C31" si="25">(D21+F21+H21+J21+L21+N21)</f>
        <v>56233</v>
      </c>
      <c r="D21" s="371">
        <f t="shared" ref="D21:D31" si="26">VLOOKUP(A21,$Q$7:$W$131,2,0)</f>
        <v>985</v>
      </c>
      <c r="E21" s="370">
        <f t="shared" si="1"/>
        <v>1.7516404957942846</v>
      </c>
      <c r="F21" s="371">
        <f t="shared" ref="F21:F31" si="27">VLOOKUP(A21,$Q$7:$W$131,3,0)</f>
        <v>3676</v>
      </c>
      <c r="G21" s="370">
        <f t="shared" si="3"/>
        <v>6.5370867639997856</v>
      </c>
      <c r="H21" s="371">
        <f t="shared" ref="H21:H31" si="28">VLOOKUP(A21,$Q$7:$W$131,4,0)</f>
        <v>9568</v>
      </c>
      <c r="I21" s="370">
        <f t="shared" si="4"/>
        <v>17.014920064730674</v>
      </c>
      <c r="J21" s="371">
        <f t="shared" ref="J21:J31" si="29">VLOOKUP(A21,$Q$7:$W$131,5,0)</f>
        <v>27303</v>
      </c>
      <c r="K21" s="370">
        <f t="shared" si="5"/>
        <v>48.553340565148581</v>
      </c>
      <c r="L21" s="371">
        <f t="shared" ref="L21:L31" si="30">VLOOKUP(A21,$Q$7:$W$131,6,0)</f>
        <v>7991</v>
      </c>
      <c r="M21" s="370">
        <f t="shared" si="6"/>
        <v>14.210516956235663</v>
      </c>
      <c r="N21" s="371">
        <f t="shared" ref="N21:N31" si="31">VLOOKUP(A21,$Q$7:$W$131,7,0)</f>
        <v>6710</v>
      </c>
      <c r="O21" s="370">
        <f t="shared" si="7"/>
        <v>11.932495154091015</v>
      </c>
      <c r="P21" s="424">
        <f t="shared" si="15"/>
        <v>56233</v>
      </c>
      <c r="Q21" s="10">
        <v>55</v>
      </c>
      <c r="R21">
        <v>94</v>
      </c>
      <c r="S21">
        <v>369</v>
      </c>
      <c r="T21">
        <v>1109</v>
      </c>
      <c r="U21" s="66">
        <v>2853</v>
      </c>
      <c r="V21" s="7">
        <v>1010</v>
      </c>
      <c r="W21">
        <v>1040</v>
      </c>
      <c r="Y21"/>
      <c r="Z21"/>
      <c r="AA21"/>
      <c r="AB21"/>
      <c r="AC21"/>
    </row>
    <row r="22" spans="1:29" ht="15">
      <c r="A22" s="414">
        <v>51</v>
      </c>
      <c r="B22" s="414" t="s">
        <v>35</v>
      </c>
      <c r="C22" s="424">
        <f t="shared" si="25"/>
        <v>26198</v>
      </c>
      <c r="D22" s="371">
        <f t="shared" si="26"/>
        <v>303</v>
      </c>
      <c r="E22" s="370">
        <f t="shared" si="1"/>
        <v>1.1565768379265593</v>
      </c>
      <c r="F22" s="371">
        <f t="shared" si="27"/>
        <v>1650</v>
      </c>
      <c r="G22" s="370">
        <f t="shared" si="3"/>
        <v>6.2981907015802738</v>
      </c>
      <c r="H22" s="371">
        <f t="shared" si="28"/>
        <v>5131</v>
      </c>
      <c r="I22" s="370">
        <f t="shared" si="4"/>
        <v>19.585464539277808</v>
      </c>
      <c r="J22" s="371">
        <f t="shared" si="29"/>
        <v>11792</v>
      </c>
      <c r="K22" s="370">
        <f t="shared" si="5"/>
        <v>45.011069547293687</v>
      </c>
      <c r="L22" s="371">
        <f t="shared" si="30"/>
        <v>3925</v>
      </c>
      <c r="M22" s="370">
        <f t="shared" si="6"/>
        <v>14.982059699213682</v>
      </c>
      <c r="N22" s="371">
        <f t="shared" si="31"/>
        <v>3397</v>
      </c>
      <c r="O22" s="370">
        <f t="shared" si="7"/>
        <v>12.966638674707992</v>
      </c>
      <c r="P22" s="424">
        <f t="shared" si="15"/>
        <v>26198</v>
      </c>
      <c r="Q22" s="10">
        <v>59</v>
      </c>
      <c r="R22">
        <v>21</v>
      </c>
      <c r="S22">
        <v>91</v>
      </c>
      <c r="T22">
        <v>311</v>
      </c>
      <c r="U22" s="66">
        <v>950</v>
      </c>
      <c r="V22" s="7">
        <v>594</v>
      </c>
      <c r="W22">
        <v>787</v>
      </c>
      <c r="Y22"/>
      <c r="Z22"/>
      <c r="AA22"/>
      <c r="AB22"/>
      <c r="AC22"/>
    </row>
    <row r="23" spans="1:29" ht="15">
      <c r="A23" s="414">
        <v>147</v>
      </c>
      <c r="B23" s="414" t="s">
        <v>71</v>
      </c>
      <c r="C23" s="424">
        <f t="shared" si="25"/>
        <v>26980</v>
      </c>
      <c r="D23" s="371">
        <f t="shared" si="26"/>
        <v>476</v>
      </c>
      <c r="E23" s="370">
        <f t="shared" si="1"/>
        <v>1.7642698295033357</v>
      </c>
      <c r="F23" s="371">
        <f t="shared" si="27"/>
        <v>1778</v>
      </c>
      <c r="G23" s="370">
        <f t="shared" si="3"/>
        <v>6.5900667160859889</v>
      </c>
      <c r="H23" s="371">
        <f t="shared" si="28"/>
        <v>5037</v>
      </c>
      <c r="I23" s="370">
        <f t="shared" si="4"/>
        <v>18.669384729429204</v>
      </c>
      <c r="J23" s="371">
        <f t="shared" si="29"/>
        <v>13220</v>
      </c>
      <c r="K23" s="370">
        <f t="shared" si="5"/>
        <v>48.999258710155672</v>
      </c>
      <c r="L23" s="371">
        <f t="shared" si="30"/>
        <v>3518</v>
      </c>
      <c r="M23" s="370">
        <f t="shared" si="6"/>
        <v>13.039288361749444</v>
      </c>
      <c r="N23" s="371">
        <f t="shared" si="31"/>
        <v>2951</v>
      </c>
      <c r="O23" s="370">
        <f t="shared" si="7"/>
        <v>10.937731653076353</v>
      </c>
      <c r="P23" s="424">
        <f t="shared" si="15"/>
        <v>26980</v>
      </c>
      <c r="Q23" s="10">
        <v>79</v>
      </c>
      <c r="R23">
        <v>187</v>
      </c>
      <c r="S23">
        <v>755</v>
      </c>
      <c r="T23">
        <v>2292</v>
      </c>
      <c r="U23" s="66">
        <v>7889</v>
      </c>
      <c r="V23" s="7">
        <v>3723</v>
      </c>
      <c r="W23">
        <v>3525</v>
      </c>
      <c r="Y23"/>
      <c r="Z23"/>
      <c r="AA23"/>
      <c r="AB23"/>
      <c r="AC23"/>
    </row>
    <row r="24" spans="1:29" ht="15">
      <c r="A24" s="414">
        <v>172</v>
      </c>
      <c r="B24" s="414" t="s">
        <v>79</v>
      </c>
      <c r="C24" s="424">
        <f t="shared" si="25"/>
        <v>37088</v>
      </c>
      <c r="D24" s="371">
        <f t="shared" si="26"/>
        <v>573</v>
      </c>
      <c r="E24" s="370">
        <f t="shared" si="1"/>
        <v>1.5449741156169112</v>
      </c>
      <c r="F24" s="371">
        <f t="shared" si="27"/>
        <v>2611</v>
      </c>
      <c r="G24" s="370">
        <f t="shared" si="3"/>
        <v>7.0400129421915443</v>
      </c>
      <c r="H24" s="371">
        <f t="shared" si="28"/>
        <v>7415</v>
      </c>
      <c r="I24" s="370">
        <f t="shared" si="4"/>
        <v>19.992989646246766</v>
      </c>
      <c r="J24" s="371">
        <f t="shared" si="29"/>
        <v>17250</v>
      </c>
      <c r="K24" s="370">
        <f t="shared" si="5"/>
        <v>46.511000862812764</v>
      </c>
      <c r="L24" s="371">
        <f t="shared" si="30"/>
        <v>4823</v>
      </c>
      <c r="M24" s="370">
        <f t="shared" si="6"/>
        <v>13.004206212251942</v>
      </c>
      <c r="N24" s="371">
        <f t="shared" si="31"/>
        <v>4416</v>
      </c>
      <c r="O24" s="370">
        <f t="shared" si="7"/>
        <v>11.906816220880069</v>
      </c>
      <c r="P24" s="424">
        <f t="shared" si="15"/>
        <v>37088</v>
      </c>
      <c r="Q24" s="10">
        <v>86</v>
      </c>
      <c r="R24">
        <v>41</v>
      </c>
      <c r="S24">
        <v>128</v>
      </c>
      <c r="T24">
        <v>424</v>
      </c>
      <c r="U24" s="66">
        <v>1268</v>
      </c>
      <c r="V24" s="7">
        <v>507</v>
      </c>
      <c r="W24">
        <v>404</v>
      </c>
      <c r="Y24"/>
      <c r="Z24"/>
      <c r="AA24"/>
      <c r="AB24"/>
      <c r="AC24"/>
    </row>
    <row r="25" spans="1:29" ht="15">
      <c r="A25" s="414">
        <v>475</v>
      </c>
      <c r="B25" s="414" t="s">
        <v>153</v>
      </c>
      <c r="C25" s="424">
        <f t="shared" si="25"/>
        <v>4650</v>
      </c>
      <c r="D25" s="371">
        <f t="shared" si="26"/>
        <v>64</v>
      </c>
      <c r="E25" s="370">
        <f t="shared" si="1"/>
        <v>1.3763440860215055</v>
      </c>
      <c r="F25" s="371">
        <f t="shared" si="27"/>
        <v>522</v>
      </c>
      <c r="G25" s="370">
        <f t="shared" si="3"/>
        <v>11.225806451612904</v>
      </c>
      <c r="H25" s="371">
        <f t="shared" si="28"/>
        <v>1333</v>
      </c>
      <c r="I25" s="370">
        <f t="shared" si="4"/>
        <v>28.666666666666668</v>
      </c>
      <c r="J25" s="371">
        <f t="shared" si="29"/>
        <v>2002</v>
      </c>
      <c r="K25" s="370">
        <f t="shared" si="5"/>
        <v>43.053763440860216</v>
      </c>
      <c r="L25" s="371">
        <f t="shared" si="30"/>
        <v>417</v>
      </c>
      <c r="M25" s="370">
        <f t="shared" si="6"/>
        <v>8.9677419354838701</v>
      </c>
      <c r="N25" s="371">
        <f t="shared" si="31"/>
        <v>312</v>
      </c>
      <c r="O25" s="370">
        <f t="shared" si="7"/>
        <v>6.7096774193548381</v>
      </c>
      <c r="P25" s="424">
        <f t="shared" si="15"/>
        <v>4650</v>
      </c>
      <c r="Q25" s="10">
        <v>88</v>
      </c>
      <c r="R25">
        <v>1164</v>
      </c>
      <c r="S25">
        <v>4526</v>
      </c>
      <c r="T25">
        <v>13301</v>
      </c>
      <c r="U25" s="66">
        <v>42589</v>
      </c>
      <c r="V25" s="7">
        <v>17437</v>
      </c>
      <c r="W25">
        <v>16445</v>
      </c>
      <c r="Y25"/>
      <c r="Z25"/>
      <c r="AA25"/>
      <c r="AB25"/>
      <c r="AC25"/>
    </row>
    <row r="26" spans="1:29" ht="15">
      <c r="A26" s="414">
        <v>480</v>
      </c>
      <c r="B26" s="414" t="s">
        <v>155</v>
      </c>
      <c r="C26" s="424">
        <f t="shared" si="25"/>
        <v>19760</v>
      </c>
      <c r="D26" s="371">
        <f t="shared" si="26"/>
        <v>433</v>
      </c>
      <c r="E26" s="370">
        <f t="shared" si="1"/>
        <v>2.1912955465587047</v>
      </c>
      <c r="F26" s="371">
        <f t="shared" si="27"/>
        <v>1774</v>
      </c>
      <c r="G26" s="370">
        <f t="shared" si="3"/>
        <v>8.9777327935222662</v>
      </c>
      <c r="H26" s="371">
        <f t="shared" si="28"/>
        <v>4584</v>
      </c>
      <c r="I26" s="370">
        <f t="shared" si="4"/>
        <v>23.198380566801617</v>
      </c>
      <c r="J26" s="371">
        <f t="shared" si="29"/>
        <v>8947</v>
      </c>
      <c r="K26" s="370">
        <f t="shared" si="5"/>
        <v>45.27834008097166</v>
      </c>
      <c r="L26" s="371">
        <f t="shared" si="30"/>
        <v>2398</v>
      </c>
      <c r="M26" s="370">
        <f t="shared" si="6"/>
        <v>12.135627530364372</v>
      </c>
      <c r="N26" s="371">
        <f t="shared" si="31"/>
        <v>1624</v>
      </c>
      <c r="O26" s="370">
        <f t="shared" si="7"/>
        <v>8.2186234817813766</v>
      </c>
      <c r="P26" s="424">
        <f t="shared" si="15"/>
        <v>19760</v>
      </c>
      <c r="Q26" s="10">
        <v>91</v>
      </c>
      <c r="R26">
        <v>83</v>
      </c>
      <c r="S26">
        <v>309</v>
      </c>
      <c r="T26">
        <v>971</v>
      </c>
      <c r="U26" s="66">
        <v>2741</v>
      </c>
      <c r="V26" s="7">
        <v>1148</v>
      </c>
      <c r="W26">
        <v>1164</v>
      </c>
      <c r="Y26"/>
      <c r="Z26"/>
      <c r="AA26"/>
      <c r="AB26"/>
      <c r="AC26"/>
    </row>
    <row r="27" spans="1:29" ht="15">
      <c r="A27" s="414">
        <v>490</v>
      </c>
      <c r="B27" s="414" t="s">
        <v>159</v>
      </c>
      <c r="C27" s="424">
        <f t="shared" si="25"/>
        <v>47604</v>
      </c>
      <c r="D27" s="371">
        <f t="shared" si="26"/>
        <v>861</v>
      </c>
      <c r="E27" s="370">
        <f t="shared" si="1"/>
        <v>1.8086715402067053</v>
      </c>
      <c r="F27" s="371">
        <f t="shared" si="27"/>
        <v>3224</v>
      </c>
      <c r="G27" s="370">
        <f t="shared" si="3"/>
        <v>6.772540122678766</v>
      </c>
      <c r="H27" s="371">
        <f t="shared" si="28"/>
        <v>10911</v>
      </c>
      <c r="I27" s="370">
        <f t="shared" si="4"/>
        <v>22.920342828333755</v>
      </c>
      <c r="J27" s="371">
        <f t="shared" si="29"/>
        <v>21970</v>
      </c>
      <c r="K27" s="370">
        <f t="shared" si="5"/>
        <v>46.151583900512563</v>
      </c>
      <c r="L27" s="371">
        <f t="shared" si="30"/>
        <v>5824</v>
      </c>
      <c r="M27" s="370">
        <f t="shared" si="6"/>
        <v>12.234266028064869</v>
      </c>
      <c r="N27" s="371">
        <f t="shared" si="31"/>
        <v>4814</v>
      </c>
      <c r="O27" s="370">
        <f t="shared" si="7"/>
        <v>10.112595580203344</v>
      </c>
      <c r="P27" s="424">
        <f t="shared" si="15"/>
        <v>47604</v>
      </c>
      <c r="Q27" s="10">
        <v>93</v>
      </c>
      <c r="R27">
        <v>173</v>
      </c>
      <c r="S27">
        <v>777</v>
      </c>
      <c r="T27">
        <v>2280</v>
      </c>
      <c r="U27" s="66">
        <v>6375</v>
      </c>
      <c r="V27" s="7">
        <v>2412</v>
      </c>
      <c r="W27">
        <v>1912</v>
      </c>
      <c r="Y27"/>
      <c r="Z27"/>
      <c r="AA27"/>
      <c r="AB27"/>
      <c r="AC27"/>
    </row>
    <row r="28" spans="1:29" ht="15">
      <c r="A28" s="414">
        <v>659</v>
      </c>
      <c r="B28" s="414" t="s">
        <v>199</v>
      </c>
      <c r="C28" s="424">
        <f t="shared" si="25"/>
        <v>20404</v>
      </c>
      <c r="D28" s="371">
        <f t="shared" si="26"/>
        <v>212</v>
      </c>
      <c r="E28" s="370">
        <f t="shared" si="1"/>
        <v>1.0390119584395217</v>
      </c>
      <c r="F28" s="371">
        <f t="shared" si="27"/>
        <v>1373</v>
      </c>
      <c r="G28" s="370">
        <f t="shared" si="3"/>
        <v>6.7290727308370908</v>
      </c>
      <c r="H28" s="371">
        <f t="shared" si="28"/>
        <v>4639</v>
      </c>
      <c r="I28" s="370">
        <f t="shared" si="4"/>
        <v>22.735738090570475</v>
      </c>
      <c r="J28" s="371">
        <f t="shared" si="29"/>
        <v>9416</v>
      </c>
      <c r="K28" s="370">
        <f t="shared" si="5"/>
        <v>46.147814154087435</v>
      </c>
      <c r="L28" s="371">
        <f t="shared" si="30"/>
        <v>2572</v>
      </c>
      <c r="M28" s="370">
        <f t="shared" si="6"/>
        <v>12.605371495785139</v>
      </c>
      <c r="N28" s="371">
        <f t="shared" si="31"/>
        <v>2192</v>
      </c>
      <c r="O28" s="370">
        <f t="shared" si="7"/>
        <v>10.742991570280337</v>
      </c>
      <c r="P28" s="424">
        <f t="shared" si="15"/>
        <v>20404</v>
      </c>
      <c r="Q28" s="10">
        <v>101</v>
      </c>
      <c r="R28">
        <v>219</v>
      </c>
      <c r="S28">
        <v>908</v>
      </c>
      <c r="T28">
        <v>2723</v>
      </c>
      <c r="U28" s="66">
        <v>7723</v>
      </c>
      <c r="V28" s="7">
        <v>3491</v>
      </c>
      <c r="W28">
        <v>3430</v>
      </c>
      <c r="Y28"/>
      <c r="Z28"/>
      <c r="AA28"/>
      <c r="AB28"/>
      <c r="AC28"/>
    </row>
    <row r="29" spans="1:29" ht="15">
      <c r="A29" s="414">
        <v>665</v>
      </c>
      <c r="B29" s="414" t="s">
        <v>207</v>
      </c>
      <c r="C29" s="424">
        <f t="shared" si="25"/>
        <v>30578</v>
      </c>
      <c r="D29" s="371">
        <f t="shared" si="26"/>
        <v>479</v>
      </c>
      <c r="E29" s="370">
        <f t="shared" si="1"/>
        <v>1.5664857086794426</v>
      </c>
      <c r="F29" s="371">
        <f t="shared" si="27"/>
        <v>1815</v>
      </c>
      <c r="G29" s="370">
        <f t="shared" si="3"/>
        <v>5.9356400026162603</v>
      </c>
      <c r="H29" s="371">
        <f t="shared" si="28"/>
        <v>6632</v>
      </c>
      <c r="I29" s="370">
        <f t="shared" si="4"/>
        <v>21.68879586630911</v>
      </c>
      <c r="J29" s="371">
        <f t="shared" si="29"/>
        <v>13596</v>
      </c>
      <c r="K29" s="370">
        <f t="shared" si="5"/>
        <v>44.463339655961803</v>
      </c>
      <c r="L29" s="371">
        <f t="shared" si="30"/>
        <v>4377</v>
      </c>
      <c r="M29" s="370">
        <f t="shared" si="6"/>
        <v>14.314212832755576</v>
      </c>
      <c r="N29" s="371">
        <f t="shared" si="31"/>
        <v>3679</v>
      </c>
      <c r="O29" s="370">
        <f t="shared" si="7"/>
        <v>12.031525933677807</v>
      </c>
      <c r="P29" s="424">
        <f t="shared" si="15"/>
        <v>30578</v>
      </c>
      <c r="Q29" s="10">
        <v>107</v>
      </c>
      <c r="R29">
        <v>84</v>
      </c>
      <c r="S29">
        <v>353</v>
      </c>
      <c r="T29">
        <v>1170</v>
      </c>
      <c r="U29" s="66">
        <v>2557</v>
      </c>
      <c r="V29" s="7">
        <v>810</v>
      </c>
      <c r="W29">
        <v>741</v>
      </c>
      <c r="Y29"/>
      <c r="Z29"/>
      <c r="AA29"/>
      <c r="AB29"/>
      <c r="AC29"/>
    </row>
    <row r="30" spans="1:29" ht="15">
      <c r="A30" s="414">
        <v>837</v>
      </c>
      <c r="B30" s="414" t="s">
        <v>242</v>
      </c>
      <c r="C30" s="424">
        <f t="shared" si="25"/>
        <v>94846</v>
      </c>
      <c r="D30" s="371">
        <f t="shared" si="26"/>
        <v>1536</v>
      </c>
      <c r="E30" s="370">
        <f t="shared" si="1"/>
        <v>1.6194673470678784</v>
      </c>
      <c r="F30" s="371">
        <f t="shared" si="27"/>
        <v>6605</v>
      </c>
      <c r="G30" s="370">
        <f t="shared" si="3"/>
        <v>6.963920460536027</v>
      </c>
      <c r="H30" s="371">
        <f t="shared" si="28"/>
        <v>20080</v>
      </c>
      <c r="I30" s="370">
        <f t="shared" si="4"/>
        <v>21.171161672606122</v>
      </c>
      <c r="J30" s="371">
        <f t="shared" si="29"/>
        <v>44951</v>
      </c>
      <c r="K30" s="370">
        <f t="shared" si="5"/>
        <v>47.393669738312632</v>
      </c>
      <c r="L30" s="371">
        <f t="shared" si="30"/>
        <v>11964</v>
      </c>
      <c r="M30" s="370">
        <f t="shared" si="6"/>
        <v>12.614132383020896</v>
      </c>
      <c r="N30" s="371">
        <f t="shared" si="31"/>
        <v>9710</v>
      </c>
      <c r="O30" s="370">
        <f t="shared" si="7"/>
        <v>10.237648398456445</v>
      </c>
      <c r="P30" s="424">
        <f t="shared" si="15"/>
        <v>94846</v>
      </c>
      <c r="Q30" s="10">
        <v>113</v>
      </c>
      <c r="R30">
        <v>66</v>
      </c>
      <c r="S30">
        <v>342</v>
      </c>
      <c r="T30">
        <v>990</v>
      </c>
      <c r="U30" s="66">
        <v>2638</v>
      </c>
      <c r="V30" s="7">
        <v>919</v>
      </c>
      <c r="W30">
        <v>953</v>
      </c>
      <c r="Y30"/>
      <c r="Z30"/>
      <c r="AA30"/>
      <c r="AB30"/>
      <c r="AC30"/>
    </row>
    <row r="31" spans="1:29" ht="15">
      <c r="A31" s="414">
        <v>873</v>
      </c>
      <c r="B31" s="414" t="s">
        <v>816</v>
      </c>
      <c r="C31" s="424">
        <f t="shared" si="25"/>
        <v>7148</v>
      </c>
      <c r="D31" s="371">
        <f t="shared" si="26"/>
        <v>108</v>
      </c>
      <c r="E31" s="370">
        <f t="shared" si="1"/>
        <v>1.5109121432568551</v>
      </c>
      <c r="F31" s="371">
        <f t="shared" si="27"/>
        <v>632</v>
      </c>
      <c r="G31" s="370">
        <f t="shared" si="3"/>
        <v>8.8416340235030777</v>
      </c>
      <c r="H31" s="371">
        <f t="shared" si="28"/>
        <v>1864</v>
      </c>
      <c r="I31" s="370">
        <f t="shared" si="4"/>
        <v>26.077224398433131</v>
      </c>
      <c r="J31" s="371">
        <f t="shared" si="29"/>
        <v>3051</v>
      </c>
      <c r="K31" s="370">
        <f t="shared" si="5"/>
        <v>42.683268047006159</v>
      </c>
      <c r="L31" s="371">
        <f t="shared" si="30"/>
        <v>757</v>
      </c>
      <c r="M31" s="370">
        <f t="shared" si="6"/>
        <v>10.590374930050364</v>
      </c>
      <c r="N31" s="371">
        <f t="shared" si="31"/>
        <v>736</v>
      </c>
      <c r="O31" s="370">
        <f t="shared" si="7"/>
        <v>10.29658645775042</v>
      </c>
      <c r="P31" s="424">
        <f t="shared" si="15"/>
        <v>7148</v>
      </c>
      <c r="Q31" s="10">
        <v>120</v>
      </c>
      <c r="R31">
        <v>386</v>
      </c>
      <c r="S31">
        <v>1598</v>
      </c>
      <c r="T31">
        <v>5438</v>
      </c>
      <c r="U31" s="66">
        <v>9953</v>
      </c>
      <c r="V31" s="7">
        <v>3115</v>
      </c>
      <c r="W31">
        <v>2643</v>
      </c>
      <c r="Y31"/>
      <c r="Z31"/>
      <c r="AA31"/>
      <c r="AB31"/>
      <c r="AC31"/>
    </row>
    <row r="32" spans="1:29">
      <c r="A32" s="19">
        <v>4</v>
      </c>
      <c r="B32" s="69" t="s">
        <v>343</v>
      </c>
      <c r="C32" s="72">
        <f>SUM(C33:C42)</f>
        <v>132444</v>
      </c>
      <c r="D32" s="71">
        <f>SUM(D33:D42)</f>
        <v>1935</v>
      </c>
      <c r="E32" s="81">
        <f t="shared" si="1"/>
        <v>1.4609948355531395</v>
      </c>
      <c r="F32" s="71">
        <f t="shared" ref="F32:N32" si="32">SUM(F33:F42)</f>
        <v>7843</v>
      </c>
      <c r="G32" s="81">
        <f t="shared" si="3"/>
        <v>5.9217480595572471</v>
      </c>
      <c r="H32" s="71">
        <f t="shared" si="32"/>
        <v>22890</v>
      </c>
      <c r="I32" s="81">
        <f t="shared" si="4"/>
        <v>17.282776116698379</v>
      </c>
      <c r="J32" s="71">
        <f t="shared" si="32"/>
        <v>58612</v>
      </c>
      <c r="K32" s="81">
        <f t="shared" si="5"/>
        <v>44.254175349581708</v>
      </c>
      <c r="L32" s="71">
        <f t="shared" si="32"/>
        <v>21795</v>
      </c>
      <c r="M32" s="81">
        <f t="shared" si="6"/>
        <v>16.456011597354355</v>
      </c>
      <c r="N32" s="71">
        <f t="shared" si="32"/>
        <v>19369</v>
      </c>
      <c r="O32" s="82">
        <f t="shared" si="7"/>
        <v>14.624294041255173</v>
      </c>
      <c r="P32" s="302">
        <f>SUM(P33:P42)</f>
        <v>132444</v>
      </c>
      <c r="Q32" s="10">
        <v>125</v>
      </c>
      <c r="R32">
        <v>74</v>
      </c>
      <c r="S32">
        <v>390</v>
      </c>
      <c r="T32">
        <v>1049</v>
      </c>
      <c r="U32" s="66">
        <v>3120</v>
      </c>
      <c r="V32" s="7">
        <v>1089</v>
      </c>
      <c r="W32">
        <v>882</v>
      </c>
      <c r="Y32"/>
      <c r="Z32"/>
      <c r="AA32"/>
      <c r="AB32"/>
      <c r="AC32"/>
    </row>
    <row r="33" spans="1:29" ht="15">
      <c r="A33" s="414">
        <v>31</v>
      </c>
      <c r="B33" s="414" t="s">
        <v>16</v>
      </c>
      <c r="C33" s="424">
        <f t="shared" ref="C33:C42" si="33">(D33+F33+H33+J33+L33+N33)</f>
        <v>16982</v>
      </c>
      <c r="D33" s="371">
        <f t="shared" ref="D33:D42" si="34">VLOOKUP(A33,$Q$7:$W$131,2,0)</f>
        <v>259</v>
      </c>
      <c r="E33" s="370">
        <f t="shared" si="1"/>
        <v>1.5251442704039573</v>
      </c>
      <c r="F33" s="371">
        <f t="shared" ref="F33:F42" si="35">VLOOKUP(A33,$Q$7:$W$131,3,0)</f>
        <v>1023</v>
      </c>
      <c r="G33" s="370">
        <f t="shared" si="3"/>
        <v>6.0240254386998</v>
      </c>
      <c r="H33" s="371">
        <f t="shared" ref="H33:H42" si="36">VLOOKUP(A33,$Q$7:$W$131,4,0)</f>
        <v>2929</v>
      </c>
      <c r="I33" s="370">
        <f t="shared" si="4"/>
        <v>17.247674007772936</v>
      </c>
      <c r="J33" s="371">
        <f t="shared" ref="J33:J42" si="37">VLOOKUP(A33,$Q$7:$W$131,5,0)</f>
        <v>7794</v>
      </c>
      <c r="K33" s="370">
        <f t="shared" si="5"/>
        <v>45.895654222117535</v>
      </c>
      <c r="L33" s="371">
        <f t="shared" ref="L33:L42" si="38">VLOOKUP(A33,$Q$7:$W$131,6,0)</f>
        <v>2625</v>
      </c>
      <c r="M33" s="370">
        <f t="shared" si="6"/>
        <v>15.457543281121186</v>
      </c>
      <c r="N33" s="371">
        <f t="shared" ref="N33:N42" si="39">VLOOKUP(A33,$Q$7:$W$131,7,0)</f>
        <v>2352</v>
      </c>
      <c r="O33" s="370">
        <f t="shared" si="7"/>
        <v>13.849958779884583</v>
      </c>
      <c r="P33" s="424">
        <f t="shared" si="15"/>
        <v>16982</v>
      </c>
      <c r="Q33" s="10">
        <v>129</v>
      </c>
      <c r="R33">
        <v>179</v>
      </c>
      <c r="S33">
        <v>539</v>
      </c>
      <c r="T33">
        <v>1639</v>
      </c>
      <c r="U33" s="66">
        <v>6076</v>
      </c>
      <c r="V33" s="7">
        <v>3332</v>
      </c>
      <c r="W33">
        <v>3572</v>
      </c>
      <c r="Y33"/>
      <c r="Z33"/>
      <c r="AA33"/>
      <c r="AB33"/>
      <c r="AC33"/>
    </row>
    <row r="34" spans="1:29" ht="15">
      <c r="A34" s="414">
        <v>40</v>
      </c>
      <c r="B34" s="414" t="s">
        <v>24</v>
      </c>
      <c r="C34" s="424">
        <f t="shared" si="33"/>
        <v>14343</v>
      </c>
      <c r="D34" s="371">
        <f t="shared" si="34"/>
        <v>255</v>
      </c>
      <c r="E34" s="370">
        <f t="shared" si="1"/>
        <v>1.7778707383392596</v>
      </c>
      <c r="F34" s="371">
        <f t="shared" si="35"/>
        <v>901</v>
      </c>
      <c r="G34" s="370">
        <f t="shared" si="3"/>
        <v>6.2818099421320506</v>
      </c>
      <c r="H34" s="371">
        <f t="shared" si="36"/>
        <v>2747</v>
      </c>
      <c r="I34" s="370">
        <f t="shared" si="4"/>
        <v>19.152199679286063</v>
      </c>
      <c r="J34" s="371">
        <f t="shared" si="37"/>
        <v>6954</v>
      </c>
      <c r="K34" s="370">
        <f t="shared" si="5"/>
        <v>48.483580840828274</v>
      </c>
      <c r="L34" s="371">
        <f t="shared" si="38"/>
        <v>2003</v>
      </c>
      <c r="M34" s="370">
        <f t="shared" si="6"/>
        <v>13.965000348602105</v>
      </c>
      <c r="N34" s="371">
        <f t="shared" si="39"/>
        <v>1483</v>
      </c>
      <c r="O34" s="370">
        <f t="shared" si="7"/>
        <v>10.339538450812242</v>
      </c>
      <c r="P34" s="424">
        <f t="shared" si="15"/>
        <v>14343</v>
      </c>
      <c r="Q34" s="10">
        <v>134</v>
      </c>
      <c r="R34">
        <v>66</v>
      </c>
      <c r="S34">
        <v>298</v>
      </c>
      <c r="T34">
        <v>1161</v>
      </c>
      <c r="U34" s="66">
        <v>2954</v>
      </c>
      <c r="V34" s="7">
        <v>970</v>
      </c>
      <c r="W34">
        <v>861</v>
      </c>
      <c r="Y34"/>
      <c r="Z34"/>
      <c r="AA34"/>
      <c r="AB34"/>
      <c r="AC34"/>
    </row>
    <row r="35" spans="1:29" ht="15">
      <c r="A35" s="414">
        <v>190</v>
      </c>
      <c r="B35" s="414" t="s">
        <v>81</v>
      </c>
      <c r="C35" s="424">
        <f t="shared" si="33"/>
        <v>6229</v>
      </c>
      <c r="D35" s="371">
        <f t="shared" si="34"/>
        <v>74</v>
      </c>
      <c r="E35" s="370">
        <f t="shared" si="1"/>
        <v>1.1879916519505538</v>
      </c>
      <c r="F35" s="371">
        <f t="shared" si="35"/>
        <v>300</v>
      </c>
      <c r="G35" s="370">
        <f t="shared" si="3"/>
        <v>4.8161823727725155</v>
      </c>
      <c r="H35" s="371">
        <f t="shared" si="36"/>
        <v>831</v>
      </c>
      <c r="I35" s="370">
        <f t="shared" si="4"/>
        <v>13.340825172579867</v>
      </c>
      <c r="J35" s="371">
        <f t="shared" si="37"/>
        <v>2417</v>
      </c>
      <c r="K35" s="370">
        <f t="shared" si="5"/>
        <v>38.802375983303897</v>
      </c>
      <c r="L35" s="371">
        <f t="shared" si="38"/>
        <v>1210</v>
      </c>
      <c r="M35" s="370">
        <f t="shared" si="6"/>
        <v>19.425268903515814</v>
      </c>
      <c r="N35" s="371">
        <f t="shared" si="39"/>
        <v>1397</v>
      </c>
      <c r="O35" s="370">
        <f t="shared" si="7"/>
        <v>22.427355915877349</v>
      </c>
      <c r="P35" s="424">
        <f t="shared" si="15"/>
        <v>6229</v>
      </c>
      <c r="Q35" s="10">
        <v>138</v>
      </c>
      <c r="R35">
        <v>123</v>
      </c>
      <c r="S35">
        <v>542</v>
      </c>
      <c r="T35">
        <v>1682</v>
      </c>
      <c r="U35" s="66">
        <v>4454</v>
      </c>
      <c r="V35" s="7">
        <v>1899</v>
      </c>
      <c r="W35">
        <v>2226</v>
      </c>
      <c r="Y35"/>
      <c r="Z35"/>
      <c r="AA35"/>
      <c r="AB35"/>
      <c r="AC35"/>
    </row>
    <row r="36" spans="1:29" ht="15">
      <c r="A36" s="414">
        <v>604</v>
      </c>
      <c r="B36" s="414" t="s">
        <v>177</v>
      </c>
      <c r="C36" s="424">
        <f t="shared" si="33"/>
        <v>20185</v>
      </c>
      <c r="D36" s="371">
        <f t="shared" si="34"/>
        <v>366</v>
      </c>
      <c r="E36" s="370">
        <f t="shared" si="1"/>
        <v>1.8132276442903148</v>
      </c>
      <c r="F36" s="371">
        <f t="shared" si="35"/>
        <v>1421</v>
      </c>
      <c r="G36" s="370">
        <f t="shared" si="3"/>
        <v>7.0398810998266041</v>
      </c>
      <c r="H36" s="371">
        <f t="shared" si="36"/>
        <v>3970</v>
      </c>
      <c r="I36" s="370">
        <f t="shared" si="4"/>
        <v>19.668070349269261</v>
      </c>
      <c r="J36" s="371">
        <f t="shared" si="37"/>
        <v>8945</v>
      </c>
      <c r="K36" s="370">
        <f t="shared" si="5"/>
        <v>44.315085459499628</v>
      </c>
      <c r="L36" s="371">
        <f t="shared" si="38"/>
        <v>3157</v>
      </c>
      <c r="M36" s="370">
        <f t="shared" si="6"/>
        <v>15.640326975476841</v>
      </c>
      <c r="N36" s="371">
        <f t="shared" si="39"/>
        <v>2326</v>
      </c>
      <c r="O36" s="370">
        <f t="shared" si="7"/>
        <v>11.523408471637355</v>
      </c>
      <c r="P36" s="424">
        <f t="shared" si="15"/>
        <v>20185</v>
      </c>
      <c r="Q36" s="10">
        <v>142</v>
      </c>
      <c r="R36">
        <v>40</v>
      </c>
      <c r="S36">
        <v>145</v>
      </c>
      <c r="T36">
        <v>429</v>
      </c>
      <c r="U36" s="66">
        <v>1194</v>
      </c>
      <c r="V36" s="7">
        <v>582</v>
      </c>
      <c r="W36">
        <v>668</v>
      </c>
      <c r="Y36"/>
      <c r="Z36"/>
      <c r="AA36"/>
      <c r="AB36"/>
      <c r="AC36"/>
    </row>
    <row r="37" spans="1:29" ht="15">
      <c r="A37" s="414">
        <v>670</v>
      </c>
      <c r="B37" s="414" t="s">
        <v>211</v>
      </c>
      <c r="C37" s="424">
        <f t="shared" si="33"/>
        <v>13590</v>
      </c>
      <c r="D37" s="371">
        <f t="shared" si="34"/>
        <v>144</v>
      </c>
      <c r="E37" s="370">
        <f t="shared" si="1"/>
        <v>1.0596026490066226</v>
      </c>
      <c r="F37" s="371">
        <f t="shared" si="35"/>
        <v>686</v>
      </c>
      <c r="G37" s="370">
        <f t="shared" si="3"/>
        <v>5.0478292862398817</v>
      </c>
      <c r="H37" s="371">
        <f t="shared" si="36"/>
        <v>2127</v>
      </c>
      <c r="I37" s="370">
        <f t="shared" si="4"/>
        <v>15.651214128035321</v>
      </c>
      <c r="J37" s="371">
        <f t="shared" si="37"/>
        <v>5776</v>
      </c>
      <c r="K37" s="370">
        <f t="shared" si="5"/>
        <v>42.501839587932302</v>
      </c>
      <c r="L37" s="371">
        <f t="shared" si="38"/>
        <v>2417</v>
      </c>
      <c r="M37" s="370">
        <f t="shared" si="6"/>
        <v>17.785136129506991</v>
      </c>
      <c r="N37" s="371">
        <f t="shared" si="39"/>
        <v>2440</v>
      </c>
      <c r="O37" s="370">
        <f t="shared" si="7"/>
        <v>17.954378219278883</v>
      </c>
      <c r="P37" s="424">
        <f t="shared" si="15"/>
        <v>13590</v>
      </c>
      <c r="Q37" s="10">
        <v>145</v>
      </c>
      <c r="R37">
        <v>33</v>
      </c>
      <c r="S37">
        <v>144</v>
      </c>
      <c r="T37">
        <v>482</v>
      </c>
      <c r="U37" s="66">
        <v>1473</v>
      </c>
      <c r="V37" s="7">
        <v>722</v>
      </c>
      <c r="W37">
        <v>769</v>
      </c>
      <c r="Y37"/>
      <c r="Z37"/>
      <c r="AA37"/>
      <c r="AB37"/>
      <c r="AC37"/>
    </row>
    <row r="38" spans="1:29" ht="15">
      <c r="A38" s="414">
        <v>690</v>
      </c>
      <c r="B38" s="414" t="s">
        <v>221</v>
      </c>
      <c r="C38" s="424">
        <f t="shared" si="33"/>
        <v>6202</v>
      </c>
      <c r="D38" s="371">
        <f t="shared" si="34"/>
        <v>48</v>
      </c>
      <c r="E38" s="370">
        <f t="shared" si="1"/>
        <v>0.77394388906804257</v>
      </c>
      <c r="F38" s="371">
        <f t="shared" si="35"/>
        <v>244</v>
      </c>
      <c r="G38" s="370">
        <f t="shared" si="3"/>
        <v>3.9342147694292167</v>
      </c>
      <c r="H38" s="371">
        <f t="shared" si="36"/>
        <v>815</v>
      </c>
      <c r="I38" s="370">
        <f t="shared" si="4"/>
        <v>13.140922283134474</v>
      </c>
      <c r="J38" s="371">
        <f t="shared" si="37"/>
        <v>2445</v>
      </c>
      <c r="K38" s="370">
        <f t="shared" si="5"/>
        <v>39.422766849403416</v>
      </c>
      <c r="L38" s="371">
        <f t="shared" si="38"/>
        <v>1287</v>
      </c>
      <c r="M38" s="370">
        <f t="shared" si="6"/>
        <v>20.751370525636894</v>
      </c>
      <c r="N38" s="371">
        <f t="shared" si="39"/>
        <v>1363</v>
      </c>
      <c r="O38" s="370">
        <f t="shared" si="7"/>
        <v>21.97678168332796</v>
      </c>
      <c r="P38" s="424">
        <f t="shared" si="15"/>
        <v>6202</v>
      </c>
      <c r="Q38" s="10">
        <v>147</v>
      </c>
      <c r="R38">
        <v>476</v>
      </c>
      <c r="S38">
        <v>1778</v>
      </c>
      <c r="T38">
        <v>5037</v>
      </c>
      <c r="U38" s="66">
        <v>13220</v>
      </c>
      <c r="V38" s="7">
        <v>3518</v>
      </c>
      <c r="W38">
        <v>2951</v>
      </c>
      <c r="Y38"/>
      <c r="Z38"/>
      <c r="AA38"/>
      <c r="AB38"/>
      <c r="AC38"/>
    </row>
    <row r="39" spans="1:29" ht="15">
      <c r="A39" s="414">
        <v>736</v>
      </c>
      <c r="B39" s="414" t="s">
        <v>225</v>
      </c>
      <c r="C39" s="424">
        <f t="shared" si="33"/>
        <v>23938</v>
      </c>
      <c r="D39" s="371">
        <f t="shared" si="34"/>
        <v>441</v>
      </c>
      <c r="E39" s="370">
        <f t="shared" si="1"/>
        <v>1.8422591695212633</v>
      </c>
      <c r="F39" s="371">
        <f t="shared" si="35"/>
        <v>1710</v>
      </c>
      <c r="G39" s="370">
        <f t="shared" si="3"/>
        <v>7.1434539226334692</v>
      </c>
      <c r="H39" s="371">
        <f t="shared" si="36"/>
        <v>4590</v>
      </c>
      <c r="I39" s="370">
        <f t="shared" si="4"/>
        <v>19.174534213384579</v>
      </c>
      <c r="J39" s="371">
        <f t="shared" si="37"/>
        <v>10626</v>
      </c>
      <c r="K39" s="370">
        <f t="shared" si="5"/>
        <v>44.38967332275044</v>
      </c>
      <c r="L39" s="371">
        <f t="shared" si="38"/>
        <v>3783</v>
      </c>
      <c r="M39" s="370">
        <f t="shared" si="6"/>
        <v>15.803325256913695</v>
      </c>
      <c r="N39" s="371">
        <f t="shared" si="39"/>
        <v>2788</v>
      </c>
      <c r="O39" s="370">
        <f t="shared" si="7"/>
        <v>11.646754114796558</v>
      </c>
      <c r="P39" s="424">
        <f t="shared" si="15"/>
        <v>23938</v>
      </c>
      <c r="Q39" s="10">
        <v>148</v>
      </c>
      <c r="R39">
        <v>270</v>
      </c>
      <c r="S39">
        <v>958</v>
      </c>
      <c r="T39">
        <v>2360</v>
      </c>
      <c r="U39" s="66">
        <v>7018</v>
      </c>
      <c r="V39" s="7">
        <v>2655</v>
      </c>
      <c r="W39">
        <v>2573</v>
      </c>
      <c r="Y39"/>
      <c r="Z39"/>
      <c r="AA39"/>
      <c r="AB39"/>
      <c r="AC39"/>
    </row>
    <row r="40" spans="1:29" ht="15">
      <c r="A40" s="414">
        <v>858</v>
      </c>
      <c r="B40" s="414" t="s">
        <v>253</v>
      </c>
      <c r="C40" s="424">
        <f t="shared" si="33"/>
        <v>10765</v>
      </c>
      <c r="D40" s="371">
        <f t="shared" si="34"/>
        <v>134</v>
      </c>
      <c r="E40" s="370">
        <f t="shared" si="1"/>
        <v>1.2447747329307943</v>
      </c>
      <c r="F40" s="371">
        <f t="shared" si="35"/>
        <v>583</v>
      </c>
      <c r="G40" s="370">
        <f t="shared" si="3"/>
        <v>5.4156990246168135</v>
      </c>
      <c r="H40" s="371">
        <f t="shared" si="36"/>
        <v>1822</v>
      </c>
      <c r="I40" s="370">
        <f t="shared" si="4"/>
        <v>16.925220622387364</v>
      </c>
      <c r="J40" s="371">
        <f t="shared" si="37"/>
        <v>4998</v>
      </c>
      <c r="K40" s="370">
        <f t="shared" si="5"/>
        <v>46.428239665582907</v>
      </c>
      <c r="L40" s="371">
        <f t="shared" si="38"/>
        <v>1684</v>
      </c>
      <c r="M40" s="370">
        <f t="shared" si="6"/>
        <v>15.643288434742219</v>
      </c>
      <c r="N40" s="371">
        <f t="shared" si="39"/>
        <v>1544</v>
      </c>
      <c r="O40" s="370">
        <f t="shared" si="7"/>
        <v>14.342777519739897</v>
      </c>
      <c r="P40" s="424">
        <f t="shared" si="15"/>
        <v>10765</v>
      </c>
      <c r="Q40" s="10">
        <v>150</v>
      </c>
      <c r="R40">
        <v>12</v>
      </c>
      <c r="S40">
        <v>60</v>
      </c>
      <c r="T40">
        <v>162</v>
      </c>
      <c r="U40" s="66">
        <v>621</v>
      </c>
      <c r="V40" s="7">
        <v>339</v>
      </c>
      <c r="W40">
        <v>378</v>
      </c>
      <c r="Y40"/>
      <c r="Z40"/>
      <c r="AA40"/>
      <c r="AB40"/>
      <c r="AC40"/>
    </row>
    <row r="41" spans="1:29" ht="15">
      <c r="A41" s="414">
        <v>885</v>
      </c>
      <c r="B41" s="414" t="s">
        <v>259</v>
      </c>
      <c r="C41" s="424">
        <f t="shared" si="33"/>
        <v>5354</v>
      </c>
      <c r="D41" s="371">
        <f t="shared" si="34"/>
        <v>66</v>
      </c>
      <c r="E41" s="370">
        <f t="shared" si="1"/>
        <v>1.2327231976092641</v>
      </c>
      <c r="F41" s="371">
        <f t="shared" si="35"/>
        <v>259</v>
      </c>
      <c r="G41" s="370">
        <f t="shared" si="3"/>
        <v>4.8375046694060515</v>
      </c>
      <c r="H41" s="371">
        <f t="shared" si="36"/>
        <v>794</v>
      </c>
      <c r="I41" s="370">
        <f t="shared" si="4"/>
        <v>14.83003361972357</v>
      </c>
      <c r="J41" s="371">
        <f t="shared" si="37"/>
        <v>2482</v>
      </c>
      <c r="K41" s="370">
        <f t="shared" si="5"/>
        <v>46.357863279790813</v>
      </c>
      <c r="L41" s="371">
        <f t="shared" si="38"/>
        <v>916</v>
      </c>
      <c r="M41" s="370">
        <f t="shared" si="6"/>
        <v>17.108703772880091</v>
      </c>
      <c r="N41" s="371">
        <f t="shared" si="39"/>
        <v>837</v>
      </c>
      <c r="O41" s="370">
        <f t="shared" si="7"/>
        <v>15.633171460590212</v>
      </c>
      <c r="P41" s="424">
        <f t="shared" si="15"/>
        <v>5354</v>
      </c>
      <c r="Q41" s="10">
        <v>154</v>
      </c>
      <c r="R41">
        <v>1105</v>
      </c>
      <c r="S41">
        <v>5331</v>
      </c>
      <c r="T41">
        <v>14408</v>
      </c>
      <c r="U41" s="66">
        <v>32862</v>
      </c>
      <c r="V41" s="7">
        <v>11394</v>
      </c>
      <c r="W41">
        <v>9517</v>
      </c>
      <c r="Y41"/>
      <c r="Z41"/>
      <c r="AA41"/>
      <c r="AB41"/>
      <c r="AC41"/>
    </row>
    <row r="42" spans="1:29" ht="15">
      <c r="A42" s="414">
        <v>890</v>
      </c>
      <c r="B42" s="414" t="s">
        <v>263</v>
      </c>
      <c r="C42" s="424">
        <f t="shared" si="33"/>
        <v>14856</v>
      </c>
      <c r="D42" s="371">
        <f t="shared" si="34"/>
        <v>148</v>
      </c>
      <c r="E42" s="370">
        <f t="shared" si="1"/>
        <v>0.99623047926763597</v>
      </c>
      <c r="F42" s="371">
        <f t="shared" si="35"/>
        <v>716</v>
      </c>
      <c r="G42" s="370">
        <f t="shared" si="3"/>
        <v>4.8196015078082928</v>
      </c>
      <c r="H42" s="371">
        <f t="shared" si="36"/>
        <v>2265</v>
      </c>
      <c r="I42" s="370">
        <f t="shared" si="4"/>
        <v>15.246365105008078</v>
      </c>
      <c r="J42" s="371">
        <f t="shared" si="37"/>
        <v>6175</v>
      </c>
      <c r="K42" s="370">
        <f t="shared" si="5"/>
        <v>41.565697361335488</v>
      </c>
      <c r="L42" s="371">
        <f t="shared" si="38"/>
        <v>2713</v>
      </c>
      <c r="M42" s="370">
        <f t="shared" si="6"/>
        <v>18.261981690899301</v>
      </c>
      <c r="N42" s="371">
        <f t="shared" si="39"/>
        <v>2839</v>
      </c>
      <c r="O42" s="370">
        <f t="shared" si="7"/>
        <v>19.110123855681209</v>
      </c>
      <c r="P42" s="424">
        <f t="shared" si="15"/>
        <v>14856</v>
      </c>
      <c r="Q42" s="10">
        <v>172</v>
      </c>
      <c r="R42">
        <v>573</v>
      </c>
      <c r="S42">
        <v>2611</v>
      </c>
      <c r="T42">
        <v>7415</v>
      </c>
      <c r="U42" s="66">
        <v>17250</v>
      </c>
      <c r="V42" s="7">
        <v>4823</v>
      </c>
      <c r="W42">
        <v>4416</v>
      </c>
      <c r="Y42"/>
      <c r="Z42"/>
      <c r="AA42"/>
      <c r="AB42"/>
      <c r="AC42"/>
    </row>
    <row r="43" spans="1:29">
      <c r="A43" s="19">
        <v>5</v>
      </c>
      <c r="B43" s="69" t="s">
        <v>363</v>
      </c>
      <c r="C43" s="72">
        <f>SUM(C44:C62)</f>
        <v>145061</v>
      </c>
      <c r="D43" s="71">
        <f>SUM(D44:D62)</f>
        <v>1730</v>
      </c>
      <c r="E43" s="81">
        <f t="shared" si="1"/>
        <v>1.1926017330640213</v>
      </c>
      <c r="F43" s="71">
        <f t="shared" ref="F43:N43" si="40">SUM(F44:F62)</f>
        <v>8427</v>
      </c>
      <c r="G43" s="81">
        <f t="shared" si="3"/>
        <v>5.8092802338326637</v>
      </c>
      <c r="H43" s="71">
        <f t="shared" si="40"/>
        <v>24548</v>
      </c>
      <c r="I43" s="81">
        <f t="shared" si="4"/>
        <v>16.92253603656393</v>
      </c>
      <c r="J43" s="71">
        <f t="shared" si="40"/>
        <v>61587</v>
      </c>
      <c r="K43" s="81">
        <f t="shared" si="5"/>
        <v>42.455932331915541</v>
      </c>
      <c r="L43" s="71">
        <f t="shared" si="40"/>
        <v>24164</v>
      </c>
      <c r="M43" s="81">
        <f t="shared" si="6"/>
        <v>16.657819813733532</v>
      </c>
      <c r="N43" s="71">
        <f t="shared" si="40"/>
        <v>24605</v>
      </c>
      <c r="O43" s="82">
        <f t="shared" si="7"/>
        <v>16.961829850890314</v>
      </c>
      <c r="P43" s="302">
        <f>SUM(P44:P62)</f>
        <v>145061</v>
      </c>
      <c r="Q43" s="10">
        <v>190</v>
      </c>
      <c r="R43">
        <v>74</v>
      </c>
      <c r="S43">
        <v>300</v>
      </c>
      <c r="T43">
        <v>831</v>
      </c>
      <c r="U43" s="66">
        <v>2417</v>
      </c>
      <c r="V43" s="7">
        <v>1210</v>
      </c>
      <c r="W43">
        <v>1397</v>
      </c>
      <c r="Y43"/>
      <c r="Z43"/>
      <c r="AA43"/>
      <c r="AB43"/>
      <c r="AC43"/>
    </row>
    <row r="44" spans="1:29" ht="15">
      <c r="A44" s="414">
        <v>4</v>
      </c>
      <c r="B44" s="414" t="s">
        <v>10</v>
      </c>
      <c r="C44" s="424">
        <f t="shared" ref="C44:C62" si="41">(D44+F44+H44+J44+L44+N44)</f>
        <v>1401</v>
      </c>
      <c r="D44" s="371">
        <f t="shared" ref="D44:D62" si="42">VLOOKUP(A44,$Q$7:$W$131,2,0)</f>
        <v>22</v>
      </c>
      <c r="E44" s="370">
        <f t="shared" si="1"/>
        <v>1.5703069236259815</v>
      </c>
      <c r="F44" s="371">
        <f t="shared" ref="F44:F62" si="43">VLOOKUP(A44,$Q$7:$W$131,3,0)</f>
        <v>59</v>
      </c>
      <c r="G44" s="370">
        <f t="shared" si="3"/>
        <v>4.2112776588151322</v>
      </c>
      <c r="H44" s="371">
        <f t="shared" ref="H44:H62" si="44">VLOOKUP(A44,$Q$7:$W$131,4,0)</f>
        <v>219</v>
      </c>
      <c r="I44" s="370">
        <f t="shared" si="4"/>
        <v>15.631691648822269</v>
      </c>
      <c r="J44" s="371">
        <f t="shared" ref="J44:J62" si="45">VLOOKUP(A44,$Q$7:$W$131,5,0)</f>
        <v>541</v>
      </c>
      <c r="K44" s="370">
        <f t="shared" si="5"/>
        <v>38.615274803711635</v>
      </c>
      <c r="L44" s="371">
        <f t="shared" ref="L44:L62" si="46">VLOOKUP(A44,$Q$7:$W$131,6,0)</f>
        <v>292</v>
      </c>
      <c r="M44" s="370">
        <f t="shared" si="6"/>
        <v>20.842255531763026</v>
      </c>
      <c r="N44" s="371">
        <f t="shared" ref="N44:N62" si="47">VLOOKUP(A44,$Q$7:$W$131,7,0)</f>
        <v>268</v>
      </c>
      <c r="O44" s="370">
        <f t="shared" si="7"/>
        <v>19.129193433261957</v>
      </c>
      <c r="P44" s="424">
        <f t="shared" si="15"/>
        <v>1401</v>
      </c>
      <c r="Q44" s="10">
        <v>197</v>
      </c>
      <c r="R44">
        <v>144</v>
      </c>
      <c r="S44">
        <v>560</v>
      </c>
      <c r="T44">
        <v>1650</v>
      </c>
      <c r="U44" s="66">
        <v>4583</v>
      </c>
      <c r="V44" s="7">
        <v>1962</v>
      </c>
      <c r="W44">
        <v>2199</v>
      </c>
      <c r="Y44"/>
      <c r="Z44"/>
      <c r="AA44"/>
      <c r="AB44"/>
      <c r="AC44"/>
    </row>
    <row r="45" spans="1:29" ht="15">
      <c r="A45" s="414">
        <v>42</v>
      </c>
      <c r="B45" s="414" t="s">
        <v>817</v>
      </c>
      <c r="C45" s="424">
        <f t="shared" si="41"/>
        <v>17115</v>
      </c>
      <c r="D45" s="371">
        <f t="shared" si="42"/>
        <v>206</v>
      </c>
      <c r="E45" s="370">
        <f t="shared" si="1"/>
        <v>1.2036225533158049</v>
      </c>
      <c r="F45" s="371">
        <f t="shared" si="43"/>
        <v>790</v>
      </c>
      <c r="G45" s="370">
        <f t="shared" si="3"/>
        <v>4.6158340636868243</v>
      </c>
      <c r="H45" s="371">
        <f t="shared" si="44"/>
        <v>2657</v>
      </c>
      <c r="I45" s="370">
        <f t="shared" si="4"/>
        <v>15.524393806602395</v>
      </c>
      <c r="J45" s="371">
        <f t="shared" si="45"/>
        <v>7850</v>
      </c>
      <c r="K45" s="370">
        <f t="shared" si="5"/>
        <v>45.866199240432373</v>
      </c>
      <c r="L45" s="371">
        <f t="shared" si="46"/>
        <v>2879</v>
      </c>
      <c r="M45" s="370">
        <f t="shared" si="6"/>
        <v>16.82150160677768</v>
      </c>
      <c r="N45" s="371">
        <f t="shared" si="47"/>
        <v>2733</v>
      </c>
      <c r="O45" s="370">
        <f t="shared" si="7"/>
        <v>15.968448729184924</v>
      </c>
      <c r="P45" s="424">
        <f t="shared" si="15"/>
        <v>17115</v>
      </c>
      <c r="Q45" s="10">
        <v>206</v>
      </c>
      <c r="R45">
        <v>32</v>
      </c>
      <c r="S45">
        <v>118</v>
      </c>
      <c r="T45">
        <v>370</v>
      </c>
      <c r="U45" s="66">
        <v>1102</v>
      </c>
      <c r="V45" s="7">
        <v>591</v>
      </c>
      <c r="W45">
        <v>592</v>
      </c>
      <c r="Y45"/>
      <c r="Z45"/>
      <c r="AA45"/>
      <c r="AB45"/>
      <c r="AC45"/>
    </row>
    <row r="46" spans="1:29" ht="15">
      <c r="A46" s="414">
        <v>44</v>
      </c>
      <c r="B46" s="414" t="s">
        <v>30</v>
      </c>
      <c r="C46" s="424">
        <f t="shared" si="41"/>
        <v>5487</v>
      </c>
      <c r="D46" s="371">
        <f t="shared" si="42"/>
        <v>79</v>
      </c>
      <c r="E46" s="370">
        <f t="shared" si="1"/>
        <v>1.4397667213413523</v>
      </c>
      <c r="F46" s="371">
        <f t="shared" si="43"/>
        <v>302</v>
      </c>
      <c r="G46" s="370">
        <f t="shared" si="3"/>
        <v>5.5039183524694728</v>
      </c>
      <c r="H46" s="371">
        <f t="shared" si="44"/>
        <v>820</v>
      </c>
      <c r="I46" s="370">
        <f t="shared" si="4"/>
        <v>14.9444140696191</v>
      </c>
      <c r="J46" s="371">
        <f t="shared" si="45"/>
        <v>2455</v>
      </c>
      <c r="K46" s="370">
        <f t="shared" si="5"/>
        <v>44.742117732823033</v>
      </c>
      <c r="L46" s="371">
        <f t="shared" si="46"/>
        <v>941</v>
      </c>
      <c r="M46" s="370">
        <f t="shared" si="6"/>
        <v>17.149626389648258</v>
      </c>
      <c r="N46" s="371">
        <f t="shared" si="47"/>
        <v>890</v>
      </c>
      <c r="O46" s="370">
        <f t="shared" si="7"/>
        <v>16.220156734098779</v>
      </c>
      <c r="P46" s="424">
        <f t="shared" si="15"/>
        <v>5487</v>
      </c>
      <c r="Q46" s="10">
        <v>209</v>
      </c>
      <c r="R46">
        <v>146</v>
      </c>
      <c r="S46">
        <v>638</v>
      </c>
      <c r="T46">
        <v>1861</v>
      </c>
      <c r="U46" s="66">
        <v>6096</v>
      </c>
      <c r="V46" s="7">
        <v>2490</v>
      </c>
      <c r="W46">
        <v>2315</v>
      </c>
      <c r="Y46"/>
      <c r="Z46"/>
      <c r="AA46"/>
      <c r="AB46"/>
      <c r="AC46"/>
    </row>
    <row r="47" spans="1:29" ht="15">
      <c r="A47" s="414">
        <v>59</v>
      </c>
      <c r="B47" s="414" t="s">
        <v>39</v>
      </c>
      <c r="C47" s="424">
        <f t="shared" si="41"/>
        <v>2754</v>
      </c>
      <c r="D47" s="371">
        <f t="shared" si="42"/>
        <v>21</v>
      </c>
      <c r="E47" s="370">
        <f t="shared" si="1"/>
        <v>0.76252723311546844</v>
      </c>
      <c r="F47" s="371">
        <f t="shared" si="43"/>
        <v>91</v>
      </c>
      <c r="G47" s="370">
        <f t="shared" si="3"/>
        <v>3.3042846768336966</v>
      </c>
      <c r="H47" s="371">
        <f t="shared" si="44"/>
        <v>311</v>
      </c>
      <c r="I47" s="370">
        <f t="shared" si="4"/>
        <v>11.292665214233843</v>
      </c>
      <c r="J47" s="371">
        <f t="shared" si="45"/>
        <v>950</v>
      </c>
      <c r="K47" s="370">
        <f t="shared" si="5"/>
        <v>34.495279593318813</v>
      </c>
      <c r="L47" s="371">
        <f t="shared" si="46"/>
        <v>594</v>
      </c>
      <c r="M47" s="370">
        <f t="shared" si="6"/>
        <v>21.568627450980394</v>
      </c>
      <c r="N47" s="371">
        <f t="shared" si="47"/>
        <v>787</v>
      </c>
      <c r="O47" s="370">
        <f t="shared" si="7"/>
        <v>28.576615831517792</v>
      </c>
      <c r="P47" s="424">
        <f t="shared" si="15"/>
        <v>2754</v>
      </c>
      <c r="Q47" s="10">
        <v>212</v>
      </c>
      <c r="R47">
        <v>146</v>
      </c>
      <c r="S47">
        <v>646</v>
      </c>
      <c r="T47">
        <v>1912</v>
      </c>
      <c r="U47" s="66">
        <v>7185</v>
      </c>
      <c r="V47" s="7">
        <v>3566</v>
      </c>
      <c r="W47">
        <v>3402</v>
      </c>
      <c r="Y47"/>
      <c r="Z47"/>
      <c r="AA47"/>
      <c r="AB47"/>
      <c r="AC47"/>
    </row>
    <row r="48" spans="1:29" ht="15">
      <c r="A48" s="414">
        <v>113</v>
      </c>
      <c r="B48" s="414" t="s">
        <v>55</v>
      </c>
      <c r="C48" s="424">
        <f t="shared" si="41"/>
        <v>5908</v>
      </c>
      <c r="D48" s="371">
        <f t="shared" si="42"/>
        <v>66</v>
      </c>
      <c r="E48" s="370">
        <f t="shared" si="1"/>
        <v>1.1171293161814488</v>
      </c>
      <c r="F48" s="371">
        <f t="shared" si="43"/>
        <v>342</v>
      </c>
      <c r="G48" s="370">
        <f t="shared" si="3"/>
        <v>5.7887610020311442</v>
      </c>
      <c r="H48" s="371">
        <f t="shared" si="44"/>
        <v>990</v>
      </c>
      <c r="I48" s="370">
        <f t="shared" si="4"/>
        <v>16.756939742721734</v>
      </c>
      <c r="J48" s="371">
        <f t="shared" si="45"/>
        <v>2638</v>
      </c>
      <c r="K48" s="370">
        <f t="shared" si="5"/>
        <v>44.65132024373731</v>
      </c>
      <c r="L48" s="371">
        <f t="shared" si="46"/>
        <v>919</v>
      </c>
      <c r="M48" s="370">
        <f t="shared" si="6"/>
        <v>15.55517941773866</v>
      </c>
      <c r="N48" s="371">
        <f t="shared" si="47"/>
        <v>953</v>
      </c>
      <c r="O48" s="370">
        <f t="shared" si="7"/>
        <v>16.130670277589708</v>
      </c>
      <c r="P48" s="424">
        <f t="shared" si="15"/>
        <v>5908</v>
      </c>
      <c r="Q48" s="10">
        <v>234</v>
      </c>
      <c r="R48">
        <v>302</v>
      </c>
      <c r="S48">
        <v>1599</v>
      </c>
      <c r="T48">
        <v>4412</v>
      </c>
      <c r="U48" s="66">
        <v>8244</v>
      </c>
      <c r="V48" s="7">
        <v>2621</v>
      </c>
      <c r="W48">
        <v>2554</v>
      </c>
      <c r="Y48"/>
      <c r="Z48"/>
      <c r="AA48"/>
      <c r="AB48"/>
      <c r="AC48"/>
    </row>
    <row r="49" spans="1:29" ht="15">
      <c r="A49" s="414">
        <v>125</v>
      </c>
      <c r="B49" s="414" t="s">
        <v>59</v>
      </c>
      <c r="C49" s="424">
        <f t="shared" si="41"/>
        <v>6604</v>
      </c>
      <c r="D49" s="371">
        <f t="shared" si="42"/>
        <v>74</v>
      </c>
      <c r="E49" s="370">
        <f t="shared" si="1"/>
        <v>1.1205330102967896</v>
      </c>
      <c r="F49" s="371">
        <f t="shared" si="43"/>
        <v>390</v>
      </c>
      <c r="G49" s="370">
        <f t="shared" si="3"/>
        <v>5.9055118110236222</v>
      </c>
      <c r="H49" s="371">
        <f t="shared" si="44"/>
        <v>1049</v>
      </c>
      <c r="I49" s="370">
        <f t="shared" si="4"/>
        <v>15.884312537855843</v>
      </c>
      <c r="J49" s="371">
        <f t="shared" si="45"/>
        <v>3120</v>
      </c>
      <c r="K49" s="370">
        <f t="shared" si="5"/>
        <v>47.244094488188978</v>
      </c>
      <c r="L49" s="371">
        <f t="shared" si="46"/>
        <v>1089</v>
      </c>
      <c r="M49" s="370">
        <f t="shared" si="6"/>
        <v>16.49000605693519</v>
      </c>
      <c r="N49" s="371">
        <f t="shared" si="47"/>
        <v>882</v>
      </c>
      <c r="O49" s="370">
        <f t="shared" si="7"/>
        <v>13.355542095699576</v>
      </c>
      <c r="P49" s="424">
        <f t="shared" si="15"/>
        <v>6604</v>
      </c>
      <c r="Q49" s="10">
        <v>237</v>
      </c>
      <c r="R49">
        <v>63</v>
      </c>
      <c r="S49">
        <v>277</v>
      </c>
      <c r="T49">
        <v>883</v>
      </c>
      <c r="U49" s="66">
        <v>2993</v>
      </c>
      <c r="V49" s="7">
        <v>1081</v>
      </c>
      <c r="W49">
        <v>992</v>
      </c>
      <c r="Y49"/>
      <c r="Z49"/>
      <c r="AA49"/>
      <c r="AB49"/>
      <c r="AC49"/>
    </row>
    <row r="50" spans="1:29" ht="15">
      <c r="A50" s="414">
        <v>138</v>
      </c>
      <c r="B50" s="414" t="s">
        <v>65</v>
      </c>
      <c r="C50" s="424">
        <f t="shared" si="41"/>
        <v>10926</v>
      </c>
      <c r="D50" s="371">
        <f t="shared" si="42"/>
        <v>123</v>
      </c>
      <c r="E50" s="370">
        <f t="shared" si="1"/>
        <v>1.1257550796265787</v>
      </c>
      <c r="F50" s="371">
        <f t="shared" si="43"/>
        <v>542</v>
      </c>
      <c r="G50" s="370">
        <f t="shared" si="3"/>
        <v>4.9606443346146802</v>
      </c>
      <c r="H50" s="371">
        <f t="shared" si="44"/>
        <v>1682</v>
      </c>
      <c r="I50" s="370">
        <f t="shared" si="4"/>
        <v>15.394471901885412</v>
      </c>
      <c r="J50" s="371">
        <f t="shared" si="45"/>
        <v>4454</v>
      </c>
      <c r="K50" s="370">
        <f t="shared" si="5"/>
        <v>40.765147354933184</v>
      </c>
      <c r="L50" s="371">
        <f t="shared" si="46"/>
        <v>1899</v>
      </c>
      <c r="M50" s="370">
        <f t="shared" si="6"/>
        <v>17.380560131795715</v>
      </c>
      <c r="N50" s="371">
        <f t="shared" si="47"/>
        <v>2226</v>
      </c>
      <c r="O50" s="370">
        <f t="shared" si="7"/>
        <v>20.373421197144424</v>
      </c>
      <c r="P50" s="424">
        <f t="shared" si="15"/>
        <v>10926</v>
      </c>
      <c r="Q50" s="10">
        <v>240</v>
      </c>
      <c r="R50">
        <v>42</v>
      </c>
      <c r="S50">
        <v>291</v>
      </c>
      <c r="T50">
        <v>793</v>
      </c>
      <c r="U50" s="66">
        <v>2469</v>
      </c>
      <c r="V50" s="7">
        <v>1516</v>
      </c>
      <c r="W50">
        <v>1792</v>
      </c>
      <c r="Y50"/>
      <c r="Z50"/>
      <c r="AA50"/>
      <c r="AB50"/>
      <c r="AC50"/>
    </row>
    <row r="51" spans="1:29" ht="15">
      <c r="A51" s="414">
        <v>234</v>
      </c>
      <c r="B51" s="414" t="s">
        <v>92</v>
      </c>
      <c r="C51" s="424">
        <f t="shared" si="41"/>
        <v>19732</v>
      </c>
      <c r="D51" s="371">
        <f t="shared" si="42"/>
        <v>302</v>
      </c>
      <c r="E51" s="370">
        <f t="shared" si="1"/>
        <v>1.5305088181633892</v>
      </c>
      <c r="F51" s="371">
        <f t="shared" si="43"/>
        <v>1599</v>
      </c>
      <c r="G51" s="370">
        <f t="shared" si="3"/>
        <v>8.1035880802756957</v>
      </c>
      <c r="H51" s="371">
        <f t="shared" si="44"/>
        <v>4412</v>
      </c>
      <c r="I51" s="370">
        <f t="shared" si="4"/>
        <v>22.359618893168456</v>
      </c>
      <c r="J51" s="371">
        <f t="shared" si="45"/>
        <v>8244</v>
      </c>
      <c r="K51" s="370">
        <f t="shared" si="5"/>
        <v>41.779849989864182</v>
      </c>
      <c r="L51" s="371">
        <f t="shared" si="46"/>
        <v>2621</v>
      </c>
      <c r="M51" s="370">
        <f t="shared" si="6"/>
        <v>13.282992094060408</v>
      </c>
      <c r="N51" s="371">
        <f t="shared" si="47"/>
        <v>2554</v>
      </c>
      <c r="O51" s="370">
        <f t="shared" si="7"/>
        <v>12.943442124467868</v>
      </c>
      <c r="P51" s="424">
        <f t="shared" si="15"/>
        <v>19732</v>
      </c>
      <c r="Q51" s="10">
        <v>250</v>
      </c>
      <c r="R51">
        <v>843</v>
      </c>
      <c r="S51">
        <v>3258</v>
      </c>
      <c r="T51">
        <v>10261</v>
      </c>
      <c r="U51" s="66">
        <v>20800</v>
      </c>
      <c r="V51" s="7">
        <v>6278</v>
      </c>
      <c r="W51">
        <v>4777</v>
      </c>
      <c r="Y51"/>
      <c r="Z51"/>
      <c r="AA51"/>
      <c r="AB51"/>
      <c r="AC51"/>
    </row>
    <row r="52" spans="1:29" ht="15">
      <c r="A52" s="414">
        <v>240</v>
      </c>
      <c r="B52" s="414" t="s">
        <v>97</v>
      </c>
      <c r="C52" s="424">
        <f t="shared" si="41"/>
        <v>6903</v>
      </c>
      <c r="D52" s="371">
        <f t="shared" si="42"/>
        <v>42</v>
      </c>
      <c r="E52" s="370">
        <f t="shared" si="1"/>
        <v>0.60843111690569318</v>
      </c>
      <c r="F52" s="371">
        <f t="shared" si="43"/>
        <v>291</v>
      </c>
      <c r="G52" s="370">
        <f t="shared" si="3"/>
        <v>4.2155584528465884</v>
      </c>
      <c r="H52" s="371">
        <f t="shared" si="44"/>
        <v>793</v>
      </c>
      <c r="I52" s="370">
        <f t="shared" si="4"/>
        <v>11.487758945386064</v>
      </c>
      <c r="J52" s="371">
        <f t="shared" si="45"/>
        <v>2469</v>
      </c>
      <c r="K52" s="370">
        <f t="shared" si="5"/>
        <v>35.767057800956103</v>
      </c>
      <c r="L52" s="371">
        <f t="shared" si="46"/>
        <v>1516</v>
      </c>
      <c r="M52" s="370">
        <f t="shared" si="6"/>
        <v>21.961466029262638</v>
      </c>
      <c r="N52" s="371">
        <f t="shared" si="47"/>
        <v>1792</v>
      </c>
      <c r="O52" s="370">
        <f t="shared" si="7"/>
        <v>25.959727654642911</v>
      </c>
      <c r="P52" s="424">
        <f t="shared" si="15"/>
        <v>6903</v>
      </c>
      <c r="Q52" s="10">
        <v>264</v>
      </c>
      <c r="R52">
        <v>19</v>
      </c>
      <c r="S52">
        <v>137</v>
      </c>
      <c r="T52">
        <v>359</v>
      </c>
      <c r="U52" s="66">
        <v>1000</v>
      </c>
      <c r="V52" s="7">
        <v>453</v>
      </c>
      <c r="W52">
        <v>374</v>
      </c>
      <c r="Y52"/>
      <c r="Z52"/>
      <c r="AA52"/>
      <c r="AB52"/>
      <c r="AC52"/>
    </row>
    <row r="53" spans="1:29" ht="15">
      <c r="A53" s="414">
        <v>284</v>
      </c>
      <c r="B53" s="414" t="s">
        <v>108</v>
      </c>
      <c r="C53" s="424">
        <f t="shared" si="41"/>
        <v>18223</v>
      </c>
      <c r="D53" s="371">
        <f t="shared" si="42"/>
        <v>204</v>
      </c>
      <c r="E53" s="370">
        <f t="shared" si="1"/>
        <v>1.1194644131043188</v>
      </c>
      <c r="F53" s="371">
        <f t="shared" si="43"/>
        <v>1311</v>
      </c>
      <c r="G53" s="370">
        <f t="shared" si="3"/>
        <v>7.1942051253909902</v>
      </c>
      <c r="H53" s="371">
        <f t="shared" si="44"/>
        <v>3666</v>
      </c>
      <c r="I53" s="370">
        <f t="shared" si="4"/>
        <v>20.117434011962903</v>
      </c>
      <c r="J53" s="371">
        <f t="shared" si="45"/>
        <v>7805</v>
      </c>
      <c r="K53" s="370">
        <f t="shared" si="5"/>
        <v>42.830488942545138</v>
      </c>
      <c r="L53" s="371">
        <f t="shared" si="46"/>
        <v>2681</v>
      </c>
      <c r="M53" s="370">
        <f t="shared" si="6"/>
        <v>14.712176919277836</v>
      </c>
      <c r="N53" s="371">
        <f t="shared" si="47"/>
        <v>2556</v>
      </c>
      <c r="O53" s="370">
        <f t="shared" si="7"/>
        <v>14.026230587718816</v>
      </c>
      <c r="P53" s="424">
        <f t="shared" si="15"/>
        <v>18223</v>
      </c>
      <c r="Q53" s="10">
        <v>266</v>
      </c>
      <c r="R53">
        <v>143</v>
      </c>
      <c r="S53">
        <v>589</v>
      </c>
      <c r="T53">
        <v>1880</v>
      </c>
      <c r="U53" s="66">
        <v>5641</v>
      </c>
      <c r="V53" s="7">
        <v>3029</v>
      </c>
      <c r="W53">
        <v>3905</v>
      </c>
      <c r="Y53"/>
      <c r="Z53"/>
      <c r="AA53"/>
      <c r="AB53"/>
      <c r="AC53"/>
    </row>
    <row r="54" spans="1:29" ht="15">
      <c r="A54" s="414">
        <v>306</v>
      </c>
      <c r="B54" s="414" t="s">
        <v>110</v>
      </c>
      <c r="C54" s="424">
        <f t="shared" si="41"/>
        <v>3566</v>
      </c>
      <c r="D54" s="371">
        <f t="shared" si="42"/>
        <v>39</v>
      </c>
      <c r="E54" s="370">
        <f t="shared" si="1"/>
        <v>1.0936623667975323</v>
      </c>
      <c r="F54" s="371">
        <f t="shared" si="43"/>
        <v>219</v>
      </c>
      <c r="G54" s="370">
        <f t="shared" si="3"/>
        <v>6.1413348289399883</v>
      </c>
      <c r="H54" s="371">
        <f t="shared" si="44"/>
        <v>634</v>
      </c>
      <c r="I54" s="370">
        <f t="shared" si="4"/>
        <v>17.779024116657318</v>
      </c>
      <c r="J54" s="371">
        <f t="shared" si="45"/>
        <v>1461</v>
      </c>
      <c r="K54" s="370">
        <f t="shared" si="5"/>
        <v>40.970274817722938</v>
      </c>
      <c r="L54" s="371">
        <f t="shared" si="46"/>
        <v>568</v>
      </c>
      <c r="M54" s="370">
        <f t="shared" si="6"/>
        <v>15.928210880538419</v>
      </c>
      <c r="N54" s="371">
        <f t="shared" si="47"/>
        <v>645</v>
      </c>
      <c r="O54" s="370">
        <f t="shared" si="7"/>
        <v>18.087492989343804</v>
      </c>
      <c r="P54" s="424">
        <f t="shared" si="15"/>
        <v>3566</v>
      </c>
      <c r="Q54" s="10">
        <v>282</v>
      </c>
      <c r="R54">
        <v>63</v>
      </c>
      <c r="S54">
        <v>237</v>
      </c>
      <c r="T54">
        <v>779</v>
      </c>
      <c r="U54" s="66">
        <v>2815</v>
      </c>
      <c r="V54" s="7">
        <v>1625</v>
      </c>
      <c r="W54">
        <v>2166</v>
      </c>
      <c r="Y54"/>
      <c r="Z54"/>
      <c r="AA54"/>
      <c r="AB54"/>
      <c r="AC54"/>
    </row>
    <row r="55" spans="1:29" ht="15">
      <c r="A55" s="414">
        <v>347</v>
      </c>
      <c r="B55" s="414" t="s">
        <v>124</v>
      </c>
      <c r="C55" s="424">
        <f t="shared" si="41"/>
        <v>3482</v>
      </c>
      <c r="D55" s="371">
        <f t="shared" si="42"/>
        <v>35</v>
      </c>
      <c r="E55" s="370">
        <f t="shared" si="1"/>
        <v>1.0051694428489375</v>
      </c>
      <c r="F55" s="371">
        <f t="shared" si="43"/>
        <v>132</v>
      </c>
      <c r="G55" s="370">
        <f t="shared" si="3"/>
        <v>3.7909247558874211</v>
      </c>
      <c r="H55" s="371">
        <f t="shared" si="44"/>
        <v>364</v>
      </c>
      <c r="I55" s="370">
        <f t="shared" si="4"/>
        <v>10.453762205628948</v>
      </c>
      <c r="J55" s="371">
        <f t="shared" si="45"/>
        <v>1299</v>
      </c>
      <c r="K55" s="370">
        <f t="shared" si="5"/>
        <v>37.306145893164846</v>
      </c>
      <c r="L55" s="371">
        <f t="shared" si="46"/>
        <v>815</v>
      </c>
      <c r="M55" s="370">
        <f t="shared" si="6"/>
        <v>23.406088454910972</v>
      </c>
      <c r="N55" s="371">
        <f t="shared" si="47"/>
        <v>837</v>
      </c>
      <c r="O55" s="370">
        <f t="shared" si="7"/>
        <v>24.037909247558876</v>
      </c>
      <c r="P55" s="424">
        <f t="shared" si="15"/>
        <v>3482</v>
      </c>
      <c r="Q55" s="10">
        <v>284</v>
      </c>
      <c r="R55">
        <v>204</v>
      </c>
      <c r="S55">
        <v>1311</v>
      </c>
      <c r="T55">
        <v>3666</v>
      </c>
      <c r="U55" s="66">
        <v>7805</v>
      </c>
      <c r="V55" s="7">
        <v>2681</v>
      </c>
      <c r="W55">
        <v>2556</v>
      </c>
      <c r="Y55"/>
      <c r="Z55"/>
      <c r="AA55"/>
      <c r="AB55"/>
      <c r="AC55"/>
    </row>
    <row r="56" spans="1:29" ht="15">
      <c r="A56" s="414">
        <v>411</v>
      </c>
      <c r="B56" s="414" t="s">
        <v>145</v>
      </c>
      <c r="C56" s="424">
        <f t="shared" si="41"/>
        <v>7453</v>
      </c>
      <c r="D56" s="371">
        <f t="shared" si="42"/>
        <v>54</v>
      </c>
      <c r="E56" s="370">
        <f t="shared" si="1"/>
        <v>0.72454045350865426</v>
      </c>
      <c r="F56" s="371">
        <f t="shared" si="43"/>
        <v>339</v>
      </c>
      <c r="G56" s="370">
        <f t="shared" si="3"/>
        <v>4.5485039581376627</v>
      </c>
      <c r="H56" s="371">
        <f t="shared" si="44"/>
        <v>1118</v>
      </c>
      <c r="I56" s="370">
        <f t="shared" si="4"/>
        <v>15.000670870790286</v>
      </c>
      <c r="J56" s="371">
        <f t="shared" si="45"/>
        <v>3129</v>
      </c>
      <c r="K56" s="370">
        <f t="shared" si="5"/>
        <v>41.983094056084795</v>
      </c>
      <c r="L56" s="371">
        <f t="shared" si="46"/>
        <v>1415</v>
      </c>
      <c r="M56" s="370">
        <f t="shared" si="6"/>
        <v>18.985643365087885</v>
      </c>
      <c r="N56" s="371">
        <f t="shared" si="47"/>
        <v>1398</v>
      </c>
      <c r="O56" s="370">
        <f t="shared" si="7"/>
        <v>18.757547296390715</v>
      </c>
      <c r="P56" s="424">
        <f t="shared" si="15"/>
        <v>7453</v>
      </c>
      <c r="Q56" s="10">
        <v>306</v>
      </c>
      <c r="R56">
        <v>39</v>
      </c>
      <c r="S56">
        <v>219</v>
      </c>
      <c r="T56">
        <v>634</v>
      </c>
      <c r="U56" s="66">
        <v>1461</v>
      </c>
      <c r="V56" s="7">
        <v>568</v>
      </c>
      <c r="W56">
        <v>645</v>
      </c>
      <c r="Y56"/>
      <c r="Z56"/>
      <c r="AA56"/>
      <c r="AB56"/>
      <c r="AC56"/>
    </row>
    <row r="57" spans="1:29" ht="15">
      <c r="A57" s="414">
        <v>501</v>
      </c>
      <c r="B57" s="414" t="s">
        <v>163</v>
      </c>
      <c r="C57" s="424">
        <f t="shared" si="41"/>
        <v>1728</v>
      </c>
      <c r="D57" s="371">
        <f t="shared" si="42"/>
        <v>14</v>
      </c>
      <c r="E57" s="370">
        <f t="shared" si="1"/>
        <v>0.81018518518518512</v>
      </c>
      <c r="F57" s="371">
        <f t="shared" si="43"/>
        <v>75</v>
      </c>
      <c r="G57" s="370">
        <f t="shared" si="3"/>
        <v>4.3402777777777777</v>
      </c>
      <c r="H57" s="371">
        <f t="shared" si="44"/>
        <v>241</v>
      </c>
      <c r="I57" s="370">
        <f t="shared" si="4"/>
        <v>13.94675925925926</v>
      </c>
      <c r="J57" s="371">
        <f t="shared" si="45"/>
        <v>660</v>
      </c>
      <c r="K57" s="370">
        <f t="shared" si="5"/>
        <v>38.194444444444443</v>
      </c>
      <c r="L57" s="371">
        <f t="shared" si="46"/>
        <v>348</v>
      </c>
      <c r="M57" s="370">
        <f t="shared" si="6"/>
        <v>20.138888888888889</v>
      </c>
      <c r="N57" s="371">
        <f t="shared" si="47"/>
        <v>390</v>
      </c>
      <c r="O57" s="370">
        <f t="shared" si="7"/>
        <v>22.569444444444446</v>
      </c>
      <c r="P57" s="424">
        <f t="shared" si="15"/>
        <v>1728</v>
      </c>
      <c r="Q57" s="10">
        <v>308</v>
      </c>
      <c r="R57">
        <v>157</v>
      </c>
      <c r="S57">
        <v>629</v>
      </c>
      <c r="T57">
        <v>1719</v>
      </c>
      <c r="U57" s="66">
        <v>5981</v>
      </c>
      <c r="V57" s="7">
        <v>2857</v>
      </c>
      <c r="W57">
        <v>2622</v>
      </c>
      <c r="Y57"/>
      <c r="Z57"/>
      <c r="AA57"/>
      <c r="AB57"/>
      <c r="AC57"/>
    </row>
    <row r="58" spans="1:29" ht="15">
      <c r="A58" s="414">
        <v>543</v>
      </c>
      <c r="B58" s="414" t="s">
        <v>167</v>
      </c>
      <c r="C58" s="424">
        <f t="shared" si="41"/>
        <v>6517</v>
      </c>
      <c r="D58" s="371">
        <f t="shared" si="42"/>
        <v>87</v>
      </c>
      <c r="E58" s="370">
        <f t="shared" si="1"/>
        <v>1.3349700782568668</v>
      </c>
      <c r="F58" s="371">
        <f t="shared" si="43"/>
        <v>443</v>
      </c>
      <c r="G58" s="370">
        <f t="shared" si="3"/>
        <v>6.7976062605493324</v>
      </c>
      <c r="H58" s="371">
        <f t="shared" si="44"/>
        <v>1194</v>
      </c>
      <c r="I58" s="370">
        <f t="shared" si="4"/>
        <v>18.321313487801135</v>
      </c>
      <c r="J58" s="371">
        <f t="shared" si="45"/>
        <v>2854</v>
      </c>
      <c r="K58" s="370">
        <f t="shared" si="5"/>
        <v>43.793156360288478</v>
      </c>
      <c r="L58" s="371">
        <f t="shared" si="46"/>
        <v>952</v>
      </c>
      <c r="M58" s="370">
        <f t="shared" si="6"/>
        <v>14.60794844253491</v>
      </c>
      <c r="N58" s="371">
        <f t="shared" si="47"/>
        <v>987</v>
      </c>
      <c r="O58" s="370">
        <f t="shared" si="7"/>
        <v>15.145005370569281</v>
      </c>
      <c r="P58" s="424">
        <f t="shared" si="15"/>
        <v>6517</v>
      </c>
      <c r="Q58" s="10">
        <v>310</v>
      </c>
      <c r="R58">
        <v>34</v>
      </c>
      <c r="S58">
        <v>204</v>
      </c>
      <c r="T58">
        <v>683</v>
      </c>
      <c r="U58" s="66">
        <v>1867</v>
      </c>
      <c r="V58" s="7">
        <v>951</v>
      </c>
      <c r="W58">
        <v>1116</v>
      </c>
      <c r="Y58"/>
      <c r="Z58"/>
      <c r="AA58"/>
      <c r="AB58"/>
      <c r="AC58"/>
    </row>
    <row r="59" spans="1:29" ht="15">
      <c r="A59" s="414">
        <v>628</v>
      </c>
      <c r="B59" s="414" t="s">
        <v>183</v>
      </c>
      <c r="C59" s="424">
        <f t="shared" si="41"/>
        <v>7204</v>
      </c>
      <c r="D59" s="371">
        <f t="shared" si="42"/>
        <v>94</v>
      </c>
      <c r="E59" s="370">
        <f t="shared" si="1"/>
        <v>1.3048306496390893</v>
      </c>
      <c r="F59" s="371">
        <f t="shared" si="43"/>
        <v>483</v>
      </c>
      <c r="G59" s="370">
        <f t="shared" si="3"/>
        <v>6.7046085508051076</v>
      </c>
      <c r="H59" s="371">
        <f t="shared" si="44"/>
        <v>1352</v>
      </c>
      <c r="I59" s="370">
        <f t="shared" si="4"/>
        <v>18.767351471404776</v>
      </c>
      <c r="J59" s="371">
        <f t="shared" si="45"/>
        <v>3212</v>
      </c>
      <c r="K59" s="370">
        <f t="shared" si="5"/>
        <v>44.586340921710161</v>
      </c>
      <c r="L59" s="371">
        <f t="shared" si="46"/>
        <v>1071</v>
      </c>
      <c r="M59" s="370">
        <f t="shared" si="6"/>
        <v>14.866740699611327</v>
      </c>
      <c r="N59" s="371">
        <f t="shared" si="47"/>
        <v>992</v>
      </c>
      <c r="O59" s="370">
        <f t="shared" si="7"/>
        <v>13.770127706829538</v>
      </c>
      <c r="P59" s="424">
        <f t="shared" si="15"/>
        <v>7204</v>
      </c>
      <c r="Q59" s="10">
        <v>313</v>
      </c>
      <c r="R59">
        <v>98</v>
      </c>
      <c r="S59">
        <v>369</v>
      </c>
      <c r="T59">
        <v>1088</v>
      </c>
      <c r="U59" s="66">
        <v>2759</v>
      </c>
      <c r="V59" s="7">
        <v>1204</v>
      </c>
      <c r="W59">
        <v>1299</v>
      </c>
      <c r="Y59"/>
      <c r="Z59"/>
      <c r="AA59"/>
      <c r="AB59"/>
      <c r="AC59"/>
    </row>
    <row r="60" spans="1:29" ht="15">
      <c r="A60" s="414">
        <v>656</v>
      </c>
      <c r="B60" s="414" t="s">
        <v>195</v>
      </c>
      <c r="C60" s="424">
        <f t="shared" si="41"/>
        <v>6831</v>
      </c>
      <c r="D60" s="371">
        <f t="shared" si="42"/>
        <v>95</v>
      </c>
      <c r="E60" s="370">
        <f t="shared" si="1"/>
        <v>1.3907187820231299</v>
      </c>
      <c r="F60" s="371">
        <f t="shared" si="43"/>
        <v>325</v>
      </c>
      <c r="G60" s="370">
        <f t="shared" si="3"/>
        <v>4.7577221490264971</v>
      </c>
      <c r="H60" s="371">
        <f t="shared" si="44"/>
        <v>967</v>
      </c>
      <c r="I60" s="370">
        <f t="shared" si="4"/>
        <v>14.156053286488069</v>
      </c>
      <c r="J60" s="371">
        <f t="shared" si="45"/>
        <v>2935</v>
      </c>
      <c r="K60" s="370">
        <f t="shared" si="5"/>
        <v>42.965890791977749</v>
      </c>
      <c r="L60" s="371">
        <f t="shared" si="46"/>
        <v>1261</v>
      </c>
      <c r="M60" s="370">
        <f t="shared" si="6"/>
        <v>18.459961938222808</v>
      </c>
      <c r="N60" s="371">
        <f t="shared" si="47"/>
        <v>1248</v>
      </c>
      <c r="O60" s="370">
        <f t="shared" si="7"/>
        <v>18.269653052261749</v>
      </c>
      <c r="P60" s="424">
        <f t="shared" si="15"/>
        <v>6831</v>
      </c>
      <c r="Q60" s="10">
        <v>315</v>
      </c>
      <c r="R60">
        <v>53</v>
      </c>
      <c r="S60">
        <v>202</v>
      </c>
      <c r="T60">
        <v>644</v>
      </c>
      <c r="U60" s="66">
        <v>1714</v>
      </c>
      <c r="V60" s="7">
        <v>699</v>
      </c>
      <c r="W60">
        <v>761</v>
      </c>
      <c r="Y60"/>
      <c r="Z60"/>
      <c r="AA60"/>
      <c r="AB60"/>
      <c r="AC60"/>
    </row>
    <row r="61" spans="1:29" ht="15">
      <c r="A61" s="414">
        <v>761</v>
      </c>
      <c r="B61" s="414" t="s">
        <v>230</v>
      </c>
      <c r="C61" s="424">
        <f t="shared" si="41"/>
        <v>7894</v>
      </c>
      <c r="D61" s="371">
        <f t="shared" si="42"/>
        <v>95</v>
      </c>
      <c r="E61" s="370">
        <f t="shared" si="1"/>
        <v>1.2034456549277932</v>
      </c>
      <c r="F61" s="371">
        <f t="shared" si="43"/>
        <v>392</v>
      </c>
      <c r="G61" s="370">
        <f t="shared" si="3"/>
        <v>4.965796807702052</v>
      </c>
      <c r="H61" s="371">
        <f t="shared" si="44"/>
        <v>1053</v>
      </c>
      <c r="I61" s="370">
        <f t="shared" si="4"/>
        <v>13.339244996199644</v>
      </c>
      <c r="J61" s="371">
        <f t="shared" si="45"/>
        <v>3305</v>
      </c>
      <c r="K61" s="370">
        <f t="shared" si="5"/>
        <v>41.867240942487967</v>
      </c>
      <c r="L61" s="371">
        <f t="shared" si="46"/>
        <v>1496</v>
      </c>
      <c r="M61" s="370">
        <f t="shared" si="6"/>
        <v>18.951102102862937</v>
      </c>
      <c r="N61" s="371">
        <f t="shared" si="47"/>
        <v>1553</v>
      </c>
      <c r="O61" s="370">
        <f t="shared" si="7"/>
        <v>19.673169495819607</v>
      </c>
      <c r="P61" s="424">
        <f t="shared" si="15"/>
        <v>7894</v>
      </c>
      <c r="Q61" s="10">
        <v>318</v>
      </c>
      <c r="R61">
        <v>169</v>
      </c>
      <c r="S61">
        <v>557</v>
      </c>
      <c r="T61">
        <v>1442</v>
      </c>
      <c r="U61" s="66">
        <v>4767</v>
      </c>
      <c r="V61" s="7">
        <v>2422</v>
      </c>
      <c r="W61">
        <v>2513</v>
      </c>
      <c r="Y61"/>
      <c r="Z61"/>
      <c r="AA61"/>
      <c r="AB61"/>
      <c r="AC61"/>
    </row>
    <row r="62" spans="1:29" ht="15">
      <c r="A62" s="414">
        <v>842</v>
      </c>
      <c r="B62" s="414" t="s">
        <v>244</v>
      </c>
      <c r="C62" s="424">
        <f t="shared" si="41"/>
        <v>5333</v>
      </c>
      <c r="D62" s="371">
        <f t="shared" si="42"/>
        <v>78</v>
      </c>
      <c r="E62" s="370">
        <f t="shared" si="1"/>
        <v>1.4625914119632477</v>
      </c>
      <c r="F62" s="371">
        <f t="shared" si="43"/>
        <v>302</v>
      </c>
      <c r="G62" s="370">
        <f t="shared" si="3"/>
        <v>5.6628539283705228</v>
      </c>
      <c r="H62" s="371">
        <f t="shared" si="44"/>
        <v>1026</v>
      </c>
      <c r="I62" s="370">
        <f t="shared" si="4"/>
        <v>19.238702418901184</v>
      </c>
      <c r="J62" s="371">
        <f t="shared" si="45"/>
        <v>2206</v>
      </c>
      <c r="K62" s="370">
        <f t="shared" si="5"/>
        <v>41.36508531783236</v>
      </c>
      <c r="L62" s="371">
        <f t="shared" si="46"/>
        <v>807</v>
      </c>
      <c r="M62" s="370">
        <f t="shared" si="6"/>
        <v>15.13219576223514</v>
      </c>
      <c r="N62" s="371">
        <f t="shared" si="47"/>
        <v>914</v>
      </c>
      <c r="O62" s="370">
        <f t="shared" si="7"/>
        <v>17.138571160697545</v>
      </c>
      <c r="P62" s="424">
        <f t="shared" si="15"/>
        <v>5333</v>
      </c>
      <c r="Q62" s="10">
        <v>321</v>
      </c>
      <c r="R62">
        <v>48</v>
      </c>
      <c r="S62">
        <v>157</v>
      </c>
      <c r="T62">
        <v>386</v>
      </c>
      <c r="U62" s="66">
        <v>1355</v>
      </c>
      <c r="V62" s="7">
        <v>590</v>
      </c>
      <c r="W62">
        <v>568</v>
      </c>
      <c r="Y62"/>
      <c r="Z62"/>
      <c r="AA62"/>
      <c r="AB62"/>
      <c r="AC62"/>
    </row>
    <row r="63" spans="1:29">
      <c r="A63" s="19">
        <v>6</v>
      </c>
      <c r="B63" s="69" t="s">
        <v>391</v>
      </c>
      <c r="C63" s="72">
        <f>SUM(C64:C80)</f>
        <v>136375</v>
      </c>
      <c r="D63" s="71">
        <f>SUM(D64:D80)</f>
        <v>1600</v>
      </c>
      <c r="E63" s="81">
        <f t="shared" si="1"/>
        <v>1.1732355637030247</v>
      </c>
      <c r="F63" s="71">
        <f t="shared" ref="F63:N63" si="48">SUM(F64:F80)</f>
        <v>7410</v>
      </c>
      <c r="G63" s="81">
        <f t="shared" si="3"/>
        <v>5.433547204399634</v>
      </c>
      <c r="H63" s="71">
        <f t="shared" si="48"/>
        <v>23206</v>
      </c>
      <c r="I63" s="81">
        <f t="shared" si="4"/>
        <v>17.016315307057745</v>
      </c>
      <c r="J63" s="71">
        <f t="shared" si="48"/>
        <v>61568</v>
      </c>
      <c r="K63" s="81">
        <f t="shared" si="5"/>
        <v>45.146104491292391</v>
      </c>
      <c r="L63" s="71">
        <f t="shared" si="48"/>
        <v>22135</v>
      </c>
      <c r="M63" s="81">
        <f t="shared" si="6"/>
        <v>16.230980751604033</v>
      </c>
      <c r="N63" s="71">
        <f t="shared" si="48"/>
        <v>20456</v>
      </c>
      <c r="O63" s="82">
        <f t="shared" si="7"/>
        <v>14.999816681943171</v>
      </c>
      <c r="P63" s="302">
        <f>SUM(P64:P80)</f>
        <v>136375</v>
      </c>
      <c r="Q63" s="10">
        <v>347</v>
      </c>
      <c r="R63">
        <v>35</v>
      </c>
      <c r="S63">
        <v>132</v>
      </c>
      <c r="T63">
        <v>364</v>
      </c>
      <c r="U63" s="66">
        <v>1299</v>
      </c>
      <c r="V63" s="7">
        <v>815</v>
      </c>
      <c r="W63">
        <v>837</v>
      </c>
      <c r="Y63"/>
      <c r="Z63"/>
      <c r="AA63"/>
      <c r="AB63"/>
      <c r="AC63"/>
    </row>
    <row r="64" spans="1:29" ht="15">
      <c r="A64" s="414">
        <v>38</v>
      </c>
      <c r="B64" s="414" t="s">
        <v>22</v>
      </c>
      <c r="C64" s="424">
        <f t="shared" ref="C64:C80" si="49">(D64+F64+H64+J64+L64+N64)</f>
        <v>8534</v>
      </c>
      <c r="D64" s="371">
        <f t="shared" ref="D64:D80" si="50">VLOOKUP(A64,$Q$7:$W$131,2,0)</f>
        <v>155</v>
      </c>
      <c r="E64" s="370">
        <f t="shared" si="1"/>
        <v>1.8162643543473165</v>
      </c>
      <c r="F64" s="371">
        <f t="shared" ref="F64:F80" si="51">VLOOKUP(A64,$Q$7:$W$131,3,0)</f>
        <v>445</v>
      </c>
      <c r="G64" s="370">
        <f t="shared" si="3"/>
        <v>5.214436372158425</v>
      </c>
      <c r="H64" s="371">
        <f t="shared" ref="H64:H80" si="52">VLOOKUP(A64,$Q$7:$W$131,4,0)</f>
        <v>1373</v>
      </c>
      <c r="I64" s="370">
        <f t="shared" si="4"/>
        <v>16.088586829153972</v>
      </c>
      <c r="J64" s="371">
        <f t="shared" ref="J64:J80" si="53">VLOOKUP(A64,$Q$7:$W$131,5,0)</f>
        <v>3797</v>
      </c>
      <c r="K64" s="370">
        <f t="shared" si="5"/>
        <v>44.492617764237167</v>
      </c>
      <c r="L64" s="371">
        <f t="shared" ref="L64:L80" si="54">VLOOKUP(A64,$Q$7:$W$131,6,0)</f>
        <v>1401</v>
      </c>
      <c r="M64" s="370">
        <f t="shared" si="6"/>
        <v>16.416686196390906</v>
      </c>
      <c r="N64" s="371">
        <f t="shared" ref="N64:N80" si="55">VLOOKUP(A64,$Q$7:$W$131,7,0)</f>
        <v>1363</v>
      </c>
      <c r="O64" s="370">
        <f t="shared" si="7"/>
        <v>15.97140848371221</v>
      </c>
      <c r="P64" s="424">
        <f t="shared" si="15"/>
        <v>8534</v>
      </c>
      <c r="Q64" s="10">
        <v>353</v>
      </c>
      <c r="R64">
        <v>39</v>
      </c>
      <c r="S64">
        <v>120</v>
      </c>
      <c r="T64">
        <v>343</v>
      </c>
      <c r="U64" s="66">
        <v>1024</v>
      </c>
      <c r="V64" s="7">
        <v>524</v>
      </c>
      <c r="W64">
        <v>668</v>
      </c>
      <c r="Y64"/>
      <c r="Z64"/>
      <c r="AA64"/>
      <c r="AB64"/>
      <c r="AC64"/>
    </row>
    <row r="65" spans="1:29" ht="15">
      <c r="A65" s="414">
        <v>86</v>
      </c>
      <c r="B65" s="414" t="s">
        <v>43</v>
      </c>
      <c r="C65" s="424">
        <f t="shared" si="49"/>
        <v>2772</v>
      </c>
      <c r="D65" s="371">
        <f t="shared" si="50"/>
        <v>41</v>
      </c>
      <c r="E65" s="370">
        <f t="shared" si="1"/>
        <v>1.479076479076479</v>
      </c>
      <c r="F65" s="371">
        <f t="shared" si="51"/>
        <v>128</v>
      </c>
      <c r="G65" s="370">
        <f t="shared" si="3"/>
        <v>4.6176046176046173</v>
      </c>
      <c r="H65" s="371">
        <f t="shared" si="52"/>
        <v>424</v>
      </c>
      <c r="I65" s="370">
        <f t="shared" si="4"/>
        <v>15.295815295815295</v>
      </c>
      <c r="J65" s="371">
        <f t="shared" si="53"/>
        <v>1268</v>
      </c>
      <c r="K65" s="370">
        <f t="shared" si="5"/>
        <v>45.743145743145739</v>
      </c>
      <c r="L65" s="371">
        <f t="shared" si="54"/>
        <v>507</v>
      </c>
      <c r="M65" s="370">
        <f t="shared" si="6"/>
        <v>18.29004329004329</v>
      </c>
      <c r="N65" s="371">
        <f t="shared" si="55"/>
        <v>404</v>
      </c>
      <c r="O65" s="370">
        <f t="shared" si="7"/>
        <v>14.574314574314574</v>
      </c>
      <c r="P65" s="424">
        <f t="shared" si="15"/>
        <v>2772</v>
      </c>
      <c r="Q65" s="10">
        <v>360</v>
      </c>
      <c r="R65">
        <v>600</v>
      </c>
      <c r="S65">
        <v>1858</v>
      </c>
      <c r="T65">
        <v>4816</v>
      </c>
      <c r="U65" s="66">
        <v>17568</v>
      </c>
      <c r="V65" s="7">
        <v>8225</v>
      </c>
      <c r="W65">
        <v>8863</v>
      </c>
      <c r="Y65"/>
      <c r="Z65"/>
      <c r="AA65"/>
      <c r="AB65"/>
      <c r="AC65"/>
    </row>
    <row r="66" spans="1:29" ht="15">
      <c r="A66" s="414">
        <v>107</v>
      </c>
      <c r="B66" s="414" t="s">
        <v>818</v>
      </c>
      <c r="C66" s="424">
        <f t="shared" si="49"/>
        <v>5715</v>
      </c>
      <c r="D66" s="371">
        <f t="shared" si="50"/>
        <v>84</v>
      </c>
      <c r="E66" s="370">
        <f t="shared" si="1"/>
        <v>1.4698162729658792</v>
      </c>
      <c r="F66" s="371">
        <f t="shared" si="51"/>
        <v>353</v>
      </c>
      <c r="G66" s="370">
        <f t="shared" si="3"/>
        <v>6.1767279090113734</v>
      </c>
      <c r="H66" s="371">
        <f t="shared" si="52"/>
        <v>1170</v>
      </c>
      <c r="I66" s="370">
        <f t="shared" si="4"/>
        <v>20.472440944881889</v>
      </c>
      <c r="J66" s="371">
        <f t="shared" si="53"/>
        <v>2557</v>
      </c>
      <c r="K66" s="370">
        <f t="shared" si="5"/>
        <v>44.741907261592303</v>
      </c>
      <c r="L66" s="371">
        <f t="shared" si="54"/>
        <v>810</v>
      </c>
      <c r="M66" s="370">
        <f t="shared" si="6"/>
        <v>14.173228346456693</v>
      </c>
      <c r="N66" s="371">
        <f t="shared" si="55"/>
        <v>741</v>
      </c>
      <c r="O66" s="370">
        <f t="shared" si="7"/>
        <v>12.965879265091864</v>
      </c>
      <c r="P66" s="424">
        <f t="shared" si="15"/>
        <v>5715</v>
      </c>
      <c r="Q66" s="10">
        <v>361</v>
      </c>
      <c r="R66">
        <v>217</v>
      </c>
      <c r="S66">
        <v>1052</v>
      </c>
      <c r="T66">
        <v>3456</v>
      </c>
      <c r="U66" s="66">
        <v>8368</v>
      </c>
      <c r="V66" s="7">
        <v>2536</v>
      </c>
      <c r="W66">
        <v>2610</v>
      </c>
      <c r="Y66"/>
      <c r="Z66"/>
      <c r="AA66"/>
      <c r="AB66"/>
      <c r="AC66"/>
    </row>
    <row r="67" spans="1:29" ht="15">
      <c r="A67" s="414">
        <v>134</v>
      </c>
      <c r="B67" s="414" t="s">
        <v>63</v>
      </c>
      <c r="C67" s="424">
        <f t="shared" si="49"/>
        <v>6310</v>
      </c>
      <c r="D67" s="371">
        <f t="shared" si="50"/>
        <v>66</v>
      </c>
      <c r="E67" s="370">
        <f t="shared" si="1"/>
        <v>1.0459587955625991</v>
      </c>
      <c r="F67" s="371">
        <f t="shared" si="51"/>
        <v>298</v>
      </c>
      <c r="G67" s="370">
        <f t="shared" si="3"/>
        <v>4.7226624405705229</v>
      </c>
      <c r="H67" s="371">
        <f t="shared" si="52"/>
        <v>1161</v>
      </c>
      <c r="I67" s="370">
        <f t="shared" si="4"/>
        <v>18.399366085578446</v>
      </c>
      <c r="J67" s="371">
        <f t="shared" si="53"/>
        <v>2954</v>
      </c>
      <c r="K67" s="370">
        <f t="shared" si="5"/>
        <v>46.814580031695719</v>
      </c>
      <c r="L67" s="371">
        <f t="shared" si="54"/>
        <v>970</v>
      </c>
      <c r="M67" s="370">
        <f t="shared" si="6"/>
        <v>15.372424722662439</v>
      </c>
      <c r="N67" s="371">
        <f t="shared" si="55"/>
        <v>861</v>
      </c>
      <c r="O67" s="370">
        <f t="shared" si="7"/>
        <v>13.645007923930269</v>
      </c>
      <c r="P67" s="424">
        <f t="shared" si="15"/>
        <v>6310</v>
      </c>
      <c r="Q67" s="10">
        <v>364</v>
      </c>
      <c r="R67">
        <v>88</v>
      </c>
      <c r="S67">
        <v>441</v>
      </c>
      <c r="T67">
        <v>1334</v>
      </c>
      <c r="U67" s="66">
        <v>4092</v>
      </c>
      <c r="V67" s="7">
        <v>1787</v>
      </c>
      <c r="W67">
        <v>1874</v>
      </c>
      <c r="Y67"/>
      <c r="Z67"/>
      <c r="AA67"/>
      <c r="AB67"/>
      <c r="AC67"/>
    </row>
    <row r="68" spans="1:29" ht="15">
      <c r="A68" s="414">
        <v>150</v>
      </c>
      <c r="B68" s="414" t="s">
        <v>819</v>
      </c>
      <c r="C68" s="424">
        <f t="shared" si="49"/>
        <v>1572</v>
      </c>
      <c r="D68" s="371">
        <f t="shared" si="50"/>
        <v>12</v>
      </c>
      <c r="E68" s="370">
        <f t="shared" si="1"/>
        <v>0.76335877862595414</v>
      </c>
      <c r="F68" s="371">
        <f t="shared" si="51"/>
        <v>60</v>
      </c>
      <c r="G68" s="370">
        <f t="shared" si="3"/>
        <v>3.8167938931297711</v>
      </c>
      <c r="H68" s="371">
        <f t="shared" si="52"/>
        <v>162</v>
      </c>
      <c r="I68" s="370">
        <f t="shared" si="4"/>
        <v>10.305343511450381</v>
      </c>
      <c r="J68" s="371">
        <f t="shared" si="53"/>
        <v>621</v>
      </c>
      <c r="K68" s="370">
        <f t="shared" si="5"/>
        <v>39.503816793893129</v>
      </c>
      <c r="L68" s="371">
        <f t="shared" si="54"/>
        <v>339</v>
      </c>
      <c r="M68" s="370">
        <f t="shared" si="6"/>
        <v>21.564885496183205</v>
      </c>
      <c r="N68" s="371">
        <f t="shared" si="55"/>
        <v>378</v>
      </c>
      <c r="O68" s="370">
        <f t="shared" si="7"/>
        <v>24.045801526717558</v>
      </c>
      <c r="P68" s="424">
        <f t="shared" si="15"/>
        <v>1572</v>
      </c>
      <c r="Q68" s="10">
        <v>368</v>
      </c>
      <c r="R68">
        <v>63</v>
      </c>
      <c r="S68">
        <v>291</v>
      </c>
      <c r="T68">
        <v>881</v>
      </c>
      <c r="U68" s="66">
        <v>2345</v>
      </c>
      <c r="V68" s="7">
        <v>1211</v>
      </c>
      <c r="W68">
        <v>1646</v>
      </c>
      <c r="Y68"/>
      <c r="Z68"/>
      <c r="AA68"/>
      <c r="AB68"/>
      <c r="AC68"/>
    </row>
    <row r="69" spans="1:29" ht="15">
      <c r="A69" s="414">
        <v>237</v>
      </c>
      <c r="B69" s="414" t="s">
        <v>95</v>
      </c>
      <c r="C69" s="424">
        <f t="shared" si="49"/>
        <v>6289</v>
      </c>
      <c r="D69" s="371">
        <f t="shared" si="50"/>
        <v>63</v>
      </c>
      <c r="E69" s="370">
        <f t="shared" si="1"/>
        <v>1.0017490857051996</v>
      </c>
      <c r="F69" s="371">
        <f t="shared" si="51"/>
        <v>277</v>
      </c>
      <c r="G69" s="370">
        <f t="shared" si="3"/>
        <v>4.4045158212752424</v>
      </c>
      <c r="H69" s="371">
        <f t="shared" si="52"/>
        <v>883</v>
      </c>
      <c r="I69" s="370">
        <f t="shared" si="4"/>
        <v>14.040387979010971</v>
      </c>
      <c r="J69" s="371">
        <f t="shared" si="53"/>
        <v>2993</v>
      </c>
      <c r="K69" s="370">
        <f t="shared" si="5"/>
        <v>47.591031960566063</v>
      </c>
      <c r="L69" s="371">
        <f t="shared" si="54"/>
        <v>1081</v>
      </c>
      <c r="M69" s="370">
        <f t="shared" si="6"/>
        <v>17.188742248370168</v>
      </c>
      <c r="N69" s="371">
        <f t="shared" si="55"/>
        <v>992</v>
      </c>
      <c r="O69" s="370">
        <f t="shared" si="7"/>
        <v>15.773572905072347</v>
      </c>
      <c r="P69" s="424">
        <f t="shared" si="15"/>
        <v>6289</v>
      </c>
      <c r="Q69" s="10">
        <v>376</v>
      </c>
      <c r="R69">
        <v>147</v>
      </c>
      <c r="S69">
        <v>541</v>
      </c>
      <c r="T69">
        <v>1654</v>
      </c>
      <c r="U69" s="66">
        <v>5088</v>
      </c>
      <c r="V69" s="7">
        <v>2123</v>
      </c>
      <c r="W69">
        <v>2364</v>
      </c>
      <c r="Y69"/>
      <c r="Z69"/>
      <c r="AA69"/>
      <c r="AB69"/>
      <c r="AC69"/>
    </row>
    <row r="70" spans="1:29" ht="15">
      <c r="A70" s="414">
        <v>264</v>
      </c>
      <c r="B70" s="414" t="s">
        <v>102</v>
      </c>
      <c r="C70" s="424">
        <f t="shared" si="49"/>
        <v>2342</v>
      </c>
      <c r="D70" s="371">
        <f t="shared" si="50"/>
        <v>19</v>
      </c>
      <c r="E70" s="370">
        <f t="shared" ref="E70:E133" si="56">(D70/P70)*100</f>
        <v>0.8112724167378309</v>
      </c>
      <c r="F70" s="371">
        <f t="shared" si="51"/>
        <v>137</v>
      </c>
      <c r="G70" s="370">
        <f t="shared" ref="G70:G133" si="57">(F70/P70)*100</f>
        <v>5.8497011101622549</v>
      </c>
      <c r="H70" s="371">
        <f t="shared" si="52"/>
        <v>359</v>
      </c>
      <c r="I70" s="370">
        <f t="shared" ref="I70:I133" si="58">(H70/P70)*100</f>
        <v>15.328778821520068</v>
      </c>
      <c r="J70" s="371">
        <f t="shared" si="53"/>
        <v>1000</v>
      </c>
      <c r="K70" s="370">
        <f t="shared" ref="K70:K133" si="59">(J70/P70)*100</f>
        <v>42.698548249359519</v>
      </c>
      <c r="L70" s="371">
        <f t="shared" si="54"/>
        <v>453</v>
      </c>
      <c r="M70" s="370">
        <f t="shared" ref="M70:M133" si="60">(L70/P70)*100</f>
        <v>19.342442356959864</v>
      </c>
      <c r="N70" s="371">
        <f t="shared" si="55"/>
        <v>374</v>
      </c>
      <c r="O70" s="370">
        <f t="shared" ref="O70:O133" si="61">(N70/P70)*100</f>
        <v>15.969257045260459</v>
      </c>
      <c r="P70" s="424">
        <f t="shared" si="15"/>
        <v>2342</v>
      </c>
      <c r="Q70" s="10">
        <v>380</v>
      </c>
      <c r="R70">
        <v>97</v>
      </c>
      <c r="S70">
        <v>381</v>
      </c>
      <c r="T70">
        <v>1015</v>
      </c>
      <c r="U70" s="66">
        <v>3580</v>
      </c>
      <c r="V70" s="7">
        <v>1824</v>
      </c>
      <c r="W70">
        <v>2284</v>
      </c>
      <c r="Y70"/>
      <c r="Z70"/>
      <c r="AA70"/>
      <c r="AB70"/>
      <c r="AC70"/>
    </row>
    <row r="71" spans="1:29" ht="15">
      <c r="A71" s="414">
        <v>310</v>
      </c>
      <c r="B71" s="414" t="s">
        <v>114</v>
      </c>
      <c r="C71" s="424">
        <f t="shared" si="49"/>
        <v>4855</v>
      </c>
      <c r="D71" s="371">
        <f t="shared" si="50"/>
        <v>34</v>
      </c>
      <c r="E71" s="370">
        <f t="shared" si="56"/>
        <v>0.70030895983522135</v>
      </c>
      <c r="F71" s="371">
        <f t="shared" si="51"/>
        <v>204</v>
      </c>
      <c r="G71" s="370">
        <f t="shared" si="57"/>
        <v>4.2018537590113283</v>
      </c>
      <c r="H71" s="371">
        <f t="shared" si="52"/>
        <v>683</v>
      </c>
      <c r="I71" s="370">
        <f t="shared" si="58"/>
        <v>14.067971163748712</v>
      </c>
      <c r="J71" s="371">
        <f t="shared" si="53"/>
        <v>1867</v>
      </c>
      <c r="K71" s="370">
        <f t="shared" si="59"/>
        <v>38.455200823892895</v>
      </c>
      <c r="L71" s="371">
        <f t="shared" si="54"/>
        <v>951</v>
      </c>
      <c r="M71" s="370">
        <f t="shared" si="60"/>
        <v>19.588053553038105</v>
      </c>
      <c r="N71" s="371">
        <f t="shared" si="55"/>
        <v>1116</v>
      </c>
      <c r="O71" s="370">
        <f t="shared" si="61"/>
        <v>22.986611740473741</v>
      </c>
      <c r="P71" s="424">
        <f t="shared" si="15"/>
        <v>4855</v>
      </c>
      <c r="Q71" s="10">
        <v>390</v>
      </c>
      <c r="R71">
        <v>67</v>
      </c>
      <c r="S71">
        <v>238</v>
      </c>
      <c r="T71">
        <v>580</v>
      </c>
      <c r="U71" s="66">
        <v>1979</v>
      </c>
      <c r="V71" s="7">
        <v>769</v>
      </c>
      <c r="W71">
        <v>738</v>
      </c>
      <c r="Y71"/>
      <c r="Z71"/>
      <c r="AA71"/>
      <c r="AB71"/>
      <c r="AC71"/>
    </row>
    <row r="72" spans="1:29" ht="15">
      <c r="A72" s="414">
        <v>315</v>
      </c>
      <c r="B72" s="414" t="s">
        <v>118</v>
      </c>
      <c r="C72" s="424">
        <f t="shared" si="49"/>
        <v>4073</v>
      </c>
      <c r="D72" s="371">
        <f t="shared" si="50"/>
        <v>53</v>
      </c>
      <c r="E72" s="370">
        <f t="shared" si="56"/>
        <v>1.301252148293641</v>
      </c>
      <c r="F72" s="371">
        <f t="shared" si="51"/>
        <v>202</v>
      </c>
      <c r="G72" s="370">
        <f t="shared" si="57"/>
        <v>4.9594893199116123</v>
      </c>
      <c r="H72" s="371">
        <f t="shared" si="52"/>
        <v>644</v>
      </c>
      <c r="I72" s="370">
        <f t="shared" si="58"/>
        <v>15.811441198134055</v>
      </c>
      <c r="J72" s="371">
        <f t="shared" si="53"/>
        <v>1714</v>
      </c>
      <c r="K72" s="370">
        <f t="shared" si="59"/>
        <v>42.082003437269826</v>
      </c>
      <c r="L72" s="371">
        <f t="shared" si="54"/>
        <v>699</v>
      </c>
      <c r="M72" s="370">
        <f t="shared" si="60"/>
        <v>17.161797201080283</v>
      </c>
      <c r="N72" s="371">
        <f t="shared" si="55"/>
        <v>761</v>
      </c>
      <c r="O72" s="370">
        <f t="shared" si="61"/>
        <v>18.684016695310582</v>
      </c>
      <c r="P72" s="424">
        <f t="shared" ref="P72:P80" si="62">(D72+F72+H72+J72+L72+N72)</f>
        <v>4073</v>
      </c>
      <c r="Q72" s="10">
        <v>400</v>
      </c>
      <c r="R72">
        <v>68</v>
      </c>
      <c r="S72">
        <v>423</v>
      </c>
      <c r="T72">
        <v>1332</v>
      </c>
      <c r="U72" s="66">
        <v>3998</v>
      </c>
      <c r="V72" s="7">
        <v>1716</v>
      </c>
      <c r="W72">
        <v>1649</v>
      </c>
      <c r="Y72"/>
      <c r="Z72"/>
      <c r="AA72"/>
      <c r="AB72"/>
      <c r="AC72"/>
    </row>
    <row r="73" spans="1:29" ht="15">
      <c r="A73" s="414">
        <v>361</v>
      </c>
      <c r="B73" s="414" t="s">
        <v>131</v>
      </c>
      <c r="C73" s="424">
        <f t="shared" si="49"/>
        <v>18239</v>
      </c>
      <c r="D73" s="371">
        <f t="shared" si="50"/>
        <v>217</v>
      </c>
      <c r="E73" s="370">
        <f t="shared" si="56"/>
        <v>1.1897582104282034</v>
      </c>
      <c r="F73" s="371">
        <f t="shared" si="51"/>
        <v>1052</v>
      </c>
      <c r="G73" s="370">
        <f t="shared" si="57"/>
        <v>5.7678600800482478</v>
      </c>
      <c r="H73" s="371">
        <f t="shared" si="52"/>
        <v>3456</v>
      </c>
      <c r="I73" s="370">
        <f t="shared" si="58"/>
        <v>18.948407259169912</v>
      </c>
      <c r="J73" s="371">
        <f t="shared" si="53"/>
        <v>8368</v>
      </c>
      <c r="K73" s="370">
        <f t="shared" si="59"/>
        <v>45.879708317341958</v>
      </c>
      <c r="L73" s="371">
        <f t="shared" si="54"/>
        <v>2536</v>
      </c>
      <c r="M73" s="370">
        <f t="shared" si="60"/>
        <v>13.904271067492735</v>
      </c>
      <c r="N73" s="371">
        <f t="shared" si="55"/>
        <v>2610</v>
      </c>
      <c r="O73" s="370">
        <f t="shared" si="61"/>
        <v>14.309995065518944</v>
      </c>
      <c r="P73" s="424">
        <f t="shared" si="62"/>
        <v>18239</v>
      </c>
      <c r="Q73" s="10">
        <v>411</v>
      </c>
      <c r="R73">
        <v>54</v>
      </c>
      <c r="S73">
        <v>339</v>
      </c>
      <c r="T73">
        <v>1118</v>
      </c>
      <c r="U73" s="66">
        <v>3129</v>
      </c>
      <c r="V73" s="7">
        <v>1415</v>
      </c>
      <c r="W73">
        <v>1398</v>
      </c>
      <c r="Y73"/>
      <c r="Z73"/>
      <c r="AA73"/>
      <c r="AB73"/>
      <c r="AC73"/>
    </row>
    <row r="74" spans="1:29" ht="15">
      <c r="A74" s="414">
        <v>647</v>
      </c>
      <c r="B74" s="414" t="s">
        <v>820</v>
      </c>
      <c r="C74" s="424">
        <f t="shared" si="49"/>
        <v>4449</v>
      </c>
      <c r="D74" s="371">
        <f t="shared" si="50"/>
        <v>60</v>
      </c>
      <c r="E74" s="370">
        <f t="shared" si="56"/>
        <v>1.3486176668914363</v>
      </c>
      <c r="F74" s="371">
        <f t="shared" si="51"/>
        <v>259</v>
      </c>
      <c r="G74" s="370">
        <f t="shared" si="57"/>
        <v>5.8215329287480335</v>
      </c>
      <c r="H74" s="371">
        <f t="shared" si="52"/>
        <v>798</v>
      </c>
      <c r="I74" s="370">
        <f t="shared" si="58"/>
        <v>17.936614969656102</v>
      </c>
      <c r="J74" s="371">
        <f t="shared" si="53"/>
        <v>1896</v>
      </c>
      <c r="K74" s="370">
        <f t="shared" si="59"/>
        <v>42.616318273769387</v>
      </c>
      <c r="L74" s="371">
        <f t="shared" si="54"/>
        <v>741</v>
      </c>
      <c r="M74" s="370">
        <f t="shared" si="60"/>
        <v>16.655428186109241</v>
      </c>
      <c r="N74" s="371">
        <f t="shared" si="55"/>
        <v>695</v>
      </c>
      <c r="O74" s="370">
        <f t="shared" si="61"/>
        <v>15.621487974825804</v>
      </c>
      <c r="P74" s="424">
        <f t="shared" si="62"/>
        <v>4449</v>
      </c>
      <c r="Q74" s="10">
        <v>425</v>
      </c>
      <c r="R74">
        <v>66</v>
      </c>
      <c r="S74">
        <v>335</v>
      </c>
      <c r="T74">
        <v>945</v>
      </c>
      <c r="U74" s="66">
        <v>2303</v>
      </c>
      <c r="V74" s="7">
        <v>1068</v>
      </c>
      <c r="W74">
        <v>1134</v>
      </c>
      <c r="Y74"/>
      <c r="Z74"/>
      <c r="AA74"/>
      <c r="AB74"/>
      <c r="AC74"/>
    </row>
    <row r="75" spans="1:29" ht="15">
      <c r="A75" s="414">
        <v>658</v>
      </c>
      <c r="B75" s="414" t="s">
        <v>821</v>
      </c>
      <c r="C75" s="424">
        <f t="shared" si="49"/>
        <v>1880</v>
      </c>
      <c r="D75" s="371">
        <f t="shared" si="50"/>
        <v>29</v>
      </c>
      <c r="E75" s="370">
        <f t="shared" si="56"/>
        <v>1.5425531914893618</v>
      </c>
      <c r="F75" s="371">
        <f t="shared" si="51"/>
        <v>91</v>
      </c>
      <c r="G75" s="370">
        <f t="shared" si="57"/>
        <v>4.8404255319148941</v>
      </c>
      <c r="H75" s="371">
        <f t="shared" si="52"/>
        <v>352</v>
      </c>
      <c r="I75" s="370">
        <f t="shared" si="58"/>
        <v>18.723404255319149</v>
      </c>
      <c r="J75" s="371">
        <f t="shared" si="53"/>
        <v>870</v>
      </c>
      <c r="K75" s="370">
        <f t="shared" si="59"/>
        <v>46.276595744680847</v>
      </c>
      <c r="L75" s="371">
        <f t="shared" si="54"/>
        <v>304</v>
      </c>
      <c r="M75" s="370">
        <f t="shared" si="60"/>
        <v>16.170212765957448</v>
      </c>
      <c r="N75" s="371">
        <f t="shared" si="55"/>
        <v>234</v>
      </c>
      <c r="O75" s="370">
        <f t="shared" si="61"/>
        <v>12.446808510638299</v>
      </c>
      <c r="P75" s="424">
        <f t="shared" si="62"/>
        <v>1880</v>
      </c>
      <c r="Q75" s="10">
        <v>440</v>
      </c>
      <c r="R75">
        <v>335</v>
      </c>
      <c r="S75">
        <v>1084</v>
      </c>
      <c r="T75">
        <v>2579</v>
      </c>
      <c r="U75" s="66">
        <v>7509</v>
      </c>
      <c r="V75" s="7">
        <v>3173</v>
      </c>
      <c r="W75">
        <v>2885</v>
      </c>
      <c r="Y75"/>
      <c r="Z75"/>
      <c r="AA75"/>
      <c r="AB75"/>
      <c r="AC75"/>
    </row>
    <row r="76" spans="1:29" ht="15">
      <c r="A76" s="414">
        <v>664</v>
      </c>
      <c r="B76" s="414" t="s">
        <v>822</v>
      </c>
      <c r="C76" s="424">
        <f t="shared" si="49"/>
        <v>9421</v>
      </c>
      <c r="D76" s="371">
        <f t="shared" si="50"/>
        <v>110</v>
      </c>
      <c r="E76" s="370">
        <f t="shared" si="56"/>
        <v>1.1676042882921134</v>
      </c>
      <c r="F76" s="371">
        <f t="shared" si="51"/>
        <v>493</v>
      </c>
      <c r="G76" s="370">
        <f t="shared" si="57"/>
        <v>5.2329901284364722</v>
      </c>
      <c r="H76" s="371">
        <f t="shared" si="52"/>
        <v>1508</v>
      </c>
      <c r="I76" s="370">
        <f t="shared" si="58"/>
        <v>16.006793334040971</v>
      </c>
      <c r="J76" s="371">
        <f t="shared" si="53"/>
        <v>4236</v>
      </c>
      <c r="K76" s="370">
        <f t="shared" si="59"/>
        <v>44.963379683685382</v>
      </c>
      <c r="L76" s="371">
        <f t="shared" si="54"/>
        <v>1676</v>
      </c>
      <c r="M76" s="370">
        <f t="shared" si="60"/>
        <v>17.7900435197962</v>
      </c>
      <c r="N76" s="371">
        <f t="shared" si="55"/>
        <v>1398</v>
      </c>
      <c r="O76" s="370">
        <f t="shared" si="61"/>
        <v>14.83918904574886</v>
      </c>
      <c r="P76" s="424">
        <f t="shared" si="62"/>
        <v>9421</v>
      </c>
      <c r="Q76" s="10">
        <v>467</v>
      </c>
      <c r="R76">
        <v>36</v>
      </c>
      <c r="S76">
        <v>142</v>
      </c>
      <c r="T76">
        <v>509</v>
      </c>
      <c r="U76" s="66">
        <v>1750</v>
      </c>
      <c r="V76" s="7">
        <v>932</v>
      </c>
      <c r="W76">
        <v>1103</v>
      </c>
      <c r="Y76"/>
      <c r="Z76"/>
      <c r="AA76"/>
      <c r="AB76"/>
      <c r="AC76"/>
    </row>
    <row r="77" spans="1:29" ht="15">
      <c r="A77" s="414">
        <v>686</v>
      </c>
      <c r="B77" s="414" t="s">
        <v>219</v>
      </c>
      <c r="C77" s="424">
        <f t="shared" si="49"/>
        <v>16089</v>
      </c>
      <c r="D77" s="371">
        <f t="shared" si="50"/>
        <v>178</v>
      </c>
      <c r="E77" s="370">
        <f t="shared" si="56"/>
        <v>1.1063459506495121</v>
      </c>
      <c r="F77" s="371">
        <f t="shared" si="51"/>
        <v>866</v>
      </c>
      <c r="G77" s="370">
        <f t="shared" si="57"/>
        <v>5.3825595127105474</v>
      </c>
      <c r="H77" s="371">
        <f t="shared" si="52"/>
        <v>2403</v>
      </c>
      <c r="I77" s="370">
        <f t="shared" si="58"/>
        <v>14.935670333768414</v>
      </c>
      <c r="J77" s="371">
        <f t="shared" si="53"/>
        <v>7364</v>
      </c>
      <c r="K77" s="370">
        <f t="shared" si="59"/>
        <v>45.770402138106782</v>
      </c>
      <c r="L77" s="371">
        <f t="shared" si="54"/>
        <v>2785</v>
      </c>
      <c r="M77" s="370">
        <f t="shared" si="60"/>
        <v>17.309963328982533</v>
      </c>
      <c r="N77" s="371">
        <f t="shared" si="55"/>
        <v>2493</v>
      </c>
      <c r="O77" s="370">
        <f t="shared" si="61"/>
        <v>15.49505873578221</v>
      </c>
      <c r="P77" s="424">
        <f t="shared" si="62"/>
        <v>16089</v>
      </c>
      <c r="Q77" s="10">
        <v>475</v>
      </c>
      <c r="R77">
        <v>64</v>
      </c>
      <c r="S77">
        <v>522</v>
      </c>
      <c r="T77">
        <v>1333</v>
      </c>
      <c r="U77" s="66">
        <v>2002</v>
      </c>
      <c r="V77" s="7">
        <v>417</v>
      </c>
      <c r="W77">
        <v>312</v>
      </c>
      <c r="Y77"/>
      <c r="Z77"/>
      <c r="AA77"/>
      <c r="AB77"/>
      <c r="AC77"/>
    </row>
    <row r="78" spans="1:29" ht="15">
      <c r="A78" s="414">
        <v>819</v>
      </c>
      <c r="B78" s="414" t="s">
        <v>240</v>
      </c>
      <c r="C78" s="424">
        <f t="shared" si="49"/>
        <v>3916</v>
      </c>
      <c r="D78" s="371">
        <f t="shared" si="50"/>
        <v>33</v>
      </c>
      <c r="E78" s="370">
        <f t="shared" si="56"/>
        <v>0.84269662921348309</v>
      </c>
      <c r="F78" s="371">
        <f t="shared" si="51"/>
        <v>188</v>
      </c>
      <c r="G78" s="370">
        <f t="shared" si="57"/>
        <v>4.8008171603677221</v>
      </c>
      <c r="H78" s="371">
        <f t="shared" si="52"/>
        <v>708</v>
      </c>
      <c r="I78" s="370">
        <f t="shared" si="58"/>
        <v>18.079673135852911</v>
      </c>
      <c r="J78" s="371">
        <f t="shared" si="53"/>
        <v>1801</v>
      </c>
      <c r="K78" s="370">
        <f t="shared" si="59"/>
        <v>45.990806945863127</v>
      </c>
      <c r="L78" s="371">
        <f t="shared" si="54"/>
        <v>566</v>
      </c>
      <c r="M78" s="370">
        <f t="shared" si="60"/>
        <v>14.453524004085802</v>
      </c>
      <c r="N78" s="371">
        <f t="shared" si="55"/>
        <v>620</v>
      </c>
      <c r="O78" s="370">
        <f t="shared" si="61"/>
        <v>15.832482124616956</v>
      </c>
      <c r="P78" s="424">
        <f t="shared" si="62"/>
        <v>3916</v>
      </c>
      <c r="Q78" s="10">
        <v>480</v>
      </c>
      <c r="R78">
        <v>433</v>
      </c>
      <c r="S78">
        <v>1774</v>
      </c>
      <c r="T78">
        <v>4584</v>
      </c>
      <c r="U78" s="66">
        <v>8947</v>
      </c>
      <c r="V78" s="7">
        <v>2398</v>
      </c>
      <c r="W78">
        <v>1624</v>
      </c>
      <c r="Y78"/>
      <c r="Z78"/>
      <c r="AA78"/>
      <c r="AB78"/>
      <c r="AC78"/>
    </row>
    <row r="79" spans="1:29" ht="15">
      <c r="A79" s="414">
        <v>854</v>
      </c>
      <c r="B79" s="414" t="s">
        <v>248</v>
      </c>
      <c r="C79" s="424">
        <f t="shared" si="49"/>
        <v>12920</v>
      </c>
      <c r="D79" s="371">
        <f t="shared" si="50"/>
        <v>199</v>
      </c>
      <c r="E79" s="370">
        <f t="shared" si="56"/>
        <v>1.5402476780185759</v>
      </c>
      <c r="F79" s="371">
        <f t="shared" si="51"/>
        <v>905</v>
      </c>
      <c r="G79" s="370">
        <f t="shared" si="57"/>
        <v>7.0046439628482977</v>
      </c>
      <c r="H79" s="371">
        <f t="shared" si="52"/>
        <v>2605</v>
      </c>
      <c r="I79" s="370">
        <f t="shared" si="58"/>
        <v>20.162538699690401</v>
      </c>
      <c r="J79" s="371">
        <f t="shared" si="53"/>
        <v>5922</v>
      </c>
      <c r="K79" s="370">
        <f t="shared" si="59"/>
        <v>45.835913312693499</v>
      </c>
      <c r="L79" s="371">
        <f t="shared" si="54"/>
        <v>1812</v>
      </c>
      <c r="M79" s="370">
        <f t="shared" si="60"/>
        <v>14.024767801857585</v>
      </c>
      <c r="N79" s="371">
        <f t="shared" si="55"/>
        <v>1477</v>
      </c>
      <c r="O79" s="370">
        <f t="shared" si="61"/>
        <v>11.431888544891642</v>
      </c>
      <c r="P79" s="424">
        <f t="shared" si="62"/>
        <v>12920</v>
      </c>
      <c r="Q79" s="10">
        <v>483</v>
      </c>
      <c r="R79">
        <v>107</v>
      </c>
      <c r="S79">
        <v>428</v>
      </c>
      <c r="T79">
        <v>1251</v>
      </c>
      <c r="U79" s="66">
        <v>3409</v>
      </c>
      <c r="V79" s="7">
        <v>1353</v>
      </c>
      <c r="W79">
        <v>1628</v>
      </c>
      <c r="Y79"/>
      <c r="Z79"/>
      <c r="AA79"/>
      <c r="AB79"/>
      <c r="AC79"/>
    </row>
    <row r="80" spans="1:29" ht="15">
      <c r="A80" s="414">
        <v>887</v>
      </c>
      <c r="B80" s="414" t="s">
        <v>261</v>
      </c>
      <c r="C80" s="424">
        <f t="shared" si="49"/>
        <v>26999</v>
      </c>
      <c r="D80" s="371">
        <f t="shared" si="50"/>
        <v>247</v>
      </c>
      <c r="E80" s="370">
        <f t="shared" si="56"/>
        <v>0.91484869809992964</v>
      </c>
      <c r="F80" s="371">
        <f t="shared" si="51"/>
        <v>1452</v>
      </c>
      <c r="G80" s="370">
        <f t="shared" si="57"/>
        <v>5.3779769621097078</v>
      </c>
      <c r="H80" s="371">
        <f t="shared" si="52"/>
        <v>4517</v>
      </c>
      <c r="I80" s="370">
        <f t="shared" si="58"/>
        <v>16.730249268491427</v>
      </c>
      <c r="J80" s="371">
        <f t="shared" si="53"/>
        <v>12340</v>
      </c>
      <c r="K80" s="370">
        <f t="shared" si="59"/>
        <v>45.705396496166522</v>
      </c>
      <c r="L80" s="371">
        <f t="shared" si="54"/>
        <v>4504</v>
      </c>
      <c r="M80" s="370">
        <f t="shared" si="60"/>
        <v>16.682099337012481</v>
      </c>
      <c r="N80" s="371">
        <f t="shared" si="55"/>
        <v>3939</v>
      </c>
      <c r="O80" s="370">
        <f t="shared" si="61"/>
        <v>14.58942923811993</v>
      </c>
      <c r="P80" s="424">
        <f t="shared" si="62"/>
        <v>26999</v>
      </c>
      <c r="Q80" s="10">
        <v>490</v>
      </c>
      <c r="R80">
        <v>861</v>
      </c>
      <c r="S80">
        <v>3224</v>
      </c>
      <c r="T80">
        <v>10911</v>
      </c>
      <c r="U80" s="66">
        <v>21970</v>
      </c>
      <c r="V80" s="7">
        <v>5824</v>
      </c>
      <c r="W80">
        <v>4814</v>
      </c>
      <c r="Y80"/>
      <c r="Z80"/>
      <c r="AA80"/>
      <c r="AB80"/>
      <c r="AC80"/>
    </row>
    <row r="81" spans="1:29">
      <c r="A81" s="19">
        <v>7</v>
      </c>
      <c r="B81" s="69" t="s">
        <v>413</v>
      </c>
      <c r="C81" s="72">
        <f>SUM(C82:C104)</f>
        <v>247032</v>
      </c>
      <c r="D81" s="71">
        <f>SUM(D82:D104)</f>
        <v>3368</v>
      </c>
      <c r="E81" s="81">
        <f t="shared" si="56"/>
        <v>1.36338612001684</v>
      </c>
      <c r="F81" s="71">
        <f t="shared" ref="F81:N81" si="63">SUM(F82:F104)</f>
        <v>12860</v>
      </c>
      <c r="G81" s="81">
        <f t="shared" si="57"/>
        <v>5.2058032967388836</v>
      </c>
      <c r="H81" s="71">
        <f t="shared" si="63"/>
        <v>35872</v>
      </c>
      <c r="I81" s="81">
        <f t="shared" si="58"/>
        <v>14.521195634573658</v>
      </c>
      <c r="J81" s="71">
        <f t="shared" si="63"/>
        <v>105221</v>
      </c>
      <c r="K81" s="81">
        <f t="shared" si="59"/>
        <v>42.594076880728004</v>
      </c>
      <c r="L81" s="71">
        <f t="shared" si="63"/>
        <v>44258</v>
      </c>
      <c r="M81" s="81">
        <f t="shared" si="60"/>
        <v>17.915897535541955</v>
      </c>
      <c r="N81" s="71">
        <f t="shared" si="63"/>
        <v>45453</v>
      </c>
      <c r="O81" s="82">
        <f t="shared" si="61"/>
        <v>18.39964053240066</v>
      </c>
      <c r="P81" s="302">
        <f>SUM(P82:P104)</f>
        <v>247032</v>
      </c>
      <c r="Q81" s="10">
        <v>495</v>
      </c>
      <c r="R81">
        <v>578</v>
      </c>
      <c r="S81">
        <v>1885</v>
      </c>
      <c r="T81">
        <v>5541</v>
      </c>
      <c r="U81" s="66">
        <v>10682</v>
      </c>
      <c r="V81" s="7">
        <v>3261</v>
      </c>
      <c r="W81">
        <v>2709</v>
      </c>
      <c r="Y81"/>
      <c r="Z81"/>
      <c r="AA81"/>
      <c r="AB81"/>
      <c r="AC81"/>
    </row>
    <row r="82" spans="1:29" ht="15">
      <c r="A82" s="414">
        <v>2</v>
      </c>
      <c r="B82" s="414" t="s">
        <v>8</v>
      </c>
      <c r="C82" s="424">
        <f t="shared" ref="C82:C104" si="64">(D82+F82+H82+J82+L82+N82)</f>
        <v>12445</v>
      </c>
      <c r="D82" s="371">
        <f t="shared" ref="D82:D104" si="65">VLOOKUP(A82,$Q$7:$W$131,2,0)</f>
        <v>134</v>
      </c>
      <c r="E82" s="370">
        <f t="shared" si="56"/>
        <v>1.0767376456408195</v>
      </c>
      <c r="F82" s="371">
        <f t="shared" ref="F82:F104" si="66">VLOOKUP(A82,$Q$7:$W$131,3,0)</f>
        <v>524</v>
      </c>
      <c r="G82" s="370">
        <f t="shared" si="57"/>
        <v>4.2105263157894735</v>
      </c>
      <c r="H82" s="371">
        <f t="shared" ref="H82:H104" si="67">VLOOKUP(A82,$Q$7:$W$131,4,0)</f>
        <v>1735</v>
      </c>
      <c r="I82" s="370">
        <f t="shared" si="58"/>
        <v>13.941341904379268</v>
      </c>
      <c r="J82" s="371">
        <f t="shared" ref="J82:J104" si="68">VLOOKUP(A82,$Q$7:$W$131,5,0)</f>
        <v>5079</v>
      </c>
      <c r="K82" s="370">
        <f t="shared" si="59"/>
        <v>40.811570912012854</v>
      </c>
      <c r="L82" s="371">
        <f t="shared" ref="L82:L104" si="69">VLOOKUP(A82,$Q$7:$W$131,6,0)</f>
        <v>2332</v>
      </c>
      <c r="M82" s="370">
        <f t="shared" si="60"/>
        <v>18.738449176376054</v>
      </c>
      <c r="N82" s="371">
        <f t="shared" ref="N82:N104" si="70">VLOOKUP(A82,$Q$7:$W$131,7,0)</f>
        <v>2641</v>
      </c>
      <c r="O82" s="370">
        <f t="shared" si="61"/>
        <v>21.221374045801529</v>
      </c>
      <c r="P82" s="424">
        <f t="shared" ref="P82:P104" si="71">(D82+F82+H82+J82+L82+N82)</f>
        <v>12445</v>
      </c>
      <c r="Q82" s="10">
        <v>501</v>
      </c>
      <c r="R82">
        <v>14</v>
      </c>
      <c r="S82">
        <v>75</v>
      </c>
      <c r="T82">
        <v>241</v>
      </c>
      <c r="U82" s="66">
        <v>660</v>
      </c>
      <c r="V82" s="7">
        <v>348</v>
      </c>
      <c r="W82">
        <v>390</v>
      </c>
      <c r="Y82"/>
      <c r="Z82"/>
      <c r="AA82"/>
      <c r="AB82"/>
      <c r="AC82"/>
    </row>
    <row r="83" spans="1:29" ht="15">
      <c r="A83" s="414">
        <v>21</v>
      </c>
      <c r="B83" s="414" t="s">
        <v>12</v>
      </c>
      <c r="C83" s="424">
        <f t="shared" si="64"/>
        <v>2949</v>
      </c>
      <c r="D83" s="371">
        <f t="shared" si="65"/>
        <v>34</v>
      </c>
      <c r="E83" s="370">
        <f t="shared" si="56"/>
        <v>1.1529331976941335</v>
      </c>
      <c r="F83" s="371">
        <f t="shared" si="66"/>
        <v>135</v>
      </c>
      <c r="G83" s="370">
        <f t="shared" si="57"/>
        <v>4.5778229908443535</v>
      </c>
      <c r="H83" s="371">
        <f t="shared" si="67"/>
        <v>478</v>
      </c>
      <c r="I83" s="370">
        <f t="shared" si="58"/>
        <v>16.208884367582232</v>
      </c>
      <c r="J83" s="371">
        <f t="shared" si="68"/>
        <v>1206</v>
      </c>
      <c r="K83" s="370">
        <f t="shared" si="59"/>
        <v>40.895218718209563</v>
      </c>
      <c r="L83" s="371">
        <f t="shared" si="69"/>
        <v>532</v>
      </c>
      <c r="M83" s="370">
        <f t="shared" si="60"/>
        <v>18.040013563919974</v>
      </c>
      <c r="N83" s="371">
        <f t="shared" si="70"/>
        <v>564</v>
      </c>
      <c r="O83" s="370">
        <f t="shared" si="61"/>
        <v>19.125127161749749</v>
      </c>
      <c r="P83" s="424">
        <f t="shared" si="71"/>
        <v>2949</v>
      </c>
      <c r="Q83" s="10">
        <v>541</v>
      </c>
      <c r="R83">
        <v>130</v>
      </c>
      <c r="S83">
        <v>648</v>
      </c>
      <c r="T83">
        <v>1671</v>
      </c>
      <c r="U83" s="66">
        <v>4901</v>
      </c>
      <c r="V83" s="7">
        <v>2187</v>
      </c>
      <c r="W83">
        <v>2131</v>
      </c>
      <c r="Y83"/>
      <c r="Z83"/>
      <c r="AA83"/>
      <c r="AB83"/>
      <c r="AC83"/>
    </row>
    <row r="84" spans="1:29" ht="15">
      <c r="A84" s="414">
        <v>55</v>
      </c>
      <c r="B84" s="414" t="s">
        <v>823</v>
      </c>
      <c r="C84" s="424">
        <f t="shared" si="64"/>
        <v>6475</v>
      </c>
      <c r="D84" s="371">
        <f t="shared" si="65"/>
        <v>94</v>
      </c>
      <c r="E84" s="370">
        <f t="shared" si="56"/>
        <v>1.4517374517374517</v>
      </c>
      <c r="F84" s="371">
        <f t="shared" si="66"/>
        <v>369</v>
      </c>
      <c r="G84" s="370">
        <f t="shared" si="57"/>
        <v>5.698841698841699</v>
      </c>
      <c r="H84" s="371">
        <f t="shared" si="67"/>
        <v>1109</v>
      </c>
      <c r="I84" s="370">
        <f t="shared" si="58"/>
        <v>17.127413127413128</v>
      </c>
      <c r="J84" s="371">
        <f t="shared" si="68"/>
        <v>2853</v>
      </c>
      <c r="K84" s="370">
        <f t="shared" si="59"/>
        <v>44.061776061776065</v>
      </c>
      <c r="L84" s="371">
        <f t="shared" si="69"/>
        <v>1010</v>
      </c>
      <c r="M84" s="370">
        <f t="shared" si="60"/>
        <v>15.598455598455599</v>
      </c>
      <c r="N84" s="371">
        <f t="shared" si="70"/>
        <v>1040</v>
      </c>
      <c r="O84" s="370">
        <f t="shared" si="61"/>
        <v>16.061776061776062</v>
      </c>
      <c r="P84" s="424">
        <f t="shared" si="71"/>
        <v>6475</v>
      </c>
      <c r="Q84" s="10">
        <v>543</v>
      </c>
      <c r="R84">
        <v>87</v>
      </c>
      <c r="S84">
        <v>443</v>
      </c>
      <c r="T84">
        <v>1194</v>
      </c>
      <c r="U84" s="66">
        <v>2854</v>
      </c>
      <c r="V84" s="7">
        <v>952</v>
      </c>
      <c r="W84">
        <v>987</v>
      </c>
      <c r="Y84"/>
      <c r="Z84"/>
      <c r="AA84"/>
      <c r="AB84"/>
      <c r="AC84"/>
    </row>
    <row r="85" spans="1:29" ht="15">
      <c r="A85" s="414">
        <v>148</v>
      </c>
      <c r="B85" s="414" t="s">
        <v>73</v>
      </c>
      <c r="C85" s="424">
        <f t="shared" si="64"/>
        <v>15834</v>
      </c>
      <c r="D85" s="371">
        <f t="shared" si="65"/>
        <v>270</v>
      </c>
      <c r="E85" s="370">
        <f t="shared" si="56"/>
        <v>1.7051913603637743</v>
      </c>
      <c r="F85" s="371">
        <f t="shared" si="66"/>
        <v>958</v>
      </c>
      <c r="G85" s="370">
        <f t="shared" si="57"/>
        <v>6.0502715675129464</v>
      </c>
      <c r="H85" s="371">
        <f t="shared" si="67"/>
        <v>2360</v>
      </c>
      <c r="I85" s="370">
        <f t="shared" si="58"/>
        <v>14.904635594290767</v>
      </c>
      <c r="J85" s="371">
        <f t="shared" si="68"/>
        <v>7018</v>
      </c>
      <c r="K85" s="370">
        <f t="shared" si="59"/>
        <v>44.322344322344321</v>
      </c>
      <c r="L85" s="371">
        <f t="shared" si="69"/>
        <v>2655</v>
      </c>
      <c r="M85" s="370">
        <f t="shared" si="60"/>
        <v>16.767715043577113</v>
      </c>
      <c r="N85" s="371">
        <f t="shared" si="70"/>
        <v>2573</v>
      </c>
      <c r="O85" s="370">
        <f t="shared" si="61"/>
        <v>16.249842111911079</v>
      </c>
      <c r="P85" s="424">
        <f t="shared" si="71"/>
        <v>15834</v>
      </c>
      <c r="Q85" s="10">
        <v>576</v>
      </c>
      <c r="R85">
        <v>70</v>
      </c>
      <c r="S85">
        <v>295</v>
      </c>
      <c r="T85">
        <v>844</v>
      </c>
      <c r="U85" s="66">
        <v>2460</v>
      </c>
      <c r="V85" s="7">
        <v>1009</v>
      </c>
      <c r="W85">
        <v>1120</v>
      </c>
      <c r="Y85"/>
      <c r="Z85"/>
      <c r="AA85"/>
      <c r="AB85"/>
      <c r="AC85"/>
    </row>
    <row r="86" spans="1:29" ht="15">
      <c r="A86" s="414">
        <v>197</v>
      </c>
      <c r="B86" s="414" t="s">
        <v>84</v>
      </c>
      <c r="C86" s="424">
        <f t="shared" si="64"/>
        <v>11098</v>
      </c>
      <c r="D86" s="371">
        <f t="shared" si="65"/>
        <v>144</v>
      </c>
      <c r="E86" s="370">
        <f t="shared" si="56"/>
        <v>1.2975310866822851</v>
      </c>
      <c r="F86" s="371">
        <f t="shared" si="66"/>
        <v>560</v>
      </c>
      <c r="G86" s="370">
        <f t="shared" si="57"/>
        <v>5.0459542259866641</v>
      </c>
      <c r="H86" s="371">
        <f t="shared" si="67"/>
        <v>1650</v>
      </c>
      <c r="I86" s="370">
        <f t="shared" si="58"/>
        <v>14.86754370156785</v>
      </c>
      <c r="J86" s="371">
        <f t="shared" si="68"/>
        <v>4583</v>
      </c>
      <c r="K86" s="370">
        <f t="shared" si="59"/>
        <v>41.295728960173008</v>
      </c>
      <c r="L86" s="371">
        <f t="shared" si="69"/>
        <v>1962</v>
      </c>
      <c r="M86" s="370">
        <f t="shared" si="60"/>
        <v>17.678861056046134</v>
      </c>
      <c r="N86" s="371">
        <f t="shared" si="70"/>
        <v>2199</v>
      </c>
      <c r="O86" s="370">
        <f t="shared" si="61"/>
        <v>19.814380969544061</v>
      </c>
      <c r="P86" s="424">
        <f t="shared" si="71"/>
        <v>11098</v>
      </c>
      <c r="Q86" s="10">
        <v>579</v>
      </c>
      <c r="R86">
        <v>319</v>
      </c>
      <c r="S86">
        <v>1454</v>
      </c>
      <c r="T86">
        <v>4273</v>
      </c>
      <c r="U86" s="66">
        <v>11008</v>
      </c>
      <c r="V86" s="7">
        <v>4656</v>
      </c>
      <c r="W86">
        <v>4418</v>
      </c>
      <c r="Y86"/>
      <c r="Z86"/>
      <c r="AA86"/>
      <c r="AB86"/>
      <c r="AC86"/>
    </row>
    <row r="87" spans="1:29" ht="15">
      <c r="A87" s="414">
        <v>206</v>
      </c>
      <c r="B87" s="414" t="s">
        <v>86</v>
      </c>
      <c r="C87" s="424">
        <f t="shared" si="64"/>
        <v>2805</v>
      </c>
      <c r="D87" s="371">
        <f t="shared" si="65"/>
        <v>32</v>
      </c>
      <c r="E87" s="370">
        <f t="shared" si="56"/>
        <v>1.1408199643493762</v>
      </c>
      <c r="F87" s="371">
        <f t="shared" si="66"/>
        <v>118</v>
      </c>
      <c r="G87" s="370">
        <f t="shared" si="57"/>
        <v>4.2067736185383247</v>
      </c>
      <c r="H87" s="371">
        <f t="shared" si="67"/>
        <v>370</v>
      </c>
      <c r="I87" s="370">
        <f t="shared" si="58"/>
        <v>13.19073083778966</v>
      </c>
      <c r="J87" s="371">
        <f t="shared" si="68"/>
        <v>1102</v>
      </c>
      <c r="K87" s="370">
        <f t="shared" si="59"/>
        <v>39.286987522281642</v>
      </c>
      <c r="L87" s="371">
        <f t="shared" si="69"/>
        <v>591</v>
      </c>
      <c r="M87" s="370">
        <f t="shared" si="60"/>
        <v>21.069518716577541</v>
      </c>
      <c r="N87" s="371">
        <f t="shared" si="70"/>
        <v>592</v>
      </c>
      <c r="O87" s="370">
        <f t="shared" si="61"/>
        <v>21.105169340463458</v>
      </c>
      <c r="P87" s="424">
        <f t="shared" si="71"/>
        <v>2805</v>
      </c>
      <c r="Q87" s="10">
        <v>585</v>
      </c>
      <c r="R87">
        <v>69</v>
      </c>
      <c r="S87">
        <v>306</v>
      </c>
      <c r="T87">
        <v>1108</v>
      </c>
      <c r="U87" s="66">
        <v>2919</v>
      </c>
      <c r="V87" s="7">
        <v>1365</v>
      </c>
      <c r="W87">
        <v>1436</v>
      </c>
      <c r="Y87"/>
      <c r="Z87"/>
      <c r="AA87"/>
      <c r="AB87"/>
      <c r="AC87"/>
    </row>
    <row r="88" spans="1:29" ht="15">
      <c r="A88" s="414">
        <v>313</v>
      </c>
      <c r="B88" s="414" t="s">
        <v>824</v>
      </c>
      <c r="C88" s="424">
        <f t="shared" si="64"/>
        <v>6817</v>
      </c>
      <c r="D88" s="371">
        <f t="shared" si="65"/>
        <v>98</v>
      </c>
      <c r="E88" s="370">
        <f t="shared" si="56"/>
        <v>1.4375825143024792</v>
      </c>
      <c r="F88" s="371">
        <f t="shared" si="66"/>
        <v>369</v>
      </c>
      <c r="G88" s="370">
        <f t="shared" si="57"/>
        <v>5.412938242628722</v>
      </c>
      <c r="H88" s="371">
        <f t="shared" si="67"/>
        <v>1088</v>
      </c>
      <c r="I88" s="370">
        <f t="shared" si="58"/>
        <v>15.96009975062344</v>
      </c>
      <c r="J88" s="371">
        <f t="shared" si="68"/>
        <v>2759</v>
      </c>
      <c r="K88" s="370">
        <f t="shared" si="59"/>
        <v>40.47234854041367</v>
      </c>
      <c r="L88" s="371">
        <f t="shared" si="69"/>
        <v>1204</v>
      </c>
      <c r="M88" s="370">
        <f t="shared" si="60"/>
        <v>17.661728032859028</v>
      </c>
      <c r="N88" s="371">
        <f t="shared" si="70"/>
        <v>1299</v>
      </c>
      <c r="O88" s="370">
        <f t="shared" si="61"/>
        <v>19.055302919172657</v>
      </c>
      <c r="P88" s="424">
        <f t="shared" si="71"/>
        <v>6817</v>
      </c>
      <c r="Q88" s="10">
        <v>591</v>
      </c>
      <c r="R88">
        <v>129</v>
      </c>
      <c r="S88">
        <v>573</v>
      </c>
      <c r="T88">
        <v>1723</v>
      </c>
      <c r="U88" s="66">
        <v>4374</v>
      </c>
      <c r="V88" s="7">
        <v>1436</v>
      </c>
      <c r="W88">
        <v>1349</v>
      </c>
      <c r="Y88"/>
      <c r="Z88"/>
      <c r="AA88"/>
      <c r="AB88"/>
      <c r="AC88"/>
    </row>
    <row r="89" spans="1:29" ht="15">
      <c r="A89" s="414">
        <v>318</v>
      </c>
      <c r="B89" s="414" t="s">
        <v>120</v>
      </c>
      <c r="C89" s="424">
        <f t="shared" si="64"/>
        <v>11870</v>
      </c>
      <c r="D89" s="371">
        <f t="shared" si="65"/>
        <v>169</v>
      </c>
      <c r="E89" s="370">
        <f t="shared" si="56"/>
        <v>1.4237573715248526</v>
      </c>
      <c r="F89" s="371">
        <f t="shared" si="66"/>
        <v>557</v>
      </c>
      <c r="G89" s="370">
        <f t="shared" si="57"/>
        <v>4.6925021061499583</v>
      </c>
      <c r="H89" s="371">
        <f t="shared" si="67"/>
        <v>1442</v>
      </c>
      <c r="I89" s="370">
        <f t="shared" si="58"/>
        <v>12.148272957034541</v>
      </c>
      <c r="J89" s="371">
        <f t="shared" si="68"/>
        <v>4767</v>
      </c>
      <c r="K89" s="370">
        <f t="shared" si="59"/>
        <v>40.160067396798652</v>
      </c>
      <c r="L89" s="371">
        <f t="shared" si="69"/>
        <v>2422</v>
      </c>
      <c r="M89" s="370">
        <f t="shared" si="60"/>
        <v>20.404380791912384</v>
      </c>
      <c r="N89" s="371">
        <f t="shared" si="70"/>
        <v>2513</v>
      </c>
      <c r="O89" s="370">
        <f t="shared" si="61"/>
        <v>21.171019376579611</v>
      </c>
      <c r="P89" s="424">
        <f t="shared" si="71"/>
        <v>11870</v>
      </c>
      <c r="Q89" s="10">
        <v>604</v>
      </c>
      <c r="R89">
        <v>366</v>
      </c>
      <c r="S89">
        <v>1421</v>
      </c>
      <c r="T89">
        <v>3970</v>
      </c>
      <c r="U89" s="66">
        <v>8945</v>
      </c>
      <c r="V89" s="7">
        <v>3157</v>
      </c>
      <c r="W89">
        <v>2326</v>
      </c>
      <c r="Y89"/>
      <c r="Z89"/>
      <c r="AA89"/>
      <c r="AB89"/>
      <c r="AC89"/>
    </row>
    <row r="90" spans="1:29" ht="15">
      <c r="A90" s="414">
        <v>321</v>
      </c>
      <c r="B90" s="414" t="s">
        <v>122</v>
      </c>
      <c r="C90" s="424">
        <f t="shared" si="64"/>
        <v>3104</v>
      </c>
      <c r="D90" s="371">
        <f t="shared" si="65"/>
        <v>48</v>
      </c>
      <c r="E90" s="370">
        <f t="shared" si="56"/>
        <v>1.5463917525773196</v>
      </c>
      <c r="F90" s="371">
        <f t="shared" si="66"/>
        <v>157</v>
      </c>
      <c r="G90" s="370">
        <f t="shared" si="57"/>
        <v>5.0579896907216497</v>
      </c>
      <c r="H90" s="371">
        <f t="shared" si="67"/>
        <v>386</v>
      </c>
      <c r="I90" s="370">
        <f t="shared" si="58"/>
        <v>12.435567010309278</v>
      </c>
      <c r="J90" s="371">
        <f t="shared" si="68"/>
        <v>1355</v>
      </c>
      <c r="K90" s="370">
        <f t="shared" si="59"/>
        <v>43.65335051546392</v>
      </c>
      <c r="L90" s="371">
        <f t="shared" si="69"/>
        <v>590</v>
      </c>
      <c r="M90" s="370">
        <f t="shared" si="60"/>
        <v>19.007731958762886</v>
      </c>
      <c r="N90" s="371">
        <f t="shared" si="70"/>
        <v>568</v>
      </c>
      <c r="O90" s="370">
        <f t="shared" si="61"/>
        <v>18.298969072164947</v>
      </c>
      <c r="P90" s="424">
        <f t="shared" si="71"/>
        <v>3104</v>
      </c>
      <c r="Q90" s="10">
        <v>607</v>
      </c>
      <c r="R90">
        <v>39</v>
      </c>
      <c r="S90">
        <v>155</v>
      </c>
      <c r="T90">
        <v>451</v>
      </c>
      <c r="U90" s="66">
        <v>1554</v>
      </c>
      <c r="V90" s="7">
        <v>726</v>
      </c>
      <c r="W90">
        <v>813</v>
      </c>
      <c r="Y90"/>
      <c r="Z90"/>
      <c r="AA90"/>
      <c r="AB90"/>
      <c r="AC90"/>
    </row>
    <row r="91" spans="1:29" ht="15">
      <c r="A91" s="414">
        <v>376</v>
      </c>
      <c r="B91" s="414" t="s">
        <v>825</v>
      </c>
      <c r="C91" s="424">
        <f t="shared" si="64"/>
        <v>11917</v>
      </c>
      <c r="D91" s="371">
        <f t="shared" si="65"/>
        <v>147</v>
      </c>
      <c r="E91" s="370">
        <f t="shared" si="56"/>
        <v>1.2335319291768061</v>
      </c>
      <c r="F91" s="371">
        <f t="shared" si="66"/>
        <v>541</v>
      </c>
      <c r="G91" s="370">
        <f t="shared" si="57"/>
        <v>4.5397331543173616</v>
      </c>
      <c r="H91" s="371">
        <f t="shared" si="67"/>
        <v>1654</v>
      </c>
      <c r="I91" s="370">
        <f t="shared" si="58"/>
        <v>13.879332046656037</v>
      </c>
      <c r="J91" s="371">
        <f t="shared" si="68"/>
        <v>5088</v>
      </c>
      <c r="K91" s="370">
        <f t="shared" si="59"/>
        <v>42.695309222119661</v>
      </c>
      <c r="L91" s="371">
        <f t="shared" si="69"/>
        <v>2123</v>
      </c>
      <c r="M91" s="370">
        <f t="shared" si="60"/>
        <v>17.814886296886801</v>
      </c>
      <c r="N91" s="371">
        <f t="shared" si="70"/>
        <v>2364</v>
      </c>
      <c r="O91" s="370">
        <f t="shared" si="61"/>
        <v>19.837207350843332</v>
      </c>
      <c r="P91" s="424">
        <f t="shared" si="71"/>
        <v>11917</v>
      </c>
      <c r="Q91" s="10">
        <v>615</v>
      </c>
      <c r="R91">
        <v>375</v>
      </c>
      <c r="S91">
        <v>1268</v>
      </c>
      <c r="T91">
        <v>3066</v>
      </c>
      <c r="U91" s="66">
        <v>11260</v>
      </c>
      <c r="V91" s="7">
        <v>4812</v>
      </c>
      <c r="W91">
        <v>4934</v>
      </c>
      <c r="Y91"/>
      <c r="Z91"/>
      <c r="AA91"/>
      <c r="AB91"/>
      <c r="AC91"/>
    </row>
    <row r="92" spans="1:29" ht="15">
      <c r="A92" s="414">
        <v>400</v>
      </c>
      <c r="B92" s="414" t="s">
        <v>826</v>
      </c>
      <c r="C92" s="424">
        <f t="shared" si="64"/>
        <v>9186</v>
      </c>
      <c r="D92" s="371">
        <f t="shared" si="65"/>
        <v>68</v>
      </c>
      <c r="E92" s="370">
        <f t="shared" si="56"/>
        <v>0.7402569126932288</v>
      </c>
      <c r="F92" s="371">
        <f t="shared" si="66"/>
        <v>423</v>
      </c>
      <c r="G92" s="370">
        <f t="shared" si="57"/>
        <v>4.6048334421946437</v>
      </c>
      <c r="H92" s="371">
        <f t="shared" si="67"/>
        <v>1332</v>
      </c>
      <c r="I92" s="370">
        <f t="shared" si="58"/>
        <v>14.500326583932072</v>
      </c>
      <c r="J92" s="371">
        <f t="shared" si="68"/>
        <v>3998</v>
      </c>
      <c r="K92" s="370">
        <f t="shared" si="59"/>
        <v>43.522752013934245</v>
      </c>
      <c r="L92" s="371">
        <f t="shared" si="69"/>
        <v>1716</v>
      </c>
      <c r="M92" s="370">
        <f t="shared" si="60"/>
        <v>18.680600914435011</v>
      </c>
      <c r="N92" s="371">
        <f t="shared" si="70"/>
        <v>1649</v>
      </c>
      <c r="O92" s="370">
        <f t="shared" si="61"/>
        <v>17.951230132810799</v>
      </c>
      <c r="P92" s="424">
        <f t="shared" si="71"/>
        <v>9186</v>
      </c>
      <c r="Q92" s="10">
        <v>628</v>
      </c>
      <c r="R92">
        <v>94</v>
      </c>
      <c r="S92">
        <v>483</v>
      </c>
      <c r="T92">
        <v>1352</v>
      </c>
      <c r="U92" s="66">
        <v>3212</v>
      </c>
      <c r="V92" s="7">
        <v>1071</v>
      </c>
      <c r="W92">
        <v>992</v>
      </c>
      <c r="Y92"/>
      <c r="Z92"/>
      <c r="AA92"/>
      <c r="AB92"/>
      <c r="AC92"/>
    </row>
    <row r="93" spans="1:29" ht="15">
      <c r="A93" s="414">
        <v>440</v>
      </c>
      <c r="B93" s="414" t="s">
        <v>149</v>
      </c>
      <c r="C93" s="424">
        <f t="shared" si="64"/>
        <v>17565</v>
      </c>
      <c r="D93" s="371">
        <f t="shared" si="65"/>
        <v>335</v>
      </c>
      <c r="E93" s="370">
        <f t="shared" si="56"/>
        <v>1.9072018218047253</v>
      </c>
      <c r="F93" s="371">
        <f t="shared" si="66"/>
        <v>1084</v>
      </c>
      <c r="G93" s="370">
        <f t="shared" si="57"/>
        <v>6.171363506974096</v>
      </c>
      <c r="H93" s="371">
        <f t="shared" si="67"/>
        <v>2579</v>
      </c>
      <c r="I93" s="370">
        <f t="shared" si="58"/>
        <v>14.682607458013095</v>
      </c>
      <c r="J93" s="371">
        <f t="shared" si="68"/>
        <v>7509</v>
      </c>
      <c r="K93" s="370">
        <f t="shared" si="59"/>
        <v>42.749786507258754</v>
      </c>
      <c r="L93" s="371">
        <f t="shared" si="69"/>
        <v>3173</v>
      </c>
      <c r="M93" s="370">
        <f t="shared" si="60"/>
        <v>18.064332479362371</v>
      </c>
      <c r="N93" s="371">
        <f t="shared" si="70"/>
        <v>2885</v>
      </c>
      <c r="O93" s="370">
        <f t="shared" si="61"/>
        <v>16.424708226586962</v>
      </c>
      <c r="P93" s="424">
        <f t="shared" si="71"/>
        <v>17565</v>
      </c>
      <c r="Q93" s="10">
        <v>631</v>
      </c>
      <c r="R93">
        <v>74</v>
      </c>
      <c r="S93">
        <v>332</v>
      </c>
      <c r="T93">
        <v>837</v>
      </c>
      <c r="U93" s="66">
        <v>3022</v>
      </c>
      <c r="V93" s="7">
        <v>1350</v>
      </c>
      <c r="W93">
        <v>1463</v>
      </c>
      <c r="Y93"/>
      <c r="Z93"/>
      <c r="AA93"/>
      <c r="AB93"/>
      <c r="AC93"/>
    </row>
    <row r="94" spans="1:29" ht="15">
      <c r="A94" s="414">
        <v>483</v>
      </c>
      <c r="B94" s="414" t="s">
        <v>157</v>
      </c>
      <c r="C94" s="424">
        <f t="shared" si="64"/>
        <v>8176</v>
      </c>
      <c r="D94" s="371">
        <f t="shared" si="65"/>
        <v>107</v>
      </c>
      <c r="E94" s="370">
        <f t="shared" si="56"/>
        <v>1.3087084148727983</v>
      </c>
      <c r="F94" s="371">
        <f t="shared" si="66"/>
        <v>428</v>
      </c>
      <c r="G94" s="370">
        <f t="shared" si="57"/>
        <v>5.2348336594911933</v>
      </c>
      <c r="H94" s="371">
        <f t="shared" si="67"/>
        <v>1251</v>
      </c>
      <c r="I94" s="370">
        <f t="shared" si="58"/>
        <v>15.300880626223092</v>
      </c>
      <c r="J94" s="371">
        <f t="shared" si="68"/>
        <v>3409</v>
      </c>
      <c r="K94" s="370">
        <f t="shared" si="59"/>
        <v>41.695205479452049</v>
      </c>
      <c r="L94" s="371">
        <f t="shared" si="69"/>
        <v>1353</v>
      </c>
      <c r="M94" s="370">
        <f t="shared" si="60"/>
        <v>16.548434442270057</v>
      </c>
      <c r="N94" s="371">
        <f t="shared" si="70"/>
        <v>1628</v>
      </c>
      <c r="O94" s="370">
        <f t="shared" si="61"/>
        <v>19.911937377690801</v>
      </c>
      <c r="P94" s="424">
        <f t="shared" si="71"/>
        <v>8176</v>
      </c>
      <c r="Q94" s="10">
        <v>642</v>
      </c>
      <c r="R94">
        <v>173</v>
      </c>
      <c r="S94">
        <v>600</v>
      </c>
      <c r="T94">
        <v>1998</v>
      </c>
      <c r="U94" s="66">
        <v>5525</v>
      </c>
      <c r="V94" s="7">
        <v>2394</v>
      </c>
      <c r="W94">
        <v>2266</v>
      </c>
      <c r="Y94"/>
      <c r="Z94"/>
      <c r="AA94"/>
      <c r="AB94"/>
      <c r="AC94"/>
    </row>
    <row r="95" spans="1:29" ht="15">
      <c r="A95" s="414">
        <v>541</v>
      </c>
      <c r="B95" s="414" t="s">
        <v>827</v>
      </c>
      <c r="C95" s="424">
        <f t="shared" si="64"/>
        <v>11668</v>
      </c>
      <c r="D95" s="371">
        <f t="shared" si="65"/>
        <v>130</v>
      </c>
      <c r="E95" s="370">
        <f t="shared" si="56"/>
        <v>1.1141583818992116</v>
      </c>
      <c r="F95" s="371">
        <f t="shared" si="66"/>
        <v>648</v>
      </c>
      <c r="G95" s="370">
        <f t="shared" si="57"/>
        <v>5.5536510113129927</v>
      </c>
      <c r="H95" s="371">
        <f t="shared" si="67"/>
        <v>1671</v>
      </c>
      <c r="I95" s="370">
        <f t="shared" si="58"/>
        <v>14.321220431950636</v>
      </c>
      <c r="J95" s="371">
        <f t="shared" si="68"/>
        <v>4901</v>
      </c>
      <c r="K95" s="370">
        <f t="shared" si="59"/>
        <v>42.003770997600277</v>
      </c>
      <c r="L95" s="371">
        <f t="shared" si="69"/>
        <v>2187</v>
      </c>
      <c r="M95" s="370">
        <f t="shared" si="60"/>
        <v>18.743572163181351</v>
      </c>
      <c r="N95" s="371">
        <f t="shared" si="70"/>
        <v>2131</v>
      </c>
      <c r="O95" s="370">
        <f t="shared" si="61"/>
        <v>18.263627014055537</v>
      </c>
      <c r="P95" s="424">
        <f t="shared" si="71"/>
        <v>11668</v>
      </c>
      <c r="Q95" s="10">
        <v>647</v>
      </c>
      <c r="R95">
        <v>60</v>
      </c>
      <c r="S95">
        <v>259</v>
      </c>
      <c r="T95">
        <v>798</v>
      </c>
      <c r="U95" s="66">
        <v>1896</v>
      </c>
      <c r="V95" s="7">
        <v>741</v>
      </c>
      <c r="W95">
        <v>695</v>
      </c>
      <c r="Y95"/>
      <c r="Z95"/>
      <c r="AA95"/>
      <c r="AB95"/>
      <c r="AC95"/>
    </row>
    <row r="96" spans="1:29" ht="15">
      <c r="A96" s="414">
        <v>607</v>
      </c>
      <c r="B96" s="414" t="s">
        <v>828</v>
      </c>
      <c r="C96" s="424">
        <f t="shared" si="64"/>
        <v>3738</v>
      </c>
      <c r="D96" s="371">
        <f t="shared" si="65"/>
        <v>39</v>
      </c>
      <c r="E96" s="370">
        <f t="shared" si="56"/>
        <v>1.043338683788122</v>
      </c>
      <c r="F96" s="371">
        <f t="shared" si="66"/>
        <v>155</v>
      </c>
      <c r="G96" s="370">
        <f t="shared" si="57"/>
        <v>4.1466024612092029</v>
      </c>
      <c r="H96" s="371">
        <f t="shared" si="67"/>
        <v>451</v>
      </c>
      <c r="I96" s="370">
        <f t="shared" si="58"/>
        <v>12.065275548421615</v>
      </c>
      <c r="J96" s="371">
        <f t="shared" si="68"/>
        <v>1554</v>
      </c>
      <c r="K96" s="370">
        <f t="shared" si="59"/>
        <v>41.573033707865171</v>
      </c>
      <c r="L96" s="371">
        <f t="shared" si="69"/>
        <v>726</v>
      </c>
      <c r="M96" s="370">
        <f t="shared" si="60"/>
        <v>19.42215088282504</v>
      </c>
      <c r="N96" s="371">
        <f t="shared" si="70"/>
        <v>813</v>
      </c>
      <c r="O96" s="370">
        <f t="shared" si="61"/>
        <v>21.749598715890851</v>
      </c>
      <c r="P96" s="424">
        <f t="shared" si="71"/>
        <v>3738</v>
      </c>
      <c r="Q96" s="10">
        <v>649</v>
      </c>
      <c r="R96">
        <v>124</v>
      </c>
      <c r="S96">
        <v>488</v>
      </c>
      <c r="T96">
        <v>1568</v>
      </c>
      <c r="U96" s="66">
        <v>4461</v>
      </c>
      <c r="V96" s="7">
        <v>1794</v>
      </c>
      <c r="W96">
        <v>2003</v>
      </c>
      <c r="Y96"/>
      <c r="Z96"/>
      <c r="AA96"/>
      <c r="AB96"/>
      <c r="AC96"/>
    </row>
    <row r="97" spans="1:29" ht="15">
      <c r="A97" s="414">
        <v>615</v>
      </c>
      <c r="B97" s="414" t="s">
        <v>829</v>
      </c>
      <c r="C97" s="424">
        <f t="shared" si="64"/>
        <v>25715</v>
      </c>
      <c r="D97" s="371">
        <f t="shared" si="65"/>
        <v>375</v>
      </c>
      <c r="E97" s="370">
        <f t="shared" si="56"/>
        <v>1.4582928251992999</v>
      </c>
      <c r="F97" s="371">
        <f t="shared" si="66"/>
        <v>1268</v>
      </c>
      <c r="G97" s="370">
        <f t="shared" si="57"/>
        <v>4.9309741396072333</v>
      </c>
      <c r="H97" s="371">
        <f t="shared" si="67"/>
        <v>3066</v>
      </c>
      <c r="I97" s="370">
        <f t="shared" si="58"/>
        <v>11.923002138829476</v>
      </c>
      <c r="J97" s="371">
        <f t="shared" si="68"/>
        <v>11260</v>
      </c>
      <c r="K97" s="370">
        <f t="shared" si="59"/>
        <v>43.787672564650983</v>
      </c>
      <c r="L97" s="371">
        <f t="shared" si="69"/>
        <v>4812</v>
      </c>
      <c r="M97" s="370">
        <f t="shared" si="60"/>
        <v>18.712813532957419</v>
      </c>
      <c r="N97" s="371">
        <f t="shared" si="70"/>
        <v>4934</v>
      </c>
      <c r="O97" s="370">
        <f t="shared" si="61"/>
        <v>19.187244798755589</v>
      </c>
      <c r="P97" s="424">
        <f t="shared" si="71"/>
        <v>25715</v>
      </c>
      <c r="Q97" s="10">
        <v>652</v>
      </c>
      <c r="R97">
        <v>65</v>
      </c>
      <c r="S97">
        <v>244</v>
      </c>
      <c r="T97">
        <v>877</v>
      </c>
      <c r="U97" s="66">
        <v>2123</v>
      </c>
      <c r="V97" s="7">
        <v>781</v>
      </c>
      <c r="W97">
        <v>939</v>
      </c>
      <c r="Y97"/>
      <c r="Z97"/>
      <c r="AA97"/>
      <c r="AB97"/>
      <c r="AC97"/>
    </row>
    <row r="98" spans="1:29" ht="15">
      <c r="A98" s="414">
        <v>649</v>
      </c>
      <c r="B98" s="414" t="s">
        <v>830</v>
      </c>
      <c r="C98" s="424">
        <f t="shared" si="64"/>
        <v>10438</v>
      </c>
      <c r="D98" s="371">
        <f t="shared" si="65"/>
        <v>124</v>
      </c>
      <c r="E98" s="370">
        <f t="shared" si="56"/>
        <v>1.1879670434949223</v>
      </c>
      <c r="F98" s="371">
        <f t="shared" si="66"/>
        <v>488</v>
      </c>
      <c r="G98" s="370">
        <f t="shared" si="57"/>
        <v>4.6752251389155006</v>
      </c>
      <c r="H98" s="371">
        <f t="shared" si="67"/>
        <v>1568</v>
      </c>
      <c r="I98" s="370">
        <f t="shared" si="58"/>
        <v>15.022034872580955</v>
      </c>
      <c r="J98" s="371">
        <f t="shared" si="68"/>
        <v>4461</v>
      </c>
      <c r="K98" s="370">
        <f t="shared" si="59"/>
        <v>42.738072427668136</v>
      </c>
      <c r="L98" s="371">
        <f t="shared" si="69"/>
        <v>1794</v>
      </c>
      <c r="M98" s="370">
        <f t="shared" si="60"/>
        <v>17.187200613144281</v>
      </c>
      <c r="N98" s="371">
        <f t="shared" si="70"/>
        <v>2003</v>
      </c>
      <c r="O98" s="370">
        <f t="shared" si="61"/>
        <v>19.189499904196204</v>
      </c>
      <c r="P98" s="424">
        <f t="shared" si="71"/>
        <v>10438</v>
      </c>
      <c r="Q98" s="10">
        <v>656</v>
      </c>
      <c r="R98">
        <v>95</v>
      </c>
      <c r="S98">
        <v>325</v>
      </c>
      <c r="T98">
        <v>967</v>
      </c>
      <c r="U98" s="66">
        <v>2935</v>
      </c>
      <c r="V98" s="7">
        <v>1261</v>
      </c>
      <c r="W98">
        <v>1248</v>
      </c>
      <c r="Y98"/>
      <c r="Z98"/>
      <c r="AA98"/>
      <c r="AB98"/>
      <c r="AC98"/>
    </row>
    <row r="99" spans="1:29" ht="15">
      <c r="A99" s="414">
        <v>652</v>
      </c>
      <c r="B99" s="414" t="s">
        <v>193</v>
      </c>
      <c r="C99" s="424">
        <f t="shared" si="64"/>
        <v>5029</v>
      </c>
      <c r="D99" s="371">
        <f t="shared" si="65"/>
        <v>65</v>
      </c>
      <c r="E99" s="370">
        <f t="shared" si="56"/>
        <v>1.2925034798170609</v>
      </c>
      <c r="F99" s="371">
        <f t="shared" si="66"/>
        <v>244</v>
      </c>
      <c r="G99" s="370">
        <f t="shared" si="57"/>
        <v>4.8518592165440442</v>
      </c>
      <c r="H99" s="371">
        <f t="shared" si="67"/>
        <v>877</v>
      </c>
      <c r="I99" s="370">
        <f t="shared" si="58"/>
        <v>17.438854643070194</v>
      </c>
      <c r="J99" s="371">
        <f t="shared" si="68"/>
        <v>2123</v>
      </c>
      <c r="K99" s="370">
        <f t="shared" si="59"/>
        <v>42.215152117717238</v>
      </c>
      <c r="L99" s="371">
        <f t="shared" si="69"/>
        <v>781</v>
      </c>
      <c r="M99" s="370">
        <f t="shared" si="60"/>
        <v>15.529926426724995</v>
      </c>
      <c r="N99" s="371">
        <f t="shared" si="70"/>
        <v>939</v>
      </c>
      <c r="O99" s="370">
        <f t="shared" si="61"/>
        <v>18.671704116126467</v>
      </c>
      <c r="P99" s="424">
        <f t="shared" si="71"/>
        <v>5029</v>
      </c>
      <c r="Q99" s="10">
        <v>658</v>
      </c>
      <c r="R99">
        <v>29</v>
      </c>
      <c r="S99">
        <v>91</v>
      </c>
      <c r="T99">
        <v>352</v>
      </c>
      <c r="U99" s="66">
        <v>870</v>
      </c>
      <c r="V99" s="7">
        <v>304</v>
      </c>
      <c r="W99">
        <v>234</v>
      </c>
      <c r="Y99"/>
      <c r="Z99"/>
      <c r="AA99"/>
      <c r="AB99"/>
      <c r="AC99"/>
    </row>
    <row r="100" spans="1:29" ht="15">
      <c r="A100" s="414">
        <v>660</v>
      </c>
      <c r="B100" s="414" t="s">
        <v>831</v>
      </c>
      <c r="C100" s="424">
        <f t="shared" si="64"/>
        <v>10462</v>
      </c>
      <c r="D100" s="371">
        <f t="shared" si="65"/>
        <v>140</v>
      </c>
      <c r="E100" s="370">
        <f t="shared" si="56"/>
        <v>1.3381762569298414</v>
      </c>
      <c r="F100" s="371">
        <f t="shared" si="66"/>
        <v>620</v>
      </c>
      <c r="G100" s="370">
        <f t="shared" si="57"/>
        <v>5.9262091378321546</v>
      </c>
      <c r="H100" s="371">
        <f t="shared" si="67"/>
        <v>1822</v>
      </c>
      <c r="I100" s="370">
        <f t="shared" si="58"/>
        <v>17.415408143758363</v>
      </c>
      <c r="J100" s="371">
        <f t="shared" si="68"/>
        <v>4561</v>
      </c>
      <c r="K100" s="370">
        <f t="shared" si="59"/>
        <v>43.595870770407188</v>
      </c>
      <c r="L100" s="371">
        <f t="shared" si="69"/>
        <v>1731</v>
      </c>
      <c r="M100" s="370">
        <f t="shared" si="60"/>
        <v>16.545593576753966</v>
      </c>
      <c r="N100" s="371">
        <f t="shared" si="70"/>
        <v>1588</v>
      </c>
      <c r="O100" s="370">
        <f t="shared" si="61"/>
        <v>15.178742114318485</v>
      </c>
      <c r="P100" s="424">
        <f t="shared" si="71"/>
        <v>10462</v>
      </c>
      <c r="Q100" s="10">
        <v>659</v>
      </c>
      <c r="R100">
        <v>212</v>
      </c>
      <c r="S100">
        <v>1373</v>
      </c>
      <c r="T100">
        <v>4639</v>
      </c>
      <c r="U100" s="66">
        <v>9416</v>
      </c>
      <c r="V100" s="7">
        <v>2572</v>
      </c>
      <c r="W100">
        <v>2192</v>
      </c>
      <c r="Y100"/>
      <c r="Z100"/>
      <c r="AA100"/>
      <c r="AB100"/>
      <c r="AC100"/>
    </row>
    <row r="101" spans="1:29" ht="15">
      <c r="A101" s="414">
        <v>667</v>
      </c>
      <c r="B101" s="414" t="s">
        <v>209</v>
      </c>
      <c r="C101" s="424">
        <f t="shared" si="64"/>
        <v>9566</v>
      </c>
      <c r="D101" s="371">
        <f t="shared" si="65"/>
        <v>119</v>
      </c>
      <c r="E101" s="370">
        <f t="shared" si="56"/>
        <v>1.2439891281622413</v>
      </c>
      <c r="F101" s="371">
        <f t="shared" si="66"/>
        <v>466</v>
      </c>
      <c r="G101" s="370">
        <f t="shared" si="57"/>
        <v>4.8714196111227261</v>
      </c>
      <c r="H101" s="371">
        <f t="shared" si="67"/>
        <v>1314</v>
      </c>
      <c r="I101" s="370">
        <f t="shared" si="58"/>
        <v>13.736148860547774</v>
      </c>
      <c r="J101" s="371">
        <f t="shared" si="68"/>
        <v>4120</v>
      </c>
      <c r="K101" s="370">
        <f t="shared" si="59"/>
        <v>43.069203428810368</v>
      </c>
      <c r="L101" s="371">
        <f t="shared" si="69"/>
        <v>1651</v>
      </c>
      <c r="M101" s="370">
        <f t="shared" si="60"/>
        <v>17.259042441982018</v>
      </c>
      <c r="N101" s="371">
        <f t="shared" si="70"/>
        <v>1896</v>
      </c>
      <c r="O101" s="370">
        <f t="shared" si="61"/>
        <v>19.820196529374869</v>
      </c>
      <c r="P101" s="424">
        <f t="shared" si="71"/>
        <v>9566</v>
      </c>
      <c r="Q101" s="10">
        <v>660</v>
      </c>
      <c r="R101">
        <v>140</v>
      </c>
      <c r="S101">
        <v>620</v>
      </c>
      <c r="T101">
        <v>1822</v>
      </c>
      <c r="U101" s="66">
        <v>4561</v>
      </c>
      <c r="V101" s="7">
        <v>1731</v>
      </c>
      <c r="W101">
        <v>1588</v>
      </c>
      <c r="Y101"/>
      <c r="Z101"/>
      <c r="AA101"/>
      <c r="AB101"/>
      <c r="AC101"/>
    </row>
    <row r="102" spans="1:29" ht="15">
      <c r="A102" s="414">
        <v>674</v>
      </c>
      <c r="B102" s="414" t="s">
        <v>213</v>
      </c>
      <c r="C102" s="424">
        <f t="shared" si="64"/>
        <v>11797</v>
      </c>
      <c r="D102" s="371">
        <f t="shared" si="65"/>
        <v>113</v>
      </c>
      <c r="E102" s="370">
        <f t="shared" si="56"/>
        <v>0.95787064507925745</v>
      </c>
      <c r="F102" s="371">
        <f t="shared" si="66"/>
        <v>498</v>
      </c>
      <c r="G102" s="370">
        <f t="shared" si="57"/>
        <v>4.2214122234466389</v>
      </c>
      <c r="H102" s="371">
        <f t="shared" si="67"/>
        <v>1581</v>
      </c>
      <c r="I102" s="370">
        <f t="shared" si="58"/>
        <v>13.40171229973722</v>
      </c>
      <c r="J102" s="371">
        <f t="shared" si="68"/>
        <v>5145</v>
      </c>
      <c r="K102" s="370">
        <f t="shared" si="59"/>
        <v>43.612782910909552</v>
      </c>
      <c r="L102" s="371">
        <f t="shared" si="69"/>
        <v>2299</v>
      </c>
      <c r="M102" s="370">
        <f t="shared" si="60"/>
        <v>19.488005425108078</v>
      </c>
      <c r="N102" s="371">
        <f t="shared" si="70"/>
        <v>2161</v>
      </c>
      <c r="O102" s="370">
        <f t="shared" si="61"/>
        <v>18.318216495719248</v>
      </c>
      <c r="P102" s="424">
        <f t="shared" si="71"/>
        <v>11797</v>
      </c>
      <c r="Q102" s="10">
        <v>664</v>
      </c>
      <c r="R102">
        <v>110</v>
      </c>
      <c r="S102">
        <v>493</v>
      </c>
      <c r="T102">
        <v>1508</v>
      </c>
      <c r="U102" s="66">
        <v>4236</v>
      </c>
      <c r="V102" s="7">
        <v>1676</v>
      </c>
      <c r="W102">
        <v>1398</v>
      </c>
      <c r="Y102"/>
      <c r="Z102"/>
      <c r="AA102"/>
      <c r="AB102"/>
      <c r="AC102"/>
    </row>
    <row r="103" spans="1:29" ht="15">
      <c r="A103" s="414">
        <v>697</v>
      </c>
      <c r="B103" s="414" t="s">
        <v>223</v>
      </c>
      <c r="C103" s="424">
        <f t="shared" si="64"/>
        <v>15032</v>
      </c>
      <c r="D103" s="371">
        <f t="shared" si="65"/>
        <v>258</v>
      </c>
      <c r="E103" s="370">
        <f t="shared" si="56"/>
        <v>1.7163384779137838</v>
      </c>
      <c r="F103" s="371">
        <f t="shared" si="66"/>
        <v>1013</v>
      </c>
      <c r="G103" s="370">
        <f t="shared" si="57"/>
        <v>6.7389568919638094</v>
      </c>
      <c r="H103" s="371">
        <f t="shared" si="67"/>
        <v>2607</v>
      </c>
      <c r="I103" s="370">
        <f t="shared" si="58"/>
        <v>17.343001596593933</v>
      </c>
      <c r="J103" s="371">
        <f t="shared" si="68"/>
        <v>6301</v>
      </c>
      <c r="K103" s="370">
        <f t="shared" si="59"/>
        <v>41.917243214475789</v>
      </c>
      <c r="L103" s="371">
        <f t="shared" si="69"/>
        <v>2585</v>
      </c>
      <c r="M103" s="370">
        <f t="shared" si="60"/>
        <v>17.19664715274082</v>
      </c>
      <c r="N103" s="371">
        <f t="shared" si="70"/>
        <v>2268</v>
      </c>
      <c r="O103" s="370">
        <f t="shared" si="61"/>
        <v>15.087812666311867</v>
      </c>
      <c r="P103" s="424">
        <f t="shared" si="71"/>
        <v>15032</v>
      </c>
      <c r="Q103" s="10">
        <v>665</v>
      </c>
      <c r="R103">
        <v>479</v>
      </c>
      <c r="S103">
        <v>1815</v>
      </c>
      <c r="T103">
        <v>6632</v>
      </c>
      <c r="U103" s="66">
        <v>13596</v>
      </c>
      <c r="V103" s="7">
        <v>4377</v>
      </c>
      <c r="W103">
        <v>3679</v>
      </c>
      <c r="Y103"/>
      <c r="Z103"/>
      <c r="AA103"/>
      <c r="AB103"/>
      <c r="AC103"/>
    </row>
    <row r="104" spans="1:29" ht="15">
      <c r="A104" s="414">
        <v>756</v>
      </c>
      <c r="B104" s="414" t="s">
        <v>228</v>
      </c>
      <c r="C104" s="424">
        <f t="shared" si="64"/>
        <v>23346</v>
      </c>
      <c r="D104" s="371">
        <f t="shared" si="65"/>
        <v>325</v>
      </c>
      <c r="E104" s="370">
        <f t="shared" si="56"/>
        <v>1.3921014306519317</v>
      </c>
      <c r="F104" s="371">
        <f t="shared" si="66"/>
        <v>1237</v>
      </c>
      <c r="G104" s="370">
        <f t="shared" si="57"/>
        <v>5.2985522145121218</v>
      </c>
      <c r="H104" s="371">
        <f t="shared" si="67"/>
        <v>3481</v>
      </c>
      <c r="I104" s="370">
        <f t="shared" si="58"/>
        <v>14.910477169536538</v>
      </c>
      <c r="J104" s="371">
        <f t="shared" si="68"/>
        <v>10069</v>
      </c>
      <c r="K104" s="370">
        <f t="shared" si="59"/>
        <v>43.129444016105545</v>
      </c>
      <c r="L104" s="371">
        <f t="shared" si="69"/>
        <v>4029</v>
      </c>
      <c r="M104" s="370">
        <f t="shared" si="60"/>
        <v>17.257774351066562</v>
      </c>
      <c r="N104" s="371">
        <f t="shared" si="70"/>
        <v>4205</v>
      </c>
      <c r="O104" s="370">
        <f t="shared" si="61"/>
        <v>18.011650818127304</v>
      </c>
      <c r="P104" s="424">
        <f t="shared" si="71"/>
        <v>23346</v>
      </c>
      <c r="Q104" s="10">
        <v>667</v>
      </c>
      <c r="R104">
        <v>119</v>
      </c>
      <c r="S104">
        <v>466</v>
      </c>
      <c r="T104">
        <v>1314</v>
      </c>
      <c r="U104" s="66">
        <v>4120</v>
      </c>
      <c r="V104" s="7">
        <v>1651</v>
      </c>
      <c r="W104">
        <v>1896</v>
      </c>
      <c r="Y104"/>
      <c r="Z104"/>
      <c r="AA104"/>
      <c r="AB104"/>
      <c r="AC104"/>
    </row>
    <row r="105" spans="1:29">
      <c r="A105" s="19">
        <v>8</v>
      </c>
      <c r="B105" s="69" t="s">
        <v>429</v>
      </c>
      <c r="C105" s="72">
        <f>SUM(C106:C128)</f>
        <v>213157</v>
      </c>
      <c r="D105" s="71">
        <f>SUM(D106:D128)</f>
        <v>2266</v>
      </c>
      <c r="E105" s="81">
        <f t="shared" si="56"/>
        <v>1.0630661906482077</v>
      </c>
      <c r="F105" s="71">
        <f t="shared" ref="F105:N105" si="72">SUM(F106:F128)</f>
        <v>10026</v>
      </c>
      <c r="G105" s="81">
        <f t="shared" si="57"/>
        <v>4.7035752989580448</v>
      </c>
      <c r="H105" s="71">
        <f t="shared" si="72"/>
        <v>30170</v>
      </c>
      <c r="I105" s="81">
        <f t="shared" si="58"/>
        <v>14.153886571869561</v>
      </c>
      <c r="J105" s="71">
        <f t="shared" si="72"/>
        <v>88955</v>
      </c>
      <c r="K105" s="81">
        <f t="shared" si="59"/>
        <v>41.732150480631645</v>
      </c>
      <c r="L105" s="71">
        <f t="shared" si="72"/>
        <v>39604</v>
      </c>
      <c r="M105" s="81">
        <f t="shared" si="60"/>
        <v>18.579732309987474</v>
      </c>
      <c r="N105" s="71">
        <f t="shared" si="72"/>
        <v>42136</v>
      </c>
      <c r="O105" s="82">
        <f t="shared" si="61"/>
        <v>19.767589147905067</v>
      </c>
      <c r="P105" s="302">
        <f>SUM(P106:P128)</f>
        <v>213157</v>
      </c>
      <c r="Q105" s="10">
        <v>670</v>
      </c>
      <c r="R105">
        <v>144</v>
      </c>
      <c r="S105">
        <v>686</v>
      </c>
      <c r="T105">
        <v>2127</v>
      </c>
      <c r="U105" s="66">
        <v>5776</v>
      </c>
      <c r="V105" s="7">
        <v>2417</v>
      </c>
      <c r="W105">
        <v>2440</v>
      </c>
      <c r="Y105"/>
      <c r="Z105"/>
      <c r="AA105"/>
      <c r="AB105"/>
      <c r="AC105"/>
    </row>
    <row r="106" spans="1:29" ht="15">
      <c r="A106" s="405">
        <v>30</v>
      </c>
      <c r="B106" s="414" t="s">
        <v>14</v>
      </c>
      <c r="C106" s="424">
        <f t="shared" ref="C106:C128" si="73">(D106+F106+H106+J106+L106+N106)</f>
        <v>9856</v>
      </c>
      <c r="D106" s="371">
        <f t="shared" ref="D106:D128" si="74">VLOOKUP(A106,$Q$7:$W$131,2,0)</f>
        <v>104</v>
      </c>
      <c r="E106" s="370">
        <f t="shared" si="56"/>
        <v>1.0551948051948052</v>
      </c>
      <c r="F106" s="371">
        <f t="shared" ref="F106:F128" si="75">VLOOKUP(A106,$Q$7:$W$131,3,0)</f>
        <v>403</v>
      </c>
      <c r="G106" s="370">
        <f t="shared" si="57"/>
        <v>4.0888798701298708</v>
      </c>
      <c r="H106" s="371">
        <f t="shared" ref="H106:H128" si="76">VLOOKUP(A106,$Q$7:$W$131,4,0)</f>
        <v>1119</v>
      </c>
      <c r="I106" s="370">
        <f t="shared" si="58"/>
        <v>11.353490259740258</v>
      </c>
      <c r="J106" s="371">
        <f t="shared" ref="J106:J128" si="77">VLOOKUP(A106,$Q$7:$W$131,5,0)</f>
        <v>3905</v>
      </c>
      <c r="K106" s="370">
        <f t="shared" si="59"/>
        <v>39.620535714285715</v>
      </c>
      <c r="L106" s="371">
        <f t="shared" ref="L106:L128" si="78">VLOOKUP(A106,$Q$7:$W$131,6,0)</f>
        <v>2078</v>
      </c>
      <c r="M106" s="370">
        <f t="shared" si="60"/>
        <v>21.083603896103899</v>
      </c>
      <c r="N106" s="371">
        <f t="shared" ref="N106:N128" si="79">VLOOKUP(A106,$Q$7:$W$131,7,0)</f>
        <v>2247</v>
      </c>
      <c r="O106" s="370">
        <f t="shared" si="61"/>
        <v>22.798295454545457</v>
      </c>
      <c r="P106" s="424">
        <f t="shared" ref="P106:P128" si="80">(D106+F106+H106+J106+L106+N106)</f>
        <v>9856</v>
      </c>
      <c r="Q106" s="10">
        <v>674</v>
      </c>
      <c r="R106">
        <v>113</v>
      </c>
      <c r="S106">
        <v>498</v>
      </c>
      <c r="T106">
        <v>1581</v>
      </c>
      <c r="U106" s="66">
        <v>5145</v>
      </c>
      <c r="V106" s="7">
        <v>2299</v>
      </c>
      <c r="W106">
        <v>2161</v>
      </c>
      <c r="Y106"/>
      <c r="Z106"/>
      <c r="AA106"/>
      <c r="AB106"/>
      <c r="AC106"/>
    </row>
    <row r="107" spans="1:29" ht="15">
      <c r="A107" s="405">
        <v>34</v>
      </c>
      <c r="B107" s="414" t="s">
        <v>18</v>
      </c>
      <c r="C107" s="424">
        <f t="shared" si="73"/>
        <v>28479</v>
      </c>
      <c r="D107" s="371">
        <f t="shared" si="74"/>
        <v>306</v>
      </c>
      <c r="E107" s="370">
        <f t="shared" si="56"/>
        <v>1.0744759296323607</v>
      </c>
      <c r="F107" s="371">
        <f t="shared" si="75"/>
        <v>1384</v>
      </c>
      <c r="G107" s="370">
        <f t="shared" si="57"/>
        <v>4.8597211980757757</v>
      </c>
      <c r="H107" s="371">
        <f t="shared" si="76"/>
        <v>4089</v>
      </c>
      <c r="I107" s="370">
        <f t="shared" si="58"/>
        <v>14.357947961655956</v>
      </c>
      <c r="J107" s="371">
        <f t="shared" si="77"/>
        <v>12391</v>
      </c>
      <c r="K107" s="370">
        <f t="shared" si="59"/>
        <v>43.509252431616282</v>
      </c>
      <c r="L107" s="371">
        <f t="shared" si="78"/>
        <v>5206</v>
      </c>
      <c r="M107" s="370">
        <f t="shared" si="60"/>
        <v>18.280136240738791</v>
      </c>
      <c r="N107" s="371">
        <f t="shared" si="79"/>
        <v>5103</v>
      </c>
      <c r="O107" s="370">
        <f t="shared" si="61"/>
        <v>17.918466238280839</v>
      </c>
      <c r="P107" s="424">
        <f t="shared" si="80"/>
        <v>28479</v>
      </c>
      <c r="Q107" s="10">
        <v>679</v>
      </c>
      <c r="R107">
        <v>95</v>
      </c>
      <c r="S107">
        <v>459</v>
      </c>
      <c r="T107">
        <v>1614</v>
      </c>
      <c r="U107" s="66">
        <v>4814</v>
      </c>
      <c r="V107" s="7">
        <v>2562</v>
      </c>
      <c r="W107">
        <v>3380</v>
      </c>
      <c r="Y107"/>
      <c r="Z107"/>
      <c r="AA107"/>
      <c r="AB107"/>
      <c r="AC107"/>
    </row>
    <row r="108" spans="1:29" ht="15">
      <c r="A108" s="405">
        <v>36</v>
      </c>
      <c r="B108" s="414" t="s">
        <v>20</v>
      </c>
      <c r="C108" s="424">
        <f t="shared" si="73"/>
        <v>2678</v>
      </c>
      <c r="D108" s="371">
        <f t="shared" si="74"/>
        <v>35</v>
      </c>
      <c r="E108" s="370">
        <f t="shared" si="56"/>
        <v>1.3069454817027633</v>
      </c>
      <c r="F108" s="371">
        <f t="shared" si="75"/>
        <v>142</v>
      </c>
      <c r="G108" s="370">
        <f t="shared" si="57"/>
        <v>5.3024645257654965</v>
      </c>
      <c r="H108" s="371">
        <f t="shared" si="76"/>
        <v>367</v>
      </c>
      <c r="I108" s="370">
        <f t="shared" si="58"/>
        <v>13.704256908140403</v>
      </c>
      <c r="J108" s="371">
        <f t="shared" si="77"/>
        <v>1038</v>
      </c>
      <c r="K108" s="370">
        <f t="shared" si="59"/>
        <v>38.76026885735623</v>
      </c>
      <c r="L108" s="371">
        <f t="shared" si="78"/>
        <v>459</v>
      </c>
      <c r="M108" s="370">
        <f t="shared" si="60"/>
        <v>17.139656460044812</v>
      </c>
      <c r="N108" s="371">
        <f t="shared" si="79"/>
        <v>637</v>
      </c>
      <c r="O108" s="370">
        <f t="shared" si="61"/>
        <v>23.78640776699029</v>
      </c>
      <c r="P108" s="424">
        <f t="shared" si="80"/>
        <v>2678</v>
      </c>
      <c r="Q108" s="10">
        <v>686</v>
      </c>
      <c r="R108">
        <v>178</v>
      </c>
      <c r="S108">
        <v>866</v>
      </c>
      <c r="T108">
        <v>2403</v>
      </c>
      <c r="U108" s="66">
        <v>7364</v>
      </c>
      <c r="V108" s="7">
        <v>2785</v>
      </c>
      <c r="W108">
        <v>2493</v>
      </c>
      <c r="Y108"/>
      <c r="Z108"/>
      <c r="AA108"/>
      <c r="AB108"/>
      <c r="AC108"/>
    </row>
    <row r="109" spans="1:29" ht="15">
      <c r="A109" s="405">
        <v>91</v>
      </c>
      <c r="B109" s="414" t="s">
        <v>47</v>
      </c>
      <c r="C109" s="424">
        <f t="shared" si="73"/>
        <v>6416</v>
      </c>
      <c r="D109" s="371">
        <f t="shared" si="74"/>
        <v>83</v>
      </c>
      <c r="E109" s="370">
        <f t="shared" si="56"/>
        <v>1.2936408977556109</v>
      </c>
      <c r="F109" s="371">
        <f t="shared" si="75"/>
        <v>309</v>
      </c>
      <c r="G109" s="370">
        <f t="shared" si="57"/>
        <v>4.8160847880299249</v>
      </c>
      <c r="H109" s="371">
        <f t="shared" si="76"/>
        <v>971</v>
      </c>
      <c r="I109" s="370">
        <f t="shared" si="58"/>
        <v>15.134039900249377</v>
      </c>
      <c r="J109" s="371">
        <f t="shared" si="77"/>
        <v>2741</v>
      </c>
      <c r="K109" s="370">
        <f t="shared" si="59"/>
        <v>42.721321695760601</v>
      </c>
      <c r="L109" s="371">
        <f t="shared" si="78"/>
        <v>1148</v>
      </c>
      <c r="M109" s="370">
        <f t="shared" si="60"/>
        <v>17.892768079800501</v>
      </c>
      <c r="N109" s="371">
        <f t="shared" si="79"/>
        <v>1164</v>
      </c>
      <c r="O109" s="370">
        <f t="shared" si="61"/>
        <v>18.142144638403991</v>
      </c>
      <c r="P109" s="424">
        <f t="shared" si="80"/>
        <v>6416</v>
      </c>
      <c r="Q109" s="10">
        <v>690</v>
      </c>
      <c r="R109">
        <v>48</v>
      </c>
      <c r="S109">
        <v>244</v>
      </c>
      <c r="T109">
        <v>815</v>
      </c>
      <c r="U109" s="66">
        <v>2445</v>
      </c>
      <c r="V109" s="7">
        <v>1287</v>
      </c>
      <c r="W109">
        <v>1363</v>
      </c>
      <c r="Y109"/>
      <c r="Z109"/>
      <c r="AA109"/>
      <c r="AB109"/>
      <c r="AC109"/>
    </row>
    <row r="110" spans="1:29" ht="15">
      <c r="A110" s="405">
        <v>93</v>
      </c>
      <c r="B110" s="414" t="s">
        <v>49</v>
      </c>
      <c r="C110" s="424">
        <f t="shared" si="73"/>
        <v>13929</v>
      </c>
      <c r="D110" s="371">
        <f t="shared" si="74"/>
        <v>173</v>
      </c>
      <c r="E110" s="370">
        <f t="shared" si="56"/>
        <v>1.2420130662646278</v>
      </c>
      <c r="F110" s="371">
        <f t="shared" si="75"/>
        <v>777</v>
      </c>
      <c r="G110" s="370">
        <f t="shared" si="57"/>
        <v>5.5782898987723453</v>
      </c>
      <c r="H110" s="371">
        <f t="shared" si="76"/>
        <v>2280</v>
      </c>
      <c r="I110" s="370">
        <f t="shared" si="58"/>
        <v>16.368727116088735</v>
      </c>
      <c r="J110" s="371">
        <f t="shared" si="77"/>
        <v>6375</v>
      </c>
      <c r="K110" s="370">
        <f t="shared" si="59"/>
        <v>45.767822528537586</v>
      </c>
      <c r="L110" s="371">
        <f t="shared" si="78"/>
        <v>2412</v>
      </c>
      <c r="M110" s="370">
        <f t="shared" si="60"/>
        <v>17.316390264914926</v>
      </c>
      <c r="N110" s="371">
        <f t="shared" si="79"/>
        <v>1912</v>
      </c>
      <c r="O110" s="370">
        <f t="shared" si="61"/>
        <v>13.726757125421782</v>
      </c>
      <c r="P110" s="424">
        <f t="shared" si="80"/>
        <v>13929</v>
      </c>
      <c r="Q110" s="10">
        <v>697</v>
      </c>
      <c r="R110">
        <v>258</v>
      </c>
      <c r="S110">
        <v>1013</v>
      </c>
      <c r="T110">
        <v>2607</v>
      </c>
      <c r="U110" s="66">
        <v>6301</v>
      </c>
      <c r="V110" s="7">
        <v>2585</v>
      </c>
      <c r="W110">
        <v>2268</v>
      </c>
      <c r="Y110"/>
      <c r="Z110"/>
      <c r="AA110"/>
      <c r="AB110"/>
      <c r="AC110"/>
    </row>
    <row r="111" spans="1:29" ht="15">
      <c r="A111" s="405">
        <v>101</v>
      </c>
      <c r="B111" s="414" t="s">
        <v>832</v>
      </c>
      <c r="C111" s="424">
        <f t="shared" si="73"/>
        <v>18494</v>
      </c>
      <c r="D111" s="371">
        <f t="shared" si="74"/>
        <v>219</v>
      </c>
      <c r="E111" s="370">
        <f t="shared" si="56"/>
        <v>1.1841678382178005</v>
      </c>
      <c r="F111" s="371">
        <f t="shared" si="75"/>
        <v>908</v>
      </c>
      <c r="G111" s="370">
        <f t="shared" si="57"/>
        <v>4.9097004433870444</v>
      </c>
      <c r="H111" s="371">
        <f t="shared" si="76"/>
        <v>2723</v>
      </c>
      <c r="I111" s="370">
        <f t="shared" si="58"/>
        <v>14.723694171082514</v>
      </c>
      <c r="J111" s="371">
        <f t="shared" si="77"/>
        <v>7723</v>
      </c>
      <c r="K111" s="370">
        <f t="shared" si="59"/>
        <v>41.759489564182978</v>
      </c>
      <c r="L111" s="371">
        <f t="shared" si="78"/>
        <v>3491</v>
      </c>
      <c r="M111" s="370">
        <f t="shared" si="60"/>
        <v>18.876392343462744</v>
      </c>
      <c r="N111" s="371">
        <f t="shared" si="79"/>
        <v>3430</v>
      </c>
      <c r="O111" s="370">
        <f t="shared" si="61"/>
        <v>18.54655563966692</v>
      </c>
      <c r="P111" s="424">
        <f t="shared" si="80"/>
        <v>18494</v>
      </c>
      <c r="Q111" s="10">
        <v>736</v>
      </c>
      <c r="R111">
        <v>441</v>
      </c>
      <c r="S111">
        <v>1710</v>
      </c>
      <c r="T111">
        <v>4590</v>
      </c>
      <c r="U111" s="66">
        <v>10626</v>
      </c>
      <c r="V111" s="7">
        <v>3783</v>
      </c>
      <c r="W111">
        <v>2788</v>
      </c>
      <c r="Y111"/>
      <c r="Z111"/>
      <c r="AA111"/>
      <c r="AB111"/>
      <c r="AC111"/>
    </row>
    <row r="112" spans="1:29" ht="15">
      <c r="A112" s="405">
        <v>145</v>
      </c>
      <c r="B112" s="414" t="s">
        <v>69</v>
      </c>
      <c r="C112" s="424">
        <f t="shared" si="73"/>
        <v>3623</v>
      </c>
      <c r="D112" s="371">
        <f t="shared" si="74"/>
        <v>33</v>
      </c>
      <c r="E112" s="370">
        <f t="shared" si="56"/>
        <v>0.91084736406293121</v>
      </c>
      <c r="F112" s="371">
        <f t="shared" si="75"/>
        <v>144</v>
      </c>
      <c r="G112" s="370">
        <f t="shared" si="57"/>
        <v>3.9746066795473363</v>
      </c>
      <c r="H112" s="371">
        <f t="shared" si="76"/>
        <v>482</v>
      </c>
      <c r="I112" s="370">
        <f t="shared" si="58"/>
        <v>13.303891802373723</v>
      </c>
      <c r="J112" s="371">
        <f t="shared" si="77"/>
        <v>1473</v>
      </c>
      <c r="K112" s="370">
        <f t="shared" si="59"/>
        <v>40.656914159536292</v>
      </c>
      <c r="L112" s="371">
        <f t="shared" si="78"/>
        <v>722</v>
      </c>
      <c r="M112" s="370">
        <f t="shared" si="60"/>
        <v>19.92823626828595</v>
      </c>
      <c r="N112" s="371">
        <f t="shared" si="79"/>
        <v>769</v>
      </c>
      <c r="O112" s="370">
        <f t="shared" si="61"/>
        <v>21.225503726193761</v>
      </c>
      <c r="P112" s="424">
        <f t="shared" si="80"/>
        <v>3623</v>
      </c>
      <c r="Q112" s="10">
        <v>756</v>
      </c>
      <c r="R112">
        <v>325</v>
      </c>
      <c r="S112">
        <v>1237</v>
      </c>
      <c r="T112">
        <v>3481</v>
      </c>
      <c r="U112" s="66">
        <v>10069</v>
      </c>
      <c r="V112" s="7">
        <v>4029</v>
      </c>
      <c r="W112">
        <v>4205</v>
      </c>
      <c r="Y112"/>
      <c r="Z112"/>
      <c r="AA112"/>
      <c r="AB112"/>
      <c r="AC112"/>
    </row>
    <row r="113" spans="1:29" ht="15">
      <c r="A113" s="405">
        <v>209</v>
      </c>
      <c r="B113" s="414" t="s">
        <v>88</v>
      </c>
      <c r="C113" s="424">
        <f t="shared" si="73"/>
        <v>13546</v>
      </c>
      <c r="D113" s="371">
        <f t="shared" si="74"/>
        <v>146</v>
      </c>
      <c r="E113" s="370">
        <f t="shared" si="56"/>
        <v>1.0778089472907131</v>
      </c>
      <c r="F113" s="371">
        <f t="shared" si="75"/>
        <v>638</v>
      </c>
      <c r="G113" s="370">
        <f t="shared" si="57"/>
        <v>4.7098774545991438</v>
      </c>
      <c r="H113" s="371">
        <f t="shared" si="76"/>
        <v>1861</v>
      </c>
      <c r="I113" s="370">
        <f t="shared" si="58"/>
        <v>13.738372951424774</v>
      </c>
      <c r="J113" s="371">
        <f t="shared" si="77"/>
        <v>6096</v>
      </c>
      <c r="K113" s="370">
        <f t="shared" si="59"/>
        <v>45.002214675919092</v>
      </c>
      <c r="L113" s="371">
        <f t="shared" si="78"/>
        <v>2490</v>
      </c>
      <c r="M113" s="370">
        <f t="shared" si="60"/>
        <v>18.381810128451203</v>
      </c>
      <c r="N113" s="371">
        <f t="shared" si="79"/>
        <v>2315</v>
      </c>
      <c r="O113" s="370">
        <f t="shared" si="61"/>
        <v>17.089915842315072</v>
      </c>
      <c r="P113" s="424">
        <f t="shared" si="80"/>
        <v>13546</v>
      </c>
      <c r="Q113" s="10">
        <v>761</v>
      </c>
      <c r="R113">
        <v>95</v>
      </c>
      <c r="S113">
        <v>392</v>
      </c>
      <c r="T113">
        <v>1053</v>
      </c>
      <c r="U113" s="66">
        <v>3305</v>
      </c>
      <c r="V113" s="7">
        <v>1496</v>
      </c>
      <c r="W113">
        <v>1553</v>
      </c>
      <c r="Y113"/>
      <c r="Z113"/>
      <c r="AA113"/>
      <c r="AB113"/>
      <c r="AC113"/>
    </row>
    <row r="114" spans="1:29" ht="15">
      <c r="A114" s="405">
        <v>282</v>
      </c>
      <c r="B114" s="414" t="s">
        <v>106</v>
      </c>
      <c r="C114" s="424">
        <f t="shared" si="73"/>
        <v>7685</v>
      </c>
      <c r="D114" s="371">
        <f t="shared" si="74"/>
        <v>63</v>
      </c>
      <c r="E114" s="370">
        <f t="shared" si="56"/>
        <v>0.8197787898503579</v>
      </c>
      <c r="F114" s="371">
        <f t="shared" si="75"/>
        <v>237</v>
      </c>
      <c r="G114" s="370">
        <f t="shared" si="57"/>
        <v>3.0839297332465843</v>
      </c>
      <c r="H114" s="371">
        <f t="shared" si="76"/>
        <v>779</v>
      </c>
      <c r="I114" s="370">
        <f t="shared" si="58"/>
        <v>10.136629798308393</v>
      </c>
      <c r="J114" s="371">
        <f t="shared" si="77"/>
        <v>2815</v>
      </c>
      <c r="K114" s="370">
        <f t="shared" si="59"/>
        <v>36.629798308392978</v>
      </c>
      <c r="L114" s="371">
        <f t="shared" si="78"/>
        <v>1625</v>
      </c>
      <c r="M114" s="370">
        <f t="shared" si="60"/>
        <v>21.145087833441771</v>
      </c>
      <c r="N114" s="371">
        <f t="shared" si="79"/>
        <v>2166</v>
      </c>
      <c r="O114" s="370">
        <f t="shared" si="61"/>
        <v>28.184775536759922</v>
      </c>
      <c r="P114" s="424">
        <f t="shared" si="80"/>
        <v>7685</v>
      </c>
      <c r="Q114" s="10">
        <v>789</v>
      </c>
      <c r="R114">
        <v>88</v>
      </c>
      <c r="S114">
        <v>369</v>
      </c>
      <c r="T114">
        <v>1114</v>
      </c>
      <c r="U114" s="66">
        <v>3304</v>
      </c>
      <c r="V114" s="7">
        <v>1813</v>
      </c>
      <c r="W114">
        <v>2290</v>
      </c>
      <c r="Y114"/>
      <c r="Z114"/>
      <c r="AA114"/>
      <c r="AB114"/>
      <c r="AC114"/>
    </row>
    <row r="115" spans="1:29" ht="15">
      <c r="A115" s="405">
        <v>353</v>
      </c>
      <c r="B115" s="414" t="s">
        <v>126</v>
      </c>
      <c r="C115" s="424">
        <f t="shared" si="73"/>
        <v>2718</v>
      </c>
      <c r="D115" s="371">
        <f t="shared" si="74"/>
        <v>39</v>
      </c>
      <c r="E115" s="370">
        <f t="shared" si="56"/>
        <v>1.434878587196468</v>
      </c>
      <c r="F115" s="371">
        <f t="shared" si="75"/>
        <v>120</v>
      </c>
      <c r="G115" s="370">
        <f t="shared" si="57"/>
        <v>4.4150110375275942</v>
      </c>
      <c r="H115" s="371">
        <f t="shared" si="76"/>
        <v>343</v>
      </c>
      <c r="I115" s="370">
        <f t="shared" si="58"/>
        <v>12.619573215599706</v>
      </c>
      <c r="J115" s="371">
        <f t="shared" si="77"/>
        <v>1024</v>
      </c>
      <c r="K115" s="370">
        <f t="shared" si="59"/>
        <v>37.674760853568799</v>
      </c>
      <c r="L115" s="371">
        <f t="shared" si="78"/>
        <v>524</v>
      </c>
      <c r="M115" s="370">
        <f t="shared" si="60"/>
        <v>19.278881530537159</v>
      </c>
      <c r="N115" s="371">
        <f t="shared" si="79"/>
        <v>668</v>
      </c>
      <c r="O115" s="370">
        <f t="shared" si="61"/>
        <v>24.57689477557027</v>
      </c>
      <c r="P115" s="424">
        <f t="shared" si="80"/>
        <v>2718</v>
      </c>
      <c r="Q115" s="10">
        <v>790</v>
      </c>
      <c r="R115">
        <v>452</v>
      </c>
      <c r="S115">
        <v>1798</v>
      </c>
      <c r="T115">
        <v>6078</v>
      </c>
      <c r="U115" s="66">
        <v>12432</v>
      </c>
      <c r="V115" s="7">
        <v>3720</v>
      </c>
      <c r="W115">
        <v>2787</v>
      </c>
      <c r="Y115"/>
      <c r="Z115"/>
      <c r="AA115"/>
      <c r="AB115"/>
      <c r="AC115"/>
    </row>
    <row r="116" spans="1:29" ht="15">
      <c r="A116" s="405">
        <v>364</v>
      </c>
      <c r="B116" s="414" t="s">
        <v>133</v>
      </c>
      <c r="C116" s="424">
        <f t="shared" si="73"/>
        <v>9616</v>
      </c>
      <c r="D116" s="371">
        <f t="shared" si="74"/>
        <v>88</v>
      </c>
      <c r="E116" s="370">
        <f t="shared" si="56"/>
        <v>0.91514143094841938</v>
      </c>
      <c r="F116" s="371">
        <f t="shared" si="75"/>
        <v>441</v>
      </c>
      <c r="G116" s="370">
        <f t="shared" si="57"/>
        <v>4.5861064891846919</v>
      </c>
      <c r="H116" s="371">
        <f t="shared" si="76"/>
        <v>1334</v>
      </c>
      <c r="I116" s="370">
        <f t="shared" si="58"/>
        <v>13.872712146422629</v>
      </c>
      <c r="J116" s="371">
        <f t="shared" si="77"/>
        <v>4092</v>
      </c>
      <c r="K116" s="370">
        <f t="shared" si="59"/>
        <v>42.554076539101501</v>
      </c>
      <c r="L116" s="371">
        <f t="shared" si="78"/>
        <v>1787</v>
      </c>
      <c r="M116" s="370">
        <f t="shared" si="60"/>
        <v>18.583610648918469</v>
      </c>
      <c r="N116" s="371">
        <f t="shared" si="79"/>
        <v>1874</v>
      </c>
      <c r="O116" s="370">
        <f t="shared" si="61"/>
        <v>19.488352745424294</v>
      </c>
      <c r="P116" s="424">
        <f t="shared" si="80"/>
        <v>9616</v>
      </c>
      <c r="Q116" s="10">
        <v>792</v>
      </c>
      <c r="R116">
        <v>32</v>
      </c>
      <c r="S116">
        <v>153</v>
      </c>
      <c r="T116">
        <v>355</v>
      </c>
      <c r="U116" s="66">
        <v>1282</v>
      </c>
      <c r="V116" s="7">
        <v>552</v>
      </c>
      <c r="W116">
        <v>662</v>
      </c>
      <c r="Y116"/>
      <c r="Z116"/>
      <c r="AA116"/>
      <c r="AB116"/>
      <c r="AC116"/>
    </row>
    <row r="117" spans="1:29" ht="15">
      <c r="A117" s="405">
        <v>368</v>
      </c>
      <c r="B117" s="414" t="s">
        <v>135</v>
      </c>
      <c r="C117" s="424">
        <f t="shared" si="73"/>
        <v>6437</v>
      </c>
      <c r="D117" s="371">
        <f t="shared" si="74"/>
        <v>63</v>
      </c>
      <c r="E117" s="370">
        <f t="shared" si="56"/>
        <v>0.97871679353736218</v>
      </c>
      <c r="F117" s="371">
        <f t="shared" si="75"/>
        <v>291</v>
      </c>
      <c r="G117" s="370">
        <f t="shared" si="57"/>
        <v>4.5207394749106724</v>
      </c>
      <c r="H117" s="371">
        <f t="shared" si="76"/>
        <v>881</v>
      </c>
      <c r="I117" s="370">
        <f t="shared" si="58"/>
        <v>13.686499922324064</v>
      </c>
      <c r="J117" s="371">
        <f t="shared" si="77"/>
        <v>2345</v>
      </c>
      <c r="K117" s="370">
        <f t="shared" si="59"/>
        <v>36.43001398166848</v>
      </c>
      <c r="L117" s="371">
        <f t="shared" si="78"/>
        <v>1211</v>
      </c>
      <c r="M117" s="370">
        <f t="shared" si="60"/>
        <v>18.813111697995961</v>
      </c>
      <c r="N117" s="371">
        <f t="shared" si="79"/>
        <v>1646</v>
      </c>
      <c r="O117" s="370">
        <f t="shared" si="61"/>
        <v>25.570918129563463</v>
      </c>
      <c r="P117" s="424">
        <f t="shared" si="80"/>
        <v>6437</v>
      </c>
      <c r="Q117" s="10">
        <v>809</v>
      </c>
      <c r="R117">
        <v>17</v>
      </c>
      <c r="S117">
        <v>128</v>
      </c>
      <c r="T117">
        <v>337</v>
      </c>
      <c r="U117" s="66">
        <v>1238</v>
      </c>
      <c r="V117" s="7">
        <v>789</v>
      </c>
      <c r="W117">
        <v>1084</v>
      </c>
      <c r="Y117"/>
      <c r="Z117"/>
      <c r="AA117"/>
      <c r="AB117"/>
      <c r="AC117"/>
    </row>
    <row r="118" spans="1:29" ht="15">
      <c r="A118" s="405">
        <v>390</v>
      </c>
      <c r="B118" s="414" t="s">
        <v>141</v>
      </c>
      <c r="C118" s="424">
        <f t="shared" si="73"/>
        <v>4371</v>
      </c>
      <c r="D118" s="371">
        <f t="shared" si="74"/>
        <v>67</v>
      </c>
      <c r="E118" s="370">
        <f t="shared" si="56"/>
        <v>1.532830016014642</v>
      </c>
      <c r="F118" s="371">
        <f t="shared" si="75"/>
        <v>238</v>
      </c>
      <c r="G118" s="370">
        <f t="shared" si="57"/>
        <v>5.4449782658430559</v>
      </c>
      <c r="H118" s="371">
        <f t="shared" si="76"/>
        <v>580</v>
      </c>
      <c r="I118" s="370">
        <f t="shared" si="58"/>
        <v>13.269274765499887</v>
      </c>
      <c r="J118" s="371">
        <f t="shared" si="77"/>
        <v>1979</v>
      </c>
      <c r="K118" s="370">
        <f t="shared" si="59"/>
        <v>45.275680622283232</v>
      </c>
      <c r="L118" s="371">
        <f t="shared" si="78"/>
        <v>769</v>
      </c>
      <c r="M118" s="370">
        <f t="shared" si="60"/>
        <v>17.593228094257608</v>
      </c>
      <c r="N118" s="371">
        <f t="shared" si="79"/>
        <v>738</v>
      </c>
      <c r="O118" s="370">
        <f t="shared" si="61"/>
        <v>16.884008236101579</v>
      </c>
      <c r="P118" s="424">
        <f t="shared" si="80"/>
        <v>4371</v>
      </c>
      <c r="Q118" s="10">
        <v>819</v>
      </c>
      <c r="R118">
        <v>33</v>
      </c>
      <c r="S118">
        <v>188</v>
      </c>
      <c r="T118">
        <v>708</v>
      </c>
      <c r="U118" s="66">
        <v>1801</v>
      </c>
      <c r="V118" s="7">
        <v>566</v>
      </c>
      <c r="W118">
        <v>620</v>
      </c>
      <c r="Y118"/>
      <c r="Z118"/>
      <c r="AA118"/>
      <c r="AB118"/>
      <c r="AC118"/>
    </row>
    <row r="119" spans="1:29" ht="15">
      <c r="A119" s="405">
        <v>467</v>
      </c>
      <c r="B119" s="414" t="s">
        <v>151</v>
      </c>
      <c r="C119" s="424">
        <f t="shared" si="73"/>
        <v>4472</v>
      </c>
      <c r="D119" s="371">
        <f t="shared" si="74"/>
        <v>36</v>
      </c>
      <c r="E119" s="370">
        <f t="shared" si="56"/>
        <v>0.80500894454382832</v>
      </c>
      <c r="F119" s="371">
        <f t="shared" si="75"/>
        <v>142</v>
      </c>
      <c r="G119" s="370">
        <f t="shared" si="57"/>
        <v>3.1753130590339893</v>
      </c>
      <c r="H119" s="371">
        <f t="shared" si="76"/>
        <v>509</v>
      </c>
      <c r="I119" s="370">
        <f t="shared" si="58"/>
        <v>11.381932021466906</v>
      </c>
      <c r="J119" s="371">
        <f t="shared" si="77"/>
        <v>1750</v>
      </c>
      <c r="K119" s="370">
        <f t="shared" si="59"/>
        <v>39.132379248658317</v>
      </c>
      <c r="L119" s="371">
        <f t="shared" si="78"/>
        <v>932</v>
      </c>
      <c r="M119" s="370">
        <f t="shared" si="60"/>
        <v>20.840787119856888</v>
      </c>
      <c r="N119" s="371">
        <f t="shared" si="79"/>
        <v>1103</v>
      </c>
      <c r="O119" s="370">
        <f t="shared" si="61"/>
        <v>24.664579606440071</v>
      </c>
      <c r="P119" s="424">
        <f t="shared" si="80"/>
        <v>4472</v>
      </c>
      <c r="Q119" s="10">
        <v>837</v>
      </c>
      <c r="R119">
        <v>1536</v>
      </c>
      <c r="S119">
        <v>6605</v>
      </c>
      <c r="T119">
        <v>20080</v>
      </c>
      <c r="U119" s="66">
        <v>44951</v>
      </c>
      <c r="V119" s="7">
        <v>11964</v>
      </c>
      <c r="W119">
        <v>9710</v>
      </c>
      <c r="Y119"/>
      <c r="Z119"/>
      <c r="AA119"/>
      <c r="AB119"/>
      <c r="AC119"/>
    </row>
    <row r="120" spans="1:29" ht="15">
      <c r="A120" s="405">
        <v>576</v>
      </c>
      <c r="B120" s="414" t="s">
        <v>169</v>
      </c>
      <c r="C120" s="424">
        <f t="shared" si="73"/>
        <v>5798</v>
      </c>
      <c r="D120" s="371">
        <f t="shared" si="74"/>
        <v>70</v>
      </c>
      <c r="E120" s="370">
        <f t="shared" si="56"/>
        <v>1.2073128665056916</v>
      </c>
      <c r="F120" s="371">
        <f t="shared" si="75"/>
        <v>295</v>
      </c>
      <c r="G120" s="370">
        <f t="shared" si="57"/>
        <v>5.0879613659882716</v>
      </c>
      <c r="H120" s="371">
        <f t="shared" si="76"/>
        <v>844</v>
      </c>
      <c r="I120" s="370">
        <f t="shared" si="58"/>
        <v>14.556743704725767</v>
      </c>
      <c r="J120" s="371">
        <f t="shared" si="77"/>
        <v>2460</v>
      </c>
      <c r="K120" s="370">
        <f t="shared" si="59"/>
        <v>42.428423594342881</v>
      </c>
      <c r="L120" s="371">
        <f t="shared" si="78"/>
        <v>1009</v>
      </c>
      <c r="M120" s="370">
        <f t="shared" si="60"/>
        <v>17.402552604346326</v>
      </c>
      <c r="N120" s="371">
        <f t="shared" si="79"/>
        <v>1120</v>
      </c>
      <c r="O120" s="370">
        <f t="shared" si="61"/>
        <v>19.317005864091065</v>
      </c>
      <c r="P120" s="424">
        <f t="shared" si="80"/>
        <v>5798</v>
      </c>
      <c r="Q120" s="10">
        <v>842</v>
      </c>
      <c r="R120">
        <v>78</v>
      </c>
      <c r="S120">
        <v>302</v>
      </c>
      <c r="T120">
        <v>1026</v>
      </c>
      <c r="U120" s="66">
        <v>2206</v>
      </c>
      <c r="V120" s="7">
        <v>807</v>
      </c>
      <c r="W120">
        <v>914</v>
      </c>
      <c r="Y120"/>
      <c r="Z120"/>
      <c r="AA120"/>
      <c r="AB120"/>
      <c r="AC120"/>
    </row>
    <row r="121" spans="1:29" ht="15">
      <c r="A121" s="405">
        <v>642</v>
      </c>
      <c r="B121" s="414" t="s">
        <v>187</v>
      </c>
      <c r="C121" s="424">
        <f t="shared" si="73"/>
        <v>12956</v>
      </c>
      <c r="D121" s="371">
        <f t="shared" si="74"/>
        <v>173</v>
      </c>
      <c r="E121" s="370">
        <f t="shared" si="56"/>
        <v>1.3352886693423895</v>
      </c>
      <c r="F121" s="371">
        <f t="shared" si="75"/>
        <v>600</v>
      </c>
      <c r="G121" s="370">
        <f t="shared" si="57"/>
        <v>4.6310589688175359</v>
      </c>
      <c r="H121" s="371">
        <f t="shared" si="76"/>
        <v>1998</v>
      </c>
      <c r="I121" s="370">
        <f t="shared" si="58"/>
        <v>15.421426366162397</v>
      </c>
      <c r="J121" s="371">
        <f t="shared" si="77"/>
        <v>5525</v>
      </c>
      <c r="K121" s="370">
        <f t="shared" si="59"/>
        <v>42.644334671194812</v>
      </c>
      <c r="L121" s="371">
        <f t="shared" si="78"/>
        <v>2394</v>
      </c>
      <c r="M121" s="370">
        <f t="shared" si="60"/>
        <v>18.477925285581971</v>
      </c>
      <c r="N121" s="371">
        <f t="shared" si="79"/>
        <v>2266</v>
      </c>
      <c r="O121" s="370">
        <f t="shared" si="61"/>
        <v>17.489966038900896</v>
      </c>
      <c r="P121" s="424">
        <f t="shared" si="80"/>
        <v>12956</v>
      </c>
      <c r="Q121" s="10">
        <v>847</v>
      </c>
      <c r="R121">
        <v>260</v>
      </c>
      <c r="S121">
        <v>1524</v>
      </c>
      <c r="T121">
        <v>4529</v>
      </c>
      <c r="U121" s="66">
        <v>11152</v>
      </c>
      <c r="V121" s="7">
        <v>3794</v>
      </c>
      <c r="W121">
        <v>3366</v>
      </c>
      <c r="Y121"/>
      <c r="Z121"/>
      <c r="AA121"/>
      <c r="AB121"/>
      <c r="AC121"/>
    </row>
    <row r="122" spans="1:29" ht="15">
      <c r="A122" s="405">
        <v>679</v>
      </c>
      <c r="B122" s="414" t="s">
        <v>833</v>
      </c>
      <c r="C122" s="424">
        <f t="shared" si="73"/>
        <v>12924</v>
      </c>
      <c r="D122" s="371">
        <f t="shared" si="74"/>
        <v>95</v>
      </c>
      <c r="E122" s="370">
        <f t="shared" si="56"/>
        <v>0.73506654286598583</v>
      </c>
      <c r="F122" s="371">
        <f t="shared" si="75"/>
        <v>459</v>
      </c>
      <c r="G122" s="370">
        <f t="shared" si="57"/>
        <v>3.5515320334261835</v>
      </c>
      <c r="H122" s="371">
        <f t="shared" si="76"/>
        <v>1614</v>
      </c>
      <c r="I122" s="370">
        <f t="shared" si="58"/>
        <v>12.488393686165274</v>
      </c>
      <c r="J122" s="371">
        <f t="shared" si="77"/>
        <v>4814</v>
      </c>
      <c r="K122" s="370">
        <f t="shared" si="59"/>
        <v>37.248529866914268</v>
      </c>
      <c r="L122" s="371">
        <f t="shared" si="78"/>
        <v>2562</v>
      </c>
      <c r="M122" s="370">
        <f t="shared" si="60"/>
        <v>19.823584029712162</v>
      </c>
      <c r="N122" s="371">
        <f t="shared" si="79"/>
        <v>3380</v>
      </c>
      <c r="O122" s="370">
        <f t="shared" si="61"/>
        <v>26.152893840916125</v>
      </c>
      <c r="P122" s="424">
        <f t="shared" si="80"/>
        <v>12924</v>
      </c>
      <c r="Q122" s="10">
        <v>854</v>
      </c>
      <c r="R122">
        <v>199</v>
      </c>
      <c r="S122">
        <v>905</v>
      </c>
      <c r="T122">
        <v>2605</v>
      </c>
      <c r="U122" s="66">
        <v>5922</v>
      </c>
      <c r="V122" s="7">
        <v>1812</v>
      </c>
      <c r="W122">
        <v>1477</v>
      </c>
      <c r="Y122"/>
      <c r="Z122"/>
      <c r="AA122"/>
      <c r="AB122"/>
      <c r="AC122"/>
    </row>
    <row r="123" spans="1:29" ht="15">
      <c r="A123" s="405">
        <v>789</v>
      </c>
      <c r="B123" s="414" t="s">
        <v>232</v>
      </c>
      <c r="C123" s="424">
        <f t="shared" si="73"/>
        <v>8978</v>
      </c>
      <c r="D123" s="371">
        <f t="shared" si="74"/>
        <v>88</v>
      </c>
      <c r="E123" s="370">
        <f t="shared" si="56"/>
        <v>0.98017375807529528</v>
      </c>
      <c r="F123" s="371">
        <f t="shared" si="75"/>
        <v>369</v>
      </c>
      <c r="G123" s="370">
        <f t="shared" si="57"/>
        <v>4.1100467810202721</v>
      </c>
      <c r="H123" s="371">
        <f t="shared" si="76"/>
        <v>1114</v>
      </c>
      <c r="I123" s="370">
        <f t="shared" si="58"/>
        <v>12.408108710180441</v>
      </c>
      <c r="J123" s="371">
        <f t="shared" si="77"/>
        <v>3304</v>
      </c>
      <c r="K123" s="370">
        <f t="shared" si="59"/>
        <v>36.801069280463352</v>
      </c>
      <c r="L123" s="371">
        <f t="shared" si="78"/>
        <v>1813</v>
      </c>
      <c r="M123" s="370">
        <f t="shared" si="60"/>
        <v>20.193807083983071</v>
      </c>
      <c r="N123" s="371">
        <f t="shared" si="79"/>
        <v>2290</v>
      </c>
      <c r="O123" s="370">
        <f t="shared" si="61"/>
        <v>25.506794386277566</v>
      </c>
      <c r="P123" s="424">
        <f t="shared" si="80"/>
        <v>8978</v>
      </c>
      <c r="Q123" s="10">
        <v>856</v>
      </c>
      <c r="R123">
        <v>27</v>
      </c>
      <c r="S123">
        <v>101</v>
      </c>
      <c r="T123">
        <v>371</v>
      </c>
      <c r="U123" s="66">
        <v>1160</v>
      </c>
      <c r="V123" s="7">
        <v>656</v>
      </c>
      <c r="W123">
        <v>798</v>
      </c>
      <c r="Y123"/>
      <c r="Z123"/>
      <c r="AA123"/>
      <c r="AB123"/>
      <c r="AC123"/>
    </row>
    <row r="124" spans="1:29" ht="15">
      <c r="A124" s="405">
        <v>792</v>
      </c>
      <c r="B124" s="414" t="s">
        <v>236</v>
      </c>
      <c r="C124" s="424">
        <f t="shared" si="73"/>
        <v>3036</v>
      </c>
      <c r="D124" s="371">
        <f t="shared" si="74"/>
        <v>32</v>
      </c>
      <c r="E124" s="370">
        <f t="shared" si="56"/>
        <v>1.0540184453227932</v>
      </c>
      <c r="F124" s="371">
        <f t="shared" si="75"/>
        <v>153</v>
      </c>
      <c r="G124" s="370">
        <f t="shared" si="57"/>
        <v>5.0395256916996045</v>
      </c>
      <c r="H124" s="371">
        <f t="shared" si="76"/>
        <v>355</v>
      </c>
      <c r="I124" s="370">
        <f t="shared" si="58"/>
        <v>11.693017127799736</v>
      </c>
      <c r="J124" s="371">
        <f t="shared" si="77"/>
        <v>1282</v>
      </c>
      <c r="K124" s="370">
        <f t="shared" si="59"/>
        <v>42.226613965744406</v>
      </c>
      <c r="L124" s="371">
        <f t="shared" si="78"/>
        <v>552</v>
      </c>
      <c r="M124" s="370">
        <f t="shared" si="60"/>
        <v>18.181818181818183</v>
      </c>
      <c r="N124" s="371">
        <f t="shared" si="79"/>
        <v>662</v>
      </c>
      <c r="O124" s="370">
        <f t="shared" si="61"/>
        <v>21.805006587615281</v>
      </c>
      <c r="P124" s="424">
        <f t="shared" si="80"/>
        <v>3036</v>
      </c>
      <c r="Q124" s="10">
        <v>858</v>
      </c>
      <c r="R124">
        <v>134</v>
      </c>
      <c r="S124">
        <v>583</v>
      </c>
      <c r="T124">
        <v>1822</v>
      </c>
      <c r="U124" s="66">
        <v>4998</v>
      </c>
      <c r="V124" s="7">
        <v>1684</v>
      </c>
      <c r="W124">
        <v>1544</v>
      </c>
      <c r="Y124"/>
      <c r="Z124"/>
      <c r="AA124"/>
      <c r="AB124"/>
      <c r="AC124"/>
    </row>
    <row r="125" spans="1:29" ht="15">
      <c r="A125" s="405">
        <v>809</v>
      </c>
      <c r="B125" s="414" t="s">
        <v>238</v>
      </c>
      <c r="C125" s="424">
        <f t="shared" si="73"/>
        <v>3593</v>
      </c>
      <c r="D125" s="371">
        <f t="shared" si="74"/>
        <v>17</v>
      </c>
      <c r="E125" s="370">
        <f t="shared" si="56"/>
        <v>0.47314222098524911</v>
      </c>
      <c r="F125" s="371">
        <f t="shared" si="75"/>
        <v>128</v>
      </c>
      <c r="G125" s="370">
        <f t="shared" si="57"/>
        <v>3.562482605065405</v>
      </c>
      <c r="H125" s="371">
        <f t="shared" si="76"/>
        <v>337</v>
      </c>
      <c r="I125" s="370">
        <f t="shared" si="58"/>
        <v>9.3793487336487615</v>
      </c>
      <c r="J125" s="371">
        <f t="shared" si="77"/>
        <v>1238</v>
      </c>
      <c r="K125" s="370">
        <f t="shared" si="59"/>
        <v>34.455886445866959</v>
      </c>
      <c r="L125" s="371">
        <f t="shared" si="78"/>
        <v>789</v>
      </c>
      <c r="M125" s="370">
        <f t="shared" si="60"/>
        <v>21.959365432785972</v>
      </c>
      <c r="N125" s="371">
        <f t="shared" si="79"/>
        <v>1084</v>
      </c>
      <c r="O125" s="370">
        <f t="shared" si="61"/>
        <v>30.16977456164765</v>
      </c>
      <c r="P125" s="424">
        <f t="shared" si="80"/>
        <v>3593</v>
      </c>
      <c r="Q125" s="10">
        <v>861</v>
      </c>
      <c r="R125">
        <v>49</v>
      </c>
      <c r="S125">
        <v>223</v>
      </c>
      <c r="T125">
        <v>690</v>
      </c>
      <c r="U125" s="66">
        <v>2273</v>
      </c>
      <c r="V125" s="7">
        <v>1181</v>
      </c>
      <c r="W125">
        <v>1398</v>
      </c>
      <c r="Y125"/>
      <c r="Z125"/>
      <c r="AA125"/>
      <c r="AB125"/>
      <c r="AC125"/>
    </row>
    <row r="126" spans="1:29" ht="15">
      <c r="A126" s="405">
        <v>847</v>
      </c>
      <c r="B126" s="414" t="s">
        <v>246</v>
      </c>
      <c r="C126" s="424">
        <f t="shared" si="73"/>
        <v>24625</v>
      </c>
      <c r="D126" s="371">
        <f t="shared" si="74"/>
        <v>260</v>
      </c>
      <c r="E126" s="370">
        <f t="shared" si="56"/>
        <v>1.0558375634517767</v>
      </c>
      <c r="F126" s="371">
        <f t="shared" si="75"/>
        <v>1524</v>
      </c>
      <c r="G126" s="370">
        <f t="shared" si="57"/>
        <v>6.1888324873096447</v>
      </c>
      <c r="H126" s="371">
        <f t="shared" si="76"/>
        <v>4529</v>
      </c>
      <c r="I126" s="370">
        <f t="shared" si="58"/>
        <v>18.391878172588832</v>
      </c>
      <c r="J126" s="371">
        <f t="shared" si="77"/>
        <v>11152</v>
      </c>
      <c r="K126" s="370">
        <f t="shared" si="59"/>
        <v>45.287309644670046</v>
      </c>
      <c r="L126" s="371">
        <f t="shared" si="78"/>
        <v>3794</v>
      </c>
      <c r="M126" s="370">
        <f t="shared" si="60"/>
        <v>15.407106598984772</v>
      </c>
      <c r="N126" s="371">
        <f t="shared" si="79"/>
        <v>3366</v>
      </c>
      <c r="O126" s="370">
        <f t="shared" si="61"/>
        <v>13.669035532994926</v>
      </c>
      <c r="P126" s="424">
        <f t="shared" si="80"/>
        <v>24625</v>
      </c>
      <c r="Q126" s="10">
        <v>873</v>
      </c>
      <c r="R126">
        <v>108</v>
      </c>
      <c r="S126">
        <v>632</v>
      </c>
      <c r="T126">
        <v>1864</v>
      </c>
      <c r="U126" s="66">
        <v>3051</v>
      </c>
      <c r="V126" s="7">
        <v>757</v>
      </c>
      <c r="W126">
        <v>736</v>
      </c>
      <c r="Y126"/>
      <c r="Z126"/>
      <c r="AA126"/>
      <c r="AB126"/>
      <c r="AC126"/>
    </row>
    <row r="127" spans="1:29" ht="15">
      <c r="A127" s="405">
        <v>856</v>
      </c>
      <c r="B127" s="414" t="s">
        <v>251</v>
      </c>
      <c r="C127" s="424">
        <f t="shared" si="73"/>
        <v>3113</v>
      </c>
      <c r="D127" s="371">
        <f t="shared" si="74"/>
        <v>27</v>
      </c>
      <c r="E127" s="370">
        <f t="shared" si="56"/>
        <v>0.86733054930934783</v>
      </c>
      <c r="F127" s="371">
        <f t="shared" si="75"/>
        <v>101</v>
      </c>
      <c r="G127" s="370">
        <f t="shared" si="57"/>
        <v>3.2444587214905236</v>
      </c>
      <c r="H127" s="371">
        <f t="shared" si="76"/>
        <v>371</v>
      </c>
      <c r="I127" s="370">
        <f t="shared" si="58"/>
        <v>11.917764214584002</v>
      </c>
      <c r="J127" s="371">
        <f t="shared" si="77"/>
        <v>1160</v>
      </c>
      <c r="K127" s="370">
        <f t="shared" si="59"/>
        <v>37.263090266623834</v>
      </c>
      <c r="L127" s="371">
        <f t="shared" si="78"/>
        <v>656</v>
      </c>
      <c r="M127" s="370">
        <f t="shared" si="60"/>
        <v>21.072920012849341</v>
      </c>
      <c r="N127" s="371">
        <f t="shared" si="79"/>
        <v>798</v>
      </c>
      <c r="O127" s="370">
        <f t="shared" si="61"/>
        <v>25.63443623514295</v>
      </c>
      <c r="P127" s="424">
        <f t="shared" si="80"/>
        <v>3113</v>
      </c>
      <c r="Q127" s="10">
        <v>885</v>
      </c>
      <c r="R127">
        <v>66</v>
      </c>
      <c r="S127">
        <v>259</v>
      </c>
      <c r="T127">
        <v>794</v>
      </c>
      <c r="U127" s="66">
        <v>2482</v>
      </c>
      <c r="V127" s="7">
        <v>916</v>
      </c>
      <c r="W127">
        <v>837</v>
      </c>
      <c r="Y127"/>
      <c r="Z127"/>
      <c r="AA127"/>
      <c r="AB127"/>
      <c r="AC127"/>
    </row>
    <row r="128" spans="1:29" ht="15">
      <c r="A128" s="405">
        <v>861</v>
      </c>
      <c r="B128" s="414" t="s">
        <v>255</v>
      </c>
      <c r="C128" s="424">
        <f t="shared" si="73"/>
        <v>5814</v>
      </c>
      <c r="D128" s="371">
        <f t="shared" si="74"/>
        <v>49</v>
      </c>
      <c r="E128" s="370">
        <f t="shared" si="56"/>
        <v>0.84279325765393887</v>
      </c>
      <c r="F128" s="371">
        <f t="shared" si="75"/>
        <v>223</v>
      </c>
      <c r="G128" s="370">
        <f t="shared" si="57"/>
        <v>3.8355693154454764</v>
      </c>
      <c r="H128" s="371">
        <f t="shared" si="76"/>
        <v>690</v>
      </c>
      <c r="I128" s="370">
        <f t="shared" si="58"/>
        <v>11.867905056759547</v>
      </c>
      <c r="J128" s="371">
        <f t="shared" si="77"/>
        <v>2273</v>
      </c>
      <c r="K128" s="370">
        <f t="shared" si="59"/>
        <v>39.095287237702095</v>
      </c>
      <c r="L128" s="371">
        <f t="shared" si="78"/>
        <v>1181</v>
      </c>
      <c r="M128" s="370">
        <f t="shared" si="60"/>
        <v>20.313037495700033</v>
      </c>
      <c r="N128" s="371">
        <f t="shared" si="79"/>
        <v>1398</v>
      </c>
      <c r="O128" s="370">
        <f t="shared" si="61"/>
        <v>24.045407636738904</v>
      </c>
      <c r="P128" s="424">
        <f t="shared" si="80"/>
        <v>5814</v>
      </c>
      <c r="Q128" s="10">
        <v>887</v>
      </c>
      <c r="R128">
        <v>247</v>
      </c>
      <c r="S128">
        <v>1452</v>
      </c>
      <c r="T128">
        <v>4517</v>
      </c>
      <c r="U128" s="66">
        <v>12340</v>
      </c>
      <c r="V128" s="7">
        <v>4504</v>
      </c>
      <c r="W128">
        <v>3939</v>
      </c>
      <c r="Y128"/>
      <c r="Z128"/>
      <c r="AA128"/>
      <c r="AB128"/>
      <c r="AC128"/>
    </row>
    <row r="129" spans="1:29">
      <c r="A129" s="19">
        <v>9</v>
      </c>
      <c r="B129" s="69" t="s">
        <v>764</v>
      </c>
      <c r="C129" s="72">
        <f>SUM(C130:C139)</f>
        <v>901425</v>
      </c>
      <c r="D129" s="71">
        <f>SUM(D130:D139)</f>
        <v>11636</v>
      </c>
      <c r="E129" s="81">
        <f t="shared" si="56"/>
        <v>1.2908450508916438</v>
      </c>
      <c r="F129" s="71">
        <f t="shared" ref="F129:N129" si="81">SUM(F130:F139)</f>
        <v>40668</v>
      </c>
      <c r="G129" s="81">
        <f t="shared" si="57"/>
        <v>4.511523421249688</v>
      </c>
      <c r="H129" s="71">
        <f t="shared" si="81"/>
        <v>119686</v>
      </c>
      <c r="I129" s="81">
        <f t="shared" si="58"/>
        <v>13.277421859833041</v>
      </c>
      <c r="J129" s="71">
        <f t="shared" si="81"/>
        <v>404365</v>
      </c>
      <c r="K129" s="81">
        <f t="shared" si="59"/>
        <v>44.858418614970738</v>
      </c>
      <c r="L129" s="71">
        <f t="shared" si="81"/>
        <v>166752</v>
      </c>
      <c r="M129" s="81">
        <f t="shared" si="60"/>
        <v>18.498710375239206</v>
      </c>
      <c r="N129" s="71">
        <f t="shared" si="81"/>
        <v>158318</v>
      </c>
      <c r="O129" s="82">
        <f t="shared" si="61"/>
        <v>17.56308067781568</v>
      </c>
      <c r="P129" s="302">
        <f>SUM(P130:P139)</f>
        <v>901425</v>
      </c>
      <c r="Q129" s="10">
        <v>890</v>
      </c>
      <c r="R129">
        <v>148</v>
      </c>
      <c r="S129">
        <v>716</v>
      </c>
      <c r="T129">
        <v>2265</v>
      </c>
      <c r="U129" s="66">
        <v>6175</v>
      </c>
      <c r="V129" s="7">
        <v>2713</v>
      </c>
      <c r="W129">
        <v>2839</v>
      </c>
      <c r="Y129"/>
      <c r="Z129"/>
      <c r="AA129"/>
      <c r="AB129"/>
      <c r="AC129"/>
    </row>
    <row r="130" spans="1:29" ht="15">
      <c r="A130" s="414">
        <v>1</v>
      </c>
      <c r="B130" s="414" t="s">
        <v>6</v>
      </c>
      <c r="C130" s="424">
        <f t="shared" ref="C130:C139" si="82">(D130+F130+H130+J130+L130+N130)</f>
        <v>668057</v>
      </c>
      <c r="D130" s="371">
        <f t="shared" ref="D130:D139" si="83">VLOOKUP(A130,$Q$7:$W$131,2,0)</f>
        <v>8889</v>
      </c>
      <c r="E130" s="370">
        <f t="shared" si="56"/>
        <v>1.3305750856588585</v>
      </c>
      <c r="F130" s="371">
        <f t="shared" ref="F130:F139" si="84">VLOOKUP(A130,$Q$7:$W$131,3,0)</f>
        <v>30413</v>
      </c>
      <c r="G130" s="370">
        <f t="shared" si="57"/>
        <v>4.5524558533179054</v>
      </c>
      <c r="H130" s="371">
        <f t="shared" ref="H130:H139" si="85">VLOOKUP(A130,$Q$7:$W$131,4,0)</f>
        <v>90275</v>
      </c>
      <c r="I130" s="370">
        <f t="shared" si="58"/>
        <v>13.513068495652316</v>
      </c>
      <c r="J130" s="371">
        <f t="shared" ref="J130:J139" si="86">VLOOKUP(A130,$Q$7:$W$131,5,0)</f>
        <v>304834</v>
      </c>
      <c r="K130" s="370">
        <f t="shared" si="59"/>
        <v>45.629938762710367</v>
      </c>
      <c r="L130" s="371">
        <f t="shared" ref="L130:L139" si="87">VLOOKUP(A130,$Q$7:$W$131,6,0)</f>
        <v>121409</v>
      </c>
      <c r="M130" s="370">
        <f t="shared" si="60"/>
        <v>18.173449271544197</v>
      </c>
      <c r="N130" s="371">
        <f t="shared" ref="N130:N139" si="88">VLOOKUP(A130,$Q$7:$W$131,7,0)</f>
        <v>112237</v>
      </c>
      <c r="O130" s="370">
        <f t="shared" si="61"/>
        <v>16.800512531116357</v>
      </c>
      <c r="P130" s="424">
        <f t="shared" ref="P130:P139" si="89">(D130+F130+H130+J130+L130+N130)</f>
        <v>668057</v>
      </c>
      <c r="Q130" s="10">
        <v>893</v>
      </c>
      <c r="R130">
        <v>139</v>
      </c>
      <c r="S130">
        <v>761</v>
      </c>
      <c r="T130">
        <v>2190</v>
      </c>
      <c r="U130" s="66">
        <v>4365</v>
      </c>
      <c r="V130" s="7">
        <v>1334</v>
      </c>
      <c r="W130">
        <v>1295</v>
      </c>
      <c r="X130"/>
      <c r="Y130"/>
      <c r="Z130"/>
      <c r="AA130"/>
      <c r="AB130"/>
      <c r="AC130"/>
    </row>
    <row r="131" spans="1:29" ht="15">
      <c r="A131" s="414">
        <v>79</v>
      </c>
      <c r="B131" s="414" t="s">
        <v>41</v>
      </c>
      <c r="C131" s="424">
        <f t="shared" si="82"/>
        <v>18371</v>
      </c>
      <c r="D131" s="371">
        <f t="shared" si="83"/>
        <v>187</v>
      </c>
      <c r="E131" s="370">
        <f t="shared" si="56"/>
        <v>1.017908660388656</v>
      </c>
      <c r="F131" s="371">
        <f t="shared" si="84"/>
        <v>755</v>
      </c>
      <c r="G131" s="370">
        <f t="shared" si="57"/>
        <v>4.1097381742964458</v>
      </c>
      <c r="H131" s="371">
        <f t="shared" si="85"/>
        <v>2292</v>
      </c>
      <c r="I131" s="370">
        <f t="shared" si="58"/>
        <v>12.476185292036361</v>
      </c>
      <c r="J131" s="371">
        <f t="shared" si="86"/>
        <v>7889</v>
      </c>
      <c r="K131" s="370">
        <f t="shared" si="59"/>
        <v>42.942681400032662</v>
      </c>
      <c r="L131" s="371">
        <f t="shared" si="87"/>
        <v>3723</v>
      </c>
      <c r="M131" s="370">
        <f t="shared" si="60"/>
        <v>20.265636056828697</v>
      </c>
      <c r="N131" s="371">
        <f t="shared" si="88"/>
        <v>3525</v>
      </c>
      <c r="O131" s="370">
        <f t="shared" si="61"/>
        <v>19.187850416417181</v>
      </c>
      <c r="P131" s="424">
        <f t="shared" si="89"/>
        <v>18371</v>
      </c>
      <c r="Q131" s="10">
        <v>895</v>
      </c>
      <c r="R131">
        <v>460</v>
      </c>
      <c r="S131">
        <v>1710</v>
      </c>
      <c r="T131">
        <v>5134</v>
      </c>
      <c r="U131" s="66">
        <v>10404</v>
      </c>
      <c r="V131" s="7">
        <v>3148</v>
      </c>
      <c r="W131">
        <v>2356</v>
      </c>
    </row>
    <row r="132" spans="1:29" ht="15">
      <c r="A132" s="414">
        <v>88</v>
      </c>
      <c r="B132" s="414" t="s">
        <v>45</v>
      </c>
      <c r="C132" s="424">
        <f t="shared" si="82"/>
        <v>95462</v>
      </c>
      <c r="D132" s="371">
        <f t="shared" si="83"/>
        <v>1164</v>
      </c>
      <c r="E132" s="370">
        <f t="shared" si="56"/>
        <v>1.2193333473004966</v>
      </c>
      <c r="F132" s="371">
        <f t="shared" si="84"/>
        <v>4526</v>
      </c>
      <c r="G132" s="370">
        <f t="shared" si="57"/>
        <v>4.741153548008632</v>
      </c>
      <c r="H132" s="371">
        <f t="shared" si="85"/>
        <v>13301</v>
      </c>
      <c r="I132" s="370">
        <f t="shared" si="58"/>
        <v>13.933292828560056</v>
      </c>
      <c r="J132" s="371">
        <f t="shared" si="86"/>
        <v>42589</v>
      </c>
      <c r="K132" s="370">
        <f t="shared" si="59"/>
        <v>44.613563512182857</v>
      </c>
      <c r="L132" s="371">
        <f t="shared" si="87"/>
        <v>17437</v>
      </c>
      <c r="M132" s="370">
        <f t="shared" si="60"/>
        <v>18.265906852988621</v>
      </c>
      <c r="N132" s="371">
        <f t="shared" si="88"/>
        <v>16445</v>
      </c>
      <c r="O132" s="370">
        <f t="shared" si="61"/>
        <v>17.226749910959334</v>
      </c>
      <c r="P132" s="424">
        <f t="shared" si="89"/>
        <v>95462</v>
      </c>
    </row>
    <row r="133" spans="1:29" ht="15">
      <c r="A133" s="414">
        <v>129</v>
      </c>
      <c r="B133" s="414" t="s">
        <v>834</v>
      </c>
      <c r="C133" s="424">
        <f t="shared" si="82"/>
        <v>15337</v>
      </c>
      <c r="D133" s="371">
        <f t="shared" si="83"/>
        <v>179</v>
      </c>
      <c r="E133" s="370">
        <f t="shared" si="56"/>
        <v>1.1671122122970594</v>
      </c>
      <c r="F133" s="371">
        <f t="shared" si="84"/>
        <v>539</v>
      </c>
      <c r="G133" s="370">
        <f t="shared" si="57"/>
        <v>3.5143769968051117</v>
      </c>
      <c r="H133" s="371">
        <f t="shared" si="85"/>
        <v>1639</v>
      </c>
      <c r="I133" s="370">
        <f t="shared" si="58"/>
        <v>10.686574949468605</v>
      </c>
      <c r="J133" s="371">
        <f t="shared" si="86"/>
        <v>6076</v>
      </c>
      <c r="K133" s="370">
        <f t="shared" si="59"/>
        <v>39.616613418530349</v>
      </c>
      <c r="L133" s="371">
        <f t="shared" si="87"/>
        <v>3332</v>
      </c>
      <c r="M133" s="370">
        <f t="shared" si="60"/>
        <v>21.725239616613418</v>
      </c>
      <c r="N133" s="371">
        <f t="shared" si="88"/>
        <v>3572</v>
      </c>
      <c r="O133" s="370">
        <f t="shared" si="61"/>
        <v>23.290082806285454</v>
      </c>
      <c r="P133" s="424">
        <f t="shared" si="89"/>
        <v>15337</v>
      </c>
    </row>
    <row r="134" spans="1:29" ht="15">
      <c r="A134" s="414">
        <v>212</v>
      </c>
      <c r="B134" s="414" t="s">
        <v>90</v>
      </c>
      <c r="C134" s="424">
        <f t="shared" si="82"/>
        <v>16857</v>
      </c>
      <c r="D134" s="371">
        <f t="shared" si="83"/>
        <v>146</v>
      </c>
      <c r="E134" s="370">
        <f t="shared" ref="E134:E139" si="90">(D134/P134)*100</f>
        <v>0.86610903482232904</v>
      </c>
      <c r="F134" s="371">
        <f t="shared" si="84"/>
        <v>646</v>
      </c>
      <c r="G134" s="370">
        <f t="shared" ref="G134:G139" si="91">(F134/P134)*100</f>
        <v>3.8322358664056475</v>
      </c>
      <c r="H134" s="371">
        <f t="shared" si="85"/>
        <v>1912</v>
      </c>
      <c r="I134" s="370">
        <f t="shared" ref="I134:I139" si="92">(H134/P134)*100</f>
        <v>11.34246900397461</v>
      </c>
      <c r="J134" s="371">
        <f t="shared" si="86"/>
        <v>7185</v>
      </c>
      <c r="K134" s="370">
        <f t="shared" ref="K134:K139" si="93">(J134/P134)*100</f>
        <v>42.623242569852287</v>
      </c>
      <c r="L134" s="371">
        <f t="shared" si="87"/>
        <v>3566</v>
      </c>
      <c r="M134" s="370">
        <f t="shared" ref="M134:M139" si="94">(L134/P134)*100</f>
        <v>21.154416562852226</v>
      </c>
      <c r="N134" s="371">
        <f t="shared" si="88"/>
        <v>3402</v>
      </c>
      <c r="O134" s="370">
        <f t="shared" ref="O134:O139" si="95">(N134/P134)*100</f>
        <v>20.181526962092899</v>
      </c>
      <c r="P134" s="424">
        <f t="shared" si="89"/>
        <v>16857</v>
      </c>
    </row>
    <row r="135" spans="1:29" ht="15">
      <c r="A135" s="414">
        <v>266</v>
      </c>
      <c r="B135" s="414" t="s">
        <v>104</v>
      </c>
      <c r="C135" s="424">
        <f t="shared" si="82"/>
        <v>15187</v>
      </c>
      <c r="D135" s="371">
        <f t="shared" si="83"/>
        <v>143</v>
      </c>
      <c r="E135" s="370">
        <f t="shared" si="90"/>
        <v>0.94159478501349847</v>
      </c>
      <c r="F135" s="371">
        <f t="shared" si="84"/>
        <v>589</v>
      </c>
      <c r="G135" s="370">
        <f t="shared" si="91"/>
        <v>3.8783169816290251</v>
      </c>
      <c r="H135" s="371">
        <f t="shared" si="85"/>
        <v>1880</v>
      </c>
      <c r="I135" s="370">
        <f t="shared" si="92"/>
        <v>12.379008362415224</v>
      </c>
      <c r="J135" s="371">
        <f t="shared" si="86"/>
        <v>5641</v>
      </c>
      <c r="K135" s="370">
        <f t="shared" si="93"/>
        <v>37.143609666161851</v>
      </c>
      <c r="L135" s="371">
        <f t="shared" si="87"/>
        <v>3029</v>
      </c>
      <c r="M135" s="370">
        <f t="shared" si="94"/>
        <v>19.9446895371041</v>
      </c>
      <c r="N135" s="371">
        <f t="shared" si="88"/>
        <v>3905</v>
      </c>
      <c r="O135" s="370">
        <f t="shared" si="95"/>
        <v>25.712780667676299</v>
      </c>
      <c r="P135" s="424">
        <f t="shared" si="89"/>
        <v>15187</v>
      </c>
    </row>
    <row r="136" spans="1:29" ht="15">
      <c r="A136" s="414">
        <v>308</v>
      </c>
      <c r="B136" s="414" t="s">
        <v>112</v>
      </c>
      <c r="C136" s="424">
        <f t="shared" si="82"/>
        <v>13965</v>
      </c>
      <c r="D136" s="371">
        <f t="shared" si="83"/>
        <v>157</v>
      </c>
      <c r="E136" s="370">
        <f t="shared" si="90"/>
        <v>1.1242391693519513</v>
      </c>
      <c r="F136" s="371">
        <f t="shared" si="84"/>
        <v>629</v>
      </c>
      <c r="G136" s="370">
        <f t="shared" si="91"/>
        <v>4.5041174364482632</v>
      </c>
      <c r="H136" s="371">
        <f t="shared" si="85"/>
        <v>1719</v>
      </c>
      <c r="I136" s="370">
        <f t="shared" si="92"/>
        <v>12.309344790547797</v>
      </c>
      <c r="J136" s="371">
        <f t="shared" si="86"/>
        <v>5981</v>
      </c>
      <c r="K136" s="370">
        <f t="shared" si="93"/>
        <v>42.828499820981023</v>
      </c>
      <c r="L136" s="371">
        <f t="shared" si="87"/>
        <v>2857</v>
      </c>
      <c r="M136" s="370">
        <f t="shared" si="94"/>
        <v>20.458288578589332</v>
      </c>
      <c r="N136" s="371">
        <f t="shared" si="88"/>
        <v>2622</v>
      </c>
      <c r="O136" s="370">
        <f t="shared" si="95"/>
        <v>18.775510204081634</v>
      </c>
      <c r="P136" s="424">
        <f t="shared" si="89"/>
        <v>13965</v>
      </c>
    </row>
    <row r="137" spans="1:29" ht="15">
      <c r="A137" s="414">
        <v>360</v>
      </c>
      <c r="B137" s="414" t="s">
        <v>835</v>
      </c>
      <c r="C137" s="424">
        <f t="shared" si="82"/>
        <v>41930</v>
      </c>
      <c r="D137" s="371">
        <f t="shared" si="83"/>
        <v>600</v>
      </c>
      <c r="E137" s="370">
        <f t="shared" si="90"/>
        <v>1.4309563558311471</v>
      </c>
      <c r="F137" s="371">
        <f t="shared" si="84"/>
        <v>1858</v>
      </c>
      <c r="G137" s="370">
        <f t="shared" si="91"/>
        <v>4.4311948485571193</v>
      </c>
      <c r="H137" s="371">
        <f t="shared" si="85"/>
        <v>4816</v>
      </c>
      <c r="I137" s="370">
        <f t="shared" si="92"/>
        <v>11.485809682804675</v>
      </c>
      <c r="J137" s="371">
        <f t="shared" si="86"/>
        <v>17568</v>
      </c>
      <c r="K137" s="370">
        <f t="shared" si="93"/>
        <v>41.898402098735986</v>
      </c>
      <c r="L137" s="371">
        <f t="shared" si="87"/>
        <v>8225</v>
      </c>
      <c r="M137" s="370">
        <f t="shared" si="94"/>
        <v>19.616026711185309</v>
      </c>
      <c r="N137" s="371">
        <f t="shared" si="88"/>
        <v>8863</v>
      </c>
      <c r="O137" s="370">
        <f t="shared" si="95"/>
        <v>21.137610302885761</v>
      </c>
      <c r="P137" s="424">
        <f t="shared" si="89"/>
        <v>41930</v>
      </c>
    </row>
    <row r="138" spans="1:29" ht="15">
      <c r="A138" s="414">
        <v>380</v>
      </c>
      <c r="B138" s="414" t="s">
        <v>139</v>
      </c>
      <c r="C138" s="424">
        <f t="shared" si="82"/>
        <v>9181</v>
      </c>
      <c r="D138" s="371">
        <f t="shared" si="83"/>
        <v>97</v>
      </c>
      <c r="E138" s="370">
        <f t="shared" si="90"/>
        <v>1.056529789783248</v>
      </c>
      <c r="F138" s="371">
        <f t="shared" si="84"/>
        <v>381</v>
      </c>
      <c r="G138" s="370">
        <f t="shared" si="91"/>
        <v>4.1498747413135826</v>
      </c>
      <c r="H138" s="371">
        <f t="shared" si="85"/>
        <v>1015</v>
      </c>
      <c r="I138" s="370">
        <f t="shared" si="92"/>
        <v>11.055440583814399</v>
      </c>
      <c r="J138" s="371">
        <f t="shared" si="86"/>
        <v>3580</v>
      </c>
      <c r="K138" s="370">
        <f t="shared" si="93"/>
        <v>38.993573684783797</v>
      </c>
      <c r="L138" s="371">
        <f t="shared" si="87"/>
        <v>1824</v>
      </c>
      <c r="M138" s="370">
        <f t="shared" si="94"/>
        <v>19.867116871800459</v>
      </c>
      <c r="N138" s="371">
        <f t="shared" si="88"/>
        <v>2284</v>
      </c>
      <c r="O138" s="370">
        <f t="shared" si="95"/>
        <v>24.877464328504519</v>
      </c>
      <c r="P138" s="424">
        <f t="shared" si="89"/>
        <v>9181</v>
      </c>
    </row>
    <row r="139" spans="1:29" ht="15">
      <c r="A139" s="414">
        <v>631</v>
      </c>
      <c r="B139" s="414" t="s">
        <v>185</v>
      </c>
      <c r="C139" s="424">
        <f t="shared" si="82"/>
        <v>7078</v>
      </c>
      <c r="D139" s="371">
        <f t="shared" si="83"/>
        <v>74</v>
      </c>
      <c r="E139" s="370">
        <f t="shared" si="90"/>
        <v>1.0454930771404352</v>
      </c>
      <c r="F139" s="371">
        <f t="shared" si="84"/>
        <v>332</v>
      </c>
      <c r="G139" s="370">
        <f t="shared" si="91"/>
        <v>4.6905905623057365</v>
      </c>
      <c r="H139" s="371">
        <f t="shared" si="85"/>
        <v>837</v>
      </c>
      <c r="I139" s="370">
        <f t="shared" si="92"/>
        <v>11.825374399547893</v>
      </c>
      <c r="J139" s="371">
        <f t="shared" si="86"/>
        <v>3022</v>
      </c>
      <c r="K139" s="370">
        <f t="shared" si="93"/>
        <v>42.695676744843176</v>
      </c>
      <c r="L139" s="371">
        <f t="shared" si="87"/>
        <v>1350</v>
      </c>
      <c r="M139" s="370">
        <f t="shared" si="94"/>
        <v>19.073184515399831</v>
      </c>
      <c r="N139" s="371">
        <f t="shared" si="88"/>
        <v>1463</v>
      </c>
      <c r="O139" s="370">
        <f t="shared" si="95"/>
        <v>20.669680700762928</v>
      </c>
      <c r="P139" s="424">
        <f t="shared" si="89"/>
        <v>7078</v>
      </c>
    </row>
    <row r="140" spans="1:29">
      <c r="B140" s="65"/>
    </row>
    <row r="141" spans="1:29">
      <c r="A141" s="250" t="s">
        <v>440</v>
      </c>
      <c r="B141" s="939" t="str">
        <f>'1. Población_Afiliada_Regimen'!B140</f>
        <v>SISPRO-BODEGA DE DATOS DICIEMBRE 2020</v>
      </c>
      <c r="C141" s="939"/>
    </row>
    <row r="142" spans="1:29">
      <c r="A142" s="252"/>
      <c r="B142" s="939" t="str">
        <f>'1. Población_Afiliada_Regimen'!B141</f>
        <v>PROYECCIÓN DANE 2020</v>
      </c>
      <c r="C142" s="939"/>
    </row>
    <row r="143" spans="1:29">
      <c r="A143" s="253" t="s">
        <v>443</v>
      </c>
      <c r="B143" s="940" t="s">
        <v>444</v>
      </c>
      <c r="C143" s="940"/>
    </row>
    <row r="144" spans="1:29">
      <c r="B144" s="64"/>
    </row>
    <row r="145" spans="2:2">
      <c r="B145" s="62"/>
    </row>
  </sheetData>
  <sheetProtection autoFilter="0"/>
  <mergeCells count="9">
    <mergeCell ref="B142:C142"/>
    <mergeCell ref="B143:C143"/>
    <mergeCell ref="D1:O1"/>
    <mergeCell ref="A2:A5"/>
    <mergeCell ref="P2:P4"/>
    <mergeCell ref="D2:O3"/>
    <mergeCell ref="C2:C4"/>
    <mergeCell ref="B2:B4"/>
    <mergeCell ref="B141:C141"/>
  </mergeCells>
  <pageMargins left="0.75" right="0.75" top="1" bottom="1" header="0" footer="0"/>
  <pageSetup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CC00"/>
  </sheetPr>
  <dimension ref="A1:AC145"/>
  <sheetViews>
    <sheetView showGridLines="0" zoomScale="90" zoomScaleNormal="90" workbookViewId="0">
      <pane xSplit="2" ySplit="5" topLeftCell="G6" activePane="bottomRight" state="frozen"/>
      <selection pane="topRight" activeCell="C1" sqref="C1"/>
      <selection pane="bottomLeft" activeCell="A6" sqref="A6"/>
      <selection pane="bottomRight" activeCell="P5" sqref="P5"/>
    </sheetView>
  </sheetViews>
  <sheetFormatPr baseColWidth="10" defaultColWidth="11.42578125" defaultRowHeight="12.75"/>
  <cols>
    <col min="1" max="1" width="10.7109375" hidden="1" customWidth="1"/>
    <col min="2" max="2" width="20.140625" style="61" customWidth="1"/>
    <col min="3" max="15" width="11.42578125" style="66"/>
    <col min="16" max="16" width="11.140625" style="66" bestFit="1" customWidth="1"/>
    <col min="17" max="17" width="9.85546875" style="66" hidden="1" customWidth="1"/>
    <col min="18" max="19" width="6.7109375" style="66" hidden="1" customWidth="1"/>
    <col min="20" max="20" width="7.7109375" style="66" hidden="1" customWidth="1"/>
    <col min="21" max="21" width="8.85546875" style="66" hidden="1" customWidth="1"/>
    <col min="22" max="22" width="7.7109375" style="66" hidden="1" customWidth="1"/>
    <col min="23" max="23" width="12.5703125" style="66" hidden="1" customWidth="1"/>
    <col min="24" max="16384" width="11.42578125" style="66"/>
  </cols>
  <sheetData>
    <row r="1" spans="1:29" ht="90.75" customHeight="1">
      <c r="A1" s="231"/>
      <c r="B1" s="232"/>
      <c r="C1" s="1034" t="s">
        <v>1013</v>
      </c>
      <c r="D1" s="1034"/>
      <c r="E1" s="1034"/>
      <c r="F1" s="1034"/>
      <c r="G1" s="1034"/>
      <c r="H1" s="1034"/>
      <c r="I1" s="1034"/>
      <c r="J1" s="1034"/>
      <c r="K1" s="1034"/>
      <c r="L1" s="1034"/>
      <c r="M1" s="1034"/>
      <c r="N1" s="1034"/>
      <c r="O1" s="1034"/>
      <c r="P1" s="818" t="str">
        <f>UPPER((TEXT('1. Población_Afiliada_Regimen'!C1,"mmmm yyyy")))</f>
        <v>DICIEMBRE 2020</v>
      </c>
    </row>
    <row r="2" spans="1:29">
      <c r="A2" s="1023"/>
      <c r="B2" s="1033" t="s">
        <v>787</v>
      </c>
      <c r="C2" s="1031" t="s">
        <v>1000</v>
      </c>
      <c r="D2" s="1025" t="s">
        <v>1001</v>
      </c>
      <c r="E2" s="1026"/>
      <c r="F2" s="1026"/>
      <c r="G2" s="1026"/>
      <c r="H2" s="1026"/>
      <c r="I2" s="1026"/>
      <c r="J2" s="1026"/>
      <c r="K2" s="1026"/>
      <c r="L2" s="1026"/>
      <c r="M2" s="1026"/>
      <c r="N2" s="1026"/>
      <c r="O2" s="1027"/>
      <c r="P2" s="1035" t="s">
        <v>1002</v>
      </c>
    </row>
    <row r="3" spans="1:29" ht="12.75" customHeight="1">
      <c r="A3" s="1023"/>
      <c r="B3" s="1033"/>
      <c r="C3" s="1032"/>
      <c r="D3" s="1028"/>
      <c r="E3" s="1029"/>
      <c r="F3" s="1029"/>
      <c r="G3" s="1029"/>
      <c r="H3" s="1029"/>
      <c r="I3" s="1029"/>
      <c r="J3" s="1029"/>
      <c r="K3" s="1029"/>
      <c r="L3" s="1029"/>
      <c r="M3" s="1029"/>
      <c r="N3" s="1029"/>
      <c r="O3" s="1030"/>
      <c r="P3" s="1036"/>
    </row>
    <row r="4" spans="1:29" ht="18.75" customHeight="1">
      <c r="A4" s="1023"/>
      <c r="B4" s="1033"/>
      <c r="C4" s="1032"/>
      <c r="D4" s="734" t="s">
        <v>1003</v>
      </c>
      <c r="E4" s="734" t="s">
        <v>499</v>
      </c>
      <c r="F4" s="734" t="s">
        <v>1004</v>
      </c>
      <c r="G4" s="734" t="s">
        <v>499</v>
      </c>
      <c r="H4" s="734" t="s">
        <v>1005</v>
      </c>
      <c r="I4" s="734" t="s">
        <v>499</v>
      </c>
      <c r="J4" s="734" t="s">
        <v>1006</v>
      </c>
      <c r="K4" s="734" t="s">
        <v>499</v>
      </c>
      <c r="L4" s="734" t="s">
        <v>1007</v>
      </c>
      <c r="M4" s="734" t="s">
        <v>499</v>
      </c>
      <c r="N4" s="734" t="s">
        <v>1008</v>
      </c>
      <c r="O4" s="734" t="s">
        <v>499</v>
      </c>
      <c r="P4" s="1037"/>
    </row>
    <row r="5" spans="1:29" ht="20.25" customHeight="1">
      <c r="A5" s="1023"/>
      <c r="B5" s="735" t="s">
        <v>807</v>
      </c>
      <c r="C5" s="736">
        <f>SUM(C6+C13+C20+C32+C43+C63+C81+C105+C129)</f>
        <v>4036469</v>
      </c>
      <c r="D5" s="736">
        <f t="shared" ref="D5:N5" si="0">SUM(D6+D13+D20+D32+D43+D63+D81+D105+D129)</f>
        <v>32714</v>
      </c>
      <c r="E5" s="737">
        <f>(D5/P5)*100</f>
        <v>0.81046082603384284</v>
      </c>
      <c r="F5" s="736">
        <f t="shared" si="0"/>
        <v>158128</v>
      </c>
      <c r="G5" s="738">
        <f>(F5/P5)*100</f>
        <v>3.917483325153742</v>
      </c>
      <c r="H5" s="736">
        <f t="shared" si="0"/>
        <v>456517</v>
      </c>
      <c r="I5" s="737">
        <f>(H5/P5)*100</f>
        <v>11.309810629042364</v>
      </c>
      <c r="J5" s="736">
        <f t="shared" si="0"/>
        <v>2023438</v>
      </c>
      <c r="K5" s="739">
        <f>(J5/P5)*100</f>
        <v>50.128912175468209</v>
      </c>
      <c r="L5" s="736">
        <f t="shared" si="0"/>
        <v>748677</v>
      </c>
      <c r="M5" s="739">
        <f>(L5/P5)*100</f>
        <v>18.547819889115956</v>
      </c>
      <c r="N5" s="736">
        <f t="shared" si="0"/>
        <v>616995</v>
      </c>
      <c r="O5" s="740">
        <f>(N5/P5)*100</f>
        <v>15.285513155185882</v>
      </c>
      <c r="P5" s="817">
        <f>+P6+P13+P20+P32+P43+P63+P81+P105+P129</f>
        <v>4036469</v>
      </c>
      <c r="R5" s="78">
        <v>0</v>
      </c>
      <c r="S5" s="78">
        <v>1</v>
      </c>
      <c r="T5" s="79" t="s">
        <v>681</v>
      </c>
      <c r="U5" s="79" t="s">
        <v>1009</v>
      </c>
      <c r="V5" s="79" t="s">
        <v>1010</v>
      </c>
      <c r="W5" s="79" t="s">
        <v>1011</v>
      </c>
    </row>
    <row r="6" spans="1:29" ht="24.75" customHeight="1" thickBot="1">
      <c r="A6" s="19">
        <v>1</v>
      </c>
      <c r="B6" s="69" t="s">
        <v>290</v>
      </c>
      <c r="C6" s="70">
        <f>SUM(C7:C12)</f>
        <v>27515</v>
      </c>
      <c r="D6" s="70">
        <f>SUM(D7:D12)</f>
        <v>251</v>
      </c>
      <c r="E6" s="80">
        <f t="shared" ref="E6:E69" si="1">(D6/P6)*100</f>
        <v>0.91222969289478462</v>
      </c>
      <c r="F6" s="70">
        <f t="shared" ref="F6:N6" si="2">SUM(F7:F12)</f>
        <v>1120</v>
      </c>
      <c r="G6" s="80">
        <f t="shared" ref="G6:G69" si="3">(F6/P6)*100</f>
        <v>4.0705069961838998</v>
      </c>
      <c r="H6" s="70">
        <f t="shared" si="2"/>
        <v>3529</v>
      </c>
      <c r="I6" s="80">
        <f t="shared" ref="I6:I69" si="4">(H6/P6)*100</f>
        <v>12.825731419225878</v>
      </c>
      <c r="J6" s="70">
        <f t="shared" si="2"/>
        <v>15062</v>
      </c>
      <c r="K6" s="80">
        <f t="shared" ref="K6:K69" si="5">(J6/P6)*100</f>
        <v>54.741050336180265</v>
      </c>
      <c r="L6" s="70">
        <f t="shared" si="2"/>
        <v>5198</v>
      </c>
      <c r="M6" s="80">
        <f t="shared" ref="M6:M69" si="6">(L6/P6)*100</f>
        <v>18.891513719789206</v>
      </c>
      <c r="N6" s="70">
        <f t="shared" si="2"/>
        <v>2355</v>
      </c>
      <c r="O6" s="80">
        <f t="shared" ref="O6:O69" si="7">(N6/P6)*100</f>
        <v>8.5589678357259675</v>
      </c>
      <c r="P6" s="92">
        <f>SUM(P7:P12)</f>
        <v>27515</v>
      </c>
      <c r="Q6" s="73" t="s">
        <v>1012</v>
      </c>
      <c r="R6" s="74" t="s">
        <v>1003</v>
      </c>
      <c r="S6" s="74" t="s">
        <v>1004</v>
      </c>
      <c r="T6" s="74" t="s">
        <v>1005</v>
      </c>
      <c r="U6" s="74" t="s">
        <v>1006</v>
      </c>
      <c r="V6" s="74" t="s">
        <v>1007</v>
      </c>
      <c r="W6" s="74" t="s">
        <v>1008</v>
      </c>
      <c r="Y6"/>
      <c r="Z6"/>
      <c r="AA6"/>
      <c r="AB6"/>
      <c r="AC6"/>
    </row>
    <row r="7" spans="1:29" ht="15">
      <c r="A7" s="414">
        <v>142</v>
      </c>
      <c r="B7" s="414" t="s">
        <v>67</v>
      </c>
      <c r="C7" s="424">
        <f t="shared" ref="C7:C12" si="8">(D7+F7+H7+J7+L7+N7)</f>
        <v>806</v>
      </c>
      <c r="D7" s="371">
        <f t="shared" ref="D7:D12" si="9">VLOOKUP(A7,$Q$7:$W$131,2,0)</f>
        <v>4</v>
      </c>
      <c r="E7" s="370">
        <f t="shared" si="1"/>
        <v>0.49627791563275436</v>
      </c>
      <c r="F7" s="371">
        <f t="shared" ref="F7:F12" si="10">VLOOKUP(A7,$Q$7:$W$131,3,0)</f>
        <v>21</v>
      </c>
      <c r="G7" s="370">
        <f t="shared" si="3"/>
        <v>2.6054590570719602</v>
      </c>
      <c r="H7" s="371">
        <f t="shared" ref="H7:H12" si="11">VLOOKUP(A7,$Q$7:$W$131,4,0)</f>
        <v>100</v>
      </c>
      <c r="I7" s="370">
        <f t="shared" si="4"/>
        <v>12.406947890818859</v>
      </c>
      <c r="J7" s="371">
        <f t="shared" ref="J7:J12" si="12">VLOOKUP(A7,$Q$7:$W$131,5,0)</f>
        <v>341</v>
      </c>
      <c r="K7" s="370">
        <f t="shared" si="5"/>
        <v>42.307692307692307</v>
      </c>
      <c r="L7" s="371">
        <f t="shared" ref="L7:L12" si="13">VLOOKUP(A7,$Q$7:$W$131,6,0)</f>
        <v>164</v>
      </c>
      <c r="M7" s="370">
        <f t="shared" si="6"/>
        <v>20.347394540942929</v>
      </c>
      <c r="N7" s="371">
        <f t="shared" ref="N7:N12" si="14">VLOOKUP(A7,$Q$7:$W$131,7,0)</f>
        <v>176</v>
      </c>
      <c r="O7" s="370">
        <f t="shared" si="7"/>
        <v>21.836228287841191</v>
      </c>
      <c r="P7" s="424">
        <f>(D7+F7+H7+J7+L7+N7)</f>
        <v>806</v>
      </c>
      <c r="Q7" s="10">
        <v>1</v>
      </c>
      <c r="R7">
        <v>15641</v>
      </c>
      <c r="S7">
        <v>77953</v>
      </c>
      <c r="T7">
        <v>223206</v>
      </c>
      <c r="U7" s="66">
        <v>1041670</v>
      </c>
      <c r="V7" s="7">
        <v>391497</v>
      </c>
      <c r="W7">
        <v>345766</v>
      </c>
      <c r="Y7"/>
      <c r="Z7"/>
      <c r="AA7"/>
      <c r="AB7"/>
      <c r="AC7"/>
    </row>
    <row r="8" spans="1:29" ht="15">
      <c r="A8" s="414">
        <v>425</v>
      </c>
      <c r="B8" s="414" t="s">
        <v>147</v>
      </c>
      <c r="C8" s="424">
        <f t="shared" si="8"/>
        <v>1890</v>
      </c>
      <c r="D8" s="371">
        <f t="shared" si="9"/>
        <v>16</v>
      </c>
      <c r="E8" s="370">
        <f t="shared" si="1"/>
        <v>0.84656084656084662</v>
      </c>
      <c r="F8" s="371">
        <f t="shared" si="10"/>
        <v>87</v>
      </c>
      <c r="G8" s="370">
        <f t="shared" si="3"/>
        <v>4.6031746031746037</v>
      </c>
      <c r="H8" s="371">
        <f t="shared" si="11"/>
        <v>250</v>
      </c>
      <c r="I8" s="370">
        <f t="shared" si="4"/>
        <v>13.227513227513226</v>
      </c>
      <c r="J8" s="371">
        <f t="shared" si="12"/>
        <v>1020</v>
      </c>
      <c r="K8" s="370">
        <f t="shared" si="5"/>
        <v>53.968253968253968</v>
      </c>
      <c r="L8" s="371">
        <f t="shared" si="13"/>
        <v>329</v>
      </c>
      <c r="M8" s="370">
        <f t="shared" si="6"/>
        <v>17.407407407407408</v>
      </c>
      <c r="N8" s="371">
        <f t="shared" si="14"/>
        <v>188</v>
      </c>
      <c r="O8" s="370">
        <f t="shared" si="7"/>
        <v>9.9470899470899479</v>
      </c>
      <c r="P8" s="424">
        <f t="shared" ref="P8:P71" si="15">(D8+F8+H8+J8+L8+N8)</f>
        <v>1890</v>
      </c>
      <c r="Q8" s="10">
        <v>2</v>
      </c>
      <c r="R8">
        <v>23</v>
      </c>
      <c r="S8">
        <v>86</v>
      </c>
      <c r="T8">
        <v>323</v>
      </c>
      <c r="U8" s="66">
        <v>1276</v>
      </c>
      <c r="V8" s="7">
        <v>506</v>
      </c>
      <c r="W8">
        <v>459</v>
      </c>
      <c r="Y8"/>
      <c r="Z8"/>
      <c r="AA8"/>
      <c r="AB8"/>
      <c r="AC8"/>
    </row>
    <row r="9" spans="1:29" ht="15">
      <c r="A9" s="414">
        <v>579</v>
      </c>
      <c r="B9" s="414" t="s">
        <v>171</v>
      </c>
      <c r="C9" s="424">
        <f t="shared" si="8"/>
        <v>16278</v>
      </c>
      <c r="D9" s="371">
        <f t="shared" si="9"/>
        <v>147</v>
      </c>
      <c r="E9" s="370">
        <f t="shared" si="1"/>
        <v>0.90305934389974196</v>
      </c>
      <c r="F9" s="371">
        <f t="shared" si="10"/>
        <v>674</v>
      </c>
      <c r="G9" s="370">
        <f t="shared" si="3"/>
        <v>4.1405578080845311</v>
      </c>
      <c r="H9" s="371">
        <f t="shared" si="11"/>
        <v>2169</v>
      </c>
      <c r="I9" s="370">
        <f t="shared" si="4"/>
        <v>13.324732768153336</v>
      </c>
      <c r="J9" s="371">
        <f t="shared" si="12"/>
        <v>8615</v>
      </c>
      <c r="K9" s="370">
        <f t="shared" si="5"/>
        <v>52.924192161199166</v>
      </c>
      <c r="L9" s="371">
        <f t="shared" si="13"/>
        <v>3210</v>
      </c>
      <c r="M9" s="370">
        <f t="shared" si="6"/>
        <v>19.719867305565796</v>
      </c>
      <c r="N9" s="371">
        <f t="shared" si="14"/>
        <v>1463</v>
      </c>
      <c r="O9" s="370">
        <f t="shared" si="7"/>
        <v>8.9875906130974315</v>
      </c>
      <c r="P9" s="424">
        <f t="shared" si="15"/>
        <v>16278</v>
      </c>
      <c r="Q9" s="10">
        <v>4</v>
      </c>
      <c r="R9"/>
      <c r="S9">
        <v>12</v>
      </c>
      <c r="T9">
        <v>22</v>
      </c>
      <c r="U9" s="66">
        <v>138</v>
      </c>
      <c r="V9" s="7">
        <v>51</v>
      </c>
      <c r="W9">
        <v>43</v>
      </c>
      <c r="Y9"/>
      <c r="Z9"/>
      <c r="AA9"/>
      <c r="AB9"/>
      <c r="AC9"/>
    </row>
    <row r="10" spans="1:29" ht="15">
      <c r="A10" s="414">
        <v>585</v>
      </c>
      <c r="B10" s="414" t="s">
        <v>173</v>
      </c>
      <c r="C10" s="424">
        <f t="shared" si="8"/>
        <v>3140</v>
      </c>
      <c r="D10" s="371">
        <f t="shared" si="9"/>
        <v>17</v>
      </c>
      <c r="E10" s="370">
        <f t="shared" si="1"/>
        <v>0.54140127388535031</v>
      </c>
      <c r="F10" s="371">
        <f t="shared" si="10"/>
        <v>105</v>
      </c>
      <c r="G10" s="370">
        <f t="shared" si="3"/>
        <v>3.3439490445859872</v>
      </c>
      <c r="H10" s="371">
        <f t="shared" si="11"/>
        <v>363</v>
      </c>
      <c r="I10" s="370">
        <f t="shared" si="4"/>
        <v>11.560509554140127</v>
      </c>
      <c r="J10" s="371">
        <f t="shared" si="12"/>
        <v>1667</v>
      </c>
      <c r="K10" s="370">
        <f t="shared" si="5"/>
        <v>53.089171974522301</v>
      </c>
      <c r="L10" s="371">
        <f t="shared" si="13"/>
        <v>674</v>
      </c>
      <c r="M10" s="370">
        <f t="shared" si="6"/>
        <v>21.464968152866241</v>
      </c>
      <c r="N10" s="371">
        <f t="shared" si="14"/>
        <v>314</v>
      </c>
      <c r="O10" s="370">
        <f t="shared" si="7"/>
        <v>10</v>
      </c>
      <c r="P10" s="424">
        <f t="shared" si="15"/>
        <v>3140</v>
      </c>
      <c r="Q10" s="10">
        <v>21</v>
      </c>
      <c r="R10">
        <v>4</v>
      </c>
      <c r="S10">
        <v>22</v>
      </c>
      <c r="T10">
        <v>59</v>
      </c>
      <c r="U10" s="66">
        <v>258</v>
      </c>
      <c r="V10" s="7">
        <v>78</v>
      </c>
      <c r="W10">
        <v>75</v>
      </c>
      <c r="Y10"/>
      <c r="Z10"/>
      <c r="AA10"/>
      <c r="AB10"/>
      <c r="AC10"/>
    </row>
    <row r="11" spans="1:29" ht="15">
      <c r="A11" s="414">
        <v>591</v>
      </c>
      <c r="B11" s="414" t="s">
        <v>175</v>
      </c>
      <c r="C11" s="424">
        <f t="shared" si="8"/>
        <v>4160</v>
      </c>
      <c r="D11" s="371">
        <f t="shared" si="9"/>
        <v>52</v>
      </c>
      <c r="E11" s="370">
        <f t="shared" si="1"/>
        <v>1.25</v>
      </c>
      <c r="F11" s="371">
        <f t="shared" si="10"/>
        <v>209</v>
      </c>
      <c r="G11" s="370">
        <f t="shared" si="3"/>
        <v>5.0240384615384617</v>
      </c>
      <c r="H11" s="371">
        <f t="shared" si="11"/>
        <v>560</v>
      </c>
      <c r="I11" s="370">
        <f t="shared" si="4"/>
        <v>13.461538461538462</v>
      </c>
      <c r="J11" s="371">
        <f t="shared" si="12"/>
        <v>2542</v>
      </c>
      <c r="K11" s="370">
        <f t="shared" si="5"/>
        <v>61.105769230769234</v>
      </c>
      <c r="L11" s="371">
        <f t="shared" si="13"/>
        <v>620</v>
      </c>
      <c r="M11" s="370">
        <f t="shared" si="6"/>
        <v>14.903846153846153</v>
      </c>
      <c r="N11" s="371">
        <f t="shared" si="14"/>
        <v>177</v>
      </c>
      <c r="O11" s="370">
        <f t="shared" si="7"/>
        <v>4.2548076923076925</v>
      </c>
      <c r="P11" s="424">
        <f t="shared" si="15"/>
        <v>4160</v>
      </c>
      <c r="Q11" s="10">
        <v>30</v>
      </c>
      <c r="R11">
        <v>134</v>
      </c>
      <c r="S11">
        <v>556</v>
      </c>
      <c r="T11">
        <v>1787</v>
      </c>
      <c r="U11" s="66">
        <v>7631</v>
      </c>
      <c r="V11" s="7">
        <v>2751</v>
      </c>
      <c r="W11">
        <v>1660</v>
      </c>
      <c r="Y11"/>
      <c r="Z11"/>
      <c r="AA11"/>
      <c r="AB11"/>
      <c r="AC11"/>
    </row>
    <row r="12" spans="1:29" ht="15.75" thickBot="1">
      <c r="A12" s="414">
        <v>893</v>
      </c>
      <c r="B12" s="414" t="s">
        <v>265</v>
      </c>
      <c r="C12" s="424">
        <f t="shared" si="8"/>
        <v>1241</v>
      </c>
      <c r="D12" s="371">
        <f t="shared" si="9"/>
        <v>15</v>
      </c>
      <c r="E12" s="370">
        <f t="shared" si="1"/>
        <v>1.2087026591458501</v>
      </c>
      <c r="F12" s="371">
        <f t="shared" si="10"/>
        <v>24</v>
      </c>
      <c r="G12" s="370">
        <f t="shared" si="3"/>
        <v>1.9339242546333604</v>
      </c>
      <c r="H12" s="371">
        <f t="shared" si="11"/>
        <v>87</v>
      </c>
      <c r="I12" s="370">
        <f t="shared" si="4"/>
        <v>7.0104754230459312</v>
      </c>
      <c r="J12" s="371">
        <f t="shared" si="12"/>
        <v>877</v>
      </c>
      <c r="K12" s="370">
        <f t="shared" si="5"/>
        <v>70.668815471394041</v>
      </c>
      <c r="L12" s="371">
        <f t="shared" si="13"/>
        <v>201</v>
      </c>
      <c r="M12" s="370">
        <f t="shared" si="6"/>
        <v>16.196615632554394</v>
      </c>
      <c r="N12" s="371">
        <f t="shared" si="14"/>
        <v>37</v>
      </c>
      <c r="O12" s="370">
        <f t="shared" si="7"/>
        <v>2.9814665592264302</v>
      </c>
      <c r="P12" s="424">
        <f t="shared" si="15"/>
        <v>1241</v>
      </c>
      <c r="Q12" s="10">
        <v>31</v>
      </c>
      <c r="R12">
        <v>23</v>
      </c>
      <c r="S12">
        <v>97</v>
      </c>
      <c r="T12">
        <v>459</v>
      </c>
      <c r="U12" s="66">
        <v>2275</v>
      </c>
      <c r="V12" s="7">
        <v>717</v>
      </c>
      <c r="W12">
        <v>384</v>
      </c>
      <c r="Y12"/>
      <c r="Z12"/>
      <c r="AA12"/>
      <c r="AB12"/>
      <c r="AC12"/>
    </row>
    <row r="13" spans="1:29" ht="13.5" thickBot="1">
      <c r="A13" s="19">
        <v>2</v>
      </c>
      <c r="B13" s="69" t="s">
        <v>308</v>
      </c>
      <c r="C13" s="72">
        <f>SUM(C14:C19)</f>
        <v>40220</v>
      </c>
      <c r="D13" s="71">
        <f>SUM(D14:D19)</f>
        <v>436</v>
      </c>
      <c r="E13" s="81">
        <f t="shared" si="1"/>
        <v>1.0840377921432123</v>
      </c>
      <c r="F13" s="71">
        <f t="shared" ref="F13:N13" si="16">SUM(F14:F19)</f>
        <v>1997</v>
      </c>
      <c r="G13" s="81">
        <f t="shared" si="3"/>
        <v>4.9651914470412724</v>
      </c>
      <c r="H13" s="71">
        <f t="shared" si="16"/>
        <v>5968</v>
      </c>
      <c r="I13" s="81">
        <f t="shared" si="4"/>
        <v>14.838388861263052</v>
      </c>
      <c r="J13" s="71">
        <f t="shared" si="16"/>
        <v>23092</v>
      </c>
      <c r="K13" s="81">
        <f t="shared" si="5"/>
        <v>57.414221780208848</v>
      </c>
      <c r="L13" s="71">
        <f t="shared" si="16"/>
        <v>6159</v>
      </c>
      <c r="M13" s="81">
        <f t="shared" si="6"/>
        <v>15.313276976628543</v>
      </c>
      <c r="N13" s="71">
        <f t="shared" si="16"/>
        <v>2568</v>
      </c>
      <c r="O13" s="82">
        <f t="shared" si="7"/>
        <v>6.3848831427150667</v>
      </c>
      <c r="P13" s="76">
        <f>SUM(P14:P19)</f>
        <v>40220</v>
      </c>
      <c r="Q13" s="10">
        <v>34</v>
      </c>
      <c r="R13">
        <v>81</v>
      </c>
      <c r="S13">
        <v>315</v>
      </c>
      <c r="T13">
        <v>999</v>
      </c>
      <c r="U13" s="66">
        <v>3880</v>
      </c>
      <c r="V13" s="7">
        <v>1693</v>
      </c>
      <c r="W13">
        <v>1328</v>
      </c>
      <c r="Y13"/>
      <c r="Z13"/>
      <c r="AA13"/>
      <c r="AB13"/>
      <c r="AC13"/>
    </row>
    <row r="14" spans="1:29" ht="15">
      <c r="A14" s="414">
        <v>120</v>
      </c>
      <c r="B14" s="414" t="s">
        <v>57</v>
      </c>
      <c r="C14" s="424">
        <f t="shared" ref="C14:C19" si="17">(D14+F14+H14+J14+L14+N14)</f>
        <v>1569</v>
      </c>
      <c r="D14" s="371">
        <f t="shared" ref="D14:D19" si="18">VLOOKUP(A14,$Q$7:$W$131,2,0)</f>
        <v>9</v>
      </c>
      <c r="E14" s="370">
        <f t="shared" si="1"/>
        <v>0.57361376673040154</v>
      </c>
      <c r="F14" s="371">
        <f t="shared" ref="F14:F19" si="19">VLOOKUP(A14,$Q$7:$W$131,3,0)</f>
        <v>44</v>
      </c>
      <c r="G14" s="370">
        <f t="shared" si="3"/>
        <v>2.804333970681963</v>
      </c>
      <c r="H14" s="371">
        <f t="shared" ref="H14:H19" si="20">VLOOKUP(A14,$Q$7:$W$131,4,0)</f>
        <v>149</v>
      </c>
      <c r="I14" s="370">
        <f t="shared" si="4"/>
        <v>9.4964945825366485</v>
      </c>
      <c r="J14" s="371">
        <f t="shared" ref="J14:J19" si="21">VLOOKUP(A14,$Q$7:$W$131,5,0)</f>
        <v>1065</v>
      </c>
      <c r="K14" s="370">
        <f t="shared" si="5"/>
        <v>67.877629063097515</v>
      </c>
      <c r="L14" s="371">
        <f t="shared" ref="L14:L19" si="22">VLOOKUP(A14,$Q$7:$W$131,6,0)</f>
        <v>241</v>
      </c>
      <c r="M14" s="370">
        <f t="shared" si="6"/>
        <v>15.360101975780752</v>
      </c>
      <c r="N14" s="371">
        <f t="shared" ref="N14:N19" si="23">VLOOKUP(A14,$Q$7:$W$131,7,0)</f>
        <v>61</v>
      </c>
      <c r="O14" s="370">
        <f t="shared" si="7"/>
        <v>3.8878266411727216</v>
      </c>
      <c r="P14" s="424">
        <f t="shared" si="15"/>
        <v>1569</v>
      </c>
      <c r="Q14" s="10">
        <v>36</v>
      </c>
      <c r="R14">
        <v>11</v>
      </c>
      <c r="S14">
        <v>59</v>
      </c>
      <c r="T14">
        <v>206</v>
      </c>
      <c r="U14" s="66">
        <v>811</v>
      </c>
      <c r="V14" s="7">
        <v>282</v>
      </c>
      <c r="W14">
        <v>144</v>
      </c>
      <c r="Y14"/>
      <c r="Z14"/>
      <c r="AA14"/>
      <c r="AB14"/>
      <c r="AC14"/>
    </row>
    <row r="15" spans="1:29" ht="15">
      <c r="A15" s="414">
        <v>154</v>
      </c>
      <c r="B15" s="414" t="s">
        <v>77</v>
      </c>
      <c r="C15" s="424">
        <f t="shared" si="17"/>
        <v>23476</v>
      </c>
      <c r="D15" s="371">
        <f t="shared" si="18"/>
        <v>255</v>
      </c>
      <c r="E15" s="370">
        <f t="shared" si="1"/>
        <v>1.0862157096609304</v>
      </c>
      <c r="F15" s="371">
        <f t="shared" si="19"/>
        <v>1217</v>
      </c>
      <c r="G15" s="370">
        <f t="shared" si="3"/>
        <v>5.1840177202249107</v>
      </c>
      <c r="H15" s="371">
        <f t="shared" si="20"/>
        <v>3580</v>
      </c>
      <c r="I15" s="370">
        <f t="shared" si="4"/>
        <v>15.249616629749532</v>
      </c>
      <c r="J15" s="371">
        <f t="shared" si="21"/>
        <v>12872</v>
      </c>
      <c r="K15" s="370">
        <f t="shared" si="5"/>
        <v>54.830465155903909</v>
      </c>
      <c r="L15" s="371">
        <f t="shared" si="22"/>
        <v>3848</v>
      </c>
      <c r="M15" s="370">
        <f t="shared" si="6"/>
        <v>16.391208042255919</v>
      </c>
      <c r="N15" s="371">
        <f t="shared" si="23"/>
        <v>1704</v>
      </c>
      <c r="O15" s="370">
        <f t="shared" si="7"/>
        <v>7.2584767422048042</v>
      </c>
      <c r="P15" s="424">
        <f t="shared" si="15"/>
        <v>23476</v>
      </c>
      <c r="Q15" s="10">
        <v>38</v>
      </c>
      <c r="R15">
        <v>10</v>
      </c>
      <c r="S15">
        <v>30</v>
      </c>
      <c r="T15">
        <v>124</v>
      </c>
      <c r="U15" s="66">
        <v>761</v>
      </c>
      <c r="V15" s="7">
        <v>154</v>
      </c>
      <c r="W15">
        <v>130</v>
      </c>
      <c r="Y15"/>
      <c r="Z15"/>
      <c r="AA15"/>
      <c r="AB15"/>
      <c r="AC15"/>
    </row>
    <row r="16" spans="1:29" ht="15">
      <c r="A16" s="414">
        <v>250</v>
      </c>
      <c r="B16" s="414" t="s">
        <v>99</v>
      </c>
      <c r="C16" s="424">
        <f t="shared" si="17"/>
        <v>9638</v>
      </c>
      <c r="D16" s="371">
        <f t="shared" si="18"/>
        <v>128</v>
      </c>
      <c r="E16" s="370">
        <f t="shared" si="1"/>
        <v>1.3280763643909526</v>
      </c>
      <c r="F16" s="371">
        <f t="shared" si="19"/>
        <v>536</v>
      </c>
      <c r="G16" s="370">
        <f t="shared" si="3"/>
        <v>5.5613197758871138</v>
      </c>
      <c r="H16" s="371">
        <f t="shared" si="20"/>
        <v>1728</v>
      </c>
      <c r="I16" s="370">
        <f t="shared" si="4"/>
        <v>17.929030919277857</v>
      </c>
      <c r="J16" s="371">
        <f t="shared" si="21"/>
        <v>5407</v>
      </c>
      <c r="K16" s="370">
        <f t="shared" si="5"/>
        <v>56.100850798920945</v>
      </c>
      <c r="L16" s="371">
        <f t="shared" si="22"/>
        <v>1249</v>
      </c>
      <c r="M16" s="370">
        <f t="shared" si="6"/>
        <v>12.959120149408591</v>
      </c>
      <c r="N16" s="371">
        <f t="shared" si="23"/>
        <v>590</v>
      </c>
      <c r="O16" s="370">
        <f t="shared" si="7"/>
        <v>6.121601992114547</v>
      </c>
      <c r="P16" s="424">
        <f t="shared" si="15"/>
        <v>9638</v>
      </c>
      <c r="Q16" s="10">
        <v>40</v>
      </c>
      <c r="R16">
        <v>18</v>
      </c>
      <c r="S16">
        <v>56</v>
      </c>
      <c r="T16">
        <v>198</v>
      </c>
      <c r="U16" s="66">
        <v>1231</v>
      </c>
      <c r="V16" s="7">
        <v>301</v>
      </c>
      <c r="W16">
        <v>105</v>
      </c>
      <c r="Y16"/>
      <c r="Z16"/>
      <c r="AA16"/>
      <c r="AB16"/>
      <c r="AC16"/>
    </row>
    <row r="17" spans="1:29" ht="15">
      <c r="A17" s="414">
        <v>495</v>
      </c>
      <c r="B17" s="414" t="s">
        <v>161</v>
      </c>
      <c r="C17" s="424">
        <f t="shared" si="17"/>
        <v>1375</v>
      </c>
      <c r="D17" s="371">
        <f t="shared" si="18"/>
        <v>11</v>
      </c>
      <c r="E17" s="370">
        <f t="shared" si="1"/>
        <v>0.8</v>
      </c>
      <c r="F17" s="371">
        <f t="shared" si="19"/>
        <v>61</v>
      </c>
      <c r="G17" s="370">
        <f t="shared" si="3"/>
        <v>4.4363636363636365</v>
      </c>
      <c r="H17" s="371">
        <f t="shared" si="20"/>
        <v>127</v>
      </c>
      <c r="I17" s="370">
        <f t="shared" si="4"/>
        <v>9.2363636363636363</v>
      </c>
      <c r="J17" s="371">
        <f t="shared" si="21"/>
        <v>918</v>
      </c>
      <c r="K17" s="370">
        <f t="shared" si="5"/>
        <v>66.763636363636351</v>
      </c>
      <c r="L17" s="371">
        <f t="shared" si="22"/>
        <v>210</v>
      </c>
      <c r="M17" s="370">
        <f t="shared" si="6"/>
        <v>15.272727272727273</v>
      </c>
      <c r="N17" s="371">
        <f t="shared" si="23"/>
        <v>48</v>
      </c>
      <c r="O17" s="370">
        <f t="shared" si="7"/>
        <v>3.4909090909090912</v>
      </c>
      <c r="P17" s="424">
        <f t="shared" si="15"/>
        <v>1375</v>
      </c>
      <c r="Q17" s="10">
        <v>42</v>
      </c>
      <c r="R17">
        <v>88</v>
      </c>
      <c r="S17">
        <v>351</v>
      </c>
      <c r="T17">
        <v>1047</v>
      </c>
      <c r="U17" s="66">
        <v>4631</v>
      </c>
      <c r="V17" s="7">
        <v>1621</v>
      </c>
      <c r="W17">
        <v>1102</v>
      </c>
      <c r="Y17"/>
      <c r="Z17"/>
      <c r="AA17"/>
      <c r="AB17"/>
      <c r="AC17"/>
    </row>
    <row r="18" spans="1:29" ht="15">
      <c r="A18" s="414">
        <v>790</v>
      </c>
      <c r="B18" s="414" t="s">
        <v>234</v>
      </c>
      <c r="C18" s="424">
        <f t="shared" si="17"/>
        <v>2111</v>
      </c>
      <c r="D18" s="371">
        <f t="shared" si="18"/>
        <v>11</v>
      </c>
      <c r="E18" s="370">
        <f t="shared" si="1"/>
        <v>0.52108005684509706</v>
      </c>
      <c r="F18" s="371">
        <f t="shared" si="19"/>
        <v>56</v>
      </c>
      <c r="G18" s="370">
        <f t="shared" si="3"/>
        <v>2.6527711984841309</v>
      </c>
      <c r="H18" s="371">
        <f t="shared" si="20"/>
        <v>183</v>
      </c>
      <c r="I18" s="370">
        <f t="shared" si="4"/>
        <v>8.6688773093320695</v>
      </c>
      <c r="J18" s="371">
        <f t="shared" si="21"/>
        <v>1469</v>
      </c>
      <c r="K18" s="370">
        <f t="shared" si="5"/>
        <v>69.587873045949792</v>
      </c>
      <c r="L18" s="371">
        <f t="shared" si="22"/>
        <v>316</v>
      </c>
      <c r="M18" s="370">
        <f t="shared" si="6"/>
        <v>14.969208905731882</v>
      </c>
      <c r="N18" s="371">
        <f t="shared" si="23"/>
        <v>76</v>
      </c>
      <c r="O18" s="370">
        <f t="shared" si="7"/>
        <v>3.6001894836570347</v>
      </c>
      <c r="P18" s="424">
        <f t="shared" si="15"/>
        <v>2111</v>
      </c>
      <c r="Q18" s="10">
        <v>44</v>
      </c>
      <c r="R18">
        <v>16</v>
      </c>
      <c r="S18">
        <v>54</v>
      </c>
      <c r="T18">
        <v>208</v>
      </c>
      <c r="U18" s="66">
        <v>662</v>
      </c>
      <c r="V18" s="7">
        <v>204</v>
      </c>
      <c r="W18">
        <v>70</v>
      </c>
      <c r="Y18"/>
      <c r="Z18"/>
      <c r="AA18"/>
      <c r="AB18"/>
      <c r="AC18"/>
    </row>
    <row r="19" spans="1:29" ht="15.75" thickBot="1">
      <c r="A19" s="414">
        <v>895</v>
      </c>
      <c r="B19" s="414" t="s">
        <v>267</v>
      </c>
      <c r="C19" s="424">
        <f t="shared" si="17"/>
        <v>2051</v>
      </c>
      <c r="D19" s="371">
        <f t="shared" si="18"/>
        <v>22</v>
      </c>
      <c r="E19" s="370">
        <f t="shared" si="1"/>
        <v>1.0726474890297415</v>
      </c>
      <c r="F19" s="371">
        <f t="shared" si="19"/>
        <v>83</v>
      </c>
      <c r="G19" s="370">
        <f t="shared" si="3"/>
        <v>4.0468064358849345</v>
      </c>
      <c r="H19" s="371">
        <f t="shared" si="20"/>
        <v>201</v>
      </c>
      <c r="I19" s="370">
        <f t="shared" si="4"/>
        <v>9.8000975134080939</v>
      </c>
      <c r="J19" s="371">
        <f t="shared" si="21"/>
        <v>1361</v>
      </c>
      <c r="K19" s="370">
        <f t="shared" si="5"/>
        <v>66.35787420770356</v>
      </c>
      <c r="L19" s="371">
        <f t="shared" si="22"/>
        <v>295</v>
      </c>
      <c r="M19" s="370">
        <f t="shared" si="6"/>
        <v>14.383227693807898</v>
      </c>
      <c r="N19" s="371">
        <f t="shared" si="23"/>
        <v>89</v>
      </c>
      <c r="O19" s="370">
        <f t="shared" si="7"/>
        <v>4.3393466601657726</v>
      </c>
      <c r="P19" s="424">
        <f t="shared" si="15"/>
        <v>2051</v>
      </c>
      <c r="Q19" s="10">
        <v>45</v>
      </c>
      <c r="R19">
        <v>1208</v>
      </c>
      <c r="S19">
        <v>5248</v>
      </c>
      <c r="T19">
        <v>14841</v>
      </c>
      <c r="U19" s="66">
        <v>47721</v>
      </c>
      <c r="V19" s="7">
        <v>14181</v>
      </c>
      <c r="W19">
        <v>6273</v>
      </c>
      <c r="Y19"/>
      <c r="Z19"/>
      <c r="AA19"/>
      <c r="AB19"/>
      <c r="AC19"/>
    </row>
    <row r="20" spans="1:29" ht="13.5" thickBot="1">
      <c r="A20" s="19">
        <v>3</v>
      </c>
      <c r="B20" s="69" t="s">
        <v>762</v>
      </c>
      <c r="C20" s="72">
        <f>SUM(C21:C31)</f>
        <v>204764</v>
      </c>
      <c r="D20" s="71">
        <f>SUM(D21:D31)</f>
        <v>2969</v>
      </c>
      <c r="E20" s="81">
        <f t="shared" si="1"/>
        <v>1.4499619073665293</v>
      </c>
      <c r="F20" s="71">
        <f t="shared" ref="F20:N20" si="24">SUM(F21:F31)</f>
        <v>12224</v>
      </c>
      <c r="G20" s="81">
        <f t="shared" si="3"/>
        <v>5.9697993787970542</v>
      </c>
      <c r="H20" s="71">
        <f t="shared" si="24"/>
        <v>34627</v>
      </c>
      <c r="I20" s="81">
        <f t="shared" si="4"/>
        <v>16.910687425524017</v>
      </c>
      <c r="J20" s="71">
        <f t="shared" si="24"/>
        <v>110431</v>
      </c>
      <c r="K20" s="81">
        <f t="shared" si="5"/>
        <v>53.930866753921592</v>
      </c>
      <c r="L20" s="71">
        <f t="shared" si="24"/>
        <v>31141</v>
      </c>
      <c r="M20" s="81">
        <f t="shared" si="6"/>
        <v>15.208239729639974</v>
      </c>
      <c r="N20" s="71">
        <f t="shared" si="24"/>
        <v>13372</v>
      </c>
      <c r="O20" s="82">
        <f t="shared" si="7"/>
        <v>6.5304448047508341</v>
      </c>
      <c r="P20" s="76">
        <f>SUM(P21:P31)</f>
        <v>204764</v>
      </c>
      <c r="Q20" s="10">
        <v>51</v>
      </c>
      <c r="R20">
        <v>43</v>
      </c>
      <c r="S20">
        <v>187</v>
      </c>
      <c r="T20">
        <v>503</v>
      </c>
      <c r="U20" s="66">
        <v>1845</v>
      </c>
      <c r="V20" s="7">
        <v>659</v>
      </c>
      <c r="W20">
        <v>318</v>
      </c>
      <c r="Y20"/>
      <c r="Z20"/>
      <c r="AA20"/>
      <c r="AB20"/>
      <c r="AC20"/>
    </row>
    <row r="21" spans="1:29" ht="15">
      <c r="A21" s="414">
        <v>45</v>
      </c>
      <c r="B21" s="414" t="s">
        <v>32</v>
      </c>
      <c r="C21" s="424">
        <f t="shared" ref="C21:C31" si="25">(D21+F21+H21+J21+L21+N21)</f>
        <v>89472</v>
      </c>
      <c r="D21" s="371">
        <f t="shared" ref="D21:D31" si="26">VLOOKUP(A21,$Q$7:$W$131,2,0)</f>
        <v>1208</v>
      </c>
      <c r="E21" s="370">
        <f t="shared" si="1"/>
        <v>1.350143061516452</v>
      </c>
      <c r="F21" s="371">
        <f t="shared" ref="F21:F31" si="27">VLOOKUP(A21,$Q$7:$W$131,3,0)</f>
        <v>5248</v>
      </c>
      <c r="G21" s="370">
        <f t="shared" si="3"/>
        <v>5.8655221745350508</v>
      </c>
      <c r="H21" s="371">
        <f t="shared" ref="H21:H31" si="28">VLOOKUP(A21,$Q$7:$W$131,4,0)</f>
        <v>14841</v>
      </c>
      <c r="I21" s="370">
        <f t="shared" si="4"/>
        <v>16.587312231759658</v>
      </c>
      <c r="J21" s="371">
        <f t="shared" ref="J21:J31" si="29">VLOOKUP(A21,$Q$7:$W$131,5,0)</f>
        <v>47721</v>
      </c>
      <c r="K21" s="370">
        <f t="shared" si="5"/>
        <v>53.336239270386265</v>
      </c>
      <c r="L21" s="371">
        <f t="shared" ref="L21:L31" si="30">VLOOKUP(A21,$Q$7:$W$131,6,0)</f>
        <v>14181</v>
      </c>
      <c r="M21" s="370">
        <f t="shared" si="6"/>
        <v>15.849651287553648</v>
      </c>
      <c r="N21" s="371">
        <f t="shared" ref="N21:N31" si="31">VLOOKUP(A21,$Q$7:$W$131,7,0)</f>
        <v>6273</v>
      </c>
      <c r="O21" s="370">
        <f t="shared" si="7"/>
        <v>7.0111319742489266</v>
      </c>
      <c r="P21" s="424">
        <f t="shared" si="15"/>
        <v>89472</v>
      </c>
      <c r="Q21" s="10">
        <v>55</v>
      </c>
      <c r="R21">
        <v>6</v>
      </c>
      <c r="S21">
        <v>23</v>
      </c>
      <c r="T21">
        <v>69</v>
      </c>
      <c r="U21" s="66">
        <v>271</v>
      </c>
      <c r="V21" s="7">
        <v>83</v>
      </c>
      <c r="W21">
        <v>65</v>
      </c>
      <c r="Y21"/>
      <c r="Z21"/>
      <c r="AA21"/>
      <c r="AB21"/>
      <c r="AC21"/>
    </row>
    <row r="22" spans="1:29" ht="15">
      <c r="A22" s="414">
        <v>51</v>
      </c>
      <c r="B22" s="414" t="s">
        <v>35</v>
      </c>
      <c r="C22" s="424">
        <f t="shared" si="25"/>
        <v>3555</v>
      </c>
      <c r="D22" s="371">
        <f t="shared" si="26"/>
        <v>43</v>
      </c>
      <c r="E22" s="370">
        <f t="shared" si="1"/>
        <v>1.209563994374121</v>
      </c>
      <c r="F22" s="371">
        <f t="shared" si="27"/>
        <v>187</v>
      </c>
      <c r="G22" s="370">
        <f t="shared" si="3"/>
        <v>5.2601969057665263</v>
      </c>
      <c r="H22" s="371">
        <f t="shared" si="28"/>
        <v>503</v>
      </c>
      <c r="I22" s="370">
        <f t="shared" si="4"/>
        <v>14.149085794655413</v>
      </c>
      <c r="J22" s="371">
        <f t="shared" si="29"/>
        <v>1845</v>
      </c>
      <c r="K22" s="370">
        <f t="shared" si="5"/>
        <v>51.898734177215189</v>
      </c>
      <c r="L22" s="371">
        <f t="shared" si="30"/>
        <v>659</v>
      </c>
      <c r="M22" s="370">
        <f t="shared" si="6"/>
        <v>18.537271448663851</v>
      </c>
      <c r="N22" s="371">
        <f t="shared" si="31"/>
        <v>318</v>
      </c>
      <c r="O22" s="370">
        <f t="shared" si="7"/>
        <v>8.9451476793248936</v>
      </c>
      <c r="P22" s="424">
        <f t="shared" si="15"/>
        <v>3555</v>
      </c>
      <c r="Q22" s="10">
        <v>59</v>
      </c>
      <c r="R22">
        <v>11</v>
      </c>
      <c r="S22">
        <v>22</v>
      </c>
      <c r="T22">
        <v>95</v>
      </c>
      <c r="U22" s="66">
        <v>407</v>
      </c>
      <c r="V22" s="7">
        <v>212</v>
      </c>
      <c r="W22">
        <v>203</v>
      </c>
      <c r="Y22"/>
      <c r="Z22"/>
      <c r="AA22"/>
      <c r="AB22"/>
      <c r="AC22"/>
    </row>
    <row r="23" spans="1:29" ht="15">
      <c r="A23" s="414">
        <v>147</v>
      </c>
      <c r="B23" s="414" t="s">
        <v>71</v>
      </c>
      <c r="C23" s="424">
        <f t="shared" si="25"/>
        <v>26977</v>
      </c>
      <c r="D23" s="371">
        <f t="shared" si="26"/>
        <v>431</v>
      </c>
      <c r="E23" s="370">
        <f t="shared" si="1"/>
        <v>1.5976572635949142</v>
      </c>
      <c r="F23" s="371">
        <f t="shared" si="27"/>
        <v>1743</v>
      </c>
      <c r="G23" s="370">
        <f t="shared" si="3"/>
        <v>6.4610594209882493</v>
      </c>
      <c r="H23" s="371">
        <f t="shared" si="28"/>
        <v>4743</v>
      </c>
      <c r="I23" s="370">
        <f t="shared" si="4"/>
        <v>17.581643622344963</v>
      </c>
      <c r="J23" s="371">
        <f t="shared" si="29"/>
        <v>14663</v>
      </c>
      <c r="K23" s="370">
        <f t="shared" si="5"/>
        <v>54.35370871483115</v>
      </c>
      <c r="L23" s="371">
        <f t="shared" si="30"/>
        <v>3850</v>
      </c>
      <c r="M23" s="370">
        <f t="shared" si="6"/>
        <v>14.271416391741113</v>
      </c>
      <c r="N23" s="371">
        <f t="shared" si="31"/>
        <v>1547</v>
      </c>
      <c r="O23" s="370">
        <f t="shared" si="7"/>
        <v>5.7345145864996105</v>
      </c>
      <c r="P23" s="424">
        <f t="shared" si="15"/>
        <v>26977</v>
      </c>
      <c r="Q23" s="10">
        <v>79</v>
      </c>
      <c r="R23">
        <v>207</v>
      </c>
      <c r="S23">
        <v>1068</v>
      </c>
      <c r="T23">
        <v>3142</v>
      </c>
      <c r="U23" s="66">
        <v>12992</v>
      </c>
      <c r="V23" s="7">
        <v>4953</v>
      </c>
      <c r="W23">
        <v>3520</v>
      </c>
      <c r="Y23"/>
      <c r="Z23"/>
      <c r="AA23"/>
      <c r="AB23"/>
      <c r="AC23"/>
    </row>
    <row r="24" spans="1:29" ht="15">
      <c r="A24" s="414">
        <v>172</v>
      </c>
      <c r="B24" s="414" t="s">
        <v>79</v>
      </c>
      <c r="C24" s="424">
        <f t="shared" si="25"/>
        <v>32455</v>
      </c>
      <c r="D24" s="371">
        <f t="shared" si="26"/>
        <v>483</v>
      </c>
      <c r="E24" s="370">
        <f t="shared" si="1"/>
        <v>1.4882144507780004</v>
      </c>
      <c r="F24" s="371">
        <f t="shared" si="27"/>
        <v>1935</v>
      </c>
      <c r="G24" s="370">
        <f t="shared" si="3"/>
        <v>5.9621013711292559</v>
      </c>
      <c r="H24" s="371">
        <f t="shared" si="28"/>
        <v>5753</v>
      </c>
      <c r="I24" s="370">
        <f t="shared" si="4"/>
        <v>17.726082267755352</v>
      </c>
      <c r="J24" s="371">
        <f t="shared" si="29"/>
        <v>17360</v>
      </c>
      <c r="K24" s="370">
        <f t="shared" si="5"/>
        <v>53.489446926513637</v>
      </c>
      <c r="L24" s="371">
        <f t="shared" si="30"/>
        <v>4899</v>
      </c>
      <c r="M24" s="370">
        <f t="shared" si="6"/>
        <v>15.094746572176859</v>
      </c>
      <c r="N24" s="371">
        <f t="shared" si="31"/>
        <v>2025</v>
      </c>
      <c r="O24" s="370">
        <f t="shared" si="7"/>
        <v>6.2394084116468953</v>
      </c>
      <c r="P24" s="424">
        <f t="shared" si="15"/>
        <v>32455</v>
      </c>
      <c r="Q24" s="10">
        <v>86</v>
      </c>
      <c r="R24">
        <v>7</v>
      </c>
      <c r="S24">
        <v>53</v>
      </c>
      <c r="T24">
        <v>161</v>
      </c>
      <c r="U24" s="66">
        <v>560</v>
      </c>
      <c r="V24" s="7">
        <v>223</v>
      </c>
      <c r="W24">
        <v>119</v>
      </c>
      <c r="Y24"/>
      <c r="Z24"/>
      <c r="AA24"/>
      <c r="AB24"/>
      <c r="AC24"/>
    </row>
    <row r="25" spans="1:29" ht="15">
      <c r="A25" s="414">
        <v>475</v>
      </c>
      <c r="B25" s="414" t="s">
        <v>153</v>
      </c>
      <c r="C25" s="424">
        <f t="shared" si="25"/>
        <v>276</v>
      </c>
      <c r="D25" s="371">
        <f t="shared" si="26"/>
        <v>1</v>
      </c>
      <c r="E25" s="370">
        <f t="shared" si="1"/>
        <v>0.36231884057971014</v>
      </c>
      <c r="F25" s="371">
        <f t="shared" si="27"/>
        <v>8</v>
      </c>
      <c r="G25" s="370">
        <f t="shared" si="3"/>
        <v>2.8985507246376812</v>
      </c>
      <c r="H25" s="371">
        <f t="shared" si="28"/>
        <v>29</v>
      </c>
      <c r="I25" s="370">
        <f t="shared" si="4"/>
        <v>10.507246376811594</v>
      </c>
      <c r="J25" s="371">
        <f t="shared" si="29"/>
        <v>174</v>
      </c>
      <c r="K25" s="370">
        <f t="shared" si="5"/>
        <v>63.04347826086957</v>
      </c>
      <c r="L25" s="371">
        <f t="shared" si="30"/>
        <v>45</v>
      </c>
      <c r="M25" s="370">
        <f t="shared" si="6"/>
        <v>16.304347826086957</v>
      </c>
      <c r="N25" s="371">
        <f t="shared" si="31"/>
        <v>19</v>
      </c>
      <c r="O25" s="370">
        <f t="shared" si="7"/>
        <v>6.8840579710144931</v>
      </c>
      <c r="P25" s="424">
        <f t="shared" si="15"/>
        <v>276</v>
      </c>
      <c r="Q25" s="10">
        <v>88</v>
      </c>
      <c r="R25">
        <v>2638</v>
      </c>
      <c r="S25">
        <v>13145</v>
      </c>
      <c r="T25">
        <v>38081</v>
      </c>
      <c r="U25" s="66">
        <v>165188</v>
      </c>
      <c r="V25" s="7">
        <v>59047</v>
      </c>
      <c r="W25">
        <v>46474</v>
      </c>
      <c r="Y25"/>
      <c r="Z25"/>
      <c r="AA25"/>
      <c r="AB25"/>
      <c r="AC25"/>
    </row>
    <row r="26" spans="1:29" ht="15">
      <c r="A26" s="414">
        <v>480</v>
      </c>
      <c r="B26" s="414" t="s">
        <v>155</v>
      </c>
      <c r="C26" s="424">
        <f t="shared" si="25"/>
        <v>2489</v>
      </c>
      <c r="D26" s="371">
        <f t="shared" si="26"/>
        <v>28</v>
      </c>
      <c r="E26" s="370">
        <f t="shared" si="1"/>
        <v>1.1249497790277219</v>
      </c>
      <c r="F26" s="371">
        <f t="shared" si="27"/>
        <v>131</v>
      </c>
      <c r="G26" s="370">
        <f t="shared" si="3"/>
        <v>5.2631578947368416</v>
      </c>
      <c r="H26" s="371">
        <f t="shared" si="28"/>
        <v>316</v>
      </c>
      <c r="I26" s="370">
        <f t="shared" si="4"/>
        <v>12.695861791884292</v>
      </c>
      <c r="J26" s="371">
        <f t="shared" si="29"/>
        <v>1553</v>
      </c>
      <c r="K26" s="370">
        <f t="shared" si="5"/>
        <v>62.394535958216146</v>
      </c>
      <c r="L26" s="371">
        <f t="shared" si="30"/>
        <v>356</v>
      </c>
      <c r="M26" s="370">
        <f t="shared" si="6"/>
        <v>14.302932904781038</v>
      </c>
      <c r="N26" s="371">
        <f t="shared" si="31"/>
        <v>105</v>
      </c>
      <c r="O26" s="370">
        <f t="shared" si="7"/>
        <v>4.2185616713539575</v>
      </c>
      <c r="P26" s="424">
        <f t="shared" si="15"/>
        <v>2489</v>
      </c>
      <c r="Q26" s="10">
        <v>91</v>
      </c>
      <c r="R26">
        <v>9</v>
      </c>
      <c r="S26">
        <v>17</v>
      </c>
      <c r="T26">
        <v>117</v>
      </c>
      <c r="U26" s="66">
        <v>434</v>
      </c>
      <c r="V26" s="7">
        <v>193</v>
      </c>
      <c r="W26">
        <v>110</v>
      </c>
      <c r="Y26"/>
      <c r="Z26"/>
      <c r="AA26"/>
      <c r="AB26"/>
      <c r="AC26"/>
    </row>
    <row r="27" spans="1:29" ht="15">
      <c r="A27" s="414">
        <v>490</v>
      </c>
      <c r="B27" s="414" t="s">
        <v>159</v>
      </c>
      <c r="C27" s="424">
        <f t="shared" si="25"/>
        <v>4834</v>
      </c>
      <c r="D27" s="371">
        <f t="shared" si="26"/>
        <v>69</v>
      </c>
      <c r="E27" s="370">
        <f t="shared" si="1"/>
        <v>1.4273893256102608</v>
      </c>
      <c r="F27" s="371">
        <f t="shared" si="27"/>
        <v>242</v>
      </c>
      <c r="G27" s="370">
        <f t="shared" si="3"/>
        <v>5.0062060405461315</v>
      </c>
      <c r="H27" s="371">
        <f t="shared" si="28"/>
        <v>666</v>
      </c>
      <c r="I27" s="370">
        <f t="shared" si="4"/>
        <v>13.77741001241208</v>
      </c>
      <c r="J27" s="371">
        <f t="shared" si="29"/>
        <v>2852</v>
      </c>
      <c r="K27" s="370">
        <f t="shared" si="5"/>
        <v>58.998758791890772</v>
      </c>
      <c r="L27" s="371">
        <f t="shared" si="30"/>
        <v>697</v>
      </c>
      <c r="M27" s="370">
        <f t="shared" si="6"/>
        <v>14.418700868845677</v>
      </c>
      <c r="N27" s="371">
        <f t="shared" si="31"/>
        <v>308</v>
      </c>
      <c r="O27" s="370">
        <f t="shared" si="7"/>
        <v>6.3715349606950769</v>
      </c>
      <c r="P27" s="424">
        <f t="shared" si="15"/>
        <v>4834</v>
      </c>
      <c r="Q27" s="10">
        <v>93</v>
      </c>
      <c r="R27">
        <v>7</v>
      </c>
      <c r="S27">
        <v>45</v>
      </c>
      <c r="T27">
        <v>127</v>
      </c>
      <c r="U27" s="66">
        <v>581</v>
      </c>
      <c r="V27" s="7">
        <v>235</v>
      </c>
      <c r="W27">
        <v>151</v>
      </c>
      <c r="Y27"/>
      <c r="Z27"/>
      <c r="AA27"/>
      <c r="AB27"/>
      <c r="AC27"/>
    </row>
    <row r="28" spans="1:29" ht="15">
      <c r="A28" s="414">
        <v>659</v>
      </c>
      <c r="B28" s="414" t="s">
        <v>199</v>
      </c>
      <c r="C28" s="424">
        <f t="shared" si="25"/>
        <v>1277</v>
      </c>
      <c r="D28" s="371">
        <f t="shared" si="26"/>
        <v>20</v>
      </c>
      <c r="E28" s="370">
        <f t="shared" si="1"/>
        <v>1.5661707126076743</v>
      </c>
      <c r="F28" s="371">
        <f t="shared" si="27"/>
        <v>43</v>
      </c>
      <c r="G28" s="370">
        <f t="shared" si="3"/>
        <v>3.3672670321064997</v>
      </c>
      <c r="H28" s="371">
        <f t="shared" si="28"/>
        <v>169</v>
      </c>
      <c r="I28" s="370">
        <f t="shared" si="4"/>
        <v>13.234142521534848</v>
      </c>
      <c r="J28" s="371">
        <f t="shared" si="29"/>
        <v>766</v>
      </c>
      <c r="K28" s="370">
        <f t="shared" si="5"/>
        <v>59.984338292873915</v>
      </c>
      <c r="L28" s="371">
        <f t="shared" si="30"/>
        <v>219</v>
      </c>
      <c r="M28" s="370">
        <f t="shared" si="6"/>
        <v>17.149569303054033</v>
      </c>
      <c r="N28" s="371">
        <f t="shared" si="31"/>
        <v>60</v>
      </c>
      <c r="O28" s="370">
        <f t="shared" si="7"/>
        <v>4.6985121378230232</v>
      </c>
      <c r="P28" s="424">
        <f t="shared" si="15"/>
        <v>1277</v>
      </c>
      <c r="Q28" s="10">
        <v>101</v>
      </c>
      <c r="R28">
        <v>46</v>
      </c>
      <c r="S28">
        <v>257</v>
      </c>
      <c r="T28">
        <v>880</v>
      </c>
      <c r="U28" s="66">
        <v>3612</v>
      </c>
      <c r="V28" s="7">
        <v>1538</v>
      </c>
      <c r="W28">
        <v>1091</v>
      </c>
      <c r="Y28"/>
      <c r="Z28"/>
      <c r="AA28"/>
      <c r="AB28"/>
      <c r="AC28"/>
    </row>
    <row r="29" spans="1:29" ht="15">
      <c r="A29" s="414">
        <v>665</v>
      </c>
      <c r="B29" s="414" t="s">
        <v>207</v>
      </c>
      <c r="C29" s="424">
        <f t="shared" si="25"/>
        <v>2259</v>
      </c>
      <c r="D29" s="371">
        <f t="shared" si="26"/>
        <v>32</v>
      </c>
      <c r="E29" s="370">
        <f t="shared" si="1"/>
        <v>1.416555998229305</v>
      </c>
      <c r="F29" s="371">
        <f t="shared" si="27"/>
        <v>98</v>
      </c>
      <c r="G29" s="370">
        <f t="shared" si="3"/>
        <v>4.3382027445772469</v>
      </c>
      <c r="H29" s="371">
        <f t="shared" si="28"/>
        <v>322</v>
      </c>
      <c r="I29" s="370">
        <f t="shared" si="4"/>
        <v>14.254094732182383</v>
      </c>
      <c r="J29" s="371">
        <f t="shared" si="29"/>
        <v>1288</v>
      </c>
      <c r="K29" s="370">
        <f t="shared" si="5"/>
        <v>57.01637892872953</v>
      </c>
      <c r="L29" s="371">
        <f t="shared" si="30"/>
        <v>368</v>
      </c>
      <c r="M29" s="370">
        <f t="shared" si="6"/>
        <v>16.29039397963701</v>
      </c>
      <c r="N29" s="371">
        <f t="shared" si="31"/>
        <v>151</v>
      </c>
      <c r="O29" s="370">
        <f t="shared" si="7"/>
        <v>6.6843736166445327</v>
      </c>
      <c r="P29" s="424">
        <f t="shared" si="15"/>
        <v>2259</v>
      </c>
      <c r="Q29" s="10">
        <v>107</v>
      </c>
      <c r="R29">
        <v>8</v>
      </c>
      <c r="S29">
        <v>27</v>
      </c>
      <c r="T29">
        <v>79</v>
      </c>
      <c r="U29" s="66">
        <v>588</v>
      </c>
      <c r="V29" s="7">
        <v>106</v>
      </c>
      <c r="W29">
        <v>39</v>
      </c>
      <c r="Y29"/>
      <c r="Z29"/>
      <c r="AA29"/>
      <c r="AB29"/>
      <c r="AC29"/>
    </row>
    <row r="30" spans="1:29" ht="15">
      <c r="A30" s="414">
        <v>837</v>
      </c>
      <c r="B30" s="414" t="s">
        <v>242</v>
      </c>
      <c r="C30" s="424">
        <f t="shared" si="25"/>
        <v>40938</v>
      </c>
      <c r="D30" s="371">
        <f t="shared" si="26"/>
        <v>652</v>
      </c>
      <c r="E30" s="370">
        <f t="shared" si="1"/>
        <v>1.5926523034833162</v>
      </c>
      <c r="F30" s="371">
        <f t="shared" si="27"/>
        <v>2587</v>
      </c>
      <c r="G30" s="370">
        <f t="shared" si="3"/>
        <v>6.3193121305388633</v>
      </c>
      <c r="H30" s="371">
        <f t="shared" si="28"/>
        <v>7277</v>
      </c>
      <c r="I30" s="370">
        <f t="shared" si="4"/>
        <v>17.775660755288484</v>
      </c>
      <c r="J30" s="371">
        <f t="shared" si="29"/>
        <v>22046</v>
      </c>
      <c r="K30" s="370">
        <f t="shared" si="5"/>
        <v>53.852166691093849</v>
      </c>
      <c r="L30" s="371">
        <f t="shared" si="30"/>
        <v>5820</v>
      </c>
      <c r="M30" s="370">
        <f t="shared" si="6"/>
        <v>14.216620255019786</v>
      </c>
      <c r="N30" s="371">
        <f t="shared" si="31"/>
        <v>2556</v>
      </c>
      <c r="O30" s="370">
        <f t="shared" si="7"/>
        <v>6.2435878645756997</v>
      </c>
      <c r="P30" s="424">
        <f t="shared" si="15"/>
        <v>40938</v>
      </c>
      <c r="Q30" s="10">
        <v>113</v>
      </c>
      <c r="R30">
        <v>23</v>
      </c>
      <c r="S30">
        <v>103</v>
      </c>
      <c r="T30">
        <v>271</v>
      </c>
      <c r="U30" s="66">
        <v>1170</v>
      </c>
      <c r="V30" s="7">
        <v>225</v>
      </c>
      <c r="W30">
        <v>103</v>
      </c>
      <c r="Y30"/>
      <c r="Z30"/>
      <c r="AA30"/>
      <c r="AB30"/>
      <c r="AC30"/>
    </row>
    <row r="31" spans="1:29" ht="15.75" thickBot="1">
      <c r="A31" s="414">
        <v>873</v>
      </c>
      <c r="B31" s="414" t="s">
        <v>816</v>
      </c>
      <c r="C31" s="424">
        <f t="shared" si="25"/>
        <v>232</v>
      </c>
      <c r="D31" s="371">
        <f t="shared" si="26"/>
        <v>2</v>
      </c>
      <c r="E31" s="370">
        <f t="shared" si="1"/>
        <v>0.86206896551724133</v>
      </c>
      <c r="F31" s="371">
        <f t="shared" si="27"/>
        <v>2</v>
      </c>
      <c r="G31" s="370">
        <f t="shared" si="3"/>
        <v>0.86206896551724133</v>
      </c>
      <c r="H31" s="371">
        <f t="shared" si="28"/>
        <v>8</v>
      </c>
      <c r="I31" s="370">
        <f t="shared" si="4"/>
        <v>3.4482758620689653</v>
      </c>
      <c r="J31" s="371">
        <f t="shared" si="29"/>
        <v>163</v>
      </c>
      <c r="K31" s="370">
        <f t="shared" si="5"/>
        <v>70.258620689655174</v>
      </c>
      <c r="L31" s="371">
        <f t="shared" si="30"/>
        <v>47</v>
      </c>
      <c r="M31" s="370">
        <f t="shared" si="6"/>
        <v>20.258620689655171</v>
      </c>
      <c r="N31" s="371">
        <f t="shared" si="31"/>
        <v>10</v>
      </c>
      <c r="O31" s="370">
        <f t="shared" si="7"/>
        <v>4.3103448275862073</v>
      </c>
      <c r="P31" s="424">
        <f t="shared" si="15"/>
        <v>232</v>
      </c>
      <c r="Q31" s="10">
        <v>120</v>
      </c>
      <c r="R31">
        <v>9</v>
      </c>
      <c r="S31">
        <v>44</v>
      </c>
      <c r="T31">
        <v>149</v>
      </c>
      <c r="U31" s="66">
        <v>1065</v>
      </c>
      <c r="V31" s="7">
        <v>241</v>
      </c>
      <c r="W31">
        <v>61</v>
      </c>
      <c r="Y31"/>
      <c r="Z31"/>
      <c r="AA31"/>
      <c r="AB31"/>
      <c r="AC31"/>
    </row>
    <row r="32" spans="1:29" ht="13.5" thickBot="1">
      <c r="A32" s="19">
        <v>4</v>
      </c>
      <c r="B32" s="69" t="s">
        <v>343</v>
      </c>
      <c r="C32" s="72">
        <f>SUM(C33:C42)</f>
        <v>40889</v>
      </c>
      <c r="D32" s="71">
        <f>SUM(D33:D42)</f>
        <v>345</v>
      </c>
      <c r="E32" s="81">
        <f t="shared" si="1"/>
        <v>0.8437477072073174</v>
      </c>
      <c r="F32" s="71">
        <f t="shared" ref="F32:N32" si="32">SUM(F33:F42)</f>
        <v>1660</v>
      </c>
      <c r="G32" s="81">
        <f t="shared" si="3"/>
        <v>4.0597715767076723</v>
      </c>
      <c r="H32" s="71">
        <f t="shared" si="32"/>
        <v>5131</v>
      </c>
      <c r="I32" s="81">
        <f t="shared" si="4"/>
        <v>12.548607204871725</v>
      </c>
      <c r="J32" s="71">
        <f t="shared" si="32"/>
        <v>23840</v>
      </c>
      <c r="K32" s="81">
        <f t="shared" si="5"/>
        <v>58.304189390789695</v>
      </c>
      <c r="L32" s="71">
        <f t="shared" si="32"/>
        <v>6406</v>
      </c>
      <c r="M32" s="81">
        <f t="shared" si="6"/>
        <v>15.666805253246594</v>
      </c>
      <c r="N32" s="71">
        <f t="shared" si="32"/>
        <v>3507</v>
      </c>
      <c r="O32" s="82">
        <f t="shared" si="7"/>
        <v>8.5768788671769922</v>
      </c>
      <c r="P32" s="76">
        <f>SUM(P33:P42)</f>
        <v>40889</v>
      </c>
      <c r="Q32" s="10">
        <v>125</v>
      </c>
      <c r="R32">
        <v>6</v>
      </c>
      <c r="S32">
        <v>33</v>
      </c>
      <c r="T32">
        <v>90</v>
      </c>
      <c r="U32" s="66">
        <v>403</v>
      </c>
      <c r="V32" s="7">
        <v>87</v>
      </c>
      <c r="W32">
        <v>59</v>
      </c>
      <c r="Y32"/>
      <c r="Z32"/>
      <c r="AA32"/>
      <c r="AB32"/>
      <c r="AC32"/>
    </row>
    <row r="33" spans="1:29" ht="15">
      <c r="A33" s="414">
        <v>31</v>
      </c>
      <c r="B33" s="414" t="s">
        <v>16</v>
      </c>
      <c r="C33" s="424">
        <f t="shared" ref="C33:C42" si="33">(D33+F33+H33+J33+L33+N33)</f>
        <v>3955</v>
      </c>
      <c r="D33" s="371">
        <f t="shared" ref="D33:D42" si="34">VLOOKUP(A33,$Q$7:$W$131,2,0)</f>
        <v>23</v>
      </c>
      <c r="E33" s="370">
        <f t="shared" si="1"/>
        <v>0.58154235145385591</v>
      </c>
      <c r="F33" s="371">
        <f t="shared" ref="F33:F42" si="35">VLOOKUP(A33,$Q$7:$W$131,3,0)</f>
        <v>97</v>
      </c>
      <c r="G33" s="370">
        <f t="shared" si="3"/>
        <v>2.4525916561314793</v>
      </c>
      <c r="H33" s="371">
        <f t="shared" ref="H33:H42" si="36">VLOOKUP(A33,$Q$7:$W$131,4,0)</f>
        <v>459</v>
      </c>
      <c r="I33" s="370">
        <f t="shared" si="4"/>
        <v>11.605562579013906</v>
      </c>
      <c r="J33" s="371">
        <f t="shared" ref="J33:J42" si="37">VLOOKUP(A33,$Q$7:$W$131,5,0)</f>
        <v>2275</v>
      </c>
      <c r="K33" s="370">
        <f t="shared" si="5"/>
        <v>57.522123893805308</v>
      </c>
      <c r="L33" s="371">
        <f t="shared" ref="L33:L42" si="38">VLOOKUP(A33,$Q$7:$W$131,6,0)</f>
        <v>717</v>
      </c>
      <c r="M33" s="370">
        <f t="shared" si="6"/>
        <v>18.128950695322377</v>
      </c>
      <c r="N33" s="371">
        <f t="shared" ref="N33:N42" si="39">VLOOKUP(A33,$Q$7:$W$131,7,0)</f>
        <v>384</v>
      </c>
      <c r="O33" s="370">
        <f t="shared" si="7"/>
        <v>9.7092288242730724</v>
      </c>
      <c r="P33" s="424">
        <f t="shared" si="15"/>
        <v>3955</v>
      </c>
      <c r="Q33" s="10">
        <v>129</v>
      </c>
      <c r="R33">
        <v>538</v>
      </c>
      <c r="S33">
        <v>2710</v>
      </c>
      <c r="T33">
        <v>7575</v>
      </c>
      <c r="U33" s="66">
        <v>35115</v>
      </c>
      <c r="V33" s="7">
        <v>14052</v>
      </c>
      <c r="W33">
        <v>11423</v>
      </c>
      <c r="Y33"/>
      <c r="Z33"/>
      <c r="AA33"/>
      <c r="AB33"/>
      <c r="AC33"/>
    </row>
    <row r="34" spans="1:29" ht="15">
      <c r="A34" s="414">
        <v>40</v>
      </c>
      <c r="B34" s="414" t="s">
        <v>24</v>
      </c>
      <c r="C34" s="424">
        <f t="shared" si="33"/>
        <v>1909</v>
      </c>
      <c r="D34" s="371">
        <f t="shared" si="34"/>
        <v>18</v>
      </c>
      <c r="E34" s="370">
        <f t="shared" si="1"/>
        <v>0.94290204295442648</v>
      </c>
      <c r="F34" s="371">
        <f t="shared" si="35"/>
        <v>56</v>
      </c>
      <c r="G34" s="370">
        <f t="shared" si="3"/>
        <v>2.9334730225248822</v>
      </c>
      <c r="H34" s="371">
        <f t="shared" si="36"/>
        <v>198</v>
      </c>
      <c r="I34" s="370">
        <f t="shared" si="4"/>
        <v>10.37192247249869</v>
      </c>
      <c r="J34" s="371">
        <f t="shared" si="37"/>
        <v>1231</v>
      </c>
      <c r="K34" s="370">
        <f t="shared" si="5"/>
        <v>64.484023048716608</v>
      </c>
      <c r="L34" s="371">
        <f t="shared" si="38"/>
        <v>301</v>
      </c>
      <c r="M34" s="370">
        <f t="shared" si="6"/>
        <v>15.767417496071243</v>
      </c>
      <c r="N34" s="371">
        <f t="shared" si="39"/>
        <v>105</v>
      </c>
      <c r="O34" s="370">
        <f t="shared" si="7"/>
        <v>5.5002619172341536</v>
      </c>
      <c r="P34" s="424">
        <f t="shared" si="15"/>
        <v>1909</v>
      </c>
      <c r="Q34" s="10">
        <v>134</v>
      </c>
      <c r="R34">
        <v>2</v>
      </c>
      <c r="S34">
        <v>15</v>
      </c>
      <c r="T34">
        <v>50</v>
      </c>
      <c r="U34" s="66">
        <v>243</v>
      </c>
      <c r="V34" s="7">
        <v>88</v>
      </c>
      <c r="W34">
        <v>73</v>
      </c>
      <c r="Y34"/>
      <c r="Z34"/>
      <c r="AA34"/>
      <c r="AB34"/>
      <c r="AC34"/>
    </row>
    <row r="35" spans="1:29" ht="15">
      <c r="A35" s="414">
        <v>190</v>
      </c>
      <c r="B35" s="414" t="s">
        <v>81</v>
      </c>
      <c r="C35" s="424">
        <f t="shared" si="33"/>
        <v>3442</v>
      </c>
      <c r="D35" s="371">
        <f t="shared" si="34"/>
        <v>29</v>
      </c>
      <c r="E35" s="370">
        <f t="shared" si="1"/>
        <v>0.84253341080766997</v>
      </c>
      <c r="F35" s="371">
        <f t="shared" si="35"/>
        <v>137</v>
      </c>
      <c r="G35" s="370">
        <f t="shared" si="3"/>
        <v>3.9802440441603721</v>
      </c>
      <c r="H35" s="371">
        <f t="shared" si="36"/>
        <v>407</v>
      </c>
      <c r="I35" s="370">
        <f t="shared" si="4"/>
        <v>11.824520627542126</v>
      </c>
      <c r="J35" s="371">
        <f t="shared" si="37"/>
        <v>1796</v>
      </c>
      <c r="K35" s="370">
        <f t="shared" si="5"/>
        <v>52.17896571760604</v>
      </c>
      <c r="L35" s="371">
        <f t="shared" si="38"/>
        <v>576</v>
      </c>
      <c r="M35" s="370">
        <f t="shared" si="6"/>
        <v>16.73445671121441</v>
      </c>
      <c r="N35" s="371">
        <f t="shared" si="39"/>
        <v>497</v>
      </c>
      <c r="O35" s="370">
        <f t="shared" si="7"/>
        <v>14.43927948866938</v>
      </c>
      <c r="P35" s="424">
        <f t="shared" si="15"/>
        <v>3442</v>
      </c>
      <c r="Q35" s="10">
        <v>138</v>
      </c>
      <c r="R35">
        <v>20</v>
      </c>
      <c r="S35">
        <v>121</v>
      </c>
      <c r="T35">
        <v>247</v>
      </c>
      <c r="U35" s="66">
        <v>1418</v>
      </c>
      <c r="V35" s="7">
        <v>353</v>
      </c>
      <c r="W35">
        <v>216</v>
      </c>
      <c r="Y35"/>
      <c r="Z35"/>
      <c r="AA35"/>
      <c r="AB35"/>
      <c r="AC35"/>
    </row>
    <row r="36" spans="1:29" ht="15">
      <c r="A36" s="414">
        <v>604</v>
      </c>
      <c r="B36" s="414" t="s">
        <v>177</v>
      </c>
      <c r="C36" s="424">
        <f t="shared" si="33"/>
        <v>5613</v>
      </c>
      <c r="D36" s="371">
        <f t="shared" si="34"/>
        <v>45</v>
      </c>
      <c r="E36" s="370">
        <f t="shared" si="1"/>
        <v>0.80171031533939063</v>
      </c>
      <c r="F36" s="371">
        <f t="shared" si="35"/>
        <v>214</v>
      </c>
      <c r="G36" s="370">
        <f t="shared" si="3"/>
        <v>3.812577944058436</v>
      </c>
      <c r="H36" s="371">
        <f t="shared" si="36"/>
        <v>630</v>
      </c>
      <c r="I36" s="370">
        <f t="shared" si="4"/>
        <v>11.22394441475147</v>
      </c>
      <c r="J36" s="371">
        <f t="shared" si="37"/>
        <v>3653</v>
      </c>
      <c r="K36" s="370">
        <f t="shared" si="5"/>
        <v>65.081061820773201</v>
      </c>
      <c r="L36" s="371">
        <f t="shared" si="38"/>
        <v>769</v>
      </c>
      <c r="M36" s="370">
        <f t="shared" si="6"/>
        <v>13.700338499910922</v>
      </c>
      <c r="N36" s="371">
        <f t="shared" si="39"/>
        <v>302</v>
      </c>
      <c r="O36" s="370">
        <f t="shared" si="7"/>
        <v>5.3803670051665771</v>
      </c>
      <c r="P36" s="424">
        <f t="shared" si="15"/>
        <v>5613</v>
      </c>
      <c r="Q36" s="10">
        <v>142</v>
      </c>
      <c r="R36">
        <v>4</v>
      </c>
      <c r="S36">
        <v>21</v>
      </c>
      <c r="T36">
        <v>100</v>
      </c>
      <c r="U36" s="66">
        <v>341</v>
      </c>
      <c r="V36" s="7">
        <v>164</v>
      </c>
      <c r="W36">
        <v>176</v>
      </c>
      <c r="Y36"/>
      <c r="Z36"/>
      <c r="AA36"/>
      <c r="AB36"/>
      <c r="AC36"/>
    </row>
    <row r="37" spans="1:29" ht="15">
      <c r="A37" s="414">
        <v>670</v>
      </c>
      <c r="B37" s="414" t="s">
        <v>211</v>
      </c>
      <c r="C37" s="424">
        <f t="shared" si="33"/>
        <v>3402</v>
      </c>
      <c r="D37" s="371">
        <f t="shared" si="34"/>
        <v>26</v>
      </c>
      <c r="E37" s="370">
        <f t="shared" si="1"/>
        <v>0.76425631981187536</v>
      </c>
      <c r="F37" s="371">
        <f t="shared" si="35"/>
        <v>124</v>
      </c>
      <c r="G37" s="370">
        <f t="shared" si="3"/>
        <v>3.6449147560258672</v>
      </c>
      <c r="H37" s="371">
        <f t="shared" si="36"/>
        <v>457</v>
      </c>
      <c r="I37" s="370">
        <f t="shared" si="4"/>
        <v>13.433274544385657</v>
      </c>
      <c r="J37" s="371">
        <f t="shared" si="37"/>
        <v>1848</v>
      </c>
      <c r="K37" s="370">
        <f t="shared" si="5"/>
        <v>54.320987654320987</v>
      </c>
      <c r="L37" s="371">
        <f t="shared" si="38"/>
        <v>588</v>
      </c>
      <c r="M37" s="370">
        <f t="shared" si="6"/>
        <v>17.283950617283949</v>
      </c>
      <c r="N37" s="371">
        <f t="shared" si="39"/>
        <v>359</v>
      </c>
      <c r="O37" s="370">
        <f t="shared" si="7"/>
        <v>10.552616108171664</v>
      </c>
      <c r="P37" s="424">
        <f t="shared" si="15"/>
        <v>3402</v>
      </c>
      <c r="Q37" s="10">
        <v>145</v>
      </c>
      <c r="R37">
        <v>6</v>
      </c>
      <c r="S37">
        <v>20</v>
      </c>
      <c r="T37">
        <v>74</v>
      </c>
      <c r="U37" s="66">
        <v>333</v>
      </c>
      <c r="V37" s="7">
        <v>103</v>
      </c>
      <c r="W37">
        <v>111</v>
      </c>
      <c r="Y37"/>
      <c r="Z37"/>
      <c r="AA37"/>
      <c r="AB37"/>
      <c r="AC37"/>
    </row>
    <row r="38" spans="1:29" ht="15">
      <c r="A38" s="414">
        <v>690</v>
      </c>
      <c r="B38" s="414" t="s">
        <v>221</v>
      </c>
      <c r="C38" s="424">
        <f t="shared" si="33"/>
        <v>1540</v>
      </c>
      <c r="D38" s="371">
        <f t="shared" si="34"/>
        <v>14</v>
      </c>
      <c r="E38" s="370">
        <f t="shared" si="1"/>
        <v>0.90909090909090906</v>
      </c>
      <c r="F38" s="371">
        <f t="shared" si="35"/>
        <v>66</v>
      </c>
      <c r="G38" s="370">
        <f t="shared" si="3"/>
        <v>4.2857142857142856</v>
      </c>
      <c r="H38" s="371">
        <f t="shared" si="36"/>
        <v>209</v>
      </c>
      <c r="I38" s="370">
        <f t="shared" si="4"/>
        <v>13.571428571428571</v>
      </c>
      <c r="J38" s="371">
        <f t="shared" si="37"/>
        <v>850</v>
      </c>
      <c r="K38" s="370">
        <f t="shared" si="5"/>
        <v>55.194805194805198</v>
      </c>
      <c r="L38" s="371">
        <f t="shared" si="38"/>
        <v>225</v>
      </c>
      <c r="M38" s="370">
        <f t="shared" si="6"/>
        <v>14.61038961038961</v>
      </c>
      <c r="N38" s="371">
        <f t="shared" si="39"/>
        <v>176</v>
      </c>
      <c r="O38" s="370">
        <f t="shared" si="7"/>
        <v>11.428571428571429</v>
      </c>
      <c r="P38" s="424">
        <f t="shared" si="15"/>
        <v>1540</v>
      </c>
      <c r="Q38" s="10">
        <v>147</v>
      </c>
      <c r="R38">
        <v>431</v>
      </c>
      <c r="S38">
        <v>1743</v>
      </c>
      <c r="T38">
        <v>4743</v>
      </c>
      <c r="U38" s="66">
        <v>14663</v>
      </c>
      <c r="V38" s="7">
        <v>3850</v>
      </c>
      <c r="W38">
        <v>1547</v>
      </c>
      <c r="Y38"/>
      <c r="Z38"/>
      <c r="AA38"/>
      <c r="AB38"/>
      <c r="AC38"/>
    </row>
    <row r="39" spans="1:29" ht="15">
      <c r="A39" s="414">
        <v>736</v>
      </c>
      <c r="B39" s="414" t="s">
        <v>225</v>
      </c>
      <c r="C39" s="424">
        <f t="shared" si="33"/>
        <v>14619</v>
      </c>
      <c r="D39" s="371">
        <f t="shared" si="34"/>
        <v>134</v>
      </c>
      <c r="E39" s="370">
        <f t="shared" si="1"/>
        <v>0.91661536356795958</v>
      </c>
      <c r="F39" s="371">
        <f t="shared" si="35"/>
        <v>719</v>
      </c>
      <c r="G39" s="370">
        <f t="shared" si="3"/>
        <v>4.9182570627265889</v>
      </c>
      <c r="H39" s="371">
        <f t="shared" si="36"/>
        <v>1991</v>
      </c>
      <c r="I39" s="370">
        <f t="shared" si="4"/>
        <v>13.61926260346125</v>
      </c>
      <c r="J39" s="371">
        <f t="shared" si="37"/>
        <v>8683</v>
      </c>
      <c r="K39" s="370">
        <f t="shared" si="5"/>
        <v>59.395307476571581</v>
      </c>
      <c r="L39" s="371">
        <f t="shared" si="38"/>
        <v>2137</v>
      </c>
      <c r="M39" s="370">
        <f t="shared" si="6"/>
        <v>14.617962924960667</v>
      </c>
      <c r="N39" s="371">
        <f t="shared" si="39"/>
        <v>955</v>
      </c>
      <c r="O39" s="370">
        <f t="shared" si="7"/>
        <v>6.53259456871195</v>
      </c>
      <c r="P39" s="424">
        <f t="shared" si="15"/>
        <v>14619</v>
      </c>
      <c r="Q39" s="10">
        <v>148</v>
      </c>
      <c r="R39">
        <v>335</v>
      </c>
      <c r="S39">
        <v>1598</v>
      </c>
      <c r="T39">
        <v>4280</v>
      </c>
      <c r="U39" s="66">
        <v>16672</v>
      </c>
      <c r="V39" s="7">
        <v>5463</v>
      </c>
      <c r="W39">
        <v>3940</v>
      </c>
      <c r="Y39"/>
      <c r="Z39"/>
      <c r="AA39"/>
      <c r="AB39"/>
      <c r="AC39"/>
    </row>
    <row r="40" spans="1:29" ht="15">
      <c r="A40" s="414">
        <v>858</v>
      </c>
      <c r="B40" s="414" t="s">
        <v>253</v>
      </c>
      <c r="C40" s="424">
        <f t="shared" si="33"/>
        <v>2161</v>
      </c>
      <c r="D40" s="371">
        <f t="shared" si="34"/>
        <v>31</v>
      </c>
      <c r="E40" s="370">
        <f t="shared" si="1"/>
        <v>1.4345210550670986</v>
      </c>
      <c r="F40" s="371">
        <f t="shared" si="35"/>
        <v>85</v>
      </c>
      <c r="G40" s="370">
        <f t="shared" si="3"/>
        <v>3.933364183248496</v>
      </c>
      <c r="H40" s="371">
        <f t="shared" si="36"/>
        <v>266</v>
      </c>
      <c r="I40" s="370">
        <f t="shared" si="4"/>
        <v>12.309116149930588</v>
      </c>
      <c r="J40" s="371">
        <f t="shared" si="37"/>
        <v>1209</v>
      </c>
      <c r="K40" s="370">
        <f t="shared" si="5"/>
        <v>55.946321147616842</v>
      </c>
      <c r="L40" s="371">
        <f t="shared" si="38"/>
        <v>351</v>
      </c>
      <c r="M40" s="370">
        <f t="shared" si="6"/>
        <v>16.242480333179085</v>
      </c>
      <c r="N40" s="371">
        <f t="shared" si="39"/>
        <v>219</v>
      </c>
      <c r="O40" s="370">
        <f t="shared" si="7"/>
        <v>10.13419713095789</v>
      </c>
      <c r="P40" s="424">
        <f t="shared" si="15"/>
        <v>2161</v>
      </c>
      <c r="Q40" s="10">
        <v>150</v>
      </c>
      <c r="R40">
        <v>3</v>
      </c>
      <c r="S40">
        <v>36</v>
      </c>
      <c r="T40">
        <v>112</v>
      </c>
      <c r="U40" s="66">
        <v>487</v>
      </c>
      <c r="V40" s="7">
        <v>299</v>
      </c>
      <c r="W40">
        <v>216</v>
      </c>
      <c r="Y40"/>
      <c r="Z40"/>
      <c r="AA40"/>
      <c r="AB40"/>
      <c r="AC40"/>
    </row>
    <row r="41" spans="1:29" ht="15">
      <c r="A41" s="414">
        <v>885</v>
      </c>
      <c r="B41" s="414" t="s">
        <v>259</v>
      </c>
      <c r="C41" s="424">
        <f t="shared" si="33"/>
        <v>854</v>
      </c>
      <c r="D41" s="371">
        <f t="shared" si="34"/>
        <v>3</v>
      </c>
      <c r="E41" s="370">
        <f t="shared" si="1"/>
        <v>0.35128805620608899</v>
      </c>
      <c r="F41" s="371">
        <f t="shared" si="35"/>
        <v>26</v>
      </c>
      <c r="G41" s="370">
        <f t="shared" si="3"/>
        <v>3.0444964871194378</v>
      </c>
      <c r="H41" s="371">
        <f t="shared" si="36"/>
        <v>117</v>
      </c>
      <c r="I41" s="370">
        <f t="shared" si="4"/>
        <v>13.700234192037472</v>
      </c>
      <c r="J41" s="371">
        <f t="shared" si="37"/>
        <v>438</v>
      </c>
      <c r="K41" s="370">
        <f t="shared" si="5"/>
        <v>51.288056206088996</v>
      </c>
      <c r="L41" s="371">
        <f t="shared" si="38"/>
        <v>168</v>
      </c>
      <c r="M41" s="370">
        <f t="shared" si="6"/>
        <v>19.672131147540984</v>
      </c>
      <c r="N41" s="371">
        <f t="shared" si="39"/>
        <v>102</v>
      </c>
      <c r="O41" s="370">
        <f t="shared" si="7"/>
        <v>11.943793911007026</v>
      </c>
      <c r="P41" s="424">
        <f t="shared" si="15"/>
        <v>854</v>
      </c>
      <c r="Q41" s="10">
        <v>154</v>
      </c>
      <c r="R41">
        <v>255</v>
      </c>
      <c r="S41">
        <v>1217</v>
      </c>
      <c r="T41">
        <v>3580</v>
      </c>
      <c r="U41" s="66">
        <v>12872</v>
      </c>
      <c r="V41" s="7">
        <v>3848</v>
      </c>
      <c r="W41">
        <v>1704</v>
      </c>
      <c r="Y41"/>
      <c r="Z41"/>
      <c r="AA41"/>
      <c r="AB41"/>
      <c r="AC41"/>
    </row>
    <row r="42" spans="1:29" ht="15.75" thickBot="1">
      <c r="A42" s="414">
        <v>890</v>
      </c>
      <c r="B42" s="414" t="s">
        <v>263</v>
      </c>
      <c r="C42" s="424">
        <f t="shared" si="33"/>
        <v>3394</v>
      </c>
      <c r="D42" s="371">
        <f t="shared" si="34"/>
        <v>22</v>
      </c>
      <c r="E42" s="370">
        <f t="shared" si="1"/>
        <v>0.64820271066588098</v>
      </c>
      <c r="F42" s="371">
        <f t="shared" si="35"/>
        <v>136</v>
      </c>
      <c r="G42" s="370">
        <f t="shared" si="3"/>
        <v>4.0070713022981739</v>
      </c>
      <c r="H42" s="371">
        <f t="shared" si="36"/>
        <v>397</v>
      </c>
      <c r="I42" s="370">
        <f t="shared" si="4"/>
        <v>11.697112551561579</v>
      </c>
      <c r="J42" s="371">
        <f t="shared" si="37"/>
        <v>1857</v>
      </c>
      <c r="K42" s="370">
        <f t="shared" si="5"/>
        <v>54.714201532115503</v>
      </c>
      <c r="L42" s="371">
        <f t="shared" si="38"/>
        <v>574</v>
      </c>
      <c r="M42" s="370">
        <f t="shared" si="6"/>
        <v>16.912197996464347</v>
      </c>
      <c r="N42" s="371">
        <f t="shared" si="39"/>
        <v>408</v>
      </c>
      <c r="O42" s="370">
        <f t="shared" si="7"/>
        <v>12.02121390689452</v>
      </c>
      <c r="P42" s="424">
        <f t="shared" si="15"/>
        <v>3394</v>
      </c>
      <c r="Q42" s="10">
        <v>172</v>
      </c>
      <c r="R42">
        <v>483</v>
      </c>
      <c r="S42">
        <v>1935</v>
      </c>
      <c r="T42">
        <v>5753</v>
      </c>
      <c r="U42" s="66">
        <v>17360</v>
      </c>
      <c r="V42" s="7">
        <v>4899</v>
      </c>
      <c r="W42">
        <v>2025</v>
      </c>
      <c r="Y42"/>
      <c r="Z42"/>
      <c r="AA42"/>
      <c r="AB42"/>
      <c r="AC42"/>
    </row>
    <row r="43" spans="1:29" ht="13.5" thickBot="1">
      <c r="A43" s="19">
        <v>5</v>
      </c>
      <c r="B43" s="69" t="s">
        <v>363</v>
      </c>
      <c r="C43" s="72">
        <f>SUM(C44:C62)</f>
        <v>37470</v>
      </c>
      <c r="D43" s="71">
        <f>SUM(D44:D62)</f>
        <v>329</v>
      </c>
      <c r="E43" s="81">
        <f t="shared" si="1"/>
        <v>0.87803576194288768</v>
      </c>
      <c r="F43" s="71">
        <f t="shared" ref="F43:N43" si="40">SUM(F44:F62)</f>
        <v>1406</v>
      </c>
      <c r="G43" s="81">
        <f t="shared" si="3"/>
        <v>3.752335201494529</v>
      </c>
      <c r="H43" s="71">
        <f t="shared" si="40"/>
        <v>4322</v>
      </c>
      <c r="I43" s="81">
        <f t="shared" si="4"/>
        <v>11.534560982119029</v>
      </c>
      <c r="J43" s="71">
        <f t="shared" si="40"/>
        <v>20920</v>
      </c>
      <c r="K43" s="81">
        <f t="shared" si="5"/>
        <v>55.831331732052313</v>
      </c>
      <c r="L43" s="71">
        <f t="shared" si="40"/>
        <v>6525</v>
      </c>
      <c r="M43" s="81">
        <f t="shared" si="6"/>
        <v>17.413931144915935</v>
      </c>
      <c r="N43" s="71">
        <f t="shared" si="40"/>
        <v>3968</v>
      </c>
      <c r="O43" s="82">
        <f t="shared" si="7"/>
        <v>10.589805177475313</v>
      </c>
      <c r="P43" s="76">
        <f>SUM(P44:P62)</f>
        <v>37470</v>
      </c>
      <c r="Q43" s="10">
        <v>190</v>
      </c>
      <c r="R43">
        <v>29</v>
      </c>
      <c r="S43">
        <v>137</v>
      </c>
      <c r="T43">
        <v>407</v>
      </c>
      <c r="U43" s="66">
        <v>1796</v>
      </c>
      <c r="V43" s="7">
        <v>576</v>
      </c>
      <c r="W43">
        <v>497</v>
      </c>
      <c r="Y43"/>
      <c r="Z43"/>
      <c r="AA43"/>
      <c r="AB43"/>
      <c r="AC43"/>
    </row>
    <row r="44" spans="1:29" ht="15">
      <c r="A44" s="414">
        <v>4</v>
      </c>
      <c r="B44" s="414" t="s">
        <v>10</v>
      </c>
      <c r="C44" s="424">
        <f t="shared" ref="C44:C62" si="41">(D44+F44+H44+J44+L44+N44)</f>
        <v>266</v>
      </c>
      <c r="D44" s="371">
        <f t="shared" ref="D44:D62" si="42">VLOOKUP(A44,$Q$7:$W$131,2,0)</f>
        <v>0</v>
      </c>
      <c r="E44" s="370">
        <f t="shared" si="1"/>
        <v>0</v>
      </c>
      <c r="F44" s="371">
        <f t="shared" ref="F44:F62" si="43">VLOOKUP(A44,$Q$7:$W$131,3,0)</f>
        <v>12</v>
      </c>
      <c r="G44" s="370">
        <f t="shared" si="3"/>
        <v>4.5112781954887211</v>
      </c>
      <c r="H44" s="371">
        <f t="shared" ref="H44:H62" si="44">VLOOKUP(A44,$Q$7:$W$131,4,0)</f>
        <v>22</v>
      </c>
      <c r="I44" s="370">
        <f t="shared" si="4"/>
        <v>8.2706766917293226</v>
      </c>
      <c r="J44" s="371">
        <f t="shared" ref="J44:J62" si="45">VLOOKUP(A44,$Q$7:$W$131,5,0)</f>
        <v>138</v>
      </c>
      <c r="K44" s="370">
        <f t="shared" si="5"/>
        <v>51.879699248120303</v>
      </c>
      <c r="L44" s="371">
        <f t="shared" ref="L44:L62" si="46">VLOOKUP(A44,$Q$7:$W$131,6,0)</f>
        <v>51</v>
      </c>
      <c r="M44" s="370">
        <f t="shared" si="6"/>
        <v>19.172932330827066</v>
      </c>
      <c r="N44" s="371">
        <f t="shared" ref="N44:N62" si="47">VLOOKUP(A44,$Q$7:$W$131,7,0)</f>
        <v>43</v>
      </c>
      <c r="O44" s="370">
        <f t="shared" si="7"/>
        <v>16.165413533834585</v>
      </c>
      <c r="P44" s="424">
        <f t="shared" si="15"/>
        <v>266</v>
      </c>
      <c r="Q44" s="10">
        <v>197</v>
      </c>
      <c r="R44">
        <v>37</v>
      </c>
      <c r="S44">
        <v>152</v>
      </c>
      <c r="T44">
        <v>373</v>
      </c>
      <c r="U44" s="66">
        <v>1318</v>
      </c>
      <c r="V44" s="7">
        <v>380</v>
      </c>
      <c r="W44">
        <v>297</v>
      </c>
      <c r="Y44"/>
      <c r="Z44"/>
      <c r="AA44"/>
      <c r="AB44"/>
      <c r="AC44"/>
    </row>
    <row r="45" spans="1:29" ht="15">
      <c r="A45" s="414">
        <v>42</v>
      </c>
      <c r="B45" s="414" t="s">
        <v>817</v>
      </c>
      <c r="C45" s="424">
        <f t="shared" si="41"/>
        <v>8840</v>
      </c>
      <c r="D45" s="371">
        <f t="shared" si="42"/>
        <v>88</v>
      </c>
      <c r="E45" s="370">
        <f t="shared" si="1"/>
        <v>0.99547511312217185</v>
      </c>
      <c r="F45" s="371">
        <f t="shared" si="43"/>
        <v>351</v>
      </c>
      <c r="G45" s="370">
        <f t="shared" si="3"/>
        <v>3.9705882352941173</v>
      </c>
      <c r="H45" s="371">
        <f t="shared" si="44"/>
        <v>1047</v>
      </c>
      <c r="I45" s="370">
        <f t="shared" si="4"/>
        <v>11.843891402714931</v>
      </c>
      <c r="J45" s="371">
        <f t="shared" si="45"/>
        <v>4631</v>
      </c>
      <c r="K45" s="370">
        <f t="shared" si="5"/>
        <v>52.386877828054303</v>
      </c>
      <c r="L45" s="371">
        <f t="shared" si="46"/>
        <v>1621</v>
      </c>
      <c r="M45" s="370">
        <f t="shared" si="6"/>
        <v>18.337104072398187</v>
      </c>
      <c r="N45" s="371">
        <f t="shared" si="47"/>
        <v>1102</v>
      </c>
      <c r="O45" s="370">
        <f t="shared" si="7"/>
        <v>12.46606334841629</v>
      </c>
      <c r="P45" s="424">
        <f t="shared" si="15"/>
        <v>8840</v>
      </c>
      <c r="Q45" s="10">
        <v>206</v>
      </c>
      <c r="R45">
        <v>8</v>
      </c>
      <c r="S45">
        <v>18</v>
      </c>
      <c r="T45">
        <v>74</v>
      </c>
      <c r="U45" s="66">
        <v>306</v>
      </c>
      <c r="V45" s="7">
        <v>112</v>
      </c>
      <c r="W45">
        <v>114</v>
      </c>
      <c r="Y45"/>
      <c r="Z45"/>
      <c r="AA45"/>
      <c r="AB45"/>
      <c r="AC45"/>
    </row>
    <row r="46" spans="1:29" ht="15">
      <c r="A46" s="414">
        <v>44</v>
      </c>
      <c r="B46" s="414" t="s">
        <v>30</v>
      </c>
      <c r="C46" s="424">
        <f t="shared" si="41"/>
        <v>1214</v>
      </c>
      <c r="D46" s="371">
        <f t="shared" si="42"/>
        <v>16</v>
      </c>
      <c r="E46" s="370">
        <f t="shared" si="1"/>
        <v>1.3179571663920924</v>
      </c>
      <c r="F46" s="371">
        <f t="shared" si="43"/>
        <v>54</v>
      </c>
      <c r="G46" s="370">
        <f t="shared" si="3"/>
        <v>4.4481054365733117</v>
      </c>
      <c r="H46" s="371">
        <f t="shared" si="44"/>
        <v>208</v>
      </c>
      <c r="I46" s="370">
        <f t="shared" si="4"/>
        <v>17.133443163097201</v>
      </c>
      <c r="J46" s="371">
        <f t="shared" si="45"/>
        <v>662</v>
      </c>
      <c r="K46" s="370">
        <f t="shared" si="5"/>
        <v>54.530477759472817</v>
      </c>
      <c r="L46" s="371">
        <f t="shared" si="46"/>
        <v>204</v>
      </c>
      <c r="M46" s="370">
        <f t="shared" si="6"/>
        <v>16.803953871499179</v>
      </c>
      <c r="N46" s="371">
        <f t="shared" si="47"/>
        <v>70</v>
      </c>
      <c r="O46" s="370">
        <f t="shared" si="7"/>
        <v>5.7660626029654036</v>
      </c>
      <c r="P46" s="424">
        <f t="shared" si="15"/>
        <v>1214</v>
      </c>
      <c r="Q46" s="10">
        <v>209</v>
      </c>
      <c r="R46">
        <v>21</v>
      </c>
      <c r="S46">
        <v>135</v>
      </c>
      <c r="T46">
        <v>387</v>
      </c>
      <c r="U46" s="66">
        <v>1374</v>
      </c>
      <c r="V46" s="7">
        <v>686</v>
      </c>
      <c r="W46">
        <v>539</v>
      </c>
      <c r="Y46"/>
      <c r="Z46"/>
      <c r="AA46"/>
      <c r="AB46"/>
      <c r="AC46"/>
    </row>
    <row r="47" spans="1:29" ht="15">
      <c r="A47" s="414">
        <v>59</v>
      </c>
      <c r="B47" s="414" t="s">
        <v>39</v>
      </c>
      <c r="C47" s="424">
        <f t="shared" si="41"/>
        <v>950</v>
      </c>
      <c r="D47" s="371">
        <f t="shared" si="42"/>
        <v>11</v>
      </c>
      <c r="E47" s="370">
        <f t="shared" si="1"/>
        <v>1.1578947368421053</v>
      </c>
      <c r="F47" s="371">
        <f t="shared" si="43"/>
        <v>22</v>
      </c>
      <c r="G47" s="370">
        <f t="shared" si="3"/>
        <v>2.3157894736842106</v>
      </c>
      <c r="H47" s="371">
        <f t="shared" si="44"/>
        <v>95</v>
      </c>
      <c r="I47" s="370">
        <f t="shared" si="4"/>
        <v>10</v>
      </c>
      <c r="J47" s="371">
        <f t="shared" si="45"/>
        <v>407</v>
      </c>
      <c r="K47" s="370">
        <f t="shared" si="5"/>
        <v>42.84210526315789</v>
      </c>
      <c r="L47" s="371">
        <f t="shared" si="46"/>
        <v>212</v>
      </c>
      <c r="M47" s="370">
        <f t="shared" si="6"/>
        <v>22.315789473684212</v>
      </c>
      <c r="N47" s="371">
        <f t="shared" si="47"/>
        <v>203</v>
      </c>
      <c r="O47" s="370">
        <f t="shared" si="7"/>
        <v>21.368421052631579</v>
      </c>
      <c r="P47" s="424">
        <f t="shared" si="15"/>
        <v>950</v>
      </c>
      <c r="Q47" s="10">
        <v>212</v>
      </c>
      <c r="R47">
        <v>322</v>
      </c>
      <c r="S47">
        <v>1666</v>
      </c>
      <c r="T47">
        <v>5070</v>
      </c>
      <c r="U47" s="66">
        <v>23181</v>
      </c>
      <c r="V47" s="7">
        <v>9957</v>
      </c>
      <c r="W47">
        <v>7966</v>
      </c>
      <c r="Y47"/>
      <c r="Z47"/>
      <c r="AA47"/>
      <c r="AB47"/>
      <c r="AC47"/>
    </row>
    <row r="48" spans="1:29" ht="15">
      <c r="A48" s="414">
        <v>113</v>
      </c>
      <c r="B48" s="414" t="s">
        <v>55</v>
      </c>
      <c r="C48" s="424">
        <f t="shared" si="41"/>
        <v>1895</v>
      </c>
      <c r="D48" s="371">
        <f t="shared" si="42"/>
        <v>23</v>
      </c>
      <c r="E48" s="370">
        <f t="shared" si="1"/>
        <v>1.2137203166226913</v>
      </c>
      <c r="F48" s="371">
        <f t="shared" si="43"/>
        <v>103</v>
      </c>
      <c r="G48" s="370">
        <f t="shared" si="3"/>
        <v>5.4353562005277043</v>
      </c>
      <c r="H48" s="371">
        <f t="shared" si="44"/>
        <v>271</v>
      </c>
      <c r="I48" s="370">
        <f t="shared" si="4"/>
        <v>14.300791556728232</v>
      </c>
      <c r="J48" s="371">
        <f t="shared" si="45"/>
        <v>1170</v>
      </c>
      <c r="K48" s="370">
        <f t="shared" si="5"/>
        <v>61.741424802110821</v>
      </c>
      <c r="L48" s="371">
        <f t="shared" si="46"/>
        <v>225</v>
      </c>
      <c r="M48" s="370">
        <f t="shared" si="6"/>
        <v>11.87335092348285</v>
      </c>
      <c r="N48" s="371">
        <f t="shared" si="47"/>
        <v>103</v>
      </c>
      <c r="O48" s="370">
        <f t="shared" si="7"/>
        <v>5.4353562005277043</v>
      </c>
      <c r="P48" s="424">
        <f t="shared" si="15"/>
        <v>1895</v>
      </c>
      <c r="Q48" s="10">
        <v>234</v>
      </c>
      <c r="R48">
        <v>25</v>
      </c>
      <c r="S48">
        <v>72</v>
      </c>
      <c r="T48">
        <v>228</v>
      </c>
      <c r="U48" s="66">
        <v>2301</v>
      </c>
      <c r="V48" s="7">
        <v>550</v>
      </c>
      <c r="W48">
        <v>141</v>
      </c>
      <c r="Y48"/>
      <c r="Z48"/>
      <c r="AA48"/>
      <c r="AB48"/>
      <c r="AC48"/>
    </row>
    <row r="49" spans="1:29" ht="15">
      <c r="A49" s="414">
        <v>125</v>
      </c>
      <c r="B49" s="414" t="s">
        <v>59</v>
      </c>
      <c r="C49" s="424">
        <f t="shared" si="41"/>
        <v>678</v>
      </c>
      <c r="D49" s="371">
        <f t="shared" si="42"/>
        <v>6</v>
      </c>
      <c r="E49" s="370">
        <f t="shared" si="1"/>
        <v>0.88495575221238942</v>
      </c>
      <c r="F49" s="371">
        <f t="shared" si="43"/>
        <v>33</v>
      </c>
      <c r="G49" s="370">
        <f t="shared" si="3"/>
        <v>4.8672566371681416</v>
      </c>
      <c r="H49" s="371">
        <f t="shared" si="44"/>
        <v>90</v>
      </c>
      <c r="I49" s="370">
        <f t="shared" si="4"/>
        <v>13.274336283185843</v>
      </c>
      <c r="J49" s="371">
        <f t="shared" si="45"/>
        <v>403</v>
      </c>
      <c r="K49" s="370">
        <f t="shared" si="5"/>
        <v>59.439528023598818</v>
      </c>
      <c r="L49" s="371">
        <f t="shared" si="46"/>
        <v>87</v>
      </c>
      <c r="M49" s="370">
        <f t="shared" si="6"/>
        <v>12.831858407079647</v>
      </c>
      <c r="N49" s="371">
        <f t="shared" si="47"/>
        <v>59</v>
      </c>
      <c r="O49" s="370">
        <f t="shared" si="7"/>
        <v>8.7020648967551626</v>
      </c>
      <c r="P49" s="424">
        <f t="shared" si="15"/>
        <v>678</v>
      </c>
      <c r="Q49" s="10">
        <v>237</v>
      </c>
      <c r="R49">
        <v>149</v>
      </c>
      <c r="S49">
        <v>694</v>
      </c>
      <c r="T49">
        <v>1965</v>
      </c>
      <c r="U49" s="66">
        <v>7174</v>
      </c>
      <c r="V49" s="7">
        <v>2567</v>
      </c>
      <c r="W49">
        <v>1604</v>
      </c>
      <c r="Y49"/>
      <c r="Z49"/>
      <c r="AA49"/>
      <c r="AB49"/>
      <c r="AC49"/>
    </row>
    <row r="50" spans="1:29" ht="15">
      <c r="A50" s="414">
        <v>138</v>
      </c>
      <c r="B50" s="414" t="s">
        <v>65</v>
      </c>
      <c r="C50" s="424">
        <f t="shared" si="41"/>
        <v>2375</v>
      </c>
      <c r="D50" s="371">
        <f t="shared" si="42"/>
        <v>20</v>
      </c>
      <c r="E50" s="370">
        <f t="shared" si="1"/>
        <v>0.84210526315789469</v>
      </c>
      <c r="F50" s="371">
        <f t="shared" si="43"/>
        <v>121</v>
      </c>
      <c r="G50" s="370">
        <f t="shared" si="3"/>
        <v>5.094736842105263</v>
      </c>
      <c r="H50" s="371">
        <f t="shared" si="44"/>
        <v>247</v>
      </c>
      <c r="I50" s="370">
        <f t="shared" si="4"/>
        <v>10.4</v>
      </c>
      <c r="J50" s="371">
        <f t="shared" si="45"/>
        <v>1418</v>
      </c>
      <c r="K50" s="370">
        <f t="shared" si="5"/>
        <v>59.705263157894741</v>
      </c>
      <c r="L50" s="371">
        <f t="shared" si="46"/>
        <v>353</v>
      </c>
      <c r="M50" s="370">
        <f t="shared" si="6"/>
        <v>14.863157894736842</v>
      </c>
      <c r="N50" s="371">
        <f t="shared" si="47"/>
        <v>216</v>
      </c>
      <c r="O50" s="370">
        <f t="shared" si="7"/>
        <v>9.094736842105263</v>
      </c>
      <c r="P50" s="424">
        <f t="shared" si="15"/>
        <v>2375</v>
      </c>
      <c r="Q50" s="10">
        <v>240</v>
      </c>
      <c r="R50">
        <v>14</v>
      </c>
      <c r="S50">
        <v>58</v>
      </c>
      <c r="T50">
        <v>241</v>
      </c>
      <c r="U50" s="66">
        <v>830</v>
      </c>
      <c r="V50" s="7">
        <v>349</v>
      </c>
      <c r="W50">
        <v>302</v>
      </c>
      <c r="Y50"/>
      <c r="Z50"/>
      <c r="AA50"/>
      <c r="AB50"/>
      <c r="AC50"/>
    </row>
    <row r="51" spans="1:29" ht="15">
      <c r="A51" s="414">
        <v>234</v>
      </c>
      <c r="B51" s="414" t="s">
        <v>92</v>
      </c>
      <c r="C51" s="424">
        <f t="shared" si="41"/>
        <v>3317</v>
      </c>
      <c r="D51" s="371">
        <f t="shared" si="42"/>
        <v>25</v>
      </c>
      <c r="E51" s="370">
        <f t="shared" si="1"/>
        <v>0.75369309617123914</v>
      </c>
      <c r="F51" s="371">
        <f t="shared" si="43"/>
        <v>72</v>
      </c>
      <c r="G51" s="370">
        <f t="shared" si="3"/>
        <v>2.1706361169731685</v>
      </c>
      <c r="H51" s="371">
        <f t="shared" si="44"/>
        <v>228</v>
      </c>
      <c r="I51" s="370">
        <f t="shared" si="4"/>
        <v>6.8736810370816999</v>
      </c>
      <c r="J51" s="371">
        <f t="shared" si="45"/>
        <v>2301</v>
      </c>
      <c r="K51" s="370">
        <f t="shared" si="5"/>
        <v>69.36991257160085</v>
      </c>
      <c r="L51" s="371">
        <f t="shared" si="46"/>
        <v>550</v>
      </c>
      <c r="M51" s="370">
        <f t="shared" si="6"/>
        <v>16.581248115767259</v>
      </c>
      <c r="N51" s="371">
        <f t="shared" si="47"/>
        <v>141</v>
      </c>
      <c r="O51" s="370">
        <f t="shared" si="7"/>
        <v>4.2508290624057885</v>
      </c>
      <c r="P51" s="424">
        <f t="shared" si="15"/>
        <v>3317</v>
      </c>
      <c r="Q51" s="10">
        <v>250</v>
      </c>
      <c r="R51">
        <v>128</v>
      </c>
      <c r="S51">
        <v>536</v>
      </c>
      <c r="T51">
        <v>1728</v>
      </c>
      <c r="U51" s="66">
        <v>5407</v>
      </c>
      <c r="V51" s="7">
        <v>1249</v>
      </c>
      <c r="W51">
        <v>590</v>
      </c>
      <c r="Y51"/>
      <c r="Z51"/>
      <c r="AA51"/>
      <c r="AB51"/>
      <c r="AC51"/>
    </row>
    <row r="52" spans="1:29" ht="15">
      <c r="A52" s="414">
        <v>240</v>
      </c>
      <c r="B52" s="414" t="s">
        <v>97</v>
      </c>
      <c r="C52" s="424">
        <f t="shared" si="41"/>
        <v>1794</v>
      </c>
      <c r="D52" s="371">
        <f t="shared" si="42"/>
        <v>14</v>
      </c>
      <c r="E52" s="370">
        <f t="shared" si="1"/>
        <v>0.78037904124860646</v>
      </c>
      <c r="F52" s="371">
        <f t="shared" si="43"/>
        <v>58</v>
      </c>
      <c r="G52" s="370">
        <f t="shared" si="3"/>
        <v>3.2329988851727984</v>
      </c>
      <c r="H52" s="371">
        <f t="shared" si="44"/>
        <v>241</v>
      </c>
      <c r="I52" s="370">
        <f t="shared" si="4"/>
        <v>13.433667781493869</v>
      </c>
      <c r="J52" s="371">
        <f t="shared" si="45"/>
        <v>830</v>
      </c>
      <c r="K52" s="370">
        <f t="shared" si="5"/>
        <v>46.265328874024526</v>
      </c>
      <c r="L52" s="371">
        <f t="shared" si="46"/>
        <v>349</v>
      </c>
      <c r="M52" s="370">
        <f t="shared" si="6"/>
        <v>19.453734671125975</v>
      </c>
      <c r="N52" s="371">
        <f t="shared" si="47"/>
        <v>302</v>
      </c>
      <c r="O52" s="370">
        <f t="shared" si="7"/>
        <v>16.833890746934223</v>
      </c>
      <c r="P52" s="424">
        <f t="shared" si="15"/>
        <v>1794</v>
      </c>
      <c r="Q52" s="10">
        <v>264</v>
      </c>
      <c r="R52">
        <v>81</v>
      </c>
      <c r="S52">
        <v>352</v>
      </c>
      <c r="T52">
        <v>977</v>
      </c>
      <c r="U52" s="66">
        <v>3481</v>
      </c>
      <c r="V52" s="7">
        <v>1173</v>
      </c>
      <c r="W52">
        <v>657</v>
      </c>
      <c r="Y52"/>
      <c r="Z52"/>
      <c r="AA52"/>
      <c r="AB52"/>
      <c r="AC52"/>
    </row>
    <row r="53" spans="1:29" ht="15">
      <c r="A53" s="414">
        <v>284</v>
      </c>
      <c r="B53" s="414" t="s">
        <v>108</v>
      </c>
      <c r="C53" s="424">
        <f t="shared" si="41"/>
        <v>3040</v>
      </c>
      <c r="D53" s="371">
        <f t="shared" si="42"/>
        <v>20</v>
      </c>
      <c r="E53" s="370">
        <f t="shared" si="1"/>
        <v>0.6578947368421052</v>
      </c>
      <c r="F53" s="371">
        <f t="shared" si="43"/>
        <v>116</v>
      </c>
      <c r="G53" s="370">
        <f t="shared" si="3"/>
        <v>3.8157894736842106</v>
      </c>
      <c r="H53" s="371">
        <f t="shared" si="44"/>
        <v>343</v>
      </c>
      <c r="I53" s="370">
        <f t="shared" si="4"/>
        <v>11.282894736842106</v>
      </c>
      <c r="J53" s="371">
        <f t="shared" si="45"/>
        <v>1766</v>
      </c>
      <c r="K53" s="370">
        <f t="shared" si="5"/>
        <v>58.09210526315789</v>
      </c>
      <c r="L53" s="371">
        <f t="shared" si="46"/>
        <v>474</v>
      </c>
      <c r="M53" s="370">
        <f t="shared" si="6"/>
        <v>15.592105263157896</v>
      </c>
      <c r="N53" s="371">
        <f t="shared" si="47"/>
        <v>321</v>
      </c>
      <c r="O53" s="370">
        <f t="shared" si="7"/>
        <v>10.559210526315789</v>
      </c>
      <c r="P53" s="424">
        <f t="shared" si="15"/>
        <v>3040</v>
      </c>
      <c r="Q53" s="10">
        <v>266</v>
      </c>
      <c r="R53">
        <v>960</v>
      </c>
      <c r="S53">
        <v>5088</v>
      </c>
      <c r="T53">
        <v>16057</v>
      </c>
      <c r="U53" s="66">
        <v>78653</v>
      </c>
      <c r="V53" s="7">
        <v>38247</v>
      </c>
      <c r="W53">
        <v>40400</v>
      </c>
      <c r="Y53"/>
      <c r="Z53"/>
      <c r="AA53"/>
      <c r="AB53"/>
      <c r="AC53"/>
    </row>
    <row r="54" spans="1:29" ht="15">
      <c r="A54" s="414">
        <v>306</v>
      </c>
      <c r="B54" s="414" t="s">
        <v>110</v>
      </c>
      <c r="C54" s="424">
        <f t="shared" si="41"/>
        <v>923</v>
      </c>
      <c r="D54" s="371">
        <f t="shared" si="42"/>
        <v>11</v>
      </c>
      <c r="E54" s="370">
        <f t="shared" si="1"/>
        <v>1.1917659804983749</v>
      </c>
      <c r="F54" s="371">
        <f t="shared" si="43"/>
        <v>45</v>
      </c>
      <c r="G54" s="370">
        <f t="shared" si="3"/>
        <v>4.8754062838569885</v>
      </c>
      <c r="H54" s="371">
        <f t="shared" si="44"/>
        <v>127</v>
      </c>
      <c r="I54" s="370">
        <f t="shared" si="4"/>
        <v>13.759479956663057</v>
      </c>
      <c r="J54" s="371">
        <f t="shared" si="45"/>
        <v>564</v>
      </c>
      <c r="K54" s="370">
        <f t="shared" si="5"/>
        <v>61.105092091007585</v>
      </c>
      <c r="L54" s="371">
        <f t="shared" si="46"/>
        <v>123</v>
      </c>
      <c r="M54" s="370">
        <f t="shared" si="6"/>
        <v>13.326110509209101</v>
      </c>
      <c r="N54" s="371">
        <f t="shared" si="47"/>
        <v>53</v>
      </c>
      <c r="O54" s="370">
        <f t="shared" si="7"/>
        <v>5.7421451787648969</v>
      </c>
      <c r="P54" s="424">
        <f t="shared" si="15"/>
        <v>923</v>
      </c>
      <c r="Q54" s="10">
        <v>282</v>
      </c>
      <c r="R54">
        <v>32</v>
      </c>
      <c r="S54">
        <v>253</v>
      </c>
      <c r="T54">
        <v>796</v>
      </c>
      <c r="U54" s="66">
        <v>2991</v>
      </c>
      <c r="V54" s="7">
        <v>1496</v>
      </c>
      <c r="W54">
        <v>1107</v>
      </c>
      <c r="Y54"/>
      <c r="Z54"/>
      <c r="AA54"/>
      <c r="AB54"/>
      <c r="AC54"/>
    </row>
    <row r="55" spans="1:29" ht="15">
      <c r="A55" s="414">
        <v>347</v>
      </c>
      <c r="B55" s="414" t="s">
        <v>124</v>
      </c>
      <c r="C55" s="424">
        <f t="shared" si="41"/>
        <v>722</v>
      </c>
      <c r="D55" s="371">
        <f t="shared" si="42"/>
        <v>10</v>
      </c>
      <c r="E55" s="370">
        <f t="shared" si="1"/>
        <v>1.3850415512465373</v>
      </c>
      <c r="F55" s="371">
        <f t="shared" si="43"/>
        <v>32</v>
      </c>
      <c r="G55" s="370">
        <f t="shared" si="3"/>
        <v>4.43213296398892</v>
      </c>
      <c r="H55" s="371">
        <f t="shared" si="44"/>
        <v>87</v>
      </c>
      <c r="I55" s="370">
        <f t="shared" si="4"/>
        <v>12.049861495844876</v>
      </c>
      <c r="J55" s="371">
        <f t="shared" si="45"/>
        <v>385</v>
      </c>
      <c r="K55" s="370">
        <f t="shared" si="5"/>
        <v>53.32409972299169</v>
      </c>
      <c r="L55" s="371">
        <f t="shared" si="46"/>
        <v>117</v>
      </c>
      <c r="M55" s="370">
        <f t="shared" si="6"/>
        <v>16.204986149584489</v>
      </c>
      <c r="N55" s="371">
        <f t="shared" si="47"/>
        <v>91</v>
      </c>
      <c r="O55" s="370">
        <f t="shared" si="7"/>
        <v>12.603878116343489</v>
      </c>
      <c r="P55" s="424">
        <f t="shared" si="15"/>
        <v>722</v>
      </c>
      <c r="Q55" s="10">
        <v>284</v>
      </c>
      <c r="R55">
        <v>20</v>
      </c>
      <c r="S55">
        <v>116</v>
      </c>
      <c r="T55">
        <v>343</v>
      </c>
      <c r="U55" s="66">
        <v>1766</v>
      </c>
      <c r="V55" s="7">
        <v>474</v>
      </c>
      <c r="W55">
        <v>321</v>
      </c>
      <c r="Y55"/>
      <c r="Z55"/>
      <c r="AA55"/>
      <c r="AB55"/>
      <c r="AC55"/>
    </row>
    <row r="56" spans="1:29" ht="15">
      <c r="A56" s="414">
        <v>411</v>
      </c>
      <c r="B56" s="414" t="s">
        <v>145</v>
      </c>
      <c r="C56" s="424">
        <f t="shared" si="41"/>
        <v>1147</v>
      </c>
      <c r="D56" s="371">
        <f t="shared" si="42"/>
        <v>10</v>
      </c>
      <c r="E56" s="370">
        <f t="shared" si="1"/>
        <v>0.87183958151700081</v>
      </c>
      <c r="F56" s="371">
        <f t="shared" si="43"/>
        <v>28</v>
      </c>
      <c r="G56" s="370">
        <f t="shared" si="3"/>
        <v>2.4411508282476024</v>
      </c>
      <c r="H56" s="371">
        <f t="shared" si="44"/>
        <v>125</v>
      </c>
      <c r="I56" s="370">
        <f t="shared" si="4"/>
        <v>10.897994768962512</v>
      </c>
      <c r="J56" s="371">
        <f t="shared" si="45"/>
        <v>578</v>
      </c>
      <c r="K56" s="370">
        <f t="shared" si="5"/>
        <v>50.392327811682648</v>
      </c>
      <c r="L56" s="371">
        <f t="shared" si="46"/>
        <v>215</v>
      </c>
      <c r="M56" s="370">
        <f t="shared" si="6"/>
        <v>18.74455100261552</v>
      </c>
      <c r="N56" s="371">
        <f t="shared" si="47"/>
        <v>191</v>
      </c>
      <c r="O56" s="370">
        <f t="shared" si="7"/>
        <v>16.652136006974715</v>
      </c>
      <c r="P56" s="424">
        <f t="shared" si="15"/>
        <v>1147</v>
      </c>
      <c r="Q56" s="10">
        <v>306</v>
      </c>
      <c r="R56">
        <v>11</v>
      </c>
      <c r="S56">
        <v>45</v>
      </c>
      <c r="T56">
        <v>127</v>
      </c>
      <c r="U56" s="66">
        <v>564</v>
      </c>
      <c r="V56" s="7">
        <v>123</v>
      </c>
      <c r="W56">
        <v>53</v>
      </c>
      <c r="Y56"/>
      <c r="Z56"/>
      <c r="AA56"/>
      <c r="AB56"/>
      <c r="AC56"/>
    </row>
    <row r="57" spans="1:29" ht="15">
      <c r="A57" s="414">
        <v>501</v>
      </c>
      <c r="B57" s="414" t="s">
        <v>163</v>
      </c>
      <c r="C57" s="424">
        <f t="shared" si="41"/>
        <v>241</v>
      </c>
      <c r="D57" s="371">
        <f t="shared" si="42"/>
        <v>1</v>
      </c>
      <c r="E57" s="370">
        <f t="shared" si="1"/>
        <v>0.41493775933609961</v>
      </c>
      <c r="F57" s="371">
        <f t="shared" si="43"/>
        <v>7</v>
      </c>
      <c r="G57" s="370">
        <f t="shared" si="3"/>
        <v>2.904564315352697</v>
      </c>
      <c r="H57" s="371">
        <f t="shared" si="44"/>
        <v>22</v>
      </c>
      <c r="I57" s="370">
        <f t="shared" si="4"/>
        <v>9.1286307053941904</v>
      </c>
      <c r="J57" s="371">
        <f t="shared" si="45"/>
        <v>136</v>
      </c>
      <c r="K57" s="370">
        <f t="shared" si="5"/>
        <v>56.431535269709542</v>
      </c>
      <c r="L57" s="371">
        <f t="shared" si="46"/>
        <v>47</v>
      </c>
      <c r="M57" s="370">
        <f t="shared" si="6"/>
        <v>19.502074688796682</v>
      </c>
      <c r="N57" s="371">
        <f t="shared" si="47"/>
        <v>28</v>
      </c>
      <c r="O57" s="370">
        <f t="shared" si="7"/>
        <v>11.618257261410788</v>
      </c>
      <c r="P57" s="424">
        <f t="shared" si="15"/>
        <v>241</v>
      </c>
      <c r="Q57" s="10">
        <v>308</v>
      </c>
      <c r="R57">
        <v>255</v>
      </c>
      <c r="S57">
        <v>1347</v>
      </c>
      <c r="T57">
        <v>4026</v>
      </c>
      <c r="U57" s="66">
        <v>17391</v>
      </c>
      <c r="V57" s="7">
        <v>6991</v>
      </c>
      <c r="W57">
        <v>5328</v>
      </c>
      <c r="Y57"/>
      <c r="Z57"/>
      <c r="AA57"/>
      <c r="AB57"/>
      <c r="AC57"/>
    </row>
    <row r="58" spans="1:29" ht="15">
      <c r="A58" s="414">
        <v>543</v>
      </c>
      <c r="B58" s="414" t="s">
        <v>167</v>
      </c>
      <c r="C58" s="424">
        <f t="shared" si="41"/>
        <v>616</v>
      </c>
      <c r="D58" s="371">
        <f t="shared" si="42"/>
        <v>4</v>
      </c>
      <c r="E58" s="370">
        <f t="shared" si="1"/>
        <v>0.64935064935064934</v>
      </c>
      <c r="F58" s="371">
        <f t="shared" si="43"/>
        <v>12</v>
      </c>
      <c r="G58" s="370">
        <f t="shared" si="3"/>
        <v>1.948051948051948</v>
      </c>
      <c r="H58" s="371">
        <f t="shared" si="44"/>
        <v>59</v>
      </c>
      <c r="I58" s="370">
        <f t="shared" si="4"/>
        <v>9.5779220779220786</v>
      </c>
      <c r="J58" s="371">
        <f t="shared" si="45"/>
        <v>418</v>
      </c>
      <c r="K58" s="370">
        <f t="shared" si="5"/>
        <v>67.857142857142861</v>
      </c>
      <c r="L58" s="371">
        <f t="shared" si="46"/>
        <v>76</v>
      </c>
      <c r="M58" s="370">
        <f t="shared" si="6"/>
        <v>12.337662337662337</v>
      </c>
      <c r="N58" s="371">
        <f t="shared" si="47"/>
        <v>47</v>
      </c>
      <c r="O58" s="370">
        <f t="shared" si="7"/>
        <v>7.6298701298701292</v>
      </c>
      <c r="P58" s="424">
        <f t="shared" si="15"/>
        <v>616</v>
      </c>
      <c r="Q58" s="10">
        <v>310</v>
      </c>
      <c r="R58">
        <v>19</v>
      </c>
      <c r="S58">
        <v>69</v>
      </c>
      <c r="T58">
        <v>284</v>
      </c>
      <c r="U58" s="66">
        <v>1221</v>
      </c>
      <c r="V58" s="7">
        <v>493</v>
      </c>
      <c r="W58">
        <v>378</v>
      </c>
      <c r="Y58"/>
      <c r="Z58"/>
      <c r="AA58"/>
      <c r="AB58"/>
      <c r="AC58"/>
    </row>
    <row r="59" spans="1:29" ht="15">
      <c r="A59" s="414">
        <v>628</v>
      </c>
      <c r="B59" s="414" t="s">
        <v>183</v>
      </c>
      <c r="C59" s="424">
        <f t="shared" si="41"/>
        <v>712</v>
      </c>
      <c r="D59" s="371">
        <f t="shared" si="42"/>
        <v>6</v>
      </c>
      <c r="E59" s="370">
        <f t="shared" si="1"/>
        <v>0.84269662921348309</v>
      </c>
      <c r="F59" s="371">
        <f t="shared" si="43"/>
        <v>16</v>
      </c>
      <c r="G59" s="370">
        <f t="shared" si="3"/>
        <v>2.2471910112359552</v>
      </c>
      <c r="H59" s="371">
        <f t="shared" si="44"/>
        <v>89</v>
      </c>
      <c r="I59" s="370">
        <f t="shared" si="4"/>
        <v>12.5</v>
      </c>
      <c r="J59" s="371">
        <f t="shared" si="45"/>
        <v>428</v>
      </c>
      <c r="K59" s="370">
        <f t="shared" si="5"/>
        <v>60.112359550561798</v>
      </c>
      <c r="L59" s="371">
        <f t="shared" si="46"/>
        <v>111</v>
      </c>
      <c r="M59" s="370">
        <f t="shared" si="6"/>
        <v>15.589887640449437</v>
      </c>
      <c r="N59" s="371">
        <f t="shared" si="47"/>
        <v>62</v>
      </c>
      <c r="O59" s="370">
        <f t="shared" si="7"/>
        <v>8.7078651685393265</v>
      </c>
      <c r="P59" s="424">
        <f t="shared" si="15"/>
        <v>712</v>
      </c>
      <c r="Q59" s="10">
        <v>313</v>
      </c>
      <c r="R59">
        <v>27</v>
      </c>
      <c r="S59">
        <v>82</v>
      </c>
      <c r="T59">
        <v>215</v>
      </c>
      <c r="U59" s="66">
        <v>667</v>
      </c>
      <c r="V59" s="7">
        <v>229</v>
      </c>
      <c r="W59">
        <v>200</v>
      </c>
      <c r="Y59"/>
      <c r="Z59"/>
      <c r="AA59"/>
      <c r="AB59"/>
      <c r="AC59"/>
    </row>
    <row r="60" spans="1:29" ht="15">
      <c r="A60" s="414">
        <v>656</v>
      </c>
      <c r="B60" s="414" t="s">
        <v>195</v>
      </c>
      <c r="C60" s="424">
        <f t="shared" si="41"/>
        <v>4856</v>
      </c>
      <c r="D60" s="371">
        <f t="shared" si="42"/>
        <v>38</v>
      </c>
      <c r="E60" s="370">
        <f t="shared" si="1"/>
        <v>0.78253706754530472</v>
      </c>
      <c r="F60" s="371">
        <f t="shared" si="43"/>
        <v>190</v>
      </c>
      <c r="G60" s="370">
        <f t="shared" si="3"/>
        <v>3.9126853377265238</v>
      </c>
      <c r="H60" s="371">
        <f t="shared" si="44"/>
        <v>589</v>
      </c>
      <c r="I60" s="370">
        <f t="shared" si="4"/>
        <v>12.129324546952223</v>
      </c>
      <c r="J60" s="371">
        <f t="shared" si="45"/>
        <v>2552</v>
      </c>
      <c r="K60" s="370">
        <f t="shared" si="5"/>
        <v>52.55354200988468</v>
      </c>
      <c r="L60" s="371">
        <f t="shared" si="46"/>
        <v>976</v>
      </c>
      <c r="M60" s="370">
        <f t="shared" si="6"/>
        <v>20.098846787479406</v>
      </c>
      <c r="N60" s="371">
        <f t="shared" si="47"/>
        <v>511</v>
      </c>
      <c r="O60" s="370">
        <f t="shared" si="7"/>
        <v>10.523064250411862</v>
      </c>
      <c r="P60" s="424">
        <f t="shared" si="15"/>
        <v>4856</v>
      </c>
      <c r="Q60" s="10">
        <v>315</v>
      </c>
      <c r="R60">
        <v>5</v>
      </c>
      <c r="S60">
        <v>42</v>
      </c>
      <c r="T60">
        <v>150</v>
      </c>
      <c r="U60" s="66">
        <v>623</v>
      </c>
      <c r="V60" s="7">
        <v>251</v>
      </c>
      <c r="W60">
        <v>102</v>
      </c>
      <c r="Y60"/>
      <c r="Z60"/>
      <c r="AA60"/>
      <c r="AB60"/>
      <c r="AC60"/>
    </row>
    <row r="61" spans="1:29" ht="15">
      <c r="A61" s="414">
        <v>761</v>
      </c>
      <c r="B61" s="414" t="s">
        <v>230</v>
      </c>
      <c r="C61" s="424">
        <f t="shared" si="41"/>
        <v>2885</v>
      </c>
      <c r="D61" s="371">
        <f t="shared" si="42"/>
        <v>18</v>
      </c>
      <c r="E61" s="370">
        <f t="shared" si="1"/>
        <v>0.62391681109185437</v>
      </c>
      <c r="F61" s="371">
        <f t="shared" si="43"/>
        <v>101</v>
      </c>
      <c r="G61" s="370">
        <f t="shared" si="3"/>
        <v>3.5008665511265162</v>
      </c>
      <c r="H61" s="371">
        <f t="shared" si="44"/>
        <v>333</v>
      </c>
      <c r="I61" s="370">
        <f t="shared" si="4"/>
        <v>11.542461005199307</v>
      </c>
      <c r="J61" s="371">
        <f t="shared" si="45"/>
        <v>1454</v>
      </c>
      <c r="K61" s="370">
        <f t="shared" si="5"/>
        <v>50.398613518197578</v>
      </c>
      <c r="L61" s="371">
        <f t="shared" si="46"/>
        <v>602</v>
      </c>
      <c r="M61" s="370">
        <f t="shared" si="6"/>
        <v>20.866551126516462</v>
      </c>
      <c r="N61" s="371">
        <f t="shared" si="47"/>
        <v>377</v>
      </c>
      <c r="O61" s="370">
        <f t="shared" si="7"/>
        <v>13.067590987868286</v>
      </c>
      <c r="P61" s="424">
        <f t="shared" si="15"/>
        <v>2885</v>
      </c>
      <c r="Q61" s="10">
        <v>318</v>
      </c>
      <c r="R61">
        <v>265</v>
      </c>
      <c r="S61">
        <v>1233</v>
      </c>
      <c r="T61">
        <v>3364</v>
      </c>
      <c r="U61" s="66">
        <v>15006</v>
      </c>
      <c r="V61" s="7">
        <v>5397</v>
      </c>
      <c r="W61">
        <v>4306</v>
      </c>
      <c r="Y61"/>
      <c r="Z61"/>
      <c r="AA61"/>
      <c r="AB61"/>
      <c r="AC61"/>
    </row>
    <row r="62" spans="1:29" ht="15.75" thickBot="1">
      <c r="A62" s="414">
        <v>842</v>
      </c>
      <c r="B62" s="414" t="s">
        <v>244</v>
      </c>
      <c r="C62" s="424">
        <f t="shared" si="41"/>
        <v>999</v>
      </c>
      <c r="D62" s="371">
        <f t="shared" si="42"/>
        <v>8</v>
      </c>
      <c r="E62" s="370">
        <f t="shared" si="1"/>
        <v>0.80080080080080074</v>
      </c>
      <c r="F62" s="371">
        <f t="shared" si="43"/>
        <v>33</v>
      </c>
      <c r="G62" s="370">
        <f t="shared" si="3"/>
        <v>3.303303303303303</v>
      </c>
      <c r="H62" s="371">
        <f t="shared" si="44"/>
        <v>99</v>
      </c>
      <c r="I62" s="370">
        <f t="shared" si="4"/>
        <v>9.9099099099099099</v>
      </c>
      <c r="J62" s="371">
        <f t="shared" si="45"/>
        <v>679</v>
      </c>
      <c r="K62" s="370">
        <f t="shared" si="5"/>
        <v>67.967967967967965</v>
      </c>
      <c r="L62" s="371">
        <f t="shared" si="46"/>
        <v>132</v>
      </c>
      <c r="M62" s="370">
        <f t="shared" si="6"/>
        <v>13.213213213213212</v>
      </c>
      <c r="N62" s="371">
        <f t="shared" si="47"/>
        <v>48</v>
      </c>
      <c r="O62" s="370">
        <f t="shared" si="7"/>
        <v>4.8048048048048049</v>
      </c>
      <c r="P62" s="424">
        <f t="shared" si="15"/>
        <v>999</v>
      </c>
      <c r="Q62" s="10">
        <v>321</v>
      </c>
      <c r="R62">
        <v>20</v>
      </c>
      <c r="S62">
        <v>101</v>
      </c>
      <c r="T62">
        <v>299</v>
      </c>
      <c r="U62" s="66">
        <v>1231</v>
      </c>
      <c r="V62" s="7">
        <v>502</v>
      </c>
      <c r="W62">
        <v>391</v>
      </c>
      <c r="Y62"/>
      <c r="Z62"/>
      <c r="AA62"/>
      <c r="AB62"/>
      <c r="AC62"/>
    </row>
    <row r="63" spans="1:29" ht="13.5" thickBot="1">
      <c r="A63" s="19">
        <v>6</v>
      </c>
      <c r="B63" s="69" t="s">
        <v>391</v>
      </c>
      <c r="C63" s="72">
        <f>SUM(C64:C80)</f>
        <v>88235</v>
      </c>
      <c r="D63" s="71">
        <f>SUM(D64:D80)</f>
        <v>861</v>
      </c>
      <c r="E63" s="81">
        <f t="shared" si="1"/>
        <v>0.97580325267750889</v>
      </c>
      <c r="F63" s="71">
        <f t="shared" ref="F63:N63" si="48">SUM(F64:F80)</f>
        <v>4058</v>
      </c>
      <c r="G63" s="81">
        <f t="shared" si="3"/>
        <v>4.5990819969399892</v>
      </c>
      <c r="H63" s="71">
        <f t="shared" si="48"/>
        <v>12407</v>
      </c>
      <c r="I63" s="81">
        <f t="shared" si="4"/>
        <v>14.061313537711792</v>
      </c>
      <c r="J63" s="71">
        <f t="shared" si="48"/>
        <v>46955</v>
      </c>
      <c r="K63" s="81">
        <f t="shared" si="5"/>
        <v>53.215844052813509</v>
      </c>
      <c r="L63" s="71">
        <f t="shared" si="48"/>
        <v>15245</v>
      </c>
      <c r="M63" s="81">
        <f t="shared" si="6"/>
        <v>17.277724259080866</v>
      </c>
      <c r="N63" s="71">
        <f t="shared" si="48"/>
        <v>8709</v>
      </c>
      <c r="O63" s="82">
        <f t="shared" si="7"/>
        <v>9.8702329007763367</v>
      </c>
      <c r="P63" s="76">
        <f>SUM(P64:P80)</f>
        <v>88235</v>
      </c>
      <c r="Q63" s="10">
        <v>347</v>
      </c>
      <c r="R63">
        <v>10</v>
      </c>
      <c r="S63">
        <v>32</v>
      </c>
      <c r="T63">
        <v>87</v>
      </c>
      <c r="U63" s="66">
        <v>385</v>
      </c>
      <c r="V63" s="7">
        <v>117</v>
      </c>
      <c r="W63">
        <v>91</v>
      </c>
      <c r="Y63"/>
      <c r="Z63"/>
      <c r="AA63"/>
      <c r="AB63"/>
      <c r="AC63"/>
    </row>
    <row r="64" spans="1:29" ht="15">
      <c r="A64" s="414">
        <v>38</v>
      </c>
      <c r="B64" s="414" t="s">
        <v>22</v>
      </c>
      <c r="C64" s="424">
        <f t="shared" ref="C64:C80" si="49">(D64+F64+H64+J64+L64+N64)</f>
        <v>1209</v>
      </c>
      <c r="D64" s="371">
        <f t="shared" ref="D64:D80" si="50">VLOOKUP(A64,$Q$7:$W$131,2,0)</f>
        <v>10</v>
      </c>
      <c r="E64" s="370">
        <f t="shared" si="1"/>
        <v>0.82712985938792394</v>
      </c>
      <c r="F64" s="371">
        <f t="shared" ref="F64:F80" si="51">VLOOKUP(A64,$Q$7:$W$131,3,0)</f>
        <v>30</v>
      </c>
      <c r="G64" s="370">
        <f t="shared" si="3"/>
        <v>2.481389578163772</v>
      </c>
      <c r="H64" s="371">
        <f t="shared" ref="H64:H80" si="52">VLOOKUP(A64,$Q$7:$W$131,4,0)</f>
        <v>124</v>
      </c>
      <c r="I64" s="370">
        <f t="shared" si="4"/>
        <v>10.256410256410255</v>
      </c>
      <c r="J64" s="371">
        <f t="shared" ref="J64:J80" si="53">VLOOKUP(A64,$Q$7:$W$131,5,0)</f>
        <v>761</v>
      </c>
      <c r="K64" s="370">
        <f t="shared" si="5"/>
        <v>62.944582299421</v>
      </c>
      <c r="L64" s="371">
        <f t="shared" ref="L64:L80" si="54">VLOOKUP(A64,$Q$7:$W$131,6,0)</f>
        <v>154</v>
      </c>
      <c r="M64" s="370">
        <f t="shared" si="6"/>
        <v>12.737799834574028</v>
      </c>
      <c r="N64" s="371">
        <f t="shared" ref="N64:N80" si="55">VLOOKUP(A64,$Q$7:$W$131,7,0)</f>
        <v>130</v>
      </c>
      <c r="O64" s="370">
        <f t="shared" si="7"/>
        <v>10.75268817204301</v>
      </c>
      <c r="P64" s="424">
        <f t="shared" si="15"/>
        <v>1209</v>
      </c>
      <c r="Q64" s="10">
        <v>353</v>
      </c>
      <c r="R64">
        <v>16</v>
      </c>
      <c r="S64">
        <v>44</v>
      </c>
      <c r="T64">
        <v>143</v>
      </c>
      <c r="U64" s="66">
        <v>612</v>
      </c>
      <c r="V64" s="7">
        <v>208</v>
      </c>
      <c r="W64">
        <v>135</v>
      </c>
      <c r="Y64"/>
      <c r="Z64"/>
      <c r="AA64"/>
      <c r="AB64"/>
      <c r="AC64"/>
    </row>
    <row r="65" spans="1:29" ht="15">
      <c r="A65" s="414">
        <v>86</v>
      </c>
      <c r="B65" s="414" t="s">
        <v>43</v>
      </c>
      <c r="C65" s="424">
        <f t="shared" si="49"/>
        <v>1123</v>
      </c>
      <c r="D65" s="371">
        <f t="shared" si="50"/>
        <v>7</v>
      </c>
      <c r="E65" s="370">
        <f t="shared" si="1"/>
        <v>0.62333036509349959</v>
      </c>
      <c r="F65" s="371">
        <f t="shared" si="51"/>
        <v>53</v>
      </c>
      <c r="G65" s="370">
        <f t="shared" si="3"/>
        <v>4.7195013357079247</v>
      </c>
      <c r="H65" s="371">
        <f t="shared" si="52"/>
        <v>161</v>
      </c>
      <c r="I65" s="370">
        <f t="shared" si="4"/>
        <v>14.336598397150491</v>
      </c>
      <c r="J65" s="371">
        <f t="shared" si="53"/>
        <v>560</v>
      </c>
      <c r="K65" s="370">
        <f t="shared" si="5"/>
        <v>49.86642920747996</v>
      </c>
      <c r="L65" s="371">
        <f t="shared" si="54"/>
        <v>223</v>
      </c>
      <c r="M65" s="370">
        <f t="shared" si="6"/>
        <v>19.85752448797863</v>
      </c>
      <c r="N65" s="371">
        <f t="shared" si="55"/>
        <v>119</v>
      </c>
      <c r="O65" s="370">
        <f t="shared" si="7"/>
        <v>10.596616206589493</v>
      </c>
      <c r="P65" s="424">
        <f t="shared" si="15"/>
        <v>1123</v>
      </c>
      <c r="Q65" s="10">
        <v>360</v>
      </c>
      <c r="R65">
        <v>1898</v>
      </c>
      <c r="S65">
        <v>9096</v>
      </c>
      <c r="T65">
        <v>26562</v>
      </c>
      <c r="U65" s="66">
        <v>122724</v>
      </c>
      <c r="V65" s="7">
        <v>47298</v>
      </c>
      <c r="W65">
        <v>39705</v>
      </c>
      <c r="Y65"/>
      <c r="Z65"/>
      <c r="AA65"/>
      <c r="AB65"/>
      <c r="AC65"/>
    </row>
    <row r="66" spans="1:29" ht="15">
      <c r="A66" s="414">
        <v>107</v>
      </c>
      <c r="B66" s="414" t="s">
        <v>818</v>
      </c>
      <c r="C66" s="424">
        <f t="shared" si="49"/>
        <v>847</v>
      </c>
      <c r="D66" s="371">
        <f t="shared" si="50"/>
        <v>8</v>
      </c>
      <c r="E66" s="370">
        <f t="shared" si="1"/>
        <v>0.94451003541912626</v>
      </c>
      <c r="F66" s="371">
        <f t="shared" si="51"/>
        <v>27</v>
      </c>
      <c r="G66" s="370">
        <f t="shared" si="3"/>
        <v>3.1877213695395512</v>
      </c>
      <c r="H66" s="371">
        <f t="shared" si="52"/>
        <v>79</v>
      </c>
      <c r="I66" s="370">
        <f t="shared" si="4"/>
        <v>9.3270365997638738</v>
      </c>
      <c r="J66" s="371">
        <f t="shared" si="53"/>
        <v>588</v>
      </c>
      <c r="K66" s="370">
        <f t="shared" si="5"/>
        <v>69.421487603305792</v>
      </c>
      <c r="L66" s="371">
        <f t="shared" si="54"/>
        <v>106</v>
      </c>
      <c r="M66" s="370">
        <f t="shared" si="6"/>
        <v>12.514757969303425</v>
      </c>
      <c r="N66" s="371">
        <f t="shared" si="55"/>
        <v>39</v>
      </c>
      <c r="O66" s="370">
        <f t="shared" si="7"/>
        <v>4.6044864226682405</v>
      </c>
      <c r="P66" s="424">
        <f t="shared" si="15"/>
        <v>847</v>
      </c>
      <c r="Q66" s="10">
        <v>361</v>
      </c>
      <c r="R66">
        <v>27</v>
      </c>
      <c r="S66">
        <v>77</v>
      </c>
      <c r="T66">
        <v>254</v>
      </c>
      <c r="U66" s="66">
        <v>1403</v>
      </c>
      <c r="V66" s="7">
        <v>356</v>
      </c>
      <c r="W66">
        <v>169</v>
      </c>
      <c r="Y66"/>
      <c r="Z66"/>
      <c r="AA66"/>
      <c r="AB66"/>
      <c r="AC66"/>
    </row>
    <row r="67" spans="1:29" ht="15">
      <c r="A67" s="414">
        <v>134</v>
      </c>
      <c r="B67" s="414" t="s">
        <v>63</v>
      </c>
      <c r="C67" s="424">
        <f t="shared" si="49"/>
        <v>471</v>
      </c>
      <c r="D67" s="371">
        <f t="shared" si="50"/>
        <v>2</v>
      </c>
      <c r="E67" s="370">
        <f t="shared" si="1"/>
        <v>0.42462845010615713</v>
      </c>
      <c r="F67" s="371">
        <f t="shared" si="51"/>
        <v>15</v>
      </c>
      <c r="G67" s="370">
        <f t="shared" si="3"/>
        <v>3.1847133757961785</v>
      </c>
      <c r="H67" s="371">
        <f t="shared" si="52"/>
        <v>50</v>
      </c>
      <c r="I67" s="370">
        <f t="shared" si="4"/>
        <v>10.615711252653929</v>
      </c>
      <c r="J67" s="371">
        <f t="shared" si="53"/>
        <v>243</v>
      </c>
      <c r="K67" s="370">
        <f t="shared" si="5"/>
        <v>51.592356687898089</v>
      </c>
      <c r="L67" s="371">
        <f t="shared" si="54"/>
        <v>88</v>
      </c>
      <c r="M67" s="370">
        <f t="shared" si="6"/>
        <v>18.683651804670912</v>
      </c>
      <c r="N67" s="371">
        <f t="shared" si="55"/>
        <v>73</v>
      </c>
      <c r="O67" s="370">
        <f t="shared" si="7"/>
        <v>15.498938428874734</v>
      </c>
      <c r="P67" s="424">
        <f t="shared" si="15"/>
        <v>471</v>
      </c>
      <c r="Q67" s="10">
        <v>364</v>
      </c>
      <c r="R67">
        <v>30</v>
      </c>
      <c r="S67">
        <v>116</v>
      </c>
      <c r="T67">
        <v>381</v>
      </c>
      <c r="U67" s="66">
        <v>1598</v>
      </c>
      <c r="V67" s="7">
        <v>669</v>
      </c>
      <c r="W67">
        <v>655</v>
      </c>
      <c r="Y67"/>
      <c r="Z67"/>
      <c r="AA67"/>
      <c r="AB67"/>
      <c r="AC67"/>
    </row>
    <row r="68" spans="1:29" ht="15">
      <c r="A68" s="414">
        <v>150</v>
      </c>
      <c r="B68" s="414" t="s">
        <v>819</v>
      </c>
      <c r="C68" s="424">
        <f t="shared" si="49"/>
        <v>1153</v>
      </c>
      <c r="D68" s="371">
        <f t="shared" si="50"/>
        <v>3</v>
      </c>
      <c r="E68" s="370">
        <f t="shared" si="1"/>
        <v>0.26019080659150046</v>
      </c>
      <c r="F68" s="371">
        <f t="shared" si="51"/>
        <v>36</v>
      </c>
      <c r="G68" s="370">
        <f t="shared" si="3"/>
        <v>3.1222896790980053</v>
      </c>
      <c r="H68" s="371">
        <f t="shared" si="52"/>
        <v>112</v>
      </c>
      <c r="I68" s="370">
        <f t="shared" si="4"/>
        <v>9.7137901127493507</v>
      </c>
      <c r="J68" s="371">
        <f t="shared" si="53"/>
        <v>487</v>
      </c>
      <c r="K68" s="370">
        <f t="shared" si="5"/>
        <v>42.237640936686901</v>
      </c>
      <c r="L68" s="371">
        <f t="shared" si="54"/>
        <v>299</v>
      </c>
      <c r="M68" s="370">
        <f t="shared" si="6"/>
        <v>25.932350390286206</v>
      </c>
      <c r="N68" s="371">
        <f t="shared" si="55"/>
        <v>216</v>
      </c>
      <c r="O68" s="370">
        <f t="shared" si="7"/>
        <v>18.733738074588029</v>
      </c>
      <c r="P68" s="424">
        <f t="shared" si="15"/>
        <v>1153</v>
      </c>
      <c r="Q68" s="10">
        <v>368</v>
      </c>
      <c r="R68">
        <v>20</v>
      </c>
      <c r="S68">
        <v>112</v>
      </c>
      <c r="T68">
        <v>387</v>
      </c>
      <c r="U68" s="66">
        <v>1935</v>
      </c>
      <c r="V68" s="7">
        <v>822</v>
      </c>
      <c r="W68">
        <v>609</v>
      </c>
      <c r="Y68"/>
      <c r="Z68"/>
      <c r="AA68"/>
      <c r="AB68"/>
      <c r="AC68"/>
    </row>
    <row r="69" spans="1:29" ht="15">
      <c r="A69" s="414">
        <v>237</v>
      </c>
      <c r="B69" s="414" t="s">
        <v>95</v>
      </c>
      <c r="C69" s="424">
        <f t="shared" si="49"/>
        <v>14153</v>
      </c>
      <c r="D69" s="371">
        <f t="shared" si="50"/>
        <v>149</v>
      </c>
      <c r="E69" s="370">
        <f t="shared" si="1"/>
        <v>1.0527803292588143</v>
      </c>
      <c r="F69" s="371">
        <f t="shared" si="51"/>
        <v>694</v>
      </c>
      <c r="G69" s="370">
        <f t="shared" si="3"/>
        <v>4.9035540168162228</v>
      </c>
      <c r="H69" s="371">
        <f t="shared" si="52"/>
        <v>1965</v>
      </c>
      <c r="I69" s="370">
        <f t="shared" si="4"/>
        <v>13.883982194587722</v>
      </c>
      <c r="J69" s="371">
        <f t="shared" si="53"/>
        <v>7174</v>
      </c>
      <c r="K69" s="370">
        <f t="shared" si="5"/>
        <v>50.688899879884119</v>
      </c>
      <c r="L69" s="371">
        <f t="shared" si="54"/>
        <v>2567</v>
      </c>
      <c r="M69" s="370">
        <f t="shared" si="6"/>
        <v>18.137497350385075</v>
      </c>
      <c r="N69" s="371">
        <f t="shared" si="55"/>
        <v>1604</v>
      </c>
      <c r="O69" s="370">
        <f t="shared" si="7"/>
        <v>11.333286229068042</v>
      </c>
      <c r="P69" s="424">
        <f t="shared" si="15"/>
        <v>14153</v>
      </c>
      <c r="Q69" s="10">
        <v>376</v>
      </c>
      <c r="R69">
        <v>507</v>
      </c>
      <c r="S69">
        <v>2399</v>
      </c>
      <c r="T69">
        <v>7061</v>
      </c>
      <c r="U69" s="66">
        <v>29945</v>
      </c>
      <c r="V69" s="7">
        <v>11178</v>
      </c>
      <c r="W69">
        <v>9006</v>
      </c>
      <c r="Y69"/>
      <c r="Z69"/>
      <c r="AA69"/>
      <c r="AB69"/>
      <c r="AC69"/>
    </row>
    <row r="70" spans="1:29" ht="15">
      <c r="A70" s="414">
        <v>264</v>
      </c>
      <c r="B70" s="414" t="s">
        <v>102</v>
      </c>
      <c r="C70" s="424">
        <f t="shared" si="49"/>
        <v>6721</v>
      </c>
      <c r="D70" s="371">
        <f t="shared" si="50"/>
        <v>81</v>
      </c>
      <c r="E70" s="370">
        <f t="shared" ref="E70:E133" si="56">(D70/P70)*100</f>
        <v>1.2051778009224818</v>
      </c>
      <c r="F70" s="371">
        <f t="shared" si="51"/>
        <v>352</v>
      </c>
      <c r="G70" s="370">
        <f t="shared" ref="G70:G133" si="57">(F70/P70)*100</f>
        <v>5.2373158756137483</v>
      </c>
      <c r="H70" s="371">
        <f t="shared" si="52"/>
        <v>977</v>
      </c>
      <c r="I70" s="370">
        <f t="shared" ref="I70:I133" si="58">(H70/P70)*100</f>
        <v>14.53652730248475</v>
      </c>
      <c r="J70" s="371">
        <f t="shared" si="53"/>
        <v>3481</v>
      </c>
      <c r="K70" s="370">
        <f t="shared" ref="K70:K133" si="59">(J70/P70)*100</f>
        <v>51.792887963100732</v>
      </c>
      <c r="L70" s="371">
        <f t="shared" si="54"/>
        <v>1173</v>
      </c>
      <c r="M70" s="370">
        <f t="shared" ref="M70:M133" si="60">(L70/P70)*100</f>
        <v>17.452760005951497</v>
      </c>
      <c r="N70" s="371">
        <f t="shared" si="55"/>
        <v>657</v>
      </c>
      <c r="O70" s="370">
        <f t="shared" ref="O70:O133" si="61">(N70/P70)*100</f>
        <v>9.7753310519267966</v>
      </c>
      <c r="P70" s="424">
        <f t="shared" si="15"/>
        <v>6721</v>
      </c>
      <c r="Q70" s="10">
        <v>380</v>
      </c>
      <c r="R70">
        <v>257</v>
      </c>
      <c r="S70">
        <v>1467</v>
      </c>
      <c r="T70">
        <v>4148</v>
      </c>
      <c r="U70" s="66">
        <v>19072</v>
      </c>
      <c r="V70" s="7">
        <v>7615</v>
      </c>
      <c r="W70">
        <v>6197</v>
      </c>
      <c r="Y70"/>
      <c r="Z70"/>
      <c r="AA70"/>
      <c r="AB70"/>
      <c r="AC70"/>
    </row>
    <row r="71" spans="1:29" ht="15">
      <c r="A71" s="414">
        <v>310</v>
      </c>
      <c r="B71" s="414" t="s">
        <v>114</v>
      </c>
      <c r="C71" s="424">
        <f t="shared" si="49"/>
        <v>2464</v>
      </c>
      <c r="D71" s="371">
        <f t="shared" si="50"/>
        <v>19</v>
      </c>
      <c r="E71" s="370">
        <f t="shared" si="56"/>
        <v>0.77110389610389607</v>
      </c>
      <c r="F71" s="371">
        <f t="shared" si="51"/>
        <v>69</v>
      </c>
      <c r="G71" s="370">
        <f t="shared" si="57"/>
        <v>2.8003246753246751</v>
      </c>
      <c r="H71" s="371">
        <f t="shared" si="52"/>
        <v>284</v>
      </c>
      <c r="I71" s="370">
        <f t="shared" si="58"/>
        <v>11.525974025974026</v>
      </c>
      <c r="J71" s="371">
        <f t="shared" si="53"/>
        <v>1221</v>
      </c>
      <c r="K71" s="370">
        <f t="shared" si="59"/>
        <v>49.553571428571431</v>
      </c>
      <c r="L71" s="371">
        <f t="shared" si="54"/>
        <v>493</v>
      </c>
      <c r="M71" s="370">
        <f t="shared" si="60"/>
        <v>20.008116883116884</v>
      </c>
      <c r="N71" s="371">
        <f t="shared" si="55"/>
        <v>378</v>
      </c>
      <c r="O71" s="370">
        <f t="shared" si="61"/>
        <v>15.340909090909092</v>
      </c>
      <c r="P71" s="424">
        <f t="shared" si="15"/>
        <v>2464</v>
      </c>
      <c r="Q71" s="10">
        <v>390</v>
      </c>
      <c r="R71">
        <v>41</v>
      </c>
      <c r="S71">
        <v>154</v>
      </c>
      <c r="T71">
        <v>443</v>
      </c>
      <c r="U71" s="66">
        <v>1940</v>
      </c>
      <c r="V71" s="7">
        <v>677</v>
      </c>
      <c r="W71">
        <v>255</v>
      </c>
      <c r="Y71"/>
      <c r="Z71"/>
      <c r="AA71"/>
      <c r="AB71"/>
      <c r="AC71"/>
    </row>
    <row r="72" spans="1:29" ht="15">
      <c r="A72" s="414">
        <v>315</v>
      </c>
      <c r="B72" s="414" t="s">
        <v>118</v>
      </c>
      <c r="C72" s="424">
        <f t="shared" si="49"/>
        <v>1173</v>
      </c>
      <c r="D72" s="371">
        <f t="shared" si="50"/>
        <v>5</v>
      </c>
      <c r="E72" s="370">
        <f t="shared" si="56"/>
        <v>0.42625745950554139</v>
      </c>
      <c r="F72" s="371">
        <f t="shared" si="51"/>
        <v>42</v>
      </c>
      <c r="G72" s="370">
        <f t="shared" si="57"/>
        <v>3.5805626598465472</v>
      </c>
      <c r="H72" s="371">
        <f t="shared" si="52"/>
        <v>150</v>
      </c>
      <c r="I72" s="370">
        <f t="shared" si="58"/>
        <v>12.787723785166241</v>
      </c>
      <c r="J72" s="371">
        <f t="shared" si="53"/>
        <v>623</v>
      </c>
      <c r="K72" s="370">
        <f t="shared" si="59"/>
        <v>53.111679454390448</v>
      </c>
      <c r="L72" s="371">
        <f t="shared" si="54"/>
        <v>251</v>
      </c>
      <c r="M72" s="370">
        <f t="shared" si="60"/>
        <v>21.398124467178175</v>
      </c>
      <c r="N72" s="371">
        <f t="shared" si="55"/>
        <v>102</v>
      </c>
      <c r="O72" s="370">
        <f t="shared" si="61"/>
        <v>8.695652173913043</v>
      </c>
      <c r="P72" s="424">
        <f t="shared" ref="P72:P80" si="62">(D72+F72+H72+J72+L72+N72)</f>
        <v>1173</v>
      </c>
      <c r="Q72" s="10">
        <v>400</v>
      </c>
      <c r="R72">
        <v>114</v>
      </c>
      <c r="S72">
        <v>506</v>
      </c>
      <c r="T72">
        <v>1482</v>
      </c>
      <c r="U72" s="66">
        <v>5517</v>
      </c>
      <c r="V72" s="7">
        <v>1786</v>
      </c>
      <c r="W72">
        <v>1204</v>
      </c>
      <c r="Y72"/>
      <c r="Z72"/>
      <c r="AA72"/>
      <c r="AB72"/>
      <c r="AC72"/>
    </row>
    <row r="73" spans="1:29" ht="15">
      <c r="A73" s="414">
        <v>361</v>
      </c>
      <c r="B73" s="414" t="s">
        <v>131</v>
      </c>
      <c r="C73" s="424">
        <f t="shared" si="49"/>
        <v>2286</v>
      </c>
      <c r="D73" s="371">
        <f t="shared" si="50"/>
        <v>27</v>
      </c>
      <c r="E73" s="370">
        <f t="shared" si="56"/>
        <v>1.1811023622047243</v>
      </c>
      <c r="F73" s="371">
        <f t="shared" si="51"/>
        <v>77</v>
      </c>
      <c r="G73" s="370">
        <f t="shared" si="57"/>
        <v>3.3683289588801402</v>
      </c>
      <c r="H73" s="371">
        <f t="shared" si="52"/>
        <v>254</v>
      </c>
      <c r="I73" s="370">
        <f t="shared" si="58"/>
        <v>11.111111111111111</v>
      </c>
      <c r="J73" s="371">
        <f t="shared" si="53"/>
        <v>1403</v>
      </c>
      <c r="K73" s="370">
        <f t="shared" si="59"/>
        <v>61.373578302712161</v>
      </c>
      <c r="L73" s="371">
        <f t="shared" si="54"/>
        <v>356</v>
      </c>
      <c r="M73" s="370">
        <f t="shared" si="60"/>
        <v>15.57305336832896</v>
      </c>
      <c r="N73" s="371">
        <f t="shared" si="55"/>
        <v>169</v>
      </c>
      <c r="O73" s="370">
        <f t="shared" si="61"/>
        <v>7.3928258967629041</v>
      </c>
      <c r="P73" s="424">
        <f t="shared" si="62"/>
        <v>2286</v>
      </c>
      <c r="Q73" s="10">
        <v>411</v>
      </c>
      <c r="R73">
        <v>10</v>
      </c>
      <c r="S73">
        <v>28</v>
      </c>
      <c r="T73">
        <v>125</v>
      </c>
      <c r="U73" s="66">
        <v>578</v>
      </c>
      <c r="V73" s="7">
        <v>215</v>
      </c>
      <c r="W73">
        <v>191</v>
      </c>
      <c r="Y73"/>
      <c r="Z73"/>
      <c r="AA73"/>
      <c r="AB73"/>
      <c r="AC73"/>
    </row>
    <row r="74" spans="1:29" ht="15">
      <c r="A74" s="414">
        <v>647</v>
      </c>
      <c r="B74" s="414" t="s">
        <v>820</v>
      </c>
      <c r="C74" s="424">
        <f t="shared" si="49"/>
        <v>1353</v>
      </c>
      <c r="D74" s="371">
        <f t="shared" si="50"/>
        <v>16</v>
      </c>
      <c r="E74" s="370">
        <f t="shared" si="56"/>
        <v>1.1825572801182558</v>
      </c>
      <c r="F74" s="371">
        <f t="shared" si="51"/>
        <v>66</v>
      </c>
      <c r="G74" s="370">
        <f t="shared" si="57"/>
        <v>4.8780487804878048</v>
      </c>
      <c r="H74" s="371">
        <f t="shared" si="52"/>
        <v>183</v>
      </c>
      <c r="I74" s="370">
        <f t="shared" si="58"/>
        <v>13.52549889135255</v>
      </c>
      <c r="J74" s="371">
        <f t="shared" si="53"/>
        <v>834</v>
      </c>
      <c r="K74" s="370">
        <f t="shared" si="59"/>
        <v>61.640798226164087</v>
      </c>
      <c r="L74" s="371">
        <f t="shared" si="54"/>
        <v>168</v>
      </c>
      <c r="M74" s="370">
        <f t="shared" si="60"/>
        <v>12.416851441241686</v>
      </c>
      <c r="N74" s="371">
        <f t="shared" si="55"/>
        <v>86</v>
      </c>
      <c r="O74" s="370">
        <f t="shared" si="61"/>
        <v>6.3562453806356247</v>
      </c>
      <c r="P74" s="424">
        <f t="shared" si="62"/>
        <v>1353</v>
      </c>
      <c r="Q74" s="10">
        <v>425</v>
      </c>
      <c r="R74">
        <v>16</v>
      </c>
      <c r="S74">
        <v>87</v>
      </c>
      <c r="T74">
        <v>250</v>
      </c>
      <c r="U74" s="66">
        <v>1020</v>
      </c>
      <c r="V74" s="7">
        <v>329</v>
      </c>
      <c r="W74">
        <v>188</v>
      </c>
      <c r="Y74"/>
      <c r="Z74"/>
      <c r="AA74"/>
      <c r="AB74"/>
      <c r="AC74"/>
    </row>
    <row r="75" spans="1:29" ht="15">
      <c r="A75" s="414">
        <v>658</v>
      </c>
      <c r="B75" s="414" t="s">
        <v>821</v>
      </c>
      <c r="C75" s="424">
        <f t="shared" si="49"/>
        <v>1188</v>
      </c>
      <c r="D75" s="371">
        <f t="shared" si="50"/>
        <v>12</v>
      </c>
      <c r="E75" s="370">
        <f t="shared" si="56"/>
        <v>1.0101010101010102</v>
      </c>
      <c r="F75" s="371">
        <f t="shared" si="51"/>
        <v>43</v>
      </c>
      <c r="G75" s="370">
        <f t="shared" si="57"/>
        <v>3.6195286195286198</v>
      </c>
      <c r="H75" s="371">
        <f t="shared" si="52"/>
        <v>197</v>
      </c>
      <c r="I75" s="370">
        <f t="shared" si="58"/>
        <v>16.582491582491581</v>
      </c>
      <c r="J75" s="371">
        <f t="shared" si="53"/>
        <v>619</v>
      </c>
      <c r="K75" s="370">
        <f t="shared" si="59"/>
        <v>52.104377104377107</v>
      </c>
      <c r="L75" s="371">
        <f t="shared" si="54"/>
        <v>208</v>
      </c>
      <c r="M75" s="370">
        <f t="shared" si="60"/>
        <v>17.508417508417509</v>
      </c>
      <c r="N75" s="371">
        <f t="shared" si="55"/>
        <v>109</v>
      </c>
      <c r="O75" s="370">
        <f t="shared" si="61"/>
        <v>9.1750841750841747</v>
      </c>
      <c r="P75" s="424">
        <f t="shared" si="62"/>
        <v>1188</v>
      </c>
      <c r="Q75" s="10">
        <v>440</v>
      </c>
      <c r="R75">
        <v>481</v>
      </c>
      <c r="S75">
        <v>2174</v>
      </c>
      <c r="T75">
        <v>5554</v>
      </c>
      <c r="U75" s="66">
        <v>21885</v>
      </c>
      <c r="V75" s="7">
        <v>7306</v>
      </c>
      <c r="W75">
        <v>5178</v>
      </c>
      <c r="Y75"/>
      <c r="Z75"/>
      <c r="AA75"/>
      <c r="AB75"/>
      <c r="AC75"/>
    </row>
    <row r="76" spans="1:29" ht="15">
      <c r="A76" s="414">
        <v>664</v>
      </c>
      <c r="B76" s="414" t="s">
        <v>822</v>
      </c>
      <c r="C76" s="424">
        <f t="shared" si="49"/>
        <v>14749</v>
      </c>
      <c r="D76" s="371">
        <f t="shared" si="50"/>
        <v>168</v>
      </c>
      <c r="E76" s="370">
        <f t="shared" si="56"/>
        <v>1.1390602752728998</v>
      </c>
      <c r="F76" s="371">
        <f t="shared" si="51"/>
        <v>720</v>
      </c>
      <c r="G76" s="370">
        <f t="shared" si="57"/>
        <v>4.8816868940267133</v>
      </c>
      <c r="H76" s="371">
        <f t="shared" si="52"/>
        <v>2174</v>
      </c>
      <c r="I76" s="370">
        <f t="shared" si="58"/>
        <v>14.739982371686217</v>
      </c>
      <c r="J76" s="371">
        <f t="shared" si="53"/>
        <v>7796</v>
      </c>
      <c r="K76" s="370">
        <f t="shared" si="59"/>
        <v>52.857820869211466</v>
      </c>
      <c r="L76" s="371">
        <f t="shared" si="54"/>
        <v>2555</v>
      </c>
      <c r="M76" s="370">
        <f t="shared" si="60"/>
        <v>17.323208353108686</v>
      </c>
      <c r="N76" s="371">
        <f t="shared" si="55"/>
        <v>1336</v>
      </c>
      <c r="O76" s="370">
        <f t="shared" si="61"/>
        <v>9.0582412366940126</v>
      </c>
      <c r="P76" s="424">
        <f t="shared" si="62"/>
        <v>14749</v>
      </c>
      <c r="Q76" s="10">
        <v>467</v>
      </c>
      <c r="R76">
        <v>5</v>
      </c>
      <c r="S76">
        <v>42</v>
      </c>
      <c r="T76">
        <v>98</v>
      </c>
      <c r="U76" s="66">
        <v>390</v>
      </c>
      <c r="V76" s="7">
        <v>157</v>
      </c>
      <c r="W76">
        <v>163</v>
      </c>
      <c r="Y76"/>
      <c r="Z76"/>
      <c r="AA76"/>
      <c r="AB76"/>
      <c r="AC76"/>
    </row>
    <row r="77" spans="1:29" ht="15">
      <c r="A77" s="414">
        <v>686</v>
      </c>
      <c r="B77" s="414" t="s">
        <v>219</v>
      </c>
      <c r="C77" s="424">
        <f t="shared" si="49"/>
        <v>21120</v>
      </c>
      <c r="D77" s="371">
        <f t="shared" si="50"/>
        <v>214</v>
      </c>
      <c r="E77" s="370">
        <f t="shared" si="56"/>
        <v>1.0132575757575757</v>
      </c>
      <c r="F77" s="371">
        <f t="shared" si="51"/>
        <v>1065</v>
      </c>
      <c r="G77" s="370">
        <f t="shared" si="57"/>
        <v>5.0426136363636358</v>
      </c>
      <c r="H77" s="371">
        <f t="shared" si="52"/>
        <v>3165</v>
      </c>
      <c r="I77" s="370">
        <f t="shared" si="58"/>
        <v>14.985795454545455</v>
      </c>
      <c r="J77" s="371">
        <f t="shared" si="53"/>
        <v>11417</v>
      </c>
      <c r="K77" s="370">
        <f t="shared" si="59"/>
        <v>54.057765151515149</v>
      </c>
      <c r="L77" s="371">
        <f t="shared" si="54"/>
        <v>3568</v>
      </c>
      <c r="M77" s="370">
        <f t="shared" si="60"/>
        <v>16.893939393939394</v>
      </c>
      <c r="N77" s="371">
        <f t="shared" si="55"/>
        <v>1691</v>
      </c>
      <c r="O77" s="370">
        <f t="shared" si="61"/>
        <v>8.0066287878787872</v>
      </c>
      <c r="P77" s="424">
        <f t="shared" si="62"/>
        <v>21120</v>
      </c>
      <c r="Q77" s="10">
        <v>475</v>
      </c>
      <c r="R77">
        <v>1</v>
      </c>
      <c r="S77">
        <v>8</v>
      </c>
      <c r="T77">
        <v>29</v>
      </c>
      <c r="U77" s="66">
        <v>174</v>
      </c>
      <c r="V77" s="7">
        <v>45</v>
      </c>
      <c r="W77">
        <v>19</v>
      </c>
      <c r="Y77"/>
      <c r="Z77"/>
      <c r="AA77"/>
      <c r="AB77"/>
      <c r="AC77"/>
    </row>
    <row r="78" spans="1:29" ht="15">
      <c r="A78" s="414">
        <v>819</v>
      </c>
      <c r="B78" s="414" t="s">
        <v>240</v>
      </c>
      <c r="C78" s="424">
        <f t="shared" si="49"/>
        <v>914</v>
      </c>
      <c r="D78" s="371">
        <f t="shared" si="50"/>
        <v>4</v>
      </c>
      <c r="E78" s="370">
        <f t="shared" si="56"/>
        <v>0.43763676148796499</v>
      </c>
      <c r="F78" s="371">
        <f t="shared" si="51"/>
        <v>53</v>
      </c>
      <c r="G78" s="370">
        <f t="shared" si="57"/>
        <v>5.7986870897155356</v>
      </c>
      <c r="H78" s="371">
        <f t="shared" si="52"/>
        <v>140</v>
      </c>
      <c r="I78" s="370">
        <f t="shared" si="58"/>
        <v>15.317286652078774</v>
      </c>
      <c r="J78" s="371">
        <f t="shared" si="53"/>
        <v>558</v>
      </c>
      <c r="K78" s="370">
        <f t="shared" si="59"/>
        <v>61.050328227571114</v>
      </c>
      <c r="L78" s="371">
        <f t="shared" si="54"/>
        <v>110</v>
      </c>
      <c r="M78" s="370">
        <f t="shared" si="60"/>
        <v>12.035010940919037</v>
      </c>
      <c r="N78" s="371">
        <f t="shared" si="55"/>
        <v>49</v>
      </c>
      <c r="O78" s="370">
        <f t="shared" si="61"/>
        <v>5.361050328227571</v>
      </c>
      <c r="P78" s="424">
        <f t="shared" si="62"/>
        <v>914</v>
      </c>
      <c r="Q78" s="10">
        <v>480</v>
      </c>
      <c r="R78">
        <v>28</v>
      </c>
      <c r="S78">
        <v>131</v>
      </c>
      <c r="T78">
        <v>316</v>
      </c>
      <c r="U78" s="66">
        <v>1553</v>
      </c>
      <c r="V78" s="7">
        <v>356</v>
      </c>
      <c r="W78">
        <v>105</v>
      </c>
      <c r="Y78"/>
      <c r="Z78"/>
      <c r="AA78"/>
      <c r="AB78"/>
      <c r="AC78"/>
    </row>
    <row r="79" spans="1:29" ht="15">
      <c r="A79" s="414">
        <v>854</v>
      </c>
      <c r="B79" s="414" t="s">
        <v>248</v>
      </c>
      <c r="C79" s="424">
        <f t="shared" si="49"/>
        <v>1262</v>
      </c>
      <c r="D79" s="371">
        <f t="shared" si="50"/>
        <v>9</v>
      </c>
      <c r="E79" s="370">
        <f t="shared" si="56"/>
        <v>0.71315372424722667</v>
      </c>
      <c r="F79" s="371">
        <f t="shared" si="51"/>
        <v>42</v>
      </c>
      <c r="G79" s="370">
        <f t="shared" si="57"/>
        <v>3.3280507131537238</v>
      </c>
      <c r="H79" s="371">
        <f t="shared" si="52"/>
        <v>100</v>
      </c>
      <c r="I79" s="370">
        <f t="shared" si="58"/>
        <v>7.9239302694136287</v>
      </c>
      <c r="J79" s="371">
        <f t="shared" si="53"/>
        <v>806</v>
      </c>
      <c r="K79" s="370">
        <f t="shared" si="59"/>
        <v>63.866877971473848</v>
      </c>
      <c r="L79" s="371">
        <f t="shared" si="54"/>
        <v>207</v>
      </c>
      <c r="M79" s="370">
        <f t="shared" si="60"/>
        <v>16.402535657686212</v>
      </c>
      <c r="N79" s="371">
        <f t="shared" si="55"/>
        <v>98</v>
      </c>
      <c r="O79" s="370">
        <f t="shared" si="61"/>
        <v>7.7654516640253561</v>
      </c>
      <c r="P79" s="424">
        <f t="shared" si="62"/>
        <v>1262</v>
      </c>
      <c r="Q79" s="10">
        <v>483</v>
      </c>
      <c r="R79">
        <v>9</v>
      </c>
      <c r="S79">
        <v>27</v>
      </c>
      <c r="T79">
        <v>104</v>
      </c>
      <c r="U79" s="66">
        <v>369</v>
      </c>
      <c r="V79" s="7">
        <v>116</v>
      </c>
      <c r="W79">
        <v>82</v>
      </c>
      <c r="Y79"/>
      <c r="Z79"/>
      <c r="AA79"/>
      <c r="AB79"/>
      <c r="AC79"/>
    </row>
    <row r="80" spans="1:29" ht="15.75" thickBot="1">
      <c r="A80" s="414">
        <v>887</v>
      </c>
      <c r="B80" s="414" t="s">
        <v>261</v>
      </c>
      <c r="C80" s="424">
        <f t="shared" si="49"/>
        <v>16049</v>
      </c>
      <c r="D80" s="371">
        <f t="shared" si="50"/>
        <v>127</v>
      </c>
      <c r="E80" s="370">
        <f t="shared" si="56"/>
        <v>0.79132656240264188</v>
      </c>
      <c r="F80" s="371">
        <f t="shared" si="51"/>
        <v>674</v>
      </c>
      <c r="G80" s="370">
        <f t="shared" si="57"/>
        <v>4.1996386067667775</v>
      </c>
      <c r="H80" s="371">
        <f t="shared" si="52"/>
        <v>2292</v>
      </c>
      <c r="I80" s="370">
        <f t="shared" si="58"/>
        <v>14.281263630132718</v>
      </c>
      <c r="J80" s="371">
        <f t="shared" si="53"/>
        <v>8384</v>
      </c>
      <c r="K80" s="370">
        <f t="shared" si="59"/>
        <v>52.240014954202749</v>
      </c>
      <c r="L80" s="371">
        <f t="shared" si="54"/>
        <v>2719</v>
      </c>
      <c r="M80" s="370">
        <f t="shared" si="60"/>
        <v>16.941865536793568</v>
      </c>
      <c r="N80" s="371">
        <f t="shared" si="55"/>
        <v>1853</v>
      </c>
      <c r="O80" s="370">
        <f t="shared" si="61"/>
        <v>11.54589070970154</v>
      </c>
      <c r="P80" s="424">
        <f t="shared" si="62"/>
        <v>16049</v>
      </c>
      <c r="Q80" s="10">
        <v>490</v>
      </c>
      <c r="R80">
        <v>69</v>
      </c>
      <c r="S80">
        <v>242</v>
      </c>
      <c r="T80">
        <v>666</v>
      </c>
      <c r="U80" s="66">
        <v>2852</v>
      </c>
      <c r="V80" s="7">
        <v>697</v>
      </c>
      <c r="W80">
        <v>308</v>
      </c>
      <c r="Y80"/>
      <c r="Z80"/>
      <c r="AA80"/>
      <c r="AB80"/>
      <c r="AC80"/>
    </row>
    <row r="81" spans="1:29" ht="13.5" thickBot="1">
      <c r="A81" s="19">
        <v>7</v>
      </c>
      <c r="B81" s="69" t="s">
        <v>413</v>
      </c>
      <c r="C81" s="72">
        <f>SUM(C82:C104)</f>
        <v>380776</v>
      </c>
      <c r="D81" s="71">
        <f>SUM(D82:D104)</f>
        <v>3651</v>
      </c>
      <c r="E81" s="81">
        <f t="shared" si="56"/>
        <v>0.95883143895623668</v>
      </c>
      <c r="F81" s="71">
        <f t="shared" ref="F81:N81" si="63">SUM(F82:F104)</f>
        <v>16655</v>
      </c>
      <c r="G81" s="81">
        <f t="shared" si="57"/>
        <v>4.3739626447044984</v>
      </c>
      <c r="H81" s="71">
        <f t="shared" si="63"/>
        <v>46551</v>
      </c>
      <c r="I81" s="81">
        <f t="shared" si="58"/>
        <v>12.225297812887367</v>
      </c>
      <c r="J81" s="71">
        <f t="shared" si="63"/>
        <v>192808</v>
      </c>
      <c r="K81" s="81">
        <f t="shared" si="59"/>
        <v>50.635544256990983</v>
      </c>
      <c r="L81" s="71">
        <f t="shared" si="63"/>
        <v>68406</v>
      </c>
      <c r="M81" s="81">
        <f t="shared" si="60"/>
        <v>17.964892745341093</v>
      </c>
      <c r="N81" s="71">
        <f t="shared" si="63"/>
        <v>52705</v>
      </c>
      <c r="O81" s="82">
        <f t="shared" si="61"/>
        <v>13.841471101119819</v>
      </c>
      <c r="P81" s="76">
        <f>SUM(P82:P104)</f>
        <v>380776</v>
      </c>
      <c r="Q81" s="10">
        <v>495</v>
      </c>
      <c r="R81">
        <v>11</v>
      </c>
      <c r="S81">
        <v>61</v>
      </c>
      <c r="T81">
        <v>127</v>
      </c>
      <c r="U81" s="66">
        <v>918</v>
      </c>
      <c r="V81" s="7">
        <v>210</v>
      </c>
      <c r="W81">
        <v>48</v>
      </c>
      <c r="Y81"/>
      <c r="Z81"/>
      <c r="AA81"/>
      <c r="AB81"/>
      <c r="AC81"/>
    </row>
    <row r="82" spans="1:29" ht="15">
      <c r="A82" s="414">
        <v>2</v>
      </c>
      <c r="B82" s="414" t="s">
        <v>8</v>
      </c>
      <c r="C82" s="424">
        <f t="shared" ref="C82:C104" si="64">(D82+F82+H82+J82+L82+N82)</f>
        <v>2673</v>
      </c>
      <c r="D82" s="371">
        <f t="shared" ref="D82:D104" si="65">VLOOKUP(A82,$Q$7:$W$131,2,0)</f>
        <v>23</v>
      </c>
      <c r="E82" s="370">
        <f t="shared" si="56"/>
        <v>0.86045641601197165</v>
      </c>
      <c r="F82" s="371">
        <f t="shared" ref="F82:F104" si="66">VLOOKUP(A82,$Q$7:$W$131,3,0)</f>
        <v>86</v>
      </c>
      <c r="G82" s="370">
        <f t="shared" si="57"/>
        <v>3.2173587729143285</v>
      </c>
      <c r="H82" s="371">
        <f t="shared" ref="H82:H104" si="67">VLOOKUP(A82,$Q$7:$W$131,4,0)</f>
        <v>323</v>
      </c>
      <c r="I82" s="370">
        <f t="shared" si="58"/>
        <v>12.083800972689861</v>
      </c>
      <c r="J82" s="371">
        <f t="shared" ref="J82:J104" si="68">VLOOKUP(A82,$Q$7:$W$131,5,0)</f>
        <v>1276</v>
      </c>
      <c r="K82" s="370">
        <f t="shared" si="59"/>
        <v>47.736625514403293</v>
      </c>
      <c r="L82" s="371">
        <f t="shared" ref="L82:L104" si="69">VLOOKUP(A82,$Q$7:$W$131,6,0)</f>
        <v>506</v>
      </c>
      <c r="M82" s="370">
        <f t="shared" si="60"/>
        <v>18.930041152263374</v>
      </c>
      <c r="N82" s="371">
        <f t="shared" ref="N82:N104" si="70">VLOOKUP(A82,$Q$7:$W$131,7,0)</f>
        <v>459</v>
      </c>
      <c r="O82" s="370">
        <f t="shared" si="61"/>
        <v>17.171717171717169</v>
      </c>
      <c r="P82" s="424">
        <f t="shared" ref="P82:P104" si="71">(D82+F82+H82+J82+L82+N82)</f>
        <v>2673</v>
      </c>
      <c r="Q82" s="10">
        <v>501</v>
      </c>
      <c r="R82">
        <v>1</v>
      </c>
      <c r="S82">
        <v>7</v>
      </c>
      <c r="T82">
        <v>22</v>
      </c>
      <c r="U82" s="66">
        <v>136</v>
      </c>
      <c r="V82" s="7">
        <v>47</v>
      </c>
      <c r="W82">
        <v>28</v>
      </c>
      <c r="Y82"/>
      <c r="Z82"/>
      <c r="AA82"/>
      <c r="AB82"/>
      <c r="AC82"/>
    </row>
    <row r="83" spans="1:29" ht="15">
      <c r="A83" s="414">
        <v>21</v>
      </c>
      <c r="B83" s="414" t="s">
        <v>12</v>
      </c>
      <c r="C83" s="424">
        <f t="shared" si="64"/>
        <v>496</v>
      </c>
      <c r="D83" s="371">
        <f t="shared" si="65"/>
        <v>4</v>
      </c>
      <c r="E83" s="370">
        <f t="shared" si="56"/>
        <v>0.80645161290322576</v>
      </c>
      <c r="F83" s="371">
        <f t="shared" si="66"/>
        <v>22</v>
      </c>
      <c r="G83" s="370">
        <f t="shared" si="57"/>
        <v>4.435483870967742</v>
      </c>
      <c r="H83" s="371">
        <f t="shared" si="67"/>
        <v>59</v>
      </c>
      <c r="I83" s="370">
        <f t="shared" si="58"/>
        <v>11.895161290322582</v>
      </c>
      <c r="J83" s="371">
        <f t="shared" si="68"/>
        <v>258</v>
      </c>
      <c r="K83" s="370">
        <f t="shared" si="59"/>
        <v>52.016129032258064</v>
      </c>
      <c r="L83" s="371">
        <f t="shared" si="69"/>
        <v>78</v>
      </c>
      <c r="M83" s="370">
        <f t="shared" si="60"/>
        <v>15.725806451612904</v>
      </c>
      <c r="N83" s="371">
        <f t="shared" si="70"/>
        <v>75</v>
      </c>
      <c r="O83" s="370">
        <f t="shared" si="61"/>
        <v>15.120967741935484</v>
      </c>
      <c r="P83" s="424">
        <f t="shared" si="71"/>
        <v>496</v>
      </c>
      <c r="Q83" s="10">
        <v>541</v>
      </c>
      <c r="R83">
        <v>57</v>
      </c>
      <c r="S83">
        <v>217</v>
      </c>
      <c r="T83">
        <v>673</v>
      </c>
      <c r="U83" s="66">
        <v>2578</v>
      </c>
      <c r="V83" s="7">
        <v>934</v>
      </c>
      <c r="W83">
        <v>689</v>
      </c>
      <c r="Y83"/>
      <c r="Z83"/>
      <c r="AA83"/>
      <c r="AB83"/>
      <c r="AC83"/>
    </row>
    <row r="84" spans="1:29" ht="15">
      <c r="A84" s="414">
        <v>55</v>
      </c>
      <c r="B84" s="414" t="s">
        <v>823</v>
      </c>
      <c r="C84" s="424">
        <f t="shared" si="64"/>
        <v>517</v>
      </c>
      <c r="D84" s="371">
        <f t="shared" si="65"/>
        <v>6</v>
      </c>
      <c r="E84" s="370">
        <f t="shared" si="56"/>
        <v>1.1605415860735011</v>
      </c>
      <c r="F84" s="371">
        <f t="shared" si="66"/>
        <v>23</v>
      </c>
      <c r="G84" s="370">
        <f t="shared" si="57"/>
        <v>4.4487427466150873</v>
      </c>
      <c r="H84" s="371">
        <f t="shared" si="67"/>
        <v>69</v>
      </c>
      <c r="I84" s="370">
        <f t="shared" si="58"/>
        <v>13.346228239845262</v>
      </c>
      <c r="J84" s="371">
        <f t="shared" si="68"/>
        <v>271</v>
      </c>
      <c r="K84" s="370">
        <f t="shared" si="59"/>
        <v>52.417794970986463</v>
      </c>
      <c r="L84" s="371">
        <f t="shared" si="69"/>
        <v>83</v>
      </c>
      <c r="M84" s="370">
        <f t="shared" si="60"/>
        <v>16.054158607350097</v>
      </c>
      <c r="N84" s="371">
        <f t="shared" si="70"/>
        <v>65</v>
      </c>
      <c r="O84" s="370">
        <f t="shared" si="61"/>
        <v>12.572533849129593</v>
      </c>
      <c r="P84" s="424">
        <f t="shared" si="71"/>
        <v>517</v>
      </c>
      <c r="Q84" s="10">
        <v>543</v>
      </c>
      <c r="R84">
        <v>4</v>
      </c>
      <c r="S84">
        <v>12</v>
      </c>
      <c r="T84">
        <v>59</v>
      </c>
      <c r="U84" s="66">
        <v>418</v>
      </c>
      <c r="V84" s="7">
        <v>76</v>
      </c>
      <c r="W84">
        <v>47</v>
      </c>
      <c r="Y84"/>
      <c r="Z84"/>
      <c r="AA84"/>
      <c r="AB84"/>
      <c r="AC84"/>
    </row>
    <row r="85" spans="1:29" ht="15">
      <c r="A85" s="414">
        <v>148</v>
      </c>
      <c r="B85" s="414" t="s">
        <v>73</v>
      </c>
      <c r="C85" s="424">
        <f t="shared" si="64"/>
        <v>32288</v>
      </c>
      <c r="D85" s="371">
        <f t="shared" si="65"/>
        <v>335</v>
      </c>
      <c r="E85" s="370">
        <f t="shared" si="56"/>
        <v>1.0375371655104062</v>
      </c>
      <c r="F85" s="371">
        <f t="shared" si="66"/>
        <v>1598</v>
      </c>
      <c r="G85" s="370">
        <f t="shared" si="57"/>
        <v>4.9492071357779981</v>
      </c>
      <c r="H85" s="371">
        <f t="shared" si="67"/>
        <v>4280</v>
      </c>
      <c r="I85" s="370">
        <f t="shared" si="58"/>
        <v>13.25569871159564</v>
      </c>
      <c r="J85" s="371">
        <f t="shared" si="68"/>
        <v>16672</v>
      </c>
      <c r="K85" s="370">
        <f t="shared" si="59"/>
        <v>51.635282457879086</v>
      </c>
      <c r="L85" s="371">
        <f t="shared" si="69"/>
        <v>5463</v>
      </c>
      <c r="M85" s="370">
        <f t="shared" si="60"/>
        <v>16.919598612487611</v>
      </c>
      <c r="N85" s="371">
        <f t="shared" si="70"/>
        <v>3940</v>
      </c>
      <c r="O85" s="370">
        <f t="shared" si="61"/>
        <v>12.202675916749255</v>
      </c>
      <c r="P85" s="424">
        <f t="shared" si="71"/>
        <v>32288</v>
      </c>
      <c r="Q85" s="10">
        <v>576</v>
      </c>
      <c r="R85">
        <v>11</v>
      </c>
      <c r="S85">
        <v>34</v>
      </c>
      <c r="T85">
        <v>117</v>
      </c>
      <c r="U85" s="66">
        <v>492</v>
      </c>
      <c r="V85" s="7">
        <v>254</v>
      </c>
      <c r="W85">
        <v>224</v>
      </c>
      <c r="Y85"/>
      <c r="Z85"/>
      <c r="AA85"/>
      <c r="AB85"/>
      <c r="AC85"/>
    </row>
    <row r="86" spans="1:29" ht="15">
      <c r="A86" s="414">
        <v>197</v>
      </c>
      <c r="B86" s="414" t="s">
        <v>84</v>
      </c>
      <c r="C86" s="424">
        <f t="shared" si="64"/>
        <v>2557</v>
      </c>
      <c r="D86" s="371">
        <f t="shared" si="65"/>
        <v>37</v>
      </c>
      <c r="E86" s="370">
        <f t="shared" si="56"/>
        <v>1.4470082127493156</v>
      </c>
      <c r="F86" s="371">
        <f t="shared" si="66"/>
        <v>152</v>
      </c>
      <c r="G86" s="370">
        <f t="shared" si="57"/>
        <v>5.9444661712944855</v>
      </c>
      <c r="H86" s="371">
        <f t="shared" si="67"/>
        <v>373</v>
      </c>
      <c r="I86" s="370">
        <f t="shared" si="58"/>
        <v>14.587407117716072</v>
      </c>
      <c r="J86" s="371">
        <f t="shared" si="68"/>
        <v>1318</v>
      </c>
      <c r="K86" s="370">
        <f t="shared" si="59"/>
        <v>51.544779037935086</v>
      </c>
      <c r="L86" s="371">
        <f t="shared" si="69"/>
        <v>380</v>
      </c>
      <c r="M86" s="370">
        <f t="shared" si="60"/>
        <v>14.861165428236214</v>
      </c>
      <c r="N86" s="371">
        <f t="shared" si="70"/>
        <v>297</v>
      </c>
      <c r="O86" s="370">
        <f t="shared" si="61"/>
        <v>11.615174032068831</v>
      </c>
      <c r="P86" s="424">
        <f t="shared" si="71"/>
        <v>2557</v>
      </c>
      <c r="Q86" s="10">
        <v>579</v>
      </c>
      <c r="R86">
        <v>147</v>
      </c>
      <c r="S86">
        <v>674</v>
      </c>
      <c r="T86">
        <v>2169</v>
      </c>
      <c r="U86" s="66">
        <v>8615</v>
      </c>
      <c r="V86" s="7">
        <v>3210</v>
      </c>
      <c r="W86">
        <v>1463</v>
      </c>
      <c r="Y86"/>
      <c r="Z86"/>
      <c r="AA86"/>
      <c r="AB86"/>
      <c r="AC86"/>
    </row>
    <row r="87" spans="1:29" ht="15">
      <c r="A87" s="414">
        <v>206</v>
      </c>
      <c r="B87" s="414" t="s">
        <v>86</v>
      </c>
      <c r="C87" s="424">
        <f t="shared" si="64"/>
        <v>632</v>
      </c>
      <c r="D87" s="371">
        <f t="shared" si="65"/>
        <v>8</v>
      </c>
      <c r="E87" s="370">
        <f t="shared" si="56"/>
        <v>1.2658227848101267</v>
      </c>
      <c r="F87" s="371">
        <f t="shared" si="66"/>
        <v>18</v>
      </c>
      <c r="G87" s="370">
        <f t="shared" si="57"/>
        <v>2.8481012658227849</v>
      </c>
      <c r="H87" s="371">
        <f t="shared" si="67"/>
        <v>74</v>
      </c>
      <c r="I87" s="370">
        <f t="shared" si="58"/>
        <v>11.708860759493671</v>
      </c>
      <c r="J87" s="371">
        <f t="shared" si="68"/>
        <v>306</v>
      </c>
      <c r="K87" s="370">
        <f t="shared" si="59"/>
        <v>48.417721518987342</v>
      </c>
      <c r="L87" s="371">
        <f t="shared" si="69"/>
        <v>112</v>
      </c>
      <c r="M87" s="370">
        <f t="shared" si="60"/>
        <v>17.721518987341771</v>
      </c>
      <c r="N87" s="371">
        <f t="shared" si="70"/>
        <v>114</v>
      </c>
      <c r="O87" s="370">
        <f t="shared" si="61"/>
        <v>18.037974683544302</v>
      </c>
      <c r="P87" s="424">
        <f t="shared" si="71"/>
        <v>632</v>
      </c>
      <c r="Q87" s="10">
        <v>585</v>
      </c>
      <c r="R87">
        <v>17</v>
      </c>
      <c r="S87">
        <v>105</v>
      </c>
      <c r="T87">
        <v>363</v>
      </c>
      <c r="U87" s="66">
        <v>1667</v>
      </c>
      <c r="V87" s="7">
        <v>674</v>
      </c>
      <c r="W87">
        <v>314</v>
      </c>
      <c r="Y87"/>
      <c r="Z87"/>
      <c r="AA87"/>
      <c r="AB87"/>
      <c r="AC87"/>
    </row>
    <row r="88" spans="1:29" ht="15">
      <c r="A88" s="414">
        <v>313</v>
      </c>
      <c r="B88" s="414" t="s">
        <v>824</v>
      </c>
      <c r="C88" s="424">
        <f t="shared" si="64"/>
        <v>1420</v>
      </c>
      <c r="D88" s="371">
        <f t="shared" si="65"/>
        <v>27</v>
      </c>
      <c r="E88" s="370">
        <f t="shared" si="56"/>
        <v>1.9014084507042253</v>
      </c>
      <c r="F88" s="371">
        <f t="shared" si="66"/>
        <v>82</v>
      </c>
      <c r="G88" s="370">
        <f t="shared" si="57"/>
        <v>5.774647887323944</v>
      </c>
      <c r="H88" s="371">
        <f t="shared" si="67"/>
        <v>215</v>
      </c>
      <c r="I88" s="370">
        <f t="shared" si="58"/>
        <v>15.140845070422534</v>
      </c>
      <c r="J88" s="371">
        <f t="shared" si="68"/>
        <v>667</v>
      </c>
      <c r="K88" s="370">
        <f t="shared" si="59"/>
        <v>46.971830985915489</v>
      </c>
      <c r="L88" s="371">
        <f t="shared" si="69"/>
        <v>229</v>
      </c>
      <c r="M88" s="370">
        <f t="shared" si="60"/>
        <v>16.126760563380284</v>
      </c>
      <c r="N88" s="371">
        <f t="shared" si="70"/>
        <v>200</v>
      </c>
      <c r="O88" s="370">
        <f t="shared" si="61"/>
        <v>14.084507042253522</v>
      </c>
      <c r="P88" s="424">
        <f t="shared" si="71"/>
        <v>1420</v>
      </c>
      <c r="Q88" s="10">
        <v>591</v>
      </c>
      <c r="R88">
        <v>52</v>
      </c>
      <c r="S88">
        <v>209</v>
      </c>
      <c r="T88">
        <v>560</v>
      </c>
      <c r="U88" s="66">
        <v>2542</v>
      </c>
      <c r="V88" s="7">
        <v>620</v>
      </c>
      <c r="W88">
        <v>177</v>
      </c>
      <c r="Y88"/>
      <c r="Z88"/>
      <c r="AA88"/>
      <c r="AB88"/>
      <c r="AC88"/>
    </row>
    <row r="89" spans="1:29" ht="15">
      <c r="A89" s="414">
        <v>318</v>
      </c>
      <c r="B89" s="414" t="s">
        <v>120</v>
      </c>
      <c r="C89" s="424">
        <f t="shared" si="64"/>
        <v>29571</v>
      </c>
      <c r="D89" s="371">
        <f t="shared" si="65"/>
        <v>265</v>
      </c>
      <c r="E89" s="370">
        <f t="shared" si="56"/>
        <v>0.89614825335632886</v>
      </c>
      <c r="F89" s="371">
        <f t="shared" si="66"/>
        <v>1233</v>
      </c>
      <c r="G89" s="370">
        <f t="shared" si="57"/>
        <v>4.1696256467485036</v>
      </c>
      <c r="H89" s="371">
        <f t="shared" si="67"/>
        <v>3364</v>
      </c>
      <c r="I89" s="370">
        <f t="shared" si="58"/>
        <v>11.376010280342227</v>
      </c>
      <c r="J89" s="371">
        <f t="shared" si="68"/>
        <v>15006</v>
      </c>
      <c r="K89" s="370">
        <f t="shared" si="59"/>
        <v>50.74566298062291</v>
      </c>
      <c r="L89" s="371">
        <f t="shared" si="69"/>
        <v>5397</v>
      </c>
      <c r="M89" s="370">
        <f t="shared" si="60"/>
        <v>18.250989144770212</v>
      </c>
      <c r="N89" s="371">
        <f t="shared" si="70"/>
        <v>4306</v>
      </c>
      <c r="O89" s="370">
        <f t="shared" si="61"/>
        <v>14.561563694159819</v>
      </c>
      <c r="P89" s="424">
        <f t="shared" si="71"/>
        <v>29571</v>
      </c>
      <c r="Q89" s="10">
        <v>604</v>
      </c>
      <c r="R89">
        <v>45</v>
      </c>
      <c r="S89">
        <v>214</v>
      </c>
      <c r="T89">
        <v>630</v>
      </c>
      <c r="U89" s="66">
        <v>3653</v>
      </c>
      <c r="V89" s="7">
        <v>769</v>
      </c>
      <c r="W89">
        <v>302</v>
      </c>
      <c r="Y89"/>
      <c r="Z89"/>
      <c r="AA89"/>
      <c r="AB89"/>
      <c r="AC89"/>
    </row>
    <row r="90" spans="1:29" ht="15">
      <c r="A90" s="414">
        <v>321</v>
      </c>
      <c r="B90" s="414" t="s">
        <v>122</v>
      </c>
      <c r="C90" s="424">
        <f t="shared" si="64"/>
        <v>2544</v>
      </c>
      <c r="D90" s="371">
        <f t="shared" si="65"/>
        <v>20</v>
      </c>
      <c r="E90" s="370">
        <f t="shared" si="56"/>
        <v>0.78616352201257866</v>
      </c>
      <c r="F90" s="371">
        <f t="shared" si="66"/>
        <v>101</v>
      </c>
      <c r="G90" s="370">
        <f t="shared" si="57"/>
        <v>3.9701257861635217</v>
      </c>
      <c r="H90" s="371">
        <f t="shared" si="67"/>
        <v>299</v>
      </c>
      <c r="I90" s="370">
        <f t="shared" si="58"/>
        <v>11.75314465408805</v>
      </c>
      <c r="J90" s="371">
        <f t="shared" si="68"/>
        <v>1231</v>
      </c>
      <c r="K90" s="370">
        <f t="shared" si="59"/>
        <v>48.388364779874216</v>
      </c>
      <c r="L90" s="371">
        <f t="shared" si="69"/>
        <v>502</v>
      </c>
      <c r="M90" s="370">
        <f t="shared" si="60"/>
        <v>19.732704402515726</v>
      </c>
      <c r="N90" s="371">
        <f t="shared" si="70"/>
        <v>391</v>
      </c>
      <c r="O90" s="370">
        <f t="shared" si="61"/>
        <v>15.369496855345913</v>
      </c>
      <c r="P90" s="424">
        <f t="shared" si="71"/>
        <v>2544</v>
      </c>
      <c r="Q90" s="10">
        <v>607</v>
      </c>
      <c r="R90">
        <v>72</v>
      </c>
      <c r="S90">
        <v>343</v>
      </c>
      <c r="T90">
        <v>970</v>
      </c>
      <c r="U90" s="66">
        <v>4430</v>
      </c>
      <c r="V90" s="7">
        <v>2037</v>
      </c>
      <c r="W90">
        <v>1830</v>
      </c>
      <c r="Y90"/>
      <c r="Z90"/>
      <c r="AA90"/>
      <c r="AB90"/>
      <c r="AC90"/>
    </row>
    <row r="91" spans="1:29" ht="15">
      <c r="A91" s="414">
        <v>376</v>
      </c>
      <c r="B91" s="414" t="s">
        <v>825</v>
      </c>
      <c r="C91" s="424">
        <f t="shared" si="64"/>
        <v>60096</v>
      </c>
      <c r="D91" s="371">
        <f t="shared" si="65"/>
        <v>507</v>
      </c>
      <c r="E91" s="370">
        <f t="shared" si="56"/>
        <v>0.84365015974440893</v>
      </c>
      <c r="F91" s="371">
        <f t="shared" si="66"/>
        <v>2399</v>
      </c>
      <c r="G91" s="370">
        <f t="shared" si="57"/>
        <v>3.9919462193823216</v>
      </c>
      <c r="H91" s="371">
        <f t="shared" si="67"/>
        <v>7061</v>
      </c>
      <c r="I91" s="370">
        <f t="shared" si="58"/>
        <v>11.749534078807242</v>
      </c>
      <c r="J91" s="371">
        <f t="shared" si="68"/>
        <v>29945</v>
      </c>
      <c r="K91" s="370">
        <f t="shared" si="59"/>
        <v>49.828607561235359</v>
      </c>
      <c r="L91" s="371">
        <f t="shared" si="69"/>
        <v>11178</v>
      </c>
      <c r="M91" s="370">
        <f t="shared" si="60"/>
        <v>18.600239616613418</v>
      </c>
      <c r="N91" s="371">
        <f t="shared" si="70"/>
        <v>9006</v>
      </c>
      <c r="O91" s="370">
        <f t="shared" si="61"/>
        <v>14.986022364217252</v>
      </c>
      <c r="P91" s="424">
        <f t="shared" si="71"/>
        <v>60096</v>
      </c>
      <c r="Q91" s="10">
        <v>615</v>
      </c>
      <c r="R91">
        <v>1317</v>
      </c>
      <c r="S91">
        <v>6082</v>
      </c>
      <c r="T91">
        <v>17246</v>
      </c>
      <c r="U91" s="66">
        <v>75309</v>
      </c>
      <c r="V91" s="7">
        <v>27306</v>
      </c>
      <c r="W91">
        <v>21559</v>
      </c>
      <c r="Y91"/>
      <c r="Z91"/>
      <c r="AA91"/>
      <c r="AB91"/>
      <c r="AC91"/>
    </row>
    <row r="92" spans="1:29" ht="15">
      <c r="A92" s="414">
        <v>400</v>
      </c>
      <c r="B92" s="414" t="s">
        <v>826</v>
      </c>
      <c r="C92" s="424">
        <f t="shared" si="64"/>
        <v>10609</v>
      </c>
      <c r="D92" s="371">
        <f t="shared" si="65"/>
        <v>114</v>
      </c>
      <c r="E92" s="370">
        <f t="shared" si="56"/>
        <v>1.0745593364124799</v>
      </c>
      <c r="F92" s="371">
        <f t="shared" si="66"/>
        <v>506</v>
      </c>
      <c r="G92" s="370">
        <f t="shared" si="57"/>
        <v>4.7695353002167966</v>
      </c>
      <c r="H92" s="371">
        <f t="shared" si="67"/>
        <v>1482</v>
      </c>
      <c r="I92" s="370">
        <f t="shared" si="58"/>
        <v>13.969271373362242</v>
      </c>
      <c r="J92" s="371">
        <f t="shared" si="68"/>
        <v>5517</v>
      </c>
      <c r="K92" s="370">
        <f t="shared" si="59"/>
        <v>52.003016306909231</v>
      </c>
      <c r="L92" s="371">
        <f t="shared" si="69"/>
        <v>1786</v>
      </c>
      <c r="M92" s="370">
        <f t="shared" si="60"/>
        <v>16.834762937128854</v>
      </c>
      <c r="N92" s="371">
        <f t="shared" si="70"/>
        <v>1204</v>
      </c>
      <c r="O92" s="370">
        <f t="shared" si="61"/>
        <v>11.348854745970401</v>
      </c>
      <c r="P92" s="424">
        <f t="shared" si="71"/>
        <v>10609</v>
      </c>
      <c r="Q92" s="10">
        <v>628</v>
      </c>
      <c r="R92">
        <v>6</v>
      </c>
      <c r="S92">
        <v>16</v>
      </c>
      <c r="T92">
        <v>89</v>
      </c>
      <c r="U92" s="66">
        <v>428</v>
      </c>
      <c r="V92" s="7">
        <v>111</v>
      </c>
      <c r="W92">
        <v>62</v>
      </c>
      <c r="Y92"/>
      <c r="Z92"/>
      <c r="AA92"/>
      <c r="AB92"/>
      <c r="AC92"/>
    </row>
    <row r="93" spans="1:29" ht="15">
      <c r="A93" s="414">
        <v>440</v>
      </c>
      <c r="B93" s="414" t="s">
        <v>149</v>
      </c>
      <c r="C93" s="424">
        <f t="shared" si="64"/>
        <v>42578</v>
      </c>
      <c r="D93" s="371">
        <f t="shared" si="65"/>
        <v>481</v>
      </c>
      <c r="E93" s="370">
        <f t="shared" si="56"/>
        <v>1.1296913899196768</v>
      </c>
      <c r="F93" s="371">
        <f t="shared" si="66"/>
        <v>2174</v>
      </c>
      <c r="G93" s="370">
        <f t="shared" si="57"/>
        <v>5.1059232467471469</v>
      </c>
      <c r="H93" s="371">
        <f t="shared" si="67"/>
        <v>5554</v>
      </c>
      <c r="I93" s="370">
        <f t="shared" si="58"/>
        <v>13.044295175912444</v>
      </c>
      <c r="J93" s="371">
        <f t="shared" si="68"/>
        <v>21885</v>
      </c>
      <c r="K93" s="370">
        <f t="shared" si="59"/>
        <v>51.399783925971157</v>
      </c>
      <c r="L93" s="371">
        <f t="shared" si="69"/>
        <v>7306</v>
      </c>
      <c r="M93" s="370">
        <f t="shared" si="60"/>
        <v>17.159096246888065</v>
      </c>
      <c r="N93" s="371">
        <f t="shared" si="70"/>
        <v>5178</v>
      </c>
      <c r="O93" s="370">
        <f t="shared" si="61"/>
        <v>12.16121001456151</v>
      </c>
      <c r="P93" s="424">
        <f t="shared" si="71"/>
        <v>42578</v>
      </c>
      <c r="Q93" s="10">
        <v>631</v>
      </c>
      <c r="R93">
        <v>468</v>
      </c>
      <c r="S93">
        <v>2303</v>
      </c>
      <c r="T93">
        <v>5796</v>
      </c>
      <c r="U93" s="66">
        <v>31750</v>
      </c>
      <c r="V93" s="7">
        <v>12367</v>
      </c>
      <c r="W93">
        <v>10639</v>
      </c>
      <c r="Y93"/>
      <c r="Z93"/>
      <c r="AA93"/>
      <c r="AB93"/>
      <c r="AC93"/>
    </row>
    <row r="94" spans="1:29" ht="15">
      <c r="A94" s="414">
        <v>483</v>
      </c>
      <c r="B94" s="414" t="s">
        <v>157</v>
      </c>
      <c r="C94" s="424">
        <f t="shared" si="64"/>
        <v>707</v>
      </c>
      <c r="D94" s="371">
        <f t="shared" si="65"/>
        <v>9</v>
      </c>
      <c r="E94" s="370">
        <f t="shared" si="56"/>
        <v>1.272984441301273</v>
      </c>
      <c r="F94" s="371">
        <f t="shared" si="66"/>
        <v>27</v>
      </c>
      <c r="G94" s="370">
        <f t="shared" si="57"/>
        <v>3.8189533239038189</v>
      </c>
      <c r="H94" s="371">
        <f t="shared" si="67"/>
        <v>104</v>
      </c>
      <c r="I94" s="370">
        <f t="shared" si="58"/>
        <v>14.71004243281471</v>
      </c>
      <c r="J94" s="371">
        <f t="shared" si="68"/>
        <v>369</v>
      </c>
      <c r="K94" s="370">
        <f t="shared" si="59"/>
        <v>52.192362093352195</v>
      </c>
      <c r="L94" s="371">
        <f t="shared" si="69"/>
        <v>116</v>
      </c>
      <c r="M94" s="370">
        <f t="shared" si="60"/>
        <v>16.407355021216407</v>
      </c>
      <c r="N94" s="371">
        <f t="shared" si="70"/>
        <v>82</v>
      </c>
      <c r="O94" s="370">
        <f t="shared" si="61"/>
        <v>11.598302687411598</v>
      </c>
      <c r="P94" s="424">
        <f t="shared" si="71"/>
        <v>707</v>
      </c>
      <c r="Q94" s="10">
        <v>642</v>
      </c>
      <c r="R94">
        <v>15</v>
      </c>
      <c r="S94">
        <v>71</v>
      </c>
      <c r="T94">
        <v>235</v>
      </c>
      <c r="U94" s="66">
        <v>1195</v>
      </c>
      <c r="V94" s="7">
        <v>390</v>
      </c>
      <c r="W94">
        <v>278</v>
      </c>
      <c r="Y94"/>
      <c r="Z94"/>
      <c r="AA94"/>
      <c r="AB94"/>
      <c r="AC94"/>
    </row>
    <row r="95" spans="1:29" ht="15">
      <c r="A95" s="414">
        <v>541</v>
      </c>
      <c r="B95" s="414" t="s">
        <v>827</v>
      </c>
      <c r="C95" s="424">
        <f t="shared" si="64"/>
        <v>5148</v>
      </c>
      <c r="D95" s="371">
        <f t="shared" si="65"/>
        <v>57</v>
      </c>
      <c r="E95" s="370">
        <f t="shared" si="56"/>
        <v>1.1072261072261071</v>
      </c>
      <c r="F95" s="371">
        <f t="shared" si="66"/>
        <v>217</v>
      </c>
      <c r="G95" s="370">
        <f t="shared" si="57"/>
        <v>4.2152292152292148</v>
      </c>
      <c r="H95" s="371">
        <f t="shared" si="67"/>
        <v>673</v>
      </c>
      <c r="I95" s="370">
        <f t="shared" si="58"/>
        <v>13.073038073038074</v>
      </c>
      <c r="J95" s="371">
        <f t="shared" si="68"/>
        <v>2578</v>
      </c>
      <c r="K95" s="370">
        <f t="shared" si="59"/>
        <v>50.077700077700079</v>
      </c>
      <c r="L95" s="371">
        <f t="shared" si="69"/>
        <v>934</v>
      </c>
      <c r="M95" s="370">
        <f t="shared" si="60"/>
        <v>18.142968142968144</v>
      </c>
      <c r="N95" s="371">
        <f t="shared" si="70"/>
        <v>689</v>
      </c>
      <c r="O95" s="370">
        <f t="shared" si="61"/>
        <v>13.383838383838384</v>
      </c>
      <c r="P95" s="424">
        <f t="shared" si="71"/>
        <v>5148</v>
      </c>
      <c r="Q95" s="10">
        <v>647</v>
      </c>
      <c r="R95">
        <v>16</v>
      </c>
      <c r="S95">
        <v>66</v>
      </c>
      <c r="T95">
        <v>183</v>
      </c>
      <c r="U95" s="66">
        <v>834</v>
      </c>
      <c r="V95" s="7">
        <v>168</v>
      </c>
      <c r="W95">
        <v>86</v>
      </c>
      <c r="Y95"/>
      <c r="Z95"/>
      <c r="AA95"/>
      <c r="AB95"/>
      <c r="AC95"/>
    </row>
    <row r="96" spans="1:29" ht="15">
      <c r="A96" s="414">
        <v>607</v>
      </c>
      <c r="B96" s="414" t="s">
        <v>828</v>
      </c>
      <c r="C96" s="424">
        <f t="shared" si="64"/>
        <v>9682</v>
      </c>
      <c r="D96" s="371">
        <f t="shared" si="65"/>
        <v>72</v>
      </c>
      <c r="E96" s="370">
        <f t="shared" si="56"/>
        <v>0.74364800661020458</v>
      </c>
      <c r="F96" s="371">
        <f t="shared" si="66"/>
        <v>343</v>
      </c>
      <c r="G96" s="370">
        <f t="shared" si="57"/>
        <v>3.5426564759347245</v>
      </c>
      <c r="H96" s="371">
        <f t="shared" si="67"/>
        <v>970</v>
      </c>
      <c r="I96" s="370">
        <f t="shared" si="58"/>
        <v>10.018591200165256</v>
      </c>
      <c r="J96" s="371">
        <f t="shared" si="68"/>
        <v>4430</v>
      </c>
      <c r="K96" s="370">
        <f t="shared" si="59"/>
        <v>45.755009295600082</v>
      </c>
      <c r="L96" s="371">
        <f t="shared" si="69"/>
        <v>2037</v>
      </c>
      <c r="M96" s="370">
        <f t="shared" si="60"/>
        <v>21.039041520347034</v>
      </c>
      <c r="N96" s="371">
        <f t="shared" si="70"/>
        <v>1830</v>
      </c>
      <c r="O96" s="370">
        <f t="shared" si="61"/>
        <v>18.901053501342698</v>
      </c>
      <c r="P96" s="424">
        <f t="shared" si="71"/>
        <v>9682</v>
      </c>
      <c r="Q96" s="10">
        <v>649</v>
      </c>
      <c r="R96">
        <v>25</v>
      </c>
      <c r="S96">
        <v>102</v>
      </c>
      <c r="T96">
        <v>365</v>
      </c>
      <c r="U96" s="66">
        <v>1236</v>
      </c>
      <c r="V96" s="7">
        <v>389</v>
      </c>
      <c r="W96">
        <v>244</v>
      </c>
      <c r="Y96"/>
      <c r="Z96"/>
      <c r="AA96"/>
      <c r="AB96"/>
      <c r="AC96"/>
    </row>
    <row r="97" spans="1:29" ht="15">
      <c r="A97" s="414">
        <v>615</v>
      </c>
      <c r="B97" s="414" t="s">
        <v>829</v>
      </c>
      <c r="C97" s="424">
        <f t="shared" si="64"/>
        <v>148819</v>
      </c>
      <c r="D97" s="371">
        <f t="shared" si="65"/>
        <v>1317</v>
      </c>
      <c r="E97" s="370">
        <f t="shared" si="56"/>
        <v>0.88496764526034988</v>
      </c>
      <c r="F97" s="371">
        <f t="shared" si="66"/>
        <v>6082</v>
      </c>
      <c r="G97" s="370">
        <f t="shared" si="57"/>
        <v>4.0868437497900132</v>
      </c>
      <c r="H97" s="371">
        <f t="shared" si="67"/>
        <v>17246</v>
      </c>
      <c r="I97" s="370">
        <f t="shared" si="58"/>
        <v>11.588574039605158</v>
      </c>
      <c r="J97" s="371">
        <f t="shared" si="68"/>
        <v>75309</v>
      </c>
      <c r="K97" s="370">
        <f t="shared" si="59"/>
        <v>50.604425510183518</v>
      </c>
      <c r="L97" s="371">
        <f t="shared" si="69"/>
        <v>27306</v>
      </c>
      <c r="M97" s="370">
        <f t="shared" si="60"/>
        <v>18.348463569839872</v>
      </c>
      <c r="N97" s="371">
        <f t="shared" si="70"/>
        <v>21559</v>
      </c>
      <c r="O97" s="370">
        <f t="shared" si="61"/>
        <v>14.486725485321095</v>
      </c>
      <c r="P97" s="424">
        <f t="shared" si="71"/>
        <v>148819</v>
      </c>
      <c r="Q97" s="10">
        <v>652</v>
      </c>
      <c r="R97">
        <v>4</v>
      </c>
      <c r="S97">
        <v>22</v>
      </c>
      <c r="T97">
        <v>69</v>
      </c>
      <c r="U97" s="66">
        <v>201</v>
      </c>
      <c r="V97" s="7">
        <v>49</v>
      </c>
      <c r="W97">
        <v>23</v>
      </c>
      <c r="Y97"/>
      <c r="Z97"/>
      <c r="AA97"/>
      <c r="AB97"/>
      <c r="AC97"/>
    </row>
    <row r="98" spans="1:29" ht="15">
      <c r="A98" s="414">
        <v>649</v>
      </c>
      <c r="B98" s="414" t="s">
        <v>830</v>
      </c>
      <c r="C98" s="424">
        <f t="shared" si="64"/>
        <v>2361</v>
      </c>
      <c r="D98" s="371">
        <f t="shared" si="65"/>
        <v>25</v>
      </c>
      <c r="E98" s="370">
        <f t="shared" si="56"/>
        <v>1.058873358746294</v>
      </c>
      <c r="F98" s="371">
        <f t="shared" si="66"/>
        <v>102</v>
      </c>
      <c r="G98" s="370">
        <f t="shared" si="57"/>
        <v>4.3202033036848793</v>
      </c>
      <c r="H98" s="371">
        <f t="shared" si="67"/>
        <v>365</v>
      </c>
      <c r="I98" s="370">
        <f t="shared" si="58"/>
        <v>15.459551037695892</v>
      </c>
      <c r="J98" s="371">
        <f t="shared" si="68"/>
        <v>1236</v>
      </c>
      <c r="K98" s="370">
        <f t="shared" si="59"/>
        <v>52.350698856416777</v>
      </c>
      <c r="L98" s="371">
        <f t="shared" si="69"/>
        <v>389</v>
      </c>
      <c r="M98" s="370">
        <f t="shared" si="60"/>
        <v>16.476069462092333</v>
      </c>
      <c r="N98" s="371">
        <f t="shared" si="70"/>
        <v>244</v>
      </c>
      <c r="O98" s="370">
        <f t="shared" si="61"/>
        <v>10.334603981363829</v>
      </c>
      <c r="P98" s="424">
        <f t="shared" si="71"/>
        <v>2361</v>
      </c>
      <c r="Q98" s="10">
        <v>656</v>
      </c>
      <c r="R98">
        <v>38</v>
      </c>
      <c r="S98">
        <v>190</v>
      </c>
      <c r="T98">
        <v>589</v>
      </c>
      <c r="U98" s="66">
        <v>2552</v>
      </c>
      <c r="V98" s="7">
        <v>976</v>
      </c>
      <c r="W98">
        <v>511</v>
      </c>
      <c r="Y98"/>
      <c r="Z98"/>
      <c r="AA98"/>
      <c r="AB98"/>
      <c r="AC98"/>
    </row>
    <row r="99" spans="1:29" ht="15">
      <c r="A99" s="414">
        <v>652</v>
      </c>
      <c r="B99" s="414" t="s">
        <v>193</v>
      </c>
      <c r="C99" s="424">
        <f t="shared" si="64"/>
        <v>368</v>
      </c>
      <c r="D99" s="371">
        <f t="shared" si="65"/>
        <v>4</v>
      </c>
      <c r="E99" s="370">
        <f t="shared" si="56"/>
        <v>1.0869565217391304</v>
      </c>
      <c r="F99" s="371">
        <f t="shared" si="66"/>
        <v>22</v>
      </c>
      <c r="G99" s="370">
        <f t="shared" si="57"/>
        <v>5.9782608695652177</v>
      </c>
      <c r="H99" s="371">
        <f t="shared" si="67"/>
        <v>69</v>
      </c>
      <c r="I99" s="370">
        <f t="shared" si="58"/>
        <v>18.75</v>
      </c>
      <c r="J99" s="371">
        <f t="shared" si="68"/>
        <v>201</v>
      </c>
      <c r="K99" s="370">
        <f t="shared" si="59"/>
        <v>54.619565217391312</v>
      </c>
      <c r="L99" s="371">
        <f t="shared" si="69"/>
        <v>49</v>
      </c>
      <c r="M99" s="370">
        <f t="shared" si="60"/>
        <v>13.315217391304349</v>
      </c>
      <c r="N99" s="371">
        <f t="shared" si="70"/>
        <v>23</v>
      </c>
      <c r="O99" s="370">
        <f t="shared" si="61"/>
        <v>6.25</v>
      </c>
      <c r="P99" s="424">
        <f t="shared" si="71"/>
        <v>368</v>
      </c>
      <c r="Q99" s="10">
        <v>658</v>
      </c>
      <c r="R99">
        <v>12</v>
      </c>
      <c r="S99">
        <v>43</v>
      </c>
      <c r="T99">
        <v>197</v>
      </c>
      <c r="U99" s="66">
        <v>619</v>
      </c>
      <c r="V99" s="7">
        <v>208</v>
      </c>
      <c r="W99">
        <v>109</v>
      </c>
      <c r="Y99"/>
      <c r="Z99"/>
      <c r="AA99"/>
      <c r="AB99"/>
      <c r="AC99"/>
    </row>
    <row r="100" spans="1:29" ht="15">
      <c r="A100" s="414">
        <v>660</v>
      </c>
      <c r="B100" s="414" t="s">
        <v>831</v>
      </c>
      <c r="C100" s="424">
        <f t="shared" si="64"/>
        <v>3549</v>
      </c>
      <c r="D100" s="371">
        <f t="shared" si="65"/>
        <v>48</v>
      </c>
      <c r="E100" s="370">
        <f t="shared" si="56"/>
        <v>1.3524936601859678</v>
      </c>
      <c r="F100" s="371">
        <f t="shared" si="66"/>
        <v>195</v>
      </c>
      <c r="G100" s="370">
        <f t="shared" si="57"/>
        <v>5.4945054945054945</v>
      </c>
      <c r="H100" s="371">
        <f t="shared" si="67"/>
        <v>625</v>
      </c>
      <c r="I100" s="370">
        <f t="shared" si="58"/>
        <v>17.610594533671456</v>
      </c>
      <c r="J100" s="371">
        <f t="shared" si="68"/>
        <v>1963</v>
      </c>
      <c r="K100" s="370">
        <f t="shared" si="59"/>
        <v>55.311355311355314</v>
      </c>
      <c r="L100" s="371">
        <f t="shared" si="69"/>
        <v>508</v>
      </c>
      <c r="M100" s="370">
        <f t="shared" si="60"/>
        <v>14.313891236968161</v>
      </c>
      <c r="N100" s="371">
        <f t="shared" si="70"/>
        <v>210</v>
      </c>
      <c r="O100" s="370">
        <f t="shared" si="61"/>
        <v>5.9171597633136095</v>
      </c>
      <c r="P100" s="424">
        <f t="shared" si="71"/>
        <v>3549</v>
      </c>
      <c r="Q100" s="10">
        <v>659</v>
      </c>
      <c r="R100">
        <v>20</v>
      </c>
      <c r="S100">
        <v>43</v>
      </c>
      <c r="T100">
        <v>169</v>
      </c>
      <c r="U100" s="66">
        <v>766</v>
      </c>
      <c r="V100" s="7">
        <v>219</v>
      </c>
      <c r="W100">
        <v>60</v>
      </c>
      <c r="Y100"/>
      <c r="Z100"/>
      <c r="AA100"/>
      <c r="AB100"/>
      <c r="AC100"/>
    </row>
    <row r="101" spans="1:29" ht="15">
      <c r="A101" s="414">
        <v>667</v>
      </c>
      <c r="B101" s="414" t="s">
        <v>209</v>
      </c>
      <c r="C101" s="424">
        <f t="shared" si="64"/>
        <v>3176</v>
      </c>
      <c r="D101" s="371">
        <f t="shared" si="65"/>
        <v>37</v>
      </c>
      <c r="E101" s="370">
        <f t="shared" si="56"/>
        <v>1.1649874055415617</v>
      </c>
      <c r="F101" s="371">
        <f t="shared" si="66"/>
        <v>166</v>
      </c>
      <c r="G101" s="370">
        <f t="shared" si="57"/>
        <v>5.2267002518891683</v>
      </c>
      <c r="H101" s="371">
        <f t="shared" si="67"/>
        <v>454</v>
      </c>
      <c r="I101" s="370">
        <f t="shared" si="58"/>
        <v>14.29471032745592</v>
      </c>
      <c r="J101" s="371">
        <f t="shared" si="68"/>
        <v>1586</v>
      </c>
      <c r="K101" s="370">
        <f t="shared" si="59"/>
        <v>49.937027707808561</v>
      </c>
      <c r="L101" s="371">
        <f t="shared" si="69"/>
        <v>558</v>
      </c>
      <c r="M101" s="370">
        <f t="shared" si="60"/>
        <v>17.569269521410579</v>
      </c>
      <c r="N101" s="371">
        <f t="shared" si="70"/>
        <v>375</v>
      </c>
      <c r="O101" s="370">
        <f t="shared" si="61"/>
        <v>11.807304785894207</v>
      </c>
      <c r="P101" s="424">
        <f t="shared" si="71"/>
        <v>3176</v>
      </c>
      <c r="Q101" s="10">
        <v>660</v>
      </c>
      <c r="R101">
        <v>48</v>
      </c>
      <c r="S101">
        <v>195</v>
      </c>
      <c r="T101">
        <v>625</v>
      </c>
      <c r="U101" s="66">
        <v>1963</v>
      </c>
      <c r="V101" s="7">
        <v>508</v>
      </c>
      <c r="W101">
        <v>210</v>
      </c>
      <c r="Y101"/>
      <c r="Z101"/>
      <c r="AA101"/>
      <c r="AB101"/>
      <c r="AC101"/>
    </row>
    <row r="102" spans="1:29" ht="15">
      <c r="A102" s="414">
        <v>674</v>
      </c>
      <c r="B102" s="414" t="s">
        <v>213</v>
      </c>
      <c r="C102" s="424">
        <f t="shared" si="64"/>
        <v>2348</v>
      </c>
      <c r="D102" s="371">
        <f t="shared" si="65"/>
        <v>28</v>
      </c>
      <c r="E102" s="370">
        <f t="shared" si="56"/>
        <v>1.192504258943782</v>
      </c>
      <c r="F102" s="371">
        <f t="shared" si="66"/>
        <v>112</v>
      </c>
      <c r="G102" s="370">
        <f t="shared" si="57"/>
        <v>4.7700170357751279</v>
      </c>
      <c r="H102" s="371">
        <f t="shared" si="67"/>
        <v>296</v>
      </c>
      <c r="I102" s="370">
        <f t="shared" si="58"/>
        <v>12.60647359454855</v>
      </c>
      <c r="J102" s="371">
        <f t="shared" si="68"/>
        <v>1250</v>
      </c>
      <c r="K102" s="370">
        <f t="shared" si="59"/>
        <v>53.236797274275979</v>
      </c>
      <c r="L102" s="371">
        <f t="shared" si="69"/>
        <v>396</v>
      </c>
      <c r="M102" s="370">
        <f t="shared" si="60"/>
        <v>16.86541737649063</v>
      </c>
      <c r="N102" s="371">
        <f t="shared" si="70"/>
        <v>266</v>
      </c>
      <c r="O102" s="370">
        <f t="shared" si="61"/>
        <v>11.328790459965928</v>
      </c>
      <c r="P102" s="424">
        <f t="shared" si="71"/>
        <v>2348</v>
      </c>
      <c r="Q102" s="10">
        <v>664</v>
      </c>
      <c r="R102">
        <v>168</v>
      </c>
      <c r="S102">
        <v>720</v>
      </c>
      <c r="T102">
        <v>2174</v>
      </c>
      <c r="U102" s="66">
        <v>7796</v>
      </c>
      <c r="V102" s="7">
        <v>2555</v>
      </c>
      <c r="W102">
        <v>1336</v>
      </c>
      <c r="Y102"/>
      <c r="Z102"/>
      <c r="AA102"/>
      <c r="AB102"/>
      <c r="AC102"/>
    </row>
    <row r="103" spans="1:29" ht="15">
      <c r="A103" s="414">
        <v>697</v>
      </c>
      <c r="B103" s="414" t="s">
        <v>223</v>
      </c>
      <c r="C103" s="424">
        <f t="shared" si="64"/>
        <v>11918</v>
      </c>
      <c r="D103" s="371">
        <f t="shared" si="65"/>
        <v>167</v>
      </c>
      <c r="E103" s="370">
        <f t="shared" si="56"/>
        <v>1.4012418190971641</v>
      </c>
      <c r="F103" s="371">
        <f t="shared" si="66"/>
        <v>690</v>
      </c>
      <c r="G103" s="370">
        <f t="shared" si="57"/>
        <v>5.7895620070481622</v>
      </c>
      <c r="H103" s="371">
        <f t="shared" si="67"/>
        <v>1795</v>
      </c>
      <c r="I103" s="370">
        <f t="shared" si="58"/>
        <v>15.061251887900653</v>
      </c>
      <c r="J103" s="371">
        <f t="shared" si="68"/>
        <v>5967</v>
      </c>
      <c r="K103" s="370">
        <f t="shared" si="59"/>
        <v>50.067125356603462</v>
      </c>
      <c r="L103" s="371">
        <f t="shared" si="69"/>
        <v>1895</v>
      </c>
      <c r="M103" s="370">
        <f t="shared" si="60"/>
        <v>15.900318845443866</v>
      </c>
      <c r="N103" s="371">
        <f t="shared" si="70"/>
        <v>1404</v>
      </c>
      <c r="O103" s="370">
        <f t="shared" si="61"/>
        <v>11.780500083906697</v>
      </c>
      <c r="P103" s="424">
        <f t="shared" si="71"/>
        <v>11918</v>
      </c>
      <c r="Q103" s="10">
        <v>665</v>
      </c>
      <c r="R103">
        <v>32</v>
      </c>
      <c r="S103">
        <v>98</v>
      </c>
      <c r="T103">
        <v>322</v>
      </c>
      <c r="U103" s="66">
        <v>1288</v>
      </c>
      <c r="V103" s="7">
        <v>368</v>
      </c>
      <c r="W103">
        <v>151</v>
      </c>
      <c r="Y103"/>
      <c r="Z103"/>
      <c r="AA103"/>
      <c r="AB103"/>
      <c r="AC103"/>
    </row>
    <row r="104" spans="1:29" ht="15.75" thickBot="1">
      <c r="A104" s="414">
        <v>756</v>
      </c>
      <c r="B104" s="414" t="s">
        <v>228</v>
      </c>
      <c r="C104" s="424">
        <f t="shared" si="64"/>
        <v>6719</v>
      </c>
      <c r="D104" s="371">
        <f t="shared" si="65"/>
        <v>60</v>
      </c>
      <c r="E104" s="370">
        <f t="shared" si="56"/>
        <v>0.89299002827801754</v>
      </c>
      <c r="F104" s="371">
        <f t="shared" si="66"/>
        <v>305</v>
      </c>
      <c r="G104" s="370">
        <f t="shared" si="57"/>
        <v>4.5393659770799228</v>
      </c>
      <c r="H104" s="371">
        <f t="shared" si="67"/>
        <v>801</v>
      </c>
      <c r="I104" s="370">
        <f t="shared" si="58"/>
        <v>11.921416877511534</v>
      </c>
      <c r="J104" s="371">
        <f t="shared" si="68"/>
        <v>3567</v>
      </c>
      <c r="K104" s="370">
        <f t="shared" si="59"/>
        <v>53.088257181128142</v>
      </c>
      <c r="L104" s="371">
        <f t="shared" si="69"/>
        <v>1198</v>
      </c>
      <c r="M104" s="370">
        <f t="shared" si="60"/>
        <v>17.830034231284415</v>
      </c>
      <c r="N104" s="371">
        <f t="shared" si="70"/>
        <v>788</v>
      </c>
      <c r="O104" s="370">
        <f t="shared" si="61"/>
        <v>11.727935704717964</v>
      </c>
      <c r="P104" s="424">
        <f t="shared" si="71"/>
        <v>6719</v>
      </c>
      <c r="Q104" s="10">
        <v>667</v>
      </c>
      <c r="R104">
        <v>37</v>
      </c>
      <c r="S104">
        <v>166</v>
      </c>
      <c r="T104">
        <v>454</v>
      </c>
      <c r="U104" s="66">
        <v>1586</v>
      </c>
      <c r="V104" s="7">
        <v>558</v>
      </c>
      <c r="W104">
        <v>375</v>
      </c>
      <c r="Y104"/>
      <c r="Z104"/>
      <c r="AA104"/>
      <c r="AB104"/>
      <c r="AC104"/>
    </row>
    <row r="105" spans="1:29" ht="13.5" thickBot="1">
      <c r="A105" s="19">
        <v>8</v>
      </c>
      <c r="B105" s="69" t="s">
        <v>429</v>
      </c>
      <c r="C105" s="72">
        <f>SUM(C106:C128)</f>
        <v>86732</v>
      </c>
      <c r="D105" s="71">
        <f>SUM(D106:D128)</f>
        <v>688</v>
      </c>
      <c r="E105" s="81">
        <f t="shared" si="56"/>
        <v>0.79324816676659138</v>
      </c>
      <c r="F105" s="71">
        <f t="shared" ref="F105:N105" si="72">SUM(F106:F128)</f>
        <v>3165</v>
      </c>
      <c r="G105" s="81">
        <f t="shared" si="57"/>
        <v>3.649172162523636</v>
      </c>
      <c r="H105" s="71">
        <f t="shared" si="72"/>
        <v>10319</v>
      </c>
      <c r="I105" s="81">
        <f t="shared" si="58"/>
        <v>11.89756952451229</v>
      </c>
      <c r="J105" s="71">
        <f t="shared" si="72"/>
        <v>42594</v>
      </c>
      <c r="K105" s="81">
        <f t="shared" si="59"/>
        <v>49.109901766360743</v>
      </c>
      <c r="L105" s="71">
        <f t="shared" si="72"/>
        <v>17573</v>
      </c>
      <c r="M105" s="81">
        <f t="shared" si="60"/>
        <v>20.26126458515888</v>
      </c>
      <c r="N105" s="71">
        <f t="shared" si="72"/>
        <v>12393</v>
      </c>
      <c r="O105" s="82">
        <f t="shared" si="61"/>
        <v>14.288843794677858</v>
      </c>
      <c r="P105" s="76">
        <f>SUM(P106:P128)</f>
        <v>86732</v>
      </c>
      <c r="Q105" s="10">
        <v>670</v>
      </c>
      <c r="R105">
        <v>26</v>
      </c>
      <c r="S105">
        <v>124</v>
      </c>
      <c r="T105">
        <v>457</v>
      </c>
      <c r="U105" s="66">
        <v>1848</v>
      </c>
      <c r="V105" s="7">
        <v>588</v>
      </c>
      <c r="W105">
        <v>359</v>
      </c>
      <c r="Y105"/>
      <c r="Z105"/>
      <c r="AA105"/>
      <c r="AB105"/>
      <c r="AC105"/>
    </row>
    <row r="106" spans="1:29" ht="15">
      <c r="A106" s="405">
        <v>30</v>
      </c>
      <c r="B106" s="414" t="s">
        <v>14</v>
      </c>
      <c r="C106" s="424">
        <f t="shared" ref="C106:C128" si="73">(D106+F106+H106+J106+L106+N106)</f>
        <v>14519</v>
      </c>
      <c r="D106" s="371">
        <f t="shared" ref="D106:D128" si="74">VLOOKUP(A106,$Q$7:$W$131,2,0)</f>
        <v>134</v>
      </c>
      <c r="E106" s="370">
        <f t="shared" si="56"/>
        <v>0.92292857634823333</v>
      </c>
      <c r="F106" s="371">
        <f t="shared" ref="F106:F128" si="75">VLOOKUP(A106,$Q$7:$W$131,3,0)</f>
        <v>556</v>
      </c>
      <c r="G106" s="370">
        <f t="shared" si="57"/>
        <v>3.8294648391762518</v>
      </c>
      <c r="H106" s="371">
        <f t="shared" ref="H106:H128" si="76">VLOOKUP(A106,$Q$7:$W$131,4,0)</f>
        <v>1787</v>
      </c>
      <c r="I106" s="370">
        <f t="shared" si="58"/>
        <v>12.3080101935395</v>
      </c>
      <c r="J106" s="371">
        <f t="shared" ref="J106:J128" si="77">VLOOKUP(A106,$Q$7:$W$131,5,0)</f>
        <v>7631</v>
      </c>
      <c r="K106" s="370">
        <f t="shared" si="59"/>
        <v>52.558716165025146</v>
      </c>
      <c r="L106" s="371">
        <f t="shared" ref="L106:L128" si="78">VLOOKUP(A106,$Q$7:$W$131,6,0)</f>
        <v>2751</v>
      </c>
      <c r="M106" s="370">
        <f t="shared" si="60"/>
        <v>18.947585921895445</v>
      </c>
      <c r="N106" s="371">
        <f t="shared" ref="N106:N128" si="79">VLOOKUP(A106,$Q$7:$W$131,7,0)</f>
        <v>1660</v>
      </c>
      <c r="O106" s="370">
        <f t="shared" si="61"/>
        <v>11.433294304015428</v>
      </c>
      <c r="P106" s="424">
        <f t="shared" ref="P106:P128" si="80">(D106+F106+H106+J106+L106+N106)</f>
        <v>14519</v>
      </c>
      <c r="Q106" s="10">
        <v>674</v>
      </c>
      <c r="R106">
        <v>28</v>
      </c>
      <c r="S106">
        <v>112</v>
      </c>
      <c r="T106">
        <v>296</v>
      </c>
      <c r="U106" s="66">
        <v>1250</v>
      </c>
      <c r="V106" s="7">
        <v>396</v>
      </c>
      <c r="W106">
        <v>266</v>
      </c>
      <c r="Y106"/>
      <c r="Z106"/>
      <c r="AA106"/>
      <c r="AB106"/>
      <c r="AC106"/>
    </row>
    <row r="107" spans="1:29" ht="15">
      <c r="A107" s="405">
        <v>34</v>
      </c>
      <c r="B107" s="414" t="s">
        <v>18</v>
      </c>
      <c r="C107" s="424">
        <f t="shared" si="73"/>
        <v>8296</v>
      </c>
      <c r="D107" s="371">
        <f t="shared" si="74"/>
        <v>81</v>
      </c>
      <c r="E107" s="370">
        <f t="shared" si="56"/>
        <v>0.97637415621986501</v>
      </c>
      <c r="F107" s="371">
        <f t="shared" si="75"/>
        <v>315</v>
      </c>
      <c r="G107" s="370">
        <f t="shared" si="57"/>
        <v>3.7970106075216976</v>
      </c>
      <c r="H107" s="371">
        <f t="shared" si="76"/>
        <v>999</v>
      </c>
      <c r="I107" s="370">
        <f t="shared" si="58"/>
        <v>12.041947926711668</v>
      </c>
      <c r="J107" s="371">
        <f t="shared" si="77"/>
        <v>3880</v>
      </c>
      <c r="K107" s="370">
        <f t="shared" si="59"/>
        <v>46.769527483124392</v>
      </c>
      <c r="L107" s="371">
        <f t="shared" si="78"/>
        <v>1693</v>
      </c>
      <c r="M107" s="370">
        <f t="shared" si="60"/>
        <v>20.407425265188042</v>
      </c>
      <c r="N107" s="371">
        <f t="shared" si="79"/>
        <v>1328</v>
      </c>
      <c r="O107" s="370">
        <f t="shared" si="61"/>
        <v>16.00771456123433</v>
      </c>
      <c r="P107" s="424">
        <f t="shared" si="80"/>
        <v>8296</v>
      </c>
      <c r="Q107" s="10">
        <v>679</v>
      </c>
      <c r="R107">
        <v>43</v>
      </c>
      <c r="S107">
        <v>189</v>
      </c>
      <c r="T107">
        <v>681</v>
      </c>
      <c r="U107" s="66">
        <v>2726</v>
      </c>
      <c r="V107" s="7">
        <v>1129</v>
      </c>
      <c r="W107">
        <v>1031</v>
      </c>
      <c r="Y107"/>
      <c r="Z107"/>
      <c r="AA107"/>
      <c r="AB107"/>
      <c r="AC107"/>
    </row>
    <row r="108" spans="1:29" ht="15">
      <c r="A108" s="405">
        <v>36</v>
      </c>
      <c r="B108" s="414" t="s">
        <v>20</v>
      </c>
      <c r="C108" s="424">
        <f t="shared" si="73"/>
        <v>1513</v>
      </c>
      <c r="D108" s="371">
        <f t="shared" si="74"/>
        <v>11</v>
      </c>
      <c r="E108" s="370">
        <f t="shared" si="56"/>
        <v>0.72703238598810316</v>
      </c>
      <c r="F108" s="371">
        <f t="shared" si="75"/>
        <v>59</v>
      </c>
      <c r="G108" s="370">
        <f t="shared" si="57"/>
        <v>3.8995373430270988</v>
      </c>
      <c r="H108" s="371">
        <f t="shared" si="76"/>
        <v>206</v>
      </c>
      <c r="I108" s="370">
        <f t="shared" si="58"/>
        <v>13.615333773959021</v>
      </c>
      <c r="J108" s="371">
        <f t="shared" si="77"/>
        <v>811</v>
      </c>
      <c r="K108" s="370">
        <f t="shared" si="59"/>
        <v>53.602115003304696</v>
      </c>
      <c r="L108" s="371">
        <f t="shared" si="78"/>
        <v>282</v>
      </c>
      <c r="M108" s="370">
        <f t="shared" si="60"/>
        <v>18.638466622604096</v>
      </c>
      <c r="N108" s="371">
        <f t="shared" si="79"/>
        <v>144</v>
      </c>
      <c r="O108" s="370">
        <f t="shared" si="61"/>
        <v>9.5175148711169868</v>
      </c>
      <c r="P108" s="424">
        <f t="shared" si="80"/>
        <v>1513</v>
      </c>
      <c r="Q108" s="10">
        <v>686</v>
      </c>
      <c r="R108">
        <v>214</v>
      </c>
      <c r="S108">
        <v>1065</v>
      </c>
      <c r="T108">
        <v>3165</v>
      </c>
      <c r="U108" s="66">
        <v>11417</v>
      </c>
      <c r="V108" s="7">
        <v>3568</v>
      </c>
      <c r="W108">
        <v>1691</v>
      </c>
      <c r="Y108"/>
      <c r="Z108"/>
      <c r="AA108"/>
      <c r="AB108"/>
      <c r="AC108"/>
    </row>
    <row r="109" spans="1:29" ht="15">
      <c r="A109" s="405">
        <v>91</v>
      </c>
      <c r="B109" s="414" t="s">
        <v>47</v>
      </c>
      <c r="C109" s="424">
        <f t="shared" si="73"/>
        <v>880</v>
      </c>
      <c r="D109" s="371">
        <f t="shared" si="74"/>
        <v>9</v>
      </c>
      <c r="E109" s="370">
        <f t="shared" si="56"/>
        <v>1.0227272727272727</v>
      </c>
      <c r="F109" s="371">
        <f t="shared" si="75"/>
        <v>17</v>
      </c>
      <c r="G109" s="370">
        <f t="shared" si="57"/>
        <v>1.9318181818181817</v>
      </c>
      <c r="H109" s="371">
        <f t="shared" si="76"/>
        <v>117</v>
      </c>
      <c r="I109" s="370">
        <f t="shared" si="58"/>
        <v>13.295454545454547</v>
      </c>
      <c r="J109" s="371">
        <f t="shared" si="77"/>
        <v>434</v>
      </c>
      <c r="K109" s="370">
        <f t="shared" si="59"/>
        <v>49.318181818181813</v>
      </c>
      <c r="L109" s="371">
        <f t="shared" si="78"/>
        <v>193</v>
      </c>
      <c r="M109" s="370">
        <f t="shared" si="60"/>
        <v>21.931818181818183</v>
      </c>
      <c r="N109" s="371">
        <f t="shared" si="79"/>
        <v>110</v>
      </c>
      <c r="O109" s="370">
        <f t="shared" si="61"/>
        <v>12.5</v>
      </c>
      <c r="P109" s="424">
        <f t="shared" si="80"/>
        <v>880</v>
      </c>
      <c r="Q109" s="10">
        <v>690</v>
      </c>
      <c r="R109">
        <v>14</v>
      </c>
      <c r="S109">
        <v>66</v>
      </c>
      <c r="T109">
        <v>209</v>
      </c>
      <c r="U109" s="66">
        <v>850</v>
      </c>
      <c r="V109" s="7">
        <v>225</v>
      </c>
      <c r="W109">
        <v>176</v>
      </c>
      <c r="Y109"/>
      <c r="Z109"/>
      <c r="AA109"/>
      <c r="AB109"/>
      <c r="AC109"/>
    </row>
    <row r="110" spans="1:29" ht="15">
      <c r="A110" s="405">
        <v>93</v>
      </c>
      <c r="B110" s="414" t="s">
        <v>49</v>
      </c>
      <c r="C110" s="424">
        <f t="shared" si="73"/>
        <v>1146</v>
      </c>
      <c r="D110" s="371">
        <f t="shared" si="74"/>
        <v>7</v>
      </c>
      <c r="E110" s="370">
        <f t="shared" si="56"/>
        <v>0.61082024432809767</v>
      </c>
      <c r="F110" s="371">
        <f t="shared" si="75"/>
        <v>45</v>
      </c>
      <c r="G110" s="370">
        <f t="shared" si="57"/>
        <v>3.9267015706806281</v>
      </c>
      <c r="H110" s="371">
        <f t="shared" si="76"/>
        <v>127</v>
      </c>
      <c r="I110" s="370">
        <f t="shared" si="58"/>
        <v>11.082024432809773</v>
      </c>
      <c r="J110" s="371">
        <f t="shared" si="77"/>
        <v>581</v>
      </c>
      <c r="K110" s="370">
        <f t="shared" si="59"/>
        <v>50.698080279232116</v>
      </c>
      <c r="L110" s="371">
        <f t="shared" si="78"/>
        <v>235</v>
      </c>
      <c r="M110" s="370">
        <f t="shared" si="60"/>
        <v>20.506108202443283</v>
      </c>
      <c r="N110" s="371">
        <f t="shared" si="79"/>
        <v>151</v>
      </c>
      <c r="O110" s="370">
        <f t="shared" si="61"/>
        <v>13.176265270506107</v>
      </c>
      <c r="P110" s="424">
        <f t="shared" si="80"/>
        <v>1146</v>
      </c>
      <c r="Q110" s="10">
        <v>697</v>
      </c>
      <c r="R110">
        <v>167</v>
      </c>
      <c r="S110">
        <v>690</v>
      </c>
      <c r="T110">
        <v>1795</v>
      </c>
      <c r="U110" s="66">
        <v>5967</v>
      </c>
      <c r="V110" s="7">
        <v>1895</v>
      </c>
      <c r="W110">
        <v>1404</v>
      </c>
      <c r="Y110"/>
      <c r="Z110"/>
      <c r="AA110"/>
      <c r="AB110"/>
      <c r="AC110"/>
    </row>
    <row r="111" spans="1:29" ht="15">
      <c r="A111" s="405">
        <v>101</v>
      </c>
      <c r="B111" s="414" t="s">
        <v>832</v>
      </c>
      <c r="C111" s="424">
        <f t="shared" si="73"/>
        <v>7424</v>
      </c>
      <c r="D111" s="371">
        <f t="shared" si="74"/>
        <v>46</v>
      </c>
      <c r="E111" s="370">
        <f t="shared" si="56"/>
        <v>0.61961206896551724</v>
      </c>
      <c r="F111" s="371">
        <f t="shared" si="75"/>
        <v>257</v>
      </c>
      <c r="G111" s="370">
        <f t="shared" si="57"/>
        <v>3.4617456896551726</v>
      </c>
      <c r="H111" s="371">
        <f t="shared" si="76"/>
        <v>880</v>
      </c>
      <c r="I111" s="370">
        <f t="shared" si="58"/>
        <v>11.853448275862069</v>
      </c>
      <c r="J111" s="371">
        <f t="shared" si="77"/>
        <v>3612</v>
      </c>
      <c r="K111" s="370">
        <f t="shared" si="59"/>
        <v>48.65301724137931</v>
      </c>
      <c r="L111" s="371">
        <f t="shared" si="78"/>
        <v>1538</v>
      </c>
      <c r="M111" s="370">
        <f t="shared" si="60"/>
        <v>20.716594827586206</v>
      </c>
      <c r="N111" s="371">
        <f t="shared" si="79"/>
        <v>1091</v>
      </c>
      <c r="O111" s="370">
        <f t="shared" si="61"/>
        <v>14.695581896551724</v>
      </c>
      <c r="P111" s="424">
        <f t="shared" si="80"/>
        <v>7424</v>
      </c>
      <c r="Q111" s="10">
        <v>736</v>
      </c>
      <c r="R111">
        <v>134</v>
      </c>
      <c r="S111">
        <v>719</v>
      </c>
      <c r="T111">
        <v>1991</v>
      </c>
      <c r="U111" s="66">
        <v>8683</v>
      </c>
      <c r="V111" s="7">
        <v>2137</v>
      </c>
      <c r="W111">
        <v>955</v>
      </c>
      <c r="Y111"/>
      <c r="Z111"/>
      <c r="AA111"/>
      <c r="AB111"/>
      <c r="AC111"/>
    </row>
    <row r="112" spans="1:29" ht="15">
      <c r="A112" s="405">
        <v>145</v>
      </c>
      <c r="B112" s="414" t="s">
        <v>69</v>
      </c>
      <c r="C112" s="424">
        <f t="shared" si="73"/>
        <v>647</v>
      </c>
      <c r="D112" s="371">
        <f t="shared" si="74"/>
        <v>6</v>
      </c>
      <c r="E112" s="370">
        <f t="shared" si="56"/>
        <v>0.92735703245749612</v>
      </c>
      <c r="F112" s="371">
        <f t="shared" si="75"/>
        <v>20</v>
      </c>
      <c r="G112" s="370">
        <f t="shared" si="57"/>
        <v>3.091190108191654</v>
      </c>
      <c r="H112" s="371">
        <f t="shared" si="76"/>
        <v>74</v>
      </c>
      <c r="I112" s="370">
        <f t="shared" si="58"/>
        <v>11.437403400309119</v>
      </c>
      <c r="J112" s="371">
        <f t="shared" si="77"/>
        <v>333</v>
      </c>
      <c r="K112" s="370">
        <f t="shared" si="59"/>
        <v>51.46831530139103</v>
      </c>
      <c r="L112" s="371">
        <f t="shared" si="78"/>
        <v>103</v>
      </c>
      <c r="M112" s="370">
        <f t="shared" si="60"/>
        <v>15.919629057187018</v>
      </c>
      <c r="N112" s="371">
        <f t="shared" si="79"/>
        <v>111</v>
      </c>
      <c r="O112" s="370">
        <f t="shared" si="61"/>
        <v>17.156105100463677</v>
      </c>
      <c r="P112" s="424">
        <f t="shared" si="80"/>
        <v>647</v>
      </c>
      <c r="Q112" s="10">
        <v>756</v>
      </c>
      <c r="R112">
        <v>60</v>
      </c>
      <c r="S112">
        <v>305</v>
      </c>
      <c r="T112">
        <v>801</v>
      </c>
      <c r="U112" s="66">
        <v>3567</v>
      </c>
      <c r="V112" s="7">
        <v>1198</v>
      </c>
      <c r="W112">
        <v>788</v>
      </c>
      <c r="Y112"/>
      <c r="Z112"/>
      <c r="AA112"/>
      <c r="AB112"/>
      <c r="AC112"/>
    </row>
    <row r="113" spans="1:29" ht="15">
      <c r="A113" s="405">
        <v>209</v>
      </c>
      <c r="B113" s="414" t="s">
        <v>88</v>
      </c>
      <c r="C113" s="424">
        <f t="shared" si="73"/>
        <v>3142</v>
      </c>
      <c r="D113" s="371">
        <f t="shared" si="74"/>
        <v>21</v>
      </c>
      <c r="E113" s="370">
        <f t="shared" si="56"/>
        <v>0.668364099299809</v>
      </c>
      <c r="F113" s="371">
        <f t="shared" si="75"/>
        <v>135</v>
      </c>
      <c r="G113" s="370">
        <f t="shared" si="57"/>
        <v>4.2966263526416295</v>
      </c>
      <c r="H113" s="371">
        <f t="shared" si="76"/>
        <v>387</v>
      </c>
      <c r="I113" s="370">
        <f t="shared" si="58"/>
        <v>12.316995544239338</v>
      </c>
      <c r="J113" s="371">
        <f t="shared" si="77"/>
        <v>1374</v>
      </c>
      <c r="K113" s="370">
        <f t="shared" si="59"/>
        <v>43.730108211330368</v>
      </c>
      <c r="L113" s="371">
        <f t="shared" si="78"/>
        <v>686</v>
      </c>
      <c r="M113" s="370">
        <f t="shared" si="60"/>
        <v>21.833227243793761</v>
      </c>
      <c r="N113" s="371">
        <f t="shared" si="79"/>
        <v>539</v>
      </c>
      <c r="O113" s="370">
        <f t="shared" si="61"/>
        <v>17.154678548695099</v>
      </c>
      <c r="P113" s="424">
        <f t="shared" si="80"/>
        <v>3142</v>
      </c>
      <c r="Q113" s="10">
        <v>761</v>
      </c>
      <c r="R113">
        <v>18</v>
      </c>
      <c r="S113">
        <v>101</v>
      </c>
      <c r="T113">
        <v>333</v>
      </c>
      <c r="U113" s="66">
        <v>1454</v>
      </c>
      <c r="V113" s="7">
        <v>602</v>
      </c>
      <c r="W113">
        <v>377</v>
      </c>
      <c r="Y113"/>
      <c r="Z113"/>
      <c r="AA113"/>
      <c r="AB113"/>
      <c r="AC113"/>
    </row>
    <row r="114" spans="1:29" ht="15">
      <c r="A114" s="405">
        <v>282</v>
      </c>
      <c r="B114" s="414" t="s">
        <v>106</v>
      </c>
      <c r="C114" s="424">
        <f t="shared" si="73"/>
        <v>6675</v>
      </c>
      <c r="D114" s="371">
        <f t="shared" si="74"/>
        <v>32</v>
      </c>
      <c r="E114" s="370">
        <f t="shared" si="56"/>
        <v>0.47940074906367042</v>
      </c>
      <c r="F114" s="371">
        <f t="shared" si="75"/>
        <v>253</v>
      </c>
      <c r="G114" s="370">
        <f t="shared" si="57"/>
        <v>3.7902621722846441</v>
      </c>
      <c r="H114" s="371">
        <f t="shared" si="76"/>
        <v>796</v>
      </c>
      <c r="I114" s="370">
        <f t="shared" si="58"/>
        <v>11.9250936329588</v>
      </c>
      <c r="J114" s="371">
        <f t="shared" si="77"/>
        <v>2991</v>
      </c>
      <c r="K114" s="370">
        <f t="shared" si="59"/>
        <v>44.80898876404494</v>
      </c>
      <c r="L114" s="371">
        <f t="shared" si="78"/>
        <v>1496</v>
      </c>
      <c r="M114" s="370">
        <f t="shared" si="60"/>
        <v>22.41198501872659</v>
      </c>
      <c r="N114" s="371">
        <f t="shared" si="79"/>
        <v>1107</v>
      </c>
      <c r="O114" s="370">
        <f t="shared" si="61"/>
        <v>16.584269662921347</v>
      </c>
      <c r="P114" s="424">
        <f t="shared" si="80"/>
        <v>6675</v>
      </c>
      <c r="Q114" s="10">
        <v>789</v>
      </c>
      <c r="R114">
        <v>39</v>
      </c>
      <c r="S114">
        <v>119</v>
      </c>
      <c r="T114">
        <v>508</v>
      </c>
      <c r="U114" s="66">
        <v>2109</v>
      </c>
      <c r="V114" s="7">
        <v>951</v>
      </c>
      <c r="W114">
        <v>660</v>
      </c>
      <c r="Y114"/>
      <c r="Z114"/>
      <c r="AA114"/>
      <c r="AB114"/>
      <c r="AC114"/>
    </row>
    <row r="115" spans="1:29" ht="15">
      <c r="A115" s="405">
        <v>353</v>
      </c>
      <c r="B115" s="414" t="s">
        <v>126</v>
      </c>
      <c r="C115" s="424">
        <f t="shared" si="73"/>
        <v>1158</v>
      </c>
      <c r="D115" s="371">
        <f t="shared" si="74"/>
        <v>16</v>
      </c>
      <c r="E115" s="370">
        <f t="shared" si="56"/>
        <v>1.3816925734024179</v>
      </c>
      <c r="F115" s="371">
        <f t="shared" si="75"/>
        <v>44</v>
      </c>
      <c r="G115" s="370">
        <f t="shared" si="57"/>
        <v>3.7996545768566494</v>
      </c>
      <c r="H115" s="371">
        <f t="shared" si="76"/>
        <v>143</v>
      </c>
      <c r="I115" s="370">
        <f t="shared" si="58"/>
        <v>12.348877374784111</v>
      </c>
      <c r="J115" s="371">
        <f t="shared" si="77"/>
        <v>612</v>
      </c>
      <c r="K115" s="370">
        <f t="shared" si="59"/>
        <v>52.849740932642483</v>
      </c>
      <c r="L115" s="371">
        <f t="shared" si="78"/>
        <v>208</v>
      </c>
      <c r="M115" s="370">
        <f t="shared" si="60"/>
        <v>17.962003454231436</v>
      </c>
      <c r="N115" s="371">
        <f t="shared" si="79"/>
        <v>135</v>
      </c>
      <c r="O115" s="370">
        <f t="shared" si="61"/>
        <v>11.658031088082902</v>
      </c>
      <c r="P115" s="424">
        <f t="shared" si="80"/>
        <v>1158</v>
      </c>
      <c r="Q115" s="10">
        <v>790</v>
      </c>
      <c r="R115">
        <v>11</v>
      </c>
      <c r="S115">
        <v>56</v>
      </c>
      <c r="T115">
        <v>183</v>
      </c>
      <c r="U115" s="66">
        <v>1469</v>
      </c>
      <c r="V115" s="7">
        <v>316</v>
      </c>
      <c r="W115">
        <v>76</v>
      </c>
      <c r="Y115"/>
      <c r="Z115"/>
      <c r="AA115"/>
      <c r="AB115"/>
      <c r="AC115"/>
    </row>
    <row r="116" spans="1:29" ht="15">
      <c r="A116" s="405">
        <v>364</v>
      </c>
      <c r="B116" s="414" t="s">
        <v>133</v>
      </c>
      <c r="C116" s="424">
        <f t="shared" si="73"/>
        <v>3449</v>
      </c>
      <c r="D116" s="371">
        <f t="shared" si="74"/>
        <v>30</v>
      </c>
      <c r="E116" s="370">
        <f t="shared" si="56"/>
        <v>0.8698173383589447</v>
      </c>
      <c r="F116" s="371">
        <f t="shared" si="75"/>
        <v>116</v>
      </c>
      <c r="G116" s="370">
        <f t="shared" si="57"/>
        <v>3.3632937083212529</v>
      </c>
      <c r="H116" s="371">
        <f t="shared" si="76"/>
        <v>381</v>
      </c>
      <c r="I116" s="370">
        <f t="shared" si="58"/>
        <v>11.046680197158597</v>
      </c>
      <c r="J116" s="371">
        <f t="shared" si="77"/>
        <v>1598</v>
      </c>
      <c r="K116" s="370">
        <f t="shared" si="59"/>
        <v>46.332270223253119</v>
      </c>
      <c r="L116" s="371">
        <f t="shared" si="78"/>
        <v>669</v>
      </c>
      <c r="M116" s="370">
        <f t="shared" si="60"/>
        <v>19.396926645404466</v>
      </c>
      <c r="N116" s="371">
        <f t="shared" si="79"/>
        <v>655</v>
      </c>
      <c r="O116" s="370">
        <f t="shared" si="61"/>
        <v>18.991011887503625</v>
      </c>
      <c r="P116" s="424">
        <f t="shared" si="80"/>
        <v>3449</v>
      </c>
      <c r="Q116" s="10">
        <v>792</v>
      </c>
      <c r="R116">
        <v>13</v>
      </c>
      <c r="S116">
        <v>93</v>
      </c>
      <c r="T116">
        <v>233</v>
      </c>
      <c r="U116" s="66">
        <v>1029</v>
      </c>
      <c r="V116" s="7">
        <v>382</v>
      </c>
      <c r="W116">
        <v>212</v>
      </c>
      <c r="Y116"/>
      <c r="Z116"/>
      <c r="AA116"/>
      <c r="AB116"/>
      <c r="AC116"/>
    </row>
    <row r="117" spans="1:29" ht="15">
      <c r="A117" s="405">
        <v>368</v>
      </c>
      <c r="B117" s="414" t="s">
        <v>135</v>
      </c>
      <c r="C117" s="424">
        <f t="shared" si="73"/>
        <v>3885</v>
      </c>
      <c r="D117" s="371">
        <f t="shared" si="74"/>
        <v>20</v>
      </c>
      <c r="E117" s="370">
        <f t="shared" si="56"/>
        <v>0.51480051480051481</v>
      </c>
      <c r="F117" s="371">
        <f t="shared" si="75"/>
        <v>112</v>
      </c>
      <c r="G117" s="370">
        <f t="shared" si="57"/>
        <v>2.8828828828828827</v>
      </c>
      <c r="H117" s="371">
        <f t="shared" si="76"/>
        <v>387</v>
      </c>
      <c r="I117" s="370">
        <f t="shared" si="58"/>
        <v>9.9613899613899619</v>
      </c>
      <c r="J117" s="371">
        <f t="shared" si="77"/>
        <v>1935</v>
      </c>
      <c r="K117" s="370">
        <f t="shared" si="59"/>
        <v>49.80694980694981</v>
      </c>
      <c r="L117" s="371">
        <f t="shared" si="78"/>
        <v>822</v>
      </c>
      <c r="M117" s="370">
        <f t="shared" si="60"/>
        <v>21.158301158301157</v>
      </c>
      <c r="N117" s="371">
        <f t="shared" si="79"/>
        <v>609</v>
      </c>
      <c r="O117" s="370">
        <f t="shared" si="61"/>
        <v>15.675675675675677</v>
      </c>
      <c r="P117" s="424">
        <f t="shared" si="80"/>
        <v>3885</v>
      </c>
      <c r="Q117" s="10">
        <v>809</v>
      </c>
      <c r="R117">
        <v>25</v>
      </c>
      <c r="S117">
        <v>138</v>
      </c>
      <c r="T117">
        <v>460</v>
      </c>
      <c r="U117" s="66">
        <v>1764</v>
      </c>
      <c r="V117" s="7">
        <v>822</v>
      </c>
      <c r="W117">
        <v>566</v>
      </c>
      <c r="Y117"/>
      <c r="Z117"/>
      <c r="AA117"/>
      <c r="AB117"/>
      <c r="AC117"/>
    </row>
    <row r="118" spans="1:29" ht="15">
      <c r="A118" s="405">
        <v>390</v>
      </c>
      <c r="B118" s="414" t="s">
        <v>141</v>
      </c>
      <c r="C118" s="424">
        <f t="shared" si="73"/>
        <v>3510</v>
      </c>
      <c r="D118" s="371">
        <f t="shared" si="74"/>
        <v>41</v>
      </c>
      <c r="E118" s="370">
        <f t="shared" si="56"/>
        <v>1.1680911680911681</v>
      </c>
      <c r="F118" s="371">
        <f t="shared" si="75"/>
        <v>154</v>
      </c>
      <c r="G118" s="370">
        <f t="shared" si="57"/>
        <v>4.3874643874643873</v>
      </c>
      <c r="H118" s="371">
        <f t="shared" si="76"/>
        <v>443</v>
      </c>
      <c r="I118" s="370">
        <f t="shared" si="58"/>
        <v>12.621082621082621</v>
      </c>
      <c r="J118" s="371">
        <f t="shared" si="77"/>
        <v>1940</v>
      </c>
      <c r="K118" s="370">
        <f t="shared" si="59"/>
        <v>55.270655270655269</v>
      </c>
      <c r="L118" s="371">
        <f t="shared" si="78"/>
        <v>677</v>
      </c>
      <c r="M118" s="370">
        <f t="shared" si="60"/>
        <v>19.287749287749286</v>
      </c>
      <c r="N118" s="371">
        <f t="shared" si="79"/>
        <v>255</v>
      </c>
      <c r="O118" s="370">
        <f t="shared" si="61"/>
        <v>7.2649572649572658</v>
      </c>
      <c r="P118" s="424">
        <f t="shared" si="80"/>
        <v>3510</v>
      </c>
      <c r="Q118" s="10">
        <v>819</v>
      </c>
      <c r="R118">
        <v>4</v>
      </c>
      <c r="S118">
        <v>53</v>
      </c>
      <c r="T118">
        <v>140</v>
      </c>
      <c r="U118" s="66">
        <v>558</v>
      </c>
      <c r="V118" s="7">
        <v>110</v>
      </c>
      <c r="W118">
        <v>49</v>
      </c>
      <c r="Y118"/>
      <c r="Z118"/>
      <c r="AA118"/>
      <c r="AB118"/>
      <c r="AC118"/>
    </row>
    <row r="119" spans="1:29" ht="15">
      <c r="A119" s="405">
        <v>467</v>
      </c>
      <c r="B119" s="414" t="s">
        <v>151</v>
      </c>
      <c r="C119" s="424">
        <f t="shared" si="73"/>
        <v>855</v>
      </c>
      <c r="D119" s="371">
        <f t="shared" si="74"/>
        <v>5</v>
      </c>
      <c r="E119" s="370">
        <f t="shared" si="56"/>
        <v>0.58479532163742687</v>
      </c>
      <c r="F119" s="371">
        <f t="shared" si="75"/>
        <v>42</v>
      </c>
      <c r="G119" s="370">
        <f t="shared" si="57"/>
        <v>4.9122807017543861</v>
      </c>
      <c r="H119" s="371">
        <f t="shared" si="76"/>
        <v>98</v>
      </c>
      <c r="I119" s="370">
        <f t="shared" si="58"/>
        <v>11.461988304093568</v>
      </c>
      <c r="J119" s="371">
        <f t="shared" si="77"/>
        <v>390</v>
      </c>
      <c r="K119" s="370">
        <f t="shared" si="59"/>
        <v>45.614035087719294</v>
      </c>
      <c r="L119" s="371">
        <f t="shared" si="78"/>
        <v>157</v>
      </c>
      <c r="M119" s="370">
        <f t="shared" si="60"/>
        <v>18.362573099415204</v>
      </c>
      <c r="N119" s="371">
        <f t="shared" si="79"/>
        <v>163</v>
      </c>
      <c r="O119" s="370">
        <f t="shared" si="61"/>
        <v>19.064327485380119</v>
      </c>
      <c r="P119" s="424">
        <f t="shared" si="80"/>
        <v>855</v>
      </c>
      <c r="Q119" s="10">
        <v>837</v>
      </c>
      <c r="R119">
        <v>652</v>
      </c>
      <c r="S119">
        <v>2587</v>
      </c>
      <c r="T119">
        <v>7277</v>
      </c>
      <c r="U119" s="66">
        <v>22046</v>
      </c>
      <c r="V119" s="7">
        <v>5820</v>
      </c>
      <c r="W119">
        <v>2556</v>
      </c>
      <c r="Y119"/>
      <c r="Z119"/>
      <c r="AA119"/>
      <c r="AB119"/>
      <c r="AC119"/>
    </row>
    <row r="120" spans="1:29" ht="15">
      <c r="A120" s="405">
        <v>576</v>
      </c>
      <c r="B120" s="414" t="s">
        <v>169</v>
      </c>
      <c r="C120" s="424">
        <f t="shared" si="73"/>
        <v>1132</v>
      </c>
      <c r="D120" s="371">
        <f t="shared" si="74"/>
        <v>11</v>
      </c>
      <c r="E120" s="370">
        <f t="shared" si="56"/>
        <v>0.9717314487632509</v>
      </c>
      <c r="F120" s="371">
        <f t="shared" si="75"/>
        <v>34</v>
      </c>
      <c r="G120" s="370">
        <f t="shared" si="57"/>
        <v>3.0035335689045937</v>
      </c>
      <c r="H120" s="371">
        <f t="shared" si="76"/>
        <v>117</v>
      </c>
      <c r="I120" s="370">
        <f t="shared" si="58"/>
        <v>10.335689045936396</v>
      </c>
      <c r="J120" s="371">
        <f t="shared" si="77"/>
        <v>492</v>
      </c>
      <c r="K120" s="370">
        <f t="shared" si="59"/>
        <v>43.462897526501763</v>
      </c>
      <c r="L120" s="371">
        <f t="shared" si="78"/>
        <v>254</v>
      </c>
      <c r="M120" s="370">
        <f t="shared" si="60"/>
        <v>22.438162544169611</v>
      </c>
      <c r="N120" s="371">
        <f t="shared" si="79"/>
        <v>224</v>
      </c>
      <c r="O120" s="370">
        <f t="shared" si="61"/>
        <v>19.78798586572438</v>
      </c>
      <c r="P120" s="424">
        <f t="shared" si="80"/>
        <v>1132</v>
      </c>
      <c r="Q120" s="10">
        <v>842</v>
      </c>
      <c r="R120">
        <v>8</v>
      </c>
      <c r="S120">
        <v>33</v>
      </c>
      <c r="T120">
        <v>99</v>
      </c>
      <c r="U120" s="66">
        <v>679</v>
      </c>
      <c r="V120" s="7">
        <v>132</v>
      </c>
      <c r="W120">
        <v>48</v>
      </c>
      <c r="Y120"/>
      <c r="Z120"/>
      <c r="AA120"/>
      <c r="AB120"/>
      <c r="AC120"/>
    </row>
    <row r="121" spans="1:29" ht="15">
      <c r="A121" s="405">
        <v>642</v>
      </c>
      <c r="B121" s="414" t="s">
        <v>187</v>
      </c>
      <c r="C121" s="424">
        <f t="shared" si="73"/>
        <v>2184</v>
      </c>
      <c r="D121" s="371">
        <f t="shared" si="74"/>
        <v>15</v>
      </c>
      <c r="E121" s="370">
        <f t="shared" si="56"/>
        <v>0.68681318681318682</v>
      </c>
      <c r="F121" s="371">
        <f t="shared" si="75"/>
        <v>71</v>
      </c>
      <c r="G121" s="370">
        <f t="shared" si="57"/>
        <v>3.2509157509157514</v>
      </c>
      <c r="H121" s="371">
        <f t="shared" si="76"/>
        <v>235</v>
      </c>
      <c r="I121" s="370">
        <f t="shared" si="58"/>
        <v>10.760073260073261</v>
      </c>
      <c r="J121" s="371">
        <f t="shared" si="77"/>
        <v>1195</v>
      </c>
      <c r="K121" s="370">
        <f t="shared" si="59"/>
        <v>54.716117216117219</v>
      </c>
      <c r="L121" s="371">
        <f t="shared" si="78"/>
        <v>390</v>
      </c>
      <c r="M121" s="370">
        <f t="shared" si="60"/>
        <v>17.857142857142858</v>
      </c>
      <c r="N121" s="371">
        <f t="shared" si="79"/>
        <v>278</v>
      </c>
      <c r="O121" s="370">
        <f t="shared" si="61"/>
        <v>12.728937728937728</v>
      </c>
      <c r="P121" s="424">
        <f t="shared" si="80"/>
        <v>2184</v>
      </c>
      <c r="Q121" s="10">
        <v>847</v>
      </c>
      <c r="R121">
        <v>46</v>
      </c>
      <c r="S121">
        <v>215</v>
      </c>
      <c r="T121">
        <v>606</v>
      </c>
      <c r="U121" s="66">
        <v>2487</v>
      </c>
      <c r="V121" s="7">
        <v>874</v>
      </c>
      <c r="W121">
        <v>590</v>
      </c>
      <c r="Y121"/>
      <c r="Z121"/>
      <c r="AA121"/>
      <c r="AB121"/>
      <c r="AC121"/>
    </row>
    <row r="122" spans="1:29" ht="15">
      <c r="A122" s="405">
        <v>679</v>
      </c>
      <c r="B122" s="414" t="s">
        <v>833</v>
      </c>
      <c r="C122" s="424">
        <f t="shared" si="73"/>
        <v>5799</v>
      </c>
      <c r="D122" s="371">
        <f t="shared" si="74"/>
        <v>43</v>
      </c>
      <c r="E122" s="370">
        <f t="shared" si="56"/>
        <v>0.74150715640627696</v>
      </c>
      <c r="F122" s="371">
        <f t="shared" si="75"/>
        <v>189</v>
      </c>
      <c r="G122" s="370">
        <f t="shared" si="57"/>
        <v>3.2591826176927055</v>
      </c>
      <c r="H122" s="371">
        <f t="shared" si="76"/>
        <v>681</v>
      </c>
      <c r="I122" s="370">
        <f t="shared" si="58"/>
        <v>11.743404035178479</v>
      </c>
      <c r="J122" s="371">
        <f t="shared" si="77"/>
        <v>2726</v>
      </c>
      <c r="K122" s="370">
        <f t="shared" si="59"/>
        <v>47.008104845663048</v>
      </c>
      <c r="L122" s="371">
        <f t="shared" si="78"/>
        <v>1129</v>
      </c>
      <c r="M122" s="370">
        <f t="shared" si="60"/>
        <v>19.468873943783411</v>
      </c>
      <c r="N122" s="371">
        <f t="shared" si="79"/>
        <v>1031</v>
      </c>
      <c r="O122" s="370">
        <f t="shared" si="61"/>
        <v>17.778927401276082</v>
      </c>
      <c r="P122" s="424">
        <f t="shared" si="80"/>
        <v>5799</v>
      </c>
      <c r="Q122" s="10">
        <v>854</v>
      </c>
      <c r="R122">
        <v>9</v>
      </c>
      <c r="S122">
        <v>42</v>
      </c>
      <c r="T122">
        <v>100</v>
      </c>
      <c r="U122" s="66">
        <v>806</v>
      </c>
      <c r="V122" s="7">
        <v>207</v>
      </c>
      <c r="W122">
        <v>98</v>
      </c>
      <c r="Y122"/>
      <c r="Z122"/>
      <c r="AA122"/>
      <c r="AB122"/>
      <c r="AC122"/>
    </row>
    <row r="123" spans="1:29" ht="15">
      <c r="A123" s="405">
        <v>789</v>
      </c>
      <c r="B123" s="414" t="s">
        <v>232</v>
      </c>
      <c r="C123" s="424">
        <f t="shared" si="73"/>
        <v>4386</v>
      </c>
      <c r="D123" s="371">
        <f t="shared" si="74"/>
        <v>39</v>
      </c>
      <c r="E123" s="370">
        <f t="shared" si="56"/>
        <v>0.8891928864569083</v>
      </c>
      <c r="F123" s="371">
        <f t="shared" si="75"/>
        <v>119</v>
      </c>
      <c r="G123" s="370">
        <f t="shared" si="57"/>
        <v>2.7131782945736433</v>
      </c>
      <c r="H123" s="371">
        <f t="shared" si="76"/>
        <v>508</v>
      </c>
      <c r="I123" s="370">
        <f t="shared" si="58"/>
        <v>11.582307341541268</v>
      </c>
      <c r="J123" s="371">
        <f t="shared" si="77"/>
        <v>2109</v>
      </c>
      <c r="K123" s="370">
        <f t="shared" si="59"/>
        <v>48.084815321477429</v>
      </c>
      <c r="L123" s="371">
        <f t="shared" si="78"/>
        <v>951</v>
      </c>
      <c r="M123" s="370">
        <f t="shared" si="60"/>
        <v>21.682626538987687</v>
      </c>
      <c r="N123" s="371">
        <f t="shared" si="79"/>
        <v>660</v>
      </c>
      <c r="O123" s="370">
        <f t="shared" si="61"/>
        <v>15.047879616963064</v>
      </c>
      <c r="P123" s="424">
        <f t="shared" si="80"/>
        <v>4386</v>
      </c>
      <c r="Q123" s="10">
        <v>856</v>
      </c>
      <c r="R123">
        <v>10</v>
      </c>
      <c r="S123">
        <v>63</v>
      </c>
      <c r="T123">
        <v>218</v>
      </c>
      <c r="U123" s="66">
        <v>796</v>
      </c>
      <c r="V123" s="7">
        <v>338</v>
      </c>
      <c r="W123">
        <v>223</v>
      </c>
      <c r="Y123"/>
      <c r="Z123"/>
      <c r="AA123"/>
      <c r="AB123"/>
      <c r="AC123"/>
    </row>
    <row r="124" spans="1:29" ht="15">
      <c r="A124" s="405">
        <v>792</v>
      </c>
      <c r="B124" s="414" t="s">
        <v>236</v>
      </c>
      <c r="C124" s="424">
        <f t="shared" si="73"/>
        <v>1962</v>
      </c>
      <c r="D124" s="371">
        <f t="shared" si="74"/>
        <v>13</v>
      </c>
      <c r="E124" s="370">
        <f t="shared" si="56"/>
        <v>0.66258919469928645</v>
      </c>
      <c r="F124" s="371">
        <f t="shared" si="75"/>
        <v>93</v>
      </c>
      <c r="G124" s="370">
        <f t="shared" si="57"/>
        <v>4.7400611620795106</v>
      </c>
      <c r="H124" s="371">
        <f t="shared" si="76"/>
        <v>233</v>
      </c>
      <c r="I124" s="370">
        <f t="shared" si="58"/>
        <v>11.875637104994903</v>
      </c>
      <c r="J124" s="371">
        <f t="shared" si="77"/>
        <v>1029</v>
      </c>
      <c r="K124" s="370">
        <f t="shared" si="59"/>
        <v>52.446483180428139</v>
      </c>
      <c r="L124" s="371">
        <f t="shared" si="78"/>
        <v>382</v>
      </c>
      <c r="M124" s="370">
        <f t="shared" si="60"/>
        <v>19.469928644240568</v>
      </c>
      <c r="N124" s="371">
        <f t="shared" si="79"/>
        <v>212</v>
      </c>
      <c r="O124" s="370">
        <f t="shared" si="61"/>
        <v>10.805300713557594</v>
      </c>
      <c r="P124" s="424">
        <f t="shared" si="80"/>
        <v>1962</v>
      </c>
      <c r="Q124" s="10">
        <v>858</v>
      </c>
      <c r="R124">
        <v>31</v>
      </c>
      <c r="S124">
        <v>85</v>
      </c>
      <c r="T124">
        <v>266</v>
      </c>
      <c r="U124" s="66">
        <v>1209</v>
      </c>
      <c r="V124" s="7">
        <v>351</v>
      </c>
      <c r="W124">
        <v>219</v>
      </c>
      <c r="Y124"/>
      <c r="Z124"/>
      <c r="AA124"/>
      <c r="AB124"/>
      <c r="AC124"/>
    </row>
    <row r="125" spans="1:29" ht="15">
      <c r="A125" s="405">
        <v>809</v>
      </c>
      <c r="B125" s="414" t="s">
        <v>238</v>
      </c>
      <c r="C125" s="424">
        <f t="shared" si="73"/>
        <v>3775</v>
      </c>
      <c r="D125" s="371">
        <f t="shared" si="74"/>
        <v>25</v>
      </c>
      <c r="E125" s="370">
        <f t="shared" si="56"/>
        <v>0.66225165562913912</v>
      </c>
      <c r="F125" s="371">
        <f t="shared" si="75"/>
        <v>138</v>
      </c>
      <c r="G125" s="370">
        <f t="shared" si="57"/>
        <v>3.6556291390728477</v>
      </c>
      <c r="H125" s="371">
        <f t="shared" si="76"/>
        <v>460</v>
      </c>
      <c r="I125" s="370">
        <f t="shared" si="58"/>
        <v>12.185430463576159</v>
      </c>
      <c r="J125" s="371">
        <f t="shared" si="77"/>
        <v>1764</v>
      </c>
      <c r="K125" s="370">
        <f t="shared" si="59"/>
        <v>46.728476821192054</v>
      </c>
      <c r="L125" s="371">
        <f t="shared" si="78"/>
        <v>822</v>
      </c>
      <c r="M125" s="370">
        <f t="shared" si="60"/>
        <v>21.774834437086092</v>
      </c>
      <c r="N125" s="371">
        <f t="shared" si="79"/>
        <v>566</v>
      </c>
      <c r="O125" s="370">
        <f t="shared" si="61"/>
        <v>14.993377483443709</v>
      </c>
      <c r="P125" s="424">
        <f t="shared" si="80"/>
        <v>3775</v>
      </c>
      <c r="Q125" s="10">
        <v>861</v>
      </c>
      <c r="R125">
        <v>27</v>
      </c>
      <c r="S125">
        <v>118</v>
      </c>
      <c r="T125">
        <v>436</v>
      </c>
      <c r="U125" s="66">
        <v>1874</v>
      </c>
      <c r="V125" s="7">
        <v>923</v>
      </c>
      <c r="W125">
        <v>551</v>
      </c>
      <c r="Y125"/>
      <c r="Z125"/>
      <c r="AA125"/>
      <c r="AB125"/>
      <c r="AC125"/>
    </row>
    <row r="126" spans="1:29" ht="15">
      <c r="A126" s="405">
        <v>847</v>
      </c>
      <c r="B126" s="414" t="s">
        <v>246</v>
      </c>
      <c r="C126" s="424">
        <f t="shared" si="73"/>
        <v>4818</v>
      </c>
      <c r="D126" s="371">
        <f t="shared" si="74"/>
        <v>46</v>
      </c>
      <c r="E126" s="370">
        <f t="shared" si="56"/>
        <v>0.95475300954753017</v>
      </c>
      <c r="F126" s="371">
        <f t="shared" si="75"/>
        <v>215</v>
      </c>
      <c r="G126" s="370">
        <f t="shared" si="57"/>
        <v>4.4624325446243258</v>
      </c>
      <c r="H126" s="371">
        <f t="shared" si="76"/>
        <v>606</v>
      </c>
      <c r="I126" s="370">
        <f t="shared" si="58"/>
        <v>12.577833125778332</v>
      </c>
      <c r="J126" s="371">
        <f t="shared" si="77"/>
        <v>2487</v>
      </c>
      <c r="K126" s="370">
        <f t="shared" si="59"/>
        <v>51.618929016189284</v>
      </c>
      <c r="L126" s="371">
        <f t="shared" si="78"/>
        <v>874</v>
      </c>
      <c r="M126" s="370">
        <f t="shared" si="60"/>
        <v>18.140307181403074</v>
      </c>
      <c r="N126" s="371">
        <f t="shared" si="79"/>
        <v>590</v>
      </c>
      <c r="O126" s="370">
        <f t="shared" si="61"/>
        <v>12.24574512245745</v>
      </c>
      <c r="P126" s="424">
        <f t="shared" si="80"/>
        <v>4818</v>
      </c>
      <c r="Q126" s="10">
        <v>873</v>
      </c>
      <c r="R126">
        <v>2</v>
      </c>
      <c r="S126">
        <v>2</v>
      </c>
      <c r="T126">
        <v>8</v>
      </c>
      <c r="U126" s="66">
        <v>163</v>
      </c>
      <c r="V126" s="7">
        <v>47</v>
      </c>
      <c r="W126">
        <v>10</v>
      </c>
      <c r="Y126"/>
      <c r="Z126"/>
      <c r="AA126"/>
      <c r="AB126"/>
      <c r="AC126"/>
    </row>
    <row r="127" spans="1:29" ht="15">
      <c r="A127" s="405">
        <v>856</v>
      </c>
      <c r="B127" s="414" t="s">
        <v>251</v>
      </c>
      <c r="C127" s="424">
        <f t="shared" si="73"/>
        <v>1648</v>
      </c>
      <c r="D127" s="371">
        <f t="shared" si="74"/>
        <v>10</v>
      </c>
      <c r="E127" s="370">
        <f t="shared" si="56"/>
        <v>0.60679611650485432</v>
      </c>
      <c r="F127" s="371">
        <f t="shared" si="75"/>
        <v>63</v>
      </c>
      <c r="G127" s="370">
        <f t="shared" si="57"/>
        <v>3.8228155339805823</v>
      </c>
      <c r="H127" s="371">
        <f t="shared" si="76"/>
        <v>218</v>
      </c>
      <c r="I127" s="370">
        <f t="shared" si="58"/>
        <v>13.228155339805825</v>
      </c>
      <c r="J127" s="371">
        <f t="shared" si="77"/>
        <v>796</v>
      </c>
      <c r="K127" s="370">
        <f t="shared" si="59"/>
        <v>48.300970873786412</v>
      </c>
      <c r="L127" s="371">
        <f t="shared" si="78"/>
        <v>338</v>
      </c>
      <c r="M127" s="370">
        <f t="shared" si="60"/>
        <v>20.509708737864077</v>
      </c>
      <c r="N127" s="371">
        <f t="shared" si="79"/>
        <v>223</v>
      </c>
      <c r="O127" s="370">
        <f t="shared" si="61"/>
        <v>13.531553398058252</v>
      </c>
      <c r="P127" s="424">
        <f t="shared" si="80"/>
        <v>1648</v>
      </c>
      <c r="Q127" s="10">
        <v>885</v>
      </c>
      <c r="R127">
        <v>3</v>
      </c>
      <c r="S127">
        <v>26</v>
      </c>
      <c r="T127">
        <v>117</v>
      </c>
      <c r="U127" s="66">
        <v>438</v>
      </c>
      <c r="V127" s="7">
        <v>168</v>
      </c>
      <c r="W127">
        <v>102</v>
      </c>
      <c r="Y127"/>
      <c r="Z127"/>
      <c r="AA127"/>
      <c r="AB127"/>
      <c r="AC127"/>
    </row>
    <row r="128" spans="1:29" ht="15.75" thickBot="1">
      <c r="A128" s="405">
        <v>861</v>
      </c>
      <c r="B128" s="414" t="s">
        <v>255</v>
      </c>
      <c r="C128" s="424">
        <f t="shared" si="73"/>
        <v>3929</v>
      </c>
      <c r="D128" s="371">
        <f t="shared" si="74"/>
        <v>27</v>
      </c>
      <c r="E128" s="370">
        <f t="shared" si="56"/>
        <v>0.68719776024433699</v>
      </c>
      <c r="F128" s="371">
        <f t="shared" si="75"/>
        <v>118</v>
      </c>
      <c r="G128" s="370">
        <f t="shared" si="57"/>
        <v>3.003308729956732</v>
      </c>
      <c r="H128" s="371">
        <f t="shared" si="76"/>
        <v>436</v>
      </c>
      <c r="I128" s="370">
        <f t="shared" si="58"/>
        <v>11.096971239501146</v>
      </c>
      <c r="J128" s="371">
        <f t="shared" si="77"/>
        <v>1874</v>
      </c>
      <c r="K128" s="370">
        <f t="shared" si="59"/>
        <v>47.696614914736571</v>
      </c>
      <c r="L128" s="371">
        <f t="shared" si="78"/>
        <v>923</v>
      </c>
      <c r="M128" s="370">
        <f t="shared" si="60"/>
        <v>23.491982692797151</v>
      </c>
      <c r="N128" s="371">
        <f t="shared" si="79"/>
        <v>551</v>
      </c>
      <c r="O128" s="370">
        <f t="shared" si="61"/>
        <v>14.023924662764061</v>
      </c>
      <c r="P128" s="424">
        <f t="shared" si="80"/>
        <v>3929</v>
      </c>
      <c r="Q128" s="10">
        <v>887</v>
      </c>
      <c r="R128">
        <v>127</v>
      </c>
      <c r="S128">
        <v>674</v>
      </c>
      <c r="T128">
        <v>2292</v>
      </c>
      <c r="U128" s="66">
        <v>8384</v>
      </c>
      <c r="V128" s="7">
        <v>2719</v>
      </c>
      <c r="W128">
        <v>1853</v>
      </c>
      <c r="Y128"/>
      <c r="Z128"/>
      <c r="AA128"/>
      <c r="AB128"/>
      <c r="AC128"/>
    </row>
    <row r="129" spans="1:29" ht="13.5" thickBot="1">
      <c r="A129" s="19">
        <v>9</v>
      </c>
      <c r="B129" s="69" t="s">
        <v>764</v>
      </c>
      <c r="C129" s="72">
        <f>SUM(C130:C139)</f>
        <v>3129868</v>
      </c>
      <c r="D129" s="71">
        <f>SUM(D130:D139)</f>
        <v>23184</v>
      </c>
      <c r="E129" s="81">
        <f t="shared" si="56"/>
        <v>0.74073411402653411</v>
      </c>
      <c r="F129" s="71">
        <f t="shared" ref="F129:N129" si="81">SUM(F130:F139)</f>
        <v>115843</v>
      </c>
      <c r="G129" s="81">
        <f t="shared" si="57"/>
        <v>3.7012104024834276</v>
      </c>
      <c r="H129" s="71">
        <f t="shared" si="81"/>
        <v>333663</v>
      </c>
      <c r="I129" s="81">
        <f t="shared" si="58"/>
        <v>10.660609329211328</v>
      </c>
      <c r="J129" s="71">
        <f t="shared" si="81"/>
        <v>1547736</v>
      </c>
      <c r="K129" s="81">
        <f t="shared" si="59"/>
        <v>49.450519958030185</v>
      </c>
      <c r="L129" s="71">
        <f t="shared" si="81"/>
        <v>592024</v>
      </c>
      <c r="M129" s="81">
        <f t="shared" si="60"/>
        <v>18.915302498380125</v>
      </c>
      <c r="N129" s="71">
        <f t="shared" si="81"/>
        <v>517418</v>
      </c>
      <c r="O129" s="82">
        <f t="shared" si="61"/>
        <v>16.531623697868408</v>
      </c>
      <c r="P129" s="76">
        <f>SUM(P130:P139)</f>
        <v>3129868</v>
      </c>
      <c r="Q129" s="10">
        <v>890</v>
      </c>
      <c r="R129">
        <v>22</v>
      </c>
      <c r="S129">
        <v>136</v>
      </c>
      <c r="T129">
        <v>397</v>
      </c>
      <c r="U129" s="66">
        <v>1857</v>
      </c>
      <c r="V129" s="7">
        <v>574</v>
      </c>
      <c r="W129">
        <v>408</v>
      </c>
      <c r="Y129"/>
      <c r="Z129"/>
      <c r="AA129"/>
      <c r="AB129"/>
      <c r="AC129"/>
    </row>
    <row r="130" spans="1:29" ht="15">
      <c r="A130" s="414">
        <v>1</v>
      </c>
      <c r="B130" s="414" t="s">
        <v>6</v>
      </c>
      <c r="C130" s="424">
        <f t="shared" ref="C130:C139" si="82">(D130+F130+H130+J130+L130+N130)</f>
        <v>2095733</v>
      </c>
      <c r="D130" s="371">
        <f t="shared" ref="D130:D139" si="83">VLOOKUP(A130,$Q$7:$W$131,2,0)</f>
        <v>15641</v>
      </c>
      <c r="E130" s="370">
        <f t="shared" si="56"/>
        <v>0.74632598713672027</v>
      </c>
      <c r="F130" s="371">
        <f t="shared" ref="F130:F139" si="84">VLOOKUP(A130,$Q$7:$W$131,3,0)</f>
        <v>77953</v>
      </c>
      <c r="G130" s="370">
        <f t="shared" si="57"/>
        <v>3.7196055031819415</v>
      </c>
      <c r="H130" s="371">
        <f t="shared" ref="H130:H139" si="85">VLOOKUP(A130,$Q$7:$W$131,4,0)</f>
        <v>223206</v>
      </c>
      <c r="I130" s="370">
        <f t="shared" si="58"/>
        <v>10.650497940338774</v>
      </c>
      <c r="J130" s="371">
        <f t="shared" ref="J130:J139" si="86">VLOOKUP(A130,$Q$7:$W$131,5,0)</f>
        <v>1041670</v>
      </c>
      <c r="K130" s="370">
        <f t="shared" si="59"/>
        <v>49.704327793664554</v>
      </c>
      <c r="L130" s="371">
        <f t="shared" ref="L130:L139" si="87">VLOOKUP(A130,$Q$7:$W$131,6,0)</f>
        <v>391497</v>
      </c>
      <c r="M130" s="370">
        <f t="shared" si="60"/>
        <v>18.680671631357619</v>
      </c>
      <c r="N130" s="371">
        <f t="shared" ref="N130:N139" si="88">VLOOKUP(A130,$Q$7:$W$131,7,0)</f>
        <v>345766</v>
      </c>
      <c r="O130" s="370">
        <f t="shared" si="61"/>
        <v>16.498571144320387</v>
      </c>
      <c r="P130" s="424">
        <f t="shared" ref="P130:P139" si="89">(D130+F130+H130+J130+L130+N130)</f>
        <v>2095733</v>
      </c>
      <c r="Q130" s="10">
        <v>893</v>
      </c>
      <c r="R130">
        <v>15</v>
      </c>
      <c r="S130">
        <v>24</v>
      </c>
      <c r="T130">
        <v>87</v>
      </c>
      <c r="U130" s="66">
        <v>877</v>
      </c>
      <c r="V130" s="7">
        <v>201</v>
      </c>
      <c r="W130">
        <v>37</v>
      </c>
      <c r="X130"/>
      <c r="Y130"/>
      <c r="Z130"/>
      <c r="AA130"/>
      <c r="AB130"/>
      <c r="AC130"/>
    </row>
    <row r="131" spans="1:29" ht="15">
      <c r="A131" s="414">
        <v>79</v>
      </c>
      <c r="B131" s="414" t="s">
        <v>41</v>
      </c>
      <c r="C131" s="424">
        <f t="shared" si="82"/>
        <v>25882</v>
      </c>
      <c r="D131" s="371">
        <f t="shared" si="83"/>
        <v>207</v>
      </c>
      <c r="E131" s="370">
        <f t="shared" si="56"/>
        <v>0.79978363341318293</v>
      </c>
      <c r="F131" s="371">
        <f t="shared" si="84"/>
        <v>1068</v>
      </c>
      <c r="G131" s="370">
        <f t="shared" si="57"/>
        <v>4.1264199057259869</v>
      </c>
      <c r="H131" s="371">
        <f t="shared" si="85"/>
        <v>3142</v>
      </c>
      <c r="I131" s="370">
        <f t="shared" si="58"/>
        <v>12.139710996059037</v>
      </c>
      <c r="J131" s="371">
        <f t="shared" si="86"/>
        <v>12992</v>
      </c>
      <c r="K131" s="370">
        <f t="shared" si="59"/>
        <v>50.197048141565567</v>
      </c>
      <c r="L131" s="371">
        <f t="shared" si="87"/>
        <v>4953</v>
      </c>
      <c r="M131" s="370">
        <f t="shared" si="60"/>
        <v>19.136851866161813</v>
      </c>
      <c r="N131" s="371">
        <f t="shared" si="88"/>
        <v>3520</v>
      </c>
      <c r="O131" s="370">
        <f t="shared" si="61"/>
        <v>13.600185457074415</v>
      </c>
      <c r="P131" s="424">
        <f t="shared" si="89"/>
        <v>25882</v>
      </c>
      <c r="Q131" s="10">
        <v>895</v>
      </c>
      <c r="R131">
        <v>22</v>
      </c>
      <c r="S131">
        <v>83</v>
      </c>
      <c r="T131">
        <v>201</v>
      </c>
      <c r="U131" s="66">
        <v>1361</v>
      </c>
      <c r="V131" s="7">
        <v>295</v>
      </c>
      <c r="W131">
        <v>89</v>
      </c>
    </row>
    <row r="132" spans="1:29" ht="15">
      <c r="A132" s="414">
        <v>88</v>
      </c>
      <c r="B132" s="414" t="s">
        <v>45</v>
      </c>
      <c r="C132" s="424">
        <f t="shared" si="82"/>
        <v>324573</v>
      </c>
      <c r="D132" s="371">
        <f t="shared" si="83"/>
        <v>2638</v>
      </c>
      <c r="E132" s="370">
        <f t="shared" si="56"/>
        <v>0.81276014948871289</v>
      </c>
      <c r="F132" s="371">
        <f t="shared" si="84"/>
        <v>13145</v>
      </c>
      <c r="G132" s="370">
        <f t="shared" si="57"/>
        <v>4.0499363779488737</v>
      </c>
      <c r="H132" s="371">
        <f t="shared" si="85"/>
        <v>38081</v>
      </c>
      <c r="I132" s="370">
        <f t="shared" si="58"/>
        <v>11.732645660606398</v>
      </c>
      <c r="J132" s="371">
        <f t="shared" si="86"/>
        <v>165188</v>
      </c>
      <c r="K132" s="370">
        <f t="shared" si="59"/>
        <v>50.893943735307623</v>
      </c>
      <c r="L132" s="371">
        <f t="shared" si="87"/>
        <v>59047</v>
      </c>
      <c r="M132" s="370">
        <f t="shared" si="60"/>
        <v>18.192209456732382</v>
      </c>
      <c r="N132" s="371">
        <f t="shared" si="88"/>
        <v>46474</v>
      </c>
      <c r="O132" s="370">
        <f t="shared" si="61"/>
        <v>14.318504619916011</v>
      </c>
      <c r="P132" s="424">
        <f t="shared" si="89"/>
        <v>324573</v>
      </c>
    </row>
    <row r="133" spans="1:29" ht="15">
      <c r="A133" s="414">
        <v>129</v>
      </c>
      <c r="B133" s="414" t="s">
        <v>834</v>
      </c>
      <c r="C133" s="424">
        <f t="shared" si="82"/>
        <v>71413</v>
      </c>
      <c r="D133" s="371">
        <f t="shared" si="83"/>
        <v>538</v>
      </c>
      <c r="E133" s="370">
        <f t="shared" si="56"/>
        <v>0.75336423340288183</v>
      </c>
      <c r="F133" s="371">
        <f t="shared" si="84"/>
        <v>2710</v>
      </c>
      <c r="G133" s="370">
        <f t="shared" si="57"/>
        <v>3.7948272723453713</v>
      </c>
      <c r="H133" s="371">
        <f t="shared" si="85"/>
        <v>7575</v>
      </c>
      <c r="I133" s="370">
        <f t="shared" si="58"/>
        <v>10.607312394101914</v>
      </c>
      <c r="J133" s="371">
        <f t="shared" si="86"/>
        <v>35115</v>
      </c>
      <c r="K133" s="370">
        <f t="shared" si="59"/>
        <v>49.171719434836795</v>
      </c>
      <c r="L133" s="371">
        <f t="shared" si="87"/>
        <v>14052</v>
      </c>
      <c r="M133" s="370">
        <f t="shared" si="60"/>
        <v>19.677089605534007</v>
      </c>
      <c r="N133" s="371">
        <f t="shared" si="88"/>
        <v>11423</v>
      </c>
      <c r="O133" s="370">
        <f t="shared" si="61"/>
        <v>15.995687059779032</v>
      </c>
      <c r="P133" s="424">
        <f t="shared" si="89"/>
        <v>71413</v>
      </c>
    </row>
    <row r="134" spans="1:29" ht="15">
      <c r="A134" s="414">
        <v>212</v>
      </c>
      <c r="B134" s="414" t="s">
        <v>90</v>
      </c>
      <c r="C134" s="424">
        <f t="shared" si="82"/>
        <v>48162</v>
      </c>
      <c r="D134" s="371">
        <f t="shared" si="83"/>
        <v>322</v>
      </c>
      <c r="E134" s="370">
        <f t="shared" ref="E134:E139" si="90">(D134/P134)*100</f>
        <v>0.66857688634192936</v>
      </c>
      <c r="F134" s="371">
        <f t="shared" si="84"/>
        <v>1666</v>
      </c>
      <c r="G134" s="370">
        <f t="shared" ref="G134:G139" si="91">(F134/P134)*100</f>
        <v>3.4591586728125909</v>
      </c>
      <c r="H134" s="371">
        <f t="shared" si="85"/>
        <v>5070</v>
      </c>
      <c r="I134" s="370">
        <f t="shared" ref="I134:I139" si="92">(H134/P134)*100</f>
        <v>10.526971471284414</v>
      </c>
      <c r="J134" s="371">
        <f t="shared" si="86"/>
        <v>23181</v>
      </c>
      <c r="K134" s="370">
        <f t="shared" ref="K134:K139" si="93">(J134/P134)*100</f>
        <v>48.131306839416965</v>
      </c>
      <c r="L134" s="371">
        <f t="shared" si="87"/>
        <v>9957</v>
      </c>
      <c r="M134" s="370">
        <f t="shared" ref="M134:M139" si="94">(L134/P134)*100</f>
        <v>20.673975333250279</v>
      </c>
      <c r="N134" s="371">
        <f t="shared" si="88"/>
        <v>7966</v>
      </c>
      <c r="O134" s="370">
        <f t="shared" ref="O134:O139" si="95">(N134/P134)*100</f>
        <v>16.540010796893817</v>
      </c>
      <c r="P134" s="424">
        <f t="shared" si="89"/>
        <v>48162</v>
      </c>
    </row>
    <row r="135" spans="1:29" ht="15">
      <c r="A135" s="414">
        <v>266</v>
      </c>
      <c r="B135" s="414" t="s">
        <v>104</v>
      </c>
      <c r="C135" s="424">
        <f t="shared" si="82"/>
        <v>179405</v>
      </c>
      <c r="D135" s="371">
        <f t="shared" si="83"/>
        <v>960</v>
      </c>
      <c r="E135" s="370">
        <f t="shared" si="90"/>
        <v>0.53510214319556315</v>
      </c>
      <c r="F135" s="371">
        <f t="shared" si="84"/>
        <v>5088</v>
      </c>
      <c r="G135" s="370">
        <f t="shared" si="91"/>
        <v>2.8360413589364848</v>
      </c>
      <c r="H135" s="371">
        <f t="shared" si="85"/>
        <v>16057</v>
      </c>
      <c r="I135" s="370">
        <f t="shared" si="92"/>
        <v>8.9501407430116213</v>
      </c>
      <c r="J135" s="371">
        <f t="shared" si="86"/>
        <v>78653</v>
      </c>
      <c r="K135" s="370">
        <f t="shared" si="93"/>
        <v>43.841030071625653</v>
      </c>
      <c r="L135" s="371">
        <f t="shared" si="87"/>
        <v>38247</v>
      </c>
      <c r="M135" s="370">
        <f t="shared" si="94"/>
        <v>21.318803823750731</v>
      </c>
      <c r="N135" s="371">
        <f t="shared" si="88"/>
        <v>40400</v>
      </c>
      <c r="O135" s="370">
        <f t="shared" si="95"/>
        <v>22.518881859479947</v>
      </c>
      <c r="P135" s="424">
        <f t="shared" si="89"/>
        <v>179405</v>
      </c>
    </row>
    <row r="136" spans="1:29" ht="15">
      <c r="A136" s="414">
        <v>308</v>
      </c>
      <c r="B136" s="414" t="s">
        <v>112</v>
      </c>
      <c r="C136" s="424">
        <f t="shared" si="82"/>
        <v>35338</v>
      </c>
      <c r="D136" s="371">
        <f t="shared" si="83"/>
        <v>255</v>
      </c>
      <c r="E136" s="370">
        <f t="shared" si="90"/>
        <v>0.72160280717641068</v>
      </c>
      <c r="F136" s="371">
        <f t="shared" si="84"/>
        <v>1347</v>
      </c>
      <c r="G136" s="370">
        <f t="shared" si="91"/>
        <v>3.8117607108495108</v>
      </c>
      <c r="H136" s="371">
        <f t="shared" si="85"/>
        <v>4026</v>
      </c>
      <c r="I136" s="370">
        <f t="shared" si="92"/>
        <v>11.392834908596978</v>
      </c>
      <c r="J136" s="371">
        <f t="shared" si="86"/>
        <v>17391</v>
      </c>
      <c r="K136" s="370">
        <f t="shared" si="93"/>
        <v>49.21331144943121</v>
      </c>
      <c r="L136" s="371">
        <f t="shared" si="87"/>
        <v>6991</v>
      </c>
      <c r="M136" s="370">
        <f t="shared" si="94"/>
        <v>19.783236176354066</v>
      </c>
      <c r="N136" s="371">
        <f t="shared" si="88"/>
        <v>5328</v>
      </c>
      <c r="O136" s="370">
        <f t="shared" si="95"/>
        <v>15.077253947591828</v>
      </c>
      <c r="P136" s="424">
        <f t="shared" si="89"/>
        <v>35338</v>
      </c>
    </row>
    <row r="137" spans="1:29" ht="15">
      <c r="A137" s="414">
        <v>360</v>
      </c>
      <c r="B137" s="414" t="s">
        <v>835</v>
      </c>
      <c r="C137" s="424">
        <f t="shared" si="82"/>
        <v>247283</v>
      </c>
      <c r="D137" s="371">
        <f t="shared" si="83"/>
        <v>1898</v>
      </c>
      <c r="E137" s="370">
        <f t="shared" si="90"/>
        <v>0.76754164257146662</v>
      </c>
      <c r="F137" s="371">
        <f t="shared" si="84"/>
        <v>9096</v>
      </c>
      <c r="G137" s="370">
        <f t="shared" si="91"/>
        <v>3.6783765968546165</v>
      </c>
      <c r="H137" s="371">
        <f t="shared" si="85"/>
        <v>26562</v>
      </c>
      <c r="I137" s="370">
        <f t="shared" si="92"/>
        <v>10.741539046355793</v>
      </c>
      <c r="J137" s="371">
        <f t="shared" si="86"/>
        <v>122724</v>
      </c>
      <c r="K137" s="370">
        <f t="shared" si="93"/>
        <v>49.628967620095196</v>
      </c>
      <c r="L137" s="371">
        <f t="shared" si="87"/>
        <v>47298</v>
      </c>
      <c r="M137" s="370">
        <f t="shared" si="94"/>
        <v>19.127073029686635</v>
      </c>
      <c r="N137" s="371">
        <f t="shared" si="88"/>
        <v>39705</v>
      </c>
      <c r="O137" s="370">
        <f t="shared" si="95"/>
        <v>16.056502064436291</v>
      </c>
      <c r="P137" s="424">
        <f t="shared" si="89"/>
        <v>247283</v>
      </c>
    </row>
    <row r="138" spans="1:29" ht="15">
      <c r="A138" s="414">
        <v>380</v>
      </c>
      <c r="B138" s="414" t="s">
        <v>139</v>
      </c>
      <c r="C138" s="424">
        <f t="shared" si="82"/>
        <v>38756</v>
      </c>
      <c r="D138" s="371">
        <f t="shared" si="83"/>
        <v>257</v>
      </c>
      <c r="E138" s="370">
        <f t="shared" si="90"/>
        <v>0.66312312932191142</v>
      </c>
      <c r="F138" s="371">
        <f t="shared" si="84"/>
        <v>1467</v>
      </c>
      <c r="G138" s="370">
        <f t="shared" si="91"/>
        <v>3.7852203529776038</v>
      </c>
      <c r="H138" s="371">
        <f t="shared" si="85"/>
        <v>4148</v>
      </c>
      <c r="I138" s="370">
        <f t="shared" si="92"/>
        <v>10.702858912168438</v>
      </c>
      <c r="J138" s="371">
        <f t="shared" si="86"/>
        <v>19072</v>
      </c>
      <c r="K138" s="370">
        <f t="shared" si="93"/>
        <v>49.21044483434823</v>
      </c>
      <c r="L138" s="371">
        <f t="shared" si="87"/>
        <v>7615</v>
      </c>
      <c r="M138" s="370">
        <f t="shared" si="94"/>
        <v>19.648570543915781</v>
      </c>
      <c r="N138" s="371">
        <f t="shared" si="88"/>
        <v>6197</v>
      </c>
      <c r="O138" s="370">
        <f t="shared" si="95"/>
        <v>15.989782227268034</v>
      </c>
      <c r="P138" s="424">
        <f t="shared" si="89"/>
        <v>38756</v>
      </c>
    </row>
    <row r="139" spans="1:29" ht="15">
      <c r="A139" s="414">
        <v>631</v>
      </c>
      <c r="B139" s="414" t="s">
        <v>185</v>
      </c>
      <c r="C139" s="424">
        <f t="shared" si="82"/>
        <v>63323</v>
      </c>
      <c r="D139" s="371">
        <f t="shared" si="83"/>
        <v>468</v>
      </c>
      <c r="E139" s="370">
        <f t="shared" si="90"/>
        <v>0.73906795319236296</v>
      </c>
      <c r="F139" s="371">
        <f t="shared" si="84"/>
        <v>2303</v>
      </c>
      <c r="G139" s="370">
        <f t="shared" si="91"/>
        <v>3.6369091799188293</v>
      </c>
      <c r="H139" s="371">
        <f t="shared" si="85"/>
        <v>5796</v>
      </c>
      <c r="I139" s="370">
        <f t="shared" si="92"/>
        <v>9.1530723433823411</v>
      </c>
      <c r="J139" s="371">
        <f t="shared" si="86"/>
        <v>31750</v>
      </c>
      <c r="K139" s="370">
        <f t="shared" si="93"/>
        <v>50.139759644994712</v>
      </c>
      <c r="L139" s="371">
        <f t="shared" si="87"/>
        <v>12367</v>
      </c>
      <c r="M139" s="370">
        <f t="shared" si="94"/>
        <v>19.53002858361101</v>
      </c>
      <c r="N139" s="371">
        <f t="shared" si="88"/>
        <v>10639</v>
      </c>
      <c r="O139" s="370">
        <f t="shared" si="95"/>
        <v>16.801162294900749</v>
      </c>
      <c r="P139" s="424">
        <f t="shared" si="89"/>
        <v>63323</v>
      </c>
    </row>
    <row r="140" spans="1:29">
      <c r="B140" s="65"/>
    </row>
    <row r="141" spans="1:29">
      <c r="B141" s="250" t="s">
        <v>440</v>
      </c>
      <c r="C141" s="939" t="str">
        <f>'1. Población_Afiliada_Regimen'!B140</f>
        <v>SISPRO-BODEGA DE DATOS DICIEMBRE 2020</v>
      </c>
      <c r="D141" s="939"/>
    </row>
    <row r="142" spans="1:29">
      <c r="B142" s="252"/>
      <c r="C142" s="939" t="str">
        <f>'1. Población_Afiliada_Regimen'!B141</f>
        <v>PROYECCIÓN DANE 2020</v>
      </c>
      <c r="D142" s="939"/>
    </row>
    <row r="143" spans="1:29">
      <c r="B143" s="253" t="s">
        <v>443</v>
      </c>
      <c r="C143" s="940" t="s">
        <v>444</v>
      </c>
      <c r="D143" s="940"/>
    </row>
    <row r="144" spans="1:29">
      <c r="B144" s="64"/>
    </row>
    <row r="145" spans="2:2">
      <c r="B145" s="62"/>
    </row>
  </sheetData>
  <sheetProtection autoFilter="0"/>
  <mergeCells count="9">
    <mergeCell ref="C142:D142"/>
    <mergeCell ref="C143:D143"/>
    <mergeCell ref="C1:O1"/>
    <mergeCell ref="P2:P4"/>
    <mergeCell ref="A2:A5"/>
    <mergeCell ref="B2:B4"/>
    <mergeCell ref="C2:C4"/>
    <mergeCell ref="D2:O3"/>
    <mergeCell ref="C141:D141"/>
  </mergeCells>
  <pageMargins left="0.75" right="0.75" top="1" bottom="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rgb="FF00CC00"/>
  </sheetPr>
  <dimension ref="A1:AI145"/>
  <sheetViews>
    <sheetView tabSelected="1" zoomScale="80" zoomScaleNormal="80" zoomScaleSheetLayoutView="90" workbookViewId="0">
      <pane xSplit="3" ySplit="4" topLeftCell="D5" activePane="bottomRight" state="frozen"/>
      <selection pane="topRight" activeCell="D1" sqref="D1"/>
      <selection pane="bottomLeft" activeCell="A7" sqref="A7"/>
      <selection pane="bottomRight" activeCell="G7" sqref="G7"/>
    </sheetView>
  </sheetViews>
  <sheetFormatPr baseColWidth="10" defaultColWidth="11.42578125" defaultRowHeight="15" customHeight="1" outlineLevelRow="2"/>
  <cols>
    <col min="1" max="1" width="8.85546875" customWidth="1"/>
    <col min="2" max="2" width="31.5703125" customWidth="1"/>
    <col min="3" max="3" width="15.5703125" style="113" customWidth="1"/>
    <col min="4" max="4" width="12.28515625" style="113" customWidth="1"/>
    <col min="5" max="5" width="11.42578125" style="113" customWidth="1"/>
    <col min="6" max="6" width="13.85546875" style="113" customWidth="1"/>
    <col min="7" max="7" width="11.42578125" style="113" customWidth="1"/>
    <col min="8" max="8" width="11.5703125" style="113" customWidth="1"/>
    <col min="9" max="9" width="11.28515625" style="113" customWidth="1"/>
    <col min="10" max="10" width="9.7109375" style="113" customWidth="1"/>
    <col min="11" max="11" width="10.7109375" style="113" customWidth="1"/>
    <col min="12" max="12" width="11.85546875" style="113" bestFit="1" customWidth="1"/>
    <col min="13" max="14" width="12.5703125" style="113" customWidth="1"/>
    <col min="15" max="26" width="11.42578125" hidden="1" customWidth="1"/>
    <col min="27" max="27" width="24.85546875" hidden="1" customWidth="1"/>
    <col min="28" max="28" width="12.7109375" hidden="1" customWidth="1"/>
    <col min="29" max="29" width="15.42578125" hidden="1" customWidth="1"/>
    <col min="30" max="30" width="11.42578125" customWidth="1"/>
    <col min="31" max="31" width="8.7109375" customWidth="1"/>
    <col min="32" max="32" width="11.28515625" customWidth="1"/>
    <col min="35" max="35" width="14.42578125" customWidth="1"/>
  </cols>
  <sheetData>
    <row r="1" spans="1:31" s="7" customFormat="1" ht="51.75" customHeight="1" thickBot="1">
      <c r="A1" s="754"/>
      <c r="B1" s="753" t="s">
        <v>268</v>
      </c>
      <c r="C1" s="754" t="s">
        <v>269</v>
      </c>
      <c r="D1" s="889" t="s">
        <v>270</v>
      </c>
      <c r="E1" s="889"/>
      <c r="F1" s="889"/>
      <c r="G1" s="889"/>
      <c r="H1" s="889"/>
      <c r="I1" s="889"/>
      <c r="J1" s="889"/>
      <c r="K1" s="889"/>
      <c r="L1" s="889"/>
      <c r="M1" s="889"/>
      <c r="N1" s="889"/>
    </row>
    <row r="2" spans="1:31" ht="47.25" customHeight="1">
      <c r="A2" s="895" t="s">
        <v>271</v>
      </c>
      <c r="B2" s="895" t="s">
        <v>272</v>
      </c>
      <c r="C2" s="604" t="s">
        <v>273</v>
      </c>
      <c r="D2" s="893" t="s">
        <v>274</v>
      </c>
      <c r="E2" s="894"/>
      <c r="F2" s="893" t="s">
        <v>275</v>
      </c>
      <c r="G2" s="894"/>
      <c r="H2" s="893" t="s">
        <v>276</v>
      </c>
      <c r="I2" s="894"/>
      <c r="J2" s="893" t="s">
        <v>277</v>
      </c>
      <c r="K2" s="894"/>
      <c r="L2" s="893" t="s">
        <v>278</v>
      </c>
      <c r="M2" s="894"/>
      <c r="N2" s="890" t="s">
        <v>279</v>
      </c>
      <c r="P2" s="6">
        <f>H4+J4</f>
        <v>205659</v>
      </c>
      <c r="W2" s="3"/>
      <c r="AE2" s="6"/>
    </row>
    <row r="3" spans="1:31" ht="43.5" customHeight="1" outlineLevel="1" thickBot="1">
      <c r="A3" s="896"/>
      <c r="B3" s="896"/>
      <c r="C3" s="665" t="s">
        <v>280</v>
      </c>
      <c r="D3" s="666" t="s">
        <v>281</v>
      </c>
      <c r="E3" s="667" t="s">
        <v>282</v>
      </c>
      <c r="F3" s="666" t="s">
        <v>281</v>
      </c>
      <c r="G3" s="667" t="s">
        <v>282</v>
      </c>
      <c r="H3" s="666" t="s">
        <v>281</v>
      </c>
      <c r="I3" s="667" t="s">
        <v>282</v>
      </c>
      <c r="J3" s="666" t="s">
        <v>281</v>
      </c>
      <c r="K3" s="667" t="s">
        <v>282</v>
      </c>
      <c r="L3" s="666" t="s">
        <v>278</v>
      </c>
      <c r="M3" s="667" t="s">
        <v>283</v>
      </c>
      <c r="N3" s="891"/>
      <c r="Q3" t="s">
        <v>284</v>
      </c>
    </row>
    <row r="4" spans="1:31" s="23" customFormat="1" ht="26.25" outlineLevel="1" thickBot="1">
      <c r="A4" s="621"/>
      <c r="B4" s="622" t="s">
        <v>285</v>
      </c>
      <c r="C4" s="623">
        <f>+C128+C19+C104+C80+C42+C62+C31+C5+C12</f>
        <v>6649401</v>
      </c>
      <c r="D4" s="624">
        <f>D5+D12+D19+D31+D42+D62+D80+D104+D128</f>
        <v>2427993</v>
      </c>
      <c r="E4" s="625">
        <f>(D4/C4)</f>
        <v>0.36514461979357238</v>
      </c>
      <c r="F4" s="624">
        <f>F5+F12+F19+F31+F42+F62+F80+F104+F128</f>
        <v>4036469</v>
      </c>
      <c r="G4" s="626">
        <f>(F4/C4)</f>
        <v>0.60704249901607676</v>
      </c>
      <c r="H4" s="624">
        <f>H5+H12+H19+H31+H42+H62+H80+H104+H128</f>
        <v>103313</v>
      </c>
      <c r="I4" s="626">
        <f>(H4/C4)</f>
        <v>1.553718898890291E-2</v>
      </c>
      <c r="J4" s="624">
        <f>+J19+J104+J80+J42+J62+J31+J5+J12+J128</f>
        <v>102346</v>
      </c>
      <c r="K4" s="626">
        <f>(J4/C4)</f>
        <v>1.5391762355737006E-2</v>
      </c>
      <c r="L4" s="624">
        <f>D4+F4+H4+J4</f>
        <v>6670121</v>
      </c>
      <c r="M4" s="820">
        <f>E4+G4+I4+K4</f>
        <v>1.0031160701542889</v>
      </c>
      <c r="N4" s="623">
        <f>C4-L4</f>
        <v>-20720</v>
      </c>
      <c r="W4" s="155" t="s">
        <v>286</v>
      </c>
      <c r="Y4" s="892" t="s">
        <v>287</v>
      </c>
      <c r="Z4" s="892"/>
      <c r="AB4" s="23" t="s">
        <v>288</v>
      </c>
      <c r="AC4" s="23" t="s">
        <v>289</v>
      </c>
    </row>
    <row r="5" spans="1:31" outlineLevel="2">
      <c r="A5" s="614"/>
      <c r="B5" s="615" t="s">
        <v>290</v>
      </c>
      <c r="C5" s="616">
        <f>SUM(C6:C11)</f>
        <v>107318</v>
      </c>
      <c r="D5" s="617">
        <f>SUBTOTAL(9,D6:D11)</f>
        <v>61908</v>
      </c>
      <c r="E5" s="618">
        <f t="shared" ref="E5:E36" si="0">(D5/C5)*100</f>
        <v>57.686501798393564</v>
      </c>
      <c r="F5" s="617">
        <f>SUM(F6:F11)</f>
        <v>27515</v>
      </c>
      <c r="G5" s="618">
        <f>F5/C5*100</f>
        <v>25.638755847108591</v>
      </c>
      <c r="H5" s="617">
        <f>SUM(H6:H11)</f>
        <v>1726</v>
      </c>
      <c r="I5" s="619">
        <f>H5/C5*100</f>
        <v>1.608304291917479</v>
      </c>
      <c r="J5" s="617">
        <f>SUM(J6:J11)</f>
        <v>2773</v>
      </c>
      <c r="K5" s="619">
        <f>(J5/C5)*100</f>
        <v>2.5839095025997501</v>
      </c>
      <c r="L5" s="617">
        <f t="shared" ref="L5:L68" si="1">D5+F5+H5+J5</f>
        <v>93922</v>
      </c>
      <c r="M5" s="618">
        <f t="shared" ref="M5:M36" si="2">IF((L5*100/C5)&gt;100,100,(L5*100/C5))</f>
        <v>87.517471440019378</v>
      </c>
      <c r="N5" s="620">
        <f t="shared" ref="N5:N68" si="3">C5-L5</f>
        <v>13396</v>
      </c>
      <c r="O5" s="821" t="s">
        <v>291</v>
      </c>
      <c r="P5" s="821" t="s">
        <v>292</v>
      </c>
      <c r="Q5" s="821" t="s">
        <v>293</v>
      </c>
      <c r="R5" s="821" t="s">
        <v>294</v>
      </c>
      <c r="S5" s="821" t="s">
        <v>293</v>
      </c>
      <c r="T5" s="821" t="s">
        <v>294</v>
      </c>
      <c r="U5" s="821" t="s">
        <v>293</v>
      </c>
      <c r="V5" s="821" t="s">
        <v>294</v>
      </c>
      <c r="W5" s="833">
        <v>1</v>
      </c>
      <c r="X5" s="6">
        <v>48557</v>
      </c>
      <c r="Y5">
        <v>1</v>
      </c>
      <c r="Z5">
        <f>AB5+AC5</f>
        <v>52597</v>
      </c>
      <c r="AA5" t="s">
        <v>295</v>
      </c>
      <c r="AB5">
        <v>21962</v>
      </c>
      <c r="AC5" s="563">
        <v>30635</v>
      </c>
    </row>
    <row r="6" spans="1:31" outlineLevel="2">
      <c r="A6" s="793">
        <v>142</v>
      </c>
      <c r="B6" s="605" t="s">
        <v>296</v>
      </c>
      <c r="C6" s="675">
        <v>4691</v>
      </c>
      <c r="D6" s="676">
        <f>VLOOKUP(A6,$O$6:$P$130,2,0)</f>
        <v>3058</v>
      </c>
      <c r="E6" s="677">
        <f t="shared" si="0"/>
        <v>65.188659134512889</v>
      </c>
      <c r="F6" s="678">
        <f>IFERROR(VLOOKUP(A6,$U$6:$V$130,2,0),0)+IFERROR(VLOOKUP(A6,$Q$6:$R$130,2,0),0)+IFERROR(VLOOKUP(A6,$S$6:$T$130,2,0),0)</f>
        <v>806</v>
      </c>
      <c r="G6" s="677">
        <f t="shared" ref="G6:G11" si="4">(F6/C6)*100</f>
        <v>17.181837561287573</v>
      </c>
      <c r="H6" s="676">
        <f>IFERROR(VLOOKUP(A6,$W$5:$X$129,2,0),0)</f>
        <v>76</v>
      </c>
      <c r="I6" s="679">
        <f t="shared" ref="I6:I69" si="5">(H6/C6)</f>
        <v>1.6201236410147091E-2</v>
      </c>
      <c r="J6" s="676">
        <f>IFERROR(VLOOKUP(A6,$Y$5:$AA$125,2,0),0)</f>
        <v>59</v>
      </c>
      <c r="K6" s="679">
        <f t="shared" ref="K6:K68" si="6">(J6/C6)</f>
        <v>1.2577275634193136E-2</v>
      </c>
      <c r="L6" s="670">
        <f t="shared" si="1"/>
        <v>3999</v>
      </c>
      <c r="M6" s="669">
        <f t="shared" si="2"/>
        <v>85.248347900234492</v>
      </c>
      <c r="N6" s="668">
        <f t="shared" si="3"/>
        <v>692</v>
      </c>
      <c r="O6" s="823">
        <v>1</v>
      </c>
      <c r="P6" s="822">
        <v>668057</v>
      </c>
      <c r="Q6" s="823">
        <v>1</v>
      </c>
      <c r="R6" s="822">
        <v>1966007</v>
      </c>
      <c r="S6" s="823">
        <v>1</v>
      </c>
      <c r="T6" s="822">
        <v>116187</v>
      </c>
      <c r="U6" s="823">
        <v>1</v>
      </c>
      <c r="V6" s="822">
        <v>13539</v>
      </c>
      <c r="W6" s="833">
        <v>2</v>
      </c>
      <c r="X6" s="6">
        <v>436</v>
      </c>
      <c r="Y6">
        <v>2</v>
      </c>
      <c r="Z6">
        <f t="shared" ref="Z6:Z50" si="7">AB6+AC6</f>
        <v>130</v>
      </c>
      <c r="AA6" t="s">
        <v>297</v>
      </c>
      <c r="AB6">
        <v>76</v>
      </c>
      <c r="AC6" s="563">
        <v>54</v>
      </c>
    </row>
    <row r="7" spans="1:31" outlineLevel="2">
      <c r="A7" s="793">
        <v>425</v>
      </c>
      <c r="B7" s="605" t="s">
        <v>298</v>
      </c>
      <c r="C7" s="675">
        <v>8431</v>
      </c>
      <c r="D7" s="676">
        <f>VLOOKUP(A7,$O$6:$P$130,2,0)</f>
        <v>5851</v>
      </c>
      <c r="E7" s="677">
        <f t="shared" si="0"/>
        <v>69.39864784723045</v>
      </c>
      <c r="F7" s="678">
        <f>IFERROR(VLOOKUP(A7,$U$6:$V$130,2,0),0)+IFERROR(VLOOKUP(A7,$Q$6:$R$130,2,0),0)+IFERROR(VLOOKUP(A7,$S$6:$T$130,2,0),0)</f>
        <v>1890</v>
      </c>
      <c r="G7" s="677">
        <f t="shared" si="4"/>
        <v>22.417269600284666</v>
      </c>
      <c r="H7" s="676">
        <f>IFERROR(VLOOKUP(A7,$W$5:$X$129,2,0),0)</f>
        <v>160</v>
      </c>
      <c r="I7" s="679">
        <f t="shared" si="5"/>
        <v>1.8977582730399716E-2</v>
      </c>
      <c r="J7" s="676">
        <f>IFERROR(VLOOKUP(A7,$Y$5:$AA$129,2,0),0)</f>
        <v>57</v>
      </c>
      <c r="K7" s="679">
        <f t="shared" si="6"/>
        <v>6.7607638477048988E-3</v>
      </c>
      <c r="L7" s="670">
        <f t="shared" si="1"/>
        <v>7958</v>
      </c>
      <c r="M7" s="669">
        <f t="shared" si="2"/>
        <v>94.389752105325584</v>
      </c>
      <c r="N7" s="668">
        <f t="shared" si="3"/>
        <v>473</v>
      </c>
      <c r="O7" s="823">
        <v>2</v>
      </c>
      <c r="P7" s="822">
        <v>12445</v>
      </c>
      <c r="Q7" s="823">
        <v>2</v>
      </c>
      <c r="R7" s="822">
        <v>2470</v>
      </c>
      <c r="S7" s="823">
        <v>2</v>
      </c>
      <c r="T7" s="822">
        <v>191</v>
      </c>
      <c r="U7" s="823">
        <v>2</v>
      </c>
      <c r="V7" s="822">
        <v>12</v>
      </c>
      <c r="W7" s="833">
        <v>4</v>
      </c>
      <c r="X7" s="6">
        <v>37</v>
      </c>
      <c r="Y7">
        <v>4</v>
      </c>
      <c r="Z7">
        <f t="shared" si="7"/>
        <v>71</v>
      </c>
      <c r="AA7" t="s">
        <v>299</v>
      </c>
      <c r="AB7">
        <v>69</v>
      </c>
      <c r="AC7" s="563">
        <v>2</v>
      </c>
    </row>
    <row r="8" spans="1:31" outlineLevel="2">
      <c r="A8" s="793">
        <v>579</v>
      </c>
      <c r="B8" s="606" t="s">
        <v>300</v>
      </c>
      <c r="C8" s="675">
        <v>40704</v>
      </c>
      <c r="D8" s="676">
        <f>VLOOKUP(A8,$O$6:$P$130,2,0)</f>
        <v>26128</v>
      </c>
      <c r="E8" s="677">
        <f t="shared" si="0"/>
        <v>64.190251572327043</v>
      </c>
      <c r="F8" s="678">
        <f>IFERROR(VLOOKUP(A8,$U$6:$V$130,2,0),0)+IFERROR(VLOOKUP(A8,$Q$6:$R$130,2,0),0)+IFERROR(VLOOKUP(A8,$S$6:$T$130,2,0),0)</f>
        <v>16278</v>
      </c>
      <c r="G8" s="677">
        <f t="shared" si="4"/>
        <v>39.991155660377359</v>
      </c>
      <c r="H8" s="676">
        <f>IFERROR(VLOOKUP(A8,$W$5:$X$129,2,0),0)</f>
        <v>697</v>
      </c>
      <c r="I8" s="679">
        <f t="shared" si="5"/>
        <v>1.7123624213836477E-2</v>
      </c>
      <c r="J8" s="676">
        <f>IFERROR(VLOOKUP(A8,$Y$5:$AA$129,2,0),0)</f>
        <v>2239</v>
      </c>
      <c r="K8" s="679">
        <f t="shared" si="6"/>
        <v>5.5006878930817613E-2</v>
      </c>
      <c r="L8" s="670">
        <f t="shared" si="1"/>
        <v>45342</v>
      </c>
      <c r="M8" s="669">
        <f t="shared" si="2"/>
        <v>100</v>
      </c>
      <c r="N8" s="668">
        <f t="shared" si="3"/>
        <v>-4638</v>
      </c>
      <c r="O8" s="823">
        <v>4</v>
      </c>
      <c r="P8" s="822">
        <v>1401</v>
      </c>
      <c r="Q8" s="823">
        <v>4</v>
      </c>
      <c r="R8" s="822">
        <v>246</v>
      </c>
      <c r="S8" s="823">
        <v>4</v>
      </c>
      <c r="T8" s="822">
        <v>20</v>
      </c>
      <c r="U8" s="823">
        <v>21</v>
      </c>
      <c r="V8" s="822">
        <v>15</v>
      </c>
      <c r="W8" s="833">
        <v>21</v>
      </c>
      <c r="X8" s="6">
        <v>53</v>
      </c>
      <c r="Y8">
        <v>21</v>
      </c>
      <c r="Z8">
        <f t="shared" si="7"/>
        <v>117</v>
      </c>
      <c r="AA8" t="s">
        <v>301</v>
      </c>
      <c r="AB8">
        <v>89</v>
      </c>
      <c r="AC8" s="563">
        <v>28</v>
      </c>
    </row>
    <row r="9" spans="1:31" outlineLevel="1">
      <c r="A9" s="793">
        <v>585</v>
      </c>
      <c r="B9" s="605" t="s">
        <v>302</v>
      </c>
      <c r="C9" s="675">
        <v>14752</v>
      </c>
      <c r="D9" s="676">
        <f>VLOOKUP(A9,$O$6:$P$130,2,0)</f>
        <v>7203</v>
      </c>
      <c r="E9" s="677">
        <f t="shared" si="0"/>
        <v>48.827277657266812</v>
      </c>
      <c r="F9" s="678">
        <f>IFERROR(VLOOKUP(A9,$U$6:$V$130,2,0),0)+IFERROR(VLOOKUP(A9,$Q$6:$R$130,2,0),0)+IFERROR(VLOOKUP(A9,$S$6:$T$130,2,0),0)</f>
        <v>3140</v>
      </c>
      <c r="G9" s="677">
        <f t="shared" si="4"/>
        <v>21.285249457700651</v>
      </c>
      <c r="H9" s="676">
        <f>IFERROR(VLOOKUP(A9,$W$5:$X$129,2,0),0)</f>
        <v>282</v>
      </c>
      <c r="I9" s="679">
        <f t="shared" si="5"/>
        <v>1.9116052060737528E-2</v>
      </c>
      <c r="J9" s="676">
        <f>IFERROR(VLOOKUP(A9,$Y$5:$AA$129,2,0),0)</f>
        <v>103</v>
      </c>
      <c r="K9" s="679">
        <f t="shared" si="6"/>
        <v>6.9821041214750542E-3</v>
      </c>
      <c r="L9" s="670">
        <f t="shared" si="1"/>
        <v>10728</v>
      </c>
      <c r="M9" s="669">
        <f t="shared" si="2"/>
        <v>72.722342733188725</v>
      </c>
      <c r="N9" s="668">
        <f t="shared" si="3"/>
        <v>4024</v>
      </c>
      <c r="O9" s="823">
        <v>21</v>
      </c>
      <c r="P9" s="822">
        <v>2949</v>
      </c>
      <c r="Q9" s="823">
        <v>21</v>
      </c>
      <c r="R9" s="822">
        <v>460</v>
      </c>
      <c r="S9" s="823">
        <v>21</v>
      </c>
      <c r="T9" s="822">
        <v>21</v>
      </c>
      <c r="U9" s="823">
        <v>30</v>
      </c>
      <c r="V9" s="822">
        <v>184</v>
      </c>
      <c r="W9" s="833">
        <v>30</v>
      </c>
      <c r="X9" s="6">
        <v>448</v>
      </c>
      <c r="Y9">
        <v>30</v>
      </c>
      <c r="Z9">
        <f t="shared" si="7"/>
        <v>274</v>
      </c>
      <c r="AA9" t="s">
        <v>303</v>
      </c>
      <c r="AB9">
        <v>122</v>
      </c>
      <c r="AC9" s="563">
        <v>152</v>
      </c>
    </row>
    <row r="10" spans="1:31" outlineLevel="2">
      <c r="A10" s="793">
        <v>591</v>
      </c>
      <c r="B10" s="605" t="s">
        <v>304</v>
      </c>
      <c r="C10" s="675">
        <v>18803</v>
      </c>
      <c r="D10" s="676">
        <f>VLOOKUP(A10,$O$6:$P$130,2,0)</f>
        <v>9584</v>
      </c>
      <c r="E10" s="677">
        <f t="shared" si="0"/>
        <v>50.970589799500075</v>
      </c>
      <c r="F10" s="678">
        <f>IFERROR(VLOOKUP(A10,$U$6:$V$130,2,0),0)+IFERROR(VLOOKUP(A10,$Q$6:$R$130,2,0),0)+IFERROR(VLOOKUP(A10,$S$6:$T$130,2,0),0)</f>
        <v>4160</v>
      </c>
      <c r="G10" s="677">
        <f t="shared" si="4"/>
        <v>22.124129128330587</v>
      </c>
      <c r="H10" s="676">
        <f>IFERROR(VLOOKUP(A10,$W$5:$X$129,2,0),0)</f>
        <v>250</v>
      </c>
      <c r="I10" s="679">
        <f t="shared" si="5"/>
        <v>1.3295750678083284E-2</v>
      </c>
      <c r="J10" s="676">
        <f>IFERROR(VLOOKUP(A10,$Y$5:$AA$129,2,0),0)</f>
        <v>109</v>
      </c>
      <c r="K10" s="679">
        <f t="shared" si="6"/>
        <v>5.7969472956443122E-3</v>
      </c>
      <c r="L10" s="670">
        <f t="shared" si="1"/>
        <v>14103</v>
      </c>
      <c r="M10" s="669">
        <f t="shared" si="2"/>
        <v>75.003988725203428</v>
      </c>
      <c r="N10" s="668">
        <f t="shared" si="3"/>
        <v>4700</v>
      </c>
      <c r="O10" s="823">
        <v>30</v>
      </c>
      <c r="P10" s="822">
        <v>9856</v>
      </c>
      <c r="Q10" s="823">
        <v>30</v>
      </c>
      <c r="R10" s="822">
        <v>13650</v>
      </c>
      <c r="S10" s="823">
        <v>30</v>
      </c>
      <c r="T10" s="822">
        <v>685</v>
      </c>
      <c r="U10" s="823">
        <v>31</v>
      </c>
      <c r="V10" s="822">
        <v>36</v>
      </c>
      <c r="W10" s="833">
        <v>31</v>
      </c>
      <c r="X10" s="6">
        <v>431</v>
      </c>
      <c r="Y10">
        <v>31</v>
      </c>
      <c r="Z10">
        <f t="shared" si="7"/>
        <v>231</v>
      </c>
      <c r="AA10" t="s">
        <v>305</v>
      </c>
      <c r="AB10">
        <v>96</v>
      </c>
      <c r="AC10" s="563">
        <v>135</v>
      </c>
    </row>
    <row r="11" spans="1:31" outlineLevel="2">
      <c r="A11" s="793">
        <v>893</v>
      </c>
      <c r="B11" s="605" t="s">
        <v>306</v>
      </c>
      <c r="C11" s="675">
        <v>19937</v>
      </c>
      <c r="D11" s="676">
        <f>VLOOKUP(A11,$O$6:$P$130,2,0)</f>
        <v>10084</v>
      </c>
      <c r="E11" s="677">
        <f t="shared" si="0"/>
        <v>50.579324873351048</v>
      </c>
      <c r="F11" s="678">
        <f>IFERROR(VLOOKUP(A11,$U$6:$V$130,2,0),0)+IFERROR(VLOOKUP(A11,$Q$6:$R$130,2,0),0)+IFERROR(VLOOKUP(A11,$S$6:$T$130,2,0),0)</f>
        <v>1241</v>
      </c>
      <c r="G11" s="677">
        <f t="shared" si="4"/>
        <v>6.2246075136680545</v>
      </c>
      <c r="H11" s="676">
        <f>IFERROR(VLOOKUP(A11,$W$5:$X$129,2,0),0)</f>
        <v>261</v>
      </c>
      <c r="I11" s="679">
        <f t="shared" si="5"/>
        <v>1.3091237397803079E-2</v>
      </c>
      <c r="J11" s="676">
        <f>IFERROR(VLOOKUP(A11,$Y$5:$AA$129,2,0),0)</f>
        <v>206</v>
      </c>
      <c r="K11" s="679">
        <f t="shared" si="6"/>
        <v>1.0332547524702813E-2</v>
      </c>
      <c r="L11" s="670">
        <f t="shared" si="1"/>
        <v>11792</v>
      </c>
      <c r="M11" s="669">
        <f t="shared" si="2"/>
        <v>59.146310879269699</v>
      </c>
      <c r="N11" s="668">
        <f t="shared" si="3"/>
        <v>8145</v>
      </c>
      <c r="O11" s="823">
        <v>31</v>
      </c>
      <c r="P11" s="822">
        <v>16982</v>
      </c>
      <c r="Q11" s="823">
        <v>31</v>
      </c>
      <c r="R11" s="822">
        <v>3480</v>
      </c>
      <c r="S11" s="823">
        <v>31</v>
      </c>
      <c r="T11" s="822">
        <v>439</v>
      </c>
      <c r="U11" s="823">
        <v>34</v>
      </c>
      <c r="V11" s="822">
        <v>43</v>
      </c>
      <c r="W11" s="833">
        <v>34</v>
      </c>
      <c r="X11" s="6">
        <v>684</v>
      </c>
      <c r="Y11">
        <v>34</v>
      </c>
      <c r="Z11">
        <f t="shared" si="7"/>
        <v>984</v>
      </c>
      <c r="AA11" t="s">
        <v>307</v>
      </c>
      <c r="AB11">
        <v>584</v>
      </c>
      <c r="AC11" s="563">
        <v>400</v>
      </c>
    </row>
    <row r="12" spans="1:31" outlineLevel="2">
      <c r="A12" s="607"/>
      <c r="B12" s="607" t="s">
        <v>308</v>
      </c>
      <c r="C12" s="590">
        <f>SUM(C13:C18)</f>
        <v>258335</v>
      </c>
      <c r="D12" s="591">
        <f>SUBTOTAL(9,D13:D18)</f>
        <v>219102</v>
      </c>
      <c r="E12" s="595">
        <f t="shared" si="0"/>
        <v>84.813130237869444</v>
      </c>
      <c r="F12" s="591">
        <f>SUM(F13:F18)</f>
        <v>40220</v>
      </c>
      <c r="G12" s="592">
        <f>F12/C12*100</f>
        <v>15.56893181334314</v>
      </c>
      <c r="H12" s="591">
        <f>SUM(H13:H18)</f>
        <v>3922</v>
      </c>
      <c r="I12" s="593">
        <f>H12/C12*100</f>
        <v>1.5181837536532021</v>
      </c>
      <c r="J12" s="591">
        <f>SUM(J13:J18)</f>
        <v>2613</v>
      </c>
      <c r="K12" s="593">
        <f>(J12/C12)*100</f>
        <v>1.0114773453074497</v>
      </c>
      <c r="L12" s="591">
        <f t="shared" si="1"/>
        <v>265857</v>
      </c>
      <c r="M12" s="592">
        <f t="shared" si="2"/>
        <v>100</v>
      </c>
      <c r="N12" s="594">
        <f t="shared" si="3"/>
        <v>-7522</v>
      </c>
      <c r="O12" s="823">
        <v>34</v>
      </c>
      <c r="P12" s="822">
        <v>28479</v>
      </c>
      <c r="Q12" s="823">
        <v>34</v>
      </c>
      <c r="R12" s="822">
        <v>7923</v>
      </c>
      <c r="S12" s="823">
        <v>34</v>
      </c>
      <c r="T12" s="822">
        <v>330</v>
      </c>
      <c r="U12" s="823">
        <v>36</v>
      </c>
      <c r="V12" s="822">
        <v>21</v>
      </c>
      <c r="W12" s="833">
        <v>36</v>
      </c>
      <c r="X12" s="6">
        <v>96</v>
      </c>
      <c r="Y12">
        <v>36</v>
      </c>
      <c r="Z12">
        <f t="shared" si="7"/>
        <v>29</v>
      </c>
      <c r="AA12" t="s">
        <v>309</v>
      </c>
      <c r="AB12">
        <v>13</v>
      </c>
      <c r="AC12" s="563">
        <v>16</v>
      </c>
    </row>
    <row r="13" spans="1:31" outlineLevel="2">
      <c r="A13" s="606">
        <v>120</v>
      </c>
      <c r="B13" s="605" t="s">
        <v>310</v>
      </c>
      <c r="C13" s="675">
        <v>30047</v>
      </c>
      <c r="D13" s="676">
        <f>VLOOKUP(A13,$O$6:$P$130,2,0)</f>
        <v>23133</v>
      </c>
      <c r="E13" s="677">
        <f t="shared" si="0"/>
        <v>76.989383299497447</v>
      </c>
      <c r="F13" s="678">
        <f>IFERROR(VLOOKUP(A13,$U$6:$V$130,2,0),0)+IFERROR(VLOOKUP(A13,$Q$6:$R$130,2,0),0)+IFERROR(VLOOKUP(A13,$S$6:$T$130,2,0),0)</f>
        <v>1569</v>
      </c>
      <c r="G13" s="677">
        <f t="shared" ref="G13:G18" si="8">(F13/C13)*100</f>
        <v>5.2218191499983355</v>
      </c>
      <c r="H13" s="676">
        <f>IFERROR(VLOOKUP(A13,$W$5:$X$129,2,0),0)</f>
        <v>337</v>
      </c>
      <c r="I13" s="679">
        <f t="shared" si="5"/>
        <v>1.1215761972909109E-2</v>
      </c>
      <c r="J13" s="676">
        <f>IFERROR(VLOOKUP(A13,$Y$5:$AA$129,2,0),0)</f>
        <v>86</v>
      </c>
      <c r="K13" s="679">
        <f t="shared" si="6"/>
        <v>2.8621825806236898E-3</v>
      </c>
      <c r="L13" s="670">
        <f t="shared" si="1"/>
        <v>25125</v>
      </c>
      <c r="M13" s="669">
        <f t="shared" si="2"/>
        <v>83.61899690484907</v>
      </c>
      <c r="N13" s="668">
        <f t="shared" si="3"/>
        <v>4922</v>
      </c>
      <c r="O13" s="823">
        <v>36</v>
      </c>
      <c r="P13" s="822">
        <v>2678</v>
      </c>
      <c r="Q13" s="823">
        <v>36</v>
      </c>
      <c r="R13" s="822">
        <v>1395</v>
      </c>
      <c r="S13" s="823">
        <v>36</v>
      </c>
      <c r="T13" s="822">
        <v>97</v>
      </c>
      <c r="U13" s="823">
        <v>38</v>
      </c>
      <c r="V13" s="822">
        <v>9</v>
      </c>
      <c r="W13" s="833">
        <v>38</v>
      </c>
      <c r="X13" s="6">
        <v>146</v>
      </c>
      <c r="Y13">
        <v>38</v>
      </c>
      <c r="Z13">
        <f t="shared" si="7"/>
        <v>33</v>
      </c>
      <c r="AA13" t="s">
        <v>311</v>
      </c>
      <c r="AB13">
        <v>17</v>
      </c>
      <c r="AC13" s="563">
        <v>16</v>
      </c>
    </row>
    <row r="14" spans="1:31" outlineLevel="2">
      <c r="A14" s="606">
        <v>154</v>
      </c>
      <c r="B14" s="605" t="s">
        <v>312</v>
      </c>
      <c r="C14" s="675">
        <v>94010</v>
      </c>
      <c r="D14" s="676">
        <f>VLOOKUP(A14,$O$6:$P$130,2,0)</f>
        <v>74617</v>
      </c>
      <c r="E14" s="677">
        <f t="shared" si="0"/>
        <v>79.371343474098495</v>
      </c>
      <c r="F14" s="678">
        <f>IFERROR(VLOOKUP(A14,$U$6:$V$130,2,0),0)+IFERROR(VLOOKUP(A14,$Q$6:$R$130,2,0),0)+IFERROR(VLOOKUP(A14,$S$6:$T$130,2,0),0)</f>
        <v>23476</v>
      </c>
      <c r="G14" s="677">
        <f t="shared" si="8"/>
        <v>24.971811509413889</v>
      </c>
      <c r="H14" s="676">
        <f>IFERROR(VLOOKUP(A14,$W$5:$X$129,2,0),0)</f>
        <v>1719</v>
      </c>
      <c r="I14" s="679">
        <f t="shared" si="5"/>
        <v>1.828528879906393E-2</v>
      </c>
      <c r="J14" s="676">
        <f>IFERROR(VLOOKUP(A14,$Y$5:$AA$129,2,0),0)</f>
        <v>2074</v>
      </c>
      <c r="K14" s="679">
        <f t="shared" si="6"/>
        <v>2.2061482820976492E-2</v>
      </c>
      <c r="L14" s="670">
        <f t="shared" si="1"/>
        <v>101886</v>
      </c>
      <c r="M14" s="669">
        <f t="shared" si="2"/>
        <v>100</v>
      </c>
      <c r="N14" s="668">
        <f t="shared" si="3"/>
        <v>-7876</v>
      </c>
      <c r="O14" s="823">
        <v>38</v>
      </c>
      <c r="P14" s="822">
        <v>8534</v>
      </c>
      <c r="Q14" s="823">
        <v>38</v>
      </c>
      <c r="R14" s="822">
        <v>1033</v>
      </c>
      <c r="S14" s="823">
        <v>38</v>
      </c>
      <c r="T14" s="822">
        <v>167</v>
      </c>
      <c r="U14" s="823">
        <v>40</v>
      </c>
      <c r="V14" s="822">
        <v>35</v>
      </c>
      <c r="W14" s="833">
        <v>40</v>
      </c>
      <c r="X14" s="6">
        <v>233</v>
      </c>
      <c r="Y14">
        <v>40</v>
      </c>
      <c r="Z14">
        <f t="shared" si="7"/>
        <v>56</v>
      </c>
      <c r="AA14" t="s">
        <v>313</v>
      </c>
      <c r="AB14">
        <v>44</v>
      </c>
      <c r="AC14" s="563">
        <v>12</v>
      </c>
    </row>
    <row r="15" spans="1:31" outlineLevel="2">
      <c r="A15" s="606">
        <v>250</v>
      </c>
      <c r="B15" s="605" t="s">
        <v>314</v>
      </c>
      <c r="C15" s="675">
        <v>54096</v>
      </c>
      <c r="D15" s="676">
        <f>VLOOKUP(A15,$O$6:$P$130,2,0)</f>
        <v>46217</v>
      </c>
      <c r="E15" s="677">
        <f t="shared" si="0"/>
        <v>85.435152321798284</v>
      </c>
      <c r="F15" s="678">
        <f>IFERROR(VLOOKUP(A15,$U$6:$V$130,2,0),0)+IFERROR(VLOOKUP(A15,$Q$6:$R$130,2,0),0)+IFERROR(VLOOKUP(A15,$S$6:$T$130,2,0),0)</f>
        <v>9638</v>
      </c>
      <c r="G15" s="677">
        <f t="shared" si="8"/>
        <v>17.816474415853296</v>
      </c>
      <c r="H15" s="676">
        <f>IFERROR(VLOOKUP(A15,$W$5:$X$129,2,0),0)</f>
        <v>673</v>
      </c>
      <c r="I15" s="679">
        <f t="shared" si="5"/>
        <v>1.2440845903578824E-2</v>
      </c>
      <c r="J15" s="676">
        <f>IFERROR(VLOOKUP(A15,$Y$5:$AA$129,2,0),0)</f>
        <v>200</v>
      </c>
      <c r="K15" s="679">
        <f t="shared" si="6"/>
        <v>3.6971310263235729E-3</v>
      </c>
      <c r="L15" s="670">
        <f t="shared" si="1"/>
        <v>56728</v>
      </c>
      <c r="M15" s="669">
        <f t="shared" si="2"/>
        <v>100</v>
      </c>
      <c r="N15" s="668">
        <f t="shared" si="3"/>
        <v>-2632</v>
      </c>
      <c r="O15" s="823">
        <v>40</v>
      </c>
      <c r="P15" s="822">
        <v>14343</v>
      </c>
      <c r="Q15" s="823">
        <v>40</v>
      </c>
      <c r="R15" s="822">
        <v>1620</v>
      </c>
      <c r="S15" s="823">
        <v>40</v>
      </c>
      <c r="T15" s="822">
        <v>254</v>
      </c>
      <c r="U15" s="823">
        <v>42</v>
      </c>
      <c r="V15" s="822">
        <v>52</v>
      </c>
      <c r="W15" s="833">
        <v>42</v>
      </c>
      <c r="X15" s="6">
        <v>487</v>
      </c>
      <c r="Y15">
        <v>44</v>
      </c>
      <c r="Z15">
        <f t="shared" si="7"/>
        <v>33</v>
      </c>
      <c r="AA15" t="s">
        <v>315</v>
      </c>
      <c r="AB15">
        <v>16</v>
      </c>
      <c r="AC15" s="563">
        <v>17</v>
      </c>
    </row>
    <row r="16" spans="1:31" outlineLevel="2">
      <c r="A16" s="606">
        <v>495</v>
      </c>
      <c r="B16" s="605" t="s">
        <v>316</v>
      </c>
      <c r="C16" s="675">
        <v>26852</v>
      </c>
      <c r="D16" s="676">
        <f>VLOOKUP(A16,$O$6:$P$130,2,0)</f>
        <v>24656</v>
      </c>
      <c r="E16" s="677">
        <f t="shared" si="0"/>
        <v>91.821838224340837</v>
      </c>
      <c r="F16" s="678">
        <f>IFERROR(VLOOKUP(A16,$U$6:$V$130,2,0),0)+IFERROR(VLOOKUP(A16,$Q$6:$R$130,2,0),0)+IFERROR(VLOOKUP(A16,$S$6:$T$130,2,0),0)</f>
        <v>1375</v>
      </c>
      <c r="G16" s="677">
        <f t="shared" si="8"/>
        <v>5.1206614032474302</v>
      </c>
      <c r="H16" s="676">
        <f>IFERROR(VLOOKUP(A16,$W$5:$X$129,2,0),0)</f>
        <v>369</v>
      </c>
      <c r="I16" s="679">
        <f t="shared" si="5"/>
        <v>1.3741993147624013E-2</v>
      </c>
      <c r="J16" s="676">
        <f>IFERROR(VLOOKUP(A16,$Y$5:$AA$129,2,0),0)</f>
        <v>102</v>
      </c>
      <c r="K16" s="679">
        <f t="shared" si="6"/>
        <v>3.7985997318635482E-3</v>
      </c>
      <c r="L16" s="670">
        <f t="shared" si="1"/>
        <v>26502</v>
      </c>
      <c r="M16" s="669">
        <f t="shared" si="2"/>
        <v>98.696558915537011</v>
      </c>
      <c r="N16" s="668">
        <f t="shared" si="3"/>
        <v>350</v>
      </c>
      <c r="O16" s="823">
        <v>42</v>
      </c>
      <c r="P16" s="822">
        <v>17115</v>
      </c>
      <c r="Q16" s="823">
        <v>42</v>
      </c>
      <c r="R16" s="822">
        <v>8104</v>
      </c>
      <c r="S16" s="823">
        <v>42</v>
      </c>
      <c r="T16" s="822">
        <v>684</v>
      </c>
      <c r="U16" s="823">
        <v>44</v>
      </c>
      <c r="V16" s="822">
        <v>6</v>
      </c>
      <c r="W16" s="833">
        <v>44</v>
      </c>
      <c r="X16" s="6">
        <v>85</v>
      </c>
      <c r="Y16">
        <v>45</v>
      </c>
      <c r="Z16">
        <f t="shared" si="7"/>
        <v>3945</v>
      </c>
      <c r="AA16" t="s">
        <v>317</v>
      </c>
      <c r="AB16">
        <v>2168</v>
      </c>
      <c r="AC16" s="563">
        <v>1777</v>
      </c>
    </row>
    <row r="17" spans="1:35" outlineLevel="2">
      <c r="A17" s="606">
        <v>790</v>
      </c>
      <c r="B17" s="605" t="s">
        <v>318</v>
      </c>
      <c r="C17" s="675">
        <v>28009</v>
      </c>
      <c r="D17" s="676">
        <f>VLOOKUP(A17,$O$6:$P$130,2,0)</f>
        <v>27267</v>
      </c>
      <c r="E17" s="677">
        <f t="shared" si="0"/>
        <v>97.350851512013989</v>
      </c>
      <c r="F17" s="678">
        <f>IFERROR(VLOOKUP(A17,$U$6:$V$130,2,0),0)+IFERROR(VLOOKUP(A17,$Q$6:$R$130,2,0),0)+IFERROR(VLOOKUP(A17,$S$6:$T$130,2,0),0)</f>
        <v>2111</v>
      </c>
      <c r="G17" s="677">
        <f t="shared" si="8"/>
        <v>7.5368631511299942</v>
      </c>
      <c r="H17" s="676">
        <f>IFERROR(VLOOKUP(A17,$W$5:$X$129,2,0),0)</f>
        <v>400</v>
      </c>
      <c r="I17" s="679">
        <f t="shared" si="5"/>
        <v>1.4281123924452854E-2</v>
      </c>
      <c r="J17" s="676">
        <f>IFERROR(VLOOKUP(A17,$Y$5:$AA$129,2,0),0)</f>
        <v>95</v>
      </c>
      <c r="K17" s="679">
        <f t="shared" si="6"/>
        <v>3.3917669320575527E-3</v>
      </c>
      <c r="L17" s="670">
        <f t="shared" si="1"/>
        <v>29873</v>
      </c>
      <c r="M17" s="669">
        <f t="shared" si="2"/>
        <v>100</v>
      </c>
      <c r="N17" s="668">
        <f t="shared" si="3"/>
        <v>-1864</v>
      </c>
      <c r="O17" s="823">
        <v>44</v>
      </c>
      <c r="P17" s="822">
        <v>5487</v>
      </c>
      <c r="Q17" s="823">
        <v>44</v>
      </c>
      <c r="R17" s="822">
        <v>1154</v>
      </c>
      <c r="S17" s="823">
        <v>44</v>
      </c>
      <c r="T17" s="822">
        <v>54</v>
      </c>
      <c r="U17" s="823">
        <v>45</v>
      </c>
      <c r="V17" s="822">
        <v>583</v>
      </c>
      <c r="W17" s="833">
        <v>45</v>
      </c>
      <c r="X17" s="6">
        <v>2008</v>
      </c>
      <c r="Y17">
        <v>51</v>
      </c>
      <c r="Z17">
        <f t="shared" si="7"/>
        <v>269</v>
      </c>
      <c r="AA17" t="s">
        <v>319</v>
      </c>
      <c r="AB17">
        <v>222</v>
      </c>
      <c r="AC17" s="563">
        <v>47</v>
      </c>
    </row>
    <row r="18" spans="1:35" outlineLevel="2">
      <c r="A18" s="606">
        <v>895</v>
      </c>
      <c r="B18" s="606" t="s">
        <v>320</v>
      </c>
      <c r="C18" s="675">
        <v>25321</v>
      </c>
      <c r="D18" s="676">
        <f>VLOOKUP(A18,$O$6:$P$130,2,0)</f>
        <v>23212</v>
      </c>
      <c r="E18" s="677">
        <f t="shared" si="0"/>
        <v>91.670945065360769</v>
      </c>
      <c r="F18" s="678">
        <f>IFERROR(VLOOKUP(A18,$U$6:$V$130,2,0),0)+IFERROR(VLOOKUP(A18,$Q$6:$R$130,2,0),0)+IFERROR(VLOOKUP(A18,$S$6:$T$130,2,0),0)</f>
        <v>2051</v>
      </c>
      <c r="G18" s="677">
        <f t="shared" si="8"/>
        <v>8.0999960507088975</v>
      </c>
      <c r="H18" s="676">
        <f>IFERROR(VLOOKUP(A18,$W$5:$X$129,2,0),0)</f>
        <v>424</v>
      </c>
      <c r="I18" s="679">
        <f t="shared" si="5"/>
        <v>1.6744994273527901E-2</v>
      </c>
      <c r="J18" s="676">
        <f>IFERROR(VLOOKUP(A18,$Y$5:$AA$129,2,0),0)</f>
        <v>56</v>
      </c>
      <c r="K18" s="679">
        <f t="shared" si="6"/>
        <v>2.2116030172584021E-3</v>
      </c>
      <c r="L18" s="670">
        <f t="shared" si="1"/>
        <v>25743</v>
      </c>
      <c r="M18" s="669">
        <f t="shared" si="2"/>
        <v>100</v>
      </c>
      <c r="N18" s="668">
        <f t="shared" si="3"/>
        <v>-422</v>
      </c>
      <c r="O18" s="823">
        <v>45</v>
      </c>
      <c r="P18" s="822">
        <v>56233</v>
      </c>
      <c r="Q18" s="823">
        <v>45</v>
      </c>
      <c r="R18" s="822">
        <v>84582</v>
      </c>
      <c r="S18" s="823">
        <v>45</v>
      </c>
      <c r="T18" s="822">
        <v>4307</v>
      </c>
      <c r="U18" s="823">
        <v>51</v>
      </c>
      <c r="V18" s="822">
        <v>41</v>
      </c>
      <c r="W18" s="833">
        <v>51</v>
      </c>
      <c r="X18" s="6">
        <v>609</v>
      </c>
      <c r="Y18">
        <v>55</v>
      </c>
      <c r="Z18">
        <f t="shared" si="7"/>
        <v>41</v>
      </c>
      <c r="AA18" t="s">
        <v>321</v>
      </c>
      <c r="AB18">
        <v>29</v>
      </c>
      <c r="AC18" s="563">
        <v>12</v>
      </c>
    </row>
    <row r="19" spans="1:35" outlineLevel="1">
      <c r="A19" s="607"/>
      <c r="B19" s="607" t="s">
        <v>322</v>
      </c>
      <c r="C19" s="590">
        <f>SUM(C20:C30)</f>
        <v>522020</v>
      </c>
      <c r="D19" s="591">
        <f>SUM(D20:D30)</f>
        <v>371489</v>
      </c>
      <c r="E19" s="595">
        <f t="shared" si="0"/>
        <v>71.163748515382551</v>
      </c>
      <c r="F19" s="591">
        <f>SUM(F20:F30)</f>
        <v>204764</v>
      </c>
      <c r="G19" s="592">
        <f>F19/C19*100</f>
        <v>39.225317037661398</v>
      </c>
      <c r="H19" s="591">
        <f>SUM(H20:H30)</f>
        <v>9158</v>
      </c>
      <c r="I19" s="593">
        <f>H19/C19*100</f>
        <v>1.754338914217846</v>
      </c>
      <c r="J19" s="591">
        <f>SUM(J20:J30)</f>
        <v>12324</v>
      </c>
      <c r="K19" s="593">
        <f>(J19/C19)*100</f>
        <v>2.3608290870081605</v>
      </c>
      <c r="L19" s="591">
        <f t="shared" si="1"/>
        <v>597735</v>
      </c>
      <c r="M19" s="592">
        <f t="shared" si="2"/>
        <v>100</v>
      </c>
      <c r="N19" s="594">
        <f t="shared" si="3"/>
        <v>-75715</v>
      </c>
      <c r="O19" s="823">
        <v>51</v>
      </c>
      <c r="P19" s="822">
        <v>26198</v>
      </c>
      <c r="Q19" s="823">
        <v>51</v>
      </c>
      <c r="R19" s="822">
        <v>3289</v>
      </c>
      <c r="S19" s="823">
        <v>51</v>
      </c>
      <c r="T19" s="822">
        <v>225</v>
      </c>
      <c r="U19" s="823">
        <v>55</v>
      </c>
      <c r="V19" s="822">
        <v>2</v>
      </c>
      <c r="W19" s="833">
        <v>55</v>
      </c>
      <c r="X19" s="6">
        <v>187</v>
      </c>
      <c r="Y19">
        <v>59</v>
      </c>
      <c r="Z19">
        <f t="shared" si="7"/>
        <v>24</v>
      </c>
      <c r="AA19" t="s">
        <v>323</v>
      </c>
      <c r="AB19">
        <v>14</v>
      </c>
      <c r="AC19" s="563">
        <v>10</v>
      </c>
    </row>
    <row r="20" spans="1:35" outlineLevel="2">
      <c r="A20" s="606">
        <v>45</v>
      </c>
      <c r="B20" s="605" t="s">
        <v>317</v>
      </c>
      <c r="C20" s="675">
        <v>126239</v>
      </c>
      <c r="D20" s="676">
        <f>VLOOKUP(A20,$O$6:$P$130,2,0)</f>
        <v>56233</v>
      </c>
      <c r="E20" s="677">
        <f t="shared" si="0"/>
        <v>44.544871236305738</v>
      </c>
      <c r="F20" s="678">
        <f>IFERROR(VLOOKUP(A20,$U$6:$V$130,2,0),0)+IFERROR(VLOOKUP(A20,$Q$6:$R$130,2,0),0)+IFERROR(VLOOKUP(A20,$S$6:$T$130,2,0),0)</f>
        <v>89472</v>
      </c>
      <c r="G20" s="677">
        <f t="shared" ref="G20:G30" si="9">(F20/C20)*100</f>
        <v>70.875086146119656</v>
      </c>
      <c r="H20" s="676">
        <f>IFERROR(VLOOKUP(A20,$W$5:$X$129,2,0),0)</f>
        <v>2008</v>
      </c>
      <c r="I20" s="679">
        <f t="shared" si="5"/>
        <v>1.5906336393665982E-2</v>
      </c>
      <c r="J20" s="676">
        <f>IFERROR(VLOOKUP(A20,$Y$5:$AA$129,2,0),0)</f>
        <v>3945</v>
      </c>
      <c r="K20" s="679">
        <f t="shared" si="6"/>
        <v>3.1250247546320865E-2</v>
      </c>
      <c r="L20" s="670">
        <f t="shared" si="1"/>
        <v>151658</v>
      </c>
      <c r="M20" s="669">
        <f t="shared" si="2"/>
        <v>100</v>
      </c>
      <c r="N20" s="668">
        <f t="shared" si="3"/>
        <v>-25419</v>
      </c>
      <c r="O20" s="823">
        <v>55</v>
      </c>
      <c r="P20" s="822">
        <v>6475</v>
      </c>
      <c r="Q20" s="823">
        <v>55</v>
      </c>
      <c r="R20" s="822">
        <v>496</v>
      </c>
      <c r="S20" s="823">
        <v>55</v>
      </c>
      <c r="T20" s="822">
        <v>19</v>
      </c>
      <c r="U20" s="823">
        <v>59</v>
      </c>
      <c r="V20" s="822">
        <v>9</v>
      </c>
      <c r="W20" s="833">
        <v>59</v>
      </c>
      <c r="X20" s="6">
        <v>89</v>
      </c>
      <c r="Y20">
        <v>79</v>
      </c>
      <c r="Z20">
        <f t="shared" si="7"/>
        <v>482</v>
      </c>
      <c r="AA20" t="s">
        <v>324</v>
      </c>
      <c r="AB20">
        <v>241</v>
      </c>
      <c r="AC20" s="563">
        <v>241</v>
      </c>
    </row>
    <row r="21" spans="1:35" outlineLevel="2">
      <c r="A21" s="606">
        <v>51</v>
      </c>
      <c r="B21" s="605" t="s">
        <v>319</v>
      </c>
      <c r="C21" s="675">
        <v>30663</v>
      </c>
      <c r="D21" s="676">
        <f>VLOOKUP(A21,$O$6:$P$130,2,0)</f>
        <v>26198</v>
      </c>
      <c r="E21" s="677">
        <f t="shared" si="0"/>
        <v>85.438476339562342</v>
      </c>
      <c r="F21" s="678">
        <f>IFERROR(VLOOKUP(A21,$U$6:$V$130,2,0),0)+IFERROR(VLOOKUP(A21,$Q$6:$R$130,2,0),0)+IFERROR(VLOOKUP(A21,$S$6:$T$130,2,0),0)</f>
        <v>3555</v>
      </c>
      <c r="G21" s="677">
        <f t="shared" si="9"/>
        <v>11.593777516877019</v>
      </c>
      <c r="H21" s="676">
        <f>IFERROR(VLOOKUP(A21,$W$5:$X$129,2,0),0)</f>
        <v>609</v>
      </c>
      <c r="I21" s="679">
        <f t="shared" si="5"/>
        <v>1.9861070345367382E-2</v>
      </c>
      <c r="J21" s="676">
        <f>IFERROR(VLOOKUP(A21,$Y$5:$AA$129,2,0),0)</f>
        <v>269</v>
      </c>
      <c r="K21" s="679">
        <f t="shared" si="6"/>
        <v>8.7727880507451981E-3</v>
      </c>
      <c r="L21" s="670">
        <f t="shared" si="1"/>
        <v>30631</v>
      </c>
      <c r="M21" s="669">
        <f t="shared" si="2"/>
        <v>99.895639696050608</v>
      </c>
      <c r="N21" s="668">
        <f t="shared" si="3"/>
        <v>32</v>
      </c>
      <c r="O21" s="823">
        <v>59</v>
      </c>
      <c r="P21" s="822">
        <v>2754</v>
      </c>
      <c r="Q21" s="823">
        <v>59</v>
      </c>
      <c r="R21" s="822">
        <v>857</v>
      </c>
      <c r="S21" s="823">
        <v>59</v>
      </c>
      <c r="T21" s="822">
        <v>84</v>
      </c>
      <c r="U21" s="823">
        <v>79</v>
      </c>
      <c r="V21" s="822">
        <v>167</v>
      </c>
      <c r="W21" s="833">
        <v>79</v>
      </c>
      <c r="X21" s="6">
        <v>449</v>
      </c>
      <c r="Y21">
        <v>88</v>
      </c>
      <c r="Z21">
        <f t="shared" si="7"/>
        <v>8272</v>
      </c>
      <c r="AA21" t="s">
        <v>325</v>
      </c>
      <c r="AB21">
        <v>2716</v>
      </c>
      <c r="AC21" s="563">
        <v>5556</v>
      </c>
    </row>
    <row r="22" spans="1:35" outlineLevel="2">
      <c r="A22" s="606">
        <v>147</v>
      </c>
      <c r="B22" s="605" t="s">
        <v>326</v>
      </c>
      <c r="C22" s="675">
        <v>50106</v>
      </c>
      <c r="D22" s="676">
        <f>VLOOKUP(A22,$O$6:$P$130,2,0)</f>
        <v>26980</v>
      </c>
      <c r="E22" s="677">
        <f t="shared" si="0"/>
        <v>53.845846804773878</v>
      </c>
      <c r="F22" s="678">
        <f>IFERROR(VLOOKUP(A22,$U$6:$V$130,2,0),0)+IFERROR(VLOOKUP(A22,$Q$6:$R$130,2,0),0)+IFERROR(VLOOKUP(A22,$S$6:$T$130,2,0),0)</f>
        <v>26977</v>
      </c>
      <c r="G22" s="677">
        <f t="shared" si="9"/>
        <v>53.839859497864531</v>
      </c>
      <c r="H22" s="676">
        <f>IFERROR(VLOOKUP(A22,$W$5:$X$129,2,0),0)</f>
        <v>482</v>
      </c>
      <c r="I22" s="679">
        <f t="shared" si="5"/>
        <v>9.619606434359159E-3</v>
      </c>
      <c r="J22" s="676">
        <f>IFERROR(VLOOKUP(A22,$Y$5:$AA$129,2,0),0)</f>
        <v>3002</v>
      </c>
      <c r="K22" s="679">
        <f t="shared" si="6"/>
        <v>5.9912984472917416E-2</v>
      </c>
      <c r="L22" s="670">
        <f t="shared" si="1"/>
        <v>57441</v>
      </c>
      <c r="M22" s="669">
        <f t="shared" si="2"/>
        <v>100</v>
      </c>
      <c r="N22" s="668">
        <f t="shared" si="3"/>
        <v>-7335</v>
      </c>
      <c r="O22" s="823">
        <v>79</v>
      </c>
      <c r="P22" s="822">
        <v>18371</v>
      </c>
      <c r="Q22" s="823">
        <v>79</v>
      </c>
      <c r="R22" s="822">
        <v>24452</v>
      </c>
      <c r="S22" s="823">
        <v>79</v>
      </c>
      <c r="T22" s="822">
        <v>1263</v>
      </c>
      <c r="U22" s="823">
        <v>86</v>
      </c>
      <c r="V22" s="822">
        <v>11</v>
      </c>
      <c r="W22" s="833">
        <v>86</v>
      </c>
      <c r="X22" s="6">
        <v>87</v>
      </c>
      <c r="Y22">
        <v>86</v>
      </c>
      <c r="Z22">
        <f t="shared" si="7"/>
        <v>22</v>
      </c>
      <c r="AA22" t="s">
        <v>327</v>
      </c>
      <c r="AB22">
        <v>5</v>
      </c>
      <c r="AC22" s="563">
        <v>17</v>
      </c>
      <c r="AI22" s="247"/>
    </row>
    <row r="23" spans="1:35" outlineLevel="2">
      <c r="A23" s="606">
        <v>172</v>
      </c>
      <c r="B23" s="605" t="s">
        <v>328</v>
      </c>
      <c r="C23" s="675">
        <v>59822</v>
      </c>
      <c r="D23" s="676">
        <f>VLOOKUP(A23,$O$6:$P$130,2,0)</f>
        <v>37088</v>
      </c>
      <c r="E23" s="677">
        <f t="shared" si="0"/>
        <v>61.997258533649827</v>
      </c>
      <c r="F23" s="678">
        <f>IFERROR(VLOOKUP(A23,$U$6:$V$130,2,0),0)+IFERROR(VLOOKUP(A23,$Q$6:$R$130,2,0),0)+IFERROR(VLOOKUP(A23,$S$6:$T$130,2,0),0)</f>
        <v>32455</v>
      </c>
      <c r="G23" s="677">
        <f t="shared" si="9"/>
        <v>54.252616094413433</v>
      </c>
      <c r="H23" s="676">
        <f>IFERROR(VLOOKUP(A23,$W$5:$X$129,2,0),0)</f>
        <v>730</v>
      </c>
      <c r="I23" s="679">
        <f t="shared" si="5"/>
        <v>1.2202868509912741E-2</v>
      </c>
      <c r="J23" s="676">
        <f>IFERROR(VLOOKUP(A23,$Y$5:$AA$129,2,0),0)</f>
        <v>1652</v>
      </c>
      <c r="K23" s="679">
        <f t="shared" si="6"/>
        <v>2.761525860051486E-2</v>
      </c>
      <c r="L23" s="670">
        <f t="shared" si="1"/>
        <v>71925</v>
      </c>
      <c r="M23" s="669">
        <f t="shared" si="2"/>
        <v>100</v>
      </c>
      <c r="N23" s="668">
        <f t="shared" si="3"/>
        <v>-12103</v>
      </c>
      <c r="O23" s="823">
        <v>86</v>
      </c>
      <c r="P23" s="822">
        <v>2772</v>
      </c>
      <c r="Q23" s="823">
        <v>86</v>
      </c>
      <c r="R23" s="822">
        <v>1062</v>
      </c>
      <c r="S23" s="823">
        <v>86</v>
      </c>
      <c r="T23" s="822">
        <v>50</v>
      </c>
      <c r="U23" s="823">
        <v>88</v>
      </c>
      <c r="V23" s="822">
        <v>2148</v>
      </c>
      <c r="W23" s="833">
        <v>88</v>
      </c>
      <c r="X23" s="6">
        <v>4456</v>
      </c>
      <c r="Y23">
        <v>91</v>
      </c>
      <c r="Z23">
        <f t="shared" si="7"/>
        <v>50</v>
      </c>
      <c r="AA23" t="s">
        <v>329</v>
      </c>
      <c r="AB23">
        <v>25</v>
      </c>
      <c r="AC23" s="563">
        <v>25</v>
      </c>
    </row>
    <row r="24" spans="1:35" outlineLevel="2">
      <c r="A24" s="606">
        <v>475</v>
      </c>
      <c r="B24" s="605" t="s">
        <v>330</v>
      </c>
      <c r="C24" s="675">
        <v>5119</v>
      </c>
      <c r="D24" s="676">
        <f>VLOOKUP(A24,$O$6:$P$130,2,0)</f>
        <v>4650</v>
      </c>
      <c r="E24" s="677">
        <f t="shared" si="0"/>
        <v>90.838054307481926</v>
      </c>
      <c r="F24" s="678">
        <f>IFERROR(VLOOKUP(A24,$U$6:$V$130,2,0),0)+IFERROR(VLOOKUP(A24,$Q$6:$R$130,2,0),0)+IFERROR(VLOOKUP(A24,$S$6:$T$130,2,0),0)</f>
        <v>276</v>
      </c>
      <c r="G24" s="677">
        <f t="shared" si="9"/>
        <v>5.3916780621215086</v>
      </c>
      <c r="H24" s="676">
        <f>IFERROR(VLOOKUP(A24,$W$5:$X$129,2,0),0)</f>
        <v>80</v>
      </c>
      <c r="I24" s="679">
        <f t="shared" si="5"/>
        <v>1.5628052353975387E-2</v>
      </c>
      <c r="J24" s="676">
        <f>IFERROR(VLOOKUP(A24,$Y$5:$AA$129,2,0),0)</f>
        <v>0</v>
      </c>
      <c r="K24" s="679">
        <f t="shared" si="6"/>
        <v>0</v>
      </c>
      <c r="L24" s="670">
        <f t="shared" si="1"/>
        <v>5006</v>
      </c>
      <c r="M24" s="669">
        <f t="shared" si="2"/>
        <v>97.792537605000973</v>
      </c>
      <c r="N24" s="668">
        <f t="shared" si="3"/>
        <v>113</v>
      </c>
      <c r="O24" s="823">
        <v>88</v>
      </c>
      <c r="P24" s="822">
        <v>95462</v>
      </c>
      <c r="Q24" s="823">
        <v>88</v>
      </c>
      <c r="R24" s="822">
        <v>304697</v>
      </c>
      <c r="S24" s="823">
        <v>88</v>
      </c>
      <c r="T24" s="822">
        <v>17728</v>
      </c>
      <c r="U24" s="823">
        <v>91</v>
      </c>
      <c r="V24" s="822">
        <v>7</v>
      </c>
      <c r="W24" s="833">
        <v>91</v>
      </c>
      <c r="X24" s="6">
        <v>147</v>
      </c>
      <c r="Y24">
        <v>93</v>
      </c>
      <c r="Z24">
        <f t="shared" si="7"/>
        <v>80</v>
      </c>
      <c r="AA24" t="s">
        <v>331</v>
      </c>
      <c r="AB24">
        <v>52</v>
      </c>
      <c r="AC24" s="563">
        <v>28</v>
      </c>
    </row>
    <row r="25" spans="1:35" outlineLevel="2">
      <c r="A25" s="606">
        <v>480</v>
      </c>
      <c r="B25" s="605" t="s">
        <v>332</v>
      </c>
      <c r="C25" s="675">
        <v>14479</v>
      </c>
      <c r="D25" s="676">
        <f>VLOOKUP(A25,$O$6:$P$130,2,0)</f>
        <v>19760</v>
      </c>
      <c r="E25" s="677">
        <f t="shared" si="0"/>
        <v>136.47351336418262</v>
      </c>
      <c r="F25" s="678">
        <f>IFERROR(VLOOKUP(A25,$U$6:$V$130,2,0),0)+IFERROR(VLOOKUP(A25,$Q$6:$R$130,2,0),0)+IFERROR(VLOOKUP(A25,$S$6:$T$130,2,0),0)</f>
        <v>2489</v>
      </c>
      <c r="G25" s="677">
        <f t="shared" si="9"/>
        <v>17.19041370260377</v>
      </c>
      <c r="H25" s="676">
        <f>IFERROR(VLOOKUP(A25,$W$5:$X$129,2,0),0)</f>
        <v>271</v>
      </c>
      <c r="I25" s="679">
        <f t="shared" si="5"/>
        <v>1.8716762207334762E-2</v>
      </c>
      <c r="J25" s="676">
        <f>IFERROR(VLOOKUP(A25,$Y$5:$AA$129,2,0),0)</f>
        <v>251</v>
      </c>
      <c r="K25" s="679">
        <f t="shared" si="6"/>
        <v>1.7335451343324815E-2</v>
      </c>
      <c r="L25" s="670">
        <f t="shared" si="1"/>
        <v>22771</v>
      </c>
      <c r="M25" s="669">
        <f t="shared" si="2"/>
        <v>100</v>
      </c>
      <c r="N25" s="668">
        <f t="shared" si="3"/>
        <v>-8292</v>
      </c>
      <c r="O25" s="823">
        <v>91</v>
      </c>
      <c r="P25" s="822">
        <v>6416</v>
      </c>
      <c r="Q25" s="823">
        <v>91</v>
      </c>
      <c r="R25" s="822">
        <v>827</v>
      </c>
      <c r="S25" s="823">
        <v>91</v>
      </c>
      <c r="T25" s="822">
        <v>46</v>
      </c>
      <c r="U25" s="823">
        <v>93</v>
      </c>
      <c r="V25" s="822">
        <v>6</v>
      </c>
      <c r="W25" s="833">
        <v>93</v>
      </c>
      <c r="X25" s="6">
        <v>292</v>
      </c>
      <c r="Y25">
        <v>107</v>
      </c>
      <c r="Z25">
        <f t="shared" si="7"/>
        <v>15</v>
      </c>
      <c r="AA25" t="s">
        <v>333</v>
      </c>
      <c r="AB25">
        <v>9</v>
      </c>
      <c r="AC25" s="563">
        <v>6</v>
      </c>
    </row>
    <row r="26" spans="1:35" outlineLevel="2">
      <c r="A26" s="606">
        <v>490</v>
      </c>
      <c r="B26" s="605" t="s">
        <v>334</v>
      </c>
      <c r="C26" s="675">
        <v>43840</v>
      </c>
      <c r="D26" s="676">
        <f>VLOOKUP(A26,$O$6:$P$130,2,0)</f>
        <v>47604</v>
      </c>
      <c r="E26" s="677">
        <f t="shared" si="0"/>
        <v>108.58576642335767</v>
      </c>
      <c r="F26" s="678">
        <f>IFERROR(VLOOKUP(A26,$U$6:$V$130,2,0),0)+IFERROR(VLOOKUP(A26,$Q$6:$R$130,2,0),0)+IFERROR(VLOOKUP(A26,$S$6:$T$130,2,0),0)</f>
        <v>4834</v>
      </c>
      <c r="G26" s="677">
        <f t="shared" si="9"/>
        <v>11.026459854014599</v>
      </c>
      <c r="H26" s="676">
        <f>IFERROR(VLOOKUP(A26,$W$5:$X$129,2,0),0)</f>
        <v>934</v>
      </c>
      <c r="I26" s="679">
        <f t="shared" si="5"/>
        <v>2.1304744525547446E-2</v>
      </c>
      <c r="J26" s="676">
        <f>IFERROR(VLOOKUP(A26,$Y$5:$AA$129,2,0),0)</f>
        <v>348</v>
      </c>
      <c r="K26" s="679">
        <f t="shared" si="6"/>
        <v>7.9379562043795614E-3</v>
      </c>
      <c r="L26" s="670">
        <f t="shared" si="1"/>
        <v>53720</v>
      </c>
      <c r="M26" s="669">
        <f t="shared" si="2"/>
        <v>100</v>
      </c>
      <c r="N26" s="668">
        <f t="shared" si="3"/>
        <v>-9880</v>
      </c>
      <c r="O26" s="823">
        <v>93</v>
      </c>
      <c r="P26" s="822">
        <v>13929</v>
      </c>
      <c r="Q26" s="823">
        <v>93</v>
      </c>
      <c r="R26" s="822">
        <v>1100</v>
      </c>
      <c r="S26" s="823">
        <v>93</v>
      </c>
      <c r="T26" s="822">
        <v>40</v>
      </c>
      <c r="U26" s="823">
        <v>101</v>
      </c>
      <c r="V26" s="822">
        <v>39</v>
      </c>
      <c r="W26" s="833">
        <v>101</v>
      </c>
      <c r="X26" s="6">
        <v>430</v>
      </c>
      <c r="Y26">
        <v>113</v>
      </c>
      <c r="Z26">
        <f t="shared" si="7"/>
        <v>46</v>
      </c>
      <c r="AA26" t="s">
        <v>335</v>
      </c>
      <c r="AB26">
        <v>30</v>
      </c>
      <c r="AC26" s="563">
        <v>16</v>
      </c>
    </row>
    <row r="27" spans="1:35" outlineLevel="2">
      <c r="A27" s="606">
        <v>659</v>
      </c>
      <c r="B27" s="605" t="s">
        <v>336</v>
      </c>
      <c r="C27" s="675">
        <v>20897</v>
      </c>
      <c r="D27" s="676">
        <f>VLOOKUP(A27,$O$6:$P$130,2,0)</f>
        <v>20404</v>
      </c>
      <c r="E27" s="677">
        <f t="shared" si="0"/>
        <v>97.6408096856008</v>
      </c>
      <c r="F27" s="678">
        <f>IFERROR(VLOOKUP(A27,$U$6:$V$130,2,0),0)+IFERROR(VLOOKUP(A27,$Q$6:$R$130,2,0),0)+IFERROR(VLOOKUP(A27,$S$6:$T$130,2,0),0)</f>
        <v>1277</v>
      </c>
      <c r="G27" s="677">
        <f t="shared" si="9"/>
        <v>6.1109250131597834</v>
      </c>
      <c r="H27" s="676">
        <f>IFERROR(VLOOKUP(A27,$W$5:$X$129,2,0),0)</f>
        <v>379</v>
      </c>
      <c r="I27" s="679">
        <f t="shared" si="5"/>
        <v>1.8136574627937024E-2</v>
      </c>
      <c r="J27" s="676">
        <f>IFERROR(VLOOKUP(A27,$Y$5:$AA$129,2,0),0)</f>
        <v>191</v>
      </c>
      <c r="K27" s="679">
        <f t="shared" si="6"/>
        <v>9.1400679523376566E-3</v>
      </c>
      <c r="L27" s="670">
        <f t="shared" si="1"/>
        <v>22251</v>
      </c>
      <c r="M27" s="669">
        <f t="shared" si="2"/>
        <v>100</v>
      </c>
      <c r="N27" s="668">
        <f t="shared" si="3"/>
        <v>-1354</v>
      </c>
      <c r="O27" s="823">
        <v>101</v>
      </c>
      <c r="P27" s="822">
        <v>18494</v>
      </c>
      <c r="Q27" s="823">
        <v>101</v>
      </c>
      <c r="R27" s="822">
        <v>6853</v>
      </c>
      <c r="S27" s="823">
        <v>101</v>
      </c>
      <c r="T27" s="822">
        <v>532</v>
      </c>
      <c r="U27" s="823">
        <v>107</v>
      </c>
      <c r="V27" s="822">
        <v>3</v>
      </c>
      <c r="W27" s="833">
        <v>107</v>
      </c>
      <c r="X27" s="6">
        <v>167</v>
      </c>
      <c r="Y27">
        <v>120</v>
      </c>
      <c r="Z27">
        <f t="shared" si="7"/>
        <v>86</v>
      </c>
      <c r="AA27" t="s">
        <v>310</v>
      </c>
      <c r="AB27">
        <v>74</v>
      </c>
      <c r="AC27" s="563">
        <v>12</v>
      </c>
    </row>
    <row r="28" spans="1:35" outlineLevel="2">
      <c r="A28" s="606">
        <v>665</v>
      </c>
      <c r="B28" s="605" t="s">
        <v>337</v>
      </c>
      <c r="C28" s="675">
        <v>32003</v>
      </c>
      <c r="D28" s="676">
        <f>VLOOKUP(A28,$O$6:$P$130,2,0)</f>
        <v>30578</v>
      </c>
      <c r="E28" s="677">
        <f t="shared" si="0"/>
        <v>95.547292441333624</v>
      </c>
      <c r="F28" s="678">
        <f>IFERROR(VLOOKUP(A28,$U$6:$V$130,2,0),0)+IFERROR(VLOOKUP(A28,$Q$6:$R$130,2,0),0)+IFERROR(VLOOKUP(A28,$S$6:$T$130,2,0),0)</f>
        <v>2259</v>
      </c>
      <c r="G28" s="677">
        <f t="shared" si="9"/>
        <v>7.0587132456332222</v>
      </c>
      <c r="H28" s="676">
        <f>IFERROR(VLOOKUP(A28,$W$5:$X$129,2,0),0)</f>
        <v>557</v>
      </c>
      <c r="I28" s="679">
        <f t="shared" si="5"/>
        <v>1.7404618317032779E-2</v>
      </c>
      <c r="J28" s="676">
        <f>IFERROR(VLOOKUP(A28,$Y$5:$AA$129,2,0),0)</f>
        <v>569</v>
      </c>
      <c r="K28" s="679">
        <f t="shared" si="6"/>
        <v>1.7779583164078367E-2</v>
      </c>
      <c r="L28" s="670">
        <f t="shared" si="1"/>
        <v>33963</v>
      </c>
      <c r="M28" s="669">
        <f t="shared" si="2"/>
        <v>100</v>
      </c>
      <c r="N28" s="668">
        <f t="shared" si="3"/>
        <v>-1960</v>
      </c>
      <c r="O28" s="823">
        <v>107</v>
      </c>
      <c r="P28" s="822">
        <v>5715</v>
      </c>
      <c r="Q28" s="823">
        <v>107</v>
      </c>
      <c r="R28" s="822">
        <v>642</v>
      </c>
      <c r="S28" s="823">
        <v>107</v>
      </c>
      <c r="T28" s="822">
        <v>202</v>
      </c>
      <c r="U28" s="823">
        <v>113</v>
      </c>
      <c r="V28" s="822">
        <v>24</v>
      </c>
      <c r="W28" s="833">
        <v>113</v>
      </c>
      <c r="X28" s="6">
        <v>110</v>
      </c>
      <c r="Y28">
        <v>125</v>
      </c>
      <c r="Z28">
        <f t="shared" si="7"/>
        <v>51</v>
      </c>
      <c r="AA28" t="s">
        <v>338</v>
      </c>
      <c r="AB28">
        <v>41</v>
      </c>
      <c r="AC28" s="563">
        <v>10</v>
      </c>
      <c r="AI28" s="314" t="str">
        <f>UPPER((TEXT('1. Población_Afiliada_Regimen'!C1,"mmmm yyyy")))</f>
        <v>DICIEMBRE 2020</v>
      </c>
    </row>
    <row r="29" spans="1:35" outlineLevel="2">
      <c r="A29" s="606">
        <v>837</v>
      </c>
      <c r="B29" s="605" t="s">
        <v>339</v>
      </c>
      <c r="C29" s="675">
        <v>129443</v>
      </c>
      <c r="D29" s="676">
        <f>VLOOKUP(A29,$O$6:$P$130,2,0)</f>
        <v>94846</v>
      </c>
      <c r="E29" s="677">
        <f t="shared" si="0"/>
        <v>73.27240561482661</v>
      </c>
      <c r="F29" s="678">
        <f>IFERROR(VLOOKUP(A29,$U$6:$V$130,2,0),0)+IFERROR(VLOOKUP(A29,$Q$6:$R$130,2,0),0)+IFERROR(VLOOKUP(A29,$S$6:$T$130,2,0),0)</f>
        <v>40938</v>
      </c>
      <c r="G29" s="677">
        <f t="shared" si="9"/>
        <v>31.626275658011632</v>
      </c>
      <c r="H29" s="676">
        <f>IFERROR(VLOOKUP(A29,$W$5:$X$129,2,0),0)</f>
        <v>2916</v>
      </c>
      <c r="I29" s="679">
        <f t="shared" si="5"/>
        <v>2.2527290004094466E-2</v>
      </c>
      <c r="J29" s="676">
        <f>IFERROR(VLOOKUP(A29,$Y$5:$AA$129,2,0),0)</f>
        <v>2083</v>
      </c>
      <c r="K29" s="679">
        <f t="shared" si="6"/>
        <v>1.6092025061223859E-2</v>
      </c>
      <c r="L29" s="670">
        <f t="shared" si="1"/>
        <v>140783</v>
      </c>
      <c r="M29" s="669">
        <f t="shared" si="2"/>
        <v>100</v>
      </c>
      <c r="N29" s="668">
        <f t="shared" si="3"/>
        <v>-11340</v>
      </c>
      <c r="O29" s="823">
        <v>113</v>
      </c>
      <c r="P29" s="822">
        <v>5908</v>
      </c>
      <c r="Q29" s="823">
        <v>113</v>
      </c>
      <c r="R29" s="822">
        <v>1686</v>
      </c>
      <c r="S29" s="823">
        <v>113</v>
      </c>
      <c r="T29" s="822">
        <v>185</v>
      </c>
      <c r="U29" s="823">
        <v>120</v>
      </c>
      <c r="V29" s="822">
        <v>17</v>
      </c>
      <c r="W29" s="833">
        <v>120</v>
      </c>
      <c r="X29" s="6">
        <v>337</v>
      </c>
      <c r="Y29">
        <v>129</v>
      </c>
      <c r="Z29">
        <f t="shared" si="7"/>
        <v>551</v>
      </c>
      <c r="AA29" t="s">
        <v>340</v>
      </c>
      <c r="AB29">
        <v>201</v>
      </c>
      <c r="AC29" s="563">
        <v>350</v>
      </c>
    </row>
    <row r="30" spans="1:35" ht="15.75" outlineLevel="2" thickBot="1">
      <c r="A30" s="606">
        <v>873</v>
      </c>
      <c r="B30" s="605" t="s">
        <v>341</v>
      </c>
      <c r="C30" s="675">
        <v>9409</v>
      </c>
      <c r="D30" s="676">
        <f>VLOOKUP(A30,$O$6:$P$130,2,0)</f>
        <v>7148</v>
      </c>
      <c r="E30" s="677">
        <f t="shared" si="0"/>
        <v>75.969816133489203</v>
      </c>
      <c r="F30" s="678">
        <f>IFERROR(VLOOKUP(A30,$U$6:$V$130,2,0),0)+IFERROR(VLOOKUP(A30,$Q$6:$R$130,2,0),0)+IFERROR(VLOOKUP(A30,$S$6:$T$130,2,0),0)</f>
        <v>232</v>
      </c>
      <c r="G30" s="677">
        <f t="shared" si="9"/>
        <v>2.4657243065150389</v>
      </c>
      <c r="H30" s="676">
        <f>IFERROR(VLOOKUP(A30,$W$5:$X$129,2,0),0)</f>
        <v>192</v>
      </c>
      <c r="I30" s="679">
        <f t="shared" si="5"/>
        <v>2.0405994260814114E-2</v>
      </c>
      <c r="J30" s="676">
        <f>IFERROR(VLOOKUP(A30,$Y$5:$AA$129,2,0),0)</f>
        <v>14</v>
      </c>
      <c r="K30" s="679">
        <f t="shared" si="6"/>
        <v>1.4879370815176957E-3</v>
      </c>
      <c r="L30" s="670">
        <f t="shared" si="1"/>
        <v>7586</v>
      </c>
      <c r="M30" s="669">
        <f t="shared" si="2"/>
        <v>80.624933574237431</v>
      </c>
      <c r="N30" s="668">
        <f t="shared" si="3"/>
        <v>1823</v>
      </c>
      <c r="O30" s="823">
        <v>120</v>
      </c>
      <c r="P30" s="822">
        <v>23133</v>
      </c>
      <c r="Q30" s="823">
        <v>120</v>
      </c>
      <c r="R30" s="822">
        <v>1257</v>
      </c>
      <c r="S30" s="823">
        <v>120</v>
      </c>
      <c r="T30" s="822">
        <v>295</v>
      </c>
      <c r="U30" s="823">
        <v>125</v>
      </c>
      <c r="V30" s="822">
        <v>1</v>
      </c>
      <c r="W30" s="833">
        <v>125</v>
      </c>
      <c r="X30" s="6">
        <v>128</v>
      </c>
      <c r="Y30">
        <v>134</v>
      </c>
      <c r="Z30">
        <f t="shared" si="7"/>
        <v>6</v>
      </c>
      <c r="AA30" t="s">
        <v>342</v>
      </c>
      <c r="AB30">
        <v>5</v>
      </c>
      <c r="AC30" s="563">
        <v>1</v>
      </c>
      <c r="AD30" s="241"/>
    </row>
    <row r="31" spans="1:35" outlineLevel="2">
      <c r="A31" s="607"/>
      <c r="B31" s="607" t="s">
        <v>343</v>
      </c>
      <c r="C31" s="590">
        <f>SUM(C32:C41)</f>
        <v>202745</v>
      </c>
      <c r="D31" s="591">
        <f>SUBTOTAL(9,D32:D41)</f>
        <v>132444</v>
      </c>
      <c r="E31" s="595">
        <f t="shared" si="0"/>
        <v>65.325408764704434</v>
      </c>
      <c r="F31" s="591">
        <f>SUM(F32:F41)</f>
        <v>40889</v>
      </c>
      <c r="G31" s="592">
        <f>F31/C31*100</f>
        <v>20.16769834027966</v>
      </c>
      <c r="H31" s="591">
        <f>SUM(H32:H41)</f>
        <v>3074</v>
      </c>
      <c r="I31" s="593">
        <f>H31/C31*100</f>
        <v>1.5161902882931761</v>
      </c>
      <c r="J31" s="591">
        <f>SUM(J32:J41)</f>
        <v>1381</v>
      </c>
      <c r="K31" s="593">
        <f>(J31/C31)*100</f>
        <v>0.68115119978297856</v>
      </c>
      <c r="L31" s="591">
        <f t="shared" si="1"/>
        <v>177788</v>
      </c>
      <c r="M31" s="592">
        <f t="shared" si="2"/>
        <v>87.690448593060253</v>
      </c>
      <c r="N31" s="594">
        <f t="shared" si="3"/>
        <v>24957</v>
      </c>
      <c r="O31" s="823">
        <v>125</v>
      </c>
      <c r="P31" s="822">
        <v>6604</v>
      </c>
      <c r="Q31" s="823">
        <v>125</v>
      </c>
      <c r="R31" s="822">
        <v>649</v>
      </c>
      <c r="S31" s="823">
        <v>125</v>
      </c>
      <c r="T31" s="822">
        <v>28</v>
      </c>
      <c r="U31" s="823">
        <v>129</v>
      </c>
      <c r="V31" s="822">
        <v>407</v>
      </c>
      <c r="W31" s="833">
        <v>129</v>
      </c>
      <c r="X31" s="6">
        <v>639</v>
      </c>
      <c r="Y31">
        <v>138</v>
      </c>
      <c r="Z31">
        <f t="shared" si="7"/>
        <v>136</v>
      </c>
      <c r="AA31" t="s">
        <v>344</v>
      </c>
      <c r="AB31">
        <v>91</v>
      </c>
      <c r="AC31" s="563">
        <v>45</v>
      </c>
      <c r="AE31" s="292" t="s">
        <v>345</v>
      </c>
      <c r="AF31" s="293">
        <f>E4</f>
        <v>0.36514461979357238</v>
      </c>
    </row>
    <row r="32" spans="1:35" outlineLevel="2">
      <c r="A32" s="606">
        <v>31</v>
      </c>
      <c r="B32" s="605" t="s">
        <v>305</v>
      </c>
      <c r="C32" s="675">
        <v>26876</v>
      </c>
      <c r="D32" s="676">
        <f>VLOOKUP(A32,$O$6:$P$130,2,0)</f>
        <v>16982</v>
      </c>
      <c r="E32" s="677">
        <f t="shared" si="0"/>
        <v>63.186486084238723</v>
      </c>
      <c r="F32" s="678">
        <f>IFERROR(VLOOKUP(A32,$U$6:$V$130,2,0),0)+IFERROR(VLOOKUP(A32,$Q$6:$R$130,2,0),0)+IFERROR(VLOOKUP(A32,$S$6:$T$130,2,0),0)</f>
        <v>3955</v>
      </c>
      <c r="G32" s="677">
        <f t="shared" ref="G32:G41" si="10">(F32/C32)*100</f>
        <v>14.715731507664831</v>
      </c>
      <c r="H32" s="676">
        <f>IFERROR(VLOOKUP(A32,$W$5:$X$129,2,0),0)</f>
        <v>431</v>
      </c>
      <c r="I32" s="679">
        <f t="shared" si="5"/>
        <v>1.6036612591159398E-2</v>
      </c>
      <c r="J32" s="676">
        <f>IFERROR(VLOOKUP(A32,$Y$5:$AA$129,2,0),0)</f>
        <v>231</v>
      </c>
      <c r="K32" s="679">
        <f t="shared" si="6"/>
        <v>8.5950290221759196E-3</v>
      </c>
      <c r="L32" s="670">
        <f t="shared" si="1"/>
        <v>21599</v>
      </c>
      <c r="M32" s="669">
        <f t="shared" si="2"/>
        <v>80.365381753237088</v>
      </c>
      <c r="N32" s="668">
        <f t="shared" si="3"/>
        <v>5277</v>
      </c>
      <c r="O32" s="823">
        <v>129</v>
      </c>
      <c r="P32" s="822">
        <v>15337</v>
      </c>
      <c r="Q32" s="823">
        <v>129</v>
      </c>
      <c r="R32" s="822">
        <v>67693</v>
      </c>
      <c r="S32" s="823">
        <v>129</v>
      </c>
      <c r="T32" s="822">
        <v>3313</v>
      </c>
      <c r="U32" s="823">
        <v>134</v>
      </c>
      <c r="V32" s="822">
        <v>6</v>
      </c>
      <c r="W32" s="833">
        <v>134</v>
      </c>
      <c r="X32" s="6">
        <v>128</v>
      </c>
      <c r="Y32">
        <v>142</v>
      </c>
      <c r="Z32">
        <f t="shared" si="7"/>
        <v>59</v>
      </c>
      <c r="AA32" t="s">
        <v>296</v>
      </c>
      <c r="AB32">
        <v>35</v>
      </c>
      <c r="AC32" s="563">
        <v>24</v>
      </c>
      <c r="AE32" s="294" t="s">
        <v>346</v>
      </c>
      <c r="AF32" s="295">
        <f>G4</f>
        <v>0.60704249901607676</v>
      </c>
    </row>
    <row r="33" spans="1:32" outlineLevel="2">
      <c r="A33" s="606">
        <v>40</v>
      </c>
      <c r="B33" s="605" t="s">
        <v>313</v>
      </c>
      <c r="C33" s="675">
        <v>18978</v>
      </c>
      <c r="D33" s="676">
        <f>VLOOKUP(A33,$O$6:$P$130,2,0)</f>
        <v>14343</v>
      </c>
      <c r="E33" s="677">
        <f t="shared" si="0"/>
        <v>75.576983876067032</v>
      </c>
      <c r="F33" s="678">
        <f>IFERROR(VLOOKUP(A33,$U$6:$V$130,2,0),0)+IFERROR(VLOOKUP(A33,$Q$6:$R$130,2,0),0)+IFERROR(VLOOKUP(A33,$S$6:$T$130,2,0),0)</f>
        <v>1909</v>
      </c>
      <c r="G33" s="677">
        <f t="shared" si="10"/>
        <v>10.059015702392243</v>
      </c>
      <c r="H33" s="676">
        <f>IFERROR(VLOOKUP(A33,$W$5:$X$129,2,0),0)</f>
        <v>233</v>
      </c>
      <c r="I33" s="679">
        <f t="shared" si="5"/>
        <v>1.2277373801243545E-2</v>
      </c>
      <c r="J33" s="676">
        <f>IFERROR(VLOOKUP(A33,$Y$5:$AA$129,2,0),0)</f>
        <v>56</v>
      </c>
      <c r="K33" s="679">
        <f t="shared" si="6"/>
        <v>2.9507851196121826E-3</v>
      </c>
      <c r="L33" s="670">
        <f t="shared" si="1"/>
        <v>16541</v>
      </c>
      <c r="M33" s="669">
        <f t="shared" si="2"/>
        <v>87.158815470544837</v>
      </c>
      <c r="N33" s="668">
        <f t="shared" si="3"/>
        <v>2437</v>
      </c>
      <c r="O33" s="823">
        <v>134</v>
      </c>
      <c r="P33" s="822">
        <v>6310</v>
      </c>
      <c r="Q33" s="823">
        <v>134</v>
      </c>
      <c r="R33" s="822">
        <v>436</v>
      </c>
      <c r="S33" s="823">
        <v>134</v>
      </c>
      <c r="T33" s="822">
        <v>29</v>
      </c>
      <c r="U33" s="823">
        <v>138</v>
      </c>
      <c r="V33" s="822">
        <v>14</v>
      </c>
      <c r="W33" s="833">
        <v>138</v>
      </c>
      <c r="X33" s="6">
        <v>315</v>
      </c>
      <c r="Y33">
        <v>145</v>
      </c>
      <c r="Z33">
        <f t="shared" si="7"/>
        <v>24</v>
      </c>
      <c r="AA33" t="s">
        <v>347</v>
      </c>
      <c r="AB33">
        <v>8</v>
      </c>
      <c r="AC33" s="563">
        <v>16</v>
      </c>
      <c r="AE33" s="294" t="s">
        <v>348</v>
      </c>
      <c r="AF33" s="295">
        <f>I4</f>
        <v>1.553718898890291E-2</v>
      </c>
    </row>
    <row r="34" spans="1:32" outlineLevel="2">
      <c r="A34" s="606">
        <v>190</v>
      </c>
      <c r="B34" s="605" t="s">
        <v>349</v>
      </c>
      <c r="C34" s="675">
        <v>10053</v>
      </c>
      <c r="D34" s="676">
        <f>VLOOKUP(A34,$O$6:$P$130,2,0)</f>
        <v>6229</v>
      </c>
      <c r="E34" s="677">
        <f t="shared" si="0"/>
        <v>61.961603501442355</v>
      </c>
      <c r="F34" s="678">
        <f>IFERROR(VLOOKUP(A34,$U$6:$V$130,2,0),0)+IFERROR(VLOOKUP(A34,$Q$6:$R$130,2,0),0)+IFERROR(VLOOKUP(A34,$S$6:$T$130,2,0),0)</f>
        <v>3442</v>
      </c>
      <c r="G34" s="677">
        <f t="shared" si="10"/>
        <v>34.23853576046951</v>
      </c>
      <c r="H34" s="676">
        <f>IFERROR(VLOOKUP(A34,$W$5:$X$129,2,0),0)</f>
        <v>220</v>
      </c>
      <c r="I34" s="679">
        <f t="shared" si="5"/>
        <v>2.188401472197354E-2</v>
      </c>
      <c r="J34" s="676">
        <f>IFERROR(VLOOKUP(A34,$Y$5:$AA$129,2,0),0)</f>
        <v>287</v>
      </c>
      <c r="K34" s="679">
        <f t="shared" si="6"/>
        <v>2.8548691932756391E-2</v>
      </c>
      <c r="L34" s="670">
        <f t="shared" si="1"/>
        <v>10178</v>
      </c>
      <c r="M34" s="669">
        <f t="shared" si="2"/>
        <v>100</v>
      </c>
      <c r="N34" s="668">
        <f t="shared" si="3"/>
        <v>-125</v>
      </c>
      <c r="O34" s="823">
        <v>138</v>
      </c>
      <c r="P34" s="822">
        <v>10926</v>
      </c>
      <c r="Q34" s="823">
        <v>138</v>
      </c>
      <c r="R34" s="822">
        <v>2245</v>
      </c>
      <c r="S34" s="823">
        <v>138</v>
      </c>
      <c r="T34" s="822">
        <v>116</v>
      </c>
      <c r="U34" s="823">
        <v>142</v>
      </c>
      <c r="V34" s="822">
        <v>5</v>
      </c>
      <c r="W34" s="833">
        <v>142</v>
      </c>
      <c r="X34" s="6">
        <v>76</v>
      </c>
      <c r="Y34">
        <v>147</v>
      </c>
      <c r="Z34">
        <f t="shared" si="7"/>
        <v>3002</v>
      </c>
      <c r="AA34" t="s">
        <v>326</v>
      </c>
      <c r="AB34">
        <v>2651</v>
      </c>
      <c r="AC34" s="563">
        <v>351</v>
      </c>
      <c r="AE34" s="294" t="s">
        <v>350</v>
      </c>
      <c r="AF34" s="295">
        <f>K4</f>
        <v>1.5391762355737006E-2</v>
      </c>
    </row>
    <row r="35" spans="1:32" ht="15.75" outlineLevel="2" thickBot="1">
      <c r="A35" s="606">
        <v>604</v>
      </c>
      <c r="B35" s="605" t="s">
        <v>351</v>
      </c>
      <c r="C35" s="675">
        <v>29429</v>
      </c>
      <c r="D35" s="676">
        <f>VLOOKUP(A35,$O$6:$P$130,2,0)</f>
        <v>20185</v>
      </c>
      <c r="E35" s="677">
        <f t="shared" si="0"/>
        <v>68.588806959121953</v>
      </c>
      <c r="F35" s="678">
        <f>IFERROR(VLOOKUP(A35,$U$6:$V$130,2,0),0)+IFERROR(VLOOKUP(A35,$Q$6:$R$130,2,0),0)+IFERROR(VLOOKUP(A35,$S$6:$T$130,2,0),0)</f>
        <v>5613</v>
      </c>
      <c r="G35" s="677">
        <f t="shared" si="10"/>
        <v>19.073023208399878</v>
      </c>
      <c r="H35" s="676">
        <f>IFERROR(VLOOKUP(A35,$W$5:$X$129,2,0),0)</f>
        <v>393</v>
      </c>
      <c r="I35" s="679">
        <f t="shared" si="5"/>
        <v>1.3354174453770091E-2</v>
      </c>
      <c r="J35" s="676">
        <f>IFERROR(VLOOKUP(A35,$Y$5:$AA$129,2,0),0)</f>
        <v>69</v>
      </c>
      <c r="K35" s="679">
        <f t="shared" si="6"/>
        <v>2.3446260491352066E-3</v>
      </c>
      <c r="L35" s="670">
        <f t="shared" si="1"/>
        <v>26260</v>
      </c>
      <c r="M35" s="669">
        <f t="shared" si="2"/>
        <v>89.231710217812363</v>
      </c>
      <c r="N35" s="668">
        <f t="shared" si="3"/>
        <v>3169</v>
      </c>
      <c r="O35" s="823">
        <v>142</v>
      </c>
      <c r="P35" s="822">
        <v>3058</v>
      </c>
      <c r="Q35" s="823">
        <v>142</v>
      </c>
      <c r="R35" s="822">
        <v>756</v>
      </c>
      <c r="S35" s="823">
        <v>142</v>
      </c>
      <c r="T35" s="822">
        <v>45</v>
      </c>
      <c r="U35" s="823">
        <v>145</v>
      </c>
      <c r="V35" s="822">
        <v>12</v>
      </c>
      <c r="W35" s="833">
        <v>145</v>
      </c>
      <c r="X35" s="6">
        <v>125</v>
      </c>
      <c r="Y35">
        <v>150</v>
      </c>
      <c r="Z35">
        <f t="shared" si="7"/>
        <v>22</v>
      </c>
      <c r="AA35" t="s">
        <v>352</v>
      </c>
      <c r="AB35">
        <v>5</v>
      </c>
      <c r="AC35" s="563">
        <v>17</v>
      </c>
      <c r="AD35" s="241"/>
      <c r="AE35" s="296" t="s">
        <v>353</v>
      </c>
      <c r="AF35" s="297">
        <f>1-SUM(AF31:AF34)</f>
        <v>-3.1160701542889413E-3</v>
      </c>
    </row>
    <row r="36" spans="1:32" outlineLevel="2">
      <c r="A36" s="606">
        <v>670</v>
      </c>
      <c r="B36" s="605" t="s">
        <v>354</v>
      </c>
      <c r="C36" s="675">
        <v>22171</v>
      </c>
      <c r="D36" s="676">
        <f>VLOOKUP(A36,$O$6:$P$130,2,0)</f>
        <v>13590</v>
      </c>
      <c r="E36" s="677">
        <f t="shared" si="0"/>
        <v>61.296287943710247</v>
      </c>
      <c r="F36" s="678">
        <f>IFERROR(VLOOKUP(A36,$U$6:$V$130,2,0),0)+IFERROR(VLOOKUP(A36,$Q$6:$R$130,2,0),0)+IFERROR(VLOOKUP(A36,$S$6:$T$130,2,0),0)</f>
        <v>3402</v>
      </c>
      <c r="G36" s="677">
        <f t="shared" si="10"/>
        <v>15.344368770014885</v>
      </c>
      <c r="H36" s="676">
        <f>IFERROR(VLOOKUP(A36,$W$5:$X$129,2,0),0)</f>
        <v>388</v>
      </c>
      <c r="I36" s="679">
        <f t="shared" si="5"/>
        <v>1.7500338279734788E-2</v>
      </c>
      <c r="J36" s="676">
        <f>IFERROR(VLOOKUP(A36,$Y$5:$AA$129,2,0),0)</f>
        <v>152</v>
      </c>
      <c r="K36" s="679">
        <f t="shared" si="6"/>
        <v>6.8558026250507423E-3</v>
      </c>
      <c r="L36" s="670">
        <f t="shared" si="1"/>
        <v>17532</v>
      </c>
      <c r="M36" s="669">
        <f t="shared" si="2"/>
        <v>79.076270804203688</v>
      </c>
      <c r="N36" s="668">
        <f t="shared" si="3"/>
        <v>4639</v>
      </c>
      <c r="O36" s="823">
        <v>145</v>
      </c>
      <c r="P36" s="822">
        <v>3623</v>
      </c>
      <c r="Q36" s="823">
        <v>145</v>
      </c>
      <c r="R36" s="822">
        <v>576</v>
      </c>
      <c r="S36" s="823">
        <v>145</v>
      </c>
      <c r="T36" s="822">
        <v>59</v>
      </c>
      <c r="U36" s="823">
        <v>147</v>
      </c>
      <c r="V36" s="822">
        <v>247</v>
      </c>
      <c r="W36" s="833">
        <v>147</v>
      </c>
      <c r="X36" s="6">
        <v>482</v>
      </c>
      <c r="Y36">
        <v>154</v>
      </c>
      <c r="Z36">
        <f t="shared" si="7"/>
        <v>2074</v>
      </c>
      <c r="AA36" t="s">
        <v>312</v>
      </c>
      <c r="AB36">
        <v>1361</v>
      </c>
      <c r="AC36" s="563">
        <v>713</v>
      </c>
    </row>
    <row r="37" spans="1:32" outlineLevel="2">
      <c r="A37" s="606">
        <v>690</v>
      </c>
      <c r="B37" s="605" t="s">
        <v>355</v>
      </c>
      <c r="C37" s="675">
        <v>12672</v>
      </c>
      <c r="D37" s="676">
        <f>VLOOKUP(A37,$O$6:$P$130,2,0)</f>
        <v>6202</v>
      </c>
      <c r="E37" s="677">
        <f t="shared" ref="E37:E68" si="11">(D37/C37)*100</f>
        <v>48.942550505050505</v>
      </c>
      <c r="F37" s="678">
        <f>IFERROR(VLOOKUP(A37,$U$6:$V$130,2,0),0)+IFERROR(VLOOKUP(A37,$Q$6:$R$130,2,0),0)+IFERROR(VLOOKUP(A37,$S$6:$T$130,2,0),0)</f>
        <v>1540</v>
      </c>
      <c r="G37" s="677">
        <f t="shared" si="10"/>
        <v>12.152777777777777</v>
      </c>
      <c r="H37" s="676">
        <f>IFERROR(VLOOKUP(A37,$W$5:$X$129,2,0),0)</f>
        <v>188</v>
      </c>
      <c r="I37" s="679">
        <f t="shared" si="5"/>
        <v>1.4835858585858586E-2</v>
      </c>
      <c r="J37" s="676">
        <f>IFERROR(VLOOKUP(A37,$Y$5:$AA$129,2,0),0)</f>
        <v>49</v>
      </c>
      <c r="K37" s="679">
        <f t="shared" si="6"/>
        <v>3.8667929292929295E-3</v>
      </c>
      <c r="L37" s="670">
        <f t="shared" si="1"/>
        <v>7979</v>
      </c>
      <c r="M37" s="669">
        <f t="shared" ref="M37:M68" si="12">IF((L37*100/C37)&gt;100,100,(L37*100/C37))</f>
        <v>62.965593434343432</v>
      </c>
      <c r="N37" s="668">
        <f t="shared" si="3"/>
        <v>4693</v>
      </c>
      <c r="O37" s="823">
        <v>147</v>
      </c>
      <c r="P37" s="822">
        <v>26980</v>
      </c>
      <c r="Q37" s="823">
        <v>147</v>
      </c>
      <c r="R37" s="822">
        <v>25578</v>
      </c>
      <c r="S37" s="823">
        <v>147</v>
      </c>
      <c r="T37" s="822">
        <v>1152</v>
      </c>
      <c r="U37" s="823">
        <v>148</v>
      </c>
      <c r="V37" s="822">
        <v>228</v>
      </c>
      <c r="W37" s="833">
        <v>148</v>
      </c>
      <c r="X37" s="6">
        <v>676</v>
      </c>
      <c r="Y37">
        <v>172</v>
      </c>
      <c r="Z37">
        <f t="shared" si="7"/>
        <v>1652</v>
      </c>
      <c r="AA37" t="s">
        <v>328</v>
      </c>
      <c r="AB37">
        <v>1407</v>
      </c>
      <c r="AC37" s="563">
        <v>245</v>
      </c>
    </row>
    <row r="38" spans="1:32" outlineLevel="2">
      <c r="A38" s="606">
        <v>736</v>
      </c>
      <c r="B38" s="605" t="s">
        <v>356</v>
      </c>
      <c r="C38" s="675">
        <v>39377</v>
      </c>
      <c r="D38" s="676">
        <f>VLOOKUP(A38,$O$6:$P$130,2,0)</f>
        <v>23938</v>
      </c>
      <c r="E38" s="677">
        <f t="shared" si="11"/>
        <v>60.791832795794498</v>
      </c>
      <c r="F38" s="678">
        <f>IFERROR(VLOOKUP(A38,$U$6:$V$130,2,0),0)+IFERROR(VLOOKUP(A38,$Q$6:$R$130,2,0),0)+IFERROR(VLOOKUP(A38,$S$6:$T$130,2,0),0)</f>
        <v>14619</v>
      </c>
      <c r="G38" s="677">
        <f t="shared" si="10"/>
        <v>37.125733296086551</v>
      </c>
      <c r="H38" s="676">
        <f>IFERROR(VLOOKUP(A38,$W$5:$X$129,2,0),0)</f>
        <v>500</v>
      </c>
      <c r="I38" s="679">
        <f t="shared" si="5"/>
        <v>1.2697767732432638E-2</v>
      </c>
      <c r="J38" s="676">
        <f>IFERROR(VLOOKUP(A38,$Y$5:$AA$129,2,0),0)</f>
        <v>235</v>
      </c>
      <c r="K38" s="679">
        <f t="shared" si="6"/>
        <v>5.9679508342433399E-3</v>
      </c>
      <c r="L38" s="670">
        <f t="shared" si="1"/>
        <v>39292</v>
      </c>
      <c r="M38" s="669">
        <f t="shared" si="12"/>
        <v>99.784137948548647</v>
      </c>
      <c r="N38" s="668">
        <f t="shared" si="3"/>
        <v>85</v>
      </c>
      <c r="O38" s="823">
        <v>148</v>
      </c>
      <c r="P38" s="822">
        <v>15834</v>
      </c>
      <c r="Q38" s="823">
        <v>148</v>
      </c>
      <c r="R38" s="822">
        <v>30583</v>
      </c>
      <c r="S38" s="823">
        <v>148</v>
      </c>
      <c r="T38" s="822">
        <v>1477</v>
      </c>
      <c r="U38" s="823">
        <v>150</v>
      </c>
      <c r="V38" s="822">
        <v>17</v>
      </c>
      <c r="W38" s="833">
        <v>150</v>
      </c>
      <c r="X38" s="6">
        <v>127</v>
      </c>
      <c r="Y38">
        <v>190</v>
      </c>
      <c r="Z38">
        <f t="shared" si="7"/>
        <v>287</v>
      </c>
      <c r="AA38" t="s">
        <v>349</v>
      </c>
      <c r="AB38">
        <v>63</v>
      </c>
      <c r="AC38" s="563">
        <v>224</v>
      </c>
    </row>
    <row r="39" spans="1:32" outlineLevel="2">
      <c r="A39" s="606">
        <v>858</v>
      </c>
      <c r="B39" s="605" t="s">
        <v>357</v>
      </c>
      <c r="C39" s="675">
        <v>12153</v>
      </c>
      <c r="D39" s="676">
        <f>VLOOKUP(A39,$O$6:$P$130,2,0)</f>
        <v>10765</v>
      </c>
      <c r="E39" s="677">
        <f t="shared" si="11"/>
        <v>88.578951699168925</v>
      </c>
      <c r="F39" s="678">
        <f>IFERROR(VLOOKUP(A39,$U$6:$V$130,2,0),0)+IFERROR(VLOOKUP(A39,$Q$6:$R$130,2,0),0)+IFERROR(VLOOKUP(A39,$S$6:$T$130,2,0),0)</f>
        <v>2161</v>
      </c>
      <c r="G39" s="677">
        <f t="shared" si="10"/>
        <v>17.781617707561921</v>
      </c>
      <c r="H39" s="676">
        <f>IFERROR(VLOOKUP(A39,$W$5:$X$129,2,0),0)</f>
        <v>206</v>
      </c>
      <c r="I39" s="679">
        <f t="shared" si="5"/>
        <v>1.6950547189994239E-2</v>
      </c>
      <c r="J39" s="676">
        <f>IFERROR(VLOOKUP(A39,$Y$5:$AA$129,2,0),0)</f>
        <v>105</v>
      </c>
      <c r="K39" s="679">
        <f t="shared" si="6"/>
        <v>8.6398420143174517E-3</v>
      </c>
      <c r="L39" s="670">
        <f t="shared" si="1"/>
        <v>13237</v>
      </c>
      <c r="M39" s="669">
        <f t="shared" si="12"/>
        <v>100</v>
      </c>
      <c r="N39" s="668">
        <f t="shared" si="3"/>
        <v>-1084</v>
      </c>
      <c r="O39" s="823">
        <v>150</v>
      </c>
      <c r="P39" s="822">
        <v>1572</v>
      </c>
      <c r="Q39" s="823">
        <v>150</v>
      </c>
      <c r="R39" s="822">
        <v>1090</v>
      </c>
      <c r="S39" s="823">
        <v>150</v>
      </c>
      <c r="T39" s="822">
        <v>46</v>
      </c>
      <c r="U39" s="823">
        <v>154</v>
      </c>
      <c r="V39" s="822">
        <v>212</v>
      </c>
      <c r="W39" s="833">
        <v>154</v>
      </c>
      <c r="X39" s="6">
        <v>1719</v>
      </c>
      <c r="Y39">
        <v>101</v>
      </c>
      <c r="Z39">
        <f t="shared" si="7"/>
        <v>249</v>
      </c>
      <c r="AA39" t="s">
        <v>358</v>
      </c>
      <c r="AB39">
        <v>176</v>
      </c>
      <c r="AC39" s="563">
        <v>73</v>
      </c>
    </row>
    <row r="40" spans="1:32" outlineLevel="1">
      <c r="A40" s="606">
        <v>885</v>
      </c>
      <c r="B40" s="605" t="s">
        <v>359</v>
      </c>
      <c r="C40" s="675">
        <v>7826</v>
      </c>
      <c r="D40" s="676">
        <f>VLOOKUP(A40,$O$6:$P$130,2,0)</f>
        <v>5354</v>
      </c>
      <c r="E40" s="677">
        <f t="shared" si="11"/>
        <v>68.412982366470743</v>
      </c>
      <c r="F40" s="678">
        <f>IFERROR(VLOOKUP(A40,$U$6:$V$130,2,0),0)+IFERROR(VLOOKUP(A40,$Q$6:$R$130,2,0),0)+IFERROR(VLOOKUP(A40,$S$6:$T$130,2,0),0)</f>
        <v>854</v>
      </c>
      <c r="G40" s="677">
        <f t="shared" si="10"/>
        <v>10.912343470483005</v>
      </c>
      <c r="H40" s="676">
        <f>IFERROR(VLOOKUP(A40,$W$5:$X$129,2,0),0)</f>
        <v>109</v>
      </c>
      <c r="I40" s="679">
        <f t="shared" si="5"/>
        <v>1.3927932532583695E-2</v>
      </c>
      <c r="J40" s="676">
        <f>IFERROR(VLOOKUP(A40,$Y$5:$AA$129,2,0),0)</f>
        <v>70</v>
      </c>
      <c r="K40" s="679">
        <f t="shared" si="6"/>
        <v>8.9445438282647581E-3</v>
      </c>
      <c r="L40" s="670">
        <f t="shared" si="1"/>
        <v>6387</v>
      </c>
      <c r="M40" s="669">
        <f t="shared" si="12"/>
        <v>81.612573473038594</v>
      </c>
      <c r="N40" s="668">
        <f t="shared" si="3"/>
        <v>1439</v>
      </c>
      <c r="O40" s="823">
        <v>154</v>
      </c>
      <c r="P40" s="822">
        <v>74617</v>
      </c>
      <c r="Q40" s="823">
        <v>154</v>
      </c>
      <c r="R40" s="822">
        <v>21425</v>
      </c>
      <c r="S40" s="823">
        <v>154</v>
      </c>
      <c r="T40" s="822">
        <v>1839</v>
      </c>
      <c r="U40" s="823">
        <v>172</v>
      </c>
      <c r="V40" s="822">
        <v>402</v>
      </c>
      <c r="W40" s="833">
        <v>172</v>
      </c>
      <c r="X40" s="6">
        <v>730</v>
      </c>
      <c r="Y40">
        <v>197</v>
      </c>
      <c r="Z40">
        <f t="shared" si="7"/>
        <v>109</v>
      </c>
      <c r="AA40" t="s">
        <v>360</v>
      </c>
      <c r="AB40">
        <v>74</v>
      </c>
      <c r="AC40" s="563">
        <v>35</v>
      </c>
    </row>
    <row r="41" spans="1:32" outlineLevel="2">
      <c r="A41" s="606">
        <v>890</v>
      </c>
      <c r="B41" s="605" t="s">
        <v>361</v>
      </c>
      <c r="C41" s="675">
        <v>23210</v>
      </c>
      <c r="D41" s="676">
        <f>VLOOKUP(A41,$O$6:$P$130,2,0)</f>
        <v>14856</v>
      </c>
      <c r="E41" s="677">
        <f t="shared" si="11"/>
        <v>64.006893580353292</v>
      </c>
      <c r="F41" s="678">
        <f>IFERROR(VLOOKUP(A41,$U$6:$V$130,2,0),0)+IFERROR(VLOOKUP(A41,$Q$6:$R$130,2,0),0)+IFERROR(VLOOKUP(A41,$S$6:$T$130,2,0),0)</f>
        <v>3394</v>
      </c>
      <c r="G41" s="677">
        <f t="shared" si="10"/>
        <v>14.623007324429125</v>
      </c>
      <c r="H41" s="676">
        <f>IFERROR(VLOOKUP(A41,$W$5:$X$129,2,0),0)</f>
        <v>406</v>
      </c>
      <c r="I41" s="679">
        <f t="shared" si="5"/>
        <v>1.7492460146488583E-2</v>
      </c>
      <c r="J41" s="676">
        <f>IFERROR(VLOOKUP(A41,$Y$5:$AA$129,2,0),0)</f>
        <v>127</v>
      </c>
      <c r="K41" s="679">
        <f t="shared" si="6"/>
        <v>5.4717794054286945E-3</v>
      </c>
      <c r="L41" s="670">
        <f t="shared" si="1"/>
        <v>18783</v>
      </c>
      <c r="M41" s="669">
        <f t="shared" si="12"/>
        <v>80.926324859974144</v>
      </c>
      <c r="N41" s="668">
        <f t="shared" si="3"/>
        <v>4427</v>
      </c>
      <c r="O41" s="823">
        <v>172</v>
      </c>
      <c r="P41" s="822">
        <v>37088</v>
      </c>
      <c r="Q41" s="823">
        <v>172</v>
      </c>
      <c r="R41" s="822">
        <v>30158</v>
      </c>
      <c r="S41" s="823">
        <v>172</v>
      </c>
      <c r="T41" s="822">
        <v>1895</v>
      </c>
      <c r="U41" s="823">
        <v>190</v>
      </c>
      <c r="V41" s="822">
        <v>15</v>
      </c>
      <c r="W41" s="833">
        <v>190</v>
      </c>
      <c r="X41" s="6">
        <v>220</v>
      </c>
      <c r="Y41">
        <v>206</v>
      </c>
      <c r="Z41">
        <f t="shared" si="7"/>
        <v>29</v>
      </c>
      <c r="AA41" t="s">
        <v>362</v>
      </c>
      <c r="AB41">
        <v>13</v>
      </c>
      <c r="AC41" s="563">
        <v>16</v>
      </c>
    </row>
    <row r="42" spans="1:32" outlineLevel="2">
      <c r="A42" s="607"/>
      <c r="B42" s="607" t="s">
        <v>363</v>
      </c>
      <c r="C42" s="590">
        <f>SUM(C43:C61)</f>
        <v>214806</v>
      </c>
      <c r="D42" s="591">
        <f>SUBTOTAL(9,D43:D61)</f>
        <v>145061</v>
      </c>
      <c r="E42" s="595">
        <f t="shared" si="11"/>
        <v>67.531167658259079</v>
      </c>
      <c r="F42" s="591">
        <f>SUM(F43:F61)</f>
        <v>37470</v>
      </c>
      <c r="G42" s="592">
        <f>F42/C42*100</f>
        <v>17.443646825507667</v>
      </c>
      <c r="H42" s="591">
        <f>SUM(H43:H61)</f>
        <v>4142</v>
      </c>
      <c r="I42" s="593">
        <f>H42/C42*100</f>
        <v>1.9282515385976182</v>
      </c>
      <c r="J42" s="591">
        <f>SUM(J43:J61)</f>
        <v>1678</v>
      </c>
      <c r="K42" s="593">
        <f>(J42/C42)*100</f>
        <v>0.78116998594080245</v>
      </c>
      <c r="L42" s="591">
        <f t="shared" si="1"/>
        <v>188351</v>
      </c>
      <c r="M42" s="592">
        <f t="shared" si="12"/>
        <v>87.684236008305163</v>
      </c>
      <c r="N42" s="594">
        <f t="shared" si="3"/>
        <v>26455</v>
      </c>
      <c r="O42" s="823">
        <v>190</v>
      </c>
      <c r="P42" s="822">
        <v>6229</v>
      </c>
      <c r="Q42" s="823">
        <v>190</v>
      </c>
      <c r="R42" s="822">
        <v>3263</v>
      </c>
      <c r="S42" s="823">
        <v>190</v>
      </c>
      <c r="T42" s="822">
        <v>164</v>
      </c>
      <c r="U42" s="823">
        <v>197</v>
      </c>
      <c r="V42" s="822">
        <v>29</v>
      </c>
      <c r="W42" s="833">
        <v>197</v>
      </c>
      <c r="X42" s="6">
        <v>258</v>
      </c>
      <c r="Y42">
        <v>209</v>
      </c>
      <c r="Z42">
        <f t="shared" si="7"/>
        <v>37</v>
      </c>
      <c r="AA42" t="s">
        <v>364</v>
      </c>
      <c r="AB42">
        <v>0</v>
      </c>
      <c r="AC42" s="563">
        <v>37</v>
      </c>
    </row>
    <row r="43" spans="1:32" outlineLevel="2">
      <c r="A43" s="606">
        <v>4</v>
      </c>
      <c r="B43" s="605" t="s">
        <v>299</v>
      </c>
      <c r="C43" s="675">
        <v>2775</v>
      </c>
      <c r="D43" s="676">
        <f>VLOOKUP(A43,$O$6:$P$130,2,0)</f>
        <v>1401</v>
      </c>
      <c r="E43" s="677">
        <f t="shared" si="11"/>
        <v>50.486486486486484</v>
      </c>
      <c r="F43" s="678">
        <f>IFERROR(VLOOKUP(A43,$U$6:$V$130,2,0),0)+IFERROR(VLOOKUP(A43,$Q$6:$R$130,2,0),0)+IFERROR(VLOOKUP(A43,$S$6:$T$130,2,0),0)</f>
        <v>266</v>
      </c>
      <c r="G43" s="677">
        <f t="shared" ref="G43:G61" si="13">(F43/C43)*100</f>
        <v>9.5855855855855854</v>
      </c>
      <c r="H43" s="676">
        <f>IFERROR(VLOOKUP(A43,$W$5:$X$129,2,0),0)</f>
        <v>37</v>
      </c>
      <c r="I43" s="679">
        <f t="shared" si="5"/>
        <v>1.3333333333333334E-2</v>
      </c>
      <c r="J43" s="676">
        <f>IFERROR(VLOOKUP(A43,$Y$5:$AA$129,2,0),0)</f>
        <v>71</v>
      </c>
      <c r="K43" s="679">
        <f t="shared" si="6"/>
        <v>2.5585585585585584E-2</v>
      </c>
      <c r="L43" s="670">
        <f t="shared" si="1"/>
        <v>1775</v>
      </c>
      <c r="M43" s="669">
        <f t="shared" si="12"/>
        <v>63.963963963963963</v>
      </c>
      <c r="N43" s="668">
        <f t="shared" si="3"/>
        <v>1000</v>
      </c>
      <c r="O43" s="823">
        <v>197</v>
      </c>
      <c r="P43" s="822">
        <v>11098</v>
      </c>
      <c r="Q43" s="823">
        <v>197</v>
      </c>
      <c r="R43" s="822">
        <v>2407</v>
      </c>
      <c r="S43" s="823">
        <v>197</v>
      </c>
      <c r="T43" s="822">
        <v>121</v>
      </c>
      <c r="U43" s="823">
        <v>206</v>
      </c>
      <c r="V43" s="822">
        <v>13</v>
      </c>
      <c r="W43" s="833">
        <v>206</v>
      </c>
      <c r="X43" s="6">
        <v>59</v>
      </c>
      <c r="Y43">
        <v>212</v>
      </c>
      <c r="Z43">
        <f t="shared" si="7"/>
        <v>903</v>
      </c>
      <c r="AA43" t="s">
        <v>365</v>
      </c>
      <c r="AB43">
        <v>336</v>
      </c>
      <c r="AC43" s="563">
        <v>567</v>
      </c>
    </row>
    <row r="44" spans="1:32" outlineLevel="2">
      <c r="A44" s="606">
        <v>42</v>
      </c>
      <c r="B44" s="608" t="s">
        <v>366</v>
      </c>
      <c r="C44" s="675">
        <v>27071</v>
      </c>
      <c r="D44" s="676">
        <f>VLOOKUP(A44,$O$6:$P$130,2,0)</f>
        <v>17115</v>
      </c>
      <c r="E44" s="677">
        <f t="shared" si="11"/>
        <v>63.222636769975246</v>
      </c>
      <c r="F44" s="678">
        <f>IFERROR(VLOOKUP(A44,$U$6:$V$130,2,0),0)+IFERROR(VLOOKUP(A44,$Q$6:$R$130,2,0),0)+IFERROR(VLOOKUP(A44,$S$6:$T$130,2,0),0)</f>
        <v>8840</v>
      </c>
      <c r="G44" s="677">
        <f t="shared" si="13"/>
        <v>32.654870525654758</v>
      </c>
      <c r="H44" s="676">
        <f>IFERROR(VLOOKUP(A44,$W$5:$X$129,2,0),0)</f>
        <v>487</v>
      </c>
      <c r="I44" s="679">
        <f t="shared" si="5"/>
        <v>1.798973070813786E-2</v>
      </c>
      <c r="J44" s="676">
        <f>IFERROR(VLOOKUP(A44,$Y$5:$AA$129,2,0),0)</f>
        <v>223</v>
      </c>
      <c r="K44" s="679">
        <f t="shared" si="6"/>
        <v>8.2375974289830445E-3</v>
      </c>
      <c r="L44" s="670">
        <f t="shared" si="1"/>
        <v>26665</v>
      </c>
      <c r="M44" s="669">
        <f t="shared" si="12"/>
        <v>98.500240109342101</v>
      </c>
      <c r="N44" s="668">
        <f t="shared" si="3"/>
        <v>406</v>
      </c>
      <c r="O44" s="823">
        <v>206</v>
      </c>
      <c r="P44" s="822">
        <v>2805</v>
      </c>
      <c r="Q44" s="823">
        <v>206</v>
      </c>
      <c r="R44" s="822">
        <v>584</v>
      </c>
      <c r="S44" s="823">
        <v>206</v>
      </c>
      <c r="T44" s="822">
        <v>35</v>
      </c>
      <c r="U44" s="823">
        <v>209</v>
      </c>
      <c r="V44" s="822">
        <v>25</v>
      </c>
      <c r="W44" s="833">
        <v>209</v>
      </c>
      <c r="X44" s="6">
        <v>285</v>
      </c>
      <c r="Y44">
        <v>234</v>
      </c>
      <c r="Z44">
        <f t="shared" si="7"/>
        <v>177</v>
      </c>
      <c r="AA44" t="s">
        <v>367</v>
      </c>
      <c r="AB44">
        <v>149</v>
      </c>
      <c r="AC44" s="563">
        <v>28</v>
      </c>
    </row>
    <row r="45" spans="1:32" outlineLevel="2">
      <c r="A45" s="606">
        <v>44</v>
      </c>
      <c r="B45" s="605" t="s">
        <v>315</v>
      </c>
      <c r="C45" s="675">
        <v>7230</v>
      </c>
      <c r="D45" s="676">
        <f>VLOOKUP(A45,$O$6:$P$130,2,0)</f>
        <v>5487</v>
      </c>
      <c r="E45" s="677">
        <f t="shared" si="11"/>
        <v>75.892116182572607</v>
      </c>
      <c r="F45" s="678">
        <f>IFERROR(VLOOKUP(A45,$U$6:$V$130,2,0),0)+IFERROR(VLOOKUP(A45,$Q$6:$R$130,2,0),0)+IFERROR(VLOOKUP(A45,$S$6:$T$130,2,0),0)</f>
        <v>1214</v>
      </c>
      <c r="G45" s="677">
        <f t="shared" si="13"/>
        <v>16.791147994467494</v>
      </c>
      <c r="H45" s="676">
        <f>IFERROR(VLOOKUP(A45,$W$5:$X$129,2,0),0)</f>
        <v>85</v>
      </c>
      <c r="I45" s="679">
        <f t="shared" si="5"/>
        <v>1.1756569847856155E-2</v>
      </c>
      <c r="J45" s="676">
        <f>IFERROR(VLOOKUP(A45,$Y$5:$AA$129,2,0),0)</f>
        <v>33</v>
      </c>
      <c r="K45" s="679">
        <f t="shared" si="6"/>
        <v>4.5643153526970957E-3</v>
      </c>
      <c r="L45" s="670">
        <f t="shared" si="1"/>
        <v>6819</v>
      </c>
      <c r="M45" s="669">
        <f t="shared" si="12"/>
        <v>94.315352697095435</v>
      </c>
      <c r="N45" s="668">
        <f t="shared" si="3"/>
        <v>411</v>
      </c>
      <c r="O45" s="823">
        <v>209</v>
      </c>
      <c r="P45" s="822">
        <v>13546</v>
      </c>
      <c r="Q45" s="823">
        <v>209</v>
      </c>
      <c r="R45" s="822">
        <v>2987</v>
      </c>
      <c r="S45" s="823">
        <v>209</v>
      </c>
      <c r="T45" s="822">
        <v>130</v>
      </c>
      <c r="U45" s="823">
        <v>212</v>
      </c>
      <c r="V45" s="822">
        <v>209</v>
      </c>
      <c r="W45" s="833">
        <v>212</v>
      </c>
      <c r="X45" s="6">
        <v>959</v>
      </c>
      <c r="Y45">
        <v>237</v>
      </c>
      <c r="Z45">
        <f t="shared" si="7"/>
        <v>95</v>
      </c>
      <c r="AA45" t="s">
        <v>368</v>
      </c>
      <c r="AB45">
        <v>37</v>
      </c>
      <c r="AC45" s="563">
        <v>58</v>
      </c>
    </row>
    <row r="46" spans="1:32" outlineLevel="2">
      <c r="A46" s="606">
        <v>59</v>
      </c>
      <c r="B46" s="605" t="s">
        <v>323</v>
      </c>
      <c r="C46" s="675">
        <v>5241</v>
      </c>
      <c r="D46" s="676">
        <f>VLOOKUP(A46,$O$6:$P$130,2,0)</f>
        <v>2754</v>
      </c>
      <c r="E46" s="677">
        <f t="shared" si="11"/>
        <v>52.54722381224957</v>
      </c>
      <c r="F46" s="678">
        <f>IFERROR(VLOOKUP(A46,$U$6:$V$130,2,0),0)+IFERROR(VLOOKUP(A46,$Q$6:$R$130,2,0),0)+IFERROR(VLOOKUP(A46,$S$6:$T$130,2,0),0)</f>
        <v>950</v>
      </c>
      <c r="G46" s="677">
        <f t="shared" si="13"/>
        <v>18.126311772562488</v>
      </c>
      <c r="H46" s="676">
        <f>IFERROR(VLOOKUP(A46,$W$5:$X$129,2,0),0)</f>
        <v>89</v>
      </c>
      <c r="I46" s="679">
        <f t="shared" si="5"/>
        <v>1.6981492081663805E-2</v>
      </c>
      <c r="J46" s="676">
        <f>IFERROR(VLOOKUP(A46,$Y$5:$AA$129,2,0),0)</f>
        <v>24</v>
      </c>
      <c r="K46" s="679">
        <f t="shared" si="6"/>
        <v>4.5792787635947334E-3</v>
      </c>
      <c r="L46" s="670">
        <f t="shared" si="1"/>
        <v>3817</v>
      </c>
      <c r="M46" s="669">
        <f t="shared" si="12"/>
        <v>72.829612669337919</v>
      </c>
      <c r="N46" s="668">
        <f t="shared" si="3"/>
        <v>1424</v>
      </c>
      <c r="O46" s="823">
        <v>212</v>
      </c>
      <c r="P46" s="822">
        <v>16857</v>
      </c>
      <c r="Q46" s="823">
        <v>212</v>
      </c>
      <c r="R46" s="822">
        <v>45696</v>
      </c>
      <c r="S46" s="823">
        <v>212</v>
      </c>
      <c r="T46" s="822">
        <v>2257</v>
      </c>
      <c r="U46" s="823">
        <v>234</v>
      </c>
      <c r="V46" s="822">
        <v>30</v>
      </c>
      <c r="W46" s="833">
        <v>234</v>
      </c>
      <c r="X46" s="6">
        <v>383</v>
      </c>
      <c r="Y46">
        <v>240</v>
      </c>
      <c r="Z46">
        <f t="shared" si="7"/>
        <v>89</v>
      </c>
      <c r="AA46" t="s">
        <v>369</v>
      </c>
      <c r="AB46">
        <v>56</v>
      </c>
      <c r="AC46" s="563">
        <v>33</v>
      </c>
    </row>
    <row r="47" spans="1:32" outlineLevel="2">
      <c r="A47" s="606">
        <v>113</v>
      </c>
      <c r="B47" s="605" t="s">
        <v>335</v>
      </c>
      <c r="C47" s="675">
        <v>9679</v>
      </c>
      <c r="D47" s="676">
        <f>VLOOKUP(A47,$O$6:$P$130,2,0)</f>
        <v>5908</v>
      </c>
      <c r="E47" s="677">
        <f t="shared" si="11"/>
        <v>61.0393635706168</v>
      </c>
      <c r="F47" s="678">
        <f>IFERROR(VLOOKUP(A47,$U$6:$V$130,2,0),0)+IFERROR(VLOOKUP(A47,$Q$6:$R$130,2,0),0)+IFERROR(VLOOKUP(A47,$S$6:$T$130,2,0),0)</f>
        <v>1895</v>
      </c>
      <c r="G47" s="677">
        <f t="shared" si="13"/>
        <v>19.57846885008782</v>
      </c>
      <c r="H47" s="676">
        <f>IFERROR(VLOOKUP(A47,$W$5:$X$129,2,0),0)</f>
        <v>110</v>
      </c>
      <c r="I47" s="679">
        <f t="shared" si="5"/>
        <v>1.1364810414298997E-2</v>
      </c>
      <c r="J47" s="676">
        <f>IFERROR(VLOOKUP(A47,$Y$5:$AA$129,2,0),0)</f>
        <v>46</v>
      </c>
      <c r="K47" s="679">
        <f t="shared" si="6"/>
        <v>4.7525570823432174E-3</v>
      </c>
      <c r="L47" s="670">
        <f t="shared" si="1"/>
        <v>7959</v>
      </c>
      <c r="M47" s="669">
        <f t="shared" si="12"/>
        <v>82.229569170368833</v>
      </c>
      <c r="N47" s="668">
        <f t="shared" si="3"/>
        <v>1720</v>
      </c>
      <c r="O47" s="823">
        <v>234</v>
      </c>
      <c r="P47" s="822">
        <v>19732</v>
      </c>
      <c r="Q47" s="823">
        <v>234</v>
      </c>
      <c r="R47" s="822">
        <v>2665</v>
      </c>
      <c r="S47" s="823">
        <v>234</v>
      </c>
      <c r="T47" s="822">
        <v>622</v>
      </c>
      <c r="U47" s="823">
        <v>237</v>
      </c>
      <c r="V47" s="822">
        <v>60</v>
      </c>
      <c r="W47" s="833">
        <v>237</v>
      </c>
      <c r="X47" s="6">
        <v>216</v>
      </c>
      <c r="Y47">
        <v>250</v>
      </c>
      <c r="Z47">
        <f t="shared" si="7"/>
        <v>200</v>
      </c>
      <c r="AA47" t="s">
        <v>314</v>
      </c>
      <c r="AB47">
        <v>185</v>
      </c>
      <c r="AC47" s="563">
        <v>15</v>
      </c>
    </row>
    <row r="48" spans="1:32" outlineLevel="2">
      <c r="A48" s="606">
        <v>125</v>
      </c>
      <c r="B48" s="605" t="s">
        <v>338</v>
      </c>
      <c r="C48" s="675">
        <v>8558</v>
      </c>
      <c r="D48" s="676">
        <f>VLOOKUP(A48,$O$6:$P$130,2,0)</f>
        <v>6604</v>
      </c>
      <c r="E48" s="677">
        <f t="shared" si="11"/>
        <v>77.167562514606217</v>
      </c>
      <c r="F48" s="678">
        <f>IFERROR(VLOOKUP(A48,$U$6:$V$130,2,0),0)+IFERROR(VLOOKUP(A48,$Q$6:$R$130,2,0),0)+IFERROR(VLOOKUP(A48,$S$6:$T$130,2,0),0)</f>
        <v>678</v>
      </c>
      <c r="G48" s="677">
        <f t="shared" si="13"/>
        <v>7.9224117784529096</v>
      </c>
      <c r="H48" s="676">
        <f>IFERROR(VLOOKUP(A48,$W$5:$X$129,2,0),0)</f>
        <v>128</v>
      </c>
      <c r="I48" s="679">
        <f t="shared" si="5"/>
        <v>1.4956765599439122E-2</v>
      </c>
      <c r="J48" s="676">
        <f>IFERROR(VLOOKUP(A48,$Y$5:$AA$129,2,0),0)</f>
        <v>51</v>
      </c>
      <c r="K48" s="679">
        <f t="shared" si="6"/>
        <v>5.9593362935265251E-3</v>
      </c>
      <c r="L48" s="670">
        <f t="shared" si="1"/>
        <v>7461</v>
      </c>
      <c r="M48" s="669">
        <f t="shared" si="12"/>
        <v>87.181584482355689</v>
      </c>
      <c r="N48" s="668">
        <f t="shared" si="3"/>
        <v>1097</v>
      </c>
      <c r="O48" s="823">
        <v>237</v>
      </c>
      <c r="P48" s="822">
        <v>6289</v>
      </c>
      <c r="Q48" s="823">
        <v>237</v>
      </c>
      <c r="R48" s="822">
        <v>13178</v>
      </c>
      <c r="S48" s="823">
        <v>237</v>
      </c>
      <c r="T48" s="822">
        <v>915</v>
      </c>
      <c r="U48" s="823">
        <v>240</v>
      </c>
      <c r="V48" s="822">
        <v>5</v>
      </c>
      <c r="W48" s="833">
        <v>240</v>
      </c>
      <c r="X48" s="6">
        <v>251</v>
      </c>
      <c r="Y48">
        <v>148</v>
      </c>
      <c r="Z48">
        <f t="shared" si="7"/>
        <v>268</v>
      </c>
      <c r="AA48" t="s">
        <v>370</v>
      </c>
      <c r="AB48">
        <v>150</v>
      </c>
      <c r="AC48" s="563">
        <v>118</v>
      </c>
    </row>
    <row r="49" spans="1:29" outlineLevel="2">
      <c r="A49" s="606">
        <v>138</v>
      </c>
      <c r="B49" s="605" t="s">
        <v>344</v>
      </c>
      <c r="C49" s="675">
        <v>15889</v>
      </c>
      <c r="D49" s="676">
        <f>VLOOKUP(A49,$O$6:$P$130,2,0)</f>
        <v>10926</v>
      </c>
      <c r="E49" s="677">
        <f t="shared" si="11"/>
        <v>68.764554094027318</v>
      </c>
      <c r="F49" s="678">
        <f>IFERROR(VLOOKUP(A49,$U$6:$V$130,2,0),0)+IFERROR(VLOOKUP(A49,$Q$6:$R$130,2,0),0)+IFERROR(VLOOKUP(A49,$S$6:$T$130,2,0),0)</f>
        <v>2375</v>
      </c>
      <c r="G49" s="677">
        <f t="shared" si="13"/>
        <v>14.947447919944615</v>
      </c>
      <c r="H49" s="676">
        <f>IFERROR(VLOOKUP(A49,$W$5:$X$129,2,0),0)</f>
        <v>315</v>
      </c>
      <c r="I49" s="679">
        <f t="shared" si="5"/>
        <v>1.9825036188558121E-2</v>
      </c>
      <c r="J49" s="676">
        <f>IFERROR(VLOOKUP(A49,$Y$5:$AA$129,2,0),0)</f>
        <v>136</v>
      </c>
      <c r="K49" s="679">
        <f t="shared" si="6"/>
        <v>8.5593807036314432E-3</v>
      </c>
      <c r="L49" s="670">
        <f t="shared" si="1"/>
        <v>13752</v>
      </c>
      <c r="M49" s="669">
        <f t="shared" si="12"/>
        <v>86.550443703190894</v>
      </c>
      <c r="N49" s="668">
        <f t="shared" si="3"/>
        <v>2137</v>
      </c>
      <c r="O49" s="823">
        <v>240</v>
      </c>
      <c r="P49" s="822">
        <v>6903</v>
      </c>
      <c r="Q49" s="823">
        <v>240</v>
      </c>
      <c r="R49" s="822">
        <v>1680</v>
      </c>
      <c r="S49" s="823">
        <v>240</v>
      </c>
      <c r="T49" s="822">
        <v>109</v>
      </c>
      <c r="U49" s="823">
        <v>250</v>
      </c>
      <c r="V49" s="822">
        <v>43</v>
      </c>
      <c r="W49" s="833">
        <v>250</v>
      </c>
      <c r="X49" s="6">
        <v>673</v>
      </c>
      <c r="Y49">
        <v>697</v>
      </c>
      <c r="Z49">
        <f t="shared" si="7"/>
        <v>244</v>
      </c>
      <c r="AA49" t="s">
        <v>371</v>
      </c>
      <c r="AB49">
        <v>138</v>
      </c>
      <c r="AC49" s="563">
        <v>106</v>
      </c>
    </row>
    <row r="50" spans="1:29" outlineLevel="2">
      <c r="A50" s="606">
        <v>234</v>
      </c>
      <c r="B50" s="605" t="s">
        <v>367</v>
      </c>
      <c r="C50" s="675">
        <v>23749</v>
      </c>
      <c r="D50" s="676">
        <f>VLOOKUP(A50,$O$6:$P$130,2,0)</f>
        <v>19732</v>
      </c>
      <c r="E50" s="677">
        <f t="shared" si="11"/>
        <v>83.085603604362291</v>
      </c>
      <c r="F50" s="678">
        <f>IFERROR(VLOOKUP(A50,$U$6:$V$130,2,0),0)+IFERROR(VLOOKUP(A50,$Q$6:$R$130,2,0),0)+IFERROR(VLOOKUP(A50,$S$6:$T$130,2,0),0)</f>
        <v>3317</v>
      </c>
      <c r="G50" s="677">
        <f t="shared" si="13"/>
        <v>13.966903869636615</v>
      </c>
      <c r="H50" s="676">
        <f>IFERROR(VLOOKUP(A50,$W$5:$X$129,2,0),0)</f>
        <v>383</v>
      </c>
      <c r="I50" s="679">
        <f t="shared" si="5"/>
        <v>1.6126994820834562E-2</v>
      </c>
      <c r="J50" s="676">
        <f>IFERROR(VLOOKUP(A50,$Y$5:$AA$129,2,0),0)</f>
        <v>177</v>
      </c>
      <c r="K50" s="679">
        <f t="shared" si="6"/>
        <v>7.4529453871741971E-3</v>
      </c>
      <c r="L50" s="670">
        <f t="shared" si="1"/>
        <v>23609</v>
      </c>
      <c r="M50" s="669">
        <f t="shared" si="12"/>
        <v>99.410501494799774</v>
      </c>
      <c r="N50" s="668">
        <f t="shared" si="3"/>
        <v>140</v>
      </c>
      <c r="O50" s="823">
        <v>250</v>
      </c>
      <c r="P50" s="822">
        <v>46217</v>
      </c>
      <c r="Q50" s="823">
        <v>250</v>
      </c>
      <c r="R50" s="822">
        <v>8976</v>
      </c>
      <c r="S50" s="823">
        <v>250</v>
      </c>
      <c r="T50" s="822">
        <v>619</v>
      </c>
      <c r="U50" s="823">
        <v>264</v>
      </c>
      <c r="V50" s="822">
        <v>35</v>
      </c>
      <c r="W50" s="833">
        <v>264</v>
      </c>
      <c r="X50" s="6">
        <v>114</v>
      </c>
      <c r="Y50">
        <v>266</v>
      </c>
      <c r="Z50">
        <f t="shared" si="7"/>
        <v>1498</v>
      </c>
      <c r="AA50" t="s">
        <v>372</v>
      </c>
      <c r="AB50">
        <v>420</v>
      </c>
      <c r="AC50" s="563">
        <v>1078</v>
      </c>
    </row>
    <row r="51" spans="1:29" outlineLevel="2">
      <c r="A51" s="606">
        <v>240</v>
      </c>
      <c r="B51" s="605" t="s">
        <v>369</v>
      </c>
      <c r="C51" s="675">
        <v>12432</v>
      </c>
      <c r="D51" s="676">
        <f>VLOOKUP(A51,$O$6:$P$130,2,0)</f>
        <v>6903</v>
      </c>
      <c r="E51" s="677">
        <f t="shared" si="11"/>
        <v>55.526061776061773</v>
      </c>
      <c r="F51" s="678">
        <f>IFERROR(VLOOKUP(A51,$U$6:$V$130,2,0),0)+IFERROR(VLOOKUP(A51,$Q$6:$R$130,2,0),0)+IFERROR(VLOOKUP(A51,$S$6:$T$130,2,0),0)</f>
        <v>1794</v>
      </c>
      <c r="G51" s="677">
        <f t="shared" si="13"/>
        <v>14.430501930501929</v>
      </c>
      <c r="H51" s="676">
        <f>IFERROR(VLOOKUP(A51,$W$5:$X$129,2,0),0)</f>
        <v>251</v>
      </c>
      <c r="I51" s="679">
        <f t="shared" si="5"/>
        <v>2.0189832689832689E-2</v>
      </c>
      <c r="J51" s="676">
        <f>IFERROR(VLOOKUP(A51,$Y$5:$AA$129,2,0),0)</f>
        <v>89</v>
      </c>
      <c r="K51" s="679">
        <f t="shared" si="6"/>
        <v>7.1589446589446588E-3</v>
      </c>
      <c r="L51" s="670">
        <f t="shared" si="1"/>
        <v>9037</v>
      </c>
      <c r="M51" s="669">
        <f t="shared" si="12"/>
        <v>72.691441441441441</v>
      </c>
      <c r="N51" s="668">
        <f t="shared" si="3"/>
        <v>3395</v>
      </c>
      <c r="O51" s="823">
        <v>264</v>
      </c>
      <c r="P51" s="822">
        <v>2342</v>
      </c>
      <c r="Q51" s="823">
        <v>264</v>
      </c>
      <c r="R51" s="822">
        <v>6371</v>
      </c>
      <c r="S51" s="823">
        <v>264</v>
      </c>
      <c r="T51" s="822">
        <v>315</v>
      </c>
      <c r="U51" s="823">
        <v>266</v>
      </c>
      <c r="V51" s="822">
        <v>759</v>
      </c>
      <c r="W51" s="833">
        <v>266</v>
      </c>
      <c r="X51" s="6">
        <v>3139</v>
      </c>
      <c r="Y51">
        <v>264</v>
      </c>
      <c r="Z51">
        <f t="shared" ref="Z51:Z70" si="14">AB51+AC51</f>
        <v>24</v>
      </c>
      <c r="AA51" s="303" t="s">
        <v>373</v>
      </c>
      <c r="AB51" s="303">
        <v>0</v>
      </c>
      <c r="AC51" s="563">
        <v>24</v>
      </c>
    </row>
    <row r="52" spans="1:29" outlineLevel="2">
      <c r="A52" s="606">
        <v>284</v>
      </c>
      <c r="B52" s="605" t="s">
        <v>374</v>
      </c>
      <c r="C52" s="675">
        <v>21243</v>
      </c>
      <c r="D52" s="676">
        <f>VLOOKUP(A52,$O$6:$P$130,2,0)</f>
        <v>18223</v>
      </c>
      <c r="E52" s="677">
        <f t="shared" si="11"/>
        <v>85.78355222896954</v>
      </c>
      <c r="F52" s="678">
        <f>IFERROR(VLOOKUP(A52,$U$6:$V$130,2,0),0)+IFERROR(VLOOKUP(A52,$Q$6:$R$130,2,0),0)+IFERROR(VLOOKUP(A52,$S$6:$T$130,2,0),0)</f>
        <v>3040</v>
      </c>
      <c r="G52" s="677">
        <f t="shared" si="13"/>
        <v>14.310596431765758</v>
      </c>
      <c r="H52" s="676">
        <f>IFERROR(VLOOKUP(A52,$W$5:$X$129,2,0),0)</f>
        <v>625</v>
      </c>
      <c r="I52" s="679">
        <f t="shared" si="5"/>
        <v>2.9421456479781574E-2</v>
      </c>
      <c r="J52" s="676">
        <f>IFERROR(VLOOKUP(A52,$Y$5:$AA$129,2,0),0)</f>
        <v>290</v>
      </c>
      <c r="K52" s="679">
        <f t="shared" si="6"/>
        <v>1.3651555806618651E-2</v>
      </c>
      <c r="L52" s="670">
        <f t="shared" si="1"/>
        <v>22178</v>
      </c>
      <c r="M52" s="669">
        <f t="shared" si="12"/>
        <v>100</v>
      </c>
      <c r="N52" s="668">
        <f t="shared" si="3"/>
        <v>-935</v>
      </c>
      <c r="O52" s="823">
        <v>266</v>
      </c>
      <c r="P52" s="822">
        <v>15187</v>
      </c>
      <c r="Q52" s="823">
        <v>266</v>
      </c>
      <c r="R52" s="822">
        <v>171646</v>
      </c>
      <c r="S52" s="823">
        <v>266</v>
      </c>
      <c r="T52" s="822">
        <v>7000</v>
      </c>
      <c r="U52" s="823">
        <v>282</v>
      </c>
      <c r="V52" s="822">
        <v>34</v>
      </c>
      <c r="W52" s="833">
        <v>282</v>
      </c>
      <c r="X52" s="6">
        <v>547</v>
      </c>
      <c r="Y52">
        <v>282</v>
      </c>
      <c r="Z52">
        <f t="shared" si="14"/>
        <v>372</v>
      </c>
      <c r="AA52" t="s">
        <v>375</v>
      </c>
      <c r="AB52">
        <v>107</v>
      </c>
      <c r="AC52" s="563">
        <v>265</v>
      </c>
    </row>
    <row r="53" spans="1:29" outlineLevel="2">
      <c r="A53" s="606">
        <v>306</v>
      </c>
      <c r="B53" s="605" t="s">
        <v>376</v>
      </c>
      <c r="C53" s="675">
        <v>5725</v>
      </c>
      <c r="D53" s="676">
        <f>VLOOKUP(A53,$O$6:$P$130,2,0)</f>
        <v>3566</v>
      </c>
      <c r="E53" s="677">
        <f t="shared" si="11"/>
        <v>62.288209606986896</v>
      </c>
      <c r="F53" s="678">
        <f>IFERROR(VLOOKUP(A53,$U$6:$V$130,2,0),0)+IFERROR(VLOOKUP(A53,$Q$6:$R$130,2,0),0)+IFERROR(VLOOKUP(A53,$S$6:$T$130,2,0),0)</f>
        <v>923</v>
      </c>
      <c r="G53" s="677">
        <f t="shared" si="13"/>
        <v>16.122270742358076</v>
      </c>
      <c r="H53" s="676">
        <f>IFERROR(VLOOKUP(A53,$W$5:$X$129,2,0),0)</f>
        <v>97</v>
      </c>
      <c r="I53" s="679">
        <f t="shared" si="5"/>
        <v>1.6943231441048034E-2</v>
      </c>
      <c r="J53" s="676">
        <f>IFERROR(VLOOKUP(A53,$Y$5:$AA$129,2,0),0)</f>
        <v>29</v>
      </c>
      <c r="K53" s="679">
        <f t="shared" si="6"/>
        <v>5.0655021834061136E-3</v>
      </c>
      <c r="L53" s="670">
        <f t="shared" si="1"/>
        <v>4615</v>
      </c>
      <c r="M53" s="669">
        <f t="shared" si="12"/>
        <v>80.611353711790386</v>
      </c>
      <c r="N53" s="668">
        <f t="shared" si="3"/>
        <v>1110</v>
      </c>
      <c r="O53" s="823">
        <v>282</v>
      </c>
      <c r="P53" s="822">
        <v>7685</v>
      </c>
      <c r="Q53" s="823">
        <v>282</v>
      </c>
      <c r="R53" s="822">
        <v>6270</v>
      </c>
      <c r="S53" s="823">
        <v>282</v>
      </c>
      <c r="T53" s="822">
        <v>371</v>
      </c>
      <c r="U53" s="823">
        <v>284</v>
      </c>
      <c r="V53" s="822">
        <v>19</v>
      </c>
      <c r="W53" s="833">
        <v>284</v>
      </c>
      <c r="X53" s="6">
        <v>625</v>
      </c>
      <c r="Y53">
        <v>284</v>
      </c>
      <c r="Z53">
        <f t="shared" si="14"/>
        <v>290</v>
      </c>
      <c r="AA53" t="s">
        <v>374</v>
      </c>
      <c r="AB53">
        <v>110</v>
      </c>
      <c r="AC53" s="563">
        <v>180</v>
      </c>
    </row>
    <row r="54" spans="1:29" outlineLevel="2">
      <c r="A54" s="606">
        <v>347</v>
      </c>
      <c r="B54" s="605" t="s">
        <v>377</v>
      </c>
      <c r="C54" s="675">
        <v>5564</v>
      </c>
      <c r="D54" s="676">
        <f>VLOOKUP(A54,$O$6:$P$130,2,0)</f>
        <v>3482</v>
      </c>
      <c r="E54" s="677">
        <f t="shared" si="11"/>
        <v>62.580877066858378</v>
      </c>
      <c r="F54" s="678">
        <f>IFERROR(VLOOKUP(A54,$U$6:$V$130,2,0),0)+IFERROR(VLOOKUP(A54,$Q$6:$R$130,2,0),0)+IFERROR(VLOOKUP(A54,$S$6:$T$130,2,0),0)</f>
        <v>722</v>
      </c>
      <c r="G54" s="677">
        <f t="shared" si="13"/>
        <v>12.976276060388209</v>
      </c>
      <c r="H54" s="676">
        <f>IFERROR(VLOOKUP(A54,$W$5:$X$129,2,0),0)</f>
        <v>95</v>
      </c>
      <c r="I54" s="679">
        <f t="shared" si="5"/>
        <v>1.7074047447879225E-2</v>
      </c>
      <c r="J54" s="676">
        <f>IFERROR(VLOOKUP(A54,$Y$5:$AA$129,2,0),0)</f>
        <v>31</v>
      </c>
      <c r="K54" s="679">
        <f t="shared" si="6"/>
        <v>5.5715312724658522E-3</v>
      </c>
      <c r="L54" s="670">
        <f t="shared" si="1"/>
        <v>4330</v>
      </c>
      <c r="M54" s="669">
        <f t="shared" si="12"/>
        <v>77.821710999281095</v>
      </c>
      <c r="N54" s="668">
        <f t="shared" si="3"/>
        <v>1234</v>
      </c>
      <c r="O54" s="823">
        <v>284</v>
      </c>
      <c r="P54" s="822">
        <v>18223</v>
      </c>
      <c r="Q54" s="823">
        <v>284</v>
      </c>
      <c r="R54" s="822">
        <v>2723</v>
      </c>
      <c r="S54" s="823">
        <v>284</v>
      </c>
      <c r="T54" s="822">
        <v>298</v>
      </c>
      <c r="U54" s="823">
        <v>306</v>
      </c>
      <c r="V54" s="822">
        <v>6</v>
      </c>
      <c r="W54" s="833">
        <v>306</v>
      </c>
      <c r="X54" s="6">
        <v>97</v>
      </c>
      <c r="Y54">
        <v>306</v>
      </c>
      <c r="Z54">
        <f t="shared" si="14"/>
        <v>29</v>
      </c>
      <c r="AA54" t="s">
        <v>376</v>
      </c>
      <c r="AB54">
        <v>16</v>
      </c>
      <c r="AC54" s="563">
        <v>13</v>
      </c>
    </row>
    <row r="55" spans="1:29" outlineLevel="2">
      <c r="A55" s="606">
        <v>411</v>
      </c>
      <c r="B55" s="605" t="s">
        <v>378</v>
      </c>
      <c r="C55" s="675">
        <v>10313</v>
      </c>
      <c r="D55" s="676">
        <f>VLOOKUP(A55,$O$6:$P$130,2,0)</f>
        <v>7453</v>
      </c>
      <c r="E55" s="677">
        <f t="shared" si="11"/>
        <v>72.268011247939484</v>
      </c>
      <c r="F55" s="678">
        <f>IFERROR(VLOOKUP(A55,$U$6:$V$130,2,0),0)+IFERROR(VLOOKUP(A55,$Q$6:$R$130,2,0),0)+IFERROR(VLOOKUP(A55,$S$6:$T$130,2,0),0)</f>
        <v>1147</v>
      </c>
      <c r="G55" s="677">
        <f t="shared" si="13"/>
        <v>11.121884999515174</v>
      </c>
      <c r="H55" s="676">
        <f>IFERROR(VLOOKUP(A55,$W$5:$X$129,2,0),0)</f>
        <v>206</v>
      </c>
      <c r="I55" s="679">
        <f t="shared" si="5"/>
        <v>1.9974789101134489E-2</v>
      </c>
      <c r="J55" s="676">
        <f>IFERROR(VLOOKUP(A55,$Y$5:$AA$129,2,0),0)</f>
        <v>69</v>
      </c>
      <c r="K55" s="679">
        <f t="shared" si="6"/>
        <v>6.6905846989236883E-3</v>
      </c>
      <c r="L55" s="670">
        <f t="shared" si="1"/>
        <v>8875</v>
      </c>
      <c r="M55" s="669">
        <f t="shared" si="12"/>
        <v>86.056433627460493</v>
      </c>
      <c r="N55" s="668">
        <f t="shared" si="3"/>
        <v>1438</v>
      </c>
      <c r="O55" s="823">
        <v>306</v>
      </c>
      <c r="P55" s="822">
        <v>3566</v>
      </c>
      <c r="Q55" s="823">
        <v>306</v>
      </c>
      <c r="R55" s="822">
        <v>825</v>
      </c>
      <c r="S55" s="823">
        <v>306</v>
      </c>
      <c r="T55" s="822">
        <v>92</v>
      </c>
      <c r="U55" s="823">
        <v>308</v>
      </c>
      <c r="V55" s="822">
        <v>190</v>
      </c>
      <c r="W55" s="833">
        <v>308</v>
      </c>
      <c r="X55" s="6">
        <v>407</v>
      </c>
      <c r="Y55">
        <v>308</v>
      </c>
      <c r="Z55">
        <f t="shared" si="14"/>
        <v>409</v>
      </c>
      <c r="AA55" t="s">
        <v>379</v>
      </c>
      <c r="AB55">
        <v>145</v>
      </c>
      <c r="AC55" s="563">
        <v>264</v>
      </c>
    </row>
    <row r="56" spans="1:29" outlineLevel="2">
      <c r="A56" s="606">
        <v>501</v>
      </c>
      <c r="B56" s="605" t="s">
        <v>380</v>
      </c>
      <c r="C56" s="675">
        <v>3211</v>
      </c>
      <c r="D56" s="676">
        <f>VLOOKUP(A56,$O$6:$P$130,2,0)</f>
        <v>1728</v>
      </c>
      <c r="E56" s="677">
        <f t="shared" si="11"/>
        <v>53.815010900031147</v>
      </c>
      <c r="F56" s="678">
        <f>IFERROR(VLOOKUP(A56,$U$6:$V$130,2,0),0)+IFERROR(VLOOKUP(A56,$Q$6:$R$130,2,0),0)+IFERROR(VLOOKUP(A56,$S$6:$T$130,2,0),0)</f>
        <v>241</v>
      </c>
      <c r="G56" s="677">
        <f t="shared" si="13"/>
        <v>7.5054500155714727</v>
      </c>
      <c r="H56" s="676">
        <f>IFERROR(VLOOKUP(A56,$W$5:$X$129,2,0),0)</f>
        <v>53</v>
      </c>
      <c r="I56" s="679">
        <f t="shared" si="5"/>
        <v>1.6505761445032699E-2</v>
      </c>
      <c r="J56" s="676">
        <f>IFERROR(VLOOKUP(A56,$Y$5:$AA$129,2,0),0)</f>
        <v>36</v>
      </c>
      <c r="K56" s="679">
        <f t="shared" si="6"/>
        <v>1.1211460604173155E-2</v>
      </c>
      <c r="L56" s="670">
        <f t="shared" si="1"/>
        <v>2058</v>
      </c>
      <c r="M56" s="669">
        <f t="shared" si="12"/>
        <v>64.092183120523202</v>
      </c>
      <c r="N56" s="668">
        <f t="shared" si="3"/>
        <v>1153</v>
      </c>
      <c r="O56" s="823">
        <v>308</v>
      </c>
      <c r="P56" s="822">
        <v>13965</v>
      </c>
      <c r="Q56" s="823">
        <v>308</v>
      </c>
      <c r="R56" s="822">
        <v>33597</v>
      </c>
      <c r="S56" s="823">
        <v>308</v>
      </c>
      <c r="T56" s="822">
        <v>1551</v>
      </c>
      <c r="U56" s="823">
        <v>310</v>
      </c>
      <c r="V56" s="822">
        <v>10</v>
      </c>
      <c r="W56" s="833">
        <v>310</v>
      </c>
      <c r="X56" s="6">
        <v>128</v>
      </c>
      <c r="Y56">
        <v>310</v>
      </c>
      <c r="Z56">
        <f t="shared" si="14"/>
        <v>159</v>
      </c>
      <c r="AA56" t="s">
        <v>381</v>
      </c>
      <c r="AB56">
        <v>32</v>
      </c>
      <c r="AC56" s="563">
        <v>127</v>
      </c>
    </row>
    <row r="57" spans="1:29" outlineLevel="2">
      <c r="A57" s="606">
        <v>543</v>
      </c>
      <c r="B57" s="605" t="s">
        <v>382</v>
      </c>
      <c r="C57" s="675">
        <v>8356</v>
      </c>
      <c r="D57" s="676">
        <f>VLOOKUP(A57,$O$6:$P$130,2,0)</f>
        <v>6517</v>
      </c>
      <c r="E57" s="677">
        <f t="shared" si="11"/>
        <v>77.991862134992815</v>
      </c>
      <c r="F57" s="678">
        <f>IFERROR(VLOOKUP(A57,$U$6:$V$130,2,0),0)+IFERROR(VLOOKUP(A57,$Q$6:$R$130,2,0),0)+IFERROR(VLOOKUP(A57,$S$6:$T$130,2,0),0)</f>
        <v>616</v>
      </c>
      <c r="G57" s="677">
        <f t="shared" si="13"/>
        <v>7.3719483006223081</v>
      </c>
      <c r="H57" s="676">
        <f>IFERROR(VLOOKUP(A57,$W$5:$X$129,2,0),0)</f>
        <v>189</v>
      </c>
      <c r="I57" s="679">
        <f t="shared" si="5"/>
        <v>2.2618477740545716E-2</v>
      </c>
      <c r="J57" s="676">
        <f>IFERROR(VLOOKUP(A57,$Y$5:$AA$129,2,0),0)</f>
        <v>19</v>
      </c>
      <c r="K57" s="679">
        <f t="shared" si="6"/>
        <v>2.2738152225945428E-3</v>
      </c>
      <c r="L57" s="670">
        <f t="shared" si="1"/>
        <v>7341</v>
      </c>
      <c r="M57" s="669">
        <f t="shared" si="12"/>
        <v>87.853039731929158</v>
      </c>
      <c r="N57" s="668">
        <f t="shared" si="3"/>
        <v>1015</v>
      </c>
      <c r="O57" s="823">
        <v>310</v>
      </c>
      <c r="P57" s="822">
        <v>4855</v>
      </c>
      <c r="Q57" s="823">
        <v>310</v>
      </c>
      <c r="R57" s="822">
        <v>2328</v>
      </c>
      <c r="S57" s="823">
        <v>310</v>
      </c>
      <c r="T57" s="822">
        <v>126</v>
      </c>
      <c r="U57" s="823">
        <v>313</v>
      </c>
      <c r="V57" s="822">
        <v>12</v>
      </c>
      <c r="W57" s="833">
        <v>313</v>
      </c>
      <c r="X57" s="6">
        <v>176</v>
      </c>
      <c r="Y57">
        <v>313</v>
      </c>
      <c r="Z57">
        <f t="shared" si="14"/>
        <v>69</v>
      </c>
      <c r="AA57" t="s">
        <v>383</v>
      </c>
      <c r="AB57">
        <v>43</v>
      </c>
      <c r="AC57" s="563">
        <v>26</v>
      </c>
    </row>
    <row r="58" spans="1:29" outlineLevel="2">
      <c r="A58" s="606">
        <v>628</v>
      </c>
      <c r="B58" s="605" t="s">
        <v>384</v>
      </c>
      <c r="C58" s="675">
        <v>9311</v>
      </c>
      <c r="D58" s="676">
        <f>VLOOKUP(A58,$O$6:$P$130,2,0)</f>
        <v>7204</v>
      </c>
      <c r="E58" s="677">
        <f t="shared" si="11"/>
        <v>77.370851680807647</v>
      </c>
      <c r="F58" s="678">
        <f>IFERROR(VLOOKUP(A58,$U$6:$V$130,2,0),0)+IFERROR(VLOOKUP(A58,$Q$6:$R$130,2,0),0)+IFERROR(VLOOKUP(A58,$S$6:$T$130,2,0),0)</f>
        <v>712</v>
      </c>
      <c r="G58" s="677">
        <f t="shared" si="13"/>
        <v>7.6468692943829879</v>
      </c>
      <c r="H58" s="676">
        <f>IFERROR(VLOOKUP(A58,$W$5:$X$129,2,0),0)</f>
        <v>190</v>
      </c>
      <c r="I58" s="679">
        <f t="shared" si="5"/>
        <v>2.0405971431639996E-2</v>
      </c>
      <c r="J58" s="676">
        <f>IFERROR(VLOOKUP(A58,$Y$5:$AA$129,2,0),0)</f>
        <v>61</v>
      </c>
      <c r="K58" s="679">
        <f t="shared" si="6"/>
        <v>6.5513908280528405E-3</v>
      </c>
      <c r="L58" s="670">
        <f t="shared" si="1"/>
        <v>8167</v>
      </c>
      <c r="M58" s="669">
        <f t="shared" si="12"/>
        <v>87.713457201159912</v>
      </c>
      <c r="N58" s="668">
        <f t="shared" si="3"/>
        <v>1144</v>
      </c>
      <c r="O58" s="823">
        <v>313</v>
      </c>
      <c r="P58" s="822">
        <v>6817</v>
      </c>
      <c r="Q58" s="823">
        <v>313</v>
      </c>
      <c r="R58" s="822">
        <v>1327</v>
      </c>
      <c r="S58" s="823">
        <v>313</v>
      </c>
      <c r="T58" s="822">
        <v>81</v>
      </c>
      <c r="U58" s="823">
        <v>315</v>
      </c>
      <c r="V58" s="822">
        <v>2</v>
      </c>
      <c r="W58" s="833">
        <v>315</v>
      </c>
      <c r="X58" s="6">
        <v>82</v>
      </c>
      <c r="Y58">
        <v>315</v>
      </c>
      <c r="Z58">
        <f t="shared" si="14"/>
        <v>23</v>
      </c>
      <c r="AA58" t="s">
        <v>385</v>
      </c>
      <c r="AB58">
        <v>8</v>
      </c>
      <c r="AC58" s="563">
        <v>15</v>
      </c>
    </row>
    <row r="59" spans="1:29" outlineLevel="2">
      <c r="A59" s="606">
        <v>656</v>
      </c>
      <c r="B59" s="606" t="s">
        <v>386</v>
      </c>
      <c r="C59" s="675">
        <v>15905</v>
      </c>
      <c r="D59" s="676">
        <f>VLOOKUP(A59,$O$6:$P$130,2,0)</f>
        <v>6831</v>
      </c>
      <c r="E59" s="677">
        <f t="shared" si="11"/>
        <v>42.948758252121976</v>
      </c>
      <c r="F59" s="678">
        <f>IFERROR(VLOOKUP(A59,$U$6:$V$130,2,0),0)+IFERROR(VLOOKUP(A59,$Q$6:$R$130,2,0),0)+IFERROR(VLOOKUP(A59,$S$6:$T$130,2,0),0)</f>
        <v>4856</v>
      </c>
      <c r="G59" s="677">
        <f t="shared" si="13"/>
        <v>30.531279471864192</v>
      </c>
      <c r="H59" s="676">
        <f>IFERROR(VLOOKUP(A59,$W$5:$X$129,2,0),0)</f>
        <v>241</v>
      </c>
      <c r="I59" s="679">
        <f t="shared" si="5"/>
        <v>1.5152467777428482E-2</v>
      </c>
      <c r="J59" s="676">
        <f>IFERROR(VLOOKUP(A59,$Y$5:$AA$129,2,0),0)</f>
        <v>81</v>
      </c>
      <c r="K59" s="679">
        <f t="shared" si="6"/>
        <v>5.092738132662685E-3</v>
      </c>
      <c r="L59" s="670">
        <f t="shared" si="1"/>
        <v>12009</v>
      </c>
      <c r="M59" s="669">
        <f t="shared" si="12"/>
        <v>75.504558314995279</v>
      </c>
      <c r="N59" s="668">
        <f t="shared" si="3"/>
        <v>3896</v>
      </c>
      <c r="O59" s="823">
        <v>315</v>
      </c>
      <c r="P59" s="822">
        <v>4073</v>
      </c>
      <c r="Q59" s="823">
        <v>315</v>
      </c>
      <c r="R59" s="822">
        <v>1096</v>
      </c>
      <c r="S59" s="823">
        <v>315</v>
      </c>
      <c r="T59" s="822">
        <v>75</v>
      </c>
      <c r="U59" s="823">
        <v>318</v>
      </c>
      <c r="V59" s="822">
        <v>181</v>
      </c>
      <c r="W59" s="833">
        <v>318</v>
      </c>
      <c r="X59" s="6">
        <v>431</v>
      </c>
      <c r="Y59">
        <v>318</v>
      </c>
      <c r="Z59">
        <f t="shared" si="14"/>
        <v>297</v>
      </c>
      <c r="AA59" t="s">
        <v>387</v>
      </c>
      <c r="AB59">
        <v>122</v>
      </c>
      <c r="AC59" s="563">
        <v>175</v>
      </c>
    </row>
    <row r="60" spans="1:29" outlineLevel="1">
      <c r="A60" s="606">
        <v>761</v>
      </c>
      <c r="B60" s="605" t="s">
        <v>388</v>
      </c>
      <c r="C60" s="675">
        <v>15512</v>
      </c>
      <c r="D60" s="676">
        <f>VLOOKUP(A60,$O$6:$P$130,2,0)</f>
        <v>7894</v>
      </c>
      <c r="E60" s="677">
        <f t="shared" si="11"/>
        <v>50.889633831872096</v>
      </c>
      <c r="F60" s="678">
        <f>IFERROR(VLOOKUP(A60,$U$6:$V$130,2,0),0)+IFERROR(VLOOKUP(A60,$Q$6:$R$130,2,0),0)+IFERROR(VLOOKUP(A60,$S$6:$T$130,2,0),0)</f>
        <v>2885</v>
      </c>
      <c r="G60" s="677">
        <f t="shared" si="13"/>
        <v>18.598504383702942</v>
      </c>
      <c r="H60" s="676">
        <f>IFERROR(VLOOKUP(A60,$W$5:$X$129,2,0),0)</f>
        <v>463</v>
      </c>
      <c r="I60" s="679">
        <f t="shared" si="5"/>
        <v>2.9847859721505932E-2</v>
      </c>
      <c r="J60" s="676">
        <f>IFERROR(VLOOKUP(A60,$Y$5:$AA$129,2,0),0)</f>
        <v>136</v>
      </c>
      <c r="K60" s="679">
        <f t="shared" si="6"/>
        <v>8.7674058793192362E-3</v>
      </c>
      <c r="L60" s="670">
        <f t="shared" si="1"/>
        <v>11378</v>
      </c>
      <c r="M60" s="669">
        <f t="shared" si="12"/>
        <v>73.349664775657558</v>
      </c>
      <c r="N60" s="668">
        <f t="shared" si="3"/>
        <v>4134</v>
      </c>
      <c r="O60" s="823">
        <v>318</v>
      </c>
      <c r="P60" s="822">
        <v>11870</v>
      </c>
      <c r="Q60" s="823">
        <v>318</v>
      </c>
      <c r="R60" s="822">
        <v>27905</v>
      </c>
      <c r="S60" s="823">
        <v>318</v>
      </c>
      <c r="T60" s="822">
        <v>1485</v>
      </c>
      <c r="U60" s="823">
        <v>321</v>
      </c>
      <c r="V60" s="822">
        <v>9</v>
      </c>
      <c r="W60" s="833">
        <v>321</v>
      </c>
      <c r="X60" s="6">
        <v>96</v>
      </c>
      <c r="Y60">
        <v>321</v>
      </c>
      <c r="Z60">
        <f t="shared" si="14"/>
        <v>96</v>
      </c>
      <c r="AA60" t="s">
        <v>389</v>
      </c>
      <c r="AB60">
        <v>28</v>
      </c>
      <c r="AC60" s="563">
        <v>68</v>
      </c>
    </row>
    <row r="61" spans="1:29" outlineLevel="2">
      <c r="A61" s="606">
        <v>842</v>
      </c>
      <c r="B61" s="605" t="s">
        <v>390</v>
      </c>
      <c r="C61" s="675">
        <v>7042</v>
      </c>
      <c r="D61" s="676">
        <f>VLOOKUP(A61,$O$6:$P$130,2,0)</f>
        <v>5333</v>
      </c>
      <c r="E61" s="677">
        <f t="shared" si="11"/>
        <v>75.731326327747794</v>
      </c>
      <c r="F61" s="678">
        <f>IFERROR(VLOOKUP(A61,$U$6:$V$130,2,0),0)+IFERROR(VLOOKUP(A61,$Q$6:$R$130,2,0),0)+IFERROR(VLOOKUP(A61,$S$6:$T$130,2,0),0)</f>
        <v>999</v>
      </c>
      <c r="G61" s="677">
        <f t="shared" si="13"/>
        <v>14.186310707185459</v>
      </c>
      <c r="H61" s="676">
        <f>IFERROR(VLOOKUP(A61,$W$5:$X$129,2,0),0)</f>
        <v>98</v>
      </c>
      <c r="I61" s="679">
        <f t="shared" si="5"/>
        <v>1.3916500994035786E-2</v>
      </c>
      <c r="J61" s="676">
        <f>IFERROR(VLOOKUP(A61,$Y$5:$AA$129,2,0),0)</f>
        <v>76</v>
      </c>
      <c r="K61" s="679">
        <f t="shared" si="6"/>
        <v>1.0792388525986936E-2</v>
      </c>
      <c r="L61" s="670">
        <f t="shared" si="1"/>
        <v>6506</v>
      </c>
      <c r="M61" s="669">
        <f t="shared" si="12"/>
        <v>92.388525986935534</v>
      </c>
      <c r="N61" s="668">
        <f t="shared" si="3"/>
        <v>536</v>
      </c>
      <c r="O61" s="823">
        <v>321</v>
      </c>
      <c r="P61" s="822">
        <v>3104</v>
      </c>
      <c r="Q61" s="823">
        <v>321</v>
      </c>
      <c r="R61" s="822">
        <v>2425</v>
      </c>
      <c r="S61" s="823">
        <v>321</v>
      </c>
      <c r="T61" s="822">
        <v>110</v>
      </c>
      <c r="U61" s="823">
        <v>347</v>
      </c>
      <c r="V61" s="822">
        <v>1</v>
      </c>
      <c r="W61" s="833">
        <v>347</v>
      </c>
      <c r="X61" s="6">
        <v>95</v>
      </c>
      <c r="Y61">
        <v>347</v>
      </c>
      <c r="Z61">
        <f t="shared" si="14"/>
        <v>31</v>
      </c>
      <c r="AA61" t="s">
        <v>377</v>
      </c>
      <c r="AB61">
        <v>18</v>
      </c>
      <c r="AC61" s="563">
        <v>13</v>
      </c>
    </row>
    <row r="62" spans="1:29" outlineLevel="2">
      <c r="A62" s="607"/>
      <c r="B62" s="607" t="s">
        <v>391</v>
      </c>
      <c r="C62" s="590">
        <f>SUM(C63:C79)</f>
        <v>249389</v>
      </c>
      <c r="D62" s="591">
        <f>SUBTOTAL(9,D63:D79)</f>
        <v>136375</v>
      </c>
      <c r="E62" s="595">
        <f t="shared" si="11"/>
        <v>54.683646832859509</v>
      </c>
      <c r="F62" s="591">
        <f>SUM(F63:F79)</f>
        <v>88235</v>
      </c>
      <c r="G62" s="592">
        <f>F62/C62*100</f>
        <v>35.380469868358269</v>
      </c>
      <c r="H62" s="591">
        <f>SUM(H63:H79)</f>
        <v>4128</v>
      </c>
      <c r="I62" s="593">
        <f>H62/C62*100</f>
        <v>1.6552454198060058</v>
      </c>
      <c r="J62" s="591">
        <f>SUM(J63:J79)</f>
        <v>1632</v>
      </c>
      <c r="K62" s="593">
        <f>(J62/C62)*100</f>
        <v>0.65439935201632793</v>
      </c>
      <c r="L62" s="591">
        <f t="shared" si="1"/>
        <v>230370</v>
      </c>
      <c r="M62" s="592">
        <f t="shared" si="12"/>
        <v>92.373761473040105</v>
      </c>
      <c r="N62" s="594">
        <f t="shared" si="3"/>
        <v>19019</v>
      </c>
      <c r="O62" s="823">
        <v>347</v>
      </c>
      <c r="P62" s="822">
        <v>3482</v>
      </c>
      <c r="Q62" s="823">
        <v>347</v>
      </c>
      <c r="R62" s="822">
        <v>674</v>
      </c>
      <c r="S62" s="823">
        <v>347</v>
      </c>
      <c r="T62" s="822">
        <v>47</v>
      </c>
      <c r="U62" s="823">
        <v>353</v>
      </c>
      <c r="V62" s="822">
        <v>11</v>
      </c>
      <c r="W62" s="833">
        <v>353</v>
      </c>
      <c r="X62" s="6">
        <v>72</v>
      </c>
      <c r="Y62">
        <v>353</v>
      </c>
      <c r="Z62">
        <f t="shared" si="14"/>
        <v>66</v>
      </c>
      <c r="AA62" t="s">
        <v>392</v>
      </c>
      <c r="AB62">
        <v>28</v>
      </c>
      <c r="AC62" s="563">
        <v>38</v>
      </c>
    </row>
    <row r="63" spans="1:29" outlineLevel="2">
      <c r="A63" s="606">
        <v>38</v>
      </c>
      <c r="B63" s="605" t="s">
        <v>311</v>
      </c>
      <c r="C63" s="675">
        <v>11742</v>
      </c>
      <c r="D63" s="676">
        <f>VLOOKUP(A63,$O$6:$P$130,2,0)</f>
        <v>8534</v>
      </c>
      <c r="E63" s="677">
        <f t="shared" si="11"/>
        <v>72.679270993016516</v>
      </c>
      <c r="F63" s="678">
        <f>IFERROR(VLOOKUP(A63,$U$6:$V$130,2,0),0)+IFERROR(VLOOKUP(A63,$Q$6:$R$130,2,0),0)+IFERROR(VLOOKUP(A63,$S$6:$T$130,2,0),0)</f>
        <v>1209</v>
      </c>
      <c r="G63" s="677">
        <f t="shared" ref="G63:G79" si="15">(F63/C63)*100</f>
        <v>10.296371997956054</v>
      </c>
      <c r="H63" s="676">
        <f>IFERROR(VLOOKUP(A63,$W$5:$X$129,2,0),0)</f>
        <v>146</v>
      </c>
      <c r="I63" s="679">
        <f t="shared" si="5"/>
        <v>1.2433997615397718E-2</v>
      </c>
      <c r="J63" s="676">
        <f>IFERROR(VLOOKUP(A63,$Y$5:$AA$129,2,0),0)</f>
        <v>33</v>
      </c>
      <c r="K63" s="679">
        <f t="shared" si="6"/>
        <v>2.810424118548799E-3</v>
      </c>
      <c r="L63" s="670">
        <f t="shared" si="1"/>
        <v>9922</v>
      </c>
      <c r="M63" s="669">
        <f t="shared" si="12"/>
        <v>84.500085164367235</v>
      </c>
      <c r="N63" s="668">
        <f t="shared" si="3"/>
        <v>1820</v>
      </c>
      <c r="O63" s="823">
        <v>353</v>
      </c>
      <c r="P63" s="822">
        <v>2718</v>
      </c>
      <c r="Q63" s="823">
        <v>353</v>
      </c>
      <c r="R63" s="822">
        <v>1029</v>
      </c>
      <c r="S63" s="823">
        <v>353</v>
      </c>
      <c r="T63" s="822">
        <v>118</v>
      </c>
      <c r="U63" s="823">
        <v>360</v>
      </c>
      <c r="V63" s="822">
        <v>1637</v>
      </c>
      <c r="W63" s="833">
        <v>360</v>
      </c>
      <c r="X63" s="6">
        <v>3109</v>
      </c>
      <c r="Y63">
        <v>360</v>
      </c>
      <c r="Z63">
        <f t="shared" si="14"/>
        <v>3808</v>
      </c>
      <c r="AA63" t="s">
        <v>393</v>
      </c>
      <c r="AB63">
        <v>701</v>
      </c>
      <c r="AC63" s="563">
        <v>3107</v>
      </c>
    </row>
    <row r="64" spans="1:29" outlineLevel="2">
      <c r="A64" s="606">
        <v>86</v>
      </c>
      <c r="B64" s="605" t="s">
        <v>327</v>
      </c>
      <c r="C64" s="675">
        <v>6166</v>
      </c>
      <c r="D64" s="676">
        <f>VLOOKUP(A64,$O$6:$P$130,2,0)</f>
        <v>2772</v>
      </c>
      <c r="E64" s="677">
        <f t="shared" si="11"/>
        <v>44.956211482322409</v>
      </c>
      <c r="F64" s="678">
        <f>IFERROR(VLOOKUP(A64,$U$6:$V$130,2,0),0)+IFERROR(VLOOKUP(A64,$Q$6:$R$130,2,0),0)+IFERROR(VLOOKUP(A64,$S$6:$T$130,2,0),0)</f>
        <v>1123</v>
      </c>
      <c r="G64" s="677">
        <f t="shared" si="15"/>
        <v>18.212779759974051</v>
      </c>
      <c r="H64" s="676">
        <f>IFERROR(VLOOKUP(A64,$W$5:$X$129,2,0),0)</f>
        <v>87</v>
      </c>
      <c r="I64" s="679">
        <f t="shared" si="5"/>
        <v>1.4109633473889069E-2</v>
      </c>
      <c r="J64" s="676">
        <f>IFERROR(VLOOKUP(A64,$Y$5:$AA$129,2,0),0)</f>
        <v>22</v>
      </c>
      <c r="K64" s="679">
        <f t="shared" si="6"/>
        <v>3.5679532922478106E-3</v>
      </c>
      <c r="L64" s="670">
        <f t="shared" si="1"/>
        <v>4004</v>
      </c>
      <c r="M64" s="669">
        <f t="shared" si="12"/>
        <v>64.936749918910152</v>
      </c>
      <c r="N64" s="668">
        <f t="shared" si="3"/>
        <v>2162</v>
      </c>
      <c r="O64" s="823">
        <v>360</v>
      </c>
      <c r="P64" s="822">
        <v>41930</v>
      </c>
      <c r="Q64" s="823">
        <v>360</v>
      </c>
      <c r="R64" s="822">
        <v>232926</v>
      </c>
      <c r="S64" s="823">
        <v>360</v>
      </c>
      <c r="T64" s="822">
        <v>12720</v>
      </c>
      <c r="U64" s="823">
        <v>361</v>
      </c>
      <c r="V64" s="822">
        <v>28</v>
      </c>
      <c r="W64" s="833">
        <v>361</v>
      </c>
      <c r="X64" s="6">
        <v>548</v>
      </c>
      <c r="Y64">
        <v>361</v>
      </c>
      <c r="Z64">
        <f t="shared" si="14"/>
        <v>52</v>
      </c>
      <c r="AA64" t="s">
        <v>394</v>
      </c>
      <c r="AB64">
        <v>40</v>
      </c>
      <c r="AC64" s="563">
        <v>12</v>
      </c>
    </row>
    <row r="65" spans="1:29" outlineLevel="2">
      <c r="A65" s="606">
        <v>107</v>
      </c>
      <c r="B65" s="605" t="s">
        <v>333</v>
      </c>
      <c r="C65" s="675">
        <v>8241</v>
      </c>
      <c r="D65" s="676">
        <f>VLOOKUP(A65,$O$6:$P$130,2,0)</f>
        <v>5715</v>
      </c>
      <c r="E65" s="677">
        <f t="shared" si="11"/>
        <v>69.348380050964693</v>
      </c>
      <c r="F65" s="678">
        <f>IFERROR(VLOOKUP(A65,$U$6:$V$130,2,0),0)+IFERROR(VLOOKUP(A65,$Q$6:$R$130,2,0),0)+IFERROR(VLOOKUP(A65,$S$6:$T$130,2,0),0)</f>
        <v>847</v>
      </c>
      <c r="G65" s="677">
        <f t="shared" si="15"/>
        <v>10.277878898191966</v>
      </c>
      <c r="H65" s="676">
        <f>IFERROR(VLOOKUP(A65,$W$5:$X$129,2,0),0)</f>
        <v>167</v>
      </c>
      <c r="I65" s="679">
        <f t="shared" si="5"/>
        <v>2.0264531003518989E-2</v>
      </c>
      <c r="J65" s="676">
        <f>IFERROR(VLOOKUP(A65,$Y$5:$AA$129,2,0),0)</f>
        <v>15</v>
      </c>
      <c r="K65" s="679">
        <f t="shared" si="6"/>
        <v>1.8201674554058974E-3</v>
      </c>
      <c r="L65" s="670">
        <f t="shared" si="1"/>
        <v>6744</v>
      </c>
      <c r="M65" s="669">
        <f t="shared" si="12"/>
        <v>81.834728795049145</v>
      </c>
      <c r="N65" s="668">
        <f t="shared" si="3"/>
        <v>1497</v>
      </c>
      <c r="O65" s="823">
        <v>361</v>
      </c>
      <c r="P65" s="822">
        <v>18239</v>
      </c>
      <c r="Q65" s="823">
        <v>361</v>
      </c>
      <c r="R65" s="822">
        <v>2100</v>
      </c>
      <c r="S65" s="823">
        <v>361</v>
      </c>
      <c r="T65" s="822">
        <v>158</v>
      </c>
      <c r="U65" s="823">
        <v>364</v>
      </c>
      <c r="V65" s="822">
        <v>9</v>
      </c>
      <c r="W65" s="833">
        <v>364</v>
      </c>
      <c r="X65" s="6">
        <v>300</v>
      </c>
      <c r="Y65">
        <v>364</v>
      </c>
      <c r="Z65">
        <f t="shared" si="14"/>
        <v>131</v>
      </c>
      <c r="AA65" t="s">
        <v>395</v>
      </c>
      <c r="AB65">
        <v>91</v>
      </c>
      <c r="AC65" s="563">
        <v>40</v>
      </c>
    </row>
    <row r="66" spans="1:29" outlineLevel="2">
      <c r="A66" s="606">
        <v>134</v>
      </c>
      <c r="B66" s="605" t="s">
        <v>342</v>
      </c>
      <c r="C66" s="675">
        <v>9426</v>
      </c>
      <c r="D66" s="676">
        <f>VLOOKUP(A66,$O$6:$P$130,2,0)</f>
        <v>6310</v>
      </c>
      <c r="E66" s="677">
        <f t="shared" si="11"/>
        <v>66.942499469552303</v>
      </c>
      <c r="F66" s="678">
        <f>IFERROR(VLOOKUP(A66,$U$6:$V$130,2,0),0)+IFERROR(VLOOKUP(A66,$Q$6:$R$130,2,0),0)+IFERROR(VLOOKUP(A66,$S$6:$T$130,2,0),0)</f>
        <v>471</v>
      </c>
      <c r="G66" s="677">
        <f t="shared" si="15"/>
        <v>4.9968173138128584</v>
      </c>
      <c r="H66" s="676">
        <f>IFERROR(VLOOKUP(A66,$W$5:$X$129,2,0),0)</f>
        <v>128</v>
      </c>
      <c r="I66" s="679">
        <f t="shared" si="5"/>
        <v>1.3579461065138977E-2</v>
      </c>
      <c r="J66" s="676">
        <f>IFERROR(VLOOKUP(A66,$Y$5:$AA$129,2,0),0)</f>
        <v>6</v>
      </c>
      <c r="K66" s="679">
        <f t="shared" si="6"/>
        <v>6.3653723742838951E-4</v>
      </c>
      <c r="L66" s="670">
        <f t="shared" si="1"/>
        <v>6915</v>
      </c>
      <c r="M66" s="669">
        <f t="shared" si="12"/>
        <v>73.360916613621896</v>
      </c>
      <c r="N66" s="668">
        <f t="shared" si="3"/>
        <v>2511</v>
      </c>
      <c r="O66" s="823">
        <v>364</v>
      </c>
      <c r="P66" s="822">
        <v>9616</v>
      </c>
      <c r="Q66" s="823">
        <v>364</v>
      </c>
      <c r="R66" s="822">
        <v>3251</v>
      </c>
      <c r="S66" s="823">
        <v>364</v>
      </c>
      <c r="T66" s="822">
        <v>189</v>
      </c>
      <c r="U66" s="823">
        <v>368</v>
      </c>
      <c r="V66" s="822">
        <v>41</v>
      </c>
      <c r="W66" s="833">
        <v>368</v>
      </c>
      <c r="X66" s="6">
        <v>349</v>
      </c>
      <c r="Y66">
        <v>368</v>
      </c>
      <c r="Z66">
        <f t="shared" si="14"/>
        <v>105</v>
      </c>
      <c r="AA66" t="s">
        <v>396</v>
      </c>
      <c r="AB66">
        <v>57</v>
      </c>
      <c r="AC66" s="563">
        <v>48</v>
      </c>
    </row>
    <row r="67" spans="1:29" outlineLevel="2">
      <c r="A67" s="606">
        <v>150</v>
      </c>
      <c r="B67" s="606" t="s">
        <v>352</v>
      </c>
      <c r="C67" s="675">
        <v>4069</v>
      </c>
      <c r="D67" s="676">
        <f>VLOOKUP(A67,$O$6:$P$130,2,0)</f>
        <v>1572</v>
      </c>
      <c r="E67" s="677">
        <f t="shared" si="11"/>
        <v>38.633570901941511</v>
      </c>
      <c r="F67" s="678">
        <f>IFERROR(VLOOKUP(A67,$U$6:$V$130,2,0),0)+IFERROR(VLOOKUP(A67,$Q$6:$R$130,2,0),0)+IFERROR(VLOOKUP(A67,$S$6:$T$130,2,0),0)</f>
        <v>1153</v>
      </c>
      <c r="G67" s="677">
        <f t="shared" si="15"/>
        <v>28.336200540673385</v>
      </c>
      <c r="H67" s="676">
        <f>IFERROR(VLOOKUP(A67,$W$5:$X$129,2,0),0)</f>
        <v>127</v>
      </c>
      <c r="I67" s="679">
        <f t="shared" si="5"/>
        <v>3.1211599901695749E-2</v>
      </c>
      <c r="J67" s="676">
        <f>IFERROR(VLOOKUP(A67,$Y$5:$AA$129,2,0),0)</f>
        <v>22</v>
      </c>
      <c r="K67" s="679">
        <f t="shared" si="6"/>
        <v>5.4067338412386338E-3</v>
      </c>
      <c r="L67" s="670">
        <f t="shared" si="1"/>
        <v>2874</v>
      </c>
      <c r="M67" s="669">
        <f t="shared" si="12"/>
        <v>70.631604816908336</v>
      </c>
      <c r="N67" s="668">
        <f t="shared" si="3"/>
        <v>1195</v>
      </c>
      <c r="O67" s="823">
        <v>368</v>
      </c>
      <c r="P67" s="822">
        <v>6437</v>
      </c>
      <c r="Q67" s="823">
        <v>368</v>
      </c>
      <c r="R67" s="822">
        <v>3515</v>
      </c>
      <c r="S67" s="823">
        <v>368</v>
      </c>
      <c r="T67" s="822">
        <v>329</v>
      </c>
      <c r="U67" s="823">
        <v>376</v>
      </c>
      <c r="V67" s="822">
        <v>373</v>
      </c>
      <c r="W67" s="833">
        <v>376</v>
      </c>
      <c r="X67" s="6">
        <v>662</v>
      </c>
      <c r="Y67">
        <v>376</v>
      </c>
      <c r="Z67">
        <f t="shared" si="14"/>
        <v>326</v>
      </c>
      <c r="AA67" t="s">
        <v>397</v>
      </c>
      <c r="AB67">
        <v>147</v>
      </c>
      <c r="AC67" s="563">
        <v>179</v>
      </c>
    </row>
    <row r="68" spans="1:29" outlineLevel="2">
      <c r="A68" s="606">
        <v>237</v>
      </c>
      <c r="B68" s="606" t="s">
        <v>398</v>
      </c>
      <c r="C68" s="675">
        <v>19610</v>
      </c>
      <c r="D68" s="676">
        <f>VLOOKUP(A68,$O$6:$P$130,2,0)</f>
        <v>6289</v>
      </c>
      <c r="E68" s="677">
        <f t="shared" si="11"/>
        <v>32.070372259051503</v>
      </c>
      <c r="F68" s="678">
        <f>IFERROR(VLOOKUP(A68,$U$6:$V$130,2,0),0)+IFERROR(VLOOKUP(A68,$Q$6:$R$130,2,0),0)+IFERROR(VLOOKUP(A68,$S$6:$T$130,2,0),0)</f>
        <v>14153</v>
      </c>
      <c r="G68" s="677">
        <f t="shared" si="15"/>
        <v>72.172361040285566</v>
      </c>
      <c r="H68" s="676">
        <f>IFERROR(VLOOKUP(A68,$W$5:$X$129,2,0),0)</f>
        <v>216</v>
      </c>
      <c r="I68" s="679">
        <f t="shared" si="5"/>
        <v>1.101478837327894E-2</v>
      </c>
      <c r="J68" s="676">
        <f>IFERROR(VLOOKUP(A68,$Y$5:$AA$129,2,0),0)</f>
        <v>95</v>
      </c>
      <c r="K68" s="679">
        <f t="shared" si="6"/>
        <v>4.8444671086180519E-3</v>
      </c>
      <c r="L68" s="670">
        <f t="shared" si="1"/>
        <v>20753</v>
      </c>
      <c r="M68" s="669">
        <f t="shared" si="12"/>
        <v>100</v>
      </c>
      <c r="N68" s="668">
        <f t="shared" si="3"/>
        <v>-1143</v>
      </c>
      <c r="O68" s="823">
        <v>376</v>
      </c>
      <c r="P68" s="822">
        <v>11917</v>
      </c>
      <c r="Q68" s="823">
        <v>376</v>
      </c>
      <c r="R68" s="822">
        <v>57400</v>
      </c>
      <c r="S68" s="823">
        <v>376</v>
      </c>
      <c r="T68" s="822">
        <v>2323</v>
      </c>
      <c r="U68" s="823">
        <v>380</v>
      </c>
      <c r="V68" s="822">
        <v>152</v>
      </c>
      <c r="W68" s="833">
        <v>380</v>
      </c>
      <c r="X68" s="6">
        <v>333</v>
      </c>
      <c r="Y68">
        <v>380</v>
      </c>
      <c r="Z68">
        <f t="shared" si="14"/>
        <v>524</v>
      </c>
      <c r="AA68" t="s">
        <v>399</v>
      </c>
      <c r="AB68">
        <v>124</v>
      </c>
      <c r="AC68" s="563">
        <v>400</v>
      </c>
    </row>
    <row r="69" spans="1:29" outlineLevel="2">
      <c r="A69" s="606">
        <v>264</v>
      </c>
      <c r="B69" s="606" t="s">
        <v>373</v>
      </c>
      <c r="C69" s="675">
        <v>11624</v>
      </c>
      <c r="D69" s="676">
        <f>VLOOKUP(A69,$O$6:$P$130,2,0)</f>
        <v>2342</v>
      </c>
      <c r="E69" s="677">
        <f t="shared" ref="E69:E100" si="16">(D69/C69)*100</f>
        <v>20.147969717825191</v>
      </c>
      <c r="F69" s="678">
        <f>IFERROR(VLOOKUP(A69,$U$6:$V$130,2,0),0)+IFERROR(VLOOKUP(A69,$Q$6:$R$130,2,0),0)+IFERROR(VLOOKUP(A69,$S$6:$T$130,2,0),0)</f>
        <v>6721</v>
      </c>
      <c r="G69" s="677">
        <f t="shared" si="15"/>
        <v>57.820027529249828</v>
      </c>
      <c r="H69" s="676">
        <f>IFERROR(VLOOKUP(A69,$W$5:$X$129,2,0),0)</f>
        <v>114</v>
      </c>
      <c r="I69" s="679">
        <f t="shared" si="5"/>
        <v>9.8072952512044051E-3</v>
      </c>
      <c r="J69" s="676">
        <f>IFERROR(VLOOKUP(A69,$Y$5:$AA$129,2,0),0)</f>
        <v>24</v>
      </c>
      <c r="K69" s="679">
        <f t="shared" ref="K69:K132" si="17">(J69/C69)</f>
        <v>2.0646937370956643E-3</v>
      </c>
      <c r="L69" s="670">
        <f t="shared" ref="L69:L132" si="18">D69+F69+H69+J69</f>
        <v>9201</v>
      </c>
      <c r="M69" s="669">
        <f t="shared" ref="M69:M100" si="19">IF((L69*100/C69)&gt;100,100,(L69*100/C69))</f>
        <v>79.155196145905023</v>
      </c>
      <c r="N69" s="668">
        <f t="shared" ref="N69:N132" si="20">C69-L69</f>
        <v>2423</v>
      </c>
      <c r="O69" s="823">
        <v>380</v>
      </c>
      <c r="P69" s="822">
        <v>9181</v>
      </c>
      <c r="Q69" s="823">
        <v>380</v>
      </c>
      <c r="R69" s="822">
        <v>36885</v>
      </c>
      <c r="S69" s="823">
        <v>380</v>
      </c>
      <c r="T69" s="822">
        <v>1719</v>
      </c>
      <c r="U69" s="823">
        <v>390</v>
      </c>
      <c r="V69" s="822">
        <v>23</v>
      </c>
      <c r="W69" s="833">
        <v>390</v>
      </c>
      <c r="X69" s="6">
        <v>93</v>
      </c>
      <c r="Y69">
        <v>390</v>
      </c>
      <c r="Z69">
        <f t="shared" si="14"/>
        <v>52</v>
      </c>
      <c r="AA69" t="s">
        <v>400</v>
      </c>
      <c r="AB69">
        <v>21</v>
      </c>
      <c r="AC69" s="563">
        <v>31</v>
      </c>
    </row>
    <row r="70" spans="1:29" outlineLevel="2">
      <c r="A70" s="606">
        <v>310</v>
      </c>
      <c r="B70" s="609" t="s">
        <v>401</v>
      </c>
      <c r="C70" s="675">
        <v>10048</v>
      </c>
      <c r="D70" s="676">
        <f>VLOOKUP(A70,$O$6:$P$130,2,0)</f>
        <v>4855</v>
      </c>
      <c r="E70" s="677">
        <f t="shared" si="16"/>
        <v>48.318073248407643</v>
      </c>
      <c r="F70" s="678">
        <f>IFERROR(VLOOKUP(A70,$U$6:$V$130,2,0),0)+IFERROR(VLOOKUP(A70,$Q$6:$R$130,2,0),0)+IFERROR(VLOOKUP(A70,$S$6:$T$130,2,0),0)</f>
        <v>2464</v>
      </c>
      <c r="G70" s="677">
        <f t="shared" si="15"/>
        <v>24.522292993630572</v>
      </c>
      <c r="H70" s="676">
        <f>IFERROR(VLOOKUP(A70,$W$5:$X$129,2,0),0)</f>
        <v>128</v>
      </c>
      <c r="I70" s="679">
        <f t="shared" ref="I70:I79" si="21">(H70/C70)</f>
        <v>1.2738853503184714E-2</v>
      </c>
      <c r="J70" s="676">
        <f>IFERROR(VLOOKUP(A70,$Y$5:$AA$129,2,0),0)</f>
        <v>159</v>
      </c>
      <c r="K70" s="679">
        <f t="shared" si="17"/>
        <v>1.5824044585987261E-2</v>
      </c>
      <c r="L70" s="670">
        <f t="shared" si="18"/>
        <v>7606</v>
      </c>
      <c r="M70" s="669">
        <f t="shared" si="19"/>
        <v>75.696656050955411</v>
      </c>
      <c r="N70" s="668">
        <f t="shared" si="20"/>
        <v>2442</v>
      </c>
      <c r="O70" s="823">
        <v>390</v>
      </c>
      <c r="P70" s="822">
        <v>4371</v>
      </c>
      <c r="Q70" s="823">
        <v>390</v>
      </c>
      <c r="R70" s="822">
        <v>3261</v>
      </c>
      <c r="S70" s="823">
        <v>390</v>
      </c>
      <c r="T70" s="822">
        <v>226</v>
      </c>
      <c r="U70" s="823">
        <v>400</v>
      </c>
      <c r="V70" s="822">
        <v>83</v>
      </c>
      <c r="W70" s="833">
        <v>400</v>
      </c>
      <c r="X70" s="6">
        <v>226</v>
      </c>
      <c r="Y70">
        <v>400</v>
      </c>
      <c r="Z70">
        <f t="shared" si="14"/>
        <v>63</v>
      </c>
      <c r="AA70" t="s">
        <v>402</v>
      </c>
      <c r="AB70">
        <v>25</v>
      </c>
      <c r="AC70" s="563">
        <v>38</v>
      </c>
    </row>
    <row r="71" spans="1:29" outlineLevel="2">
      <c r="A71" s="606">
        <v>315</v>
      </c>
      <c r="B71" s="605" t="s">
        <v>385</v>
      </c>
      <c r="C71" s="675">
        <v>6750</v>
      </c>
      <c r="D71" s="676">
        <f>VLOOKUP(A71,$O$6:$P$130,2,0)</f>
        <v>4073</v>
      </c>
      <c r="E71" s="677">
        <f t="shared" si="16"/>
        <v>60.340740740740742</v>
      </c>
      <c r="F71" s="678">
        <f>IFERROR(VLOOKUP(A71,$U$6:$V$130,2,0),0)+IFERROR(VLOOKUP(A71,$Q$6:$R$130,2,0),0)+IFERROR(VLOOKUP(A71,$S$6:$T$130,2,0),0)</f>
        <v>1173</v>
      </c>
      <c r="G71" s="677">
        <f t="shared" si="15"/>
        <v>17.377777777777776</v>
      </c>
      <c r="H71" s="676">
        <f>IFERROR(VLOOKUP(A71,$W$5:$X$129,2,0),0)</f>
        <v>82</v>
      </c>
      <c r="I71" s="679">
        <f t="shared" si="21"/>
        <v>1.2148148148148148E-2</v>
      </c>
      <c r="J71" s="676">
        <f>IFERROR(VLOOKUP(A71,$Y$5:$AA$129,2,0),0)</f>
        <v>23</v>
      </c>
      <c r="K71" s="679">
        <f t="shared" si="17"/>
        <v>3.4074074074074076E-3</v>
      </c>
      <c r="L71" s="670">
        <f t="shared" si="18"/>
        <v>5351</v>
      </c>
      <c r="M71" s="669">
        <f t="shared" si="19"/>
        <v>79.274074074074079</v>
      </c>
      <c r="N71" s="668">
        <f t="shared" si="20"/>
        <v>1399</v>
      </c>
      <c r="O71" s="823">
        <v>400</v>
      </c>
      <c r="P71" s="822">
        <v>9186</v>
      </c>
      <c r="Q71" s="823">
        <v>400</v>
      </c>
      <c r="R71" s="822">
        <v>10111</v>
      </c>
      <c r="S71" s="823">
        <v>400</v>
      </c>
      <c r="T71" s="822">
        <v>415</v>
      </c>
      <c r="U71" s="823">
        <v>411</v>
      </c>
      <c r="V71" s="822">
        <v>10</v>
      </c>
      <c r="W71" s="833">
        <v>411</v>
      </c>
      <c r="X71" s="6">
        <v>206</v>
      </c>
      <c r="Y71">
        <v>411</v>
      </c>
      <c r="Z71">
        <f t="shared" ref="Z71:Z95" si="22">AB71+AC71</f>
        <v>69</v>
      </c>
      <c r="AA71" t="s">
        <v>378</v>
      </c>
      <c r="AB71">
        <v>26</v>
      </c>
      <c r="AC71" s="563">
        <v>43</v>
      </c>
    </row>
    <row r="72" spans="1:29" outlineLevel="2">
      <c r="A72" s="606">
        <v>361</v>
      </c>
      <c r="B72" s="605" t="s">
        <v>394</v>
      </c>
      <c r="C72" s="675">
        <v>27908</v>
      </c>
      <c r="D72" s="676">
        <f>VLOOKUP(A72,$O$6:$P$130,2,0)</f>
        <v>18239</v>
      </c>
      <c r="E72" s="677">
        <f t="shared" si="16"/>
        <v>65.354020352587071</v>
      </c>
      <c r="F72" s="678">
        <f>IFERROR(VLOOKUP(A72,$U$6:$V$130,2,0),0)+IFERROR(VLOOKUP(A72,$Q$6:$R$130,2,0),0)+IFERROR(VLOOKUP(A72,$S$6:$T$130,2,0),0)</f>
        <v>2286</v>
      </c>
      <c r="G72" s="677">
        <f t="shared" si="15"/>
        <v>8.1911996560126124</v>
      </c>
      <c r="H72" s="676">
        <f>IFERROR(VLOOKUP(A72,$W$5:$X$129,2,0),0)</f>
        <v>548</v>
      </c>
      <c r="I72" s="679">
        <f t="shared" si="21"/>
        <v>1.9635946681954994E-2</v>
      </c>
      <c r="J72" s="676">
        <f>IFERROR(VLOOKUP(A72,$Y$5:$AA$129,2,0),0)</f>
        <v>52</v>
      </c>
      <c r="K72" s="679">
        <f t="shared" si="17"/>
        <v>1.8632650136161675E-3</v>
      </c>
      <c r="L72" s="670">
        <f t="shared" si="18"/>
        <v>21125</v>
      </c>
      <c r="M72" s="669">
        <f t="shared" si="19"/>
        <v>75.695141178156803</v>
      </c>
      <c r="N72" s="668">
        <f t="shared" si="20"/>
        <v>6783</v>
      </c>
      <c r="O72" s="823">
        <v>411</v>
      </c>
      <c r="P72" s="822">
        <v>7453</v>
      </c>
      <c r="Q72" s="823">
        <v>411</v>
      </c>
      <c r="R72" s="822">
        <v>1070</v>
      </c>
      <c r="S72" s="823">
        <v>411</v>
      </c>
      <c r="T72" s="822">
        <v>67</v>
      </c>
      <c r="U72" s="823">
        <v>425</v>
      </c>
      <c r="V72" s="822">
        <v>4</v>
      </c>
      <c r="W72" s="833">
        <v>425</v>
      </c>
      <c r="X72" s="6">
        <v>160</v>
      </c>
      <c r="Y72">
        <v>425</v>
      </c>
      <c r="Z72">
        <f t="shared" si="22"/>
        <v>57</v>
      </c>
      <c r="AA72" t="s">
        <v>298</v>
      </c>
      <c r="AB72">
        <v>28</v>
      </c>
      <c r="AC72" s="563">
        <v>29</v>
      </c>
    </row>
    <row r="73" spans="1:29" outlineLevel="2">
      <c r="A73" s="606">
        <v>647</v>
      </c>
      <c r="B73" s="606" t="s">
        <v>403</v>
      </c>
      <c r="C73" s="675">
        <v>7411</v>
      </c>
      <c r="D73" s="676">
        <f>VLOOKUP(A73,$O$6:$P$130,2,0)</f>
        <v>4449</v>
      </c>
      <c r="E73" s="677">
        <f t="shared" si="16"/>
        <v>60.032384293617589</v>
      </c>
      <c r="F73" s="678">
        <f>IFERROR(VLOOKUP(A73,$U$6:$V$130,2,0),0)+IFERROR(VLOOKUP(A73,$Q$6:$R$130,2,0),0)+IFERROR(VLOOKUP(A73,$S$6:$T$130,2,0),0)</f>
        <v>1353</v>
      </c>
      <c r="G73" s="677">
        <f t="shared" si="15"/>
        <v>18.256645526919442</v>
      </c>
      <c r="H73" s="676">
        <f>IFERROR(VLOOKUP(A73,$W$5:$X$129,2,0),0)</f>
        <v>124</v>
      </c>
      <c r="I73" s="679">
        <f t="shared" si="21"/>
        <v>1.6731885035757659E-2</v>
      </c>
      <c r="J73" s="676">
        <f>IFERROR(VLOOKUP(A73,$Y$5:$AA$129,2,0),0)</f>
        <v>38</v>
      </c>
      <c r="K73" s="679">
        <f t="shared" si="17"/>
        <v>5.1275131561192818E-3</v>
      </c>
      <c r="L73" s="670">
        <f t="shared" si="18"/>
        <v>5964</v>
      </c>
      <c r="M73" s="669">
        <f t="shared" si="19"/>
        <v>80.474969639724733</v>
      </c>
      <c r="N73" s="668">
        <f t="shared" si="20"/>
        <v>1447</v>
      </c>
      <c r="O73" s="823">
        <v>425</v>
      </c>
      <c r="P73" s="822">
        <v>5851</v>
      </c>
      <c r="Q73" s="823">
        <v>425</v>
      </c>
      <c r="R73" s="822">
        <v>1742</v>
      </c>
      <c r="S73" s="823">
        <v>425</v>
      </c>
      <c r="T73" s="822">
        <v>144</v>
      </c>
      <c r="U73" s="823">
        <v>440</v>
      </c>
      <c r="V73" s="822">
        <v>254</v>
      </c>
      <c r="W73" s="833">
        <v>440</v>
      </c>
      <c r="X73" s="6">
        <v>850</v>
      </c>
      <c r="Y73">
        <v>440</v>
      </c>
      <c r="Z73">
        <f t="shared" si="22"/>
        <v>822</v>
      </c>
      <c r="AA73" t="s">
        <v>404</v>
      </c>
      <c r="AB73">
        <v>254</v>
      </c>
      <c r="AC73" s="563">
        <v>568</v>
      </c>
    </row>
    <row r="74" spans="1:29" outlineLevel="2">
      <c r="A74" s="606">
        <v>658</v>
      </c>
      <c r="B74" s="609" t="s">
        <v>405</v>
      </c>
      <c r="C74" s="675">
        <v>3776</v>
      </c>
      <c r="D74" s="676">
        <f>VLOOKUP(A74,$O$6:$P$130,2,0)</f>
        <v>1880</v>
      </c>
      <c r="E74" s="677">
        <f t="shared" si="16"/>
        <v>49.788135593220339</v>
      </c>
      <c r="F74" s="678">
        <f>IFERROR(VLOOKUP(A74,$U$6:$V$130,2,0),0)+IFERROR(VLOOKUP(A74,$Q$6:$R$130,2,0),0)+IFERROR(VLOOKUP(A74,$S$6:$T$130,2,0),0)</f>
        <v>1188</v>
      </c>
      <c r="G74" s="677">
        <f t="shared" si="15"/>
        <v>31.461864406779661</v>
      </c>
      <c r="H74" s="676">
        <f>IFERROR(VLOOKUP(A74,$W$5:$X$129,2,0),0)</f>
        <v>95</v>
      </c>
      <c r="I74" s="679">
        <f t="shared" si="21"/>
        <v>2.5158898305084745E-2</v>
      </c>
      <c r="J74" s="676">
        <f>IFERROR(VLOOKUP(A74,$Y$5:$AA$129,2,0),0)</f>
        <v>16</v>
      </c>
      <c r="K74" s="679">
        <f t="shared" si="17"/>
        <v>4.2372881355932203E-3</v>
      </c>
      <c r="L74" s="670">
        <f t="shared" si="18"/>
        <v>3179</v>
      </c>
      <c r="M74" s="669">
        <f t="shared" si="19"/>
        <v>84.189618644067792</v>
      </c>
      <c r="N74" s="668">
        <f t="shared" si="20"/>
        <v>597</v>
      </c>
      <c r="O74" s="823">
        <v>440</v>
      </c>
      <c r="P74" s="822">
        <v>17565</v>
      </c>
      <c r="Q74" s="823">
        <v>440</v>
      </c>
      <c r="R74" s="822">
        <v>40242</v>
      </c>
      <c r="S74" s="823">
        <v>440</v>
      </c>
      <c r="T74" s="822">
        <v>2082</v>
      </c>
      <c r="U74" s="823">
        <v>467</v>
      </c>
      <c r="V74" s="822">
        <v>9</v>
      </c>
      <c r="W74" s="833">
        <v>467</v>
      </c>
      <c r="X74" s="6">
        <v>96</v>
      </c>
      <c r="Y74">
        <v>467</v>
      </c>
      <c r="Z74">
        <f t="shared" si="22"/>
        <v>47</v>
      </c>
      <c r="AA74" t="s">
        <v>406</v>
      </c>
      <c r="AB74">
        <v>15</v>
      </c>
      <c r="AC74" s="563">
        <v>32</v>
      </c>
    </row>
    <row r="75" spans="1:29" outlineLevel="2">
      <c r="A75" s="606">
        <v>664</v>
      </c>
      <c r="B75" s="606" t="s">
        <v>407</v>
      </c>
      <c r="C75" s="675">
        <v>22737</v>
      </c>
      <c r="D75" s="676">
        <f>VLOOKUP(A75,$O$6:$P$130,2,0)</f>
        <v>9421</v>
      </c>
      <c r="E75" s="677">
        <f t="shared" si="16"/>
        <v>41.434665962967848</v>
      </c>
      <c r="F75" s="678">
        <f>IFERROR(VLOOKUP(A75,$U$6:$V$130,2,0),0)+IFERROR(VLOOKUP(A75,$Q$6:$R$130,2,0),0)+IFERROR(VLOOKUP(A75,$S$6:$T$130,2,0),0)</f>
        <v>14749</v>
      </c>
      <c r="G75" s="677">
        <f t="shared" si="15"/>
        <v>64.867836565949773</v>
      </c>
      <c r="H75" s="676">
        <f>IFERROR(VLOOKUP(A75,$W$5:$X$129,2,0),0)</f>
        <v>387</v>
      </c>
      <c r="I75" s="679">
        <f t="shared" si="21"/>
        <v>1.7020715133922681E-2</v>
      </c>
      <c r="J75" s="676">
        <f>IFERROR(VLOOKUP(A75,$Y$5:$AA$129,2,0),0)</f>
        <v>134</v>
      </c>
      <c r="K75" s="679">
        <f t="shared" si="17"/>
        <v>5.8934775915907992E-3</v>
      </c>
      <c r="L75" s="670">
        <f t="shared" si="18"/>
        <v>24691</v>
      </c>
      <c r="M75" s="669">
        <f t="shared" si="19"/>
        <v>100</v>
      </c>
      <c r="N75" s="668">
        <f t="shared" si="20"/>
        <v>-1954</v>
      </c>
      <c r="O75" s="823">
        <v>467</v>
      </c>
      <c r="P75" s="822">
        <v>4472</v>
      </c>
      <c r="Q75" s="823">
        <v>467</v>
      </c>
      <c r="R75" s="822">
        <v>781</v>
      </c>
      <c r="S75" s="823">
        <v>467</v>
      </c>
      <c r="T75" s="822">
        <v>65</v>
      </c>
      <c r="U75" s="823">
        <v>480</v>
      </c>
      <c r="V75" s="822">
        <v>19</v>
      </c>
      <c r="W75" s="833">
        <v>475</v>
      </c>
      <c r="X75" s="6">
        <v>80</v>
      </c>
      <c r="Y75">
        <v>480</v>
      </c>
      <c r="Z75">
        <f t="shared" si="22"/>
        <v>251</v>
      </c>
      <c r="AA75" t="s">
        <v>332</v>
      </c>
      <c r="AB75">
        <v>123</v>
      </c>
      <c r="AC75" s="563">
        <v>128</v>
      </c>
    </row>
    <row r="76" spans="1:29" outlineLevel="2">
      <c r="A76" s="606">
        <v>686</v>
      </c>
      <c r="B76" s="608" t="s">
        <v>408</v>
      </c>
      <c r="C76" s="675">
        <v>37643</v>
      </c>
      <c r="D76" s="676">
        <f>VLOOKUP(A76,$O$6:$P$130,2,0)</f>
        <v>16089</v>
      </c>
      <c r="E76" s="677">
        <f t="shared" si="16"/>
        <v>42.741014265600505</v>
      </c>
      <c r="F76" s="678">
        <f>IFERROR(VLOOKUP(A76,$U$6:$V$130,2,0),0)+IFERROR(VLOOKUP(A76,$Q$6:$R$130,2,0),0)+IFERROR(VLOOKUP(A76,$S$6:$T$130,2,0),0)</f>
        <v>21120</v>
      </c>
      <c r="G76" s="677">
        <f t="shared" si="15"/>
        <v>56.106048933400629</v>
      </c>
      <c r="H76" s="676">
        <f>IFERROR(VLOOKUP(A76,$W$5:$X$129,2,0),0)</f>
        <v>608</v>
      </c>
      <c r="I76" s="679">
        <f t="shared" si="21"/>
        <v>1.6151741359615335E-2</v>
      </c>
      <c r="J76" s="676">
        <f>IFERROR(VLOOKUP(A76,$Y$5:$AA$129,2,0),0)</f>
        <v>358</v>
      </c>
      <c r="K76" s="679">
        <f t="shared" si="17"/>
        <v>9.5104003400366607E-3</v>
      </c>
      <c r="L76" s="670">
        <f t="shared" si="18"/>
        <v>38175</v>
      </c>
      <c r="M76" s="669">
        <f t="shared" si="19"/>
        <v>100</v>
      </c>
      <c r="N76" s="668">
        <f t="shared" si="20"/>
        <v>-532</v>
      </c>
      <c r="O76" s="823">
        <v>475</v>
      </c>
      <c r="P76" s="822">
        <v>4650</v>
      </c>
      <c r="Q76" s="823">
        <v>475</v>
      </c>
      <c r="R76" s="822">
        <v>270</v>
      </c>
      <c r="S76" s="823">
        <v>475</v>
      </c>
      <c r="T76" s="822">
        <v>6</v>
      </c>
      <c r="U76" s="823">
        <v>483</v>
      </c>
      <c r="V76" s="822">
        <v>1</v>
      </c>
      <c r="W76" s="833">
        <v>480</v>
      </c>
      <c r="X76" s="6">
        <v>271</v>
      </c>
      <c r="Y76">
        <v>483</v>
      </c>
      <c r="Z76">
        <f t="shared" si="22"/>
        <v>57</v>
      </c>
      <c r="AA76" t="s">
        <v>409</v>
      </c>
      <c r="AB76">
        <v>43</v>
      </c>
      <c r="AC76" s="563">
        <v>14</v>
      </c>
    </row>
    <row r="77" spans="1:29" outlineLevel="2">
      <c r="A77" s="606">
        <v>819</v>
      </c>
      <c r="B77" s="605" t="s">
        <v>410</v>
      </c>
      <c r="C77" s="675">
        <v>5102</v>
      </c>
      <c r="D77" s="676">
        <f>VLOOKUP(A77,$O$6:$P$130,2,0)</f>
        <v>3916</v>
      </c>
      <c r="E77" s="677">
        <f t="shared" si="16"/>
        <v>76.754214033712259</v>
      </c>
      <c r="F77" s="678">
        <f>IFERROR(VLOOKUP(A77,$U$6:$V$130,2,0),0)+IFERROR(VLOOKUP(A77,$Q$6:$R$130,2,0),0)+IFERROR(VLOOKUP(A77,$S$6:$T$130,2,0),0)</f>
        <v>914</v>
      </c>
      <c r="G77" s="677">
        <f t="shared" si="15"/>
        <v>17.914543316346531</v>
      </c>
      <c r="H77" s="676">
        <f>IFERROR(VLOOKUP(A77,$W$5:$X$129,2,0),0)</f>
        <v>109</v>
      </c>
      <c r="I77" s="679">
        <f t="shared" si="21"/>
        <v>2.1364170913367307E-2</v>
      </c>
      <c r="J77" s="676">
        <f>IFERROR(VLOOKUP(A77,$Y$5:$AA$129,2,0),0)</f>
        <v>5</v>
      </c>
      <c r="K77" s="679">
        <f t="shared" si="17"/>
        <v>9.8000784006272053E-4</v>
      </c>
      <c r="L77" s="670">
        <f t="shared" si="18"/>
        <v>4944</v>
      </c>
      <c r="M77" s="669">
        <f t="shared" si="19"/>
        <v>96.90317522540181</v>
      </c>
      <c r="N77" s="668">
        <f t="shared" si="20"/>
        <v>158</v>
      </c>
      <c r="O77" s="823">
        <v>480</v>
      </c>
      <c r="P77" s="822">
        <v>19760</v>
      </c>
      <c r="Q77" s="823">
        <v>480</v>
      </c>
      <c r="R77" s="822">
        <v>2265</v>
      </c>
      <c r="S77" s="823">
        <v>480</v>
      </c>
      <c r="T77" s="822">
        <v>205</v>
      </c>
      <c r="U77" s="823">
        <v>490</v>
      </c>
      <c r="V77" s="822">
        <v>34</v>
      </c>
      <c r="W77" s="833">
        <v>483</v>
      </c>
      <c r="X77" s="6">
        <v>187</v>
      </c>
      <c r="Y77">
        <v>495</v>
      </c>
      <c r="Z77">
        <f t="shared" si="22"/>
        <v>102</v>
      </c>
      <c r="AA77" t="s">
        <v>316</v>
      </c>
      <c r="AB77">
        <v>97</v>
      </c>
      <c r="AC77" s="563">
        <v>5</v>
      </c>
    </row>
    <row r="78" spans="1:29" outlineLevel="1">
      <c r="A78" s="606">
        <v>854</v>
      </c>
      <c r="B78" s="605" t="s">
        <v>411</v>
      </c>
      <c r="C78" s="675">
        <v>14217</v>
      </c>
      <c r="D78" s="676">
        <f>VLOOKUP(A78,$O$6:$P$130,2,0)</f>
        <v>12920</v>
      </c>
      <c r="E78" s="677">
        <f t="shared" si="16"/>
        <v>90.877118942111551</v>
      </c>
      <c r="F78" s="678">
        <f>IFERROR(VLOOKUP(A78,$U$6:$V$130,2,0),0)+IFERROR(VLOOKUP(A78,$Q$6:$R$130,2,0),0)+IFERROR(VLOOKUP(A78,$S$6:$T$130,2,0),0)</f>
        <v>1262</v>
      </c>
      <c r="G78" s="677">
        <f t="shared" si="15"/>
        <v>8.8766969121474286</v>
      </c>
      <c r="H78" s="676">
        <f>IFERROR(VLOOKUP(A78,$W$5:$X$129,2,0),0)</f>
        <v>230</v>
      </c>
      <c r="I78" s="679">
        <f t="shared" si="21"/>
        <v>1.6177815291552367E-2</v>
      </c>
      <c r="J78" s="676">
        <f>IFERROR(VLOOKUP(A78,$Y$5:$AA$129,2,0),0)</f>
        <v>61</v>
      </c>
      <c r="K78" s="679">
        <f t="shared" si="17"/>
        <v>4.2906379686291057E-3</v>
      </c>
      <c r="L78" s="670">
        <f t="shared" si="18"/>
        <v>14473</v>
      </c>
      <c r="M78" s="669">
        <f t="shared" si="19"/>
        <v>100</v>
      </c>
      <c r="N78" s="668">
        <f t="shared" si="20"/>
        <v>-256</v>
      </c>
      <c r="O78" s="823">
        <v>483</v>
      </c>
      <c r="P78" s="822">
        <v>8176</v>
      </c>
      <c r="Q78" s="823">
        <v>483</v>
      </c>
      <c r="R78" s="822">
        <v>645</v>
      </c>
      <c r="S78" s="823">
        <v>483</v>
      </c>
      <c r="T78" s="822">
        <v>61</v>
      </c>
      <c r="U78" s="823">
        <v>495</v>
      </c>
      <c r="V78" s="822">
        <v>10</v>
      </c>
      <c r="W78" s="833">
        <v>490</v>
      </c>
      <c r="X78" s="6">
        <v>934</v>
      </c>
      <c r="Y78">
        <v>490</v>
      </c>
      <c r="Z78">
        <f t="shared" si="22"/>
        <v>348</v>
      </c>
      <c r="AA78" t="s">
        <v>334</v>
      </c>
      <c r="AB78">
        <v>173</v>
      </c>
      <c r="AC78" s="563">
        <v>175</v>
      </c>
    </row>
    <row r="79" spans="1:29" outlineLevel="2">
      <c r="A79" s="606">
        <v>887</v>
      </c>
      <c r="B79" s="605" t="s">
        <v>412</v>
      </c>
      <c r="C79" s="675">
        <v>42919</v>
      </c>
      <c r="D79" s="676">
        <f>VLOOKUP(A79,$O$6:$P$130,2,0)</f>
        <v>26999</v>
      </c>
      <c r="E79" s="677">
        <f t="shared" si="16"/>
        <v>62.906871082737247</v>
      </c>
      <c r="F79" s="678">
        <f>IFERROR(VLOOKUP(A79,$U$6:$V$130,2,0),0)+IFERROR(VLOOKUP(A79,$Q$6:$R$130,2,0),0)+IFERROR(VLOOKUP(A79,$S$6:$T$130,2,0),0)</f>
        <v>16049</v>
      </c>
      <c r="G79" s="677">
        <f t="shared" si="15"/>
        <v>37.393695100072229</v>
      </c>
      <c r="H79" s="676">
        <f>IFERROR(VLOOKUP(A79,$W$5:$X$129,2,0),0)</f>
        <v>832</v>
      </c>
      <c r="I79" s="679">
        <f t="shared" si="21"/>
        <v>1.9385353806006665E-2</v>
      </c>
      <c r="J79" s="676">
        <f>IFERROR(VLOOKUP(A79,$Y$5:$AA$129,2,0),0)</f>
        <v>569</v>
      </c>
      <c r="K79" s="679">
        <f t="shared" si="17"/>
        <v>1.3257531629348307E-2</v>
      </c>
      <c r="L79" s="670">
        <f t="shared" si="18"/>
        <v>44449</v>
      </c>
      <c r="M79" s="669">
        <f t="shared" si="19"/>
        <v>100</v>
      </c>
      <c r="N79" s="668">
        <f t="shared" si="20"/>
        <v>-1530</v>
      </c>
      <c r="O79" s="823">
        <v>490</v>
      </c>
      <c r="P79" s="822">
        <v>47604</v>
      </c>
      <c r="Q79" s="823">
        <v>490</v>
      </c>
      <c r="R79" s="822">
        <v>4367</v>
      </c>
      <c r="S79" s="823">
        <v>490</v>
      </c>
      <c r="T79" s="822">
        <v>433</v>
      </c>
      <c r="U79" s="823">
        <v>501</v>
      </c>
      <c r="V79" s="822">
        <v>1</v>
      </c>
      <c r="W79" s="833">
        <v>495</v>
      </c>
      <c r="X79" s="6">
        <v>369</v>
      </c>
      <c r="Y79">
        <v>501</v>
      </c>
      <c r="Z79">
        <f t="shared" si="22"/>
        <v>36</v>
      </c>
      <c r="AA79" t="s">
        <v>380</v>
      </c>
      <c r="AB79">
        <v>17</v>
      </c>
      <c r="AC79" s="563">
        <v>19</v>
      </c>
    </row>
    <row r="80" spans="1:29" outlineLevel="2">
      <c r="A80" s="607"/>
      <c r="B80" s="607" t="s">
        <v>413</v>
      </c>
      <c r="C80" s="590">
        <f>SUM(C81:C103)</f>
        <v>696172</v>
      </c>
      <c r="D80" s="591">
        <f>SUBTOTAL(9,D81:D103)</f>
        <v>247032</v>
      </c>
      <c r="E80" s="595">
        <f t="shared" si="16"/>
        <v>35.484334331171027</v>
      </c>
      <c r="F80" s="591">
        <f>SUM(F81:F103)</f>
        <v>380776</v>
      </c>
      <c r="G80" s="592">
        <f>F80/C80*100</f>
        <v>54.6956786541257</v>
      </c>
      <c r="H80" s="591">
        <f>SUM(H81:H103)</f>
        <v>8635</v>
      </c>
      <c r="I80" s="593">
        <f>H80/C80*100</f>
        <v>1.240354395178203</v>
      </c>
      <c r="J80" s="591">
        <f>SUM(J81:J103)</f>
        <v>6502</v>
      </c>
      <c r="K80" s="593">
        <f>(J80/C80)*100</f>
        <v>0.93396459495641881</v>
      </c>
      <c r="L80" s="591">
        <f t="shared" si="18"/>
        <v>642945</v>
      </c>
      <c r="M80" s="592">
        <f t="shared" si="19"/>
        <v>92.354331975431364</v>
      </c>
      <c r="N80" s="594">
        <f t="shared" si="20"/>
        <v>53227</v>
      </c>
      <c r="O80" s="823">
        <v>495</v>
      </c>
      <c r="P80" s="822">
        <v>24656</v>
      </c>
      <c r="Q80" s="823">
        <v>495</v>
      </c>
      <c r="R80" s="822">
        <v>1101</v>
      </c>
      <c r="S80" s="823">
        <v>495</v>
      </c>
      <c r="T80" s="822">
        <v>264</v>
      </c>
      <c r="U80" s="823">
        <v>541</v>
      </c>
      <c r="V80" s="822">
        <v>43</v>
      </c>
      <c r="W80" s="833">
        <v>501</v>
      </c>
      <c r="X80" s="6">
        <v>53</v>
      </c>
      <c r="Y80">
        <v>541</v>
      </c>
      <c r="Z80">
        <f t="shared" si="22"/>
        <v>63</v>
      </c>
      <c r="AA80" t="s">
        <v>414</v>
      </c>
      <c r="AB80">
        <v>40</v>
      </c>
      <c r="AC80" s="563">
        <v>23</v>
      </c>
    </row>
    <row r="81" spans="1:29" outlineLevel="2">
      <c r="A81" s="606">
        <v>2</v>
      </c>
      <c r="B81" s="605" t="s">
        <v>297</v>
      </c>
      <c r="C81" s="675">
        <v>20823</v>
      </c>
      <c r="D81" s="676">
        <f>VLOOKUP(A81,$O$6:$P$130,2,0)</f>
        <v>12445</v>
      </c>
      <c r="E81" s="677">
        <f t="shared" si="16"/>
        <v>59.765643759304609</v>
      </c>
      <c r="F81" s="678">
        <f>IFERROR(VLOOKUP(A81,$U$6:$V$130,2,0),0)+IFERROR(VLOOKUP(A81,$Q$6:$R$130,2,0),0)+IFERROR(VLOOKUP(A81,$S$6:$T$130,2,0),0)</f>
        <v>2673</v>
      </c>
      <c r="G81" s="677">
        <f t="shared" ref="G81:G103" si="23">(F81/C81)*100</f>
        <v>12.836767036450079</v>
      </c>
      <c r="H81" s="676">
        <f>IFERROR(VLOOKUP(A81,$W$5:$X$129,2,0),0)</f>
        <v>436</v>
      </c>
      <c r="I81" s="679">
        <f t="shared" ref="I81:I103" si="24">(H81/C81)</f>
        <v>2.0938385439177833E-2</v>
      </c>
      <c r="J81" s="676">
        <f>IFERROR(VLOOKUP(A81,$Y$5:$AA$129,2,0),0)</f>
        <v>130</v>
      </c>
      <c r="K81" s="679">
        <f t="shared" si="17"/>
        <v>6.2430965759016476E-3</v>
      </c>
      <c r="L81" s="670">
        <f t="shared" si="18"/>
        <v>15684</v>
      </c>
      <c r="M81" s="669">
        <f t="shared" si="19"/>
        <v>75.320558997262637</v>
      </c>
      <c r="N81" s="668">
        <f t="shared" si="20"/>
        <v>5139</v>
      </c>
      <c r="O81" s="823">
        <v>501</v>
      </c>
      <c r="P81" s="822">
        <v>1728</v>
      </c>
      <c r="Q81" s="823">
        <v>501</v>
      </c>
      <c r="R81" s="822">
        <v>223</v>
      </c>
      <c r="S81" s="823">
        <v>501</v>
      </c>
      <c r="T81" s="822">
        <v>17</v>
      </c>
      <c r="U81" s="823">
        <v>543</v>
      </c>
      <c r="V81" s="822">
        <v>4</v>
      </c>
      <c r="W81" s="833">
        <v>541</v>
      </c>
      <c r="X81" s="6">
        <v>277</v>
      </c>
      <c r="Y81">
        <v>543</v>
      </c>
      <c r="Z81">
        <f t="shared" si="22"/>
        <v>19</v>
      </c>
      <c r="AA81" t="s">
        <v>382</v>
      </c>
      <c r="AB81">
        <v>15</v>
      </c>
      <c r="AC81" s="563">
        <v>4</v>
      </c>
    </row>
    <row r="82" spans="1:29" outlineLevel="2">
      <c r="A82" s="606">
        <v>21</v>
      </c>
      <c r="B82" s="605" t="s">
        <v>301</v>
      </c>
      <c r="C82" s="675">
        <v>4790</v>
      </c>
      <c r="D82" s="676">
        <f>VLOOKUP(A82,$O$6:$P$130,2,0)</f>
        <v>2949</v>
      </c>
      <c r="E82" s="677">
        <f t="shared" si="16"/>
        <v>61.565762004175362</v>
      </c>
      <c r="F82" s="678">
        <f>IFERROR(VLOOKUP(A82,$U$6:$V$130,2,0),0)+IFERROR(VLOOKUP(A82,$Q$6:$R$130,2,0),0)+IFERROR(VLOOKUP(A82,$S$6:$T$130,2,0),0)</f>
        <v>496</v>
      </c>
      <c r="G82" s="677">
        <f t="shared" si="23"/>
        <v>10.35490605427975</v>
      </c>
      <c r="H82" s="676">
        <f>IFERROR(VLOOKUP(A82,$W$5:$X$129,2,0),0)</f>
        <v>53</v>
      </c>
      <c r="I82" s="679">
        <f t="shared" si="24"/>
        <v>1.1064718162839248E-2</v>
      </c>
      <c r="J82" s="676">
        <f>IFERROR(VLOOKUP(A82,$Y$5:$AA$129,2,0),0)</f>
        <v>117</v>
      </c>
      <c r="K82" s="679">
        <f t="shared" si="17"/>
        <v>2.4425887265135698E-2</v>
      </c>
      <c r="L82" s="670">
        <f t="shared" si="18"/>
        <v>3615</v>
      </c>
      <c r="M82" s="669">
        <f t="shared" si="19"/>
        <v>75.469728601252612</v>
      </c>
      <c r="N82" s="668">
        <f t="shared" si="20"/>
        <v>1175</v>
      </c>
      <c r="O82" s="823">
        <v>541</v>
      </c>
      <c r="P82" s="822">
        <v>11668</v>
      </c>
      <c r="Q82" s="823">
        <v>541</v>
      </c>
      <c r="R82" s="822">
        <v>4791</v>
      </c>
      <c r="S82" s="823">
        <v>541</v>
      </c>
      <c r="T82" s="822">
        <v>314</v>
      </c>
      <c r="U82" s="823">
        <v>576</v>
      </c>
      <c r="V82" s="822">
        <v>15</v>
      </c>
      <c r="W82" s="833">
        <v>543</v>
      </c>
      <c r="X82" s="6">
        <v>189</v>
      </c>
      <c r="Y82">
        <v>576</v>
      </c>
      <c r="Z82">
        <f t="shared" si="22"/>
        <v>39</v>
      </c>
      <c r="AA82" t="s">
        <v>415</v>
      </c>
      <c r="AB82">
        <v>29</v>
      </c>
      <c r="AC82" s="563">
        <v>10</v>
      </c>
    </row>
    <row r="83" spans="1:29" outlineLevel="2">
      <c r="A83" s="606">
        <v>55</v>
      </c>
      <c r="B83" s="605" t="s">
        <v>321</v>
      </c>
      <c r="C83" s="675">
        <v>7828</v>
      </c>
      <c r="D83" s="676">
        <f>VLOOKUP(A83,$O$6:$P$130,2,0)</f>
        <v>6475</v>
      </c>
      <c r="E83" s="677">
        <f t="shared" si="16"/>
        <v>82.71589167092489</v>
      </c>
      <c r="F83" s="678">
        <f>IFERROR(VLOOKUP(A83,$U$6:$V$130,2,0),0)+IFERROR(VLOOKUP(A83,$Q$6:$R$130,2,0),0)+IFERROR(VLOOKUP(A83,$S$6:$T$130,2,0),0)</f>
        <v>517</v>
      </c>
      <c r="G83" s="677">
        <f t="shared" si="23"/>
        <v>6.6044966785896779</v>
      </c>
      <c r="H83" s="676">
        <f>IFERROR(VLOOKUP(A83,$W$5:$X$129,2,0),0)</f>
        <v>187</v>
      </c>
      <c r="I83" s="679">
        <f t="shared" si="24"/>
        <v>2.3888605007664793E-2</v>
      </c>
      <c r="J83" s="676">
        <f>IFERROR(VLOOKUP(A83,$Y$5:$AA$129,2,0),0)</f>
        <v>41</v>
      </c>
      <c r="K83" s="679">
        <f t="shared" si="17"/>
        <v>5.2376085845682162E-3</v>
      </c>
      <c r="L83" s="670">
        <f t="shared" si="18"/>
        <v>7220</v>
      </c>
      <c r="M83" s="669">
        <f t="shared" si="19"/>
        <v>92.233009708737868</v>
      </c>
      <c r="N83" s="668">
        <f t="shared" si="20"/>
        <v>608</v>
      </c>
      <c r="O83" s="823">
        <v>543</v>
      </c>
      <c r="P83" s="822">
        <v>6517</v>
      </c>
      <c r="Q83" s="823">
        <v>543</v>
      </c>
      <c r="R83" s="822">
        <v>517</v>
      </c>
      <c r="S83" s="823">
        <v>543</v>
      </c>
      <c r="T83" s="822">
        <v>95</v>
      </c>
      <c r="U83" s="823">
        <v>579</v>
      </c>
      <c r="V83" s="822">
        <v>62</v>
      </c>
      <c r="W83" s="833">
        <v>576</v>
      </c>
      <c r="X83" s="6">
        <v>96</v>
      </c>
      <c r="Y83">
        <v>579</v>
      </c>
      <c r="Z83">
        <f t="shared" si="22"/>
        <v>2239</v>
      </c>
      <c r="AA83" t="s">
        <v>300</v>
      </c>
      <c r="AB83">
        <v>2043</v>
      </c>
      <c r="AC83" s="563">
        <v>196</v>
      </c>
    </row>
    <row r="84" spans="1:29" outlineLevel="2">
      <c r="A84" s="606">
        <v>148</v>
      </c>
      <c r="B84" s="610" t="s">
        <v>370</v>
      </c>
      <c r="C84" s="675">
        <v>61820</v>
      </c>
      <c r="D84" s="676">
        <f>VLOOKUP(A84,$O$6:$P$130,2,0)</f>
        <v>15834</v>
      </c>
      <c r="E84" s="677">
        <f t="shared" si="16"/>
        <v>25.613070203817536</v>
      </c>
      <c r="F84" s="678">
        <f>IFERROR(VLOOKUP(A84,$U$6:$V$130,2,0),0)+IFERROR(VLOOKUP(A84,$Q$6:$R$130,2,0),0)+IFERROR(VLOOKUP(A84,$S$6:$T$130,2,0),0)</f>
        <v>32288</v>
      </c>
      <c r="G84" s="677">
        <f t="shared" si="23"/>
        <v>52.229052086703334</v>
      </c>
      <c r="H84" s="676">
        <f>IFERROR(VLOOKUP(A84,$W$5:$X$129,2,0),0)</f>
        <v>676</v>
      </c>
      <c r="I84" s="679">
        <f t="shared" si="24"/>
        <v>1.09349725008088E-2</v>
      </c>
      <c r="J84" s="676">
        <f>IFERROR(VLOOKUP(A84,$Y$5:$AA$129,2,0),0)</f>
        <v>268</v>
      </c>
      <c r="K84" s="679">
        <f t="shared" si="17"/>
        <v>4.3351666127466838E-3</v>
      </c>
      <c r="L84" s="670">
        <f t="shared" si="18"/>
        <v>49066</v>
      </c>
      <c r="M84" s="669">
        <f t="shared" si="19"/>
        <v>79.369136201876415</v>
      </c>
      <c r="N84" s="668">
        <f t="shared" si="20"/>
        <v>12754</v>
      </c>
      <c r="O84" s="823">
        <v>576</v>
      </c>
      <c r="P84" s="822">
        <v>5798</v>
      </c>
      <c r="Q84" s="823">
        <v>576</v>
      </c>
      <c r="R84" s="822">
        <v>1027</v>
      </c>
      <c r="S84" s="823">
        <v>576</v>
      </c>
      <c r="T84" s="822">
        <v>90</v>
      </c>
      <c r="U84" s="823">
        <v>585</v>
      </c>
      <c r="V84" s="822">
        <v>19</v>
      </c>
      <c r="W84" s="833">
        <v>579</v>
      </c>
      <c r="X84" s="6">
        <v>697</v>
      </c>
      <c r="Y84">
        <v>585</v>
      </c>
      <c r="Z84">
        <f t="shared" si="22"/>
        <v>103</v>
      </c>
      <c r="AA84" t="s">
        <v>302</v>
      </c>
      <c r="AB84">
        <v>76</v>
      </c>
      <c r="AC84" s="563">
        <v>27</v>
      </c>
    </row>
    <row r="85" spans="1:29" outlineLevel="1">
      <c r="A85" s="606">
        <v>197</v>
      </c>
      <c r="B85" s="605" t="s">
        <v>360</v>
      </c>
      <c r="C85" s="675">
        <v>15929</v>
      </c>
      <c r="D85" s="676">
        <f>VLOOKUP(A85,$O$6:$P$130,2,0)</f>
        <v>11098</v>
      </c>
      <c r="E85" s="677">
        <f t="shared" si="16"/>
        <v>69.671668026869227</v>
      </c>
      <c r="F85" s="678">
        <f>IFERROR(VLOOKUP(A85,$U$6:$V$130,2,0),0)+IFERROR(VLOOKUP(A85,$Q$6:$R$130,2,0),0)+IFERROR(VLOOKUP(A85,$S$6:$T$130,2,0),0)</f>
        <v>2557</v>
      </c>
      <c r="G85" s="677">
        <f t="shared" si="23"/>
        <v>16.052482892836963</v>
      </c>
      <c r="H85" s="676">
        <f>IFERROR(VLOOKUP(A85,$W$5:$X$129,2,0),0)</f>
        <v>258</v>
      </c>
      <c r="I85" s="679">
        <f t="shared" si="24"/>
        <v>1.6196873626718563E-2</v>
      </c>
      <c r="J85" s="676">
        <f>IFERROR(VLOOKUP(A85,$Y$5:$AA$129,2,0),0)</f>
        <v>109</v>
      </c>
      <c r="K85" s="679">
        <f t="shared" si="17"/>
        <v>6.8428652143888505E-3</v>
      </c>
      <c r="L85" s="670">
        <f t="shared" si="18"/>
        <v>14022</v>
      </c>
      <c r="M85" s="669">
        <f t="shared" si="19"/>
        <v>88.028124803816937</v>
      </c>
      <c r="N85" s="668">
        <f t="shared" si="20"/>
        <v>1907</v>
      </c>
      <c r="O85" s="823">
        <v>579</v>
      </c>
      <c r="P85" s="822">
        <v>26128</v>
      </c>
      <c r="Q85" s="823">
        <v>579</v>
      </c>
      <c r="R85" s="822">
        <v>15109</v>
      </c>
      <c r="S85" s="823">
        <v>579</v>
      </c>
      <c r="T85" s="822">
        <v>1107</v>
      </c>
      <c r="U85" s="823">
        <v>591</v>
      </c>
      <c r="V85" s="822">
        <v>26</v>
      </c>
      <c r="W85" s="833">
        <v>585</v>
      </c>
      <c r="X85" s="6">
        <v>282</v>
      </c>
      <c r="Y85">
        <v>591</v>
      </c>
      <c r="Z85">
        <f t="shared" si="22"/>
        <v>109</v>
      </c>
      <c r="AA85" t="s">
        <v>304</v>
      </c>
      <c r="AB85">
        <v>75</v>
      </c>
      <c r="AC85" s="563">
        <v>34</v>
      </c>
    </row>
    <row r="86" spans="1:29" outlineLevel="2">
      <c r="A86" s="606">
        <v>206</v>
      </c>
      <c r="B86" s="606" t="s">
        <v>362</v>
      </c>
      <c r="C86" s="675">
        <v>4899</v>
      </c>
      <c r="D86" s="676">
        <f>VLOOKUP(A86,$O$6:$P$130,2,0)</f>
        <v>2805</v>
      </c>
      <c r="E86" s="677">
        <f t="shared" si="16"/>
        <v>57.256582976117578</v>
      </c>
      <c r="F86" s="678">
        <f>IFERROR(VLOOKUP(A86,$U$6:$V$130,2,0),0)+IFERROR(VLOOKUP(A86,$Q$6:$R$130,2,0),0)+IFERROR(VLOOKUP(A86,$S$6:$T$130,2,0),0)</f>
        <v>632</v>
      </c>
      <c r="G86" s="677">
        <f t="shared" si="23"/>
        <v>12.900591957542357</v>
      </c>
      <c r="H86" s="676">
        <f>IFERROR(VLOOKUP(A86,$W$5:$X$129,2,0),0)</f>
        <v>59</v>
      </c>
      <c r="I86" s="679">
        <f t="shared" si="24"/>
        <v>1.2043274137579097E-2</v>
      </c>
      <c r="J86" s="676">
        <f>IFERROR(VLOOKUP(A86,$Y$5:$AA$129,2,0),0)</f>
        <v>29</v>
      </c>
      <c r="K86" s="679">
        <f t="shared" si="17"/>
        <v>5.9195754235558274E-3</v>
      </c>
      <c r="L86" s="670">
        <f t="shared" si="18"/>
        <v>3525</v>
      </c>
      <c r="M86" s="669">
        <f t="shared" si="19"/>
        <v>71.953459889773427</v>
      </c>
      <c r="N86" s="668">
        <f t="shared" si="20"/>
        <v>1374</v>
      </c>
      <c r="O86" s="823">
        <v>585</v>
      </c>
      <c r="P86" s="822">
        <v>7203</v>
      </c>
      <c r="Q86" s="823">
        <v>585</v>
      </c>
      <c r="R86" s="822">
        <v>2901</v>
      </c>
      <c r="S86" s="823">
        <v>585</v>
      </c>
      <c r="T86" s="822">
        <v>220</v>
      </c>
      <c r="U86" s="823">
        <v>604</v>
      </c>
      <c r="V86" s="822">
        <v>58</v>
      </c>
      <c r="W86" s="833">
        <v>591</v>
      </c>
      <c r="X86" s="6">
        <v>250</v>
      </c>
      <c r="Y86">
        <v>604</v>
      </c>
      <c r="Z86">
        <f t="shared" si="22"/>
        <v>69</v>
      </c>
      <c r="AA86" t="s">
        <v>351</v>
      </c>
      <c r="AB86">
        <v>51</v>
      </c>
      <c r="AC86" s="563">
        <v>18</v>
      </c>
    </row>
    <row r="87" spans="1:29" outlineLevel="2">
      <c r="A87" s="606">
        <v>313</v>
      </c>
      <c r="B87" s="605" t="s">
        <v>383</v>
      </c>
      <c r="C87" s="675">
        <v>10414</v>
      </c>
      <c r="D87" s="676">
        <f>VLOOKUP(A87,$O$6:$P$130,2,0)</f>
        <v>6817</v>
      </c>
      <c r="E87" s="677">
        <f t="shared" si="16"/>
        <v>65.459957749183801</v>
      </c>
      <c r="F87" s="678">
        <f>IFERROR(VLOOKUP(A87,$U$6:$V$130,2,0),0)+IFERROR(VLOOKUP(A87,$Q$6:$R$130,2,0),0)+IFERROR(VLOOKUP(A87,$S$6:$T$130,2,0),0)</f>
        <v>1420</v>
      </c>
      <c r="G87" s="677">
        <f t="shared" si="23"/>
        <v>13.635490685615517</v>
      </c>
      <c r="H87" s="676">
        <f>IFERROR(VLOOKUP(A87,$W$5:$X$129,2,0),0)</f>
        <v>176</v>
      </c>
      <c r="I87" s="679">
        <f t="shared" si="24"/>
        <v>1.6900326483579798E-2</v>
      </c>
      <c r="J87" s="676">
        <f>IFERROR(VLOOKUP(A87,$Y$5:$AA$129,2,0),0)</f>
        <v>69</v>
      </c>
      <c r="K87" s="679">
        <f t="shared" si="17"/>
        <v>6.6256961782216245E-3</v>
      </c>
      <c r="L87" s="670">
        <f t="shared" si="18"/>
        <v>8482</v>
      </c>
      <c r="M87" s="669">
        <f t="shared" si="19"/>
        <v>81.448050700979451</v>
      </c>
      <c r="N87" s="668">
        <f t="shared" si="20"/>
        <v>1932</v>
      </c>
      <c r="O87" s="823">
        <v>591</v>
      </c>
      <c r="P87" s="822">
        <v>9584</v>
      </c>
      <c r="Q87" s="823">
        <v>591</v>
      </c>
      <c r="R87" s="822">
        <v>3752</v>
      </c>
      <c r="S87" s="823">
        <v>591</v>
      </c>
      <c r="T87" s="822">
        <v>382</v>
      </c>
      <c r="U87" s="823">
        <v>607</v>
      </c>
      <c r="V87" s="822">
        <v>75</v>
      </c>
      <c r="W87" s="833">
        <v>604</v>
      </c>
      <c r="X87" s="6">
        <v>393</v>
      </c>
      <c r="Y87">
        <v>607</v>
      </c>
      <c r="Z87">
        <f t="shared" si="22"/>
        <v>47</v>
      </c>
      <c r="AA87" t="s">
        <v>416</v>
      </c>
      <c r="AB87">
        <v>41</v>
      </c>
      <c r="AC87" s="563">
        <v>6</v>
      </c>
    </row>
    <row r="88" spans="1:29" outlineLevel="2">
      <c r="A88" s="606">
        <v>318</v>
      </c>
      <c r="B88" s="605" t="s">
        <v>387</v>
      </c>
      <c r="C88" s="675">
        <v>57407</v>
      </c>
      <c r="D88" s="676">
        <f>VLOOKUP(A88,$O$6:$P$130,2,0)</f>
        <v>11870</v>
      </c>
      <c r="E88" s="677">
        <f t="shared" si="16"/>
        <v>20.676920932987265</v>
      </c>
      <c r="F88" s="678">
        <f>IFERROR(VLOOKUP(A88,$U$6:$V$130,2,0),0)+IFERROR(VLOOKUP(A88,$Q$6:$R$130,2,0),0)+IFERROR(VLOOKUP(A88,$S$6:$T$130,2,0),0)</f>
        <v>29571</v>
      </c>
      <c r="G88" s="677">
        <f t="shared" si="23"/>
        <v>51.511139756475686</v>
      </c>
      <c r="H88" s="676">
        <f>IFERROR(VLOOKUP(A88,$W$5:$X$129,2,0),0)</f>
        <v>431</v>
      </c>
      <c r="I88" s="679">
        <f t="shared" si="24"/>
        <v>7.5077952166112145E-3</v>
      </c>
      <c r="J88" s="676">
        <f>IFERROR(VLOOKUP(A88,$Y$5:$AA$129,2,0),0)</f>
        <v>297</v>
      </c>
      <c r="K88" s="679">
        <f t="shared" si="17"/>
        <v>5.1735851028620206E-3</v>
      </c>
      <c r="L88" s="670">
        <f t="shared" si="18"/>
        <v>42169</v>
      </c>
      <c r="M88" s="669">
        <f t="shared" si="19"/>
        <v>73.456198721410274</v>
      </c>
      <c r="N88" s="668">
        <f t="shared" si="20"/>
        <v>15238</v>
      </c>
      <c r="O88" s="823">
        <v>604</v>
      </c>
      <c r="P88" s="822">
        <v>20185</v>
      </c>
      <c r="Q88" s="823">
        <v>604</v>
      </c>
      <c r="R88" s="822">
        <v>4936</v>
      </c>
      <c r="S88" s="823">
        <v>604</v>
      </c>
      <c r="T88" s="822">
        <v>619</v>
      </c>
      <c r="U88" s="823">
        <v>615</v>
      </c>
      <c r="V88" s="822">
        <v>873</v>
      </c>
      <c r="W88" s="833">
        <v>607</v>
      </c>
      <c r="X88" s="6">
        <v>163</v>
      </c>
      <c r="Y88">
        <v>615</v>
      </c>
      <c r="Z88">
        <f t="shared" si="22"/>
        <v>3057</v>
      </c>
      <c r="AA88" t="s">
        <v>417</v>
      </c>
      <c r="AB88">
        <v>1779</v>
      </c>
      <c r="AC88" s="563">
        <v>1278</v>
      </c>
    </row>
    <row r="89" spans="1:29" outlineLevel="2">
      <c r="A89" s="606">
        <v>321</v>
      </c>
      <c r="B89" s="605" t="s">
        <v>389</v>
      </c>
      <c r="C89" s="675">
        <v>8681</v>
      </c>
      <c r="D89" s="676">
        <f>VLOOKUP(A89,$O$6:$P$130,2,0)</f>
        <v>3104</v>
      </c>
      <c r="E89" s="677">
        <f t="shared" si="16"/>
        <v>35.756249280036862</v>
      </c>
      <c r="F89" s="678">
        <f>IFERROR(VLOOKUP(A89,$U$6:$V$130,2,0),0)+IFERROR(VLOOKUP(A89,$Q$6:$R$130,2,0),0)+IFERROR(VLOOKUP(A89,$S$6:$T$130,2,0),0)</f>
        <v>2544</v>
      </c>
      <c r="G89" s="677">
        <f t="shared" si="23"/>
        <v>29.305379564566291</v>
      </c>
      <c r="H89" s="676">
        <f>IFERROR(VLOOKUP(A89,$W$5:$X$129,2,0),0)</f>
        <v>96</v>
      </c>
      <c r="I89" s="679">
        <f t="shared" si="24"/>
        <v>1.1058633797949545E-2</v>
      </c>
      <c r="J89" s="676">
        <f>IFERROR(VLOOKUP(A89,$Y$5:$AA$129,2,0),0)</f>
        <v>96</v>
      </c>
      <c r="K89" s="679">
        <f t="shared" si="17"/>
        <v>1.1058633797949545E-2</v>
      </c>
      <c r="L89" s="670">
        <f t="shared" si="18"/>
        <v>5840</v>
      </c>
      <c r="M89" s="669">
        <f t="shared" si="19"/>
        <v>67.273355604193071</v>
      </c>
      <c r="N89" s="668">
        <f t="shared" si="20"/>
        <v>2841</v>
      </c>
      <c r="O89" s="823">
        <v>607</v>
      </c>
      <c r="P89" s="822">
        <v>3738</v>
      </c>
      <c r="Q89" s="823">
        <v>607</v>
      </c>
      <c r="R89" s="822">
        <v>9129</v>
      </c>
      <c r="S89" s="823">
        <v>607</v>
      </c>
      <c r="T89" s="822">
        <v>478</v>
      </c>
      <c r="U89" s="823">
        <v>628</v>
      </c>
      <c r="V89" s="822">
        <v>9</v>
      </c>
      <c r="W89" s="833">
        <v>615</v>
      </c>
      <c r="X89" s="6">
        <v>1732</v>
      </c>
      <c r="Y89">
        <v>628</v>
      </c>
      <c r="Z89">
        <f t="shared" si="22"/>
        <v>61</v>
      </c>
      <c r="AA89" t="s">
        <v>384</v>
      </c>
      <c r="AB89">
        <v>43</v>
      </c>
      <c r="AC89" s="563">
        <v>18</v>
      </c>
    </row>
    <row r="90" spans="1:29" outlineLevel="2">
      <c r="A90" s="606">
        <v>376</v>
      </c>
      <c r="B90" s="605" t="s">
        <v>397</v>
      </c>
      <c r="C90" s="675">
        <v>67628</v>
      </c>
      <c r="D90" s="676">
        <f>VLOOKUP(A90,$O$6:$P$130,2,0)</f>
        <v>11917</v>
      </c>
      <c r="E90" s="677">
        <f t="shared" si="16"/>
        <v>17.621399420358429</v>
      </c>
      <c r="F90" s="678">
        <f>IFERROR(VLOOKUP(A90,$U$6:$V$130,2,0),0)+IFERROR(VLOOKUP(A90,$Q$6:$R$130,2,0),0)+IFERROR(VLOOKUP(A90,$S$6:$T$130,2,0),0)</f>
        <v>60096</v>
      </c>
      <c r="G90" s="677">
        <f t="shared" si="23"/>
        <v>88.862601289406754</v>
      </c>
      <c r="H90" s="676">
        <f>IFERROR(VLOOKUP(A90,$W$5:$X$129,2,0),0)</f>
        <v>662</v>
      </c>
      <c r="I90" s="679">
        <f t="shared" si="24"/>
        <v>9.788844857159756E-3</v>
      </c>
      <c r="J90" s="676">
        <f>IFERROR(VLOOKUP(A90,$Y$5:$AA$129,2,0),0)</f>
        <v>326</v>
      </c>
      <c r="K90" s="679">
        <f t="shared" si="17"/>
        <v>4.8204885550363757E-3</v>
      </c>
      <c r="L90" s="670">
        <f t="shared" si="18"/>
        <v>73001</v>
      </c>
      <c r="M90" s="669">
        <f t="shared" si="19"/>
        <v>100</v>
      </c>
      <c r="N90" s="668">
        <f t="shared" si="20"/>
        <v>-5373</v>
      </c>
      <c r="O90" s="823">
        <v>615</v>
      </c>
      <c r="P90" s="822">
        <v>25715</v>
      </c>
      <c r="Q90" s="823">
        <v>615</v>
      </c>
      <c r="R90" s="822">
        <v>141288</v>
      </c>
      <c r="S90" s="823">
        <v>615</v>
      </c>
      <c r="T90" s="822">
        <v>6658</v>
      </c>
      <c r="U90" s="823">
        <v>631</v>
      </c>
      <c r="V90" s="822">
        <v>247</v>
      </c>
      <c r="W90" s="833">
        <v>628</v>
      </c>
      <c r="X90" s="6">
        <v>190</v>
      </c>
      <c r="Y90">
        <v>631</v>
      </c>
      <c r="Z90">
        <f t="shared" si="22"/>
        <v>812</v>
      </c>
      <c r="AA90" t="s">
        <v>418</v>
      </c>
      <c r="AB90">
        <v>202</v>
      </c>
      <c r="AC90" s="563">
        <v>610</v>
      </c>
    </row>
    <row r="91" spans="1:29" outlineLevel="2">
      <c r="A91" s="606">
        <v>400</v>
      </c>
      <c r="B91" s="606" t="s">
        <v>402</v>
      </c>
      <c r="C91" s="675">
        <v>22234</v>
      </c>
      <c r="D91" s="676">
        <f>VLOOKUP(A91,$O$6:$P$130,2,0)</f>
        <v>9186</v>
      </c>
      <c r="E91" s="677">
        <f t="shared" si="16"/>
        <v>41.315102995412431</v>
      </c>
      <c r="F91" s="678">
        <f>IFERROR(VLOOKUP(A91,$U$6:$V$130,2,0),0)+IFERROR(VLOOKUP(A91,$Q$6:$R$130,2,0),0)+IFERROR(VLOOKUP(A91,$S$6:$T$130,2,0),0)</f>
        <v>10609</v>
      </c>
      <c r="G91" s="677">
        <f t="shared" si="23"/>
        <v>47.715210938202752</v>
      </c>
      <c r="H91" s="676">
        <f>IFERROR(VLOOKUP(A91,$W$5:$X$129,2,0),0)</f>
        <v>226</v>
      </c>
      <c r="I91" s="679">
        <f t="shared" si="24"/>
        <v>1.0164612755239723E-2</v>
      </c>
      <c r="J91" s="676">
        <f>IFERROR(VLOOKUP(A91,$Y$5:$AA$129,2,0),0)</f>
        <v>63</v>
      </c>
      <c r="K91" s="679">
        <f t="shared" si="17"/>
        <v>2.8334982459296571E-3</v>
      </c>
      <c r="L91" s="670">
        <f t="shared" si="18"/>
        <v>20084</v>
      </c>
      <c r="M91" s="669">
        <f t="shared" si="19"/>
        <v>90.330125033732116</v>
      </c>
      <c r="N91" s="668">
        <f t="shared" si="20"/>
        <v>2150</v>
      </c>
      <c r="O91" s="823">
        <v>628</v>
      </c>
      <c r="P91" s="822">
        <v>7204</v>
      </c>
      <c r="Q91" s="823">
        <v>628</v>
      </c>
      <c r="R91" s="822">
        <v>629</v>
      </c>
      <c r="S91" s="823">
        <v>628</v>
      </c>
      <c r="T91" s="822">
        <v>74</v>
      </c>
      <c r="U91" s="823">
        <v>642</v>
      </c>
      <c r="V91" s="822">
        <v>18</v>
      </c>
      <c r="W91" s="833">
        <v>631</v>
      </c>
      <c r="X91" s="6">
        <v>488</v>
      </c>
      <c r="Y91">
        <v>642</v>
      </c>
      <c r="Z91">
        <f t="shared" si="22"/>
        <v>84</v>
      </c>
      <c r="AA91" t="s">
        <v>419</v>
      </c>
      <c r="AB91">
        <v>56</v>
      </c>
      <c r="AC91" s="563">
        <v>28</v>
      </c>
    </row>
    <row r="92" spans="1:29" outlineLevel="2">
      <c r="A92" s="606">
        <v>440</v>
      </c>
      <c r="B92" s="605" t="s">
        <v>404</v>
      </c>
      <c r="C92" s="675">
        <v>67241</v>
      </c>
      <c r="D92" s="676">
        <f>VLOOKUP(A92,$O$6:$P$130,2,0)</f>
        <v>17565</v>
      </c>
      <c r="E92" s="677">
        <f t="shared" si="16"/>
        <v>26.122455049746435</v>
      </c>
      <c r="F92" s="678">
        <f>IFERROR(VLOOKUP(A92,$U$6:$V$130,2,0),0)+IFERROR(VLOOKUP(A92,$Q$6:$R$130,2,0),0)+IFERROR(VLOOKUP(A92,$S$6:$T$130,2,0),0)</f>
        <v>42578</v>
      </c>
      <c r="G92" s="677">
        <f t="shared" si="23"/>
        <v>63.321485403250989</v>
      </c>
      <c r="H92" s="676">
        <f>IFERROR(VLOOKUP(A92,$W$5:$X$129,2,0),0)</f>
        <v>850</v>
      </c>
      <c r="I92" s="679">
        <f t="shared" si="24"/>
        <v>1.2641096949777665E-2</v>
      </c>
      <c r="J92" s="676">
        <f>IFERROR(VLOOKUP(A92,$Y$5:$AA$129,2,0),0)</f>
        <v>822</v>
      </c>
      <c r="K92" s="679">
        <f t="shared" si="17"/>
        <v>1.2224684344373224E-2</v>
      </c>
      <c r="L92" s="670">
        <f t="shared" si="18"/>
        <v>61815</v>
      </c>
      <c r="M92" s="669">
        <f t="shared" si="19"/>
        <v>91.930518582412518</v>
      </c>
      <c r="N92" s="668">
        <f t="shared" si="20"/>
        <v>5426</v>
      </c>
      <c r="O92" s="823">
        <v>631</v>
      </c>
      <c r="P92" s="822">
        <v>7078</v>
      </c>
      <c r="Q92" s="823">
        <v>631</v>
      </c>
      <c r="R92" s="822">
        <v>60487</v>
      </c>
      <c r="S92" s="823">
        <v>631</v>
      </c>
      <c r="T92" s="822">
        <v>2589</v>
      </c>
      <c r="U92" s="823">
        <v>647</v>
      </c>
      <c r="V92" s="822">
        <v>11</v>
      </c>
      <c r="W92" s="833">
        <v>642</v>
      </c>
      <c r="X92" s="6">
        <v>203</v>
      </c>
      <c r="Y92">
        <v>647</v>
      </c>
      <c r="Z92">
        <f t="shared" si="22"/>
        <v>38</v>
      </c>
      <c r="AA92" t="s">
        <v>403</v>
      </c>
      <c r="AB92">
        <v>29</v>
      </c>
      <c r="AC92" s="563">
        <v>9</v>
      </c>
    </row>
    <row r="93" spans="1:29" outlineLevel="2">
      <c r="A93" s="606">
        <v>483</v>
      </c>
      <c r="B93" s="605" t="s">
        <v>409</v>
      </c>
      <c r="C93" s="675">
        <v>10464</v>
      </c>
      <c r="D93" s="676">
        <f>VLOOKUP(A93,$O$6:$P$130,2,0)</f>
        <v>8176</v>
      </c>
      <c r="E93" s="677">
        <f t="shared" si="16"/>
        <v>78.13455657492355</v>
      </c>
      <c r="F93" s="678">
        <f>IFERROR(VLOOKUP(A93,$U$6:$V$130,2,0),0)+IFERROR(VLOOKUP(A93,$Q$6:$R$130,2,0),0)+IFERROR(VLOOKUP(A93,$S$6:$T$130,2,0),0)</f>
        <v>707</v>
      </c>
      <c r="G93" s="677">
        <f t="shared" si="23"/>
        <v>6.7564984709480118</v>
      </c>
      <c r="H93" s="676">
        <f>IFERROR(VLOOKUP(A93,$W$5:$X$129,2,0),0)</f>
        <v>187</v>
      </c>
      <c r="I93" s="679">
        <f t="shared" si="24"/>
        <v>1.7870795107033641E-2</v>
      </c>
      <c r="J93" s="676">
        <f>IFERROR(VLOOKUP(A93,$Y$5:$AA$129,2,0),0)</f>
        <v>57</v>
      </c>
      <c r="K93" s="679">
        <f t="shared" si="17"/>
        <v>5.4472477064220187E-3</v>
      </c>
      <c r="L93" s="670">
        <f t="shared" si="18"/>
        <v>9127</v>
      </c>
      <c r="M93" s="669">
        <f t="shared" si="19"/>
        <v>87.222859327217122</v>
      </c>
      <c r="N93" s="668">
        <f t="shared" si="20"/>
        <v>1337</v>
      </c>
      <c r="O93" s="823">
        <v>642</v>
      </c>
      <c r="P93" s="822">
        <v>12956</v>
      </c>
      <c r="Q93" s="823">
        <v>642</v>
      </c>
      <c r="R93" s="822">
        <v>2048</v>
      </c>
      <c r="S93" s="823">
        <v>642</v>
      </c>
      <c r="T93" s="822">
        <v>118</v>
      </c>
      <c r="U93" s="823">
        <v>649</v>
      </c>
      <c r="V93" s="822">
        <v>17</v>
      </c>
      <c r="W93" s="833">
        <v>647</v>
      </c>
      <c r="X93" s="6">
        <v>124</v>
      </c>
      <c r="Y93">
        <v>649</v>
      </c>
      <c r="Z93">
        <f t="shared" si="22"/>
        <v>139</v>
      </c>
      <c r="AA93" t="s">
        <v>420</v>
      </c>
      <c r="AB93">
        <v>96</v>
      </c>
      <c r="AC93" s="563">
        <v>43</v>
      </c>
    </row>
    <row r="94" spans="1:29" outlineLevel="2">
      <c r="A94" s="606">
        <v>541</v>
      </c>
      <c r="B94" s="606" t="s">
        <v>421</v>
      </c>
      <c r="C94" s="675">
        <v>21795</v>
      </c>
      <c r="D94" s="676">
        <f>VLOOKUP(A94,$O$6:$P$130,2,0)</f>
        <v>11668</v>
      </c>
      <c r="E94" s="677">
        <f t="shared" si="16"/>
        <v>53.535214498738235</v>
      </c>
      <c r="F94" s="678">
        <f>IFERROR(VLOOKUP(A94,$U$6:$V$130,2,0),0)+IFERROR(VLOOKUP(A94,$Q$6:$R$130,2,0),0)+IFERROR(VLOOKUP(A94,$S$6:$T$130,2,0),0)</f>
        <v>5148</v>
      </c>
      <c r="G94" s="677">
        <f t="shared" si="23"/>
        <v>23.620096352374397</v>
      </c>
      <c r="H94" s="676">
        <f>IFERROR(VLOOKUP(A94,$W$5:$X$129,2,0),0)</f>
        <v>277</v>
      </c>
      <c r="I94" s="679">
        <f t="shared" si="24"/>
        <v>1.2709337003899977E-2</v>
      </c>
      <c r="J94" s="676">
        <f>IFERROR(VLOOKUP(A94,$Y$5:$AA$129,2,0),0)</f>
        <v>63</v>
      </c>
      <c r="K94" s="679">
        <f t="shared" si="17"/>
        <v>2.8905712319339297E-3</v>
      </c>
      <c r="L94" s="670">
        <f t="shared" si="18"/>
        <v>17156</v>
      </c>
      <c r="M94" s="669">
        <f t="shared" si="19"/>
        <v>78.715301674696036</v>
      </c>
      <c r="N94" s="668">
        <f t="shared" si="20"/>
        <v>4639</v>
      </c>
      <c r="O94" s="823">
        <v>647</v>
      </c>
      <c r="P94" s="822">
        <v>4449</v>
      </c>
      <c r="Q94" s="823">
        <v>647</v>
      </c>
      <c r="R94" s="822">
        <v>1220</v>
      </c>
      <c r="S94" s="823">
        <v>647</v>
      </c>
      <c r="T94" s="822">
        <v>122</v>
      </c>
      <c r="U94" s="823">
        <v>656</v>
      </c>
      <c r="V94" s="822">
        <v>38</v>
      </c>
      <c r="W94" s="833">
        <v>649</v>
      </c>
      <c r="X94" s="6">
        <v>254</v>
      </c>
      <c r="Y94">
        <v>652</v>
      </c>
      <c r="Z94">
        <f t="shared" si="22"/>
        <v>18</v>
      </c>
      <c r="AA94" t="s">
        <v>422</v>
      </c>
      <c r="AB94">
        <v>14</v>
      </c>
      <c r="AC94" s="563">
        <v>4</v>
      </c>
    </row>
    <row r="95" spans="1:29" outlineLevel="2">
      <c r="A95" s="606">
        <v>607</v>
      </c>
      <c r="B95" s="605" t="s">
        <v>423</v>
      </c>
      <c r="C95" s="675">
        <v>24466</v>
      </c>
      <c r="D95" s="676">
        <f>VLOOKUP(A95,$O$6:$P$130,2,0)</f>
        <v>3738</v>
      </c>
      <c r="E95" s="677">
        <f t="shared" si="16"/>
        <v>15.278345459004333</v>
      </c>
      <c r="F95" s="678">
        <f>IFERROR(VLOOKUP(A95,$U$6:$V$130,2,0),0)+IFERROR(VLOOKUP(A95,$Q$6:$R$130,2,0),0)+IFERROR(VLOOKUP(A95,$S$6:$T$130,2,0),0)</f>
        <v>9682</v>
      </c>
      <c r="G95" s="677">
        <f t="shared" si="23"/>
        <v>39.573285375623314</v>
      </c>
      <c r="H95" s="676">
        <f>IFERROR(VLOOKUP(A95,$W$5:$X$129,2,0),0)</f>
        <v>163</v>
      </c>
      <c r="I95" s="679">
        <f t="shared" si="24"/>
        <v>6.6623068748467261E-3</v>
      </c>
      <c r="J95" s="676">
        <f>IFERROR(VLOOKUP(A95,$Y$5:$AA$129,2,0),0)</f>
        <v>47</v>
      </c>
      <c r="K95" s="679">
        <f t="shared" si="17"/>
        <v>1.921033270661326E-3</v>
      </c>
      <c r="L95" s="670">
        <f t="shared" si="18"/>
        <v>13630</v>
      </c>
      <c r="M95" s="669">
        <f t="shared" si="19"/>
        <v>55.709964849178455</v>
      </c>
      <c r="N95" s="668">
        <f t="shared" si="20"/>
        <v>10836</v>
      </c>
      <c r="O95" s="823">
        <v>649</v>
      </c>
      <c r="P95" s="822">
        <v>10438</v>
      </c>
      <c r="Q95" s="823">
        <v>649</v>
      </c>
      <c r="R95" s="822">
        <v>2250</v>
      </c>
      <c r="S95" s="823">
        <v>649</v>
      </c>
      <c r="T95" s="822">
        <v>94</v>
      </c>
      <c r="U95" s="823">
        <v>658</v>
      </c>
      <c r="V95" s="822">
        <v>10</v>
      </c>
      <c r="W95" s="833">
        <v>652</v>
      </c>
      <c r="X95" s="6">
        <v>99</v>
      </c>
      <c r="Y95">
        <v>656</v>
      </c>
      <c r="Z95">
        <f t="shared" si="22"/>
        <v>81</v>
      </c>
      <c r="AA95" t="s">
        <v>386</v>
      </c>
      <c r="AB95">
        <v>26</v>
      </c>
      <c r="AC95" s="563">
        <v>55</v>
      </c>
    </row>
    <row r="96" spans="1:29" outlineLevel="2">
      <c r="A96" s="606">
        <v>615</v>
      </c>
      <c r="B96" s="605" t="s">
        <v>417</v>
      </c>
      <c r="C96" s="675">
        <v>141173</v>
      </c>
      <c r="D96" s="676">
        <f>VLOOKUP(A96,$O$6:$P$130,2,0)</f>
        <v>25715</v>
      </c>
      <c r="E96" s="677">
        <f t="shared" si="16"/>
        <v>18.215239457970007</v>
      </c>
      <c r="F96" s="678">
        <f>IFERROR(VLOOKUP(A96,$U$6:$V$130,2,0),0)+IFERROR(VLOOKUP(A96,$Q$6:$R$130,2,0),0)+IFERROR(VLOOKUP(A96,$S$6:$T$130,2,0),0)</f>
        <v>148819</v>
      </c>
      <c r="G96" s="677">
        <f t="shared" si="23"/>
        <v>105.41604981122453</v>
      </c>
      <c r="H96" s="676">
        <f>IFERROR(VLOOKUP(A96,$W$5:$X$129,2,0),0)</f>
        <v>1732</v>
      </c>
      <c r="I96" s="679">
        <f t="shared" si="24"/>
        <v>1.2268634937275541E-2</v>
      </c>
      <c r="J96" s="676">
        <f>IFERROR(VLOOKUP(A96,$Y$5:$AA$129,2,0),0)</f>
        <v>3057</v>
      </c>
      <c r="K96" s="679">
        <f t="shared" si="17"/>
        <v>2.1654282334440722E-2</v>
      </c>
      <c r="L96" s="670">
        <f t="shared" si="18"/>
        <v>179323</v>
      </c>
      <c r="M96" s="669">
        <f t="shared" si="19"/>
        <v>100</v>
      </c>
      <c r="N96" s="668">
        <f t="shared" si="20"/>
        <v>-38150</v>
      </c>
      <c r="O96" s="823">
        <v>652</v>
      </c>
      <c r="P96" s="822">
        <v>5029</v>
      </c>
      <c r="Q96" s="823">
        <v>652</v>
      </c>
      <c r="R96" s="822">
        <v>351</v>
      </c>
      <c r="S96" s="823">
        <v>652</v>
      </c>
      <c r="T96" s="822">
        <v>17</v>
      </c>
      <c r="U96" s="823">
        <v>659</v>
      </c>
      <c r="V96" s="822">
        <v>10</v>
      </c>
      <c r="W96" s="833">
        <v>656</v>
      </c>
      <c r="X96" s="6">
        <v>241</v>
      </c>
      <c r="Y96" s="304">
        <v>658</v>
      </c>
      <c r="Z96">
        <f t="shared" ref="Z96:Z128" si="25">AB96+AC96</f>
        <v>16</v>
      </c>
      <c r="AA96" t="s">
        <v>405</v>
      </c>
      <c r="AB96">
        <v>0</v>
      </c>
      <c r="AC96" s="563">
        <v>16</v>
      </c>
    </row>
    <row r="97" spans="1:29" outlineLevel="2">
      <c r="A97" s="606">
        <v>649</v>
      </c>
      <c r="B97" s="605" t="s">
        <v>420</v>
      </c>
      <c r="C97" s="675">
        <v>16527</v>
      </c>
      <c r="D97" s="676">
        <f>VLOOKUP(A97,$O$6:$P$130,2,0)</f>
        <v>10438</v>
      </c>
      <c r="E97" s="677">
        <f t="shared" si="16"/>
        <v>63.157257820536095</v>
      </c>
      <c r="F97" s="678">
        <f>IFERROR(VLOOKUP(A97,$U$6:$V$130,2,0),0)+IFERROR(VLOOKUP(A97,$Q$6:$R$130,2,0),0)+IFERROR(VLOOKUP(A97,$S$6:$T$130,2,0),0)</f>
        <v>2361</v>
      </c>
      <c r="G97" s="677">
        <f t="shared" si="23"/>
        <v>14.285714285714285</v>
      </c>
      <c r="H97" s="676">
        <f>IFERROR(VLOOKUP(A97,$W$5:$X$129,2,0),0)</f>
        <v>254</v>
      </c>
      <c r="I97" s="679">
        <f t="shared" si="24"/>
        <v>1.5368790464089066E-2</v>
      </c>
      <c r="J97" s="676">
        <f>IFERROR(VLOOKUP(A97,$Y$5:$AA$129,2,0),0)</f>
        <v>139</v>
      </c>
      <c r="K97" s="679">
        <f t="shared" si="17"/>
        <v>8.4104798208991353E-3</v>
      </c>
      <c r="L97" s="670">
        <f t="shared" si="18"/>
        <v>13192</v>
      </c>
      <c r="M97" s="669">
        <f t="shared" si="19"/>
        <v>79.820899134749197</v>
      </c>
      <c r="N97" s="668">
        <f t="shared" si="20"/>
        <v>3335</v>
      </c>
      <c r="O97" s="823">
        <v>656</v>
      </c>
      <c r="P97" s="822">
        <v>6831</v>
      </c>
      <c r="Q97" s="823">
        <v>656</v>
      </c>
      <c r="R97" s="822">
        <v>4519</v>
      </c>
      <c r="S97" s="823">
        <v>656</v>
      </c>
      <c r="T97" s="822">
        <v>299</v>
      </c>
      <c r="U97" s="823">
        <v>660</v>
      </c>
      <c r="V97" s="822">
        <v>13</v>
      </c>
      <c r="W97" s="833">
        <v>658</v>
      </c>
      <c r="X97" s="6">
        <v>95</v>
      </c>
      <c r="Y97">
        <v>659</v>
      </c>
      <c r="Z97">
        <f t="shared" si="25"/>
        <v>191</v>
      </c>
      <c r="AA97" t="s">
        <v>336</v>
      </c>
      <c r="AB97">
        <v>131</v>
      </c>
      <c r="AC97" s="563">
        <v>60</v>
      </c>
    </row>
    <row r="98" spans="1:29" outlineLevel="2">
      <c r="A98" s="606">
        <v>652</v>
      </c>
      <c r="B98" s="605" t="s">
        <v>422</v>
      </c>
      <c r="C98" s="675">
        <v>5805</v>
      </c>
      <c r="D98" s="676">
        <f>VLOOKUP(A98,$O$6:$P$130,2,0)</f>
        <v>5029</v>
      </c>
      <c r="E98" s="677">
        <f t="shared" si="16"/>
        <v>86.632213608957798</v>
      </c>
      <c r="F98" s="678">
        <f>IFERROR(VLOOKUP(A98,$U$6:$V$130,2,0),0)+IFERROR(VLOOKUP(A98,$Q$6:$R$130,2,0),0)+IFERROR(VLOOKUP(A98,$S$6:$T$130,2,0),0)</f>
        <v>368</v>
      </c>
      <c r="G98" s="677">
        <f t="shared" si="23"/>
        <v>6.3393626184323857</v>
      </c>
      <c r="H98" s="676">
        <f>IFERROR(VLOOKUP(A98,$W$5:$X$129,2,0),0)</f>
        <v>99</v>
      </c>
      <c r="I98" s="679">
        <f t="shared" si="24"/>
        <v>1.7054263565891473E-2</v>
      </c>
      <c r="J98" s="676">
        <f>IFERROR(VLOOKUP(A98,$Y$5:$AA$129,2,0),0)</f>
        <v>18</v>
      </c>
      <c r="K98" s="679">
        <f t="shared" si="17"/>
        <v>3.1007751937984496E-3</v>
      </c>
      <c r="L98" s="670">
        <f t="shared" si="18"/>
        <v>5514</v>
      </c>
      <c r="M98" s="669">
        <f t="shared" si="19"/>
        <v>94.987080103359176</v>
      </c>
      <c r="N98" s="668">
        <f t="shared" si="20"/>
        <v>291</v>
      </c>
      <c r="O98" s="823">
        <v>658</v>
      </c>
      <c r="P98" s="822">
        <v>1880</v>
      </c>
      <c r="Q98" s="823">
        <v>658</v>
      </c>
      <c r="R98" s="822">
        <v>1119</v>
      </c>
      <c r="S98" s="823">
        <v>658</v>
      </c>
      <c r="T98" s="822">
        <v>59</v>
      </c>
      <c r="U98" s="823">
        <v>664</v>
      </c>
      <c r="V98" s="822">
        <v>121</v>
      </c>
      <c r="W98" s="833">
        <v>659</v>
      </c>
      <c r="X98" s="6">
        <v>379</v>
      </c>
      <c r="Y98">
        <v>660</v>
      </c>
      <c r="Z98">
        <f t="shared" si="25"/>
        <v>72</v>
      </c>
      <c r="AA98" t="s">
        <v>424</v>
      </c>
      <c r="AB98">
        <v>37</v>
      </c>
      <c r="AC98" s="563">
        <v>35</v>
      </c>
    </row>
    <row r="99" spans="1:29" outlineLevel="2">
      <c r="A99" s="606">
        <v>660</v>
      </c>
      <c r="B99" s="605" t="s">
        <v>424</v>
      </c>
      <c r="C99" s="675">
        <v>13350</v>
      </c>
      <c r="D99" s="676">
        <f>VLOOKUP(A99,$O$6:$P$130,2,0)</f>
        <v>10462</v>
      </c>
      <c r="E99" s="677">
        <f t="shared" si="16"/>
        <v>78.36704119850188</v>
      </c>
      <c r="F99" s="678">
        <f>IFERROR(VLOOKUP(A99,$U$6:$V$130,2,0),0)+IFERROR(VLOOKUP(A99,$Q$6:$R$130,2,0),0)+IFERROR(VLOOKUP(A99,$S$6:$T$130,2,0),0)</f>
        <v>3549</v>
      </c>
      <c r="G99" s="677">
        <f t="shared" si="23"/>
        <v>26.584269662921351</v>
      </c>
      <c r="H99" s="676">
        <f>IFERROR(VLOOKUP(A99,$W$5:$X$129,2,0),0)</f>
        <v>221</v>
      </c>
      <c r="I99" s="679">
        <f t="shared" si="24"/>
        <v>1.655430711610487E-2</v>
      </c>
      <c r="J99" s="676">
        <f>IFERROR(VLOOKUP(A99,$Y$5:$AA$129,2,0),0)</f>
        <v>72</v>
      </c>
      <c r="K99" s="679">
        <f t="shared" si="17"/>
        <v>5.3932584269662919E-3</v>
      </c>
      <c r="L99" s="670">
        <f t="shared" si="18"/>
        <v>14304</v>
      </c>
      <c r="M99" s="669">
        <f t="shared" si="19"/>
        <v>100</v>
      </c>
      <c r="N99" s="668">
        <f t="shared" si="20"/>
        <v>-954</v>
      </c>
      <c r="O99" s="823">
        <v>659</v>
      </c>
      <c r="P99" s="822">
        <v>20404</v>
      </c>
      <c r="Q99" s="823">
        <v>659</v>
      </c>
      <c r="R99" s="822">
        <v>1174</v>
      </c>
      <c r="S99" s="823">
        <v>659</v>
      </c>
      <c r="T99" s="822">
        <v>93</v>
      </c>
      <c r="U99" s="823">
        <v>665</v>
      </c>
      <c r="V99" s="822">
        <v>21</v>
      </c>
      <c r="W99" s="833">
        <v>660</v>
      </c>
      <c r="X99" s="6">
        <v>221</v>
      </c>
      <c r="Y99">
        <v>664</v>
      </c>
      <c r="Z99">
        <f t="shared" si="25"/>
        <v>134</v>
      </c>
      <c r="AA99" t="s">
        <v>407</v>
      </c>
      <c r="AB99">
        <v>81</v>
      </c>
      <c r="AC99" s="563">
        <v>53</v>
      </c>
    </row>
    <row r="100" spans="1:29" outlineLevel="2">
      <c r="A100" s="606">
        <v>667</v>
      </c>
      <c r="B100" s="605" t="s">
        <v>425</v>
      </c>
      <c r="C100" s="675">
        <v>16114</v>
      </c>
      <c r="D100" s="676">
        <f>VLOOKUP(A100,$O$6:$P$130,2,0)</f>
        <v>9566</v>
      </c>
      <c r="E100" s="677">
        <f t="shared" si="16"/>
        <v>59.364527739853543</v>
      </c>
      <c r="F100" s="678">
        <f>IFERROR(VLOOKUP(A100,$U$6:$V$130,2,0),0)+IFERROR(VLOOKUP(A100,$Q$6:$R$130,2,0),0)+IFERROR(VLOOKUP(A100,$S$6:$T$130,2,0),0)</f>
        <v>3176</v>
      </c>
      <c r="G100" s="677">
        <f t="shared" si="23"/>
        <v>19.709569318604938</v>
      </c>
      <c r="H100" s="676">
        <f>IFERROR(VLOOKUP(A100,$W$5:$X$129,2,0),0)</f>
        <v>222</v>
      </c>
      <c r="I100" s="679">
        <f t="shared" si="24"/>
        <v>1.3776840014893882E-2</v>
      </c>
      <c r="J100" s="676">
        <f>IFERROR(VLOOKUP(A100,$Y$5:$AA$129,2,0),0)</f>
        <v>119</v>
      </c>
      <c r="K100" s="679">
        <f t="shared" si="17"/>
        <v>7.3848827106863593E-3</v>
      </c>
      <c r="L100" s="670">
        <f t="shared" si="18"/>
        <v>13083</v>
      </c>
      <c r="M100" s="669">
        <f t="shared" si="19"/>
        <v>81.190269331016509</v>
      </c>
      <c r="N100" s="668">
        <f t="shared" si="20"/>
        <v>3031</v>
      </c>
      <c r="O100" s="823">
        <v>660</v>
      </c>
      <c r="P100" s="822">
        <v>10462</v>
      </c>
      <c r="Q100" s="823">
        <v>660</v>
      </c>
      <c r="R100" s="822">
        <v>3415</v>
      </c>
      <c r="S100" s="823">
        <v>660</v>
      </c>
      <c r="T100" s="822">
        <v>121</v>
      </c>
      <c r="U100" s="823">
        <v>667</v>
      </c>
      <c r="V100" s="822">
        <v>39</v>
      </c>
      <c r="W100" s="833">
        <v>664</v>
      </c>
      <c r="X100" s="6">
        <v>387</v>
      </c>
      <c r="Y100">
        <v>665</v>
      </c>
      <c r="Z100">
        <f t="shared" si="25"/>
        <v>569</v>
      </c>
      <c r="AA100" t="s">
        <v>337</v>
      </c>
      <c r="AB100">
        <v>509</v>
      </c>
      <c r="AC100" s="563">
        <v>60</v>
      </c>
    </row>
    <row r="101" spans="1:29" outlineLevel="2">
      <c r="A101" s="606">
        <v>674</v>
      </c>
      <c r="B101" s="605" t="s">
        <v>426</v>
      </c>
      <c r="C101" s="675">
        <v>22763</v>
      </c>
      <c r="D101" s="676">
        <f>VLOOKUP(A101,$O$6:$P$130,2,0)</f>
        <v>11797</v>
      </c>
      <c r="E101" s="677">
        <f t="shared" ref="E101:E132" si="26">(D101/C101)*100</f>
        <v>51.825330580327723</v>
      </c>
      <c r="F101" s="678">
        <f>IFERROR(VLOOKUP(A101,$U$6:$V$130,2,0),0)+IFERROR(VLOOKUP(A101,$Q$6:$R$130,2,0),0)+IFERROR(VLOOKUP(A101,$S$6:$T$130,2,0),0)</f>
        <v>2348</v>
      </c>
      <c r="G101" s="677">
        <f t="shared" si="23"/>
        <v>10.314984843825506</v>
      </c>
      <c r="H101" s="676">
        <f>IFERROR(VLOOKUP(A101,$W$5:$X$129,2,0),0)</f>
        <v>269</v>
      </c>
      <c r="I101" s="679">
        <f t="shared" si="24"/>
        <v>1.1817423011026666E-2</v>
      </c>
      <c r="J101" s="676">
        <f>IFERROR(VLOOKUP(A101,$Y$5:$AA$129,2,0),0)</f>
        <v>52</v>
      </c>
      <c r="K101" s="679">
        <f t="shared" si="17"/>
        <v>2.2844089091947459E-3</v>
      </c>
      <c r="L101" s="670">
        <f t="shared" si="18"/>
        <v>14466</v>
      </c>
      <c r="M101" s="669">
        <f t="shared" ref="M101:M132" si="27">IF((L101*100/C101)&gt;100,100,(L101*100/C101))</f>
        <v>63.550498616175375</v>
      </c>
      <c r="N101" s="668">
        <f t="shared" si="20"/>
        <v>8297</v>
      </c>
      <c r="O101" s="823">
        <v>664</v>
      </c>
      <c r="P101" s="822">
        <v>9421</v>
      </c>
      <c r="Q101" s="823">
        <v>664</v>
      </c>
      <c r="R101" s="822">
        <v>14009</v>
      </c>
      <c r="S101" s="823">
        <v>664</v>
      </c>
      <c r="T101" s="822">
        <v>619</v>
      </c>
      <c r="U101" s="823">
        <v>670</v>
      </c>
      <c r="V101" s="822">
        <v>19</v>
      </c>
      <c r="W101" s="833">
        <v>665</v>
      </c>
      <c r="X101" s="6">
        <v>557</v>
      </c>
      <c r="Y101">
        <v>667</v>
      </c>
      <c r="Z101">
        <f t="shared" si="25"/>
        <v>119</v>
      </c>
      <c r="AA101" t="s">
        <v>425</v>
      </c>
      <c r="AB101">
        <v>85</v>
      </c>
      <c r="AC101" s="563">
        <v>34</v>
      </c>
    </row>
    <row r="102" spans="1:29" outlineLevel="2">
      <c r="A102" s="606">
        <v>697</v>
      </c>
      <c r="B102" s="611" t="s">
        <v>371</v>
      </c>
      <c r="C102" s="675">
        <v>36720</v>
      </c>
      <c r="D102" s="676">
        <f>VLOOKUP(A102,$O$6:$P$130,2,0)</f>
        <v>15032</v>
      </c>
      <c r="E102" s="677">
        <f t="shared" si="26"/>
        <v>40.936819172113289</v>
      </c>
      <c r="F102" s="678">
        <f>IFERROR(VLOOKUP(A102,$U$6:$V$130,2,0),0)+IFERROR(VLOOKUP(A102,$Q$6:$R$130,2,0),0)+IFERROR(VLOOKUP(A102,$S$6:$T$130,2,0),0)</f>
        <v>11918</v>
      </c>
      <c r="G102" s="677">
        <f t="shared" si="23"/>
        <v>32.456427015250547</v>
      </c>
      <c r="H102" s="676">
        <f>IFERROR(VLOOKUP(A102,$W$5:$X$129,2,0),0)</f>
        <v>384</v>
      </c>
      <c r="I102" s="679">
        <f t="shared" si="24"/>
        <v>1.045751633986928E-2</v>
      </c>
      <c r="J102" s="676">
        <f>IFERROR(VLOOKUP(A102,$Y$5:$AA$129,2,0),0)</f>
        <v>244</v>
      </c>
      <c r="K102" s="679">
        <f t="shared" si="17"/>
        <v>6.6448801742919391E-3</v>
      </c>
      <c r="L102" s="670">
        <f t="shared" si="18"/>
        <v>27578</v>
      </c>
      <c r="M102" s="669">
        <f t="shared" si="27"/>
        <v>75.10348583877996</v>
      </c>
      <c r="N102" s="668">
        <f t="shared" si="20"/>
        <v>9142</v>
      </c>
      <c r="O102" s="823">
        <v>665</v>
      </c>
      <c r="P102" s="822">
        <v>30578</v>
      </c>
      <c r="Q102" s="823">
        <v>665</v>
      </c>
      <c r="R102" s="822">
        <v>2073</v>
      </c>
      <c r="S102" s="823">
        <v>665</v>
      </c>
      <c r="T102" s="822">
        <v>165</v>
      </c>
      <c r="U102" s="823">
        <v>674</v>
      </c>
      <c r="V102" s="822">
        <v>18</v>
      </c>
      <c r="W102" s="833">
        <v>667</v>
      </c>
      <c r="X102" s="6">
        <v>222</v>
      </c>
      <c r="Y102">
        <v>670</v>
      </c>
      <c r="Z102">
        <f t="shared" si="25"/>
        <v>152</v>
      </c>
      <c r="AA102" t="s">
        <v>354</v>
      </c>
      <c r="AB102">
        <v>79</v>
      </c>
      <c r="AC102" s="563">
        <v>73</v>
      </c>
    </row>
    <row r="103" spans="1:29" outlineLevel="2">
      <c r="A103" s="606">
        <v>756</v>
      </c>
      <c r="B103" s="605" t="s">
        <v>427</v>
      </c>
      <c r="C103" s="675">
        <v>37301</v>
      </c>
      <c r="D103" s="676">
        <f>VLOOKUP(A103,$O$6:$P$130,2,0)</f>
        <v>23346</v>
      </c>
      <c r="E103" s="677">
        <f t="shared" si="26"/>
        <v>62.588134366370873</v>
      </c>
      <c r="F103" s="678">
        <f>IFERROR(VLOOKUP(A103,$U$6:$V$130,2,0),0)+IFERROR(VLOOKUP(A103,$Q$6:$R$130,2,0),0)+IFERROR(VLOOKUP(A103,$S$6:$T$130,2,0),0)</f>
        <v>6719</v>
      </c>
      <c r="G103" s="677">
        <f t="shared" si="23"/>
        <v>18.012921905578938</v>
      </c>
      <c r="H103" s="676">
        <f>IFERROR(VLOOKUP(A103,$W$5:$X$129,2,0),0)</f>
        <v>717</v>
      </c>
      <c r="I103" s="679">
        <f t="shared" si="24"/>
        <v>1.9222004771990028E-2</v>
      </c>
      <c r="J103" s="676">
        <f>IFERROR(VLOOKUP(A103,$Y$5:$AA$129,2,0),0)</f>
        <v>267</v>
      </c>
      <c r="K103" s="679">
        <f t="shared" si="17"/>
        <v>7.157985040615533E-3</v>
      </c>
      <c r="L103" s="670">
        <f t="shared" si="18"/>
        <v>31049</v>
      </c>
      <c r="M103" s="669">
        <f t="shared" si="27"/>
        <v>83.239055253210367</v>
      </c>
      <c r="N103" s="668">
        <f t="shared" si="20"/>
        <v>6252</v>
      </c>
      <c r="O103" s="823">
        <v>667</v>
      </c>
      <c r="P103" s="822">
        <v>9566</v>
      </c>
      <c r="Q103" s="823">
        <v>667</v>
      </c>
      <c r="R103" s="822">
        <v>2972</v>
      </c>
      <c r="S103" s="823">
        <v>667</v>
      </c>
      <c r="T103" s="822">
        <v>165</v>
      </c>
      <c r="U103" s="823">
        <v>679</v>
      </c>
      <c r="V103" s="822">
        <v>32</v>
      </c>
      <c r="W103" s="833">
        <v>670</v>
      </c>
      <c r="X103" s="6">
        <v>388</v>
      </c>
      <c r="Y103">
        <v>674</v>
      </c>
      <c r="Z103">
        <f t="shared" si="25"/>
        <v>52</v>
      </c>
      <c r="AA103" t="s">
        <v>428</v>
      </c>
      <c r="AB103">
        <v>23</v>
      </c>
      <c r="AC103" s="563">
        <v>29</v>
      </c>
    </row>
    <row r="104" spans="1:29" outlineLevel="2">
      <c r="A104" s="607"/>
      <c r="B104" s="607" t="s">
        <v>429</v>
      </c>
      <c r="C104" s="590">
        <f>SUM(C105:C127)</f>
        <v>375486</v>
      </c>
      <c r="D104" s="591">
        <f>SUBTOTAL(9,D105:D127)</f>
        <v>213157</v>
      </c>
      <c r="E104" s="595">
        <f t="shared" si="26"/>
        <v>56.768294956403167</v>
      </c>
      <c r="F104" s="591">
        <f>SUM(F105:F127)</f>
        <v>86732</v>
      </c>
      <c r="G104" s="592">
        <f>F104/C104*100</f>
        <v>23.098597550907357</v>
      </c>
      <c r="H104" s="591">
        <f>SUM(H105:H127)</f>
        <v>5992</v>
      </c>
      <c r="I104" s="593">
        <f>H104/C104*100</f>
        <v>1.5957985117953797</v>
      </c>
      <c r="J104" s="591">
        <f>SUM(J105:J127)</f>
        <v>3587</v>
      </c>
      <c r="K104" s="593">
        <f>(J104/C104)*100</f>
        <v>0.9552952706625546</v>
      </c>
      <c r="L104" s="591">
        <f t="shared" si="18"/>
        <v>309468</v>
      </c>
      <c r="M104" s="592">
        <f t="shared" si="27"/>
        <v>82.417986289768464</v>
      </c>
      <c r="N104" s="594">
        <f t="shared" si="20"/>
        <v>66018</v>
      </c>
      <c r="O104" s="823">
        <v>670</v>
      </c>
      <c r="P104" s="822">
        <v>13590</v>
      </c>
      <c r="Q104" s="823">
        <v>670</v>
      </c>
      <c r="R104" s="822">
        <v>3187</v>
      </c>
      <c r="S104" s="823">
        <v>670</v>
      </c>
      <c r="T104" s="822">
        <v>196</v>
      </c>
      <c r="U104" s="823">
        <v>686</v>
      </c>
      <c r="V104" s="822">
        <v>175</v>
      </c>
      <c r="W104" s="833">
        <v>674</v>
      </c>
      <c r="X104" s="6">
        <v>269</v>
      </c>
      <c r="Y104">
        <v>679</v>
      </c>
      <c r="Z104">
        <f t="shared" si="25"/>
        <v>196</v>
      </c>
      <c r="AA104" t="s">
        <v>430</v>
      </c>
      <c r="AB104">
        <v>86</v>
      </c>
      <c r="AC104" s="563">
        <v>110</v>
      </c>
    </row>
    <row r="105" spans="1:29" outlineLevel="2">
      <c r="A105" s="606">
        <v>30</v>
      </c>
      <c r="B105" s="605" t="s">
        <v>303</v>
      </c>
      <c r="C105" s="675">
        <v>31262</v>
      </c>
      <c r="D105" s="676">
        <f>VLOOKUP(A105,$O$6:$P$130,2,0)</f>
        <v>9856</v>
      </c>
      <c r="E105" s="677">
        <f t="shared" si="26"/>
        <v>31.527093596059114</v>
      </c>
      <c r="F105" s="678">
        <f>IFERROR(VLOOKUP(A105,$U$6:$V$130,2,0),0)+IFERROR(VLOOKUP(A105,$Q$6:$R$130,2,0),0)+IFERROR(VLOOKUP(A105,$S$6:$T$130,2,0),0)</f>
        <v>14519</v>
      </c>
      <c r="G105" s="677">
        <f t="shared" ref="G105:G127" si="28">(F105/C105)*100</f>
        <v>46.442965901093977</v>
      </c>
      <c r="H105" s="676">
        <f>IFERROR(VLOOKUP(A105,$W$5:$X$129,2,0),0)</f>
        <v>448</v>
      </c>
      <c r="I105" s="679">
        <f t="shared" ref="I105:I127" si="29">(H105/C105)</f>
        <v>1.4330497089117778E-2</v>
      </c>
      <c r="J105" s="676">
        <f>IFERROR(VLOOKUP(A105,$Y$5:$AA$129,2,0),0)</f>
        <v>274</v>
      </c>
      <c r="K105" s="679">
        <f t="shared" si="17"/>
        <v>8.764634380397927E-3</v>
      </c>
      <c r="L105" s="670">
        <f t="shared" si="18"/>
        <v>25097</v>
      </c>
      <c r="M105" s="669">
        <f t="shared" si="27"/>
        <v>80.279572644104661</v>
      </c>
      <c r="N105" s="668">
        <f t="shared" si="20"/>
        <v>6165</v>
      </c>
      <c r="O105" s="823">
        <v>674</v>
      </c>
      <c r="P105" s="822">
        <v>11797</v>
      </c>
      <c r="Q105" s="823">
        <v>674</v>
      </c>
      <c r="R105" s="822">
        <v>2203</v>
      </c>
      <c r="S105" s="823">
        <v>674</v>
      </c>
      <c r="T105" s="822">
        <v>127</v>
      </c>
      <c r="U105" s="823">
        <v>690</v>
      </c>
      <c r="V105" s="822">
        <v>14</v>
      </c>
      <c r="W105" s="833">
        <v>679</v>
      </c>
      <c r="X105" s="6">
        <v>281</v>
      </c>
      <c r="Y105">
        <v>42</v>
      </c>
      <c r="Z105">
        <f t="shared" si="25"/>
        <v>223</v>
      </c>
      <c r="AA105" t="s">
        <v>431</v>
      </c>
      <c r="AB105">
        <v>88</v>
      </c>
      <c r="AC105" s="563">
        <v>135</v>
      </c>
    </row>
    <row r="106" spans="1:29" outlineLevel="2">
      <c r="A106" s="606">
        <v>34</v>
      </c>
      <c r="B106" s="605" t="s">
        <v>307</v>
      </c>
      <c r="C106" s="675">
        <v>44614</v>
      </c>
      <c r="D106" s="676">
        <f>VLOOKUP(A106,$O$6:$P$130,2,0)</f>
        <v>28479</v>
      </c>
      <c r="E106" s="677">
        <f t="shared" si="26"/>
        <v>63.83422244138611</v>
      </c>
      <c r="F106" s="678">
        <f>IFERROR(VLOOKUP(A106,$U$6:$V$130,2,0),0)+IFERROR(VLOOKUP(A106,$Q$6:$R$130,2,0),0)+IFERROR(VLOOKUP(A106,$S$6:$T$130,2,0),0)</f>
        <v>8296</v>
      </c>
      <c r="G106" s="677">
        <f t="shared" si="28"/>
        <v>18.595059846684897</v>
      </c>
      <c r="H106" s="676">
        <f>IFERROR(VLOOKUP(A106,$W$5:$X$129,2,0),0)</f>
        <v>684</v>
      </c>
      <c r="I106" s="679">
        <f t="shared" si="29"/>
        <v>1.5331510288250324E-2</v>
      </c>
      <c r="J106" s="676">
        <f>IFERROR(VLOOKUP(A106,$Y$5:$AA$129,2,0),0)</f>
        <v>984</v>
      </c>
      <c r="K106" s="679">
        <f t="shared" si="17"/>
        <v>2.2055856905903976E-2</v>
      </c>
      <c r="L106" s="670">
        <f t="shared" si="18"/>
        <v>38443</v>
      </c>
      <c r="M106" s="669">
        <f t="shared" si="27"/>
        <v>86.168019007486436</v>
      </c>
      <c r="N106" s="668">
        <f t="shared" si="20"/>
        <v>6171</v>
      </c>
      <c r="O106" s="823">
        <v>679</v>
      </c>
      <c r="P106" s="822">
        <v>12924</v>
      </c>
      <c r="Q106" s="823">
        <v>679</v>
      </c>
      <c r="R106" s="822">
        <v>5419</v>
      </c>
      <c r="S106" s="823">
        <v>679</v>
      </c>
      <c r="T106" s="822">
        <v>348</v>
      </c>
      <c r="U106" s="823">
        <v>697</v>
      </c>
      <c r="V106" s="822">
        <v>111</v>
      </c>
      <c r="W106" s="833">
        <v>686</v>
      </c>
      <c r="X106" s="6">
        <v>608</v>
      </c>
      <c r="Y106">
        <v>686</v>
      </c>
      <c r="Z106">
        <f t="shared" si="25"/>
        <v>358</v>
      </c>
      <c r="AA106" t="s">
        <v>408</v>
      </c>
      <c r="AB106">
        <v>55</v>
      </c>
      <c r="AC106" s="563">
        <v>303</v>
      </c>
    </row>
    <row r="107" spans="1:29" outlineLevel="2">
      <c r="A107" s="606">
        <v>36</v>
      </c>
      <c r="B107" s="605" t="s">
        <v>309</v>
      </c>
      <c r="C107" s="675">
        <v>5905</v>
      </c>
      <c r="D107" s="676">
        <f>VLOOKUP(A107,$O$6:$P$130,2,0)</f>
        <v>2678</v>
      </c>
      <c r="E107" s="677">
        <f t="shared" si="26"/>
        <v>45.351397121083828</v>
      </c>
      <c r="F107" s="678">
        <f>IFERROR(VLOOKUP(A107,$U$6:$V$130,2,0),0)+IFERROR(VLOOKUP(A107,$Q$6:$R$130,2,0),0)+IFERROR(VLOOKUP(A107,$S$6:$T$130,2,0),0)</f>
        <v>1513</v>
      </c>
      <c r="G107" s="677">
        <f t="shared" si="28"/>
        <v>25.622353937341234</v>
      </c>
      <c r="H107" s="676">
        <f>IFERROR(VLOOKUP(A107,$W$5:$X$129,2,0),0)</f>
        <v>96</v>
      </c>
      <c r="I107" s="679">
        <f t="shared" si="29"/>
        <v>1.6257408975444539E-2</v>
      </c>
      <c r="J107" s="676">
        <f>IFERROR(VLOOKUP(A107,$Y$5:$AA$129,2,0),0)</f>
        <v>29</v>
      </c>
      <c r="K107" s="679">
        <f t="shared" si="17"/>
        <v>4.9110922946655373E-3</v>
      </c>
      <c r="L107" s="670">
        <f t="shared" si="18"/>
        <v>4316</v>
      </c>
      <c r="M107" s="669">
        <f t="shared" si="27"/>
        <v>73.090601185436071</v>
      </c>
      <c r="N107" s="668">
        <f t="shared" si="20"/>
        <v>1589</v>
      </c>
      <c r="O107" s="823">
        <v>686</v>
      </c>
      <c r="P107" s="822">
        <v>16089</v>
      </c>
      <c r="Q107" s="823">
        <v>686</v>
      </c>
      <c r="R107" s="822">
        <v>19927</v>
      </c>
      <c r="S107" s="823">
        <v>686</v>
      </c>
      <c r="T107" s="822">
        <v>1018</v>
      </c>
      <c r="U107" s="823">
        <v>736</v>
      </c>
      <c r="V107" s="822">
        <v>137</v>
      </c>
      <c r="W107" s="833">
        <v>690</v>
      </c>
      <c r="X107" s="6">
        <v>188</v>
      </c>
      <c r="Y107">
        <v>690</v>
      </c>
      <c r="Z107">
        <f t="shared" si="25"/>
        <v>49</v>
      </c>
      <c r="AA107" t="s">
        <v>355</v>
      </c>
      <c r="AB107">
        <v>18</v>
      </c>
      <c r="AC107" s="563">
        <v>31</v>
      </c>
    </row>
    <row r="108" spans="1:29" outlineLevel="2">
      <c r="A108" s="606">
        <v>91</v>
      </c>
      <c r="B108" s="605" t="s">
        <v>329</v>
      </c>
      <c r="C108" s="675">
        <v>10566</v>
      </c>
      <c r="D108" s="676">
        <f>VLOOKUP(A108,$O$6:$P$130,2,0)</f>
        <v>6416</v>
      </c>
      <c r="E108" s="677">
        <f t="shared" si="26"/>
        <v>60.723074010978607</v>
      </c>
      <c r="F108" s="678">
        <f>IFERROR(VLOOKUP(A108,$U$6:$V$130,2,0),0)+IFERROR(VLOOKUP(A108,$Q$6:$R$130,2,0),0)+IFERROR(VLOOKUP(A108,$S$6:$T$130,2,0),0)</f>
        <v>880</v>
      </c>
      <c r="G108" s="677">
        <f t="shared" si="28"/>
        <v>8.3286011735756205</v>
      </c>
      <c r="H108" s="676">
        <f>IFERROR(VLOOKUP(A108,$W$5:$X$129,2,0),0)</f>
        <v>147</v>
      </c>
      <c r="I108" s="679">
        <f t="shared" si="29"/>
        <v>1.3912549687677456E-2</v>
      </c>
      <c r="J108" s="676">
        <f>IFERROR(VLOOKUP(A108,$Y$5:$AA$129,2,0),0)</f>
        <v>50</v>
      </c>
      <c r="K108" s="679">
        <f t="shared" si="17"/>
        <v>4.7321597577134203E-3</v>
      </c>
      <c r="L108" s="670">
        <f t="shared" si="18"/>
        <v>7493</v>
      </c>
      <c r="M108" s="669">
        <f t="shared" si="27"/>
        <v>70.91614612909332</v>
      </c>
      <c r="N108" s="668">
        <f t="shared" si="20"/>
        <v>3073</v>
      </c>
      <c r="O108" s="823">
        <v>690</v>
      </c>
      <c r="P108" s="822">
        <v>6202</v>
      </c>
      <c r="Q108" s="823">
        <v>690</v>
      </c>
      <c r="R108" s="822">
        <v>1475</v>
      </c>
      <c r="S108" s="823">
        <v>690</v>
      </c>
      <c r="T108" s="822">
        <v>51</v>
      </c>
      <c r="U108" s="823">
        <v>756</v>
      </c>
      <c r="V108" s="822">
        <v>40</v>
      </c>
      <c r="W108" s="833">
        <v>697</v>
      </c>
      <c r="X108" s="6">
        <v>384</v>
      </c>
      <c r="Y108">
        <v>736</v>
      </c>
      <c r="Z108">
        <f t="shared" si="25"/>
        <v>235</v>
      </c>
      <c r="AA108" t="s">
        <v>356</v>
      </c>
      <c r="AB108">
        <v>72</v>
      </c>
      <c r="AC108" s="563">
        <v>163</v>
      </c>
    </row>
    <row r="109" spans="1:29" outlineLevel="1">
      <c r="A109" s="606">
        <v>93</v>
      </c>
      <c r="B109" s="605" t="s">
        <v>331</v>
      </c>
      <c r="C109" s="675">
        <v>16059</v>
      </c>
      <c r="D109" s="676">
        <f>VLOOKUP(A109,$O$6:$P$130,2,0)</f>
        <v>13929</v>
      </c>
      <c r="E109" s="677">
        <f t="shared" si="26"/>
        <v>86.736409490005599</v>
      </c>
      <c r="F109" s="678">
        <f>IFERROR(VLOOKUP(A109,$U$6:$V$130,2,0),0)+IFERROR(VLOOKUP(A109,$Q$6:$R$130,2,0),0)+IFERROR(VLOOKUP(A109,$S$6:$T$130,2,0),0)</f>
        <v>1146</v>
      </c>
      <c r="G109" s="677">
        <f t="shared" si="28"/>
        <v>7.1361853166448714</v>
      </c>
      <c r="H109" s="676">
        <f>IFERROR(VLOOKUP(A109,$W$5:$X$129,2,0),0)</f>
        <v>292</v>
      </c>
      <c r="I109" s="679">
        <f t="shared" si="29"/>
        <v>1.8182950370508748E-2</v>
      </c>
      <c r="J109" s="676">
        <f>IFERROR(VLOOKUP(A109,$Y$5:$AA$129,2,0),0)</f>
        <v>80</v>
      </c>
      <c r="K109" s="679">
        <f t="shared" si="17"/>
        <v>4.9816302384955479E-3</v>
      </c>
      <c r="L109" s="670">
        <f t="shared" si="18"/>
        <v>15447</v>
      </c>
      <c r="M109" s="669">
        <f t="shared" si="27"/>
        <v>96.189052867550913</v>
      </c>
      <c r="N109" s="668">
        <f t="shared" si="20"/>
        <v>612</v>
      </c>
      <c r="O109" s="823">
        <v>697</v>
      </c>
      <c r="P109" s="822">
        <v>15032</v>
      </c>
      <c r="Q109" s="823">
        <v>697</v>
      </c>
      <c r="R109" s="822">
        <v>11194</v>
      </c>
      <c r="S109" s="823">
        <v>697</v>
      </c>
      <c r="T109" s="822">
        <v>613</v>
      </c>
      <c r="U109" s="823">
        <v>761</v>
      </c>
      <c r="V109" s="822">
        <v>8</v>
      </c>
      <c r="W109" s="833">
        <v>736</v>
      </c>
      <c r="X109" s="6">
        <v>500</v>
      </c>
      <c r="Y109">
        <v>756</v>
      </c>
      <c r="Z109">
        <f t="shared" si="25"/>
        <v>267</v>
      </c>
      <c r="AA109" t="s">
        <v>427</v>
      </c>
      <c r="AB109">
        <v>79</v>
      </c>
      <c r="AC109" s="563">
        <v>188</v>
      </c>
    </row>
    <row r="110" spans="1:29" outlineLevel="2">
      <c r="A110" s="606">
        <v>101</v>
      </c>
      <c r="B110" s="606" t="s">
        <v>358</v>
      </c>
      <c r="C110" s="675">
        <v>26828</v>
      </c>
      <c r="D110" s="676">
        <f>VLOOKUP(A110,$O$6:$P$130,2,0)</f>
        <v>18494</v>
      </c>
      <c r="E110" s="677">
        <f t="shared" si="26"/>
        <v>68.93544058446399</v>
      </c>
      <c r="F110" s="678">
        <f>IFERROR(VLOOKUP(A110,$U$6:$V$130,2,0),0)+IFERROR(VLOOKUP(A110,$Q$6:$R$130,2,0),0)+IFERROR(VLOOKUP(A110,$S$6:$T$130,2,0),0)</f>
        <v>7424</v>
      </c>
      <c r="G110" s="677">
        <f t="shared" si="28"/>
        <v>27.672580885641867</v>
      </c>
      <c r="H110" s="676">
        <f>IFERROR(VLOOKUP(A110,$W$5:$X$129,2,0),0)</f>
        <v>430</v>
      </c>
      <c r="I110" s="679">
        <f t="shared" si="29"/>
        <v>1.6028030415983302E-2</v>
      </c>
      <c r="J110" s="676">
        <f>IFERROR(VLOOKUP(A110,$Y$5:$AA$129,2,0),0)</f>
        <v>249</v>
      </c>
      <c r="K110" s="679">
        <f t="shared" si="17"/>
        <v>9.2813478455345162E-3</v>
      </c>
      <c r="L110" s="670">
        <f t="shared" si="18"/>
        <v>26597</v>
      </c>
      <c r="M110" s="669">
        <f t="shared" si="27"/>
        <v>99.138959296257639</v>
      </c>
      <c r="N110" s="668">
        <f t="shared" si="20"/>
        <v>231</v>
      </c>
      <c r="O110" s="823">
        <v>736</v>
      </c>
      <c r="P110" s="822">
        <v>23938</v>
      </c>
      <c r="Q110" s="823">
        <v>736</v>
      </c>
      <c r="R110" s="822">
        <v>13455</v>
      </c>
      <c r="S110" s="823">
        <v>736</v>
      </c>
      <c r="T110" s="822">
        <v>1027</v>
      </c>
      <c r="U110" s="823">
        <v>789</v>
      </c>
      <c r="V110" s="822">
        <v>30</v>
      </c>
      <c r="W110" s="833">
        <v>756</v>
      </c>
      <c r="X110" s="6">
        <v>717</v>
      </c>
      <c r="Y110">
        <v>761</v>
      </c>
      <c r="Z110">
        <f t="shared" si="25"/>
        <v>136</v>
      </c>
      <c r="AA110" t="s">
        <v>388</v>
      </c>
      <c r="AB110">
        <v>57</v>
      </c>
      <c r="AC110" s="563">
        <v>79</v>
      </c>
    </row>
    <row r="111" spans="1:29" outlineLevel="2">
      <c r="A111" s="606">
        <v>145</v>
      </c>
      <c r="B111" s="605" t="s">
        <v>347</v>
      </c>
      <c r="C111" s="675">
        <v>4813</v>
      </c>
      <c r="D111" s="676">
        <f>VLOOKUP(A111,$O$6:$P$130,2,0)</f>
        <v>3623</v>
      </c>
      <c r="E111" s="677">
        <f t="shared" si="26"/>
        <v>75.275296073135252</v>
      </c>
      <c r="F111" s="678">
        <f>IFERROR(VLOOKUP(A111,$U$6:$V$130,2,0),0)+IFERROR(VLOOKUP(A111,$Q$6:$R$130,2,0),0)+IFERROR(VLOOKUP(A111,$S$6:$T$130,2,0),0)</f>
        <v>647</v>
      </c>
      <c r="G111" s="677">
        <f t="shared" si="28"/>
        <v>13.442759193849991</v>
      </c>
      <c r="H111" s="676">
        <f>IFERROR(VLOOKUP(A111,$W$5:$X$129,2,0),0)</f>
        <v>125</v>
      </c>
      <c r="I111" s="679">
        <f t="shared" si="29"/>
        <v>2.5971327654269686E-2</v>
      </c>
      <c r="J111" s="676">
        <f>IFERROR(VLOOKUP(A111,$Y$5:$AA$129,2,0),0)</f>
        <v>24</v>
      </c>
      <c r="K111" s="679">
        <f t="shared" si="17"/>
        <v>4.9864949096197798E-3</v>
      </c>
      <c r="L111" s="670">
        <f t="shared" si="18"/>
        <v>4419</v>
      </c>
      <c r="M111" s="669">
        <f t="shared" si="27"/>
        <v>91.81383752337419</v>
      </c>
      <c r="N111" s="668">
        <f t="shared" si="20"/>
        <v>394</v>
      </c>
      <c r="O111" s="823">
        <v>756</v>
      </c>
      <c r="P111" s="822">
        <v>23346</v>
      </c>
      <c r="Q111" s="823">
        <v>756</v>
      </c>
      <c r="R111" s="822">
        <v>6354</v>
      </c>
      <c r="S111" s="823">
        <v>756</v>
      </c>
      <c r="T111" s="822">
        <v>325</v>
      </c>
      <c r="U111" s="823">
        <v>790</v>
      </c>
      <c r="V111" s="822">
        <v>19</v>
      </c>
      <c r="W111" s="833">
        <v>761</v>
      </c>
      <c r="X111" s="6">
        <v>463</v>
      </c>
      <c r="Y111">
        <v>789</v>
      </c>
      <c r="Z111">
        <f t="shared" si="25"/>
        <v>295</v>
      </c>
      <c r="AA111" t="s">
        <v>432</v>
      </c>
      <c r="AB111">
        <v>67</v>
      </c>
      <c r="AC111" s="563">
        <v>228</v>
      </c>
    </row>
    <row r="112" spans="1:29" outlineLevel="2">
      <c r="A112" s="606">
        <v>209</v>
      </c>
      <c r="B112" s="605" t="s">
        <v>364</v>
      </c>
      <c r="C112" s="675">
        <v>21997</v>
      </c>
      <c r="D112" s="676">
        <f>VLOOKUP(A112,$O$6:$P$130,2,0)</f>
        <v>13546</v>
      </c>
      <c r="E112" s="677">
        <f t="shared" si="26"/>
        <v>61.581124698822563</v>
      </c>
      <c r="F112" s="678">
        <f>IFERROR(VLOOKUP(A112,$U$6:$V$130,2,0),0)+IFERROR(VLOOKUP(A112,$Q$6:$R$130,2,0),0)+IFERROR(VLOOKUP(A112,$S$6:$T$130,2,0),0)</f>
        <v>3142</v>
      </c>
      <c r="G112" s="677">
        <f t="shared" si="28"/>
        <v>14.283765968086556</v>
      </c>
      <c r="H112" s="676">
        <f>IFERROR(VLOOKUP(A112,$W$5:$X$129,2,0),0)</f>
        <v>285</v>
      </c>
      <c r="I112" s="679">
        <f t="shared" si="29"/>
        <v>1.2956312224394235E-2</v>
      </c>
      <c r="J112" s="676">
        <f>IFERROR(VLOOKUP(A112,$Y$5:$AA$129,2,0),0)</f>
        <v>37</v>
      </c>
      <c r="K112" s="679">
        <f t="shared" si="17"/>
        <v>1.6820475519389007E-3</v>
      </c>
      <c r="L112" s="670">
        <f t="shared" si="18"/>
        <v>17010</v>
      </c>
      <c r="M112" s="669">
        <f t="shared" si="27"/>
        <v>77.328726644542442</v>
      </c>
      <c r="N112" s="668">
        <f t="shared" si="20"/>
        <v>4987</v>
      </c>
      <c r="O112" s="823">
        <v>761</v>
      </c>
      <c r="P112" s="822">
        <v>7894</v>
      </c>
      <c r="Q112" s="823">
        <v>761</v>
      </c>
      <c r="R112" s="822">
        <v>2740</v>
      </c>
      <c r="S112" s="823">
        <v>761</v>
      </c>
      <c r="T112" s="822">
        <v>137</v>
      </c>
      <c r="U112" s="823">
        <v>792</v>
      </c>
      <c r="V112" s="822">
        <v>15</v>
      </c>
      <c r="W112" s="833">
        <v>789</v>
      </c>
      <c r="X112" s="6">
        <v>292</v>
      </c>
      <c r="Y112">
        <v>790</v>
      </c>
      <c r="Z112">
        <f t="shared" si="25"/>
        <v>95</v>
      </c>
      <c r="AA112" t="s">
        <v>318</v>
      </c>
      <c r="AB112">
        <v>74</v>
      </c>
      <c r="AC112" s="563">
        <v>21</v>
      </c>
    </row>
    <row r="113" spans="1:32" outlineLevel="2">
      <c r="A113" s="606">
        <v>282</v>
      </c>
      <c r="B113" s="605" t="s">
        <v>375</v>
      </c>
      <c r="C113" s="675">
        <v>25128</v>
      </c>
      <c r="D113" s="676">
        <f>VLOOKUP(A113,$O$6:$P$130,2,0)</f>
        <v>7685</v>
      </c>
      <c r="E113" s="677">
        <f t="shared" si="26"/>
        <v>30.583412925819804</v>
      </c>
      <c r="F113" s="678">
        <f>IFERROR(VLOOKUP(A113,$U$6:$V$130,2,0),0)+IFERROR(VLOOKUP(A113,$Q$6:$R$130,2,0),0)+IFERROR(VLOOKUP(A113,$S$6:$T$130,2,0),0)</f>
        <v>6675</v>
      </c>
      <c r="G113" s="677">
        <f t="shared" si="28"/>
        <v>26.563992359121297</v>
      </c>
      <c r="H113" s="676">
        <f>IFERROR(VLOOKUP(A113,$W$5:$X$129,2,0),0)</f>
        <v>547</v>
      </c>
      <c r="I113" s="679">
        <f t="shared" si="29"/>
        <v>2.1768545049347342E-2</v>
      </c>
      <c r="J113" s="676">
        <f>IFERROR(VLOOKUP(A113,$Y$5:$AA$129,2,0),0)</f>
        <v>372</v>
      </c>
      <c r="K113" s="679">
        <f t="shared" si="17"/>
        <v>1.4804202483285577E-2</v>
      </c>
      <c r="L113" s="670">
        <f t="shared" si="18"/>
        <v>15279</v>
      </c>
      <c r="M113" s="669">
        <f t="shared" si="27"/>
        <v>60.804680038204395</v>
      </c>
      <c r="N113" s="668">
        <f t="shared" si="20"/>
        <v>9849</v>
      </c>
      <c r="O113" s="823">
        <v>789</v>
      </c>
      <c r="P113" s="822">
        <v>8978</v>
      </c>
      <c r="Q113" s="823">
        <v>789</v>
      </c>
      <c r="R113" s="822">
        <v>4086</v>
      </c>
      <c r="S113" s="823">
        <v>789</v>
      </c>
      <c r="T113" s="822">
        <v>270</v>
      </c>
      <c r="U113" s="823">
        <v>809</v>
      </c>
      <c r="V113" s="822">
        <v>25</v>
      </c>
      <c r="W113" s="833">
        <v>790</v>
      </c>
      <c r="X113" s="6">
        <v>400</v>
      </c>
      <c r="Y113">
        <v>792</v>
      </c>
      <c r="Z113">
        <f t="shared" si="25"/>
        <v>52</v>
      </c>
      <c r="AA113" t="s">
        <v>433</v>
      </c>
      <c r="AB113">
        <v>20</v>
      </c>
      <c r="AC113" s="563">
        <v>32</v>
      </c>
    </row>
    <row r="114" spans="1:32" outlineLevel="2">
      <c r="A114" s="606">
        <v>353</v>
      </c>
      <c r="B114" s="605" t="s">
        <v>392</v>
      </c>
      <c r="C114" s="675">
        <v>5640</v>
      </c>
      <c r="D114" s="676">
        <f>VLOOKUP(A114,$O$6:$P$130,2,0)</f>
        <v>2718</v>
      </c>
      <c r="E114" s="677">
        <f t="shared" si="26"/>
        <v>48.191489361702125</v>
      </c>
      <c r="F114" s="678">
        <f>IFERROR(VLOOKUP(A114,$U$6:$V$130,2,0),0)+IFERROR(VLOOKUP(A114,$Q$6:$R$130,2,0),0)+IFERROR(VLOOKUP(A114,$S$6:$T$130,2,0),0)</f>
        <v>1158</v>
      </c>
      <c r="G114" s="677">
        <f t="shared" si="28"/>
        <v>20.531914893617021</v>
      </c>
      <c r="H114" s="676">
        <f>IFERROR(VLOOKUP(A114,$W$5:$X$129,2,0),0)</f>
        <v>72</v>
      </c>
      <c r="I114" s="679">
        <f t="shared" si="29"/>
        <v>1.276595744680851E-2</v>
      </c>
      <c r="J114" s="676">
        <f>IFERROR(VLOOKUP(A114,$Y$5:$AA$129,2,0),0)</f>
        <v>66</v>
      </c>
      <c r="K114" s="679">
        <f t="shared" si="17"/>
        <v>1.1702127659574468E-2</v>
      </c>
      <c r="L114" s="670">
        <f t="shared" si="18"/>
        <v>4014</v>
      </c>
      <c r="M114" s="669">
        <f t="shared" si="27"/>
        <v>71.170212765957444</v>
      </c>
      <c r="N114" s="668">
        <f t="shared" si="20"/>
        <v>1626</v>
      </c>
      <c r="O114" s="823">
        <v>790</v>
      </c>
      <c r="P114" s="822">
        <v>27267</v>
      </c>
      <c r="Q114" s="823">
        <v>790</v>
      </c>
      <c r="R114" s="822">
        <v>1804</v>
      </c>
      <c r="S114" s="823">
        <v>790</v>
      </c>
      <c r="T114" s="822">
        <v>288</v>
      </c>
      <c r="U114" s="823">
        <v>819</v>
      </c>
      <c r="V114" s="822">
        <v>13</v>
      </c>
      <c r="W114" s="833">
        <v>792</v>
      </c>
      <c r="X114" s="6">
        <v>98</v>
      </c>
      <c r="Y114">
        <v>809</v>
      </c>
      <c r="Z114">
        <f t="shared" si="25"/>
        <v>44</v>
      </c>
      <c r="AA114" t="s">
        <v>434</v>
      </c>
      <c r="AB114">
        <v>18</v>
      </c>
      <c r="AC114" s="563">
        <v>26</v>
      </c>
    </row>
    <row r="115" spans="1:32" outlineLevel="2">
      <c r="A115" s="606">
        <v>364</v>
      </c>
      <c r="B115" s="605" t="s">
        <v>395</v>
      </c>
      <c r="C115" s="675">
        <v>14987</v>
      </c>
      <c r="D115" s="676">
        <f>VLOOKUP(A115,$O$6:$P$130,2,0)</f>
        <v>9616</v>
      </c>
      <c r="E115" s="677">
        <f t="shared" si="26"/>
        <v>64.162273970774677</v>
      </c>
      <c r="F115" s="678">
        <f>IFERROR(VLOOKUP(A115,$U$6:$V$130,2,0),0)+IFERROR(VLOOKUP(A115,$Q$6:$R$130,2,0),0)+IFERROR(VLOOKUP(A115,$S$6:$T$130,2,0),0)</f>
        <v>3449</v>
      </c>
      <c r="G115" s="677">
        <f t="shared" si="28"/>
        <v>23.013278174417827</v>
      </c>
      <c r="H115" s="676">
        <f>IFERROR(VLOOKUP(A115,$W$5:$X$129,2,0),0)</f>
        <v>300</v>
      </c>
      <c r="I115" s="679">
        <f t="shared" si="29"/>
        <v>2.0017348368586107E-2</v>
      </c>
      <c r="J115" s="676">
        <f>IFERROR(VLOOKUP(A115,$Y$5:$AA$129,2,0),0)</f>
        <v>131</v>
      </c>
      <c r="K115" s="679">
        <f t="shared" si="17"/>
        <v>8.7409087876159346E-3</v>
      </c>
      <c r="L115" s="670">
        <f t="shared" si="18"/>
        <v>13496</v>
      </c>
      <c r="M115" s="669">
        <f t="shared" si="27"/>
        <v>90.051377860812707</v>
      </c>
      <c r="N115" s="668">
        <f t="shared" si="20"/>
        <v>1491</v>
      </c>
      <c r="O115" s="823">
        <v>792</v>
      </c>
      <c r="P115" s="822">
        <v>3036</v>
      </c>
      <c r="Q115" s="823">
        <v>792</v>
      </c>
      <c r="R115" s="822">
        <v>1829</v>
      </c>
      <c r="S115" s="823">
        <v>792</v>
      </c>
      <c r="T115" s="822">
        <v>118</v>
      </c>
      <c r="U115" s="823">
        <v>837</v>
      </c>
      <c r="V115" s="822">
        <v>345</v>
      </c>
      <c r="W115" s="833">
        <v>809</v>
      </c>
      <c r="X115" s="6">
        <v>116</v>
      </c>
      <c r="Y115">
        <v>837</v>
      </c>
      <c r="Z115">
        <f t="shared" si="25"/>
        <v>2083</v>
      </c>
      <c r="AA115" t="s">
        <v>339</v>
      </c>
      <c r="AB115">
        <v>1726</v>
      </c>
      <c r="AC115" s="563">
        <v>357</v>
      </c>
    </row>
    <row r="116" spans="1:32" outlineLevel="1">
      <c r="A116" s="606">
        <v>368</v>
      </c>
      <c r="B116" s="605" t="s">
        <v>396</v>
      </c>
      <c r="C116" s="675">
        <v>14005</v>
      </c>
      <c r="D116" s="676">
        <f>VLOOKUP(A116,$O$6:$P$130,2,0)</f>
        <v>6437</v>
      </c>
      <c r="E116" s="677">
        <f t="shared" si="26"/>
        <v>45.962156372724024</v>
      </c>
      <c r="F116" s="678">
        <f>IFERROR(VLOOKUP(A116,$U$6:$V$130,2,0),0)+IFERROR(VLOOKUP(A116,$Q$6:$R$130,2,0),0)+IFERROR(VLOOKUP(A116,$S$6:$T$130,2,0),0)</f>
        <v>3885</v>
      </c>
      <c r="G116" s="677">
        <f t="shared" si="28"/>
        <v>27.740092823991429</v>
      </c>
      <c r="H116" s="676">
        <f>IFERROR(VLOOKUP(A116,$W$5:$X$129,2,0),0)</f>
        <v>349</v>
      </c>
      <c r="I116" s="679">
        <f t="shared" si="29"/>
        <v>2.4919671545876473E-2</v>
      </c>
      <c r="J116" s="676">
        <f>IFERROR(VLOOKUP(A116,$Y$5:$AA$129,2,0),0)</f>
        <v>105</v>
      </c>
      <c r="K116" s="679">
        <f t="shared" si="17"/>
        <v>7.4973223848625488E-3</v>
      </c>
      <c r="L116" s="670">
        <f t="shared" si="18"/>
        <v>10776</v>
      </c>
      <c r="M116" s="669">
        <f t="shared" si="27"/>
        <v>76.943948589789358</v>
      </c>
      <c r="N116" s="668">
        <f t="shared" si="20"/>
        <v>3229</v>
      </c>
      <c r="O116" s="823">
        <v>809</v>
      </c>
      <c r="P116" s="822">
        <v>3593</v>
      </c>
      <c r="Q116" s="823">
        <v>809</v>
      </c>
      <c r="R116" s="822">
        <v>3610</v>
      </c>
      <c r="S116" s="823">
        <v>809</v>
      </c>
      <c r="T116" s="822">
        <v>140</v>
      </c>
      <c r="U116" s="823">
        <v>842</v>
      </c>
      <c r="V116" s="822">
        <v>15</v>
      </c>
      <c r="W116" s="833">
        <v>819</v>
      </c>
      <c r="X116" s="6">
        <v>109</v>
      </c>
      <c r="Y116" s="304">
        <v>819</v>
      </c>
      <c r="Z116">
        <f t="shared" si="25"/>
        <v>5</v>
      </c>
      <c r="AA116" t="s">
        <v>410</v>
      </c>
      <c r="AC116" s="563">
        <v>5</v>
      </c>
    </row>
    <row r="117" spans="1:32" outlineLevel="2">
      <c r="A117" s="606">
        <v>390</v>
      </c>
      <c r="B117" s="605" t="s">
        <v>400</v>
      </c>
      <c r="C117" s="675">
        <v>8321</v>
      </c>
      <c r="D117" s="676">
        <f>VLOOKUP(A117,$O$6:$P$130,2,0)</f>
        <v>4371</v>
      </c>
      <c r="E117" s="677">
        <f t="shared" si="26"/>
        <v>52.529744021151302</v>
      </c>
      <c r="F117" s="678">
        <f>IFERROR(VLOOKUP(A117,$U$6:$V$130,2,0),0)+IFERROR(VLOOKUP(A117,$Q$6:$R$130,2,0),0)+IFERROR(VLOOKUP(A117,$S$6:$T$130,2,0),0)</f>
        <v>3510</v>
      </c>
      <c r="G117" s="677">
        <f t="shared" si="28"/>
        <v>42.182429996394667</v>
      </c>
      <c r="H117" s="676">
        <f>IFERROR(VLOOKUP(A117,$W$5:$X$129,2,0),0)</f>
        <v>93</v>
      </c>
      <c r="I117" s="679">
        <f t="shared" si="29"/>
        <v>1.1176541281096021E-2</v>
      </c>
      <c r="J117" s="676">
        <f>IFERROR(VLOOKUP(A117,$Y$5:$AA$129,2,0),0)</f>
        <v>52</v>
      </c>
      <c r="K117" s="679">
        <f t="shared" si="17"/>
        <v>6.2492488883547654E-3</v>
      </c>
      <c r="L117" s="670">
        <f t="shared" si="18"/>
        <v>8026</v>
      </c>
      <c r="M117" s="669">
        <f t="shared" si="27"/>
        <v>96.454753034491048</v>
      </c>
      <c r="N117" s="668">
        <f t="shared" si="20"/>
        <v>295</v>
      </c>
      <c r="O117" s="823">
        <v>819</v>
      </c>
      <c r="P117" s="822">
        <v>3916</v>
      </c>
      <c r="Q117" s="823">
        <v>819</v>
      </c>
      <c r="R117" s="822">
        <v>843</v>
      </c>
      <c r="S117" s="823">
        <v>819</v>
      </c>
      <c r="T117" s="822">
        <v>58</v>
      </c>
      <c r="U117" s="823">
        <v>847</v>
      </c>
      <c r="V117" s="822">
        <v>15</v>
      </c>
      <c r="W117" s="833">
        <v>837</v>
      </c>
      <c r="X117" s="6">
        <v>2916</v>
      </c>
      <c r="Y117">
        <v>842</v>
      </c>
      <c r="Z117">
        <f t="shared" si="25"/>
        <v>76</v>
      </c>
      <c r="AA117" t="s">
        <v>390</v>
      </c>
      <c r="AB117">
        <v>65</v>
      </c>
      <c r="AC117" s="563">
        <v>11</v>
      </c>
    </row>
    <row r="118" spans="1:32" outlineLevel="2">
      <c r="A118" s="606">
        <v>467</v>
      </c>
      <c r="B118" s="605" t="s">
        <v>406</v>
      </c>
      <c r="C118" s="675">
        <v>6830</v>
      </c>
      <c r="D118" s="676">
        <f>VLOOKUP(A118,$O$6:$P$130,2,0)</f>
        <v>4472</v>
      </c>
      <c r="E118" s="677">
        <f t="shared" si="26"/>
        <v>65.475841874084921</v>
      </c>
      <c r="F118" s="678">
        <f>IFERROR(VLOOKUP(A118,$U$6:$V$130,2,0),0)+IFERROR(VLOOKUP(A118,$Q$6:$R$130,2,0),0)+IFERROR(VLOOKUP(A118,$S$6:$T$130,2,0),0)</f>
        <v>855</v>
      </c>
      <c r="G118" s="677">
        <f t="shared" si="28"/>
        <v>12.518301610541727</v>
      </c>
      <c r="H118" s="676">
        <f>IFERROR(VLOOKUP(A118,$W$5:$X$129,2,0),0)</f>
        <v>96</v>
      </c>
      <c r="I118" s="679">
        <f t="shared" si="29"/>
        <v>1.4055636896046853E-2</v>
      </c>
      <c r="J118" s="676">
        <f>IFERROR(VLOOKUP(A118,$Y$5:$AA$129,2,0),0)</f>
        <v>47</v>
      </c>
      <c r="K118" s="679">
        <f t="shared" si="17"/>
        <v>6.8814055636896047E-3</v>
      </c>
      <c r="L118" s="670">
        <f t="shared" si="18"/>
        <v>5470</v>
      </c>
      <c r="M118" s="669">
        <f t="shared" si="27"/>
        <v>80.087847730600288</v>
      </c>
      <c r="N118" s="668">
        <f t="shared" si="20"/>
        <v>1360</v>
      </c>
      <c r="O118" s="823">
        <v>837</v>
      </c>
      <c r="P118" s="822">
        <v>94846</v>
      </c>
      <c r="Q118" s="823">
        <v>837</v>
      </c>
      <c r="R118" s="822">
        <v>38079</v>
      </c>
      <c r="S118" s="823">
        <v>837</v>
      </c>
      <c r="T118" s="822">
        <v>2514</v>
      </c>
      <c r="U118" s="823">
        <v>854</v>
      </c>
      <c r="V118" s="822">
        <v>17</v>
      </c>
      <c r="W118" s="833">
        <v>842</v>
      </c>
      <c r="X118" s="6">
        <v>98</v>
      </c>
      <c r="Y118">
        <v>847</v>
      </c>
      <c r="Z118">
        <f t="shared" si="25"/>
        <v>230</v>
      </c>
      <c r="AA118" t="s">
        <v>435</v>
      </c>
      <c r="AB118">
        <v>161</v>
      </c>
      <c r="AC118" s="563">
        <v>69</v>
      </c>
    </row>
    <row r="119" spans="1:32" outlineLevel="2">
      <c r="A119" s="606">
        <v>576</v>
      </c>
      <c r="B119" s="605" t="s">
        <v>415</v>
      </c>
      <c r="C119" s="675">
        <v>8899</v>
      </c>
      <c r="D119" s="676">
        <f>VLOOKUP(A119,$O$6:$P$130,2,0)</f>
        <v>5798</v>
      </c>
      <c r="E119" s="677">
        <f t="shared" si="26"/>
        <v>65.153388021125963</v>
      </c>
      <c r="F119" s="678">
        <f>IFERROR(VLOOKUP(A119,$U$6:$V$130,2,0),0)+IFERROR(VLOOKUP(A119,$Q$6:$R$130,2,0),0)+IFERROR(VLOOKUP(A119,$S$6:$T$130,2,0),0)</f>
        <v>1132</v>
      </c>
      <c r="G119" s="677">
        <f t="shared" si="28"/>
        <v>12.720530396673785</v>
      </c>
      <c r="H119" s="676">
        <f>IFERROR(VLOOKUP(A119,$W$5:$X$129,2,0),0)</f>
        <v>96</v>
      </c>
      <c r="I119" s="679">
        <f t="shared" si="29"/>
        <v>1.0787728958309923E-2</v>
      </c>
      <c r="J119" s="676">
        <f>IFERROR(VLOOKUP(A119,$Y$5:$AA$129,2,0),0)</f>
        <v>39</v>
      </c>
      <c r="K119" s="679">
        <f t="shared" si="17"/>
        <v>4.3825148893134056E-3</v>
      </c>
      <c r="L119" s="670">
        <f t="shared" si="18"/>
        <v>7065</v>
      </c>
      <c r="M119" s="669">
        <f t="shared" si="27"/>
        <v>79.39094280256208</v>
      </c>
      <c r="N119" s="668">
        <f t="shared" si="20"/>
        <v>1834</v>
      </c>
      <c r="O119" s="823">
        <v>842</v>
      </c>
      <c r="P119" s="822">
        <v>5333</v>
      </c>
      <c r="Q119" s="823">
        <v>842</v>
      </c>
      <c r="R119" s="822">
        <v>870</v>
      </c>
      <c r="S119" s="823">
        <v>842</v>
      </c>
      <c r="T119" s="822">
        <v>114</v>
      </c>
      <c r="U119" s="823">
        <v>856</v>
      </c>
      <c r="V119" s="822">
        <v>4</v>
      </c>
      <c r="W119" s="833">
        <v>847</v>
      </c>
      <c r="X119" s="6">
        <v>683</v>
      </c>
      <c r="Y119">
        <v>854</v>
      </c>
      <c r="Z119">
        <f t="shared" si="25"/>
        <v>61</v>
      </c>
      <c r="AA119" t="s">
        <v>411</v>
      </c>
      <c r="AB119">
        <v>35</v>
      </c>
      <c r="AC119" s="563">
        <v>26</v>
      </c>
    </row>
    <row r="120" spans="1:32" outlineLevel="2">
      <c r="A120" s="606">
        <v>642</v>
      </c>
      <c r="B120" s="605" t="s">
        <v>419</v>
      </c>
      <c r="C120" s="675">
        <v>18706</v>
      </c>
      <c r="D120" s="676">
        <f>VLOOKUP(A120,$O$6:$P$130,2,0)</f>
        <v>12956</v>
      </c>
      <c r="E120" s="677">
        <f t="shared" si="26"/>
        <v>69.261199615096757</v>
      </c>
      <c r="F120" s="678">
        <f>IFERROR(VLOOKUP(A120,$U$6:$V$130,2,0),0)+IFERROR(VLOOKUP(A120,$Q$6:$R$130,2,0),0)+IFERROR(VLOOKUP(A120,$S$6:$T$130,2,0),0)</f>
        <v>2184</v>
      </c>
      <c r="G120" s="677">
        <f t="shared" si="28"/>
        <v>11.675398267935421</v>
      </c>
      <c r="H120" s="676">
        <f>IFERROR(VLOOKUP(A120,$W$5:$X$129,2,0),0)</f>
        <v>203</v>
      </c>
      <c r="I120" s="679">
        <f t="shared" si="29"/>
        <v>1.0852133005452796E-2</v>
      </c>
      <c r="J120" s="676">
        <f>IFERROR(VLOOKUP(A120,$Y$5:$AA$129,2,0),0)</f>
        <v>84</v>
      </c>
      <c r="K120" s="679">
        <f t="shared" si="17"/>
        <v>4.4905377953597773E-3</v>
      </c>
      <c r="L120" s="670">
        <f t="shared" si="18"/>
        <v>15427</v>
      </c>
      <c r="M120" s="669">
        <f t="shared" si="27"/>
        <v>82.470864963113442</v>
      </c>
      <c r="N120" s="668">
        <f t="shared" si="20"/>
        <v>3279</v>
      </c>
      <c r="O120" s="823">
        <v>847</v>
      </c>
      <c r="P120" s="822">
        <v>24625</v>
      </c>
      <c r="Q120" s="823">
        <v>847</v>
      </c>
      <c r="R120" s="822">
        <v>4546</v>
      </c>
      <c r="S120" s="823">
        <v>847</v>
      </c>
      <c r="T120" s="822">
        <v>257</v>
      </c>
      <c r="U120" s="823">
        <v>858</v>
      </c>
      <c r="V120" s="822">
        <v>10</v>
      </c>
      <c r="W120" s="833">
        <v>854</v>
      </c>
      <c r="X120" s="6">
        <v>230</v>
      </c>
      <c r="Y120">
        <v>856</v>
      </c>
      <c r="Z120">
        <f t="shared" si="25"/>
        <v>39</v>
      </c>
      <c r="AA120" t="s">
        <v>436</v>
      </c>
      <c r="AB120">
        <v>17</v>
      </c>
      <c r="AC120" s="563">
        <v>22</v>
      </c>
    </row>
    <row r="121" spans="1:32" outlineLevel="2">
      <c r="A121" s="606">
        <v>679</v>
      </c>
      <c r="B121" s="605" t="s">
        <v>430</v>
      </c>
      <c r="C121" s="675">
        <v>27219</v>
      </c>
      <c r="D121" s="676">
        <f>VLOOKUP(A121,$O$6:$P$130,2,0)</f>
        <v>12924</v>
      </c>
      <c r="E121" s="677">
        <f t="shared" si="26"/>
        <v>47.481538631103277</v>
      </c>
      <c r="F121" s="678">
        <f>IFERROR(VLOOKUP(A121,$U$6:$V$130,2,0),0)+IFERROR(VLOOKUP(A121,$Q$6:$R$130,2,0),0)+IFERROR(VLOOKUP(A121,$S$6:$T$130,2,0),0)</f>
        <v>5799</v>
      </c>
      <c r="G121" s="677">
        <f t="shared" si="28"/>
        <v>21.304970792461148</v>
      </c>
      <c r="H121" s="676">
        <f>IFERROR(VLOOKUP(A121,$W$5:$X$129,2,0),0)</f>
        <v>281</v>
      </c>
      <c r="I121" s="679">
        <f t="shared" si="29"/>
        <v>1.0323670965134649E-2</v>
      </c>
      <c r="J121" s="676">
        <f>IFERROR(VLOOKUP(A121,$Y$5:$AA$129,2,0),0)</f>
        <v>196</v>
      </c>
      <c r="K121" s="679">
        <f t="shared" si="17"/>
        <v>7.2008523457878686E-3</v>
      </c>
      <c r="L121" s="670">
        <f t="shared" si="18"/>
        <v>19200</v>
      </c>
      <c r="M121" s="669">
        <f t="shared" si="27"/>
        <v>70.538961754656668</v>
      </c>
      <c r="N121" s="668">
        <f t="shared" si="20"/>
        <v>8019</v>
      </c>
      <c r="O121" s="823">
        <v>854</v>
      </c>
      <c r="P121" s="822">
        <v>12920</v>
      </c>
      <c r="Q121" s="823">
        <v>854</v>
      </c>
      <c r="R121" s="822">
        <v>1048</v>
      </c>
      <c r="S121" s="823">
        <v>854</v>
      </c>
      <c r="T121" s="822">
        <v>197</v>
      </c>
      <c r="U121" s="823">
        <v>861</v>
      </c>
      <c r="V121" s="822">
        <v>23</v>
      </c>
      <c r="W121" s="833">
        <v>856</v>
      </c>
      <c r="X121" s="6">
        <v>114</v>
      </c>
      <c r="Y121">
        <v>858</v>
      </c>
      <c r="Z121">
        <f t="shared" si="25"/>
        <v>105</v>
      </c>
      <c r="AA121" t="s">
        <v>357</v>
      </c>
      <c r="AB121">
        <v>81</v>
      </c>
      <c r="AC121" s="563">
        <v>24</v>
      </c>
    </row>
    <row r="122" spans="1:32" outlineLevel="2">
      <c r="A122" s="606">
        <v>789</v>
      </c>
      <c r="B122" s="605" t="s">
        <v>432</v>
      </c>
      <c r="C122" s="675">
        <v>16672</v>
      </c>
      <c r="D122" s="676">
        <f>VLOOKUP(A122,$O$6:$P$130,2,0)</f>
        <v>8978</v>
      </c>
      <c r="E122" s="677">
        <f t="shared" si="26"/>
        <v>53.850767754318618</v>
      </c>
      <c r="F122" s="678">
        <f>IFERROR(VLOOKUP(A122,$U$6:$V$130,2,0),0)+IFERROR(VLOOKUP(A122,$Q$6:$R$130,2,0),0)+IFERROR(VLOOKUP(A122,$S$6:$T$130,2,0),0)</f>
        <v>4386</v>
      </c>
      <c r="G122" s="677">
        <f t="shared" si="28"/>
        <v>26.307581573896353</v>
      </c>
      <c r="H122" s="676">
        <f>IFERROR(VLOOKUP(A122,$W$5:$X$129,2,0),0)</f>
        <v>292</v>
      </c>
      <c r="I122" s="679">
        <f t="shared" si="29"/>
        <v>1.7514395393474089E-2</v>
      </c>
      <c r="J122" s="676">
        <f>IFERROR(VLOOKUP(A122,$Y$5:$AA$129,2,0),0)</f>
        <v>295</v>
      </c>
      <c r="K122" s="679">
        <f t="shared" si="17"/>
        <v>1.769433781190019E-2</v>
      </c>
      <c r="L122" s="670">
        <f t="shared" si="18"/>
        <v>13951</v>
      </c>
      <c r="M122" s="669">
        <f t="shared" si="27"/>
        <v>83.6792226487524</v>
      </c>
      <c r="N122" s="668">
        <f t="shared" si="20"/>
        <v>2721</v>
      </c>
      <c r="O122" s="823">
        <v>856</v>
      </c>
      <c r="P122" s="822">
        <v>3113</v>
      </c>
      <c r="Q122" s="823">
        <v>856</v>
      </c>
      <c r="R122" s="822">
        <v>1526</v>
      </c>
      <c r="S122" s="823">
        <v>856</v>
      </c>
      <c r="T122" s="822">
        <v>118</v>
      </c>
      <c r="U122" s="823">
        <v>873</v>
      </c>
      <c r="V122" s="822">
        <v>1</v>
      </c>
      <c r="W122" s="833">
        <v>858</v>
      </c>
      <c r="X122" s="6">
        <v>206</v>
      </c>
      <c r="Y122">
        <v>861</v>
      </c>
      <c r="Z122">
        <f t="shared" si="25"/>
        <v>108</v>
      </c>
      <c r="AA122" t="s">
        <v>437</v>
      </c>
      <c r="AB122">
        <v>48</v>
      </c>
      <c r="AC122" s="563">
        <v>60</v>
      </c>
    </row>
    <row r="123" spans="1:32" outlineLevel="2">
      <c r="A123" s="606">
        <v>792</v>
      </c>
      <c r="B123" s="605" t="s">
        <v>433</v>
      </c>
      <c r="C123" s="675">
        <v>6354</v>
      </c>
      <c r="D123" s="676">
        <f>VLOOKUP(A123,$O$6:$P$130,2,0)</f>
        <v>3036</v>
      </c>
      <c r="E123" s="677">
        <f t="shared" si="26"/>
        <v>47.780925401322001</v>
      </c>
      <c r="F123" s="678">
        <f>IFERROR(VLOOKUP(A123,$U$6:$V$130,2,0),0)+IFERROR(VLOOKUP(A123,$Q$6:$R$130,2,0),0)+IFERROR(VLOOKUP(A123,$S$6:$T$130,2,0),0)</f>
        <v>1962</v>
      </c>
      <c r="G123" s="677">
        <f t="shared" si="28"/>
        <v>30.878186968838527</v>
      </c>
      <c r="H123" s="676">
        <f>IFERROR(VLOOKUP(A123,$W$5:$X$129,2,0),0)</f>
        <v>98</v>
      </c>
      <c r="I123" s="679">
        <f t="shared" si="29"/>
        <v>1.5423355366698142E-2</v>
      </c>
      <c r="J123" s="676">
        <f>IFERROR(VLOOKUP(A123,$Y$5:$AA$129,2,0),0)</f>
        <v>52</v>
      </c>
      <c r="K123" s="679">
        <f t="shared" si="17"/>
        <v>8.1838212149826887E-3</v>
      </c>
      <c r="L123" s="670">
        <f t="shared" si="18"/>
        <v>5148</v>
      </c>
      <c r="M123" s="669">
        <f t="shared" si="27"/>
        <v>81.019830028328613</v>
      </c>
      <c r="N123" s="668">
        <f t="shared" si="20"/>
        <v>1206</v>
      </c>
      <c r="O123" s="823">
        <v>858</v>
      </c>
      <c r="P123" s="822">
        <v>10765</v>
      </c>
      <c r="Q123" s="823">
        <v>858</v>
      </c>
      <c r="R123" s="822">
        <v>1991</v>
      </c>
      <c r="S123" s="823">
        <v>858</v>
      </c>
      <c r="T123" s="822">
        <v>160</v>
      </c>
      <c r="U123" s="823">
        <v>887</v>
      </c>
      <c r="V123" s="822">
        <v>104</v>
      </c>
      <c r="W123" s="833">
        <v>861</v>
      </c>
      <c r="X123" s="6">
        <v>145</v>
      </c>
      <c r="Y123">
        <v>873</v>
      </c>
      <c r="Z123">
        <f t="shared" si="25"/>
        <v>14</v>
      </c>
      <c r="AA123" t="s">
        <v>341</v>
      </c>
      <c r="AB123">
        <v>3</v>
      </c>
      <c r="AC123" s="563">
        <v>11</v>
      </c>
    </row>
    <row r="124" spans="1:32" outlineLevel="2">
      <c r="A124" s="606">
        <v>809</v>
      </c>
      <c r="B124" s="605" t="s">
        <v>434</v>
      </c>
      <c r="C124" s="675">
        <v>11021</v>
      </c>
      <c r="D124" s="676">
        <f>VLOOKUP(A124,$O$6:$P$130,2,0)</f>
        <v>3593</v>
      </c>
      <c r="E124" s="677">
        <f t="shared" si="26"/>
        <v>32.601397332365487</v>
      </c>
      <c r="F124" s="678">
        <f>IFERROR(VLOOKUP(A124,$U$6:$V$130,2,0),0)+IFERROR(VLOOKUP(A124,$Q$6:$R$130,2,0),0)+IFERROR(VLOOKUP(A124,$S$6:$T$130,2,0),0)</f>
        <v>3775</v>
      </c>
      <c r="G124" s="677">
        <f t="shared" si="28"/>
        <v>34.252790127937573</v>
      </c>
      <c r="H124" s="676">
        <f>IFERROR(VLOOKUP(A124,$W$5:$X$129,2,0),0)</f>
        <v>116</v>
      </c>
      <c r="I124" s="679">
        <f t="shared" si="29"/>
        <v>1.0525360675074856E-2</v>
      </c>
      <c r="J124" s="676">
        <f>IFERROR(VLOOKUP(A124,$Y$5:$AA$129,2,0),0)</f>
        <v>44</v>
      </c>
      <c r="K124" s="679">
        <f t="shared" si="17"/>
        <v>3.9923781870973597E-3</v>
      </c>
      <c r="L124" s="670">
        <f t="shared" si="18"/>
        <v>7528</v>
      </c>
      <c r="M124" s="669">
        <f t="shared" si="27"/>
        <v>68.305961346520277</v>
      </c>
      <c r="N124" s="668">
        <f t="shared" si="20"/>
        <v>3493</v>
      </c>
      <c r="O124" s="823">
        <v>861</v>
      </c>
      <c r="P124" s="822">
        <v>5814</v>
      </c>
      <c r="Q124" s="823">
        <v>861</v>
      </c>
      <c r="R124" s="822">
        <v>3704</v>
      </c>
      <c r="S124" s="823">
        <v>861</v>
      </c>
      <c r="T124" s="822">
        <v>202</v>
      </c>
      <c r="U124" s="823">
        <v>890</v>
      </c>
      <c r="V124" s="822">
        <v>34</v>
      </c>
      <c r="W124" s="833">
        <v>873</v>
      </c>
      <c r="X124" s="6">
        <v>192</v>
      </c>
      <c r="Y124">
        <v>885</v>
      </c>
      <c r="Z124">
        <f t="shared" si="25"/>
        <v>70</v>
      </c>
      <c r="AA124" t="s">
        <v>359</v>
      </c>
      <c r="AB124">
        <v>38</v>
      </c>
      <c r="AC124" s="563">
        <v>32</v>
      </c>
    </row>
    <row r="125" spans="1:32" outlineLevel="2">
      <c r="A125" s="606">
        <v>847</v>
      </c>
      <c r="B125" s="605" t="s">
        <v>435</v>
      </c>
      <c r="C125" s="675">
        <v>31063</v>
      </c>
      <c r="D125" s="676">
        <f>VLOOKUP(A125,$O$6:$P$130,2,0)</f>
        <v>24625</v>
      </c>
      <c r="E125" s="677">
        <f t="shared" si="26"/>
        <v>79.274377877217276</v>
      </c>
      <c r="F125" s="678">
        <f>IFERROR(VLOOKUP(A125,$U$6:$V$130,2,0),0)+IFERROR(VLOOKUP(A125,$Q$6:$R$130,2,0),0)+IFERROR(VLOOKUP(A125,$S$6:$T$130,2,0),0)</f>
        <v>4818</v>
      </c>
      <c r="G125" s="677">
        <f t="shared" si="28"/>
        <v>15.51041431928661</v>
      </c>
      <c r="H125" s="676">
        <f>IFERROR(VLOOKUP(A125,$W$5:$X$129,2,0),0)</f>
        <v>683</v>
      </c>
      <c r="I125" s="679">
        <f t="shared" si="29"/>
        <v>2.1987573640665743E-2</v>
      </c>
      <c r="J125" s="676">
        <f>IFERROR(VLOOKUP(A125,$Y$5:$AA$129,2,0),0)</f>
        <v>230</v>
      </c>
      <c r="K125" s="679">
        <f t="shared" si="17"/>
        <v>7.4043073753339989E-3</v>
      </c>
      <c r="L125" s="670">
        <f t="shared" si="18"/>
        <v>30356</v>
      </c>
      <c r="M125" s="669">
        <f t="shared" si="27"/>
        <v>97.723980298103854</v>
      </c>
      <c r="N125" s="668">
        <f t="shared" si="20"/>
        <v>707</v>
      </c>
      <c r="O125" s="823">
        <v>873</v>
      </c>
      <c r="P125" s="822">
        <v>7148</v>
      </c>
      <c r="Q125" s="823">
        <v>873</v>
      </c>
      <c r="R125" s="822">
        <v>215</v>
      </c>
      <c r="S125" s="823">
        <v>873</v>
      </c>
      <c r="T125" s="822">
        <v>16</v>
      </c>
      <c r="U125" s="823">
        <v>893</v>
      </c>
      <c r="V125" s="822">
        <v>13</v>
      </c>
      <c r="W125" s="833">
        <v>885</v>
      </c>
      <c r="X125" s="6">
        <v>109</v>
      </c>
      <c r="Y125">
        <v>887</v>
      </c>
      <c r="Z125">
        <f t="shared" si="25"/>
        <v>569</v>
      </c>
      <c r="AA125" t="s">
        <v>412</v>
      </c>
      <c r="AB125">
        <v>270</v>
      </c>
      <c r="AC125" s="563">
        <v>299</v>
      </c>
    </row>
    <row r="126" spans="1:32" outlineLevel="2">
      <c r="A126" s="606">
        <v>856</v>
      </c>
      <c r="B126" s="605" t="s">
        <v>436</v>
      </c>
      <c r="C126" s="675">
        <v>6682</v>
      </c>
      <c r="D126" s="676">
        <f>VLOOKUP(A126,$O$6:$P$130,2,0)</f>
        <v>3113</v>
      </c>
      <c r="E126" s="677">
        <f t="shared" si="26"/>
        <v>46.587847949715652</v>
      </c>
      <c r="F126" s="678">
        <f>IFERROR(VLOOKUP(A126,$U$6:$V$130,2,0),0)+IFERROR(VLOOKUP(A126,$Q$6:$R$130,2,0),0)+IFERROR(VLOOKUP(A126,$S$6:$T$130,2,0),0)</f>
        <v>1648</v>
      </c>
      <c r="G126" s="677">
        <f t="shared" si="28"/>
        <v>24.663274468721941</v>
      </c>
      <c r="H126" s="676">
        <f>IFERROR(VLOOKUP(A126,$W$5:$X$129,2,0),0)</f>
        <v>114</v>
      </c>
      <c r="I126" s="679">
        <f t="shared" si="29"/>
        <v>1.7060760251421728E-2</v>
      </c>
      <c r="J126" s="676">
        <f>IFERROR(VLOOKUP(A126,$Y$5:$AA$129,2,0),0)</f>
        <v>39</v>
      </c>
      <c r="K126" s="679">
        <f t="shared" si="17"/>
        <v>5.8365758754863814E-3</v>
      </c>
      <c r="L126" s="670">
        <f t="shared" si="18"/>
        <v>4914</v>
      </c>
      <c r="M126" s="669">
        <f t="shared" si="27"/>
        <v>73.540856031128399</v>
      </c>
      <c r="N126" s="668">
        <f t="shared" si="20"/>
        <v>1768</v>
      </c>
      <c r="O126" s="823">
        <v>885</v>
      </c>
      <c r="P126" s="822">
        <v>5354</v>
      </c>
      <c r="Q126" s="823">
        <v>885</v>
      </c>
      <c r="R126" s="822">
        <v>785</v>
      </c>
      <c r="S126" s="823">
        <v>885</v>
      </c>
      <c r="T126" s="822">
        <v>69</v>
      </c>
      <c r="U126" s="823">
        <v>895</v>
      </c>
      <c r="V126" s="822">
        <v>18</v>
      </c>
      <c r="W126" s="833">
        <v>887</v>
      </c>
      <c r="X126" s="6">
        <v>832</v>
      </c>
      <c r="Y126">
        <v>890</v>
      </c>
      <c r="Z126">
        <f t="shared" si="25"/>
        <v>127</v>
      </c>
      <c r="AA126" t="s">
        <v>361</v>
      </c>
      <c r="AB126">
        <v>75</v>
      </c>
      <c r="AC126" s="563">
        <v>52</v>
      </c>
    </row>
    <row r="127" spans="1:32" outlineLevel="2">
      <c r="A127" s="606">
        <v>861</v>
      </c>
      <c r="B127" s="605" t="s">
        <v>437</v>
      </c>
      <c r="C127" s="675">
        <v>11915</v>
      </c>
      <c r="D127" s="676">
        <f>VLOOKUP(A127,$O$6:$P$130,2,0)</f>
        <v>5814</v>
      </c>
      <c r="E127" s="677">
        <f t="shared" si="26"/>
        <v>48.795635753252206</v>
      </c>
      <c r="F127" s="678">
        <f>IFERROR(VLOOKUP(A127,$U$6:$V$130,2,0),0)+IFERROR(VLOOKUP(A127,$Q$6:$R$130,2,0),0)+IFERROR(VLOOKUP(A127,$S$6:$T$130,2,0),0)</f>
        <v>3929</v>
      </c>
      <c r="G127" s="677">
        <f t="shared" si="28"/>
        <v>32.975241292488462</v>
      </c>
      <c r="H127" s="676">
        <f>IFERROR(VLOOKUP(A127,$W$5:$X$129,2,0),0)</f>
        <v>145</v>
      </c>
      <c r="I127" s="679">
        <f t="shared" si="29"/>
        <v>1.2169534200587495E-2</v>
      </c>
      <c r="J127" s="676">
        <f>IFERROR(VLOOKUP(A127,$Y$5:$AA$129,2,0),0)</f>
        <v>108</v>
      </c>
      <c r="K127" s="679">
        <f t="shared" si="17"/>
        <v>9.0642047838858583E-3</v>
      </c>
      <c r="L127" s="670">
        <f t="shared" si="18"/>
        <v>9996</v>
      </c>
      <c r="M127" s="669">
        <f t="shared" si="27"/>
        <v>83.894250944188002</v>
      </c>
      <c r="N127" s="668">
        <f t="shared" si="20"/>
        <v>1919</v>
      </c>
      <c r="O127" s="823">
        <v>887</v>
      </c>
      <c r="P127" s="822">
        <v>26999</v>
      </c>
      <c r="Q127" s="823">
        <v>887</v>
      </c>
      <c r="R127" s="822">
        <v>14961</v>
      </c>
      <c r="S127" s="823">
        <v>887</v>
      </c>
      <c r="T127" s="822">
        <v>984</v>
      </c>
      <c r="U127" s="834"/>
      <c r="V127" s="835"/>
      <c r="W127" s="833">
        <v>890</v>
      </c>
      <c r="X127" s="6">
        <v>406</v>
      </c>
      <c r="Y127">
        <v>893</v>
      </c>
      <c r="Z127">
        <f t="shared" si="25"/>
        <v>206</v>
      </c>
      <c r="AA127" t="s">
        <v>306</v>
      </c>
      <c r="AB127">
        <v>162</v>
      </c>
      <c r="AC127" s="563">
        <v>44</v>
      </c>
    </row>
    <row r="128" spans="1:32" s="23" customFormat="1" outlineLevel="1">
      <c r="A128" s="607"/>
      <c r="B128" s="607" t="s">
        <v>438</v>
      </c>
      <c r="C128" s="590">
        <f>SUM(C129:C138)</f>
        <v>4023130</v>
      </c>
      <c r="D128" s="591">
        <f>SUM(D129:D138)</f>
        <v>901425</v>
      </c>
      <c r="E128" s="595">
        <f t="shared" si="26"/>
        <v>22.406061946792672</v>
      </c>
      <c r="F128" s="591">
        <f>SUM(F129:F138)</f>
        <v>3129868</v>
      </c>
      <c r="G128" s="592">
        <f>F128/C128*100</f>
        <v>77.796839774006813</v>
      </c>
      <c r="H128" s="591">
        <f>SUM(H129:H138)</f>
        <v>62536</v>
      </c>
      <c r="I128" s="593">
        <f>H128/C128*100</f>
        <v>1.5544116148372038</v>
      </c>
      <c r="J128" s="591">
        <f>SUM(J129:J138)</f>
        <v>69856</v>
      </c>
      <c r="K128" s="593">
        <f>(J128/C128)*100</f>
        <v>1.7363595011844011</v>
      </c>
      <c r="L128" s="591">
        <f t="shared" si="18"/>
        <v>4163685</v>
      </c>
      <c r="M128" s="592">
        <f t="shared" si="27"/>
        <v>100</v>
      </c>
      <c r="N128" s="594">
        <f t="shared" si="20"/>
        <v>-140555</v>
      </c>
      <c r="O128" s="823">
        <v>890</v>
      </c>
      <c r="P128" s="822">
        <v>14856</v>
      </c>
      <c r="Q128" s="823">
        <v>890</v>
      </c>
      <c r="R128" s="822">
        <v>3112</v>
      </c>
      <c r="S128" s="823">
        <v>890</v>
      </c>
      <c r="T128" s="822">
        <v>248</v>
      </c>
      <c r="U128" s="834"/>
      <c r="V128" s="835"/>
      <c r="W128" s="833">
        <v>893</v>
      </c>
      <c r="X128" s="6">
        <v>261</v>
      </c>
      <c r="Y128">
        <v>895</v>
      </c>
      <c r="Z128">
        <f t="shared" si="25"/>
        <v>56</v>
      </c>
      <c r="AA128" t="s">
        <v>320</v>
      </c>
      <c r="AB128">
        <v>50</v>
      </c>
      <c r="AC128" s="563">
        <v>6</v>
      </c>
      <c r="AE128"/>
      <c r="AF128"/>
    </row>
    <row r="129" spans="1:29" ht="21.75" customHeight="1" outlineLevel="2">
      <c r="A129" s="606">
        <v>1</v>
      </c>
      <c r="B129" s="606" t="s">
        <v>295</v>
      </c>
      <c r="C129" s="675">
        <v>2519592</v>
      </c>
      <c r="D129" s="676">
        <f>VLOOKUP(A129,$O$6:$P$130,2,0)</f>
        <v>668057</v>
      </c>
      <c r="E129" s="677">
        <f t="shared" si="26"/>
        <v>26.514491235088855</v>
      </c>
      <c r="F129" s="678">
        <f>IFERROR(VLOOKUP(A129,$U$6:$V$130,2,0),0)+IFERROR(VLOOKUP(A129,$Q$6:$R$130,2,0),0)+IFERROR(VLOOKUP(A129,$S$6:$T$130,2,0),0)</f>
        <v>2095733</v>
      </c>
      <c r="G129" s="677">
        <f t="shared" ref="G129:G138" si="30">(F129/C129)*100</f>
        <v>83.177474765755719</v>
      </c>
      <c r="H129" s="676">
        <f>IFERROR(VLOOKUP(A129,$W$5:$X$129,2,0),0)</f>
        <v>48557</v>
      </c>
      <c r="I129" s="679">
        <f t="shared" ref="I129:I138" si="31">(H129/C129)</f>
        <v>1.9271770985143627E-2</v>
      </c>
      <c r="J129" s="676">
        <f>IFERROR(VLOOKUP(A129,$Y$5:$AA$129,2,0),0)</f>
        <v>52597</v>
      </c>
      <c r="K129" s="679">
        <f t="shared" si="17"/>
        <v>2.0875205191951712E-2</v>
      </c>
      <c r="L129" s="670">
        <f t="shared" si="18"/>
        <v>2864944</v>
      </c>
      <c r="M129" s="669">
        <f t="shared" si="27"/>
        <v>100</v>
      </c>
      <c r="N129" s="668">
        <f t="shared" si="20"/>
        <v>-345352</v>
      </c>
      <c r="O129" s="823">
        <v>893</v>
      </c>
      <c r="P129" s="822">
        <v>10084</v>
      </c>
      <c r="Q129" s="823">
        <v>893</v>
      </c>
      <c r="R129" s="822">
        <v>1083</v>
      </c>
      <c r="S129" s="823">
        <v>893</v>
      </c>
      <c r="T129" s="822">
        <v>145</v>
      </c>
      <c r="U129" s="834"/>
      <c r="V129" s="835"/>
      <c r="W129" s="833">
        <v>895</v>
      </c>
      <c r="X129" s="6">
        <v>424</v>
      </c>
      <c r="AB129" s="298">
        <f>SUM(AB5:AB128)</f>
        <v>47839</v>
      </c>
      <c r="AC129" s="564">
        <f>SUM(AC5:AC128)</f>
        <v>54507</v>
      </c>
    </row>
    <row r="130" spans="1:29" ht="15" customHeight="1" outlineLevel="2">
      <c r="A130" s="606">
        <v>79</v>
      </c>
      <c r="B130" s="605" t="s">
        <v>324</v>
      </c>
      <c r="C130" s="675">
        <v>53996</v>
      </c>
      <c r="D130" s="676">
        <f>VLOOKUP(A130,$O$6:$P$130,2,0)</f>
        <v>18371</v>
      </c>
      <c r="E130" s="677">
        <f t="shared" si="26"/>
        <v>34.02289058448774</v>
      </c>
      <c r="F130" s="678">
        <f>IFERROR(VLOOKUP(A130,$U$6:$V$130,2,0),0)+IFERROR(VLOOKUP(A130,$Q$6:$R$130,2,0),0)+IFERROR(VLOOKUP(A130,$S$6:$T$130,2,0),0)</f>
        <v>25882</v>
      </c>
      <c r="G130" s="677">
        <f t="shared" si="30"/>
        <v>47.933180235573005</v>
      </c>
      <c r="H130" s="676">
        <f>IFERROR(VLOOKUP(A130,$W$5:$X$129,2,0),0)</f>
        <v>449</v>
      </c>
      <c r="I130" s="679">
        <f t="shared" si="31"/>
        <v>8.3154307726498265E-3</v>
      </c>
      <c r="J130" s="676">
        <f>IFERROR(VLOOKUP(A130,$Y$5:$AA$129,2,0),0)</f>
        <v>482</v>
      </c>
      <c r="K130" s="679">
        <f t="shared" si="17"/>
        <v>8.9265871546040446E-3</v>
      </c>
      <c r="L130" s="670">
        <f t="shared" si="18"/>
        <v>45184</v>
      </c>
      <c r="M130" s="669">
        <f t="shared" si="27"/>
        <v>83.680272612786126</v>
      </c>
      <c r="N130" s="668">
        <f t="shared" si="20"/>
        <v>8812</v>
      </c>
      <c r="O130" s="823">
        <v>895</v>
      </c>
      <c r="P130" s="822">
        <v>23212</v>
      </c>
      <c r="Q130" s="823">
        <v>895</v>
      </c>
      <c r="R130" s="822">
        <v>1746</v>
      </c>
      <c r="S130" s="823">
        <v>895</v>
      </c>
      <c r="T130" s="822">
        <v>287</v>
      </c>
      <c r="U130" s="834"/>
      <c r="V130" s="835"/>
      <c r="W130" s="132"/>
      <c r="X130" s="133">
        <v>104847</v>
      </c>
    </row>
    <row r="131" spans="1:29" ht="15" customHeight="1" outlineLevel="2">
      <c r="A131" s="606">
        <v>88</v>
      </c>
      <c r="B131" s="605" t="s">
        <v>325</v>
      </c>
      <c r="C131" s="675">
        <v>544549</v>
      </c>
      <c r="D131" s="676">
        <f>VLOOKUP(A131,$O$6:$P$130,2,0)</f>
        <v>95462</v>
      </c>
      <c r="E131" s="677">
        <f t="shared" si="26"/>
        <v>17.530470168892055</v>
      </c>
      <c r="F131" s="678">
        <f>IFERROR(VLOOKUP(A131,$U$6:$V$130,2,0),0)+IFERROR(VLOOKUP(A131,$Q$6:$R$130,2,0),0)+IFERROR(VLOOKUP(A131,$S$6:$T$130,2,0),0)</f>
        <v>324573</v>
      </c>
      <c r="G131" s="677">
        <f t="shared" si="30"/>
        <v>59.60400257828038</v>
      </c>
      <c r="H131" s="676">
        <f>IFERROR(VLOOKUP(A131,$W$5:$X$129,2,0),0)</f>
        <v>4456</v>
      </c>
      <c r="I131" s="679">
        <f t="shared" si="31"/>
        <v>8.1829183416001136E-3</v>
      </c>
      <c r="J131" s="676">
        <f>IFERROR(VLOOKUP(A131,$Y$5:$AA$129,2,0),0)</f>
        <v>8272</v>
      </c>
      <c r="K131" s="679">
        <f t="shared" si="17"/>
        <v>1.5190552181713675E-2</v>
      </c>
      <c r="L131" s="670">
        <f t="shared" si="18"/>
        <v>432763</v>
      </c>
      <c r="M131" s="669">
        <f t="shared" si="27"/>
        <v>79.471819799503805</v>
      </c>
      <c r="N131" s="668">
        <f t="shared" si="20"/>
        <v>111786</v>
      </c>
    </row>
    <row r="132" spans="1:29" ht="15" customHeight="1" outlineLevel="2">
      <c r="A132" s="606">
        <v>129</v>
      </c>
      <c r="B132" s="605" t="s">
        <v>340</v>
      </c>
      <c r="C132" s="675">
        <v>82827</v>
      </c>
      <c r="D132" s="676">
        <f>VLOOKUP(A132,$O$6:$P$130,2,0)</f>
        <v>15337</v>
      </c>
      <c r="E132" s="677">
        <f t="shared" si="26"/>
        <v>18.516908737488983</v>
      </c>
      <c r="F132" s="678">
        <f>IFERROR(VLOOKUP(A132,$U$6:$V$130,2,0),0)+IFERROR(VLOOKUP(A132,$Q$6:$R$130,2,0),0)+IFERROR(VLOOKUP(A132,$S$6:$T$130,2,0),0)</f>
        <v>71413</v>
      </c>
      <c r="G132" s="677">
        <f t="shared" si="30"/>
        <v>86.219469496661716</v>
      </c>
      <c r="H132" s="676">
        <f>IFERROR(VLOOKUP(A132,$W$5:$X$129,2,0),0)</f>
        <v>639</v>
      </c>
      <c r="I132" s="679">
        <f t="shared" si="31"/>
        <v>7.7148755840486796E-3</v>
      </c>
      <c r="J132" s="676">
        <f>IFERROR(VLOOKUP(A132,$Y$5:$AA$129,2,0),0)</f>
        <v>551</v>
      </c>
      <c r="K132" s="679">
        <f t="shared" si="17"/>
        <v>6.6524201045552777E-3</v>
      </c>
      <c r="L132" s="670">
        <f t="shared" si="18"/>
        <v>87940</v>
      </c>
      <c r="M132" s="669">
        <f t="shared" si="27"/>
        <v>100</v>
      </c>
      <c r="N132" s="668">
        <f t="shared" si="20"/>
        <v>-5113</v>
      </c>
    </row>
    <row r="133" spans="1:29" ht="15" customHeight="1" outlineLevel="2">
      <c r="A133" s="606">
        <v>212</v>
      </c>
      <c r="B133" s="605" t="s">
        <v>365</v>
      </c>
      <c r="C133" s="675">
        <v>81005</v>
      </c>
      <c r="D133" s="676">
        <f>VLOOKUP(A133,$O$6:$P$130,2,0)</f>
        <v>16857</v>
      </c>
      <c r="E133" s="677">
        <f t="shared" ref="E133:E138" si="32">(D133/C133)*100</f>
        <v>20.809826553916423</v>
      </c>
      <c r="F133" s="678">
        <f>IFERROR(VLOOKUP(A133,$U$6:$V$130,2,0),0)+IFERROR(VLOOKUP(A133,$Q$6:$R$130,2,0),0)+IFERROR(VLOOKUP(A133,$S$6:$T$130,2,0),0)</f>
        <v>48162</v>
      </c>
      <c r="G133" s="677">
        <f t="shared" si="30"/>
        <v>59.455589161162891</v>
      </c>
      <c r="H133" s="676">
        <f>IFERROR(VLOOKUP(A133,$W$5:$X$129,2,0),0)</f>
        <v>959</v>
      </c>
      <c r="I133" s="679">
        <f t="shared" si="31"/>
        <v>1.183877538423554E-2</v>
      </c>
      <c r="J133" s="676">
        <f>IFERROR(VLOOKUP(A133,$Y$5:$AA$129,2,0),0)</f>
        <v>903</v>
      </c>
      <c r="K133" s="679">
        <f t="shared" ref="K133:K138" si="33">(J133/C133)</f>
        <v>1.1147460033331277E-2</v>
      </c>
      <c r="L133" s="670">
        <f t="shared" ref="L133:L138" si="34">D133+F133+H133+J133</f>
        <v>66881</v>
      </c>
      <c r="M133" s="669">
        <f t="shared" ref="M133:M138" si="35">IF((L133*100/C133)&gt;100,100,(L133*100/C133))</f>
        <v>82.564039256835997</v>
      </c>
      <c r="N133" s="668">
        <f t="shared" ref="N133:N138" si="36">C133-L133</f>
        <v>14124</v>
      </c>
      <c r="Y133" s="255"/>
      <c r="Z133" s="255"/>
    </row>
    <row r="134" spans="1:29" ht="15" customHeight="1" outlineLevel="2">
      <c r="A134" s="606">
        <v>266</v>
      </c>
      <c r="B134" s="605" t="s">
        <v>372</v>
      </c>
      <c r="C134" s="675">
        <v>238656</v>
      </c>
      <c r="D134" s="676">
        <f>VLOOKUP(A134,$O$6:$P$130,2,0)</f>
        <v>15187</v>
      </c>
      <c r="E134" s="677">
        <f t="shared" si="32"/>
        <v>6.3635525610083139</v>
      </c>
      <c r="F134" s="678">
        <f>IFERROR(VLOOKUP(A134,$U$6:$V$130,2,0),0)+IFERROR(VLOOKUP(A134,$Q$6:$R$130,2,0),0)+IFERROR(VLOOKUP(A134,$S$6:$T$130,2,0),0)</f>
        <v>179405</v>
      </c>
      <c r="G134" s="677">
        <f t="shared" si="30"/>
        <v>75.173052426924102</v>
      </c>
      <c r="H134" s="676">
        <f>IFERROR(VLOOKUP(A134,$W$5:$X$129,2,0),0)</f>
        <v>3139</v>
      </c>
      <c r="I134" s="679">
        <f t="shared" si="31"/>
        <v>1.3152822472512739E-2</v>
      </c>
      <c r="J134" s="676">
        <f>IFERROR(VLOOKUP(A134,$Y$5:$AA$129,2,0),0)</f>
        <v>1498</v>
      </c>
      <c r="K134" s="679">
        <f t="shared" si="33"/>
        <v>6.2768168409761326E-3</v>
      </c>
      <c r="L134" s="670">
        <f t="shared" si="34"/>
        <v>199229</v>
      </c>
      <c r="M134" s="669">
        <f t="shared" si="35"/>
        <v>83.479568919281306</v>
      </c>
      <c r="N134" s="668">
        <f t="shared" si="36"/>
        <v>39427</v>
      </c>
    </row>
    <row r="135" spans="1:29" ht="15" customHeight="1" outlineLevel="2">
      <c r="A135" s="606">
        <v>308</v>
      </c>
      <c r="B135" s="605" t="s">
        <v>379</v>
      </c>
      <c r="C135" s="675">
        <v>53781</v>
      </c>
      <c r="D135" s="676">
        <f>VLOOKUP(A135,$O$6:$P$130,2,0)</f>
        <v>13965</v>
      </c>
      <c r="E135" s="677">
        <f t="shared" si="32"/>
        <v>25.966419367434597</v>
      </c>
      <c r="F135" s="678">
        <f>IFERROR(VLOOKUP(A135,$U$6:$V$130,2,0),0)+IFERROR(VLOOKUP(A135,$Q$6:$R$130,2,0),0)+IFERROR(VLOOKUP(A135,$S$6:$T$130,2,0),0)</f>
        <v>35338</v>
      </c>
      <c r="G135" s="677">
        <f t="shared" si="30"/>
        <v>65.707220021940842</v>
      </c>
      <c r="H135" s="676">
        <f>IFERROR(VLOOKUP(A135,$W$5:$X$129,2,0),0)</f>
        <v>407</v>
      </c>
      <c r="I135" s="679">
        <f t="shared" si="31"/>
        <v>7.5677283799111209E-3</v>
      </c>
      <c r="J135" s="676">
        <f>IFERROR(VLOOKUP(A135,$Y$5:$AA$129,2,0),0)</f>
        <v>409</v>
      </c>
      <c r="K135" s="679">
        <f t="shared" si="33"/>
        <v>7.6049162343578584E-3</v>
      </c>
      <c r="L135" s="670">
        <f t="shared" si="34"/>
        <v>50119</v>
      </c>
      <c r="M135" s="669">
        <f t="shared" si="35"/>
        <v>93.190903850802329</v>
      </c>
      <c r="N135" s="668">
        <f t="shared" si="36"/>
        <v>3662</v>
      </c>
    </row>
    <row r="136" spans="1:29" ht="15" customHeight="1" outlineLevel="2">
      <c r="A136" s="606">
        <v>360</v>
      </c>
      <c r="B136" s="609" t="s">
        <v>439</v>
      </c>
      <c r="C136" s="675">
        <v>287981</v>
      </c>
      <c r="D136" s="676">
        <f>VLOOKUP(A136,$O$6:$P$130,2,0)</f>
        <v>41930</v>
      </c>
      <c r="E136" s="677">
        <f t="shared" si="32"/>
        <v>14.559988332563606</v>
      </c>
      <c r="F136" s="678">
        <f>IFERROR(VLOOKUP(A136,$U$6:$V$130,2,0),0)+IFERROR(VLOOKUP(A136,$Q$6:$R$130,2,0),0)+IFERROR(VLOOKUP(A136,$S$6:$T$130,2,0),0)</f>
        <v>247283</v>
      </c>
      <c r="G136" s="677">
        <f t="shared" si="30"/>
        <v>85.86781766852674</v>
      </c>
      <c r="H136" s="676">
        <f>IFERROR(VLOOKUP(A136,$W$5:$X$129,2,0),0)</f>
        <v>3109</v>
      </c>
      <c r="I136" s="679">
        <f t="shared" si="31"/>
        <v>1.0795851115177738E-2</v>
      </c>
      <c r="J136" s="676">
        <f>IFERROR(VLOOKUP(A136,$Y$5:$AA$129,2,0),0)</f>
        <v>3808</v>
      </c>
      <c r="K136" s="679">
        <f t="shared" si="33"/>
        <v>1.3223094579156264E-2</v>
      </c>
      <c r="L136" s="670">
        <f t="shared" si="34"/>
        <v>296130</v>
      </c>
      <c r="M136" s="669">
        <f t="shared" si="35"/>
        <v>100</v>
      </c>
      <c r="N136" s="668">
        <f t="shared" si="36"/>
        <v>-8149</v>
      </c>
    </row>
    <row r="137" spans="1:29" ht="15" customHeight="1" outlineLevel="2">
      <c r="A137" s="606">
        <v>380</v>
      </c>
      <c r="B137" s="605" t="s">
        <v>399</v>
      </c>
      <c r="C137" s="675">
        <v>74589</v>
      </c>
      <c r="D137" s="676">
        <f>VLOOKUP(A137,$O$6:$P$130,2,0)</f>
        <v>9181</v>
      </c>
      <c r="E137" s="677">
        <f t="shared" si="32"/>
        <v>12.30878547775141</v>
      </c>
      <c r="F137" s="678">
        <f>IFERROR(VLOOKUP(A137,$U$6:$V$130,2,0),0)+IFERROR(VLOOKUP(A137,$Q$6:$R$130,2,0),0)+IFERROR(VLOOKUP(A137,$S$6:$T$130,2,0),0)</f>
        <v>38756</v>
      </c>
      <c r="G137" s="677">
        <f t="shared" si="30"/>
        <v>51.959404201691939</v>
      </c>
      <c r="H137" s="676">
        <f>IFERROR(VLOOKUP(A137,$W$5:$X$129,2,0),0)</f>
        <v>333</v>
      </c>
      <c r="I137" s="679">
        <f t="shared" si="31"/>
        <v>4.4644652696778347E-3</v>
      </c>
      <c r="J137" s="676">
        <f>IFERROR(VLOOKUP(A137,$Y$5:$AA$129,2,0),0)</f>
        <v>524</v>
      </c>
      <c r="K137" s="679">
        <f t="shared" si="33"/>
        <v>7.0251645685020583E-3</v>
      </c>
      <c r="L137" s="670">
        <f t="shared" si="34"/>
        <v>48794</v>
      </c>
      <c r="M137" s="669">
        <f t="shared" si="35"/>
        <v>65.417152663261334</v>
      </c>
      <c r="N137" s="668">
        <f t="shared" si="36"/>
        <v>25795</v>
      </c>
    </row>
    <row r="138" spans="1:29" ht="15" customHeight="1" outlineLevel="2" thickBot="1">
      <c r="A138" s="613">
        <v>631</v>
      </c>
      <c r="B138" s="612" t="s">
        <v>418</v>
      </c>
      <c r="C138" s="680">
        <v>86154</v>
      </c>
      <c r="D138" s="681">
        <f>VLOOKUP(A138,$O$6:$P$130,2,0)</f>
        <v>7078</v>
      </c>
      <c r="E138" s="682">
        <f t="shared" si="32"/>
        <v>8.2155210437124211</v>
      </c>
      <c r="F138" s="683">
        <f>IFERROR(VLOOKUP(A138,$U$6:$V$130,2,0),0)+IFERROR(VLOOKUP(A138,$Q$6:$R$130,2,0),0)+IFERROR(VLOOKUP(A138,$S$6:$T$130,2,0),0)</f>
        <v>63323</v>
      </c>
      <c r="G138" s="682">
        <f t="shared" si="30"/>
        <v>73.49977946467952</v>
      </c>
      <c r="H138" s="681">
        <f>IFERROR(VLOOKUP(A138,$W$5:$X$129,2,0),0)</f>
        <v>488</v>
      </c>
      <c r="I138" s="684">
        <f t="shared" si="31"/>
        <v>5.6642755995078582E-3</v>
      </c>
      <c r="J138" s="681">
        <f>IFERROR(VLOOKUP(A138,$Y$5:$AA$129,2,0),0)</f>
        <v>812</v>
      </c>
      <c r="K138" s="684">
        <f t="shared" si="33"/>
        <v>9.4249831696729108E-3</v>
      </c>
      <c r="L138" s="671">
        <f t="shared" si="34"/>
        <v>71701</v>
      </c>
      <c r="M138" s="672">
        <f t="shared" si="35"/>
        <v>83.224226385310033</v>
      </c>
      <c r="N138" s="673">
        <f t="shared" si="36"/>
        <v>14453</v>
      </c>
    </row>
    <row r="139" spans="1:29" ht="15" customHeight="1">
      <c r="C139" s="335"/>
      <c r="D139" s="335"/>
      <c r="F139" s="335"/>
      <c r="H139" s="335"/>
      <c r="J139" s="335"/>
      <c r="L139" s="335"/>
    </row>
    <row r="140" spans="1:29" ht="15" customHeight="1">
      <c r="A140" s="250" t="s">
        <v>440</v>
      </c>
      <c r="B140" s="251" t="s">
        <v>441</v>
      </c>
    </row>
    <row r="141" spans="1:29" ht="15" customHeight="1">
      <c r="A141" s="252"/>
      <c r="B141" s="251" t="s">
        <v>442</v>
      </c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</row>
    <row r="142" spans="1:29" ht="15" customHeight="1">
      <c r="A142" s="253" t="s">
        <v>443</v>
      </c>
      <c r="B142" s="254" t="s">
        <v>444</v>
      </c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</row>
    <row r="143" spans="1:29" ht="15" customHeight="1">
      <c r="C143" s="112"/>
    </row>
    <row r="144" spans="1:29" ht="15" customHeight="1">
      <c r="B144" s="25"/>
    </row>
    <row r="145" spans="3:14" ht="15" customHeight="1"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</row>
  </sheetData>
  <sheetProtection autoFilter="0"/>
  <autoFilter ref="B4:M138" xr:uid="{00000000-0009-0000-0000-000001000000}"/>
  <mergeCells count="10">
    <mergeCell ref="D1:N1"/>
    <mergeCell ref="N2:N3"/>
    <mergeCell ref="Y4:Z4"/>
    <mergeCell ref="H2:I2"/>
    <mergeCell ref="A2:A3"/>
    <mergeCell ref="B2:B3"/>
    <mergeCell ref="F2:G2"/>
    <mergeCell ref="D2:E2"/>
    <mergeCell ref="L2:M2"/>
    <mergeCell ref="J2:K2"/>
  </mergeCells>
  <conditionalFormatting sqref="W5:W129">
    <cfRule type="duplicateValues" dxfId="25" priority="44"/>
  </conditionalFormatting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ignoredErrors>
    <ignoredError sqref="C12 C19 F12:F128 D19:D128 G5:K128 C31 C42 C62 C80 C104 C128" formula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CC00"/>
  </sheetPr>
  <dimension ref="A1:BC144"/>
  <sheetViews>
    <sheetView topLeftCell="W1" zoomScale="80" zoomScaleNormal="80" workbookViewId="0">
      <pane xSplit="3" ySplit="5" topLeftCell="AP6" activePane="bottomRight" state="frozen"/>
      <selection pane="topRight" activeCell="Z1" sqref="Z1"/>
      <selection pane="bottomLeft" activeCell="W6" sqref="W6"/>
      <selection pane="bottomRight" activeCell="BC5" sqref="BC5"/>
    </sheetView>
  </sheetViews>
  <sheetFormatPr baseColWidth="10" defaultColWidth="11.42578125" defaultRowHeight="15"/>
  <cols>
    <col min="1" max="22" width="0" style="31" hidden="1" customWidth="1"/>
    <col min="23" max="23" width="31.7109375" style="31" customWidth="1"/>
    <col min="24" max="24" width="17.42578125" style="31" hidden="1" customWidth="1"/>
    <col min="25" max="25" width="16.7109375" style="31" customWidth="1"/>
    <col min="26" max="26" width="14.42578125" style="31" bestFit="1" customWidth="1"/>
    <col min="27" max="27" width="14" style="31" bestFit="1" customWidth="1"/>
    <col min="28" max="28" width="12.7109375" style="31" bestFit="1" customWidth="1"/>
    <col min="29" max="29" width="9.5703125" style="31" bestFit="1" customWidth="1"/>
    <col min="30" max="30" width="13.85546875" style="31" customWidth="1"/>
    <col min="31" max="31" width="12.7109375" style="31" bestFit="1" customWidth="1"/>
    <col min="32" max="32" width="12.85546875" style="31" bestFit="1" customWidth="1"/>
    <col min="33" max="33" width="13.7109375" style="31" bestFit="1" customWidth="1"/>
    <col min="34" max="34" width="11.140625" style="31" bestFit="1" customWidth="1"/>
    <col min="35" max="35" width="12.7109375" style="31" bestFit="1" customWidth="1"/>
    <col min="36" max="36" width="13.140625" style="31" bestFit="1" customWidth="1"/>
    <col min="37" max="37" width="12.42578125" style="31" bestFit="1" customWidth="1"/>
    <col min="38" max="38" width="10.140625" style="31" bestFit="1" customWidth="1"/>
    <col min="39" max="39" width="9.7109375" style="31" bestFit="1" customWidth="1"/>
    <col min="40" max="40" width="10.140625" style="31" bestFit="1" customWidth="1"/>
    <col min="41" max="41" width="10.42578125" style="31" bestFit="1" customWidth="1"/>
    <col min="42" max="42" width="13.140625" style="31" customWidth="1"/>
    <col min="43" max="43" width="7.85546875" style="31" bestFit="1" customWidth="1"/>
    <col min="44" max="44" width="11.42578125" style="31" bestFit="1" customWidth="1"/>
    <col min="45" max="45" width="9.7109375" style="31" bestFit="1" customWidth="1"/>
    <col min="46" max="46" width="10.5703125" style="31" customWidth="1"/>
    <col min="47" max="47" width="11.28515625" style="31" bestFit="1" customWidth="1"/>
    <col min="48" max="48" width="11.7109375" style="31" customWidth="1"/>
    <col min="49" max="49" width="12.42578125" style="31" customWidth="1"/>
    <col min="50" max="50" width="15.42578125" style="31" customWidth="1"/>
    <col min="51" max="52" width="11.28515625" style="31" customWidth="1"/>
    <col min="53" max="53" width="15.28515625" style="31" customWidth="1"/>
    <col min="54" max="54" width="11.28515625" style="31" customWidth="1"/>
    <col min="55" max="55" width="15.5703125" style="31" customWidth="1"/>
    <col min="56" max="16384" width="11.42578125" style="31"/>
  </cols>
  <sheetData>
    <row r="1" spans="1:55" ht="42" customHeight="1">
      <c r="W1" s="233"/>
      <c r="X1" s="1040" t="str">
        <f>UPPER((TEXT('1. Población_Afiliada_Regimen'!C1,"mmmm yyyy")))</f>
        <v>DICIEMBRE 2020</v>
      </c>
      <c r="Y1" s="1040"/>
      <c r="Z1" s="1039" t="s">
        <v>1014</v>
      </c>
      <c r="AA1" s="1039"/>
      <c r="AB1" s="1039"/>
      <c r="AC1" s="1039"/>
      <c r="AD1" s="1039"/>
      <c r="AE1" s="1039"/>
      <c r="AF1" s="1039"/>
      <c r="AG1" s="1039"/>
      <c r="AH1" s="1039"/>
      <c r="AI1" s="1039"/>
      <c r="AJ1" s="1039"/>
      <c r="AK1" s="1039"/>
      <c r="AL1" s="1039"/>
      <c r="AM1" s="1039"/>
      <c r="AN1" s="1039"/>
      <c r="AO1" s="1039"/>
      <c r="AP1" s="1039"/>
      <c r="AQ1" s="1039"/>
      <c r="AR1" s="1039"/>
      <c r="AS1" s="1039"/>
      <c r="AT1" s="1039"/>
      <c r="AU1" s="1039"/>
      <c r="AV1" s="1039"/>
      <c r="AW1" s="1039"/>
      <c r="AX1" s="1039"/>
      <c r="AY1" s="1039"/>
      <c r="AZ1" s="1039"/>
      <c r="BA1" s="1039"/>
      <c r="BB1" s="1039"/>
      <c r="BC1" s="1039"/>
    </row>
    <row r="2" spans="1:55" ht="17.25" customHeight="1">
      <c r="W2" s="233"/>
      <c r="X2" s="1040"/>
      <c r="Y2" s="1040"/>
      <c r="Z2" s="1042" t="s">
        <v>1015</v>
      </c>
      <c r="AA2" s="1042"/>
      <c r="AB2" s="1042"/>
      <c r="AC2" s="1042"/>
      <c r="AD2" s="1042"/>
      <c r="AE2" s="1042"/>
      <c r="AF2" s="1042"/>
      <c r="AG2" s="1042"/>
      <c r="AH2" s="1042"/>
      <c r="AI2" s="1042"/>
      <c r="AJ2" s="1042"/>
      <c r="AK2" s="1042"/>
      <c r="AL2" s="1042"/>
      <c r="AM2" s="1042"/>
      <c r="AN2" s="1042"/>
      <c r="AO2" s="1042"/>
      <c r="AP2" s="1042"/>
      <c r="AQ2" s="1042"/>
      <c r="AR2" s="1042"/>
      <c r="AS2" s="1042"/>
      <c r="AT2" s="1042"/>
      <c r="AU2" s="1042"/>
      <c r="AV2" s="1042"/>
      <c r="AW2" s="1042"/>
      <c r="AX2" s="1042"/>
      <c r="AY2" s="1042"/>
      <c r="AZ2" s="1042"/>
      <c r="BA2" s="1042"/>
      <c r="BB2" s="1042"/>
      <c r="BC2" s="1042"/>
    </row>
    <row r="3" spans="1:55">
      <c r="W3" s="233"/>
      <c r="X3" s="1041"/>
      <c r="Y3" s="1041"/>
      <c r="Z3" s="1042"/>
      <c r="AA3" s="1042"/>
      <c r="AB3" s="1042"/>
      <c r="AC3" s="1042"/>
      <c r="AD3" s="1042"/>
      <c r="AE3" s="1042"/>
      <c r="AF3" s="1042"/>
      <c r="AG3" s="1042"/>
      <c r="AH3" s="1042"/>
      <c r="AI3" s="1042"/>
      <c r="AJ3" s="1042"/>
      <c r="AK3" s="1042"/>
      <c r="AL3" s="1042"/>
      <c r="AM3" s="1042"/>
      <c r="AN3" s="1042"/>
      <c r="AO3" s="1042"/>
      <c r="AP3" s="1042"/>
      <c r="AQ3" s="1042"/>
      <c r="AR3" s="1042"/>
      <c r="AS3" s="1042"/>
      <c r="AT3" s="1042"/>
      <c r="AU3" s="1042"/>
      <c r="AV3" s="1042"/>
      <c r="AW3" s="1042"/>
      <c r="AX3" s="1042"/>
      <c r="AY3" s="1042"/>
      <c r="AZ3" s="1042"/>
      <c r="BA3" s="1042"/>
      <c r="BB3" s="1042"/>
      <c r="BC3" s="1042"/>
    </row>
    <row r="4" spans="1:55" ht="97.5" customHeight="1">
      <c r="W4" s="749" t="s">
        <v>272</v>
      </c>
      <c r="X4" s="749" t="s">
        <v>654</v>
      </c>
      <c r="Y4" s="750" t="s">
        <v>655</v>
      </c>
      <c r="Z4" s="751" t="s">
        <v>1016</v>
      </c>
      <c r="AA4" s="751" t="s">
        <v>1017</v>
      </c>
      <c r="AB4" s="751" t="s">
        <v>1018</v>
      </c>
      <c r="AC4" s="751" t="s">
        <v>1019</v>
      </c>
      <c r="AD4" s="751" t="s">
        <v>1020</v>
      </c>
      <c r="AE4" s="751" t="s">
        <v>1021</v>
      </c>
      <c r="AF4" s="751" t="s">
        <v>1022</v>
      </c>
      <c r="AG4" s="751" t="s">
        <v>1023</v>
      </c>
      <c r="AH4" s="751" t="s">
        <v>1024</v>
      </c>
      <c r="AI4" s="751" t="s">
        <v>1025</v>
      </c>
      <c r="AJ4" s="751" t="s">
        <v>1026</v>
      </c>
      <c r="AK4" s="751" t="s">
        <v>1027</v>
      </c>
      <c r="AL4" s="751" t="s">
        <v>1028</v>
      </c>
      <c r="AM4" s="751" t="s">
        <v>1029</v>
      </c>
      <c r="AN4" s="751" t="s">
        <v>1030</v>
      </c>
      <c r="AO4" s="751" t="s">
        <v>1031</v>
      </c>
      <c r="AP4" s="751" t="s">
        <v>1032</v>
      </c>
      <c r="AQ4" s="751" t="s">
        <v>1033</v>
      </c>
      <c r="AR4" s="751" t="s">
        <v>1034</v>
      </c>
      <c r="AS4" s="751" t="s">
        <v>1035</v>
      </c>
      <c r="AT4" s="751" t="s">
        <v>1036</v>
      </c>
      <c r="AU4" s="751" t="s">
        <v>1037</v>
      </c>
      <c r="AV4" s="751" t="s">
        <v>1038</v>
      </c>
      <c r="AW4" s="751" t="s">
        <v>1039</v>
      </c>
      <c r="AX4" s="751" t="s">
        <v>1040</v>
      </c>
      <c r="AY4" s="751" t="s">
        <v>1041</v>
      </c>
      <c r="AZ4" s="751" t="s">
        <v>1042</v>
      </c>
      <c r="BA4" s="752" t="s">
        <v>1043</v>
      </c>
      <c r="BB4" s="751" t="s">
        <v>1044</v>
      </c>
      <c r="BC4" s="751" t="s">
        <v>1045</v>
      </c>
    </row>
    <row r="5" spans="1:55" ht="29.25" customHeight="1" thickBot="1">
      <c r="W5" s="819"/>
      <c r="X5" s="819"/>
      <c r="Y5" s="819"/>
      <c r="Z5" s="566">
        <v>1</v>
      </c>
      <c r="AA5" s="566">
        <v>2</v>
      </c>
      <c r="AB5" s="566">
        <v>3</v>
      </c>
      <c r="AC5" s="566">
        <v>4</v>
      </c>
      <c r="AD5" s="566">
        <v>5</v>
      </c>
      <c r="AE5" s="566">
        <v>6</v>
      </c>
      <c r="AF5" s="566">
        <v>7</v>
      </c>
      <c r="AG5" s="566">
        <v>8</v>
      </c>
      <c r="AH5" s="566">
        <v>9</v>
      </c>
      <c r="AI5" s="566">
        <v>10</v>
      </c>
      <c r="AJ5" s="566">
        <v>11</v>
      </c>
      <c r="AK5" s="566">
        <v>12</v>
      </c>
      <c r="AL5" s="566">
        <v>13</v>
      </c>
      <c r="AM5" s="566">
        <v>14</v>
      </c>
      <c r="AN5" s="566">
        <v>15</v>
      </c>
      <c r="AO5" s="566">
        <v>16</v>
      </c>
      <c r="AP5" s="566">
        <v>17</v>
      </c>
      <c r="AQ5" s="566">
        <v>18</v>
      </c>
      <c r="AR5" s="566">
        <v>19</v>
      </c>
      <c r="AS5" s="566">
        <v>22</v>
      </c>
      <c r="AT5" s="566">
        <v>23</v>
      </c>
      <c r="AU5" s="566">
        <v>24</v>
      </c>
      <c r="AV5" s="566">
        <v>25</v>
      </c>
      <c r="AW5" s="566">
        <v>27</v>
      </c>
      <c r="AX5" s="566">
        <v>29</v>
      </c>
      <c r="AY5" s="566">
        <v>30</v>
      </c>
      <c r="AZ5" s="566">
        <v>31</v>
      </c>
      <c r="BA5" s="566">
        <v>32</v>
      </c>
      <c r="BB5" s="566"/>
      <c r="BC5" s="567"/>
    </row>
    <row r="6" spans="1:55" ht="24.75" customHeight="1">
      <c r="W6" s="1043" t="s">
        <v>694</v>
      </c>
      <c r="X6" s="1044"/>
      <c r="Y6" s="1044"/>
      <c r="Z6" s="588">
        <f>Z7+Z14+Z21+Z33+Z44+Z64+Z82+Z106+Z130</f>
        <v>5907</v>
      </c>
      <c r="AA6" s="588">
        <f t="shared" ref="AA6:BB6" si="0">AA7+AA14+AA21+AA33+AA44+AA64+AA82+AA106+AA130</f>
        <v>7476</v>
      </c>
      <c r="AB6" s="588">
        <f t="shared" si="0"/>
        <v>83</v>
      </c>
      <c r="AC6" s="588">
        <f t="shared" si="0"/>
        <v>694</v>
      </c>
      <c r="AD6" s="588">
        <f t="shared" si="0"/>
        <v>1602527</v>
      </c>
      <c r="AE6" s="588">
        <f t="shared" si="0"/>
        <v>328</v>
      </c>
      <c r="AF6" s="588">
        <f t="shared" si="0"/>
        <v>2245</v>
      </c>
      <c r="AG6" s="588">
        <f t="shared" si="0"/>
        <v>3224</v>
      </c>
      <c r="AH6" s="588">
        <f t="shared" si="0"/>
        <v>711687</v>
      </c>
      <c r="AI6" s="588">
        <f t="shared" si="0"/>
        <v>746</v>
      </c>
      <c r="AJ6" s="588">
        <f t="shared" si="0"/>
        <v>754</v>
      </c>
      <c r="AK6" s="588">
        <f t="shared" si="0"/>
        <v>34</v>
      </c>
      <c r="AL6" s="588">
        <f t="shared" si="0"/>
        <v>411</v>
      </c>
      <c r="AM6" s="588">
        <f t="shared" si="0"/>
        <v>1355</v>
      </c>
      <c r="AN6" s="588">
        <f t="shared" si="0"/>
        <v>24163</v>
      </c>
      <c r="AO6" s="588">
        <f t="shared" si="0"/>
        <v>2273</v>
      </c>
      <c r="AP6" s="588">
        <f t="shared" si="0"/>
        <v>35743</v>
      </c>
      <c r="AQ6" s="588">
        <f t="shared" si="0"/>
        <v>181</v>
      </c>
      <c r="AR6" s="588">
        <f t="shared" si="0"/>
        <v>732</v>
      </c>
      <c r="AS6" s="588">
        <f t="shared" si="0"/>
        <v>4026</v>
      </c>
      <c r="AT6" s="588">
        <f t="shared" si="0"/>
        <v>3472</v>
      </c>
      <c r="AU6" s="588">
        <f t="shared" si="0"/>
        <v>1236</v>
      </c>
      <c r="AV6" s="588">
        <f t="shared" si="0"/>
        <v>70</v>
      </c>
      <c r="AW6" s="588">
        <f t="shared" si="0"/>
        <v>546</v>
      </c>
      <c r="AX6" s="588">
        <f t="shared" si="0"/>
        <v>7</v>
      </c>
      <c r="AY6" s="588">
        <f t="shared" si="0"/>
        <v>9498</v>
      </c>
      <c r="AZ6" s="588">
        <f t="shared" si="0"/>
        <v>8540</v>
      </c>
      <c r="BA6" s="588">
        <f t="shared" si="0"/>
        <v>31</v>
      </c>
      <c r="BB6" s="588">
        <f t="shared" si="0"/>
        <v>4</v>
      </c>
      <c r="BC6" s="589">
        <f>BC7+BC14+BC21+BC33+BC44+BC64+BC82+BC106+BC130</f>
        <v>2427993</v>
      </c>
    </row>
    <row r="7" spans="1:55" ht="20.100000000000001" customHeight="1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1045" t="s">
        <v>711</v>
      </c>
      <c r="X7" s="1045"/>
      <c r="Y7" s="1045"/>
      <c r="Z7" s="569">
        <v>542</v>
      </c>
      <c r="AA7" s="569">
        <v>68</v>
      </c>
      <c r="AB7" s="569"/>
      <c r="AC7" s="569">
        <v>27</v>
      </c>
      <c r="AD7" s="569">
        <v>47399</v>
      </c>
      <c r="AE7" s="569"/>
      <c r="AF7" s="569">
        <v>31</v>
      </c>
      <c r="AG7" s="569">
        <v>79</v>
      </c>
      <c r="AH7" s="569">
        <v>12052</v>
      </c>
      <c r="AI7" s="569">
        <v>2</v>
      </c>
      <c r="AJ7" s="569">
        <v>7</v>
      </c>
      <c r="AK7" s="569"/>
      <c r="AL7" s="569">
        <v>3</v>
      </c>
      <c r="AM7" s="569">
        <v>24</v>
      </c>
      <c r="AN7" s="569">
        <v>1248</v>
      </c>
      <c r="AO7" s="569">
        <v>50</v>
      </c>
      <c r="AP7" s="569">
        <v>19</v>
      </c>
      <c r="AQ7" s="569">
        <v>3</v>
      </c>
      <c r="AR7" s="569">
        <v>1</v>
      </c>
      <c r="AS7" s="569">
        <v>76</v>
      </c>
      <c r="AT7" s="569">
        <v>19</v>
      </c>
      <c r="AU7" s="569">
        <v>11</v>
      </c>
      <c r="AV7" s="569"/>
      <c r="AW7" s="569">
        <v>57</v>
      </c>
      <c r="AX7" s="569"/>
      <c r="AY7" s="569">
        <v>40</v>
      </c>
      <c r="AZ7" s="569">
        <v>148</v>
      </c>
      <c r="BA7" s="569"/>
      <c r="BB7" s="569">
        <v>2</v>
      </c>
      <c r="BC7" s="831">
        <v>61908</v>
      </c>
    </row>
    <row r="8" spans="1:55">
      <c r="A8" s="31" t="str">
        <f>CONCATENATE(Y8,"-",$Z$5)</f>
        <v>142-1</v>
      </c>
      <c r="B8" s="31" t="str">
        <f>CONCATENATE(Y8,"-",$AA$5)</f>
        <v>142-2</v>
      </c>
      <c r="C8" s="31" t="str">
        <f>CONCATENATE(Y8,"-",$AB$5)</f>
        <v>142-3</v>
      </c>
      <c r="D8" s="31" t="str">
        <f>CONCATENATE(Y8,"-",$AC$5)</f>
        <v>142-4</v>
      </c>
      <c r="E8" s="31" t="str">
        <f>CONCATENATE(Y8,"-",$AD$5)</f>
        <v>142-5</v>
      </c>
      <c r="F8" s="31" t="str">
        <f>CONCATENATE(Y8,"-",$AE$5)</f>
        <v>142-6</v>
      </c>
      <c r="G8" s="31" t="str">
        <f>CONCATENATE(Y8,"-",$AF$5)</f>
        <v>142-7</v>
      </c>
      <c r="H8" s="31" t="str">
        <f>CONCATENATE(Y8,"-",$AG$5)</f>
        <v>142-8</v>
      </c>
      <c r="I8" s="31" t="str">
        <f>CONCATENATE(Y8,"-",$AH$5)</f>
        <v>142-9</v>
      </c>
      <c r="J8" s="31" t="str">
        <f>CONCATENATE(Y8,"-",$AI$5)</f>
        <v>142-10</v>
      </c>
      <c r="K8" s="31" t="str">
        <f>CONCATENATE(Y8,"-",$AJ$5)</f>
        <v>142-11</v>
      </c>
      <c r="L8" s="31" t="str">
        <f>CONCATENATE(Y8,"-",$AK$5)</f>
        <v>142-12</v>
      </c>
      <c r="M8" s="31" t="str">
        <f>CONCATENATE(Y8,"-",$AL$5)</f>
        <v>142-13</v>
      </c>
      <c r="N8" s="31" t="str">
        <f>CONCATENATE(Y8,"-",$AM$5)</f>
        <v>142-14</v>
      </c>
      <c r="O8" s="31" t="str">
        <f>CONCATENATE(Y8,"-",$AN$5)</f>
        <v>142-15</v>
      </c>
      <c r="P8" s="31" t="str">
        <f>CONCATENATE(Y8,"-",$AO$5)</f>
        <v>142-16</v>
      </c>
      <c r="Q8" s="31" t="str">
        <f>CONCATENATE(Y8,"-",$AP$5)</f>
        <v>142-17</v>
      </c>
      <c r="R8" s="31" t="str">
        <f>CONCATENATE(Y8,"-",$AQ$5)</f>
        <v>142-18</v>
      </c>
      <c r="S8" s="31" t="str">
        <f>CONCATENATE(Y8,"-",$AR$5)</f>
        <v>142-19</v>
      </c>
      <c r="T8" s="31" t="e">
        <f>CONCATENATE(Y8,"-",#REF!)</f>
        <v>#REF!</v>
      </c>
      <c r="U8" s="31" t="e">
        <f>CONCATENATE(Y8,"-",#REF!)</f>
        <v>#REF!</v>
      </c>
      <c r="V8" s="31" t="str">
        <f t="shared" ref="V8:V39" si="1">CONCATENATE(Y8,"-",$AU$5)</f>
        <v>142-24</v>
      </c>
      <c r="W8" s="580" t="s">
        <v>296</v>
      </c>
      <c r="X8" s="581" t="s">
        <v>674</v>
      </c>
      <c r="Y8" s="582">
        <v>142</v>
      </c>
      <c r="Z8" s="583"/>
      <c r="AA8" s="583">
        <v>1</v>
      </c>
      <c r="AB8" s="583"/>
      <c r="AC8" s="583">
        <v>5</v>
      </c>
      <c r="AD8" s="583">
        <v>2211</v>
      </c>
      <c r="AE8" s="583"/>
      <c r="AF8" s="583">
        <v>3</v>
      </c>
      <c r="AG8" s="583">
        <v>1</v>
      </c>
      <c r="AH8" s="583">
        <v>476</v>
      </c>
      <c r="AI8" s="583"/>
      <c r="AJ8" s="583"/>
      <c r="AK8" s="583"/>
      <c r="AL8" s="583">
        <v>1</v>
      </c>
      <c r="AM8" s="583"/>
      <c r="AN8" s="583">
        <v>308</v>
      </c>
      <c r="AO8" s="583">
        <v>7</v>
      </c>
      <c r="AP8" s="583"/>
      <c r="AQ8" s="583"/>
      <c r="AR8" s="583"/>
      <c r="AS8" s="583">
        <v>1</v>
      </c>
      <c r="AT8" s="583">
        <v>1</v>
      </c>
      <c r="AU8" s="583"/>
      <c r="AV8" s="583"/>
      <c r="AW8" s="583"/>
      <c r="AX8" s="583"/>
      <c r="AY8" s="583">
        <v>6</v>
      </c>
      <c r="AZ8" s="583">
        <v>37</v>
      </c>
      <c r="BA8" s="583"/>
      <c r="BB8" s="584"/>
      <c r="BC8" s="585">
        <v>3058</v>
      </c>
    </row>
    <row r="9" spans="1:55">
      <c r="A9" s="31" t="str">
        <f t="shared" ref="A9:A72" si="2">CONCATENATE(Y9,"-",$Z$5)</f>
        <v>425-1</v>
      </c>
      <c r="B9" s="31" t="str">
        <f t="shared" ref="B9:B72" si="3">CONCATENATE(Y9,"-",$AA$5)</f>
        <v>425-2</v>
      </c>
      <c r="C9" s="31" t="str">
        <f t="shared" ref="C9:C72" si="4">CONCATENATE(Y9,"-",$AB$5)</f>
        <v>425-3</v>
      </c>
      <c r="D9" s="31" t="str">
        <f t="shared" ref="D9:D72" si="5">CONCATENATE(Y9,"-",$AC$5)</f>
        <v>425-4</v>
      </c>
      <c r="E9" s="31" t="str">
        <f t="shared" ref="E9:E72" si="6">CONCATENATE(Y9,"-",$AD$5)</f>
        <v>425-5</v>
      </c>
      <c r="F9" s="31" t="str">
        <f t="shared" ref="F9:F72" si="7">CONCATENATE(Y9,"-",$AE$5)</f>
        <v>425-6</v>
      </c>
      <c r="G9" s="31" t="str">
        <f t="shared" ref="G9:G72" si="8">CONCATENATE(Y9,"-",$AF$5)</f>
        <v>425-7</v>
      </c>
      <c r="H9" s="31" t="str">
        <f t="shared" ref="H9:H72" si="9">CONCATENATE(Y9,"-",$AG$5)</f>
        <v>425-8</v>
      </c>
      <c r="I9" s="31" t="str">
        <f t="shared" ref="I9:I72" si="10">CONCATENATE(Y9,"-",$AH$5)</f>
        <v>425-9</v>
      </c>
      <c r="J9" s="31" t="str">
        <f t="shared" ref="J9:J72" si="11">CONCATENATE(Y9,"-",$AI$5)</f>
        <v>425-10</v>
      </c>
      <c r="K9" s="31" t="str">
        <f t="shared" ref="K9:K72" si="12">CONCATENATE(Y9,"-",$AJ$5)</f>
        <v>425-11</v>
      </c>
      <c r="L9" s="31" t="str">
        <f t="shared" ref="L9:L72" si="13">CONCATENATE(Y9,"-",$AK$5)</f>
        <v>425-12</v>
      </c>
      <c r="M9" s="31" t="str">
        <f t="shared" ref="M9:M72" si="14">CONCATENATE(Y9,"-",$AL$5)</f>
        <v>425-13</v>
      </c>
      <c r="N9" s="31" t="str">
        <f t="shared" ref="N9:N72" si="15">CONCATENATE(Y9,"-",$AM$5)</f>
        <v>425-14</v>
      </c>
      <c r="O9" s="31" t="str">
        <f t="shared" ref="O9:O72" si="16">CONCATENATE(Y9,"-",$AN$5)</f>
        <v>425-15</v>
      </c>
      <c r="P9" s="31" t="str">
        <f t="shared" ref="P9:P72" si="17">CONCATENATE(Y9,"-",$AO$5)</f>
        <v>425-16</v>
      </c>
      <c r="Q9" s="31" t="str">
        <f t="shared" ref="Q9:Q72" si="18">CONCATENATE(Y9,"-",$AP$5)</f>
        <v>425-17</v>
      </c>
      <c r="R9" s="31" t="str">
        <f t="shared" ref="R9:R72" si="19">CONCATENATE(Y9,"-",$AQ$5)</f>
        <v>425-18</v>
      </c>
      <c r="S9" s="31" t="str">
        <f t="shared" ref="S9:S72" si="20">CONCATENATE(Y9,"-",$AR$5)</f>
        <v>425-19</v>
      </c>
      <c r="T9" s="31" t="e">
        <f>CONCATENATE(Y9,"-",#REF!)</f>
        <v>#REF!</v>
      </c>
      <c r="U9" s="31" t="e">
        <f>CONCATENATE(Y9,"-",#REF!)</f>
        <v>#REF!</v>
      </c>
      <c r="V9" s="31" t="str">
        <f t="shared" si="1"/>
        <v>425-24</v>
      </c>
      <c r="W9" s="415" t="s">
        <v>298</v>
      </c>
      <c r="X9" s="414" t="s">
        <v>674</v>
      </c>
      <c r="Y9" s="430">
        <v>425</v>
      </c>
      <c r="Z9" s="425">
        <v>1</v>
      </c>
      <c r="AA9" s="425">
        <v>1</v>
      </c>
      <c r="AB9" s="425"/>
      <c r="AC9" s="425"/>
      <c r="AD9" s="425">
        <v>4732</v>
      </c>
      <c r="AE9" s="425"/>
      <c r="AF9" s="425">
        <v>4</v>
      </c>
      <c r="AG9" s="425">
        <v>8</v>
      </c>
      <c r="AH9" s="425">
        <v>971</v>
      </c>
      <c r="AI9" s="425"/>
      <c r="AJ9" s="425">
        <v>1</v>
      </c>
      <c r="AK9" s="425"/>
      <c r="AL9" s="425"/>
      <c r="AM9" s="425">
        <v>8</v>
      </c>
      <c r="AN9" s="425">
        <v>112</v>
      </c>
      <c r="AO9" s="425">
        <v>3</v>
      </c>
      <c r="AP9" s="425"/>
      <c r="AQ9" s="425"/>
      <c r="AR9" s="425">
        <v>1</v>
      </c>
      <c r="AS9" s="425">
        <v>1</v>
      </c>
      <c r="AT9" s="425">
        <v>1</v>
      </c>
      <c r="AU9" s="425">
        <v>1</v>
      </c>
      <c r="AV9" s="425"/>
      <c r="AW9" s="425"/>
      <c r="AX9" s="425"/>
      <c r="AY9" s="425">
        <v>2</v>
      </c>
      <c r="AZ9" s="425">
        <v>4</v>
      </c>
      <c r="BA9" s="425"/>
      <c r="BB9" s="426"/>
      <c r="BC9" s="427">
        <v>5851</v>
      </c>
    </row>
    <row r="10" spans="1:55">
      <c r="A10" s="31" t="str">
        <f t="shared" si="2"/>
        <v>579-1</v>
      </c>
      <c r="B10" s="31" t="str">
        <f t="shared" si="3"/>
        <v>579-2</v>
      </c>
      <c r="C10" s="31" t="str">
        <f t="shared" si="4"/>
        <v>579-3</v>
      </c>
      <c r="D10" s="31" t="str">
        <f t="shared" si="5"/>
        <v>579-4</v>
      </c>
      <c r="E10" s="31" t="str">
        <f t="shared" si="6"/>
        <v>579-5</v>
      </c>
      <c r="F10" s="31" t="str">
        <f t="shared" si="7"/>
        <v>579-6</v>
      </c>
      <c r="G10" s="31" t="str">
        <f t="shared" si="8"/>
        <v>579-7</v>
      </c>
      <c r="H10" s="31" t="str">
        <f t="shared" si="9"/>
        <v>579-8</v>
      </c>
      <c r="I10" s="31" t="str">
        <f t="shared" si="10"/>
        <v>579-9</v>
      </c>
      <c r="J10" s="31" t="str">
        <f t="shared" si="11"/>
        <v>579-10</v>
      </c>
      <c r="K10" s="31" t="str">
        <f t="shared" si="12"/>
        <v>579-11</v>
      </c>
      <c r="L10" s="31" t="str">
        <f t="shared" si="13"/>
        <v>579-12</v>
      </c>
      <c r="M10" s="31" t="str">
        <f t="shared" si="14"/>
        <v>579-13</v>
      </c>
      <c r="N10" s="31" t="str">
        <f t="shared" si="15"/>
        <v>579-14</v>
      </c>
      <c r="O10" s="31" t="str">
        <f t="shared" si="16"/>
        <v>579-15</v>
      </c>
      <c r="P10" s="31" t="str">
        <f t="shared" si="17"/>
        <v>579-16</v>
      </c>
      <c r="Q10" s="31" t="str">
        <f t="shared" si="18"/>
        <v>579-17</v>
      </c>
      <c r="R10" s="31" t="str">
        <f t="shared" si="19"/>
        <v>579-18</v>
      </c>
      <c r="S10" s="31" t="str">
        <f t="shared" si="20"/>
        <v>579-19</v>
      </c>
      <c r="T10" s="31" t="e">
        <f>CONCATENATE(Y10,"-",#REF!)</f>
        <v>#REF!</v>
      </c>
      <c r="U10" s="31" t="e">
        <f>CONCATENATE(Y10,"-",#REF!)</f>
        <v>#REF!</v>
      </c>
      <c r="V10" s="31" t="str">
        <f t="shared" si="1"/>
        <v>579-24</v>
      </c>
      <c r="W10" s="414" t="s">
        <v>300</v>
      </c>
      <c r="X10" s="414" t="s">
        <v>674</v>
      </c>
      <c r="Y10" s="430">
        <v>579</v>
      </c>
      <c r="Z10" s="425">
        <v>527</v>
      </c>
      <c r="AA10" s="425">
        <v>51</v>
      </c>
      <c r="AB10" s="425"/>
      <c r="AC10" s="425">
        <v>13</v>
      </c>
      <c r="AD10" s="425">
        <v>21574</v>
      </c>
      <c r="AE10" s="425"/>
      <c r="AF10" s="425">
        <v>20</v>
      </c>
      <c r="AG10" s="425">
        <v>38</v>
      </c>
      <c r="AH10" s="425">
        <v>3138</v>
      </c>
      <c r="AI10" s="425">
        <v>2</v>
      </c>
      <c r="AJ10" s="425">
        <v>4</v>
      </c>
      <c r="AK10" s="425"/>
      <c r="AL10" s="425">
        <v>1</v>
      </c>
      <c r="AM10" s="425">
        <v>11</v>
      </c>
      <c r="AN10" s="425">
        <v>586</v>
      </c>
      <c r="AO10" s="425">
        <v>8</v>
      </c>
      <c r="AP10" s="425">
        <v>18</v>
      </c>
      <c r="AQ10" s="425">
        <v>3</v>
      </c>
      <c r="AR10" s="425"/>
      <c r="AS10" s="425">
        <v>43</v>
      </c>
      <c r="AT10" s="425">
        <v>3</v>
      </c>
      <c r="AU10" s="425">
        <v>6</v>
      </c>
      <c r="AV10" s="425"/>
      <c r="AW10" s="425">
        <v>39</v>
      </c>
      <c r="AX10" s="425"/>
      <c r="AY10" s="425">
        <v>7</v>
      </c>
      <c r="AZ10" s="425">
        <v>36</v>
      </c>
      <c r="BA10" s="425"/>
      <c r="BB10" s="426"/>
      <c r="BC10" s="427">
        <v>26128</v>
      </c>
    </row>
    <row r="11" spans="1:55">
      <c r="A11" s="31" t="str">
        <f t="shared" si="2"/>
        <v>585-1</v>
      </c>
      <c r="B11" s="31" t="str">
        <f t="shared" si="3"/>
        <v>585-2</v>
      </c>
      <c r="C11" s="31" t="str">
        <f t="shared" si="4"/>
        <v>585-3</v>
      </c>
      <c r="D11" s="31" t="str">
        <f t="shared" si="5"/>
        <v>585-4</v>
      </c>
      <c r="E11" s="31" t="str">
        <f t="shared" si="6"/>
        <v>585-5</v>
      </c>
      <c r="F11" s="31" t="str">
        <f t="shared" si="7"/>
        <v>585-6</v>
      </c>
      <c r="G11" s="31" t="str">
        <f t="shared" si="8"/>
        <v>585-7</v>
      </c>
      <c r="H11" s="31" t="str">
        <f t="shared" si="9"/>
        <v>585-8</v>
      </c>
      <c r="I11" s="31" t="str">
        <f t="shared" si="10"/>
        <v>585-9</v>
      </c>
      <c r="J11" s="31" t="str">
        <f t="shared" si="11"/>
        <v>585-10</v>
      </c>
      <c r="K11" s="31" t="str">
        <f t="shared" si="12"/>
        <v>585-11</v>
      </c>
      <c r="L11" s="31" t="str">
        <f t="shared" si="13"/>
        <v>585-12</v>
      </c>
      <c r="M11" s="31" t="str">
        <f t="shared" si="14"/>
        <v>585-13</v>
      </c>
      <c r="N11" s="31" t="str">
        <f t="shared" si="15"/>
        <v>585-14</v>
      </c>
      <c r="O11" s="31" t="str">
        <f t="shared" si="16"/>
        <v>585-15</v>
      </c>
      <c r="P11" s="31" t="str">
        <f t="shared" si="17"/>
        <v>585-16</v>
      </c>
      <c r="Q11" s="31" t="str">
        <f t="shared" si="18"/>
        <v>585-17</v>
      </c>
      <c r="R11" s="31" t="str">
        <f t="shared" si="19"/>
        <v>585-18</v>
      </c>
      <c r="S11" s="31" t="str">
        <f t="shared" si="20"/>
        <v>585-19</v>
      </c>
      <c r="T11" s="31" t="e">
        <f>CONCATENATE(Y11,"-",#REF!)</f>
        <v>#REF!</v>
      </c>
      <c r="U11" s="31" t="e">
        <f>CONCATENATE(Y11,"-",#REF!)</f>
        <v>#REF!</v>
      </c>
      <c r="V11" s="31" t="str">
        <f t="shared" si="1"/>
        <v>585-24</v>
      </c>
      <c r="W11" s="415" t="s">
        <v>302</v>
      </c>
      <c r="X11" s="414" t="s">
        <v>674</v>
      </c>
      <c r="Y11" s="430">
        <v>585</v>
      </c>
      <c r="Z11" s="425">
        <v>6</v>
      </c>
      <c r="AA11" s="425">
        <v>2</v>
      </c>
      <c r="AB11" s="425"/>
      <c r="AC11" s="425">
        <v>3</v>
      </c>
      <c r="AD11" s="425">
        <v>6241</v>
      </c>
      <c r="AE11" s="425"/>
      <c r="AF11" s="425"/>
      <c r="AG11" s="425">
        <v>4</v>
      </c>
      <c r="AH11" s="425">
        <v>800</v>
      </c>
      <c r="AI11" s="425"/>
      <c r="AJ11" s="425">
        <v>1</v>
      </c>
      <c r="AK11" s="425"/>
      <c r="AL11" s="425"/>
      <c r="AM11" s="425">
        <v>2</v>
      </c>
      <c r="AN11" s="425">
        <v>97</v>
      </c>
      <c r="AO11" s="425">
        <v>7</v>
      </c>
      <c r="AP11" s="425">
        <v>1</v>
      </c>
      <c r="AQ11" s="425"/>
      <c r="AR11" s="425"/>
      <c r="AS11" s="425">
        <v>14</v>
      </c>
      <c r="AT11" s="425">
        <v>3</v>
      </c>
      <c r="AU11" s="425"/>
      <c r="AV11" s="425"/>
      <c r="AW11" s="425"/>
      <c r="AX11" s="425"/>
      <c r="AY11" s="425">
        <v>1</v>
      </c>
      <c r="AZ11" s="425">
        <v>21</v>
      </c>
      <c r="BA11" s="425"/>
      <c r="BB11" s="426"/>
      <c r="BC11" s="427">
        <v>7203</v>
      </c>
    </row>
    <row r="12" spans="1:55">
      <c r="A12" s="31" t="str">
        <f t="shared" si="2"/>
        <v>591-1</v>
      </c>
      <c r="B12" s="31" t="str">
        <f t="shared" si="3"/>
        <v>591-2</v>
      </c>
      <c r="C12" s="31" t="str">
        <f t="shared" si="4"/>
        <v>591-3</v>
      </c>
      <c r="D12" s="31" t="str">
        <f t="shared" si="5"/>
        <v>591-4</v>
      </c>
      <c r="E12" s="31" t="str">
        <f t="shared" si="6"/>
        <v>591-5</v>
      </c>
      <c r="F12" s="31" t="str">
        <f t="shared" si="7"/>
        <v>591-6</v>
      </c>
      <c r="G12" s="31" t="str">
        <f t="shared" si="8"/>
        <v>591-7</v>
      </c>
      <c r="H12" s="31" t="str">
        <f t="shared" si="9"/>
        <v>591-8</v>
      </c>
      <c r="I12" s="31" t="str">
        <f t="shared" si="10"/>
        <v>591-9</v>
      </c>
      <c r="J12" s="31" t="str">
        <f t="shared" si="11"/>
        <v>591-10</v>
      </c>
      <c r="K12" s="31" t="str">
        <f t="shared" si="12"/>
        <v>591-11</v>
      </c>
      <c r="L12" s="31" t="str">
        <f t="shared" si="13"/>
        <v>591-12</v>
      </c>
      <c r="M12" s="31" t="str">
        <f t="shared" si="14"/>
        <v>591-13</v>
      </c>
      <c r="N12" s="31" t="str">
        <f t="shared" si="15"/>
        <v>591-14</v>
      </c>
      <c r="O12" s="31" t="str">
        <f t="shared" si="16"/>
        <v>591-15</v>
      </c>
      <c r="P12" s="31" t="str">
        <f t="shared" si="17"/>
        <v>591-16</v>
      </c>
      <c r="Q12" s="31" t="str">
        <f t="shared" si="18"/>
        <v>591-17</v>
      </c>
      <c r="R12" s="31" t="str">
        <f t="shared" si="19"/>
        <v>591-18</v>
      </c>
      <c r="S12" s="31" t="str">
        <f t="shared" si="20"/>
        <v>591-19</v>
      </c>
      <c r="T12" s="31" t="e">
        <f>CONCATENATE(Y12,"-",#REF!)</f>
        <v>#REF!</v>
      </c>
      <c r="U12" s="31" t="e">
        <f>CONCATENATE(Y12,"-",#REF!)</f>
        <v>#REF!</v>
      </c>
      <c r="V12" s="31" t="str">
        <f t="shared" si="1"/>
        <v>591-24</v>
      </c>
      <c r="W12" s="415" t="s">
        <v>304</v>
      </c>
      <c r="X12" s="414" t="s">
        <v>674</v>
      </c>
      <c r="Y12" s="430">
        <v>591</v>
      </c>
      <c r="Z12" s="425">
        <v>2</v>
      </c>
      <c r="AA12" s="425">
        <v>10</v>
      </c>
      <c r="AB12" s="425"/>
      <c r="AC12" s="425">
        <v>6</v>
      </c>
      <c r="AD12" s="425">
        <v>7210</v>
      </c>
      <c r="AE12" s="425"/>
      <c r="AF12" s="425">
        <v>4</v>
      </c>
      <c r="AG12" s="425">
        <v>25</v>
      </c>
      <c r="AH12" s="425">
        <v>2134</v>
      </c>
      <c r="AI12" s="425"/>
      <c r="AJ12" s="425">
        <v>1</v>
      </c>
      <c r="AK12" s="425"/>
      <c r="AL12" s="425"/>
      <c r="AM12" s="425">
        <v>3</v>
      </c>
      <c r="AN12" s="425">
        <v>92</v>
      </c>
      <c r="AO12" s="425">
        <v>6</v>
      </c>
      <c r="AP12" s="425"/>
      <c r="AQ12" s="425"/>
      <c r="AR12" s="425"/>
      <c r="AS12" s="425">
        <v>12</v>
      </c>
      <c r="AT12" s="425">
        <v>9</v>
      </c>
      <c r="AU12" s="425">
        <v>4</v>
      </c>
      <c r="AV12" s="425"/>
      <c r="AW12" s="425">
        <v>14</v>
      </c>
      <c r="AX12" s="425"/>
      <c r="AY12" s="425">
        <v>20</v>
      </c>
      <c r="AZ12" s="425">
        <v>30</v>
      </c>
      <c r="BA12" s="425"/>
      <c r="BB12" s="426">
        <v>2</v>
      </c>
      <c r="BC12" s="427">
        <v>9584</v>
      </c>
    </row>
    <row r="13" spans="1:55">
      <c r="A13" s="31" t="str">
        <f t="shared" si="2"/>
        <v>893-1</v>
      </c>
      <c r="B13" s="31" t="str">
        <f t="shared" si="3"/>
        <v>893-2</v>
      </c>
      <c r="C13" s="31" t="str">
        <f t="shared" si="4"/>
        <v>893-3</v>
      </c>
      <c r="D13" s="31" t="str">
        <f t="shared" si="5"/>
        <v>893-4</v>
      </c>
      <c r="E13" s="31" t="str">
        <f t="shared" si="6"/>
        <v>893-5</v>
      </c>
      <c r="F13" s="31" t="str">
        <f t="shared" si="7"/>
        <v>893-6</v>
      </c>
      <c r="G13" s="31" t="str">
        <f t="shared" si="8"/>
        <v>893-7</v>
      </c>
      <c r="H13" s="31" t="str">
        <f t="shared" si="9"/>
        <v>893-8</v>
      </c>
      <c r="I13" s="31" t="str">
        <f t="shared" si="10"/>
        <v>893-9</v>
      </c>
      <c r="J13" s="31" t="str">
        <f t="shared" si="11"/>
        <v>893-10</v>
      </c>
      <c r="K13" s="31" t="str">
        <f t="shared" si="12"/>
        <v>893-11</v>
      </c>
      <c r="L13" s="31" t="str">
        <f t="shared" si="13"/>
        <v>893-12</v>
      </c>
      <c r="M13" s="31" t="str">
        <f t="shared" si="14"/>
        <v>893-13</v>
      </c>
      <c r="N13" s="31" t="str">
        <f t="shared" si="15"/>
        <v>893-14</v>
      </c>
      <c r="O13" s="31" t="str">
        <f t="shared" si="16"/>
        <v>893-15</v>
      </c>
      <c r="P13" s="31" t="str">
        <f t="shared" si="17"/>
        <v>893-16</v>
      </c>
      <c r="Q13" s="31" t="str">
        <f t="shared" si="18"/>
        <v>893-17</v>
      </c>
      <c r="R13" s="31" t="str">
        <f t="shared" si="19"/>
        <v>893-18</v>
      </c>
      <c r="S13" s="31" t="str">
        <f t="shared" si="20"/>
        <v>893-19</v>
      </c>
      <c r="T13" s="31" t="e">
        <f>CONCATENATE(Y13,"-",#REF!)</f>
        <v>#REF!</v>
      </c>
      <c r="U13" s="31" t="e">
        <f>CONCATENATE(Y13,"-",#REF!)</f>
        <v>#REF!</v>
      </c>
      <c r="V13" s="31" t="str">
        <f t="shared" si="1"/>
        <v>893-24</v>
      </c>
      <c r="W13" s="571" t="s">
        <v>306</v>
      </c>
      <c r="X13" s="572" t="s">
        <v>674</v>
      </c>
      <c r="Y13" s="573">
        <v>893</v>
      </c>
      <c r="Z13" s="574">
        <v>6</v>
      </c>
      <c r="AA13" s="574">
        <v>3</v>
      </c>
      <c r="AB13" s="574"/>
      <c r="AC13" s="574"/>
      <c r="AD13" s="574">
        <v>5431</v>
      </c>
      <c r="AE13" s="574"/>
      <c r="AF13" s="574"/>
      <c r="AG13" s="574">
        <v>3</v>
      </c>
      <c r="AH13" s="574">
        <v>4533</v>
      </c>
      <c r="AI13" s="574"/>
      <c r="AJ13" s="574"/>
      <c r="AK13" s="574"/>
      <c r="AL13" s="574">
        <v>1</v>
      </c>
      <c r="AM13" s="574"/>
      <c r="AN13" s="574">
        <v>53</v>
      </c>
      <c r="AO13" s="574">
        <v>19</v>
      </c>
      <c r="AP13" s="574"/>
      <c r="AQ13" s="574"/>
      <c r="AR13" s="574"/>
      <c r="AS13" s="574">
        <v>5</v>
      </c>
      <c r="AT13" s="574">
        <v>2</v>
      </c>
      <c r="AU13" s="574"/>
      <c r="AV13" s="574"/>
      <c r="AW13" s="574">
        <v>4</v>
      </c>
      <c r="AX13" s="574"/>
      <c r="AY13" s="574">
        <v>4</v>
      </c>
      <c r="AZ13" s="574">
        <v>20</v>
      </c>
      <c r="BA13" s="574"/>
      <c r="BB13" s="575"/>
      <c r="BC13" s="576">
        <v>10084</v>
      </c>
    </row>
    <row r="14" spans="1:55" ht="20.100000000000001" customHeight="1">
      <c r="A14" s="32" t="str">
        <f t="shared" si="2"/>
        <v>-1</v>
      </c>
      <c r="B14" s="32" t="str">
        <f t="shared" si="3"/>
        <v>-2</v>
      </c>
      <c r="C14" s="32" t="str">
        <f t="shared" si="4"/>
        <v>-3</v>
      </c>
      <c r="D14" s="32" t="str">
        <f t="shared" si="5"/>
        <v>-4</v>
      </c>
      <c r="E14" s="32" t="str">
        <f t="shared" si="6"/>
        <v>-5</v>
      </c>
      <c r="F14" s="32" t="str">
        <f t="shared" si="7"/>
        <v>-6</v>
      </c>
      <c r="G14" s="32" t="str">
        <f t="shared" si="8"/>
        <v>-7</v>
      </c>
      <c r="H14" s="32" t="str">
        <f t="shared" si="9"/>
        <v>-8</v>
      </c>
      <c r="I14" s="32" t="str">
        <f t="shared" si="10"/>
        <v>-9</v>
      </c>
      <c r="J14" s="32" t="str">
        <f t="shared" si="11"/>
        <v>-10</v>
      </c>
      <c r="K14" s="32" t="str">
        <f t="shared" si="12"/>
        <v>-11</v>
      </c>
      <c r="L14" s="32" t="str">
        <f t="shared" si="13"/>
        <v>-12</v>
      </c>
      <c r="M14" s="32" t="str">
        <f t="shared" si="14"/>
        <v>-13</v>
      </c>
      <c r="N14" s="32" t="str">
        <f t="shared" si="15"/>
        <v>-14</v>
      </c>
      <c r="O14" s="32" t="str">
        <f t="shared" si="16"/>
        <v>-15</v>
      </c>
      <c r="P14" s="32" t="str">
        <f t="shared" si="17"/>
        <v>-16</v>
      </c>
      <c r="Q14" s="32" t="str">
        <f t="shared" si="18"/>
        <v>-17</v>
      </c>
      <c r="R14" s="32" t="str">
        <f t="shared" si="19"/>
        <v>-18</v>
      </c>
      <c r="S14" s="32" t="str">
        <f t="shared" si="20"/>
        <v>-19</v>
      </c>
      <c r="T14" s="32" t="e">
        <f>CONCATENATE(Y14,"-",#REF!)</f>
        <v>#REF!</v>
      </c>
      <c r="U14" s="32" t="e">
        <f>CONCATENATE(Y14,"-",#REF!)</f>
        <v>#REF!</v>
      </c>
      <c r="V14" s="32" t="str">
        <f t="shared" si="1"/>
        <v>-24</v>
      </c>
      <c r="W14" s="1045" t="s">
        <v>713</v>
      </c>
      <c r="X14" s="1045"/>
      <c r="Y14" s="568"/>
      <c r="Z14" s="569">
        <v>75</v>
      </c>
      <c r="AA14" s="569">
        <v>46</v>
      </c>
      <c r="AB14" s="569"/>
      <c r="AC14" s="569">
        <v>56</v>
      </c>
      <c r="AD14" s="569">
        <v>129858</v>
      </c>
      <c r="AE14" s="569">
        <v>11</v>
      </c>
      <c r="AF14" s="569">
        <v>50</v>
      </c>
      <c r="AG14" s="569">
        <v>181</v>
      </c>
      <c r="AH14" s="569">
        <v>78698</v>
      </c>
      <c r="AI14" s="569"/>
      <c r="AJ14" s="569">
        <v>2</v>
      </c>
      <c r="AK14" s="569"/>
      <c r="AL14" s="569"/>
      <c r="AM14" s="569">
        <v>1</v>
      </c>
      <c r="AN14" s="569">
        <v>3271</v>
      </c>
      <c r="AO14" s="569">
        <v>3</v>
      </c>
      <c r="AP14" s="569">
        <v>6146</v>
      </c>
      <c r="AQ14" s="569">
        <v>1</v>
      </c>
      <c r="AR14" s="569">
        <v>8</v>
      </c>
      <c r="AS14" s="569">
        <v>28</v>
      </c>
      <c r="AT14" s="569">
        <v>75</v>
      </c>
      <c r="AU14" s="569">
        <v>6</v>
      </c>
      <c r="AV14" s="569"/>
      <c r="AW14" s="569">
        <v>45</v>
      </c>
      <c r="AX14" s="569">
        <v>7</v>
      </c>
      <c r="AY14" s="569">
        <v>276</v>
      </c>
      <c r="AZ14" s="569">
        <v>243</v>
      </c>
      <c r="BA14" s="569">
        <v>14</v>
      </c>
      <c r="BB14" s="569">
        <v>1</v>
      </c>
      <c r="BC14" s="832">
        <v>219102</v>
      </c>
    </row>
    <row r="15" spans="1:55">
      <c r="A15" s="31" t="str">
        <f t="shared" si="2"/>
        <v>120-1</v>
      </c>
      <c r="B15" s="31" t="str">
        <f t="shared" si="3"/>
        <v>120-2</v>
      </c>
      <c r="C15" s="31" t="str">
        <f t="shared" si="4"/>
        <v>120-3</v>
      </c>
      <c r="D15" s="31" t="str">
        <f t="shared" si="5"/>
        <v>120-4</v>
      </c>
      <c r="E15" s="31" t="str">
        <f t="shared" si="6"/>
        <v>120-5</v>
      </c>
      <c r="F15" s="31" t="str">
        <f t="shared" si="7"/>
        <v>120-6</v>
      </c>
      <c r="G15" s="31" t="str">
        <f t="shared" si="8"/>
        <v>120-7</v>
      </c>
      <c r="H15" s="31" t="str">
        <f t="shared" si="9"/>
        <v>120-8</v>
      </c>
      <c r="I15" s="31" t="str">
        <f t="shared" si="10"/>
        <v>120-9</v>
      </c>
      <c r="J15" s="31" t="str">
        <f t="shared" si="11"/>
        <v>120-10</v>
      </c>
      <c r="K15" s="31" t="str">
        <f t="shared" si="12"/>
        <v>120-11</v>
      </c>
      <c r="L15" s="31" t="str">
        <f t="shared" si="13"/>
        <v>120-12</v>
      </c>
      <c r="M15" s="31" t="str">
        <f t="shared" si="14"/>
        <v>120-13</v>
      </c>
      <c r="N15" s="31" t="str">
        <f t="shared" si="15"/>
        <v>120-14</v>
      </c>
      <c r="O15" s="31" t="str">
        <f t="shared" si="16"/>
        <v>120-15</v>
      </c>
      <c r="P15" s="31" t="str">
        <f t="shared" si="17"/>
        <v>120-16</v>
      </c>
      <c r="Q15" s="31" t="str">
        <f t="shared" si="18"/>
        <v>120-17</v>
      </c>
      <c r="R15" s="31" t="str">
        <f t="shared" si="19"/>
        <v>120-18</v>
      </c>
      <c r="S15" s="31" t="str">
        <f t="shared" si="20"/>
        <v>120-19</v>
      </c>
      <c r="T15" s="31" t="e">
        <f>CONCATENATE(Y15,"-",#REF!)</f>
        <v>#REF!</v>
      </c>
      <c r="U15" s="31" t="e">
        <f>CONCATENATE(Y15,"-",#REF!)</f>
        <v>#REF!</v>
      </c>
      <c r="V15" s="31" t="str">
        <f t="shared" si="1"/>
        <v>120-24</v>
      </c>
      <c r="W15" s="580" t="s">
        <v>310</v>
      </c>
      <c r="X15" s="581" t="s">
        <v>679</v>
      </c>
      <c r="Y15" s="582">
        <v>120</v>
      </c>
      <c r="Z15" s="583">
        <v>29</v>
      </c>
      <c r="AA15" s="583">
        <v>1</v>
      </c>
      <c r="AB15" s="583"/>
      <c r="AC15" s="583"/>
      <c r="AD15" s="583">
        <v>12390</v>
      </c>
      <c r="AE15" s="583"/>
      <c r="AF15" s="583"/>
      <c r="AG15" s="583">
        <v>49</v>
      </c>
      <c r="AH15" s="583">
        <v>9090</v>
      </c>
      <c r="AI15" s="583"/>
      <c r="AJ15" s="583"/>
      <c r="AK15" s="583"/>
      <c r="AL15" s="583"/>
      <c r="AM15" s="583"/>
      <c r="AN15" s="583">
        <v>88</v>
      </c>
      <c r="AO15" s="583">
        <v>1</v>
      </c>
      <c r="AP15" s="583">
        <v>1466</v>
      </c>
      <c r="AQ15" s="583"/>
      <c r="AR15" s="583"/>
      <c r="AS15" s="583">
        <v>3</v>
      </c>
      <c r="AT15" s="583">
        <v>5</v>
      </c>
      <c r="AU15" s="583"/>
      <c r="AV15" s="583"/>
      <c r="AW15" s="583"/>
      <c r="AX15" s="583"/>
      <c r="AY15" s="583">
        <v>1</v>
      </c>
      <c r="AZ15" s="583">
        <v>10</v>
      </c>
      <c r="BA15" s="583"/>
      <c r="BB15" s="584"/>
      <c r="BC15" s="585">
        <v>23133</v>
      </c>
    </row>
    <row r="16" spans="1:55">
      <c r="A16" s="31" t="str">
        <f t="shared" si="2"/>
        <v>154-1</v>
      </c>
      <c r="B16" s="31" t="str">
        <f t="shared" si="3"/>
        <v>154-2</v>
      </c>
      <c r="C16" s="31" t="str">
        <f t="shared" si="4"/>
        <v>154-3</v>
      </c>
      <c r="D16" s="31" t="str">
        <f t="shared" si="5"/>
        <v>154-4</v>
      </c>
      <c r="E16" s="31" t="str">
        <f t="shared" si="6"/>
        <v>154-5</v>
      </c>
      <c r="F16" s="31" t="str">
        <f t="shared" si="7"/>
        <v>154-6</v>
      </c>
      <c r="G16" s="31" t="str">
        <f t="shared" si="8"/>
        <v>154-7</v>
      </c>
      <c r="H16" s="31" t="str">
        <f t="shared" si="9"/>
        <v>154-8</v>
      </c>
      <c r="I16" s="31" t="str">
        <f t="shared" si="10"/>
        <v>154-9</v>
      </c>
      <c r="J16" s="31" t="str">
        <f t="shared" si="11"/>
        <v>154-10</v>
      </c>
      <c r="K16" s="31" t="str">
        <f t="shared" si="12"/>
        <v>154-11</v>
      </c>
      <c r="L16" s="31" t="str">
        <f t="shared" si="13"/>
        <v>154-12</v>
      </c>
      <c r="M16" s="31" t="str">
        <f t="shared" si="14"/>
        <v>154-13</v>
      </c>
      <c r="N16" s="31" t="str">
        <f t="shared" si="15"/>
        <v>154-14</v>
      </c>
      <c r="O16" s="31" t="str">
        <f t="shared" si="16"/>
        <v>154-15</v>
      </c>
      <c r="P16" s="31" t="str">
        <f t="shared" si="17"/>
        <v>154-16</v>
      </c>
      <c r="Q16" s="31" t="str">
        <f t="shared" si="18"/>
        <v>154-17</v>
      </c>
      <c r="R16" s="31" t="str">
        <f t="shared" si="19"/>
        <v>154-18</v>
      </c>
      <c r="S16" s="31" t="str">
        <f t="shared" si="20"/>
        <v>154-19</v>
      </c>
      <c r="T16" s="31" t="e">
        <f>CONCATENATE(Y16,"-",#REF!)</f>
        <v>#REF!</v>
      </c>
      <c r="U16" s="31" t="e">
        <f>CONCATENATE(Y16,"-",#REF!)</f>
        <v>#REF!</v>
      </c>
      <c r="V16" s="31" t="str">
        <f t="shared" si="1"/>
        <v>154-24</v>
      </c>
      <c r="W16" s="415" t="s">
        <v>312</v>
      </c>
      <c r="X16" s="414" t="s">
        <v>679</v>
      </c>
      <c r="Y16" s="430">
        <v>154</v>
      </c>
      <c r="Z16" s="425">
        <v>9</v>
      </c>
      <c r="AA16" s="425">
        <v>29</v>
      </c>
      <c r="AB16" s="425"/>
      <c r="AC16" s="425">
        <v>35</v>
      </c>
      <c r="AD16" s="425">
        <v>49064</v>
      </c>
      <c r="AE16" s="425"/>
      <c r="AF16" s="425"/>
      <c r="AG16" s="425">
        <v>24</v>
      </c>
      <c r="AH16" s="425">
        <v>23476</v>
      </c>
      <c r="AI16" s="425"/>
      <c r="AJ16" s="425"/>
      <c r="AK16" s="425"/>
      <c r="AL16" s="425"/>
      <c r="AM16" s="425"/>
      <c r="AN16" s="425">
        <v>3</v>
      </c>
      <c r="AO16" s="425"/>
      <c r="AP16" s="425">
        <v>1512</v>
      </c>
      <c r="AQ16" s="425"/>
      <c r="AR16" s="425"/>
      <c r="AS16" s="425">
        <v>5</v>
      </c>
      <c r="AT16" s="425">
        <v>21</v>
      </c>
      <c r="AU16" s="425">
        <v>1</v>
      </c>
      <c r="AV16" s="425"/>
      <c r="AW16" s="425">
        <v>18</v>
      </c>
      <c r="AX16" s="425">
        <v>7</v>
      </c>
      <c r="AY16" s="425">
        <v>270</v>
      </c>
      <c r="AZ16" s="425">
        <v>129</v>
      </c>
      <c r="BA16" s="425">
        <v>14</v>
      </c>
      <c r="BB16" s="426"/>
      <c r="BC16" s="427">
        <v>74617</v>
      </c>
    </row>
    <row r="17" spans="1:55">
      <c r="A17" s="31" t="str">
        <f t="shared" si="2"/>
        <v>250-1</v>
      </c>
      <c r="B17" s="31" t="str">
        <f t="shared" si="3"/>
        <v>250-2</v>
      </c>
      <c r="C17" s="31" t="str">
        <f t="shared" si="4"/>
        <v>250-3</v>
      </c>
      <c r="D17" s="31" t="str">
        <f t="shared" si="5"/>
        <v>250-4</v>
      </c>
      <c r="E17" s="31" t="str">
        <f t="shared" si="6"/>
        <v>250-5</v>
      </c>
      <c r="F17" s="31" t="str">
        <f t="shared" si="7"/>
        <v>250-6</v>
      </c>
      <c r="G17" s="31" t="str">
        <f t="shared" si="8"/>
        <v>250-7</v>
      </c>
      <c r="H17" s="31" t="str">
        <f t="shared" si="9"/>
        <v>250-8</v>
      </c>
      <c r="I17" s="31" t="str">
        <f t="shared" si="10"/>
        <v>250-9</v>
      </c>
      <c r="J17" s="31" t="str">
        <f t="shared" si="11"/>
        <v>250-10</v>
      </c>
      <c r="K17" s="31" t="str">
        <f t="shared" si="12"/>
        <v>250-11</v>
      </c>
      <c r="L17" s="31" t="str">
        <f t="shared" si="13"/>
        <v>250-12</v>
      </c>
      <c r="M17" s="31" t="str">
        <f t="shared" si="14"/>
        <v>250-13</v>
      </c>
      <c r="N17" s="31" t="str">
        <f t="shared" si="15"/>
        <v>250-14</v>
      </c>
      <c r="O17" s="31" t="str">
        <f t="shared" si="16"/>
        <v>250-15</v>
      </c>
      <c r="P17" s="31" t="str">
        <f t="shared" si="17"/>
        <v>250-16</v>
      </c>
      <c r="Q17" s="31" t="str">
        <f t="shared" si="18"/>
        <v>250-17</v>
      </c>
      <c r="R17" s="31" t="str">
        <f t="shared" si="19"/>
        <v>250-18</v>
      </c>
      <c r="S17" s="31" t="str">
        <f t="shared" si="20"/>
        <v>250-19</v>
      </c>
      <c r="T17" s="31" t="e">
        <f>CONCATENATE(Y17,"-",#REF!)</f>
        <v>#REF!</v>
      </c>
      <c r="U17" s="31" t="e">
        <f>CONCATENATE(Y17,"-",#REF!)</f>
        <v>#REF!</v>
      </c>
      <c r="V17" s="31" t="str">
        <f t="shared" si="1"/>
        <v>250-24</v>
      </c>
      <c r="W17" s="415" t="s">
        <v>314</v>
      </c>
      <c r="X17" s="414" t="s">
        <v>679</v>
      </c>
      <c r="Y17" s="430">
        <v>250</v>
      </c>
      <c r="Z17" s="425">
        <v>23</v>
      </c>
      <c r="AA17" s="425">
        <v>3</v>
      </c>
      <c r="AB17" s="425"/>
      <c r="AC17" s="425">
        <v>19</v>
      </c>
      <c r="AD17" s="425">
        <v>26453</v>
      </c>
      <c r="AE17" s="425">
        <v>3</v>
      </c>
      <c r="AF17" s="425">
        <v>10</v>
      </c>
      <c r="AG17" s="425">
        <v>30</v>
      </c>
      <c r="AH17" s="425">
        <v>16831</v>
      </c>
      <c r="AI17" s="425"/>
      <c r="AJ17" s="425">
        <v>1</v>
      </c>
      <c r="AK17" s="425"/>
      <c r="AL17" s="425"/>
      <c r="AM17" s="425"/>
      <c r="AN17" s="425">
        <v>1528</v>
      </c>
      <c r="AO17" s="425">
        <v>1</v>
      </c>
      <c r="AP17" s="425">
        <v>1192</v>
      </c>
      <c r="AQ17" s="425"/>
      <c r="AR17" s="425">
        <v>5</v>
      </c>
      <c r="AS17" s="425">
        <v>10</v>
      </c>
      <c r="AT17" s="425">
        <v>32</v>
      </c>
      <c r="AU17" s="425"/>
      <c r="AV17" s="425"/>
      <c r="AW17" s="425">
        <v>15</v>
      </c>
      <c r="AX17" s="425"/>
      <c r="AY17" s="425">
        <v>3</v>
      </c>
      <c r="AZ17" s="425">
        <v>57</v>
      </c>
      <c r="BA17" s="425"/>
      <c r="BB17" s="426">
        <v>1</v>
      </c>
      <c r="BC17" s="427">
        <v>46217</v>
      </c>
    </row>
    <row r="18" spans="1:55">
      <c r="A18" s="31" t="str">
        <f t="shared" si="2"/>
        <v>495-1</v>
      </c>
      <c r="B18" s="31" t="str">
        <f t="shared" si="3"/>
        <v>495-2</v>
      </c>
      <c r="C18" s="31" t="str">
        <f t="shared" si="4"/>
        <v>495-3</v>
      </c>
      <c r="D18" s="31" t="str">
        <f t="shared" si="5"/>
        <v>495-4</v>
      </c>
      <c r="E18" s="31" t="str">
        <f t="shared" si="6"/>
        <v>495-5</v>
      </c>
      <c r="F18" s="31" t="str">
        <f t="shared" si="7"/>
        <v>495-6</v>
      </c>
      <c r="G18" s="31" t="str">
        <f t="shared" si="8"/>
        <v>495-7</v>
      </c>
      <c r="H18" s="31" t="str">
        <f t="shared" si="9"/>
        <v>495-8</v>
      </c>
      <c r="I18" s="31" t="str">
        <f t="shared" si="10"/>
        <v>495-9</v>
      </c>
      <c r="J18" s="31" t="str">
        <f t="shared" si="11"/>
        <v>495-10</v>
      </c>
      <c r="K18" s="31" t="str">
        <f t="shared" si="12"/>
        <v>495-11</v>
      </c>
      <c r="L18" s="31" t="str">
        <f t="shared" si="13"/>
        <v>495-12</v>
      </c>
      <c r="M18" s="31" t="str">
        <f t="shared" si="14"/>
        <v>495-13</v>
      </c>
      <c r="N18" s="31" t="str">
        <f t="shared" si="15"/>
        <v>495-14</v>
      </c>
      <c r="O18" s="31" t="str">
        <f t="shared" si="16"/>
        <v>495-15</v>
      </c>
      <c r="P18" s="31" t="str">
        <f t="shared" si="17"/>
        <v>495-16</v>
      </c>
      <c r="Q18" s="31" t="str">
        <f t="shared" si="18"/>
        <v>495-17</v>
      </c>
      <c r="R18" s="31" t="str">
        <f t="shared" si="19"/>
        <v>495-18</v>
      </c>
      <c r="S18" s="31" t="str">
        <f t="shared" si="20"/>
        <v>495-19</v>
      </c>
      <c r="T18" s="31" t="e">
        <f>CONCATENATE(Y18,"-",#REF!)</f>
        <v>#REF!</v>
      </c>
      <c r="U18" s="31" t="e">
        <f>CONCATENATE(Y18,"-",#REF!)</f>
        <v>#REF!</v>
      </c>
      <c r="V18" s="31" t="str">
        <f t="shared" si="1"/>
        <v>495-24</v>
      </c>
      <c r="W18" s="415" t="s">
        <v>316</v>
      </c>
      <c r="X18" s="414" t="s">
        <v>679</v>
      </c>
      <c r="Y18" s="430">
        <v>495</v>
      </c>
      <c r="Z18" s="425">
        <v>8</v>
      </c>
      <c r="AA18" s="425">
        <v>1</v>
      </c>
      <c r="AB18" s="425"/>
      <c r="AC18" s="425"/>
      <c r="AD18" s="425">
        <v>14290</v>
      </c>
      <c r="AE18" s="425">
        <v>7</v>
      </c>
      <c r="AF18" s="425"/>
      <c r="AG18" s="425">
        <v>10</v>
      </c>
      <c r="AH18" s="425">
        <v>9505</v>
      </c>
      <c r="AI18" s="425"/>
      <c r="AJ18" s="425">
        <v>1</v>
      </c>
      <c r="AK18" s="425"/>
      <c r="AL18" s="425"/>
      <c r="AM18" s="425"/>
      <c r="AN18" s="425">
        <v>771</v>
      </c>
      <c r="AO18" s="425"/>
      <c r="AP18" s="425">
        <v>9</v>
      </c>
      <c r="AQ18" s="425"/>
      <c r="AR18" s="425"/>
      <c r="AS18" s="425">
        <v>6</v>
      </c>
      <c r="AT18" s="425">
        <v>11</v>
      </c>
      <c r="AU18" s="425"/>
      <c r="AV18" s="425"/>
      <c r="AW18" s="425">
        <v>3</v>
      </c>
      <c r="AX18" s="425"/>
      <c r="AY18" s="425"/>
      <c r="AZ18" s="425">
        <v>34</v>
      </c>
      <c r="BA18" s="425"/>
      <c r="BB18" s="426"/>
      <c r="BC18" s="427">
        <v>24656</v>
      </c>
    </row>
    <row r="19" spans="1:55">
      <c r="A19" s="31" t="str">
        <f t="shared" si="2"/>
        <v>790-1</v>
      </c>
      <c r="B19" s="31" t="str">
        <f t="shared" si="3"/>
        <v>790-2</v>
      </c>
      <c r="C19" s="31" t="str">
        <f t="shared" si="4"/>
        <v>790-3</v>
      </c>
      <c r="D19" s="31" t="str">
        <f t="shared" si="5"/>
        <v>790-4</v>
      </c>
      <c r="E19" s="31" t="str">
        <f t="shared" si="6"/>
        <v>790-5</v>
      </c>
      <c r="F19" s="31" t="str">
        <f t="shared" si="7"/>
        <v>790-6</v>
      </c>
      <c r="G19" s="31" t="str">
        <f t="shared" si="8"/>
        <v>790-7</v>
      </c>
      <c r="H19" s="31" t="str">
        <f t="shared" si="9"/>
        <v>790-8</v>
      </c>
      <c r="I19" s="31" t="str">
        <f t="shared" si="10"/>
        <v>790-9</v>
      </c>
      <c r="J19" s="31" t="str">
        <f t="shared" si="11"/>
        <v>790-10</v>
      </c>
      <c r="K19" s="31" t="str">
        <f t="shared" si="12"/>
        <v>790-11</v>
      </c>
      <c r="L19" s="31" t="str">
        <f t="shared" si="13"/>
        <v>790-12</v>
      </c>
      <c r="M19" s="31" t="str">
        <f t="shared" si="14"/>
        <v>790-13</v>
      </c>
      <c r="N19" s="31" t="str">
        <f t="shared" si="15"/>
        <v>790-14</v>
      </c>
      <c r="O19" s="31" t="str">
        <f t="shared" si="16"/>
        <v>790-15</v>
      </c>
      <c r="P19" s="31" t="str">
        <f t="shared" si="17"/>
        <v>790-16</v>
      </c>
      <c r="Q19" s="31" t="str">
        <f t="shared" si="18"/>
        <v>790-17</v>
      </c>
      <c r="R19" s="31" t="str">
        <f t="shared" si="19"/>
        <v>790-18</v>
      </c>
      <c r="S19" s="31" t="str">
        <f t="shared" si="20"/>
        <v>790-19</v>
      </c>
      <c r="T19" s="31" t="e">
        <f>CONCATENATE(Y19,"-",#REF!)</f>
        <v>#REF!</v>
      </c>
      <c r="U19" s="31" t="e">
        <f>CONCATENATE(Y19,"-",#REF!)</f>
        <v>#REF!</v>
      </c>
      <c r="V19" s="31" t="str">
        <f t="shared" si="1"/>
        <v>790-24</v>
      </c>
      <c r="W19" s="415" t="s">
        <v>318</v>
      </c>
      <c r="X19" s="414" t="s">
        <v>679</v>
      </c>
      <c r="Y19" s="430">
        <v>790</v>
      </c>
      <c r="Z19" s="425"/>
      <c r="AA19" s="425"/>
      <c r="AB19" s="425"/>
      <c r="AC19" s="425">
        <v>1</v>
      </c>
      <c r="AD19" s="425">
        <v>13549</v>
      </c>
      <c r="AE19" s="425"/>
      <c r="AF19" s="425"/>
      <c r="AG19" s="425">
        <v>55</v>
      </c>
      <c r="AH19" s="425">
        <v>13627</v>
      </c>
      <c r="AI19" s="425"/>
      <c r="AJ19" s="425"/>
      <c r="AK19" s="425"/>
      <c r="AL19" s="425"/>
      <c r="AM19" s="425">
        <v>1</v>
      </c>
      <c r="AN19" s="425"/>
      <c r="AO19" s="425"/>
      <c r="AP19" s="425">
        <v>28</v>
      </c>
      <c r="AQ19" s="425"/>
      <c r="AR19" s="425"/>
      <c r="AS19" s="425"/>
      <c r="AT19" s="425"/>
      <c r="AU19" s="425"/>
      <c r="AV19" s="425"/>
      <c r="AW19" s="425">
        <v>1</v>
      </c>
      <c r="AX19" s="425"/>
      <c r="AY19" s="425"/>
      <c r="AZ19" s="425">
        <v>5</v>
      </c>
      <c r="BA19" s="425"/>
      <c r="BB19" s="426"/>
      <c r="BC19" s="427">
        <v>27267</v>
      </c>
    </row>
    <row r="20" spans="1:55">
      <c r="A20" s="31" t="str">
        <f t="shared" si="2"/>
        <v>895-1</v>
      </c>
      <c r="B20" s="31" t="str">
        <f t="shared" si="3"/>
        <v>895-2</v>
      </c>
      <c r="C20" s="31" t="str">
        <f t="shared" si="4"/>
        <v>895-3</v>
      </c>
      <c r="D20" s="31" t="str">
        <f t="shared" si="5"/>
        <v>895-4</v>
      </c>
      <c r="E20" s="31" t="str">
        <f t="shared" si="6"/>
        <v>895-5</v>
      </c>
      <c r="F20" s="31" t="str">
        <f t="shared" si="7"/>
        <v>895-6</v>
      </c>
      <c r="G20" s="31" t="str">
        <f t="shared" si="8"/>
        <v>895-7</v>
      </c>
      <c r="H20" s="31" t="str">
        <f t="shared" si="9"/>
        <v>895-8</v>
      </c>
      <c r="I20" s="31" t="str">
        <f t="shared" si="10"/>
        <v>895-9</v>
      </c>
      <c r="J20" s="31" t="str">
        <f t="shared" si="11"/>
        <v>895-10</v>
      </c>
      <c r="K20" s="31" t="str">
        <f t="shared" si="12"/>
        <v>895-11</v>
      </c>
      <c r="L20" s="31" t="str">
        <f t="shared" si="13"/>
        <v>895-12</v>
      </c>
      <c r="M20" s="31" t="str">
        <f t="shared" si="14"/>
        <v>895-13</v>
      </c>
      <c r="N20" s="31" t="str">
        <f t="shared" si="15"/>
        <v>895-14</v>
      </c>
      <c r="O20" s="31" t="str">
        <f t="shared" si="16"/>
        <v>895-15</v>
      </c>
      <c r="P20" s="31" t="str">
        <f t="shared" si="17"/>
        <v>895-16</v>
      </c>
      <c r="Q20" s="31" t="str">
        <f t="shared" si="18"/>
        <v>895-17</v>
      </c>
      <c r="R20" s="31" t="str">
        <f t="shared" si="19"/>
        <v>895-18</v>
      </c>
      <c r="S20" s="31" t="str">
        <f t="shared" si="20"/>
        <v>895-19</v>
      </c>
      <c r="T20" s="31" t="e">
        <f>CONCATENATE(Y20,"-",#REF!)</f>
        <v>#REF!</v>
      </c>
      <c r="U20" s="31" t="e">
        <f>CONCATENATE(Y20,"-",#REF!)</f>
        <v>#REF!</v>
      </c>
      <c r="V20" s="31" t="str">
        <f t="shared" si="1"/>
        <v>895-24</v>
      </c>
      <c r="W20" s="572" t="s">
        <v>320</v>
      </c>
      <c r="X20" s="572" t="s">
        <v>679</v>
      </c>
      <c r="Y20" s="573">
        <v>895</v>
      </c>
      <c r="Z20" s="574">
        <v>6</v>
      </c>
      <c r="AA20" s="574">
        <v>12</v>
      </c>
      <c r="AB20" s="574"/>
      <c r="AC20" s="574">
        <v>1</v>
      </c>
      <c r="AD20" s="574">
        <v>14112</v>
      </c>
      <c r="AE20" s="574">
        <v>1</v>
      </c>
      <c r="AF20" s="574">
        <v>40</v>
      </c>
      <c r="AG20" s="574">
        <v>13</v>
      </c>
      <c r="AH20" s="574">
        <v>6169</v>
      </c>
      <c r="AI20" s="574"/>
      <c r="AJ20" s="574"/>
      <c r="AK20" s="574"/>
      <c r="AL20" s="574"/>
      <c r="AM20" s="574"/>
      <c r="AN20" s="574">
        <v>881</v>
      </c>
      <c r="AO20" s="574">
        <v>1</v>
      </c>
      <c r="AP20" s="574">
        <v>1939</v>
      </c>
      <c r="AQ20" s="574">
        <v>1</v>
      </c>
      <c r="AR20" s="574">
        <v>3</v>
      </c>
      <c r="AS20" s="574">
        <v>4</v>
      </c>
      <c r="AT20" s="574">
        <v>6</v>
      </c>
      <c r="AU20" s="574">
        <v>5</v>
      </c>
      <c r="AV20" s="574"/>
      <c r="AW20" s="574">
        <v>8</v>
      </c>
      <c r="AX20" s="574"/>
      <c r="AY20" s="574">
        <v>2</v>
      </c>
      <c r="AZ20" s="574">
        <v>8</v>
      </c>
      <c r="BA20" s="574"/>
      <c r="BB20" s="575"/>
      <c r="BC20" s="576">
        <v>23212</v>
      </c>
    </row>
    <row r="21" spans="1:55" s="32" customFormat="1" ht="20.100000000000001" customHeight="1">
      <c r="A21" s="32" t="str">
        <f t="shared" si="2"/>
        <v>-1</v>
      </c>
      <c r="B21" s="32" t="str">
        <f t="shared" si="3"/>
        <v>-2</v>
      </c>
      <c r="C21" s="32" t="str">
        <f t="shared" si="4"/>
        <v>-3</v>
      </c>
      <c r="D21" s="32" t="str">
        <f t="shared" si="5"/>
        <v>-4</v>
      </c>
      <c r="E21" s="32" t="str">
        <f t="shared" si="6"/>
        <v>-5</v>
      </c>
      <c r="F21" s="32" t="str">
        <f t="shared" si="7"/>
        <v>-6</v>
      </c>
      <c r="G21" s="32" t="str">
        <f t="shared" si="8"/>
        <v>-7</v>
      </c>
      <c r="H21" s="32" t="str">
        <f t="shared" si="9"/>
        <v>-8</v>
      </c>
      <c r="I21" s="32" t="str">
        <f t="shared" si="10"/>
        <v>-9</v>
      </c>
      <c r="J21" s="32" t="str">
        <f t="shared" si="11"/>
        <v>-10</v>
      </c>
      <c r="K21" s="32" t="str">
        <f t="shared" si="12"/>
        <v>-11</v>
      </c>
      <c r="L21" s="32" t="str">
        <f t="shared" si="13"/>
        <v>-12</v>
      </c>
      <c r="M21" s="32" t="str">
        <f t="shared" si="14"/>
        <v>-13</v>
      </c>
      <c r="N21" s="32" t="str">
        <f t="shared" si="15"/>
        <v>-14</v>
      </c>
      <c r="O21" s="32" t="str">
        <f t="shared" si="16"/>
        <v>-15</v>
      </c>
      <c r="P21" s="32" t="str">
        <f t="shared" si="17"/>
        <v>-16</v>
      </c>
      <c r="Q21" s="32" t="str">
        <f t="shared" si="18"/>
        <v>-17</v>
      </c>
      <c r="R21" s="32" t="str">
        <f t="shared" si="19"/>
        <v>-18</v>
      </c>
      <c r="S21" s="32" t="str">
        <f t="shared" si="20"/>
        <v>-19</v>
      </c>
      <c r="T21" s="32" t="e">
        <f>CONCATENATE(Y21,"-",#REF!)</f>
        <v>#REF!</v>
      </c>
      <c r="U21" s="32" t="e">
        <f>CONCATENATE(Y21,"-",#REF!)</f>
        <v>#REF!</v>
      </c>
      <c r="V21" s="32" t="str">
        <f t="shared" si="1"/>
        <v>-24</v>
      </c>
      <c r="W21" s="1045" t="s">
        <v>714</v>
      </c>
      <c r="X21" s="1045"/>
      <c r="Y21" s="568"/>
      <c r="Z21" s="569">
        <v>654</v>
      </c>
      <c r="AA21" s="569">
        <v>125</v>
      </c>
      <c r="AB21" s="569">
        <v>37</v>
      </c>
      <c r="AC21" s="569">
        <v>51</v>
      </c>
      <c r="AD21" s="569">
        <v>174059</v>
      </c>
      <c r="AE21" s="569">
        <v>93</v>
      </c>
      <c r="AF21" s="569">
        <v>302</v>
      </c>
      <c r="AG21" s="569">
        <v>741</v>
      </c>
      <c r="AH21" s="569">
        <v>173205</v>
      </c>
      <c r="AI21" s="569">
        <v>6</v>
      </c>
      <c r="AJ21" s="569">
        <v>172</v>
      </c>
      <c r="AK21" s="569"/>
      <c r="AL21" s="569">
        <v>18</v>
      </c>
      <c r="AM21" s="569">
        <v>113</v>
      </c>
      <c r="AN21" s="569">
        <v>4696</v>
      </c>
      <c r="AO21" s="569">
        <v>14</v>
      </c>
      <c r="AP21" s="569">
        <v>14638</v>
      </c>
      <c r="AQ21" s="569">
        <v>83</v>
      </c>
      <c r="AR21" s="569">
        <v>636</v>
      </c>
      <c r="AS21" s="569">
        <v>266</v>
      </c>
      <c r="AT21" s="569">
        <v>204</v>
      </c>
      <c r="AU21" s="569">
        <v>68</v>
      </c>
      <c r="AV21" s="569">
        <v>1</v>
      </c>
      <c r="AW21" s="569">
        <v>53</v>
      </c>
      <c r="AX21" s="569"/>
      <c r="AY21" s="569">
        <v>485</v>
      </c>
      <c r="AZ21" s="569">
        <v>768</v>
      </c>
      <c r="BA21" s="569"/>
      <c r="BB21" s="569">
        <v>1</v>
      </c>
      <c r="BC21" s="570">
        <v>371489</v>
      </c>
    </row>
    <row r="22" spans="1:55">
      <c r="A22" s="31" t="str">
        <f t="shared" si="2"/>
        <v>45-1</v>
      </c>
      <c r="B22" s="31" t="str">
        <f t="shared" si="3"/>
        <v>45-2</v>
      </c>
      <c r="C22" s="31" t="str">
        <f t="shared" si="4"/>
        <v>45-3</v>
      </c>
      <c r="D22" s="31" t="str">
        <f t="shared" si="5"/>
        <v>45-4</v>
      </c>
      <c r="E22" s="31" t="str">
        <f t="shared" si="6"/>
        <v>45-5</v>
      </c>
      <c r="F22" s="31" t="str">
        <f t="shared" si="7"/>
        <v>45-6</v>
      </c>
      <c r="G22" s="31" t="str">
        <f t="shared" si="8"/>
        <v>45-7</v>
      </c>
      <c r="H22" s="31" t="str">
        <f t="shared" si="9"/>
        <v>45-8</v>
      </c>
      <c r="I22" s="31" t="str">
        <f t="shared" si="10"/>
        <v>45-9</v>
      </c>
      <c r="J22" s="31" t="str">
        <f t="shared" si="11"/>
        <v>45-10</v>
      </c>
      <c r="K22" s="31" t="str">
        <f t="shared" si="12"/>
        <v>45-11</v>
      </c>
      <c r="L22" s="31" t="str">
        <f t="shared" si="13"/>
        <v>45-12</v>
      </c>
      <c r="M22" s="31" t="str">
        <f t="shared" si="14"/>
        <v>45-13</v>
      </c>
      <c r="N22" s="31" t="str">
        <f t="shared" si="15"/>
        <v>45-14</v>
      </c>
      <c r="O22" s="31" t="str">
        <f t="shared" si="16"/>
        <v>45-15</v>
      </c>
      <c r="P22" s="31" t="str">
        <f t="shared" si="17"/>
        <v>45-16</v>
      </c>
      <c r="Q22" s="31" t="str">
        <f t="shared" si="18"/>
        <v>45-17</v>
      </c>
      <c r="R22" s="31" t="str">
        <f t="shared" si="19"/>
        <v>45-18</v>
      </c>
      <c r="S22" s="31" t="str">
        <f t="shared" si="20"/>
        <v>45-19</v>
      </c>
      <c r="T22" s="31" t="e">
        <f>CONCATENATE(Y22,"-",#REF!)</f>
        <v>#REF!</v>
      </c>
      <c r="U22" s="31" t="e">
        <f>CONCATENATE(Y22,"-",#REF!)</f>
        <v>#REF!</v>
      </c>
      <c r="V22" s="31" t="str">
        <f t="shared" si="1"/>
        <v>45-24</v>
      </c>
      <c r="W22" s="580" t="s">
        <v>317</v>
      </c>
      <c r="X22" s="581" t="s">
        <v>680</v>
      </c>
      <c r="Y22" s="582">
        <v>45</v>
      </c>
      <c r="Z22" s="583">
        <v>11</v>
      </c>
      <c r="AA22" s="583">
        <v>69</v>
      </c>
      <c r="AB22" s="583">
        <v>3</v>
      </c>
      <c r="AC22" s="583">
        <v>23</v>
      </c>
      <c r="AD22" s="583">
        <v>20057</v>
      </c>
      <c r="AE22" s="583">
        <v>9</v>
      </c>
      <c r="AF22" s="583">
        <v>11</v>
      </c>
      <c r="AG22" s="583">
        <v>222</v>
      </c>
      <c r="AH22" s="583">
        <v>33498</v>
      </c>
      <c r="AI22" s="583">
        <v>4</v>
      </c>
      <c r="AJ22" s="583">
        <v>14</v>
      </c>
      <c r="AK22" s="583"/>
      <c r="AL22" s="583">
        <v>1</v>
      </c>
      <c r="AM22" s="583">
        <v>80</v>
      </c>
      <c r="AN22" s="583">
        <v>638</v>
      </c>
      <c r="AO22" s="583">
        <v>7</v>
      </c>
      <c r="AP22" s="583">
        <v>868</v>
      </c>
      <c r="AQ22" s="583">
        <v>5</v>
      </c>
      <c r="AR22" s="583">
        <v>37</v>
      </c>
      <c r="AS22" s="583">
        <v>150</v>
      </c>
      <c r="AT22" s="583">
        <v>53</v>
      </c>
      <c r="AU22" s="583">
        <v>12</v>
      </c>
      <c r="AV22" s="583"/>
      <c r="AW22" s="583">
        <v>20</v>
      </c>
      <c r="AX22" s="583"/>
      <c r="AY22" s="583">
        <v>345</v>
      </c>
      <c r="AZ22" s="583">
        <v>96</v>
      </c>
      <c r="BA22" s="583"/>
      <c r="BB22" s="584"/>
      <c r="BC22" s="585">
        <v>56233</v>
      </c>
    </row>
    <row r="23" spans="1:55">
      <c r="A23" s="31" t="str">
        <f t="shared" si="2"/>
        <v>51-1</v>
      </c>
      <c r="B23" s="31" t="str">
        <f t="shared" si="3"/>
        <v>51-2</v>
      </c>
      <c r="C23" s="31" t="str">
        <f t="shared" si="4"/>
        <v>51-3</v>
      </c>
      <c r="D23" s="31" t="str">
        <f t="shared" si="5"/>
        <v>51-4</v>
      </c>
      <c r="E23" s="31" t="str">
        <f t="shared" si="6"/>
        <v>51-5</v>
      </c>
      <c r="F23" s="31" t="str">
        <f t="shared" si="7"/>
        <v>51-6</v>
      </c>
      <c r="G23" s="31" t="str">
        <f t="shared" si="8"/>
        <v>51-7</v>
      </c>
      <c r="H23" s="31" t="str">
        <f t="shared" si="9"/>
        <v>51-8</v>
      </c>
      <c r="I23" s="31" t="str">
        <f t="shared" si="10"/>
        <v>51-9</v>
      </c>
      <c r="J23" s="31" t="str">
        <f t="shared" si="11"/>
        <v>51-10</v>
      </c>
      <c r="K23" s="31" t="str">
        <f t="shared" si="12"/>
        <v>51-11</v>
      </c>
      <c r="L23" s="31" t="str">
        <f t="shared" si="13"/>
        <v>51-12</v>
      </c>
      <c r="M23" s="31" t="str">
        <f t="shared" si="14"/>
        <v>51-13</v>
      </c>
      <c r="N23" s="31" t="str">
        <f t="shared" si="15"/>
        <v>51-14</v>
      </c>
      <c r="O23" s="31" t="str">
        <f t="shared" si="16"/>
        <v>51-15</v>
      </c>
      <c r="P23" s="31" t="str">
        <f t="shared" si="17"/>
        <v>51-16</v>
      </c>
      <c r="Q23" s="31" t="str">
        <f t="shared" si="18"/>
        <v>51-17</v>
      </c>
      <c r="R23" s="31" t="str">
        <f t="shared" si="19"/>
        <v>51-18</v>
      </c>
      <c r="S23" s="31" t="str">
        <f t="shared" si="20"/>
        <v>51-19</v>
      </c>
      <c r="T23" s="31" t="e">
        <f>CONCATENATE(Y23,"-",#REF!)</f>
        <v>#REF!</v>
      </c>
      <c r="U23" s="31" t="e">
        <f>CONCATENATE(Y23,"-",#REF!)</f>
        <v>#REF!</v>
      </c>
      <c r="V23" s="31" t="str">
        <f t="shared" si="1"/>
        <v>51-24</v>
      </c>
      <c r="W23" s="415" t="s">
        <v>319</v>
      </c>
      <c r="X23" s="414" t="s">
        <v>680</v>
      </c>
      <c r="Y23" s="430">
        <v>51</v>
      </c>
      <c r="Z23" s="425"/>
      <c r="AA23" s="425">
        <v>2</v>
      </c>
      <c r="AB23" s="425"/>
      <c r="AC23" s="425">
        <v>4</v>
      </c>
      <c r="AD23" s="425">
        <v>16766</v>
      </c>
      <c r="AE23" s="425">
        <v>4</v>
      </c>
      <c r="AF23" s="425">
        <v>32</v>
      </c>
      <c r="AG23" s="425">
        <v>12</v>
      </c>
      <c r="AH23" s="425">
        <v>7497</v>
      </c>
      <c r="AI23" s="425"/>
      <c r="AJ23" s="425">
        <v>1</v>
      </c>
      <c r="AK23" s="425"/>
      <c r="AL23" s="425">
        <v>1</v>
      </c>
      <c r="AM23" s="425">
        <v>3</v>
      </c>
      <c r="AN23" s="425">
        <v>812</v>
      </c>
      <c r="AO23" s="425"/>
      <c r="AP23" s="425">
        <v>994</v>
      </c>
      <c r="AQ23" s="425">
        <v>10</v>
      </c>
      <c r="AR23" s="425">
        <v>4</v>
      </c>
      <c r="AS23" s="425">
        <v>6</v>
      </c>
      <c r="AT23" s="425"/>
      <c r="AU23" s="425">
        <v>6</v>
      </c>
      <c r="AV23" s="425">
        <v>1</v>
      </c>
      <c r="AW23" s="425"/>
      <c r="AX23" s="425"/>
      <c r="AY23" s="425">
        <v>9</v>
      </c>
      <c r="AZ23" s="425">
        <v>34</v>
      </c>
      <c r="BA23" s="425"/>
      <c r="BB23" s="426"/>
      <c r="BC23" s="427">
        <v>26198</v>
      </c>
    </row>
    <row r="24" spans="1:55">
      <c r="A24" s="31" t="str">
        <f t="shared" si="2"/>
        <v>147-1</v>
      </c>
      <c r="B24" s="31" t="str">
        <f t="shared" si="3"/>
        <v>147-2</v>
      </c>
      <c r="C24" s="31" t="str">
        <f t="shared" si="4"/>
        <v>147-3</v>
      </c>
      <c r="D24" s="31" t="str">
        <f t="shared" si="5"/>
        <v>147-4</v>
      </c>
      <c r="E24" s="31" t="str">
        <f t="shared" si="6"/>
        <v>147-5</v>
      </c>
      <c r="F24" s="31" t="str">
        <f t="shared" si="7"/>
        <v>147-6</v>
      </c>
      <c r="G24" s="31" t="str">
        <f t="shared" si="8"/>
        <v>147-7</v>
      </c>
      <c r="H24" s="31" t="str">
        <f t="shared" si="9"/>
        <v>147-8</v>
      </c>
      <c r="I24" s="31" t="str">
        <f t="shared" si="10"/>
        <v>147-9</v>
      </c>
      <c r="J24" s="31" t="str">
        <f t="shared" si="11"/>
        <v>147-10</v>
      </c>
      <c r="K24" s="31" t="str">
        <f t="shared" si="12"/>
        <v>147-11</v>
      </c>
      <c r="L24" s="31" t="str">
        <f t="shared" si="13"/>
        <v>147-12</v>
      </c>
      <c r="M24" s="31" t="str">
        <f t="shared" si="14"/>
        <v>147-13</v>
      </c>
      <c r="N24" s="31" t="str">
        <f t="shared" si="15"/>
        <v>147-14</v>
      </c>
      <c r="O24" s="31" t="str">
        <f t="shared" si="16"/>
        <v>147-15</v>
      </c>
      <c r="P24" s="31" t="str">
        <f t="shared" si="17"/>
        <v>147-16</v>
      </c>
      <c r="Q24" s="31" t="str">
        <f t="shared" si="18"/>
        <v>147-17</v>
      </c>
      <c r="R24" s="31" t="str">
        <f t="shared" si="19"/>
        <v>147-18</v>
      </c>
      <c r="S24" s="31" t="str">
        <f t="shared" si="20"/>
        <v>147-19</v>
      </c>
      <c r="T24" s="31" t="e">
        <f>CONCATENATE(Y24,"-",#REF!)</f>
        <v>#REF!</v>
      </c>
      <c r="U24" s="31" t="e">
        <f>CONCATENATE(Y24,"-",#REF!)</f>
        <v>#REF!</v>
      </c>
      <c r="V24" s="31" t="str">
        <f t="shared" si="1"/>
        <v>147-24</v>
      </c>
      <c r="W24" s="415" t="s">
        <v>326</v>
      </c>
      <c r="X24" s="414" t="s">
        <v>680</v>
      </c>
      <c r="Y24" s="430">
        <v>147</v>
      </c>
      <c r="Z24" s="425">
        <v>20</v>
      </c>
      <c r="AA24" s="425">
        <v>19</v>
      </c>
      <c r="AB24" s="425">
        <v>9</v>
      </c>
      <c r="AC24" s="425">
        <v>4</v>
      </c>
      <c r="AD24" s="425">
        <v>15804</v>
      </c>
      <c r="AE24" s="425">
        <v>1</v>
      </c>
      <c r="AF24" s="425">
        <v>42</v>
      </c>
      <c r="AG24" s="425">
        <v>116</v>
      </c>
      <c r="AH24" s="425">
        <v>10155</v>
      </c>
      <c r="AI24" s="425"/>
      <c r="AJ24" s="425">
        <v>13</v>
      </c>
      <c r="AK24" s="425"/>
      <c r="AL24" s="425">
        <v>1</v>
      </c>
      <c r="AM24" s="425">
        <v>4</v>
      </c>
      <c r="AN24" s="425">
        <v>563</v>
      </c>
      <c r="AO24" s="425"/>
      <c r="AP24" s="425">
        <v>50</v>
      </c>
      <c r="AQ24" s="425">
        <v>19</v>
      </c>
      <c r="AR24" s="425">
        <v>24</v>
      </c>
      <c r="AS24" s="425">
        <v>17</v>
      </c>
      <c r="AT24" s="425">
        <v>17</v>
      </c>
      <c r="AU24" s="425">
        <v>5</v>
      </c>
      <c r="AV24" s="425"/>
      <c r="AW24" s="425">
        <v>4</v>
      </c>
      <c r="AX24" s="425"/>
      <c r="AY24" s="425">
        <v>42</v>
      </c>
      <c r="AZ24" s="425">
        <v>51</v>
      </c>
      <c r="BA24" s="425"/>
      <c r="BB24" s="426"/>
      <c r="BC24" s="427">
        <v>26980</v>
      </c>
    </row>
    <row r="25" spans="1:55">
      <c r="A25" s="31" t="str">
        <f t="shared" si="2"/>
        <v>172-1</v>
      </c>
      <c r="B25" s="31" t="str">
        <f t="shared" si="3"/>
        <v>172-2</v>
      </c>
      <c r="C25" s="31" t="str">
        <f t="shared" si="4"/>
        <v>172-3</v>
      </c>
      <c r="D25" s="31" t="str">
        <f t="shared" si="5"/>
        <v>172-4</v>
      </c>
      <c r="E25" s="31" t="str">
        <f t="shared" si="6"/>
        <v>172-5</v>
      </c>
      <c r="F25" s="31" t="str">
        <f t="shared" si="7"/>
        <v>172-6</v>
      </c>
      <c r="G25" s="31" t="str">
        <f t="shared" si="8"/>
        <v>172-7</v>
      </c>
      <c r="H25" s="31" t="str">
        <f t="shared" si="9"/>
        <v>172-8</v>
      </c>
      <c r="I25" s="31" t="str">
        <f t="shared" si="10"/>
        <v>172-9</v>
      </c>
      <c r="J25" s="31" t="str">
        <f t="shared" si="11"/>
        <v>172-10</v>
      </c>
      <c r="K25" s="31" t="str">
        <f t="shared" si="12"/>
        <v>172-11</v>
      </c>
      <c r="L25" s="31" t="str">
        <f t="shared" si="13"/>
        <v>172-12</v>
      </c>
      <c r="M25" s="31" t="str">
        <f t="shared" si="14"/>
        <v>172-13</v>
      </c>
      <c r="N25" s="31" t="str">
        <f t="shared" si="15"/>
        <v>172-14</v>
      </c>
      <c r="O25" s="31" t="str">
        <f t="shared" si="16"/>
        <v>172-15</v>
      </c>
      <c r="P25" s="31" t="str">
        <f t="shared" si="17"/>
        <v>172-16</v>
      </c>
      <c r="Q25" s="31" t="str">
        <f t="shared" si="18"/>
        <v>172-17</v>
      </c>
      <c r="R25" s="31" t="str">
        <f t="shared" si="19"/>
        <v>172-18</v>
      </c>
      <c r="S25" s="31" t="str">
        <f t="shared" si="20"/>
        <v>172-19</v>
      </c>
      <c r="T25" s="31" t="e">
        <f>CONCATENATE(Y25,"-",#REF!)</f>
        <v>#REF!</v>
      </c>
      <c r="U25" s="31" t="e">
        <f>CONCATENATE(Y25,"-",#REF!)</f>
        <v>#REF!</v>
      </c>
      <c r="V25" s="31" t="str">
        <f t="shared" si="1"/>
        <v>172-24</v>
      </c>
      <c r="W25" s="415" t="s">
        <v>328</v>
      </c>
      <c r="X25" s="414" t="s">
        <v>680</v>
      </c>
      <c r="Y25" s="430">
        <v>172</v>
      </c>
      <c r="Z25" s="425">
        <v>4</v>
      </c>
      <c r="AA25" s="425">
        <v>13</v>
      </c>
      <c r="AB25" s="425">
        <v>15</v>
      </c>
      <c r="AC25" s="425">
        <v>3</v>
      </c>
      <c r="AD25" s="425">
        <v>20098</v>
      </c>
      <c r="AE25" s="425">
        <v>16</v>
      </c>
      <c r="AF25" s="425">
        <v>79</v>
      </c>
      <c r="AG25" s="425">
        <v>67</v>
      </c>
      <c r="AH25" s="425">
        <v>13570</v>
      </c>
      <c r="AI25" s="425">
        <v>1</v>
      </c>
      <c r="AJ25" s="425">
        <v>13</v>
      </c>
      <c r="AK25" s="425"/>
      <c r="AL25" s="425"/>
      <c r="AM25" s="425">
        <v>6</v>
      </c>
      <c r="AN25" s="425">
        <v>545</v>
      </c>
      <c r="AO25" s="425">
        <v>2</v>
      </c>
      <c r="AP25" s="425">
        <v>2408</v>
      </c>
      <c r="AQ25" s="425">
        <v>6</v>
      </c>
      <c r="AR25" s="425">
        <v>66</v>
      </c>
      <c r="AS25" s="425">
        <v>16</v>
      </c>
      <c r="AT25" s="425">
        <v>20</v>
      </c>
      <c r="AU25" s="425">
        <v>2</v>
      </c>
      <c r="AV25" s="425"/>
      <c r="AW25" s="425">
        <v>18</v>
      </c>
      <c r="AX25" s="425"/>
      <c r="AY25" s="425">
        <v>22</v>
      </c>
      <c r="AZ25" s="425">
        <v>98</v>
      </c>
      <c r="BA25" s="425"/>
      <c r="BB25" s="426"/>
      <c r="BC25" s="427">
        <v>37088</v>
      </c>
    </row>
    <row r="26" spans="1:55">
      <c r="A26" s="31" t="str">
        <f t="shared" si="2"/>
        <v>475-1</v>
      </c>
      <c r="B26" s="31" t="str">
        <f t="shared" si="3"/>
        <v>475-2</v>
      </c>
      <c r="C26" s="31" t="str">
        <f t="shared" si="4"/>
        <v>475-3</v>
      </c>
      <c r="D26" s="31" t="str">
        <f t="shared" si="5"/>
        <v>475-4</v>
      </c>
      <c r="E26" s="31" t="str">
        <f t="shared" si="6"/>
        <v>475-5</v>
      </c>
      <c r="F26" s="31" t="str">
        <f t="shared" si="7"/>
        <v>475-6</v>
      </c>
      <c r="G26" s="31" t="str">
        <f t="shared" si="8"/>
        <v>475-7</v>
      </c>
      <c r="H26" s="31" t="str">
        <f t="shared" si="9"/>
        <v>475-8</v>
      </c>
      <c r="I26" s="31" t="str">
        <f t="shared" si="10"/>
        <v>475-9</v>
      </c>
      <c r="J26" s="31" t="str">
        <f t="shared" si="11"/>
        <v>475-10</v>
      </c>
      <c r="K26" s="31" t="str">
        <f t="shared" si="12"/>
        <v>475-11</v>
      </c>
      <c r="L26" s="31" t="str">
        <f t="shared" si="13"/>
        <v>475-12</v>
      </c>
      <c r="M26" s="31" t="str">
        <f t="shared" si="14"/>
        <v>475-13</v>
      </c>
      <c r="N26" s="31" t="str">
        <f t="shared" si="15"/>
        <v>475-14</v>
      </c>
      <c r="O26" s="31" t="str">
        <f t="shared" si="16"/>
        <v>475-15</v>
      </c>
      <c r="P26" s="31" t="str">
        <f t="shared" si="17"/>
        <v>475-16</v>
      </c>
      <c r="Q26" s="31" t="str">
        <f t="shared" si="18"/>
        <v>475-17</v>
      </c>
      <c r="R26" s="31" t="str">
        <f t="shared" si="19"/>
        <v>475-18</v>
      </c>
      <c r="S26" s="31" t="str">
        <f t="shared" si="20"/>
        <v>475-19</v>
      </c>
      <c r="T26" s="31" t="e">
        <f>CONCATENATE(Y26,"-",#REF!)</f>
        <v>#REF!</v>
      </c>
      <c r="U26" s="31" t="e">
        <f>CONCATENATE(Y26,"-",#REF!)</f>
        <v>#REF!</v>
      </c>
      <c r="V26" s="31" t="str">
        <f t="shared" si="1"/>
        <v>475-24</v>
      </c>
      <c r="W26" s="415" t="s">
        <v>330</v>
      </c>
      <c r="X26" s="414" t="s">
        <v>680</v>
      </c>
      <c r="Y26" s="430">
        <v>475</v>
      </c>
      <c r="Z26" s="425">
        <v>3</v>
      </c>
      <c r="AA26" s="425">
        <v>1</v>
      </c>
      <c r="AB26" s="425"/>
      <c r="AC26" s="425"/>
      <c r="AD26" s="425">
        <v>1552</v>
      </c>
      <c r="AE26" s="425"/>
      <c r="AF26" s="425"/>
      <c r="AG26" s="425">
        <v>12</v>
      </c>
      <c r="AH26" s="425">
        <v>526</v>
      </c>
      <c r="AI26" s="425"/>
      <c r="AJ26" s="425"/>
      <c r="AK26" s="425"/>
      <c r="AL26" s="425">
        <v>1</v>
      </c>
      <c r="AM26" s="425"/>
      <c r="AN26" s="425">
        <v>302</v>
      </c>
      <c r="AO26" s="425"/>
      <c r="AP26" s="425">
        <v>2247</v>
      </c>
      <c r="AQ26" s="425"/>
      <c r="AR26" s="425"/>
      <c r="AS26" s="425"/>
      <c r="AT26" s="425"/>
      <c r="AU26" s="425">
        <v>1</v>
      </c>
      <c r="AV26" s="425"/>
      <c r="AW26" s="425"/>
      <c r="AX26" s="425"/>
      <c r="AY26" s="425"/>
      <c r="AZ26" s="425">
        <v>5</v>
      </c>
      <c r="BA26" s="425"/>
      <c r="BB26" s="426"/>
      <c r="BC26" s="427">
        <v>4650</v>
      </c>
    </row>
    <row r="27" spans="1:55">
      <c r="A27" s="31" t="str">
        <f t="shared" si="2"/>
        <v>480-1</v>
      </c>
      <c r="B27" s="31" t="str">
        <f t="shared" si="3"/>
        <v>480-2</v>
      </c>
      <c r="C27" s="31" t="str">
        <f t="shared" si="4"/>
        <v>480-3</v>
      </c>
      <c r="D27" s="31" t="str">
        <f t="shared" si="5"/>
        <v>480-4</v>
      </c>
      <c r="E27" s="31" t="str">
        <f t="shared" si="6"/>
        <v>480-5</v>
      </c>
      <c r="F27" s="31" t="str">
        <f t="shared" si="7"/>
        <v>480-6</v>
      </c>
      <c r="G27" s="31" t="str">
        <f t="shared" si="8"/>
        <v>480-7</v>
      </c>
      <c r="H27" s="31" t="str">
        <f t="shared" si="9"/>
        <v>480-8</v>
      </c>
      <c r="I27" s="31" t="str">
        <f t="shared" si="10"/>
        <v>480-9</v>
      </c>
      <c r="J27" s="31" t="str">
        <f t="shared" si="11"/>
        <v>480-10</v>
      </c>
      <c r="K27" s="31" t="str">
        <f t="shared" si="12"/>
        <v>480-11</v>
      </c>
      <c r="L27" s="31" t="str">
        <f t="shared" si="13"/>
        <v>480-12</v>
      </c>
      <c r="M27" s="31" t="str">
        <f t="shared" si="14"/>
        <v>480-13</v>
      </c>
      <c r="N27" s="31" t="str">
        <f t="shared" si="15"/>
        <v>480-14</v>
      </c>
      <c r="O27" s="31" t="str">
        <f t="shared" si="16"/>
        <v>480-15</v>
      </c>
      <c r="P27" s="31" t="str">
        <f t="shared" si="17"/>
        <v>480-16</v>
      </c>
      <c r="Q27" s="31" t="str">
        <f t="shared" si="18"/>
        <v>480-17</v>
      </c>
      <c r="R27" s="31" t="str">
        <f t="shared" si="19"/>
        <v>480-18</v>
      </c>
      <c r="S27" s="31" t="str">
        <f t="shared" si="20"/>
        <v>480-19</v>
      </c>
      <c r="T27" s="31" t="e">
        <f>CONCATENATE(Y27,"-",#REF!)</f>
        <v>#REF!</v>
      </c>
      <c r="U27" s="31" t="e">
        <f>CONCATENATE(Y27,"-",#REF!)</f>
        <v>#REF!</v>
      </c>
      <c r="V27" s="31" t="str">
        <f t="shared" si="1"/>
        <v>480-24</v>
      </c>
      <c r="W27" s="415" t="s">
        <v>332</v>
      </c>
      <c r="X27" s="414" t="s">
        <v>680</v>
      </c>
      <c r="Y27" s="430">
        <v>480</v>
      </c>
      <c r="Z27" s="425">
        <v>8</v>
      </c>
      <c r="AA27" s="425">
        <v>3</v>
      </c>
      <c r="AB27" s="425">
        <v>5</v>
      </c>
      <c r="AC27" s="425">
        <v>3</v>
      </c>
      <c r="AD27" s="425">
        <v>9959</v>
      </c>
      <c r="AE27" s="425">
        <v>3</v>
      </c>
      <c r="AF27" s="425">
        <v>15</v>
      </c>
      <c r="AG27" s="425">
        <v>82</v>
      </c>
      <c r="AH27" s="425">
        <v>6480</v>
      </c>
      <c r="AI27" s="425">
        <v>1</v>
      </c>
      <c r="AJ27" s="425">
        <v>4</v>
      </c>
      <c r="AK27" s="425"/>
      <c r="AL27" s="425">
        <v>2</v>
      </c>
      <c r="AM27" s="425">
        <v>2</v>
      </c>
      <c r="AN27" s="425">
        <v>579</v>
      </c>
      <c r="AO27" s="425"/>
      <c r="AP27" s="425">
        <v>2515</v>
      </c>
      <c r="AQ27" s="425">
        <v>2</v>
      </c>
      <c r="AR27" s="425">
        <v>49</v>
      </c>
      <c r="AS27" s="425">
        <v>3</v>
      </c>
      <c r="AT27" s="425">
        <v>16</v>
      </c>
      <c r="AU27" s="425">
        <v>3</v>
      </c>
      <c r="AV27" s="425"/>
      <c r="AW27" s="425">
        <v>2</v>
      </c>
      <c r="AX27" s="425"/>
      <c r="AY27" s="425">
        <v>1</v>
      </c>
      <c r="AZ27" s="425">
        <v>23</v>
      </c>
      <c r="BA27" s="425"/>
      <c r="BB27" s="426"/>
      <c r="BC27" s="427">
        <v>19760</v>
      </c>
    </row>
    <row r="28" spans="1:55">
      <c r="A28" s="31" t="str">
        <f t="shared" si="2"/>
        <v>490-1</v>
      </c>
      <c r="B28" s="31" t="str">
        <f t="shared" si="3"/>
        <v>490-2</v>
      </c>
      <c r="C28" s="31" t="str">
        <f t="shared" si="4"/>
        <v>490-3</v>
      </c>
      <c r="D28" s="31" t="str">
        <f t="shared" si="5"/>
        <v>490-4</v>
      </c>
      <c r="E28" s="31" t="str">
        <f t="shared" si="6"/>
        <v>490-5</v>
      </c>
      <c r="F28" s="31" t="str">
        <f t="shared" si="7"/>
        <v>490-6</v>
      </c>
      <c r="G28" s="31" t="str">
        <f t="shared" si="8"/>
        <v>490-7</v>
      </c>
      <c r="H28" s="31" t="str">
        <f t="shared" si="9"/>
        <v>490-8</v>
      </c>
      <c r="I28" s="31" t="str">
        <f t="shared" si="10"/>
        <v>490-9</v>
      </c>
      <c r="J28" s="31" t="str">
        <f t="shared" si="11"/>
        <v>490-10</v>
      </c>
      <c r="K28" s="31" t="str">
        <f t="shared" si="12"/>
        <v>490-11</v>
      </c>
      <c r="L28" s="31" t="str">
        <f t="shared" si="13"/>
        <v>490-12</v>
      </c>
      <c r="M28" s="31" t="str">
        <f t="shared" si="14"/>
        <v>490-13</v>
      </c>
      <c r="N28" s="31" t="str">
        <f t="shared" si="15"/>
        <v>490-14</v>
      </c>
      <c r="O28" s="31" t="str">
        <f t="shared" si="16"/>
        <v>490-15</v>
      </c>
      <c r="P28" s="31" t="str">
        <f t="shared" si="17"/>
        <v>490-16</v>
      </c>
      <c r="Q28" s="31" t="str">
        <f t="shared" si="18"/>
        <v>490-17</v>
      </c>
      <c r="R28" s="31" t="str">
        <f t="shared" si="19"/>
        <v>490-18</v>
      </c>
      <c r="S28" s="31" t="str">
        <f t="shared" si="20"/>
        <v>490-19</v>
      </c>
      <c r="T28" s="31" t="e">
        <f>CONCATENATE(Y28,"-",#REF!)</f>
        <v>#REF!</v>
      </c>
      <c r="U28" s="31" t="e">
        <f>CONCATENATE(Y28,"-",#REF!)</f>
        <v>#REF!</v>
      </c>
      <c r="V28" s="31" t="str">
        <f t="shared" si="1"/>
        <v>490-24</v>
      </c>
      <c r="W28" s="415" t="s">
        <v>334</v>
      </c>
      <c r="X28" s="414" t="s">
        <v>680</v>
      </c>
      <c r="Y28" s="430">
        <v>490</v>
      </c>
      <c r="Z28" s="425">
        <v>18</v>
      </c>
      <c r="AA28" s="425">
        <v>5</v>
      </c>
      <c r="AB28" s="425"/>
      <c r="AC28" s="425">
        <v>1</v>
      </c>
      <c r="AD28" s="425">
        <v>24659</v>
      </c>
      <c r="AE28" s="425">
        <v>1</v>
      </c>
      <c r="AF28" s="425">
        <v>6</v>
      </c>
      <c r="AG28" s="425">
        <v>44</v>
      </c>
      <c r="AH28" s="425">
        <v>19770</v>
      </c>
      <c r="AI28" s="425"/>
      <c r="AJ28" s="425">
        <v>22</v>
      </c>
      <c r="AK28" s="425"/>
      <c r="AL28" s="425"/>
      <c r="AM28" s="425">
        <v>1</v>
      </c>
      <c r="AN28" s="425">
        <v>166</v>
      </c>
      <c r="AO28" s="425">
        <v>1</v>
      </c>
      <c r="AP28" s="425">
        <v>2417</v>
      </c>
      <c r="AQ28" s="425">
        <v>1</v>
      </c>
      <c r="AR28" s="425">
        <v>400</v>
      </c>
      <c r="AS28" s="425">
        <v>14</v>
      </c>
      <c r="AT28" s="425">
        <v>32</v>
      </c>
      <c r="AU28" s="425">
        <v>7</v>
      </c>
      <c r="AV28" s="425"/>
      <c r="AW28" s="425"/>
      <c r="AX28" s="425"/>
      <c r="AY28" s="425">
        <v>12</v>
      </c>
      <c r="AZ28" s="425">
        <v>26</v>
      </c>
      <c r="BA28" s="425"/>
      <c r="BB28" s="426">
        <v>1</v>
      </c>
      <c r="BC28" s="427">
        <v>47604</v>
      </c>
    </row>
    <row r="29" spans="1:55">
      <c r="A29" s="31" t="str">
        <f t="shared" si="2"/>
        <v>659-1</v>
      </c>
      <c r="B29" s="31" t="str">
        <f t="shared" si="3"/>
        <v>659-2</v>
      </c>
      <c r="C29" s="31" t="str">
        <f t="shared" si="4"/>
        <v>659-3</v>
      </c>
      <c r="D29" s="31" t="str">
        <f t="shared" si="5"/>
        <v>659-4</v>
      </c>
      <c r="E29" s="31" t="str">
        <f t="shared" si="6"/>
        <v>659-5</v>
      </c>
      <c r="F29" s="31" t="str">
        <f t="shared" si="7"/>
        <v>659-6</v>
      </c>
      <c r="G29" s="31" t="str">
        <f t="shared" si="8"/>
        <v>659-7</v>
      </c>
      <c r="H29" s="31" t="str">
        <f t="shared" si="9"/>
        <v>659-8</v>
      </c>
      <c r="I29" s="31" t="str">
        <f t="shared" si="10"/>
        <v>659-9</v>
      </c>
      <c r="J29" s="31" t="str">
        <f t="shared" si="11"/>
        <v>659-10</v>
      </c>
      <c r="K29" s="31" t="str">
        <f t="shared" si="12"/>
        <v>659-11</v>
      </c>
      <c r="L29" s="31" t="str">
        <f t="shared" si="13"/>
        <v>659-12</v>
      </c>
      <c r="M29" s="31" t="str">
        <f t="shared" si="14"/>
        <v>659-13</v>
      </c>
      <c r="N29" s="31" t="str">
        <f t="shared" si="15"/>
        <v>659-14</v>
      </c>
      <c r="O29" s="31" t="str">
        <f t="shared" si="16"/>
        <v>659-15</v>
      </c>
      <c r="P29" s="31" t="str">
        <f t="shared" si="17"/>
        <v>659-16</v>
      </c>
      <c r="Q29" s="31" t="str">
        <f t="shared" si="18"/>
        <v>659-17</v>
      </c>
      <c r="R29" s="31" t="str">
        <f t="shared" si="19"/>
        <v>659-18</v>
      </c>
      <c r="S29" s="31" t="str">
        <f t="shared" si="20"/>
        <v>659-19</v>
      </c>
      <c r="T29" s="31" t="e">
        <f>CONCATENATE(Y29,"-",#REF!)</f>
        <v>#REF!</v>
      </c>
      <c r="U29" s="31" t="e">
        <f>CONCATENATE(Y29,"-",#REF!)</f>
        <v>#REF!</v>
      </c>
      <c r="V29" s="31" t="str">
        <f t="shared" si="1"/>
        <v>659-24</v>
      </c>
      <c r="W29" s="415" t="s">
        <v>336</v>
      </c>
      <c r="X29" s="414" t="s">
        <v>680</v>
      </c>
      <c r="Y29" s="430">
        <v>659</v>
      </c>
      <c r="Z29" s="425">
        <v>3</v>
      </c>
      <c r="AA29" s="425">
        <v>3</v>
      </c>
      <c r="AB29" s="425">
        <v>3</v>
      </c>
      <c r="AC29" s="425">
        <v>5</v>
      </c>
      <c r="AD29" s="425">
        <v>13752</v>
      </c>
      <c r="AE29" s="425">
        <v>3</v>
      </c>
      <c r="AF29" s="425">
        <v>26</v>
      </c>
      <c r="AG29" s="425">
        <v>8</v>
      </c>
      <c r="AH29" s="425">
        <v>5430</v>
      </c>
      <c r="AI29" s="425"/>
      <c r="AJ29" s="425">
        <v>2</v>
      </c>
      <c r="AK29" s="425"/>
      <c r="AL29" s="425">
        <v>1</v>
      </c>
      <c r="AM29" s="425"/>
      <c r="AN29" s="425">
        <v>824</v>
      </c>
      <c r="AO29" s="425"/>
      <c r="AP29" s="425">
        <v>325</v>
      </c>
      <c r="AQ29" s="425">
        <v>2</v>
      </c>
      <c r="AR29" s="425">
        <v>5</v>
      </c>
      <c r="AS29" s="425">
        <v>5</v>
      </c>
      <c r="AT29" s="425"/>
      <c r="AU29" s="425">
        <v>5</v>
      </c>
      <c r="AV29" s="425"/>
      <c r="AW29" s="425"/>
      <c r="AX29" s="425"/>
      <c r="AY29" s="425"/>
      <c r="AZ29" s="425">
        <v>2</v>
      </c>
      <c r="BA29" s="425"/>
      <c r="BB29" s="426"/>
      <c r="BC29" s="427">
        <v>20404</v>
      </c>
    </row>
    <row r="30" spans="1:55">
      <c r="A30" s="31" t="str">
        <f t="shared" si="2"/>
        <v>665-1</v>
      </c>
      <c r="B30" s="31" t="str">
        <f t="shared" si="3"/>
        <v>665-2</v>
      </c>
      <c r="C30" s="31" t="str">
        <f t="shared" si="4"/>
        <v>665-3</v>
      </c>
      <c r="D30" s="31" t="str">
        <f t="shared" si="5"/>
        <v>665-4</v>
      </c>
      <c r="E30" s="31" t="str">
        <f t="shared" si="6"/>
        <v>665-5</v>
      </c>
      <c r="F30" s="31" t="str">
        <f t="shared" si="7"/>
        <v>665-6</v>
      </c>
      <c r="G30" s="31" t="str">
        <f t="shared" si="8"/>
        <v>665-7</v>
      </c>
      <c r="H30" s="31" t="str">
        <f t="shared" si="9"/>
        <v>665-8</v>
      </c>
      <c r="I30" s="31" t="str">
        <f t="shared" si="10"/>
        <v>665-9</v>
      </c>
      <c r="J30" s="31" t="str">
        <f t="shared" si="11"/>
        <v>665-10</v>
      </c>
      <c r="K30" s="31" t="str">
        <f t="shared" si="12"/>
        <v>665-11</v>
      </c>
      <c r="L30" s="31" t="str">
        <f t="shared" si="13"/>
        <v>665-12</v>
      </c>
      <c r="M30" s="31" t="str">
        <f t="shared" si="14"/>
        <v>665-13</v>
      </c>
      <c r="N30" s="31" t="str">
        <f t="shared" si="15"/>
        <v>665-14</v>
      </c>
      <c r="O30" s="31" t="str">
        <f t="shared" si="16"/>
        <v>665-15</v>
      </c>
      <c r="P30" s="31" t="str">
        <f t="shared" si="17"/>
        <v>665-16</v>
      </c>
      <c r="Q30" s="31" t="str">
        <f t="shared" si="18"/>
        <v>665-17</v>
      </c>
      <c r="R30" s="31" t="str">
        <f t="shared" si="19"/>
        <v>665-18</v>
      </c>
      <c r="S30" s="31" t="str">
        <f t="shared" si="20"/>
        <v>665-19</v>
      </c>
      <c r="T30" s="31" t="e">
        <f>CONCATENATE(Y30,"-",#REF!)</f>
        <v>#REF!</v>
      </c>
      <c r="U30" s="31" t="e">
        <f>CONCATENATE(Y30,"-",#REF!)</f>
        <v>#REF!</v>
      </c>
      <c r="V30" s="31" t="str">
        <f t="shared" si="1"/>
        <v>665-24</v>
      </c>
      <c r="W30" s="415" t="s">
        <v>337</v>
      </c>
      <c r="X30" s="414" t="s">
        <v>680</v>
      </c>
      <c r="Y30" s="430">
        <v>665</v>
      </c>
      <c r="Z30" s="425"/>
      <c r="AA30" s="425">
        <v>1</v>
      </c>
      <c r="AB30" s="425"/>
      <c r="AC30" s="425">
        <v>5</v>
      </c>
      <c r="AD30" s="425">
        <v>12455</v>
      </c>
      <c r="AE30" s="425">
        <v>3</v>
      </c>
      <c r="AF30" s="425">
        <v>2</v>
      </c>
      <c r="AG30" s="425">
        <v>47</v>
      </c>
      <c r="AH30" s="425">
        <v>17905</v>
      </c>
      <c r="AI30" s="425"/>
      <c r="AJ30" s="425">
        <v>8</v>
      </c>
      <c r="AK30" s="425"/>
      <c r="AL30" s="425">
        <v>1</v>
      </c>
      <c r="AM30" s="425"/>
      <c r="AN30" s="425">
        <v>95</v>
      </c>
      <c r="AO30" s="425">
        <v>1</v>
      </c>
      <c r="AP30" s="425">
        <v>9</v>
      </c>
      <c r="AQ30" s="425">
        <v>16</v>
      </c>
      <c r="AR30" s="425">
        <v>1</v>
      </c>
      <c r="AS30" s="425">
        <v>2</v>
      </c>
      <c r="AT30" s="425">
        <v>8</v>
      </c>
      <c r="AU30" s="425">
        <v>5</v>
      </c>
      <c r="AV30" s="425"/>
      <c r="AW30" s="425">
        <v>3</v>
      </c>
      <c r="AX30" s="425"/>
      <c r="AY30" s="425"/>
      <c r="AZ30" s="425">
        <v>11</v>
      </c>
      <c r="BA30" s="425"/>
      <c r="BB30" s="426"/>
      <c r="BC30" s="427">
        <v>30578</v>
      </c>
    </row>
    <row r="31" spans="1:55">
      <c r="A31" s="31" t="str">
        <f t="shared" si="2"/>
        <v>837-1</v>
      </c>
      <c r="B31" s="31" t="str">
        <f t="shared" si="3"/>
        <v>837-2</v>
      </c>
      <c r="C31" s="31" t="str">
        <f t="shared" si="4"/>
        <v>837-3</v>
      </c>
      <c r="D31" s="31" t="str">
        <f t="shared" si="5"/>
        <v>837-4</v>
      </c>
      <c r="E31" s="31" t="str">
        <f t="shared" si="6"/>
        <v>837-5</v>
      </c>
      <c r="F31" s="31" t="str">
        <f t="shared" si="7"/>
        <v>837-6</v>
      </c>
      <c r="G31" s="31" t="str">
        <f t="shared" si="8"/>
        <v>837-7</v>
      </c>
      <c r="H31" s="31" t="str">
        <f t="shared" si="9"/>
        <v>837-8</v>
      </c>
      <c r="I31" s="31" t="str">
        <f t="shared" si="10"/>
        <v>837-9</v>
      </c>
      <c r="J31" s="31" t="str">
        <f t="shared" si="11"/>
        <v>837-10</v>
      </c>
      <c r="K31" s="31" t="str">
        <f t="shared" si="12"/>
        <v>837-11</v>
      </c>
      <c r="L31" s="31" t="str">
        <f t="shared" si="13"/>
        <v>837-12</v>
      </c>
      <c r="M31" s="31" t="str">
        <f t="shared" si="14"/>
        <v>837-13</v>
      </c>
      <c r="N31" s="31" t="str">
        <f t="shared" si="15"/>
        <v>837-14</v>
      </c>
      <c r="O31" s="31" t="str">
        <f t="shared" si="16"/>
        <v>837-15</v>
      </c>
      <c r="P31" s="31" t="str">
        <f t="shared" si="17"/>
        <v>837-16</v>
      </c>
      <c r="Q31" s="31" t="str">
        <f t="shared" si="18"/>
        <v>837-17</v>
      </c>
      <c r="R31" s="31" t="str">
        <f t="shared" si="19"/>
        <v>837-18</v>
      </c>
      <c r="S31" s="31" t="str">
        <f t="shared" si="20"/>
        <v>837-19</v>
      </c>
      <c r="T31" s="31" t="e">
        <f>CONCATENATE(Y31,"-",#REF!)</f>
        <v>#REF!</v>
      </c>
      <c r="U31" s="31" t="e">
        <f>CONCATENATE(Y31,"-",#REF!)</f>
        <v>#REF!</v>
      </c>
      <c r="V31" s="31" t="str">
        <f t="shared" si="1"/>
        <v>837-24</v>
      </c>
      <c r="W31" s="415" t="s">
        <v>339</v>
      </c>
      <c r="X31" s="414" t="s">
        <v>680</v>
      </c>
      <c r="Y31" s="430">
        <v>837</v>
      </c>
      <c r="Z31" s="425">
        <v>583</v>
      </c>
      <c r="AA31" s="425">
        <v>8</v>
      </c>
      <c r="AB31" s="425">
        <v>2</v>
      </c>
      <c r="AC31" s="425">
        <v>3</v>
      </c>
      <c r="AD31" s="425">
        <v>36431</v>
      </c>
      <c r="AE31" s="425">
        <v>53</v>
      </c>
      <c r="AF31" s="425">
        <v>89</v>
      </c>
      <c r="AG31" s="425">
        <v>118</v>
      </c>
      <c r="AH31" s="425">
        <v>54861</v>
      </c>
      <c r="AI31" s="425"/>
      <c r="AJ31" s="425">
        <v>94</v>
      </c>
      <c r="AK31" s="425"/>
      <c r="AL31" s="425">
        <v>10</v>
      </c>
      <c r="AM31" s="425">
        <v>17</v>
      </c>
      <c r="AN31" s="425">
        <v>166</v>
      </c>
      <c r="AO31" s="425">
        <v>3</v>
      </c>
      <c r="AP31" s="425">
        <v>1727</v>
      </c>
      <c r="AQ31" s="425">
        <v>22</v>
      </c>
      <c r="AR31" s="425">
        <v>50</v>
      </c>
      <c r="AS31" s="425">
        <v>52</v>
      </c>
      <c r="AT31" s="425">
        <v>55</v>
      </c>
      <c r="AU31" s="425">
        <v>22</v>
      </c>
      <c r="AV31" s="425"/>
      <c r="AW31" s="425">
        <v>6</v>
      </c>
      <c r="AX31" s="425"/>
      <c r="AY31" s="425">
        <v>54</v>
      </c>
      <c r="AZ31" s="425">
        <v>420</v>
      </c>
      <c r="BA31" s="425"/>
      <c r="BB31" s="426"/>
      <c r="BC31" s="427">
        <v>94846</v>
      </c>
    </row>
    <row r="32" spans="1:55">
      <c r="A32" s="31" t="str">
        <f t="shared" si="2"/>
        <v>873-1</v>
      </c>
      <c r="B32" s="31" t="str">
        <f t="shared" si="3"/>
        <v>873-2</v>
      </c>
      <c r="C32" s="31" t="str">
        <f t="shared" si="4"/>
        <v>873-3</v>
      </c>
      <c r="D32" s="31" t="str">
        <f t="shared" si="5"/>
        <v>873-4</v>
      </c>
      <c r="E32" s="31" t="str">
        <f t="shared" si="6"/>
        <v>873-5</v>
      </c>
      <c r="F32" s="31" t="str">
        <f t="shared" si="7"/>
        <v>873-6</v>
      </c>
      <c r="G32" s="31" t="str">
        <f t="shared" si="8"/>
        <v>873-7</v>
      </c>
      <c r="H32" s="31" t="str">
        <f t="shared" si="9"/>
        <v>873-8</v>
      </c>
      <c r="I32" s="31" t="str">
        <f t="shared" si="10"/>
        <v>873-9</v>
      </c>
      <c r="J32" s="31" t="str">
        <f t="shared" si="11"/>
        <v>873-10</v>
      </c>
      <c r="K32" s="31" t="str">
        <f t="shared" si="12"/>
        <v>873-11</v>
      </c>
      <c r="L32" s="31" t="str">
        <f t="shared" si="13"/>
        <v>873-12</v>
      </c>
      <c r="M32" s="31" t="str">
        <f t="shared" si="14"/>
        <v>873-13</v>
      </c>
      <c r="N32" s="31" t="str">
        <f t="shared" si="15"/>
        <v>873-14</v>
      </c>
      <c r="O32" s="31" t="str">
        <f t="shared" si="16"/>
        <v>873-15</v>
      </c>
      <c r="P32" s="31" t="str">
        <f t="shared" si="17"/>
        <v>873-16</v>
      </c>
      <c r="Q32" s="31" t="str">
        <f t="shared" si="18"/>
        <v>873-17</v>
      </c>
      <c r="R32" s="31" t="str">
        <f t="shared" si="19"/>
        <v>873-18</v>
      </c>
      <c r="S32" s="31" t="str">
        <f t="shared" si="20"/>
        <v>873-19</v>
      </c>
      <c r="T32" s="31" t="e">
        <f>CONCATENATE(Y32,"-",#REF!)</f>
        <v>#REF!</v>
      </c>
      <c r="U32" s="31" t="e">
        <f>CONCATENATE(Y32,"-",#REF!)</f>
        <v>#REF!</v>
      </c>
      <c r="V32" s="31" t="str">
        <f t="shared" si="1"/>
        <v>873-24</v>
      </c>
      <c r="W32" s="571" t="s">
        <v>341</v>
      </c>
      <c r="X32" s="572" t="s">
        <v>680</v>
      </c>
      <c r="Y32" s="573">
        <v>873</v>
      </c>
      <c r="Z32" s="574">
        <v>4</v>
      </c>
      <c r="AA32" s="574">
        <v>1</v>
      </c>
      <c r="AB32" s="574"/>
      <c r="AC32" s="574"/>
      <c r="AD32" s="574">
        <v>2526</v>
      </c>
      <c r="AE32" s="574"/>
      <c r="AF32" s="574"/>
      <c r="AG32" s="574">
        <v>13</v>
      </c>
      <c r="AH32" s="574">
        <v>3513</v>
      </c>
      <c r="AI32" s="574"/>
      <c r="AJ32" s="574">
        <v>1</v>
      </c>
      <c r="AK32" s="574"/>
      <c r="AL32" s="574"/>
      <c r="AM32" s="574"/>
      <c r="AN32" s="574">
        <v>6</v>
      </c>
      <c r="AO32" s="574"/>
      <c r="AP32" s="574">
        <v>1078</v>
      </c>
      <c r="AQ32" s="574"/>
      <c r="AR32" s="574"/>
      <c r="AS32" s="574">
        <v>1</v>
      </c>
      <c r="AT32" s="574">
        <v>3</v>
      </c>
      <c r="AU32" s="574"/>
      <c r="AV32" s="574"/>
      <c r="AW32" s="574"/>
      <c r="AX32" s="574"/>
      <c r="AY32" s="574"/>
      <c r="AZ32" s="574">
        <v>2</v>
      </c>
      <c r="BA32" s="574"/>
      <c r="BB32" s="575"/>
      <c r="BC32" s="576">
        <v>7148</v>
      </c>
    </row>
    <row r="33" spans="1:55" s="32" customFormat="1" ht="20.100000000000001" customHeight="1">
      <c r="A33" s="32" t="str">
        <f t="shared" si="2"/>
        <v>-1</v>
      </c>
      <c r="B33" s="32" t="str">
        <f t="shared" si="3"/>
        <v>-2</v>
      </c>
      <c r="C33" s="32" t="str">
        <f t="shared" si="4"/>
        <v>-3</v>
      </c>
      <c r="D33" s="32" t="str">
        <f t="shared" si="5"/>
        <v>-4</v>
      </c>
      <c r="E33" s="32" t="str">
        <f t="shared" si="6"/>
        <v>-5</v>
      </c>
      <c r="F33" s="32" t="str">
        <f t="shared" si="7"/>
        <v>-6</v>
      </c>
      <c r="G33" s="32" t="str">
        <f t="shared" si="8"/>
        <v>-7</v>
      </c>
      <c r="H33" s="32" t="str">
        <f t="shared" si="9"/>
        <v>-8</v>
      </c>
      <c r="I33" s="32" t="str">
        <f t="shared" si="10"/>
        <v>-9</v>
      </c>
      <c r="J33" s="32" t="str">
        <f t="shared" si="11"/>
        <v>-10</v>
      </c>
      <c r="K33" s="32" t="str">
        <f t="shared" si="12"/>
        <v>-11</v>
      </c>
      <c r="L33" s="32" t="str">
        <f t="shared" si="13"/>
        <v>-12</v>
      </c>
      <c r="M33" s="32" t="str">
        <f t="shared" si="14"/>
        <v>-13</v>
      </c>
      <c r="N33" s="32" t="str">
        <f t="shared" si="15"/>
        <v>-14</v>
      </c>
      <c r="O33" s="32" t="str">
        <f t="shared" si="16"/>
        <v>-15</v>
      </c>
      <c r="P33" s="32" t="str">
        <f t="shared" si="17"/>
        <v>-16</v>
      </c>
      <c r="Q33" s="32" t="str">
        <f t="shared" si="18"/>
        <v>-17</v>
      </c>
      <c r="R33" s="32" t="str">
        <f t="shared" si="19"/>
        <v>-18</v>
      </c>
      <c r="S33" s="32" t="str">
        <f t="shared" si="20"/>
        <v>-19</v>
      </c>
      <c r="T33" s="32" t="e">
        <f>CONCATENATE(Y33,"-",#REF!)</f>
        <v>#REF!</v>
      </c>
      <c r="U33" s="32" t="e">
        <f>CONCATENATE(Y33,"-",#REF!)</f>
        <v>#REF!</v>
      </c>
      <c r="V33" s="32" t="str">
        <f t="shared" si="1"/>
        <v>-24</v>
      </c>
      <c r="W33" s="1038" t="s">
        <v>715</v>
      </c>
      <c r="X33" s="1038"/>
      <c r="Y33" s="94"/>
      <c r="Z33" s="334">
        <v>26</v>
      </c>
      <c r="AA33" s="334">
        <v>75</v>
      </c>
      <c r="AB33" s="334">
        <v>2</v>
      </c>
      <c r="AC33" s="334">
        <v>45</v>
      </c>
      <c r="AD33" s="334">
        <v>94199</v>
      </c>
      <c r="AE33" s="334">
        <v>13</v>
      </c>
      <c r="AF33" s="334">
        <v>224</v>
      </c>
      <c r="AG33" s="334">
        <v>144</v>
      </c>
      <c r="AH33" s="334">
        <v>33250</v>
      </c>
      <c r="AI33" s="334">
        <v>6</v>
      </c>
      <c r="AJ33" s="334">
        <v>10</v>
      </c>
      <c r="AK33" s="334">
        <v>2</v>
      </c>
      <c r="AL33" s="334">
        <v>2</v>
      </c>
      <c r="AM33" s="334">
        <v>48</v>
      </c>
      <c r="AN33" s="334">
        <v>3164</v>
      </c>
      <c r="AO33" s="334">
        <v>25</v>
      </c>
      <c r="AP33" s="334">
        <v>742</v>
      </c>
      <c r="AQ33" s="334">
        <v>1</v>
      </c>
      <c r="AR33" s="334">
        <v>6</v>
      </c>
      <c r="AS33" s="334">
        <v>86</v>
      </c>
      <c r="AT33" s="334">
        <v>93</v>
      </c>
      <c r="AU33" s="334">
        <v>20</v>
      </c>
      <c r="AV33" s="334"/>
      <c r="AW33" s="334">
        <v>41</v>
      </c>
      <c r="AX33" s="334"/>
      <c r="AY33" s="334">
        <v>39</v>
      </c>
      <c r="AZ33" s="334">
        <v>181</v>
      </c>
      <c r="BA33" s="334"/>
      <c r="BB33" s="334"/>
      <c r="BC33" s="95">
        <v>132444</v>
      </c>
    </row>
    <row r="34" spans="1:55">
      <c r="A34" s="31" t="str">
        <f t="shared" si="2"/>
        <v>31-1</v>
      </c>
      <c r="B34" s="31" t="str">
        <f t="shared" si="3"/>
        <v>31-2</v>
      </c>
      <c r="C34" s="31" t="str">
        <f t="shared" si="4"/>
        <v>31-3</v>
      </c>
      <c r="D34" s="31" t="str">
        <f t="shared" si="5"/>
        <v>31-4</v>
      </c>
      <c r="E34" s="31" t="str">
        <f t="shared" si="6"/>
        <v>31-5</v>
      </c>
      <c r="F34" s="31" t="str">
        <f t="shared" si="7"/>
        <v>31-6</v>
      </c>
      <c r="G34" s="31" t="str">
        <f t="shared" si="8"/>
        <v>31-7</v>
      </c>
      <c r="H34" s="31" t="str">
        <f t="shared" si="9"/>
        <v>31-8</v>
      </c>
      <c r="I34" s="31" t="str">
        <f t="shared" si="10"/>
        <v>31-9</v>
      </c>
      <c r="J34" s="31" t="str">
        <f t="shared" si="11"/>
        <v>31-10</v>
      </c>
      <c r="K34" s="31" t="str">
        <f t="shared" si="12"/>
        <v>31-11</v>
      </c>
      <c r="L34" s="31" t="str">
        <f t="shared" si="13"/>
        <v>31-12</v>
      </c>
      <c r="M34" s="31" t="str">
        <f t="shared" si="14"/>
        <v>31-13</v>
      </c>
      <c r="N34" s="31" t="str">
        <f t="shared" si="15"/>
        <v>31-14</v>
      </c>
      <c r="O34" s="31" t="str">
        <f t="shared" si="16"/>
        <v>31-15</v>
      </c>
      <c r="P34" s="31" t="str">
        <f t="shared" si="17"/>
        <v>31-16</v>
      </c>
      <c r="Q34" s="31" t="str">
        <f t="shared" si="18"/>
        <v>31-17</v>
      </c>
      <c r="R34" s="31" t="str">
        <f t="shared" si="19"/>
        <v>31-18</v>
      </c>
      <c r="S34" s="31" t="str">
        <f t="shared" si="20"/>
        <v>31-19</v>
      </c>
      <c r="T34" s="31" t="e">
        <f>CONCATENATE(Y34,"-",#REF!)</f>
        <v>#REF!</v>
      </c>
      <c r="U34" s="31" t="e">
        <f>CONCATENATE(Y34,"-",#REF!)</f>
        <v>#REF!</v>
      </c>
      <c r="V34" s="31" t="str">
        <f t="shared" si="1"/>
        <v>31-24</v>
      </c>
      <c r="W34" s="580" t="s">
        <v>305</v>
      </c>
      <c r="X34" s="581" t="s">
        <v>682</v>
      </c>
      <c r="Y34" s="582">
        <v>31</v>
      </c>
      <c r="Z34" s="583">
        <v>2</v>
      </c>
      <c r="AA34" s="583">
        <v>5</v>
      </c>
      <c r="AB34" s="583"/>
      <c r="AC34" s="583">
        <v>4</v>
      </c>
      <c r="AD34" s="583">
        <v>11686</v>
      </c>
      <c r="AE34" s="583">
        <v>2</v>
      </c>
      <c r="AF34" s="583">
        <v>17</v>
      </c>
      <c r="AG34" s="583">
        <v>15</v>
      </c>
      <c r="AH34" s="583">
        <v>4283</v>
      </c>
      <c r="AI34" s="583">
        <v>1</v>
      </c>
      <c r="AJ34" s="583">
        <v>1</v>
      </c>
      <c r="AK34" s="583">
        <v>2</v>
      </c>
      <c r="AL34" s="583"/>
      <c r="AM34" s="583">
        <v>7</v>
      </c>
      <c r="AN34" s="583">
        <v>919</v>
      </c>
      <c r="AO34" s="583">
        <v>5</v>
      </c>
      <c r="AP34" s="583">
        <v>1</v>
      </c>
      <c r="AQ34" s="583"/>
      <c r="AR34" s="583"/>
      <c r="AS34" s="583">
        <v>10</v>
      </c>
      <c r="AT34" s="583">
        <v>7</v>
      </c>
      <c r="AU34" s="583">
        <v>3</v>
      </c>
      <c r="AV34" s="583"/>
      <c r="AW34" s="583">
        <v>3</v>
      </c>
      <c r="AX34" s="583"/>
      <c r="AY34" s="583">
        <v>2</v>
      </c>
      <c r="AZ34" s="583">
        <v>7</v>
      </c>
      <c r="BA34" s="583"/>
      <c r="BB34" s="584"/>
      <c r="BC34" s="585">
        <v>16982</v>
      </c>
    </row>
    <row r="35" spans="1:55">
      <c r="A35" s="31" t="str">
        <f t="shared" si="2"/>
        <v>40-1</v>
      </c>
      <c r="B35" s="31" t="str">
        <f t="shared" si="3"/>
        <v>40-2</v>
      </c>
      <c r="C35" s="31" t="str">
        <f t="shared" si="4"/>
        <v>40-3</v>
      </c>
      <c r="D35" s="31" t="str">
        <f t="shared" si="5"/>
        <v>40-4</v>
      </c>
      <c r="E35" s="31" t="str">
        <f t="shared" si="6"/>
        <v>40-5</v>
      </c>
      <c r="F35" s="31" t="str">
        <f t="shared" si="7"/>
        <v>40-6</v>
      </c>
      <c r="G35" s="31" t="str">
        <f t="shared" si="8"/>
        <v>40-7</v>
      </c>
      <c r="H35" s="31" t="str">
        <f t="shared" si="9"/>
        <v>40-8</v>
      </c>
      <c r="I35" s="31" t="str">
        <f t="shared" si="10"/>
        <v>40-9</v>
      </c>
      <c r="J35" s="31" t="str">
        <f t="shared" si="11"/>
        <v>40-10</v>
      </c>
      <c r="K35" s="31" t="str">
        <f t="shared" si="12"/>
        <v>40-11</v>
      </c>
      <c r="L35" s="31" t="str">
        <f t="shared" si="13"/>
        <v>40-12</v>
      </c>
      <c r="M35" s="31" t="str">
        <f t="shared" si="14"/>
        <v>40-13</v>
      </c>
      <c r="N35" s="31" t="str">
        <f t="shared" si="15"/>
        <v>40-14</v>
      </c>
      <c r="O35" s="31" t="str">
        <f t="shared" si="16"/>
        <v>40-15</v>
      </c>
      <c r="P35" s="31" t="str">
        <f t="shared" si="17"/>
        <v>40-16</v>
      </c>
      <c r="Q35" s="31" t="str">
        <f t="shared" si="18"/>
        <v>40-17</v>
      </c>
      <c r="R35" s="31" t="str">
        <f t="shared" si="19"/>
        <v>40-18</v>
      </c>
      <c r="S35" s="31" t="str">
        <f t="shared" si="20"/>
        <v>40-19</v>
      </c>
      <c r="T35" s="31" t="e">
        <f>CONCATENATE(Y35,"-",#REF!)</f>
        <v>#REF!</v>
      </c>
      <c r="U35" s="31" t="e">
        <f>CONCATENATE(Y35,"-",#REF!)</f>
        <v>#REF!</v>
      </c>
      <c r="V35" s="31" t="str">
        <f t="shared" si="1"/>
        <v>40-24</v>
      </c>
      <c r="W35" s="415" t="s">
        <v>313</v>
      </c>
      <c r="X35" s="414" t="s">
        <v>682</v>
      </c>
      <c r="Y35" s="430">
        <v>40</v>
      </c>
      <c r="Z35" s="425">
        <v>1</v>
      </c>
      <c r="AA35" s="425">
        <v>8</v>
      </c>
      <c r="AB35" s="425"/>
      <c r="AC35" s="425">
        <v>1</v>
      </c>
      <c r="AD35" s="425">
        <v>7219</v>
      </c>
      <c r="AE35" s="425">
        <v>1</v>
      </c>
      <c r="AF35" s="425">
        <v>4</v>
      </c>
      <c r="AG35" s="425">
        <v>37</v>
      </c>
      <c r="AH35" s="425">
        <v>6880</v>
      </c>
      <c r="AI35" s="425">
        <v>1</v>
      </c>
      <c r="AJ35" s="425"/>
      <c r="AK35" s="425"/>
      <c r="AL35" s="425">
        <v>1</v>
      </c>
      <c r="AM35" s="425">
        <v>5</v>
      </c>
      <c r="AN35" s="425">
        <v>149</v>
      </c>
      <c r="AO35" s="425"/>
      <c r="AP35" s="425">
        <v>1</v>
      </c>
      <c r="AQ35" s="425"/>
      <c r="AR35" s="425"/>
      <c r="AS35" s="425">
        <v>8</v>
      </c>
      <c r="AT35" s="425">
        <v>7</v>
      </c>
      <c r="AU35" s="425">
        <v>3</v>
      </c>
      <c r="AV35" s="425"/>
      <c r="AW35" s="425"/>
      <c r="AX35" s="425"/>
      <c r="AY35" s="425">
        <v>6</v>
      </c>
      <c r="AZ35" s="425">
        <v>11</v>
      </c>
      <c r="BA35" s="425"/>
      <c r="BB35" s="426"/>
      <c r="BC35" s="427">
        <v>14343</v>
      </c>
    </row>
    <row r="36" spans="1:55">
      <c r="A36" s="31" t="str">
        <f t="shared" si="2"/>
        <v>190-1</v>
      </c>
      <c r="B36" s="31" t="str">
        <f t="shared" si="3"/>
        <v>190-2</v>
      </c>
      <c r="C36" s="31" t="str">
        <f t="shared" si="4"/>
        <v>190-3</v>
      </c>
      <c r="D36" s="31" t="str">
        <f t="shared" si="5"/>
        <v>190-4</v>
      </c>
      <c r="E36" s="31" t="str">
        <f t="shared" si="6"/>
        <v>190-5</v>
      </c>
      <c r="F36" s="31" t="str">
        <f t="shared" si="7"/>
        <v>190-6</v>
      </c>
      <c r="G36" s="31" t="str">
        <f t="shared" si="8"/>
        <v>190-7</v>
      </c>
      <c r="H36" s="31" t="str">
        <f t="shared" si="9"/>
        <v>190-8</v>
      </c>
      <c r="I36" s="31" t="str">
        <f t="shared" si="10"/>
        <v>190-9</v>
      </c>
      <c r="J36" s="31" t="str">
        <f t="shared" si="11"/>
        <v>190-10</v>
      </c>
      <c r="K36" s="31" t="str">
        <f t="shared" si="12"/>
        <v>190-11</v>
      </c>
      <c r="L36" s="31" t="str">
        <f t="shared" si="13"/>
        <v>190-12</v>
      </c>
      <c r="M36" s="31" t="str">
        <f t="shared" si="14"/>
        <v>190-13</v>
      </c>
      <c r="N36" s="31" t="str">
        <f t="shared" si="15"/>
        <v>190-14</v>
      </c>
      <c r="O36" s="31" t="str">
        <f t="shared" si="16"/>
        <v>190-15</v>
      </c>
      <c r="P36" s="31" t="str">
        <f t="shared" si="17"/>
        <v>190-16</v>
      </c>
      <c r="Q36" s="31" t="str">
        <f t="shared" si="18"/>
        <v>190-17</v>
      </c>
      <c r="R36" s="31" t="str">
        <f t="shared" si="19"/>
        <v>190-18</v>
      </c>
      <c r="S36" s="31" t="str">
        <f t="shared" si="20"/>
        <v>190-19</v>
      </c>
      <c r="T36" s="31" t="e">
        <f>CONCATENATE(Y36,"-",#REF!)</f>
        <v>#REF!</v>
      </c>
      <c r="U36" s="31" t="e">
        <f>CONCATENATE(Y36,"-",#REF!)</f>
        <v>#REF!</v>
      </c>
      <c r="V36" s="31" t="str">
        <f t="shared" si="1"/>
        <v>190-24</v>
      </c>
      <c r="W36" s="415" t="s">
        <v>349</v>
      </c>
      <c r="X36" s="414" t="s">
        <v>682</v>
      </c>
      <c r="Y36" s="430">
        <v>190</v>
      </c>
      <c r="Z36" s="425">
        <v>3</v>
      </c>
      <c r="AA36" s="425">
        <v>2</v>
      </c>
      <c r="AB36" s="425">
        <v>1</v>
      </c>
      <c r="AC36" s="425">
        <v>15</v>
      </c>
      <c r="AD36" s="425">
        <v>5034</v>
      </c>
      <c r="AE36" s="425">
        <v>1</v>
      </c>
      <c r="AF36" s="425">
        <v>7</v>
      </c>
      <c r="AG36" s="425">
        <v>2</v>
      </c>
      <c r="AH36" s="425">
        <v>1128</v>
      </c>
      <c r="AI36" s="425"/>
      <c r="AJ36" s="425"/>
      <c r="AK36" s="425"/>
      <c r="AL36" s="425"/>
      <c r="AM36" s="425">
        <v>2</v>
      </c>
      <c r="AN36" s="425">
        <v>10</v>
      </c>
      <c r="AO36" s="425"/>
      <c r="AP36" s="425"/>
      <c r="AQ36" s="425"/>
      <c r="AR36" s="425"/>
      <c r="AS36" s="425">
        <v>11</v>
      </c>
      <c r="AT36" s="425"/>
      <c r="AU36" s="425">
        <v>1</v>
      </c>
      <c r="AV36" s="425"/>
      <c r="AW36" s="425"/>
      <c r="AX36" s="425"/>
      <c r="AY36" s="425"/>
      <c r="AZ36" s="425">
        <v>12</v>
      </c>
      <c r="BA36" s="425"/>
      <c r="BB36" s="426"/>
      <c r="BC36" s="427">
        <v>6229</v>
      </c>
    </row>
    <row r="37" spans="1:55">
      <c r="A37" s="31" t="str">
        <f t="shared" si="2"/>
        <v>604-1</v>
      </c>
      <c r="B37" s="31" t="str">
        <f t="shared" si="3"/>
        <v>604-2</v>
      </c>
      <c r="C37" s="31" t="str">
        <f t="shared" si="4"/>
        <v>604-3</v>
      </c>
      <c r="D37" s="31" t="str">
        <f t="shared" si="5"/>
        <v>604-4</v>
      </c>
      <c r="E37" s="31" t="str">
        <f t="shared" si="6"/>
        <v>604-5</v>
      </c>
      <c r="F37" s="31" t="str">
        <f t="shared" si="7"/>
        <v>604-6</v>
      </c>
      <c r="G37" s="31" t="str">
        <f t="shared" si="8"/>
        <v>604-7</v>
      </c>
      <c r="H37" s="31" t="str">
        <f t="shared" si="9"/>
        <v>604-8</v>
      </c>
      <c r="I37" s="31" t="str">
        <f t="shared" si="10"/>
        <v>604-9</v>
      </c>
      <c r="J37" s="31" t="str">
        <f t="shared" si="11"/>
        <v>604-10</v>
      </c>
      <c r="K37" s="31" t="str">
        <f t="shared" si="12"/>
        <v>604-11</v>
      </c>
      <c r="L37" s="31" t="str">
        <f t="shared" si="13"/>
        <v>604-12</v>
      </c>
      <c r="M37" s="31" t="str">
        <f t="shared" si="14"/>
        <v>604-13</v>
      </c>
      <c r="N37" s="31" t="str">
        <f t="shared" si="15"/>
        <v>604-14</v>
      </c>
      <c r="O37" s="31" t="str">
        <f t="shared" si="16"/>
        <v>604-15</v>
      </c>
      <c r="P37" s="31" t="str">
        <f t="shared" si="17"/>
        <v>604-16</v>
      </c>
      <c r="Q37" s="31" t="str">
        <f t="shared" si="18"/>
        <v>604-17</v>
      </c>
      <c r="R37" s="31" t="str">
        <f t="shared" si="19"/>
        <v>604-18</v>
      </c>
      <c r="S37" s="31" t="str">
        <f t="shared" si="20"/>
        <v>604-19</v>
      </c>
      <c r="T37" s="31" t="e">
        <f>CONCATENATE(Y37,"-",#REF!)</f>
        <v>#REF!</v>
      </c>
      <c r="U37" s="31" t="e">
        <f>CONCATENATE(Y37,"-",#REF!)</f>
        <v>#REF!</v>
      </c>
      <c r="V37" s="31" t="str">
        <f t="shared" si="1"/>
        <v>604-24</v>
      </c>
      <c r="W37" s="415" t="s">
        <v>351</v>
      </c>
      <c r="X37" s="414" t="s">
        <v>682</v>
      </c>
      <c r="Y37" s="430">
        <v>604</v>
      </c>
      <c r="Z37" s="425">
        <v>3</v>
      </c>
      <c r="AA37" s="425">
        <v>10</v>
      </c>
      <c r="AB37" s="425"/>
      <c r="AC37" s="425"/>
      <c r="AD37" s="425">
        <v>14444</v>
      </c>
      <c r="AE37" s="425">
        <v>4</v>
      </c>
      <c r="AF37" s="425"/>
      <c r="AG37" s="425">
        <v>43</v>
      </c>
      <c r="AH37" s="425">
        <v>5538</v>
      </c>
      <c r="AI37" s="425"/>
      <c r="AJ37" s="425">
        <v>6</v>
      </c>
      <c r="AK37" s="425"/>
      <c r="AL37" s="425"/>
      <c r="AM37" s="425"/>
      <c r="AN37" s="425">
        <v>8</v>
      </c>
      <c r="AO37" s="425">
        <v>1</v>
      </c>
      <c r="AP37" s="425">
        <v>32</v>
      </c>
      <c r="AQ37" s="425"/>
      <c r="AR37" s="425"/>
      <c r="AS37" s="425">
        <v>4</v>
      </c>
      <c r="AT37" s="425">
        <v>33</v>
      </c>
      <c r="AU37" s="425">
        <v>2</v>
      </c>
      <c r="AV37" s="425"/>
      <c r="AW37" s="425">
        <v>7</v>
      </c>
      <c r="AX37" s="425"/>
      <c r="AY37" s="425">
        <v>6</v>
      </c>
      <c r="AZ37" s="425">
        <v>44</v>
      </c>
      <c r="BA37" s="425"/>
      <c r="BB37" s="426"/>
      <c r="BC37" s="427">
        <v>20185</v>
      </c>
    </row>
    <row r="38" spans="1:55">
      <c r="A38" s="31" t="str">
        <f t="shared" si="2"/>
        <v>670-1</v>
      </c>
      <c r="B38" s="31" t="str">
        <f t="shared" si="3"/>
        <v>670-2</v>
      </c>
      <c r="C38" s="31" t="str">
        <f t="shared" si="4"/>
        <v>670-3</v>
      </c>
      <c r="D38" s="31" t="str">
        <f t="shared" si="5"/>
        <v>670-4</v>
      </c>
      <c r="E38" s="31" t="str">
        <f t="shared" si="6"/>
        <v>670-5</v>
      </c>
      <c r="F38" s="31" t="str">
        <f t="shared" si="7"/>
        <v>670-6</v>
      </c>
      <c r="G38" s="31" t="str">
        <f t="shared" si="8"/>
        <v>670-7</v>
      </c>
      <c r="H38" s="31" t="str">
        <f t="shared" si="9"/>
        <v>670-8</v>
      </c>
      <c r="I38" s="31" t="str">
        <f t="shared" si="10"/>
        <v>670-9</v>
      </c>
      <c r="J38" s="31" t="str">
        <f t="shared" si="11"/>
        <v>670-10</v>
      </c>
      <c r="K38" s="31" t="str">
        <f t="shared" si="12"/>
        <v>670-11</v>
      </c>
      <c r="L38" s="31" t="str">
        <f t="shared" si="13"/>
        <v>670-12</v>
      </c>
      <c r="M38" s="31" t="str">
        <f t="shared" si="14"/>
        <v>670-13</v>
      </c>
      <c r="N38" s="31" t="str">
        <f t="shared" si="15"/>
        <v>670-14</v>
      </c>
      <c r="O38" s="31" t="str">
        <f t="shared" si="16"/>
        <v>670-15</v>
      </c>
      <c r="P38" s="31" t="str">
        <f t="shared" si="17"/>
        <v>670-16</v>
      </c>
      <c r="Q38" s="31" t="str">
        <f t="shared" si="18"/>
        <v>670-17</v>
      </c>
      <c r="R38" s="31" t="str">
        <f t="shared" si="19"/>
        <v>670-18</v>
      </c>
      <c r="S38" s="31" t="str">
        <f t="shared" si="20"/>
        <v>670-19</v>
      </c>
      <c r="T38" s="31" t="e">
        <f>CONCATENATE(Y38,"-",#REF!)</f>
        <v>#REF!</v>
      </c>
      <c r="U38" s="31" t="e">
        <f>CONCATENATE(Y38,"-",#REF!)</f>
        <v>#REF!</v>
      </c>
      <c r="V38" s="31" t="str">
        <f t="shared" si="1"/>
        <v>670-24</v>
      </c>
      <c r="W38" s="415" t="s">
        <v>354</v>
      </c>
      <c r="X38" s="414" t="s">
        <v>682</v>
      </c>
      <c r="Y38" s="430">
        <v>670</v>
      </c>
      <c r="Z38" s="425">
        <v>3</v>
      </c>
      <c r="AA38" s="425">
        <v>6</v>
      </c>
      <c r="AB38" s="425"/>
      <c r="AC38" s="425">
        <v>4</v>
      </c>
      <c r="AD38" s="425">
        <v>9656</v>
      </c>
      <c r="AE38" s="425"/>
      <c r="AF38" s="425">
        <v>20</v>
      </c>
      <c r="AG38" s="425">
        <v>4</v>
      </c>
      <c r="AH38" s="425">
        <v>3525</v>
      </c>
      <c r="AI38" s="425"/>
      <c r="AJ38" s="425">
        <v>1</v>
      </c>
      <c r="AK38" s="425"/>
      <c r="AL38" s="425"/>
      <c r="AM38" s="425"/>
      <c r="AN38" s="425">
        <v>338</v>
      </c>
      <c r="AO38" s="425"/>
      <c r="AP38" s="425">
        <v>3</v>
      </c>
      <c r="AQ38" s="425"/>
      <c r="AR38" s="425">
        <v>2</v>
      </c>
      <c r="AS38" s="425">
        <v>6</v>
      </c>
      <c r="AT38" s="425">
        <v>3</v>
      </c>
      <c r="AU38" s="425">
        <v>5</v>
      </c>
      <c r="AV38" s="425"/>
      <c r="AW38" s="425"/>
      <c r="AX38" s="425"/>
      <c r="AY38" s="425">
        <v>10</v>
      </c>
      <c r="AZ38" s="425">
        <v>4</v>
      </c>
      <c r="BA38" s="425"/>
      <c r="BB38" s="426"/>
      <c r="BC38" s="427">
        <v>13590</v>
      </c>
    </row>
    <row r="39" spans="1:55">
      <c r="A39" s="31" t="str">
        <f t="shared" si="2"/>
        <v>690-1</v>
      </c>
      <c r="B39" s="31" t="str">
        <f t="shared" si="3"/>
        <v>690-2</v>
      </c>
      <c r="C39" s="31" t="str">
        <f t="shared" si="4"/>
        <v>690-3</v>
      </c>
      <c r="D39" s="31" t="str">
        <f t="shared" si="5"/>
        <v>690-4</v>
      </c>
      <c r="E39" s="31" t="str">
        <f t="shared" si="6"/>
        <v>690-5</v>
      </c>
      <c r="F39" s="31" t="str">
        <f t="shared" si="7"/>
        <v>690-6</v>
      </c>
      <c r="G39" s="31" t="str">
        <f t="shared" si="8"/>
        <v>690-7</v>
      </c>
      <c r="H39" s="31" t="str">
        <f t="shared" si="9"/>
        <v>690-8</v>
      </c>
      <c r="I39" s="31" t="str">
        <f t="shared" si="10"/>
        <v>690-9</v>
      </c>
      <c r="J39" s="31" t="str">
        <f t="shared" si="11"/>
        <v>690-10</v>
      </c>
      <c r="K39" s="31" t="str">
        <f t="shared" si="12"/>
        <v>690-11</v>
      </c>
      <c r="L39" s="31" t="str">
        <f t="shared" si="13"/>
        <v>690-12</v>
      </c>
      <c r="M39" s="31" t="str">
        <f t="shared" si="14"/>
        <v>690-13</v>
      </c>
      <c r="N39" s="31" t="str">
        <f t="shared" si="15"/>
        <v>690-14</v>
      </c>
      <c r="O39" s="31" t="str">
        <f t="shared" si="16"/>
        <v>690-15</v>
      </c>
      <c r="P39" s="31" t="str">
        <f t="shared" si="17"/>
        <v>690-16</v>
      </c>
      <c r="Q39" s="31" t="str">
        <f t="shared" si="18"/>
        <v>690-17</v>
      </c>
      <c r="R39" s="31" t="str">
        <f t="shared" si="19"/>
        <v>690-18</v>
      </c>
      <c r="S39" s="31" t="str">
        <f t="shared" si="20"/>
        <v>690-19</v>
      </c>
      <c r="T39" s="31" t="e">
        <f>CONCATENATE(Y39,"-",#REF!)</f>
        <v>#REF!</v>
      </c>
      <c r="U39" s="31" t="e">
        <f>CONCATENATE(Y39,"-",#REF!)</f>
        <v>#REF!</v>
      </c>
      <c r="V39" s="31" t="str">
        <f t="shared" si="1"/>
        <v>690-24</v>
      </c>
      <c r="W39" s="415" t="s">
        <v>355</v>
      </c>
      <c r="X39" s="414" t="s">
        <v>682</v>
      </c>
      <c r="Y39" s="430">
        <v>690</v>
      </c>
      <c r="Z39" s="425">
        <v>3</v>
      </c>
      <c r="AA39" s="425">
        <v>1</v>
      </c>
      <c r="AB39" s="425"/>
      <c r="AC39" s="425">
        <v>7</v>
      </c>
      <c r="AD39" s="425">
        <v>4860</v>
      </c>
      <c r="AE39" s="425"/>
      <c r="AF39" s="425">
        <v>13</v>
      </c>
      <c r="AG39" s="425">
        <v>7</v>
      </c>
      <c r="AH39" s="425">
        <v>1239</v>
      </c>
      <c r="AI39" s="425"/>
      <c r="AJ39" s="425">
        <v>1</v>
      </c>
      <c r="AK39" s="425"/>
      <c r="AL39" s="425"/>
      <c r="AM39" s="425">
        <v>26</v>
      </c>
      <c r="AN39" s="425">
        <v>3</v>
      </c>
      <c r="AO39" s="425">
        <v>4</v>
      </c>
      <c r="AP39" s="425">
        <v>1</v>
      </c>
      <c r="AQ39" s="425"/>
      <c r="AR39" s="425"/>
      <c r="AS39" s="425">
        <v>17</v>
      </c>
      <c r="AT39" s="425">
        <v>4</v>
      </c>
      <c r="AU39" s="425"/>
      <c r="AV39" s="425"/>
      <c r="AW39" s="425"/>
      <c r="AX39" s="425"/>
      <c r="AY39" s="425">
        <v>1</v>
      </c>
      <c r="AZ39" s="425">
        <v>15</v>
      </c>
      <c r="BA39" s="425"/>
      <c r="BB39" s="426"/>
      <c r="BC39" s="427">
        <v>6202</v>
      </c>
    </row>
    <row r="40" spans="1:55">
      <c r="A40" s="31" t="str">
        <f t="shared" si="2"/>
        <v>736-1</v>
      </c>
      <c r="B40" s="31" t="str">
        <f t="shared" si="3"/>
        <v>736-2</v>
      </c>
      <c r="C40" s="31" t="str">
        <f t="shared" si="4"/>
        <v>736-3</v>
      </c>
      <c r="D40" s="31" t="str">
        <f t="shared" si="5"/>
        <v>736-4</v>
      </c>
      <c r="E40" s="31" t="str">
        <f t="shared" si="6"/>
        <v>736-5</v>
      </c>
      <c r="F40" s="31" t="str">
        <f t="shared" si="7"/>
        <v>736-6</v>
      </c>
      <c r="G40" s="31" t="str">
        <f t="shared" si="8"/>
        <v>736-7</v>
      </c>
      <c r="H40" s="31" t="str">
        <f t="shared" si="9"/>
        <v>736-8</v>
      </c>
      <c r="I40" s="31" t="str">
        <f t="shared" si="10"/>
        <v>736-9</v>
      </c>
      <c r="J40" s="31" t="str">
        <f t="shared" si="11"/>
        <v>736-10</v>
      </c>
      <c r="K40" s="31" t="str">
        <f t="shared" si="12"/>
        <v>736-11</v>
      </c>
      <c r="L40" s="31" t="str">
        <f t="shared" si="13"/>
        <v>736-12</v>
      </c>
      <c r="M40" s="31" t="str">
        <f t="shared" si="14"/>
        <v>736-13</v>
      </c>
      <c r="N40" s="31" t="str">
        <f t="shared" si="15"/>
        <v>736-14</v>
      </c>
      <c r="O40" s="31" t="str">
        <f t="shared" si="16"/>
        <v>736-15</v>
      </c>
      <c r="P40" s="31" t="str">
        <f t="shared" si="17"/>
        <v>736-16</v>
      </c>
      <c r="Q40" s="31" t="str">
        <f t="shared" si="18"/>
        <v>736-17</v>
      </c>
      <c r="R40" s="31" t="str">
        <f t="shared" si="19"/>
        <v>736-18</v>
      </c>
      <c r="S40" s="31" t="str">
        <f t="shared" si="20"/>
        <v>736-19</v>
      </c>
      <c r="T40" s="31" t="e">
        <f>CONCATENATE(Y40,"-",#REF!)</f>
        <v>#REF!</v>
      </c>
      <c r="U40" s="31" t="e">
        <f>CONCATENATE(Y40,"-",#REF!)</f>
        <v>#REF!</v>
      </c>
      <c r="V40" s="31" t="str">
        <f t="shared" ref="V40:V71" si="21">CONCATENATE(Y40,"-",$AU$5)</f>
        <v>736-24</v>
      </c>
      <c r="W40" s="415" t="s">
        <v>356</v>
      </c>
      <c r="X40" s="414" t="s">
        <v>682</v>
      </c>
      <c r="Y40" s="430">
        <v>736</v>
      </c>
      <c r="Z40" s="425">
        <v>4</v>
      </c>
      <c r="AA40" s="425">
        <v>6</v>
      </c>
      <c r="AB40" s="425"/>
      <c r="AC40" s="425">
        <v>14</v>
      </c>
      <c r="AD40" s="425">
        <v>17292</v>
      </c>
      <c r="AE40" s="425">
        <v>3</v>
      </c>
      <c r="AF40" s="425">
        <v>28</v>
      </c>
      <c r="AG40" s="425">
        <v>15</v>
      </c>
      <c r="AH40" s="425">
        <v>4930</v>
      </c>
      <c r="AI40" s="425"/>
      <c r="AJ40" s="425">
        <v>1</v>
      </c>
      <c r="AK40" s="425"/>
      <c r="AL40" s="425"/>
      <c r="AM40" s="425">
        <v>1</v>
      </c>
      <c r="AN40" s="425">
        <v>859</v>
      </c>
      <c r="AO40" s="425"/>
      <c r="AP40" s="425">
        <v>696</v>
      </c>
      <c r="AQ40" s="425"/>
      <c r="AR40" s="425">
        <v>2</v>
      </c>
      <c r="AS40" s="425">
        <v>12</v>
      </c>
      <c r="AT40" s="425">
        <v>19</v>
      </c>
      <c r="AU40" s="425">
        <v>2</v>
      </c>
      <c r="AV40" s="425"/>
      <c r="AW40" s="425">
        <v>25</v>
      </c>
      <c r="AX40" s="425"/>
      <c r="AY40" s="425">
        <v>3</v>
      </c>
      <c r="AZ40" s="425">
        <v>26</v>
      </c>
      <c r="BA40" s="425"/>
      <c r="BB40" s="426"/>
      <c r="BC40" s="427">
        <v>23938</v>
      </c>
    </row>
    <row r="41" spans="1:55">
      <c r="A41" s="31" t="str">
        <f t="shared" si="2"/>
        <v>858-1</v>
      </c>
      <c r="B41" s="31" t="str">
        <f t="shared" si="3"/>
        <v>858-2</v>
      </c>
      <c r="C41" s="31" t="str">
        <f t="shared" si="4"/>
        <v>858-3</v>
      </c>
      <c r="D41" s="31" t="str">
        <f t="shared" si="5"/>
        <v>858-4</v>
      </c>
      <c r="E41" s="31" t="str">
        <f t="shared" si="6"/>
        <v>858-5</v>
      </c>
      <c r="F41" s="31" t="str">
        <f t="shared" si="7"/>
        <v>858-6</v>
      </c>
      <c r="G41" s="31" t="str">
        <f t="shared" si="8"/>
        <v>858-7</v>
      </c>
      <c r="H41" s="31" t="str">
        <f t="shared" si="9"/>
        <v>858-8</v>
      </c>
      <c r="I41" s="31" t="str">
        <f t="shared" si="10"/>
        <v>858-9</v>
      </c>
      <c r="J41" s="31" t="str">
        <f t="shared" si="11"/>
        <v>858-10</v>
      </c>
      <c r="K41" s="31" t="str">
        <f t="shared" si="12"/>
        <v>858-11</v>
      </c>
      <c r="L41" s="31" t="str">
        <f t="shared" si="13"/>
        <v>858-12</v>
      </c>
      <c r="M41" s="31" t="str">
        <f t="shared" si="14"/>
        <v>858-13</v>
      </c>
      <c r="N41" s="31" t="str">
        <f t="shared" si="15"/>
        <v>858-14</v>
      </c>
      <c r="O41" s="31" t="str">
        <f t="shared" si="16"/>
        <v>858-15</v>
      </c>
      <c r="P41" s="31" t="str">
        <f t="shared" si="17"/>
        <v>858-16</v>
      </c>
      <c r="Q41" s="31" t="str">
        <f t="shared" si="18"/>
        <v>858-17</v>
      </c>
      <c r="R41" s="31" t="str">
        <f t="shared" si="19"/>
        <v>858-18</v>
      </c>
      <c r="S41" s="31" t="str">
        <f t="shared" si="20"/>
        <v>858-19</v>
      </c>
      <c r="T41" s="31" t="e">
        <f>CONCATENATE(Y41,"-",#REF!)</f>
        <v>#REF!</v>
      </c>
      <c r="U41" s="31" t="e">
        <f>CONCATENATE(Y41,"-",#REF!)</f>
        <v>#REF!</v>
      </c>
      <c r="V41" s="31" t="str">
        <f t="shared" si="21"/>
        <v>858-24</v>
      </c>
      <c r="W41" s="415" t="s">
        <v>357</v>
      </c>
      <c r="X41" s="414" t="s">
        <v>682</v>
      </c>
      <c r="Y41" s="430">
        <v>858</v>
      </c>
      <c r="Z41" s="425">
        <v>2</v>
      </c>
      <c r="AA41" s="425">
        <v>5</v>
      </c>
      <c r="AB41" s="425"/>
      <c r="AC41" s="425"/>
      <c r="AD41" s="425">
        <v>8466</v>
      </c>
      <c r="AE41" s="425"/>
      <c r="AF41" s="425">
        <v>83</v>
      </c>
      <c r="AG41" s="425">
        <v>4</v>
      </c>
      <c r="AH41" s="425">
        <v>2008</v>
      </c>
      <c r="AI41" s="425"/>
      <c r="AJ41" s="425"/>
      <c r="AK41" s="425"/>
      <c r="AL41" s="425">
        <v>1</v>
      </c>
      <c r="AM41" s="425">
        <v>2</v>
      </c>
      <c r="AN41" s="425">
        <v>159</v>
      </c>
      <c r="AO41" s="425">
        <v>4</v>
      </c>
      <c r="AP41" s="425">
        <v>7</v>
      </c>
      <c r="AQ41" s="425">
        <v>1</v>
      </c>
      <c r="AR41" s="425">
        <v>1</v>
      </c>
      <c r="AS41" s="425">
        <v>5</v>
      </c>
      <c r="AT41" s="425">
        <v>5</v>
      </c>
      <c r="AU41" s="425">
        <v>1</v>
      </c>
      <c r="AV41" s="425"/>
      <c r="AW41" s="425"/>
      <c r="AX41" s="425"/>
      <c r="AY41" s="425">
        <v>2</v>
      </c>
      <c r="AZ41" s="425">
        <v>9</v>
      </c>
      <c r="BA41" s="425"/>
      <c r="BB41" s="426"/>
      <c r="BC41" s="427">
        <v>10765</v>
      </c>
    </row>
    <row r="42" spans="1:55">
      <c r="A42" s="31" t="str">
        <f t="shared" si="2"/>
        <v>885-1</v>
      </c>
      <c r="B42" s="31" t="str">
        <f t="shared" si="3"/>
        <v>885-2</v>
      </c>
      <c r="C42" s="31" t="str">
        <f t="shared" si="4"/>
        <v>885-3</v>
      </c>
      <c r="D42" s="31" t="str">
        <f t="shared" si="5"/>
        <v>885-4</v>
      </c>
      <c r="E42" s="31" t="str">
        <f t="shared" si="6"/>
        <v>885-5</v>
      </c>
      <c r="F42" s="31" t="str">
        <f t="shared" si="7"/>
        <v>885-6</v>
      </c>
      <c r="G42" s="31" t="str">
        <f t="shared" si="8"/>
        <v>885-7</v>
      </c>
      <c r="H42" s="31" t="str">
        <f t="shared" si="9"/>
        <v>885-8</v>
      </c>
      <c r="I42" s="31" t="str">
        <f t="shared" si="10"/>
        <v>885-9</v>
      </c>
      <c r="J42" s="31" t="str">
        <f t="shared" si="11"/>
        <v>885-10</v>
      </c>
      <c r="K42" s="31" t="str">
        <f t="shared" si="12"/>
        <v>885-11</v>
      </c>
      <c r="L42" s="31" t="str">
        <f t="shared" si="13"/>
        <v>885-12</v>
      </c>
      <c r="M42" s="31" t="str">
        <f t="shared" si="14"/>
        <v>885-13</v>
      </c>
      <c r="N42" s="31" t="str">
        <f t="shared" si="15"/>
        <v>885-14</v>
      </c>
      <c r="O42" s="31" t="str">
        <f t="shared" si="16"/>
        <v>885-15</v>
      </c>
      <c r="P42" s="31" t="str">
        <f t="shared" si="17"/>
        <v>885-16</v>
      </c>
      <c r="Q42" s="31" t="str">
        <f t="shared" si="18"/>
        <v>885-17</v>
      </c>
      <c r="R42" s="31" t="str">
        <f t="shared" si="19"/>
        <v>885-18</v>
      </c>
      <c r="S42" s="31" t="str">
        <f t="shared" si="20"/>
        <v>885-19</v>
      </c>
      <c r="T42" s="31" t="e">
        <f>CONCATENATE(Y42,"-",#REF!)</f>
        <v>#REF!</v>
      </c>
      <c r="U42" s="31" t="e">
        <f>CONCATENATE(Y42,"-",#REF!)</f>
        <v>#REF!</v>
      </c>
      <c r="V42" s="31" t="str">
        <f t="shared" si="21"/>
        <v>885-24</v>
      </c>
      <c r="W42" s="415" t="s">
        <v>359</v>
      </c>
      <c r="X42" s="414" t="s">
        <v>682</v>
      </c>
      <c r="Y42" s="430">
        <v>885</v>
      </c>
      <c r="Z42" s="425">
        <v>2</v>
      </c>
      <c r="AA42" s="425">
        <v>3</v>
      </c>
      <c r="AB42" s="425"/>
      <c r="AC42" s="425"/>
      <c r="AD42" s="425">
        <v>4519</v>
      </c>
      <c r="AE42" s="425"/>
      <c r="AF42" s="425">
        <v>7</v>
      </c>
      <c r="AG42" s="425">
        <v>1</v>
      </c>
      <c r="AH42" s="425">
        <v>747</v>
      </c>
      <c r="AI42" s="425"/>
      <c r="AJ42" s="425"/>
      <c r="AK42" s="425"/>
      <c r="AL42" s="425"/>
      <c r="AM42" s="425"/>
      <c r="AN42" s="425">
        <v>36</v>
      </c>
      <c r="AO42" s="425">
        <v>1</v>
      </c>
      <c r="AP42" s="425">
        <v>1</v>
      </c>
      <c r="AQ42" s="425"/>
      <c r="AR42" s="425">
        <v>1</v>
      </c>
      <c r="AS42" s="425">
        <v>2</v>
      </c>
      <c r="AT42" s="425">
        <v>2</v>
      </c>
      <c r="AU42" s="425">
        <v>1</v>
      </c>
      <c r="AV42" s="425"/>
      <c r="AW42" s="425"/>
      <c r="AX42" s="425"/>
      <c r="AY42" s="425"/>
      <c r="AZ42" s="425">
        <v>31</v>
      </c>
      <c r="BA42" s="425"/>
      <c r="BB42" s="426"/>
      <c r="BC42" s="427">
        <v>5354</v>
      </c>
    </row>
    <row r="43" spans="1:55">
      <c r="A43" s="31" t="str">
        <f t="shared" si="2"/>
        <v>890-1</v>
      </c>
      <c r="B43" s="31" t="str">
        <f t="shared" si="3"/>
        <v>890-2</v>
      </c>
      <c r="C43" s="31" t="str">
        <f t="shared" si="4"/>
        <v>890-3</v>
      </c>
      <c r="D43" s="31" t="str">
        <f t="shared" si="5"/>
        <v>890-4</v>
      </c>
      <c r="E43" s="31" t="str">
        <f t="shared" si="6"/>
        <v>890-5</v>
      </c>
      <c r="F43" s="31" t="str">
        <f t="shared" si="7"/>
        <v>890-6</v>
      </c>
      <c r="G43" s="31" t="str">
        <f t="shared" si="8"/>
        <v>890-7</v>
      </c>
      <c r="H43" s="31" t="str">
        <f t="shared" si="9"/>
        <v>890-8</v>
      </c>
      <c r="I43" s="31" t="str">
        <f t="shared" si="10"/>
        <v>890-9</v>
      </c>
      <c r="J43" s="31" t="str">
        <f t="shared" si="11"/>
        <v>890-10</v>
      </c>
      <c r="K43" s="31" t="str">
        <f t="shared" si="12"/>
        <v>890-11</v>
      </c>
      <c r="L43" s="31" t="str">
        <f t="shared" si="13"/>
        <v>890-12</v>
      </c>
      <c r="M43" s="31" t="str">
        <f t="shared" si="14"/>
        <v>890-13</v>
      </c>
      <c r="N43" s="31" t="str">
        <f t="shared" si="15"/>
        <v>890-14</v>
      </c>
      <c r="O43" s="31" t="str">
        <f t="shared" si="16"/>
        <v>890-15</v>
      </c>
      <c r="P43" s="31" t="str">
        <f t="shared" si="17"/>
        <v>890-16</v>
      </c>
      <c r="Q43" s="31" t="str">
        <f t="shared" si="18"/>
        <v>890-17</v>
      </c>
      <c r="R43" s="31" t="str">
        <f t="shared" si="19"/>
        <v>890-18</v>
      </c>
      <c r="S43" s="31" t="str">
        <f t="shared" si="20"/>
        <v>890-19</v>
      </c>
      <c r="T43" s="31" t="e">
        <f>CONCATENATE(Y43,"-",#REF!)</f>
        <v>#REF!</v>
      </c>
      <c r="U43" s="31" t="e">
        <f>CONCATENATE(Y43,"-",#REF!)</f>
        <v>#REF!</v>
      </c>
      <c r="V43" s="31" t="str">
        <f t="shared" si="21"/>
        <v>890-24</v>
      </c>
      <c r="W43" s="571" t="s">
        <v>361</v>
      </c>
      <c r="X43" s="572" t="s">
        <v>682</v>
      </c>
      <c r="Y43" s="573">
        <v>890</v>
      </c>
      <c r="Z43" s="574">
        <v>3</v>
      </c>
      <c r="AA43" s="574">
        <v>29</v>
      </c>
      <c r="AB43" s="574">
        <v>1</v>
      </c>
      <c r="AC43" s="574"/>
      <c r="AD43" s="574">
        <v>11023</v>
      </c>
      <c r="AE43" s="574">
        <v>2</v>
      </c>
      <c r="AF43" s="574">
        <v>45</v>
      </c>
      <c r="AG43" s="574">
        <v>16</v>
      </c>
      <c r="AH43" s="574">
        <v>2972</v>
      </c>
      <c r="AI43" s="574">
        <v>4</v>
      </c>
      <c r="AJ43" s="574"/>
      <c r="AK43" s="574"/>
      <c r="AL43" s="574"/>
      <c r="AM43" s="574">
        <v>5</v>
      </c>
      <c r="AN43" s="574">
        <v>683</v>
      </c>
      <c r="AO43" s="574">
        <v>10</v>
      </c>
      <c r="AP43" s="574"/>
      <c r="AQ43" s="574"/>
      <c r="AR43" s="574"/>
      <c r="AS43" s="574">
        <v>11</v>
      </c>
      <c r="AT43" s="574">
        <v>13</v>
      </c>
      <c r="AU43" s="574">
        <v>2</v>
      </c>
      <c r="AV43" s="574"/>
      <c r="AW43" s="574">
        <v>6</v>
      </c>
      <c r="AX43" s="574"/>
      <c r="AY43" s="574">
        <v>9</v>
      </c>
      <c r="AZ43" s="574">
        <v>22</v>
      </c>
      <c r="BA43" s="574"/>
      <c r="BB43" s="575"/>
      <c r="BC43" s="576">
        <v>14856</v>
      </c>
    </row>
    <row r="44" spans="1:55" s="32" customFormat="1" ht="20.100000000000001" customHeight="1">
      <c r="A44" s="32" t="str">
        <f t="shared" si="2"/>
        <v>-1</v>
      </c>
      <c r="B44" s="32" t="str">
        <f t="shared" si="3"/>
        <v>-2</v>
      </c>
      <c r="C44" s="32" t="str">
        <f t="shared" si="4"/>
        <v>-3</v>
      </c>
      <c r="D44" s="32" t="str">
        <f t="shared" si="5"/>
        <v>-4</v>
      </c>
      <c r="E44" s="32" t="str">
        <f t="shared" si="6"/>
        <v>-5</v>
      </c>
      <c r="F44" s="32" t="str">
        <f t="shared" si="7"/>
        <v>-6</v>
      </c>
      <c r="G44" s="32" t="str">
        <f t="shared" si="8"/>
        <v>-7</v>
      </c>
      <c r="H44" s="32" t="str">
        <f t="shared" si="9"/>
        <v>-8</v>
      </c>
      <c r="I44" s="32" t="str">
        <f t="shared" si="10"/>
        <v>-9</v>
      </c>
      <c r="J44" s="32" t="str">
        <f t="shared" si="11"/>
        <v>-10</v>
      </c>
      <c r="K44" s="32" t="str">
        <f t="shared" si="12"/>
        <v>-11</v>
      </c>
      <c r="L44" s="32" t="str">
        <f t="shared" si="13"/>
        <v>-12</v>
      </c>
      <c r="M44" s="32" t="str">
        <f t="shared" si="14"/>
        <v>-13</v>
      </c>
      <c r="N44" s="32" t="str">
        <f t="shared" si="15"/>
        <v>-14</v>
      </c>
      <c r="O44" s="32" t="str">
        <f t="shared" si="16"/>
        <v>-15</v>
      </c>
      <c r="P44" s="32" t="str">
        <f t="shared" si="17"/>
        <v>-16</v>
      </c>
      <c r="Q44" s="32" t="str">
        <f t="shared" si="18"/>
        <v>-17</v>
      </c>
      <c r="R44" s="32" t="str">
        <f t="shared" si="19"/>
        <v>-18</v>
      </c>
      <c r="S44" s="32" t="str">
        <f t="shared" si="20"/>
        <v>-19</v>
      </c>
      <c r="T44" s="32" t="e">
        <f>CONCATENATE(Y44,"-",#REF!)</f>
        <v>#REF!</v>
      </c>
      <c r="U44" s="32" t="e">
        <f>CONCATENATE(Y44,"-",#REF!)</f>
        <v>#REF!</v>
      </c>
      <c r="V44" s="32" t="str">
        <f t="shared" si="21"/>
        <v>-24</v>
      </c>
      <c r="W44" s="1038" t="s">
        <v>716</v>
      </c>
      <c r="X44" s="1038"/>
      <c r="Y44" s="94"/>
      <c r="Z44" s="334">
        <v>59</v>
      </c>
      <c r="AA44" s="334">
        <v>159</v>
      </c>
      <c r="AB44" s="334">
        <v>4</v>
      </c>
      <c r="AC44" s="334">
        <v>21</v>
      </c>
      <c r="AD44" s="334">
        <v>86243</v>
      </c>
      <c r="AE44" s="334">
        <v>4</v>
      </c>
      <c r="AF44" s="334">
        <v>153</v>
      </c>
      <c r="AG44" s="334">
        <v>191</v>
      </c>
      <c r="AH44" s="334">
        <v>45437</v>
      </c>
      <c r="AI44" s="334">
        <v>11</v>
      </c>
      <c r="AJ44" s="334">
        <v>12</v>
      </c>
      <c r="AK44" s="334">
        <v>1</v>
      </c>
      <c r="AL44" s="334">
        <v>8</v>
      </c>
      <c r="AM44" s="334">
        <v>12</v>
      </c>
      <c r="AN44" s="334">
        <v>3268</v>
      </c>
      <c r="AO44" s="334">
        <v>81</v>
      </c>
      <c r="AP44" s="334">
        <v>8908</v>
      </c>
      <c r="AQ44" s="334">
        <v>4</v>
      </c>
      <c r="AR44" s="334">
        <v>12</v>
      </c>
      <c r="AS44" s="334">
        <v>53</v>
      </c>
      <c r="AT44" s="334">
        <v>32</v>
      </c>
      <c r="AU44" s="334">
        <v>38</v>
      </c>
      <c r="AV44" s="334">
        <v>1</v>
      </c>
      <c r="AW44" s="334">
        <v>25</v>
      </c>
      <c r="AX44" s="334"/>
      <c r="AY44" s="334">
        <v>136</v>
      </c>
      <c r="AZ44" s="334">
        <v>188</v>
      </c>
      <c r="BA44" s="334"/>
      <c r="BB44" s="334"/>
      <c r="BC44" s="95">
        <v>145061</v>
      </c>
    </row>
    <row r="45" spans="1:55">
      <c r="A45" s="31" t="str">
        <f t="shared" si="2"/>
        <v>4-1</v>
      </c>
      <c r="B45" s="31" t="str">
        <f t="shared" si="3"/>
        <v>4-2</v>
      </c>
      <c r="C45" s="31" t="str">
        <f t="shared" si="4"/>
        <v>4-3</v>
      </c>
      <c r="D45" s="31" t="str">
        <f t="shared" si="5"/>
        <v>4-4</v>
      </c>
      <c r="E45" s="31" t="str">
        <f t="shared" si="6"/>
        <v>4-5</v>
      </c>
      <c r="F45" s="31" t="str">
        <f t="shared" si="7"/>
        <v>4-6</v>
      </c>
      <c r="G45" s="31" t="str">
        <f t="shared" si="8"/>
        <v>4-7</v>
      </c>
      <c r="H45" s="31" t="str">
        <f t="shared" si="9"/>
        <v>4-8</v>
      </c>
      <c r="I45" s="31" t="str">
        <f t="shared" si="10"/>
        <v>4-9</v>
      </c>
      <c r="J45" s="31" t="str">
        <f t="shared" si="11"/>
        <v>4-10</v>
      </c>
      <c r="K45" s="31" t="str">
        <f t="shared" si="12"/>
        <v>4-11</v>
      </c>
      <c r="L45" s="31" t="str">
        <f t="shared" si="13"/>
        <v>4-12</v>
      </c>
      <c r="M45" s="31" t="str">
        <f t="shared" si="14"/>
        <v>4-13</v>
      </c>
      <c r="N45" s="31" t="str">
        <f t="shared" si="15"/>
        <v>4-14</v>
      </c>
      <c r="O45" s="31" t="str">
        <f t="shared" si="16"/>
        <v>4-15</v>
      </c>
      <c r="P45" s="31" t="str">
        <f t="shared" si="17"/>
        <v>4-16</v>
      </c>
      <c r="Q45" s="31" t="str">
        <f t="shared" si="18"/>
        <v>4-17</v>
      </c>
      <c r="R45" s="31" t="str">
        <f t="shared" si="19"/>
        <v>4-18</v>
      </c>
      <c r="S45" s="31" t="str">
        <f t="shared" si="20"/>
        <v>4-19</v>
      </c>
      <c r="T45" s="31" t="e">
        <f>CONCATENATE(Y45,"-",#REF!)</f>
        <v>#REF!</v>
      </c>
      <c r="U45" s="31" t="e">
        <f>CONCATENATE(Y45,"-",#REF!)</f>
        <v>#REF!</v>
      </c>
      <c r="V45" s="31" t="str">
        <f t="shared" si="21"/>
        <v>4-24</v>
      </c>
      <c r="W45" s="580" t="s">
        <v>299</v>
      </c>
      <c r="X45" s="581" t="s">
        <v>519</v>
      </c>
      <c r="Y45" s="582">
        <v>4</v>
      </c>
      <c r="Z45" s="583"/>
      <c r="AA45" s="583"/>
      <c r="AB45" s="583"/>
      <c r="AC45" s="583"/>
      <c r="AD45" s="583">
        <v>829</v>
      </c>
      <c r="AE45" s="583"/>
      <c r="AF45" s="583"/>
      <c r="AG45" s="583"/>
      <c r="AH45" s="583">
        <v>568</v>
      </c>
      <c r="AI45" s="583"/>
      <c r="AJ45" s="583"/>
      <c r="AK45" s="583"/>
      <c r="AL45" s="583">
        <v>1</v>
      </c>
      <c r="AM45" s="583"/>
      <c r="AN45" s="583">
        <v>1</v>
      </c>
      <c r="AO45" s="583"/>
      <c r="AP45" s="583"/>
      <c r="AQ45" s="583"/>
      <c r="AR45" s="583"/>
      <c r="AS45" s="583">
        <v>1</v>
      </c>
      <c r="AT45" s="583"/>
      <c r="AU45" s="583"/>
      <c r="AV45" s="583"/>
      <c r="AW45" s="583"/>
      <c r="AX45" s="583"/>
      <c r="AY45" s="583"/>
      <c r="AZ45" s="583">
        <v>1</v>
      </c>
      <c r="BA45" s="583"/>
      <c r="BB45" s="584"/>
      <c r="BC45" s="585">
        <v>1401</v>
      </c>
    </row>
    <row r="46" spans="1:55">
      <c r="A46" s="31" t="str">
        <f t="shared" si="2"/>
        <v>42-1</v>
      </c>
      <c r="B46" s="31" t="str">
        <f t="shared" si="3"/>
        <v>42-2</v>
      </c>
      <c r="C46" s="31" t="str">
        <f t="shared" si="4"/>
        <v>42-3</v>
      </c>
      <c r="D46" s="31" t="str">
        <f t="shared" si="5"/>
        <v>42-4</v>
      </c>
      <c r="E46" s="31" t="str">
        <f t="shared" si="6"/>
        <v>42-5</v>
      </c>
      <c r="F46" s="31" t="str">
        <f t="shared" si="7"/>
        <v>42-6</v>
      </c>
      <c r="G46" s="31" t="str">
        <f t="shared" si="8"/>
        <v>42-7</v>
      </c>
      <c r="H46" s="31" t="str">
        <f t="shared" si="9"/>
        <v>42-8</v>
      </c>
      <c r="I46" s="31" t="str">
        <f t="shared" si="10"/>
        <v>42-9</v>
      </c>
      <c r="J46" s="31" t="str">
        <f t="shared" si="11"/>
        <v>42-10</v>
      </c>
      <c r="K46" s="31" t="str">
        <f t="shared" si="12"/>
        <v>42-11</v>
      </c>
      <c r="L46" s="31" t="str">
        <f t="shared" si="13"/>
        <v>42-12</v>
      </c>
      <c r="M46" s="31" t="str">
        <f t="shared" si="14"/>
        <v>42-13</v>
      </c>
      <c r="N46" s="31" t="str">
        <f t="shared" si="15"/>
        <v>42-14</v>
      </c>
      <c r="O46" s="31" t="str">
        <f t="shared" si="16"/>
        <v>42-15</v>
      </c>
      <c r="P46" s="31" t="str">
        <f t="shared" si="17"/>
        <v>42-16</v>
      </c>
      <c r="Q46" s="31" t="str">
        <f t="shared" si="18"/>
        <v>42-17</v>
      </c>
      <c r="R46" s="31" t="str">
        <f t="shared" si="19"/>
        <v>42-18</v>
      </c>
      <c r="S46" s="31" t="str">
        <f t="shared" si="20"/>
        <v>42-19</v>
      </c>
      <c r="T46" s="31" t="e">
        <f>CONCATENATE(Y46,"-",#REF!)</f>
        <v>#REF!</v>
      </c>
      <c r="U46" s="31" t="e">
        <f>CONCATENATE(Y46,"-",#REF!)</f>
        <v>#REF!</v>
      </c>
      <c r="V46" s="31" t="str">
        <f t="shared" si="21"/>
        <v>42-24</v>
      </c>
      <c r="W46" s="422" t="s">
        <v>366</v>
      </c>
      <c r="X46" s="414" t="s">
        <v>519</v>
      </c>
      <c r="Y46" s="430">
        <v>42</v>
      </c>
      <c r="Z46" s="425">
        <v>8</v>
      </c>
      <c r="AA46" s="425">
        <v>54</v>
      </c>
      <c r="AB46" s="425"/>
      <c r="AC46" s="425">
        <v>4</v>
      </c>
      <c r="AD46" s="425">
        <v>13957</v>
      </c>
      <c r="AE46" s="425"/>
      <c r="AF46" s="425">
        <v>31</v>
      </c>
      <c r="AG46" s="425">
        <v>9</v>
      </c>
      <c r="AH46" s="425">
        <v>2197</v>
      </c>
      <c r="AI46" s="425">
        <v>2</v>
      </c>
      <c r="AJ46" s="425">
        <v>1</v>
      </c>
      <c r="AK46" s="425"/>
      <c r="AL46" s="425"/>
      <c r="AM46" s="425"/>
      <c r="AN46" s="425">
        <v>736</v>
      </c>
      <c r="AO46" s="425">
        <v>31</v>
      </c>
      <c r="AP46" s="425">
        <v>3</v>
      </c>
      <c r="AQ46" s="425">
        <v>2</v>
      </c>
      <c r="AR46" s="425"/>
      <c r="AS46" s="425">
        <v>14</v>
      </c>
      <c r="AT46" s="425">
        <v>11</v>
      </c>
      <c r="AU46" s="425">
        <v>7</v>
      </c>
      <c r="AV46" s="425">
        <v>1</v>
      </c>
      <c r="AW46" s="425">
        <v>3</v>
      </c>
      <c r="AX46" s="425"/>
      <c r="AY46" s="425">
        <v>19</v>
      </c>
      <c r="AZ46" s="425">
        <v>25</v>
      </c>
      <c r="BA46" s="425"/>
      <c r="BB46" s="426"/>
      <c r="BC46" s="427">
        <v>17115</v>
      </c>
    </row>
    <row r="47" spans="1:55">
      <c r="A47" s="31" t="str">
        <f t="shared" si="2"/>
        <v>44-1</v>
      </c>
      <c r="B47" s="31" t="str">
        <f t="shared" si="3"/>
        <v>44-2</v>
      </c>
      <c r="C47" s="31" t="str">
        <f t="shared" si="4"/>
        <v>44-3</v>
      </c>
      <c r="D47" s="31" t="str">
        <f t="shared" si="5"/>
        <v>44-4</v>
      </c>
      <c r="E47" s="31" t="str">
        <f t="shared" si="6"/>
        <v>44-5</v>
      </c>
      <c r="F47" s="31" t="str">
        <f t="shared" si="7"/>
        <v>44-6</v>
      </c>
      <c r="G47" s="31" t="str">
        <f t="shared" si="8"/>
        <v>44-7</v>
      </c>
      <c r="H47" s="31" t="str">
        <f t="shared" si="9"/>
        <v>44-8</v>
      </c>
      <c r="I47" s="31" t="str">
        <f t="shared" si="10"/>
        <v>44-9</v>
      </c>
      <c r="J47" s="31" t="str">
        <f t="shared" si="11"/>
        <v>44-10</v>
      </c>
      <c r="K47" s="31" t="str">
        <f t="shared" si="12"/>
        <v>44-11</v>
      </c>
      <c r="L47" s="31" t="str">
        <f t="shared" si="13"/>
        <v>44-12</v>
      </c>
      <c r="M47" s="31" t="str">
        <f t="shared" si="14"/>
        <v>44-13</v>
      </c>
      <c r="N47" s="31" t="str">
        <f t="shared" si="15"/>
        <v>44-14</v>
      </c>
      <c r="O47" s="31" t="str">
        <f t="shared" si="16"/>
        <v>44-15</v>
      </c>
      <c r="P47" s="31" t="str">
        <f t="shared" si="17"/>
        <v>44-16</v>
      </c>
      <c r="Q47" s="31" t="str">
        <f t="shared" si="18"/>
        <v>44-17</v>
      </c>
      <c r="R47" s="31" t="str">
        <f t="shared" si="19"/>
        <v>44-18</v>
      </c>
      <c r="S47" s="31" t="str">
        <f t="shared" si="20"/>
        <v>44-19</v>
      </c>
      <c r="T47" s="31" t="e">
        <f>CONCATENATE(Y47,"-",#REF!)</f>
        <v>#REF!</v>
      </c>
      <c r="U47" s="31" t="e">
        <f>CONCATENATE(Y47,"-",#REF!)</f>
        <v>#REF!</v>
      </c>
      <c r="V47" s="31" t="str">
        <f t="shared" si="21"/>
        <v>44-24</v>
      </c>
      <c r="W47" s="415" t="s">
        <v>315</v>
      </c>
      <c r="X47" s="414" t="s">
        <v>519</v>
      </c>
      <c r="Y47" s="430">
        <v>44</v>
      </c>
      <c r="Z47" s="425"/>
      <c r="AA47" s="425">
        <v>8</v>
      </c>
      <c r="AB47" s="425"/>
      <c r="AC47" s="425"/>
      <c r="AD47" s="425">
        <v>3677</v>
      </c>
      <c r="AE47" s="425"/>
      <c r="AF47" s="425"/>
      <c r="AG47" s="425">
        <v>3</v>
      </c>
      <c r="AH47" s="425">
        <v>1776</v>
      </c>
      <c r="AI47" s="425"/>
      <c r="AJ47" s="425">
        <v>2</v>
      </c>
      <c r="AK47" s="425"/>
      <c r="AL47" s="425"/>
      <c r="AM47" s="425">
        <v>1</v>
      </c>
      <c r="AN47" s="425"/>
      <c r="AO47" s="425"/>
      <c r="AP47" s="425">
        <v>2</v>
      </c>
      <c r="AQ47" s="425"/>
      <c r="AR47" s="425"/>
      <c r="AS47" s="425">
        <v>2</v>
      </c>
      <c r="AT47" s="425">
        <v>1</v>
      </c>
      <c r="AU47" s="425">
        <v>1</v>
      </c>
      <c r="AV47" s="425"/>
      <c r="AW47" s="425"/>
      <c r="AX47" s="425"/>
      <c r="AY47" s="425">
        <v>1</v>
      </c>
      <c r="AZ47" s="425">
        <v>13</v>
      </c>
      <c r="BA47" s="425"/>
      <c r="BB47" s="426"/>
      <c r="BC47" s="427">
        <v>5487</v>
      </c>
    </row>
    <row r="48" spans="1:55">
      <c r="A48" s="31" t="str">
        <f t="shared" si="2"/>
        <v>59-1</v>
      </c>
      <c r="B48" s="31" t="str">
        <f t="shared" si="3"/>
        <v>59-2</v>
      </c>
      <c r="C48" s="31" t="str">
        <f t="shared" si="4"/>
        <v>59-3</v>
      </c>
      <c r="D48" s="31" t="str">
        <f t="shared" si="5"/>
        <v>59-4</v>
      </c>
      <c r="E48" s="31" t="str">
        <f t="shared" si="6"/>
        <v>59-5</v>
      </c>
      <c r="F48" s="31" t="str">
        <f t="shared" si="7"/>
        <v>59-6</v>
      </c>
      <c r="G48" s="31" t="str">
        <f t="shared" si="8"/>
        <v>59-7</v>
      </c>
      <c r="H48" s="31" t="str">
        <f t="shared" si="9"/>
        <v>59-8</v>
      </c>
      <c r="I48" s="31" t="str">
        <f t="shared" si="10"/>
        <v>59-9</v>
      </c>
      <c r="J48" s="31" t="str">
        <f t="shared" si="11"/>
        <v>59-10</v>
      </c>
      <c r="K48" s="31" t="str">
        <f t="shared" si="12"/>
        <v>59-11</v>
      </c>
      <c r="L48" s="31" t="str">
        <f t="shared" si="13"/>
        <v>59-12</v>
      </c>
      <c r="M48" s="31" t="str">
        <f t="shared" si="14"/>
        <v>59-13</v>
      </c>
      <c r="N48" s="31" t="str">
        <f t="shared" si="15"/>
        <v>59-14</v>
      </c>
      <c r="O48" s="31" t="str">
        <f t="shared" si="16"/>
        <v>59-15</v>
      </c>
      <c r="P48" s="31" t="str">
        <f t="shared" si="17"/>
        <v>59-16</v>
      </c>
      <c r="Q48" s="31" t="str">
        <f t="shared" si="18"/>
        <v>59-17</v>
      </c>
      <c r="R48" s="31" t="str">
        <f t="shared" si="19"/>
        <v>59-18</v>
      </c>
      <c r="S48" s="31" t="str">
        <f t="shared" si="20"/>
        <v>59-19</v>
      </c>
      <c r="T48" s="31" t="e">
        <f>CONCATENATE(Y48,"-",#REF!)</f>
        <v>#REF!</v>
      </c>
      <c r="U48" s="31" t="e">
        <f>CONCATENATE(Y48,"-",#REF!)</f>
        <v>#REF!</v>
      </c>
      <c r="V48" s="31" t="str">
        <f t="shared" si="21"/>
        <v>59-24</v>
      </c>
      <c r="W48" s="415" t="s">
        <v>323</v>
      </c>
      <c r="X48" s="414" t="s">
        <v>519</v>
      </c>
      <c r="Y48" s="430">
        <v>59</v>
      </c>
      <c r="Z48" s="425">
        <v>2</v>
      </c>
      <c r="AA48" s="425">
        <v>2</v>
      </c>
      <c r="AB48" s="425"/>
      <c r="AC48" s="425"/>
      <c r="AD48" s="425">
        <v>2416</v>
      </c>
      <c r="AE48" s="425">
        <v>1</v>
      </c>
      <c r="AF48" s="425">
        <v>1</v>
      </c>
      <c r="AG48" s="425">
        <v>1</v>
      </c>
      <c r="AH48" s="425">
        <v>318</v>
      </c>
      <c r="AI48" s="425"/>
      <c r="AJ48" s="425"/>
      <c r="AK48" s="425"/>
      <c r="AL48" s="425"/>
      <c r="AM48" s="425"/>
      <c r="AN48" s="425"/>
      <c r="AO48" s="425">
        <v>1</v>
      </c>
      <c r="AP48" s="425"/>
      <c r="AQ48" s="425"/>
      <c r="AR48" s="425"/>
      <c r="AS48" s="425">
        <v>4</v>
      </c>
      <c r="AT48" s="425"/>
      <c r="AU48" s="425"/>
      <c r="AV48" s="425"/>
      <c r="AW48" s="425">
        <v>4</v>
      </c>
      <c r="AX48" s="425"/>
      <c r="AY48" s="425">
        <v>2</v>
      </c>
      <c r="AZ48" s="425">
        <v>2</v>
      </c>
      <c r="BA48" s="425"/>
      <c r="BB48" s="426"/>
      <c r="BC48" s="427">
        <v>2754</v>
      </c>
    </row>
    <row r="49" spans="1:55">
      <c r="A49" s="31" t="str">
        <f t="shared" si="2"/>
        <v>113-1</v>
      </c>
      <c r="B49" s="31" t="str">
        <f t="shared" si="3"/>
        <v>113-2</v>
      </c>
      <c r="C49" s="31" t="str">
        <f t="shared" si="4"/>
        <v>113-3</v>
      </c>
      <c r="D49" s="31" t="str">
        <f t="shared" si="5"/>
        <v>113-4</v>
      </c>
      <c r="E49" s="31" t="str">
        <f t="shared" si="6"/>
        <v>113-5</v>
      </c>
      <c r="F49" s="31" t="str">
        <f t="shared" si="7"/>
        <v>113-6</v>
      </c>
      <c r="G49" s="31" t="str">
        <f t="shared" si="8"/>
        <v>113-7</v>
      </c>
      <c r="H49" s="31" t="str">
        <f t="shared" si="9"/>
        <v>113-8</v>
      </c>
      <c r="I49" s="31" t="str">
        <f t="shared" si="10"/>
        <v>113-9</v>
      </c>
      <c r="J49" s="31" t="str">
        <f t="shared" si="11"/>
        <v>113-10</v>
      </c>
      <c r="K49" s="31" t="str">
        <f t="shared" si="12"/>
        <v>113-11</v>
      </c>
      <c r="L49" s="31" t="str">
        <f t="shared" si="13"/>
        <v>113-12</v>
      </c>
      <c r="M49" s="31" t="str">
        <f t="shared" si="14"/>
        <v>113-13</v>
      </c>
      <c r="N49" s="31" t="str">
        <f t="shared" si="15"/>
        <v>113-14</v>
      </c>
      <c r="O49" s="31" t="str">
        <f t="shared" si="16"/>
        <v>113-15</v>
      </c>
      <c r="P49" s="31" t="str">
        <f t="shared" si="17"/>
        <v>113-16</v>
      </c>
      <c r="Q49" s="31" t="str">
        <f t="shared" si="18"/>
        <v>113-17</v>
      </c>
      <c r="R49" s="31" t="str">
        <f t="shared" si="19"/>
        <v>113-18</v>
      </c>
      <c r="S49" s="31" t="str">
        <f t="shared" si="20"/>
        <v>113-19</v>
      </c>
      <c r="T49" s="31" t="e">
        <f>CONCATENATE(Y49,"-",#REF!)</f>
        <v>#REF!</v>
      </c>
      <c r="U49" s="31" t="e">
        <f>CONCATENATE(Y49,"-",#REF!)</f>
        <v>#REF!</v>
      </c>
      <c r="V49" s="31" t="str">
        <f t="shared" si="21"/>
        <v>113-24</v>
      </c>
      <c r="W49" s="415" t="s">
        <v>335</v>
      </c>
      <c r="X49" s="414" t="s">
        <v>519</v>
      </c>
      <c r="Y49" s="430">
        <v>113</v>
      </c>
      <c r="Z49" s="425">
        <v>3</v>
      </c>
      <c r="AA49" s="425">
        <v>3</v>
      </c>
      <c r="AB49" s="425"/>
      <c r="AC49" s="425"/>
      <c r="AD49" s="425">
        <v>4232</v>
      </c>
      <c r="AE49" s="425"/>
      <c r="AF49" s="425">
        <v>8</v>
      </c>
      <c r="AG49" s="425">
        <v>2</v>
      </c>
      <c r="AH49" s="425">
        <v>1540</v>
      </c>
      <c r="AI49" s="425">
        <v>2</v>
      </c>
      <c r="AJ49" s="425"/>
      <c r="AK49" s="425"/>
      <c r="AL49" s="425"/>
      <c r="AM49" s="425"/>
      <c r="AN49" s="425">
        <v>98</v>
      </c>
      <c r="AO49" s="425"/>
      <c r="AP49" s="425">
        <v>1</v>
      </c>
      <c r="AQ49" s="425"/>
      <c r="AR49" s="425"/>
      <c r="AS49" s="425">
        <v>1</v>
      </c>
      <c r="AT49" s="425"/>
      <c r="AU49" s="425"/>
      <c r="AV49" s="425"/>
      <c r="AW49" s="425">
        <v>1</v>
      </c>
      <c r="AX49" s="425"/>
      <c r="AY49" s="425">
        <v>2</v>
      </c>
      <c r="AZ49" s="425">
        <v>15</v>
      </c>
      <c r="BA49" s="425"/>
      <c r="BB49" s="426"/>
      <c r="BC49" s="427">
        <v>5908</v>
      </c>
    </row>
    <row r="50" spans="1:55">
      <c r="A50" s="31" t="str">
        <f t="shared" si="2"/>
        <v>125-1</v>
      </c>
      <c r="B50" s="31" t="str">
        <f t="shared" si="3"/>
        <v>125-2</v>
      </c>
      <c r="C50" s="31" t="str">
        <f t="shared" si="4"/>
        <v>125-3</v>
      </c>
      <c r="D50" s="31" t="str">
        <f t="shared" si="5"/>
        <v>125-4</v>
      </c>
      <c r="E50" s="31" t="str">
        <f t="shared" si="6"/>
        <v>125-5</v>
      </c>
      <c r="F50" s="31" t="str">
        <f t="shared" si="7"/>
        <v>125-6</v>
      </c>
      <c r="G50" s="31" t="str">
        <f t="shared" si="8"/>
        <v>125-7</v>
      </c>
      <c r="H50" s="31" t="str">
        <f t="shared" si="9"/>
        <v>125-8</v>
      </c>
      <c r="I50" s="31" t="str">
        <f t="shared" si="10"/>
        <v>125-9</v>
      </c>
      <c r="J50" s="31" t="str">
        <f t="shared" si="11"/>
        <v>125-10</v>
      </c>
      <c r="K50" s="31" t="str">
        <f t="shared" si="12"/>
        <v>125-11</v>
      </c>
      <c r="L50" s="31" t="str">
        <f t="shared" si="13"/>
        <v>125-12</v>
      </c>
      <c r="M50" s="31" t="str">
        <f t="shared" si="14"/>
        <v>125-13</v>
      </c>
      <c r="N50" s="31" t="str">
        <f t="shared" si="15"/>
        <v>125-14</v>
      </c>
      <c r="O50" s="31" t="str">
        <f t="shared" si="16"/>
        <v>125-15</v>
      </c>
      <c r="P50" s="31" t="str">
        <f t="shared" si="17"/>
        <v>125-16</v>
      </c>
      <c r="Q50" s="31" t="str">
        <f t="shared" si="18"/>
        <v>125-17</v>
      </c>
      <c r="R50" s="31" t="str">
        <f t="shared" si="19"/>
        <v>125-18</v>
      </c>
      <c r="S50" s="31" t="str">
        <f t="shared" si="20"/>
        <v>125-19</v>
      </c>
      <c r="T50" s="31" t="e">
        <f>CONCATENATE(Y50,"-",#REF!)</f>
        <v>#REF!</v>
      </c>
      <c r="U50" s="31" t="e">
        <f>CONCATENATE(Y50,"-",#REF!)</f>
        <v>#REF!</v>
      </c>
      <c r="V50" s="31" t="str">
        <f t="shared" si="21"/>
        <v>125-24</v>
      </c>
      <c r="W50" s="415" t="s">
        <v>338</v>
      </c>
      <c r="X50" s="414" t="s">
        <v>519</v>
      </c>
      <c r="Y50" s="430">
        <v>125</v>
      </c>
      <c r="Z50" s="425"/>
      <c r="AA50" s="425">
        <v>4</v>
      </c>
      <c r="AB50" s="425"/>
      <c r="AC50" s="425"/>
      <c r="AD50" s="425">
        <v>5383</v>
      </c>
      <c r="AE50" s="425"/>
      <c r="AF50" s="425"/>
      <c r="AG50" s="425">
        <v>1</v>
      </c>
      <c r="AH50" s="425">
        <v>1206</v>
      </c>
      <c r="AI50" s="425"/>
      <c r="AJ50" s="425">
        <v>1</v>
      </c>
      <c r="AK50" s="425"/>
      <c r="AL50" s="425"/>
      <c r="AM50" s="425"/>
      <c r="AN50" s="425">
        <v>2</v>
      </c>
      <c r="AO50" s="425"/>
      <c r="AP50" s="425"/>
      <c r="AQ50" s="425">
        <v>1</v>
      </c>
      <c r="AR50" s="425"/>
      <c r="AS50" s="425">
        <v>1</v>
      </c>
      <c r="AT50" s="425">
        <v>1</v>
      </c>
      <c r="AU50" s="425">
        <v>1</v>
      </c>
      <c r="AV50" s="425"/>
      <c r="AW50" s="425"/>
      <c r="AX50" s="425"/>
      <c r="AY50" s="425">
        <v>3</v>
      </c>
      <c r="AZ50" s="425"/>
      <c r="BA50" s="425"/>
      <c r="BB50" s="426"/>
      <c r="BC50" s="427">
        <v>6604</v>
      </c>
    </row>
    <row r="51" spans="1:55">
      <c r="A51" s="31" t="str">
        <f t="shared" si="2"/>
        <v>138-1</v>
      </c>
      <c r="B51" s="31" t="str">
        <f t="shared" si="3"/>
        <v>138-2</v>
      </c>
      <c r="C51" s="31" t="str">
        <f t="shared" si="4"/>
        <v>138-3</v>
      </c>
      <c r="D51" s="31" t="str">
        <f t="shared" si="5"/>
        <v>138-4</v>
      </c>
      <c r="E51" s="31" t="str">
        <f t="shared" si="6"/>
        <v>138-5</v>
      </c>
      <c r="F51" s="31" t="str">
        <f t="shared" si="7"/>
        <v>138-6</v>
      </c>
      <c r="G51" s="31" t="str">
        <f t="shared" si="8"/>
        <v>138-7</v>
      </c>
      <c r="H51" s="31" t="str">
        <f t="shared" si="9"/>
        <v>138-8</v>
      </c>
      <c r="I51" s="31" t="str">
        <f t="shared" si="10"/>
        <v>138-9</v>
      </c>
      <c r="J51" s="31" t="str">
        <f t="shared" si="11"/>
        <v>138-10</v>
      </c>
      <c r="K51" s="31" t="str">
        <f t="shared" si="12"/>
        <v>138-11</v>
      </c>
      <c r="L51" s="31" t="str">
        <f t="shared" si="13"/>
        <v>138-12</v>
      </c>
      <c r="M51" s="31" t="str">
        <f t="shared" si="14"/>
        <v>138-13</v>
      </c>
      <c r="N51" s="31" t="str">
        <f t="shared" si="15"/>
        <v>138-14</v>
      </c>
      <c r="O51" s="31" t="str">
        <f t="shared" si="16"/>
        <v>138-15</v>
      </c>
      <c r="P51" s="31" t="str">
        <f t="shared" si="17"/>
        <v>138-16</v>
      </c>
      <c r="Q51" s="31" t="str">
        <f t="shared" si="18"/>
        <v>138-17</v>
      </c>
      <c r="R51" s="31" t="str">
        <f t="shared" si="19"/>
        <v>138-18</v>
      </c>
      <c r="S51" s="31" t="str">
        <f t="shared" si="20"/>
        <v>138-19</v>
      </c>
      <c r="T51" s="31" t="e">
        <f>CONCATENATE(Y51,"-",#REF!)</f>
        <v>#REF!</v>
      </c>
      <c r="U51" s="31" t="e">
        <f>CONCATENATE(Y51,"-",#REF!)</f>
        <v>#REF!</v>
      </c>
      <c r="V51" s="31" t="str">
        <f t="shared" si="21"/>
        <v>138-24</v>
      </c>
      <c r="W51" s="415" t="s">
        <v>344</v>
      </c>
      <c r="X51" s="414" t="s">
        <v>519</v>
      </c>
      <c r="Y51" s="430">
        <v>138</v>
      </c>
      <c r="Z51" s="425">
        <v>3</v>
      </c>
      <c r="AA51" s="425">
        <v>6</v>
      </c>
      <c r="AB51" s="425"/>
      <c r="AC51" s="425">
        <v>5</v>
      </c>
      <c r="AD51" s="425">
        <v>8935</v>
      </c>
      <c r="AE51" s="425"/>
      <c r="AF51" s="425">
        <v>42</v>
      </c>
      <c r="AG51" s="425">
        <v>2</v>
      </c>
      <c r="AH51" s="425">
        <v>1870</v>
      </c>
      <c r="AI51" s="425"/>
      <c r="AJ51" s="425">
        <v>4</v>
      </c>
      <c r="AK51" s="425">
        <v>1</v>
      </c>
      <c r="AL51" s="425">
        <v>3</v>
      </c>
      <c r="AM51" s="425">
        <v>2</v>
      </c>
      <c r="AN51" s="425">
        <v>10</v>
      </c>
      <c r="AO51" s="425">
        <v>17</v>
      </c>
      <c r="AP51" s="425">
        <v>8</v>
      </c>
      <c r="AQ51" s="425"/>
      <c r="AR51" s="425"/>
      <c r="AS51" s="425">
        <v>3</v>
      </c>
      <c r="AT51" s="425"/>
      <c r="AU51" s="425">
        <v>2</v>
      </c>
      <c r="AV51" s="425"/>
      <c r="AW51" s="425"/>
      <c r="AX51" s="425"/>
      <c r="AY51" s="425"/>
      <c r="AZ51" s="425">
        <v>13</v>
      </c>
      <c r="BA51" s="425"/>
      <c r="BB51" s="426"/>
      <c r="BC51" s="427">
        <v>10926</v>
      </c>
    </row>
    <row r="52" spans="1:55">
      <c r="A52" s="31" t="str">
        <f t="shared" si="2"/>
        <v>234-1</v>
      </c>
      <c r="B52" s="31" t="str">
        <f t="shared" si="3"/>
        <v>234-2</v>
      </c>
      <c r="C52" s="31" t="str">
        <f t="shared" si="4"/>
        <v>234-3</v>
      </c>
      <c r="D52" s="31" t="str">
        <f t="shared" si="5"/>
        <v>234-4</v>
      </c>
      <c r="E52" s="31" t="str">
        <f t="shared" si="6"/>
        <v>234-5</v>
      </c>
      <c r="F52" s="31" t="str">
        <f t="shared" si="7"/>
        <v>234-6</v>
      </c>
      <c r="G52" s="31" t="str">
        <f t="shared" si="8"/>
        <v>234-7</v>
      </c>
      <c r="H52" s="31" t="str">
        <f t="shared" si="9"/>
        <v>234-8</v>
      </c>
      <c r="I52" s="31" t="str">
        <f t="shared" si="10"/>
        <v>234-9</v>
      </c>
      <c r="J52" s="31" t="str">
        <f t="shared" si="11"/>
        <v>234-10</v>
      </c>
      <c r="K52" s="31" t="str">
        <f t="shared" si="12"/>
        <v>234-11</v>
      </c>
      <c r="L52" s="31" t="str">
        <f t="shared" si="13"/>
        <v>234-12</v>
      </c>
      <c r="M52" s="31" t="str">
        <f t="shared" si="14"/>
        <v>234-13</v>
      </c>
      <c r="N52" s="31" t="str">
        <f t="shared" si="15"/>
        <v>234-14</v>
      </c>
      <c r="O52" s="31" t="str">
        <f t="shared" si="16"/>
        <v>234-15</v>
      </c>
      <c r="P52" s="31" t="str">
        <f t="shared" si="17"/>
        <v>234-16</v>
      </c>
      <c r="Q52" s="31" t="str">
        <f t="shared" si="18"/>
        <v>234-17</v>
      </c>
      <c r="R52" s="31" t="str">
        <f t="shared" si="19"/>
        <v>234-18</v>
      </c>
      <c r="S52" s="31" t="str">
        <f t="shared" si="20"/>
        <v>234-19</v>
      </c>
      <c r="T52" s="31" t="e">
        <f>CONCATENATE(Y52,"-",#REF!)</f>
        <v>#REF!</v>
      </c>
      <c r="U52" s="31" t="e">
        <f>CONCATENATE(Y52,"-",#REF!)</f>
        <v>#REF!</v>
      </c>
      <c r="V52" s="31" t="str">
        <f t="shared" si="21"/>
        <v>234-24</v>
      </c>
      <c r="W52" s="415" t="s">
        <v>367</v>
      </c>
      <c r="X52" s="414" t="s">
        <v>519</v>
      </c>
      <c r="Y52" s="430">
        <v>234</v>
      </c>
      <c r="Z52" s="425">
        <v>3</v>
      </c>
      <c r="AA52" s="425">
        <v>19</v>
      </c>
      <c r="AB52" s="425">
        <v>3</v>
      </c>
      <c r="AC52" s="425"/>
      <c r="AD52" s="425">
        <v>3235</v>
      </c>
      <c r="AE52" s="425">
        <v>3</v>
      </c>
      <c r="AF52" s="425">
        <v>3</v>
      </c>
      <c r="AG52" s="425">
        <v>94</v>
      </c>
      <c r="AH52" s="425">
        <v>11542</v>
      </c>
      <c r="AI52" s="425"/>
      <c r="AJ52" s="425"/>
      <c r="AK52" s="425"/>
      <c r="AL52" s="425"/>
      <c r="AM52" s="425"/>
      <c r="AN52" s="425">
        <v>542</v>
      </c>
      <c r="AO52" s="425">
        <v>2</v>
      </c>
      <c r="AP52" s="425">
        <v>4247</v>
      </c>
      <c r="AQ52" s="425"/>
      <c r="AR52" s="425">
        <v>4</v>
      </c>
      <c r="AS52" s="425">
        <v>4</v>
      </c>
      <c r="AT52" s="425">
        <v>9</v>
      </c>
      <c r="AU52" s="425"/>
      <c r="AV52" s="425"/>
      <c r="AW52" s="425">
        <v>1</v>
      </c>
      <c r="AX52" s="425"/>
      <c r="AY52" s="425">
        <v>3</v>
      </c>
      <c r="AZ52" s="425">
        <v>18</v>
      </c>
      <c r="BA52" s="425"/>
      <c r="BB52" s="426"/>
      <c r="BC52" s="427">
        <v>19732</v>
      </c>
    </row>
    <row r="53" spans="1:55">
      <c r="A53" s="31" t="str">
        <f t="shared" si="2"/>
        <v>240-1</v>
      </c>
      <c r="B53" s="31" t="str">
        <f t="shared" si="3"/>
        <v>240-2</v>
      </c>
      <c r="C53" s="31" t="str">
        <f t="shared" si="4"/>
        <v>240-3</v>
      </c>
      <c r="D53" s="31" t="str">
        <f t="shared" si="5"/>
        <v>240-4</v>
      </c>
      <c r="E53" s="31" t="str">
        <f t="shared" si="6"/>
        <v>240-5</v>
      </c>
      <c r="F53" s="31" t="str">
        <f t="shared" si="7"/>
        <v>240-6</v>
      </c>
      <c r="G53" s="31" t="str">
        <f t="shared" si="8"/>
        <v>240-7</v>
      </c>
      <c r="H53" s="31" t="str">
        <f t="shared" si="9"/>
        <v>240-8</v>
      </c>
      <c r="I53" s="31" t="str">
        <f t="shared" si="10"/>
        <v>240-9</v>
      </c>
      <c r="J53" s="31" t="str">
        <f t="shared" si="11"/>
        <v>240-10</v>
      </c>
      <c r="K53" s="31" t="str">
        <f t="shared" si="12"/>
        <v>240-11</v>
      </c>
      <c r="L53" s="31" t="str">
        <f t="shared" si="13"/>
        <v>240-12</v>
      </c>
      <c r="M53" s="31" t="str">
        <f t="shared" si="14"/>
        <v>240-13</v>
      </c>
      <c r="N53" s="31" t="str">
        <f t="shared" si="15"/>
        <v>240-14</v>
      </c>
      <c r="O53" s="31" t="str">
        <f t="shared" si="16"/>
        <v>240-15</v>
      </c>
      <c r="P53" s="31" t="str">
        <f t="shared" si="17"/>
        <v>240-16</v>
      </c>
      <c r="Q53" s="31" t="str">
        <f t="shared" si="18"/>
        <v>240-17</v>
      </c>
      <c r="R53" s="31" t="str">
        <f t="shared" si="19"/>
        <v>240-18</v>
      </c>
      <c r="S53" s="31" t="str">
        <f t="shared" si="20"/>
        <v>240-19</v>
      </c>
      <c r="T53" s="31" t="e">
        <f>CONCATENATE(Y53,"-",#REF!)</f>
        <v>#REF!</v>
      </c>
      <c r="U53" s="31" t="e">
        <f>CONCATENATE(Y53,"-",#REF!)</f>
        <v>#REF!</v>
      </c>
      <c r="V53" s="31" t="str">
        <f t="shared" si="21"/>
        <v>240-24</v>
      </c>
      <c r="W53" s="415" t="s">
        <v>369</v>
      </c>
      <c r="X53" s="414" t="s">
        <v>519</v>
      </c>
      <c r="Y53" s="430">
        <v>240</v>
      </c>
      <c r="Z53" s="425"/>
      <c r="AA53" s="425">
        <v>2</v>
      </c>
      <c r="AB53" s="425"/>
      <c r="AC53" s="425">
        <v>4</v>
      </c>
      <c r="AD53" s="425">
        <v>6597</v>
      </c>
      <c r="AE53" s="425"/>
      <c r="AF53" s="425">
        <v>31</v>
      </c>
      <c r="AG53" s="425">
        <v>2</v>
      </c>
      <c r="AH53" s="425">
        <v>232</v>
      </c>
      <c r="AI53" s="425"/>
      <c r="AJ53" s="425">
        <v>2</v>
      </c>
      <c r="AK53" s="425"/>
      <c r="AL53" s="425"/>
      <c r="AM53" s="425">
        <v>5</v>
      </c>
      <c r="AN53" s="425">
        <v>13</v>
      </c>
      <c r="AO53" s="425">
        <v>2</v>
      </c>
      <c r="AP53" s="425"/>
      <c r="AQ53" s="425"/>
      <c r="AR53" s="425"/>
      <c r="AS53" s="425">
        <v>4</v>
      </c>
      <c r="AT53" s="425"/>
      <c r="AU53" s="425">
        <v>1</v>
      </c>
      <c r="AV53" s="425"/>
      <c r="AW53" s="425"/>
      <c r="AX53" s="425"/>
      <c r="AY53" s="425">
        <v>3</v>
      </c>
      <c r="AZ53" s="425">
        <v>5</v>
      </c>
      <c r="BA53" s="425"/>
      <c r="BB53" s="426"/>
      <c r="BC53" s="427">
        <v>6903</v>
      </c>
    </row>
    <row r="54" spans="1:55">
      <c r="A54" s="31" t="str">
        <f t="shared" si="2"/>
        <v>284-1</v>
      </c>
      <c r="B54" s="31" t="str">
        <f t="shared" si="3"/>
        <v>284-2</v>
      </c>
      <c r="C54" s="31" t="str">
        <f t="shared" si="4"/>
        <v>284-3</v>
      </c>
      <c r="D54" s="31" t="str">
        <f t="shared" si="5"/>
        <v>284-4</v>
      </c>
      <c r="E54" s="31" t="str">
        <f t="shared" si="6"/>
        <v>284-5</v>
      </c>
      <c r="F54" s="31" t="str">
        <f t="shared" si="7"/>
        <v>284-6</v>
      </c>
      <c r="G54" s="31" t="str">
        <f t="shared" si="8"/>
        <v>284-7</v>
      </c>
      <c r="H54" s="31" t="str">
        <f t="shared" si="9"/>
        <v>284-8</v>
      </c>
      <c r="I54" s="31" t="str">
        <f t="shared" si="10"/>
        <v>284-9</v>
      </c>
      <c r="J54" s="31" t="str">
        <f t="shared" si="11"/>
        <v>284-10</v>
      </c>
      <c r="K54" s="31" t="str">
        <f t="shared" si="12"/>
        <v>284-11</v>
      </c>
      <c r="L54" s="31" t="str">
        <f t="shared" si="13"/>
        <v>284-12</v>
      </c>
      <c r="M54" s="31" t="str">
        <f t="shared" si="14"/>
        <v>284-13</v>
      </c>
      <c r="N54" s="31" t="str">
        <f t="shared" si="15"/>
        <v>284-14</v>
      </c>
      <c r="O54" s="31" t="str">
        <f t="shared" si="16"/>
        <v>284-15</v>
      </c>
      <c r="P54" s="31" t="str">
        <f t="shared" si="17"/>
        <v>284-16</v>
      </c>
      <c r="Q54" s="31" t="str">
        <f t="shared" si="18"/>
        <v>284-17</v>
      </c>
      <c r="R54" s="31" t="str">
        <f t="shared" si="19"/>
        <v>284-18</v>
      </c>
      <c r="S54" s="31" t="str">
        <f t="shared" si="20"/>
        <v>284-19</v>
      </c>
      <c r="T54" s="31" t="e">
        <f>CONCATENATE(Y54,"-",#REF!)</f>
        <v>#REF!</v>
      </c>
      <c r="U54" s="31" t="e">
        <f>CONCATENATE(Y54,"-",#REF!)</f>
        <v>#REF!</v>
      </c>
      <c r="V54" s="31" t="str">
        <f t="shared" si="21"/>
        <v>284-24</v>
      </c>
      <c r="W54" s="415" t="s">
        <v>374</v>
      </c>
      <c r="X54" s="414" t="s">
        <v>519</v>
      </c>
      <c r="Y54" s="430">
        <v>284</v>
      </c>
      <c r="Z54" s="425">
        <v>14</v>
      </c>
      <c r="AA54" s="425">
        <v>10</v>
      </c>
      <c r="AB54" s="425"/>
      <c r="AC54" s="425"/>
      <c r="AD54" s="425">
        <v>5875</v>
      </c>
      <c r="AE54" s="425"/>
      <c r="AF54" s="425">
        <v>2</v>
      </c>
      <c r="AG54" s="425">
        <v>49</v>
      </c>
      <c r="AH54" s="425">
        <v>6598</v>
      </c>
      <c r="AI54" s="425"/>
      <c r="AJ54" s="425"/>
      <c r="AK54" s="425"/>
      <c r="AL54" s="425"/>
      <c r="AM54" s="425"/>
      <c r="AN54" s="425">
        <v>1110</v>
      </c>
      <c r="AO54" s="425">
        <v>8</v>
      </c>
      <c r="AP54" s="425">
        <v>4518</v>
      </c>
      <c r="AQ54" s="425"/>
      <c r="AR54" s="425">
        <v>1</v>
      </c>
      <c r="AS54" s="425">
        <v>1</v>
      </c>
      <c r="AT54" s="425">
        <v>1</v>
      </c>
      <c r="AU54" s="425"/>
      <c r="AV54" s="425"/>
      <c r="AW54" s="425">
        <v>6</v>
      </c>
      <c r="AX54" s="425"/>
      <c r="AY54" s="425">
        <v>2</v>
      </c>
      <c r="AZ54" s="425">
        <v>28</v>
      </c>
      <c r="BA54" s="425"/>
      <c r="BB54" s="426"/>
      <c r="BC54" s="427">
        <v>18223</v>
      </c>
    </row>
    <row r="55" spans="1:55">
      <c r="A55" s="31" t="str">
        <f t="shared" si="2"/>
        <v>306-1</v>
      </c>
      <c r="B55" s="31" t="str">
        <f t="shared" si="3"/>
        <v>306-2</v>
      </c>
      <c r="C55" s="31" t="str">
        <f t="shared" si="4"/>
        <v>306-3</v>
      </c>
      <c r="D55" s="31" t="str">
        <f t="shared" si="5"/>
        <v>306-4</v>
      </c>
      <c r="E55" s="31" t="str">
        <f t="shared" si="6"/>
        <v>306-5</v>
      </c>
      <c r="F55" s="31" t="str">
        <f t="shared" si="7"/>
        <v>306-6</v>
      </c>
      <c r="G55" s="31" t="str">
        <f t="shared" si="8"/>
        <v>306-7</v>
      </c>
      <c r="H55" s="31" t="str">
        <f t="shared" si="9"/>
        <v>306-8</v>
      </c>
      <c r="I55" s="31" t="str">
        <f t="shared" si="10"/>
        <v>306-9</v>
      </c>
      <c r="J55" s="31" t="str">
        <f t="shared" si="11"/>
        <v>306-10</v>
      </c>
      <c r="K55" s="31" t="str">
        <f t="shared" si="12"/>
        <v>306-11</v>
      </c>
      <c r="L55" s="31" t="str">
        <f t="shared" si="13"/>
        <v>306-12</v>
      </c>
      <c r="M55" s="31" t="str">
        <f t="shared" si="14"/>
        <v>306-13</v>
      </c>
      <c r="N55" s="31" t="str">
        <f t="shared" si="15"/>
        <v>306-14</v>
      </c>
      <c r="O55" s="31" t="str">
        <f t="shared" si="16"/>
        <v>306-15</v>
      </c>
      <c r="P55" s="31" t="str">
        <f t="shared" si="17"/>
        <v>306-16</v>
      </c>
      <c r="Q55" s="31" t="str">
        <f t="shared" si="18"/>
        <v>306-17</v>
      </c>
      <c r="R55" s="31" t="str">
        <f t="shared" si="19"/>
        <v>306-18</v>
      </c>
      <c r="S55" s="31" t="str">
        <f t="shared" si="20"/>
        <v>306-19</v>
      </c>
      <c r="T55" s="31" t="e">
        <f>CONCATENATE(Y55,"-",#REF!)</f>
        <v>#REF!</v>
      </c>
      <c r="U55" s="31" t="e">
        <f>CONCATENATE(Y55,"-",#REF!)</f>
        <v>#REF!</v>
      </c>
      <c r="V55" s="31" t="str">
        <f t="shared" si="21"/>
        <v>306-24</v>
      </c>
      <c r="W55" s="415" t="s">
        <v>376</v>
      </c>
      <c r="X55" s="414" t="s">
        <v>519</v>
      </c>
      <c r="Y55" s="430">
        <v>306</v>
      </c>
      <c r="Z55" s="425"/>
      <c r="AA55" s="425"/>
      <c r="AB55" s="425"/>
      <c r="AC55" s="425"/>
      <c r="AD55" s="425">
        <v>3023</v>
      </c>
      <c r="AE55" s="425"/>
      <c r="AF55" s="425"/>
      <c r="AG55" s="425">
        <v>2</v>
      </c>
      <c r="AH55" s="425">
        <v>510</v>
      </c>
      <c r="AI55" s="425"/>
      <c r="AJ55" s="425"/>
      <c r="AK55" s="425"/>
      <c r="AL55" s="425"/>
      <c r="AM55" s="425"/>
      <c r="AN55" s="425">
        <v>20</v>
      </c>
      <c r="AO55" s="425"/>
      <c r="AP55" s="425">
        <v>7</v>
      </c>
      <c r="AQ55" s="425"/>
      <c r="AR55" s="425"/>
      <c r="AS55" s="425"/>
      <c r="AT55" s="425">
        <v>2</v>
      </c>
      <c r="AU55" s="425"/>
      <c r="AV55" s="425"/>
      <c r="AW55" s="425">
        <v>1</v>
      </c>
      <c r="AX55" s="425"/>
      <c r="AY55" s="425"/>
      <c r="AZ55" s="425">
        <v>1</v>
      </c>
      <c r="BA55" s="425"/>
      <c r="BB55" s="426"/>
      <c r="BC55" s="427">
        <v>3566</v>
      </c>
    </row>
    <row r="56" spans="1:55">
      <c r="A56" s="31" t="str">
        <f t="shared" si="2"/>
        <v>347-1</v>
      </c>
      <c r="B56" s="31" t="str">
        <f t="shared" si="3"/>
        <v>347-2</v>
      </c>
      <c r="C56" s="31" t="str">
        <f t="shared" si="4"/>
        <v>347-3</v>
      </c>
      <c r="D56" s="31" t="str">
        <f t="shared" si="5"/>
        <v>347-4</v>
      </c>
      <c r="E56" s="31" t="str">
        <f t="shared" si="6"/>
        <v>347-5</v>
      </c>
      <c r="F56" s="31" t="str">
        <f t="shared" si="7"/>
        <v>347-6</v>
      </c>
      <c r="G56" s="31" t="str">
        <f t="shared" si="8"/>
        <v>347-7</v>
      </c>
      <c r="H56" s="31" t="str">
        <f t="shared" si="9"/>
        <v>347-8</v>
      </c>
      <c r="I56" s="31" t="str">
        <f t="shared" si="10"/>
        <v>347-9</v>
      </c>
      <c r="J56" s="31" t="str">
        <f t="shared" si="11"/>
        <v>347-10</v>
      </c>
      <c r="K56" s="31" t="str">
        <f t="shared" si="12"/>
        <v>347-11</v>
      </c>
      <c r="L56" s="31" t="str">
        <f t="shared" si="13"/>
        <v>347-12</v>
      </c>
      <c r="M56" s="31" t="str">
        <f t="shared" si="14"/>
        <v>347-13</v>
      </c>
      <c r="N56" s="31" t="str">
        <f t="shared" si="15"/>
        <v>347-14</v>
      </c>
      <c r="O56" s="31" t="str">
        <f t="shared" si="16"/>
        <v>347-15</v>
      </c>
      <c r="P56" s="31" t="str">
        <f t="shared" si="17"/>
        <v>347-16</v>
      </c>
      <c r="Q56" s="31" t="str">
        <f t="shared" si="18"/>
        <v>347-17</v>
      </c>
      <c r="R56" s="31" t="str">
        <f t="shared" si="19"/>
        <v>347-18</v>
      </c>
      <c r="S56" s="31" t="str">
        <f t="shared" si="20"/>
        <v>347-19</v>
      </c>
      <c r="T56" s="31" t="e">
        <f>CONCATENATE(Y56,"-",#REF!)</f>
        <v>#REF!</v>
      </c>
      <c r="U56" s="31" t="e">
        <f>CONCATENATE(Y56,"-",#REF!)</f>
        <v>#REF!</v>
      </c>
      <c r="V56" s="31" t="str">
        <f t="shared" si="21"/>
        <v>347-24</v>
      </c>
      <c r="W56" s="415" t="s">
        <v>377</v>
      </c>
      <c r="X56" s="414" t="s">
        <v>519</v>
      </c>
      <c r="Y56" s="430">
        <v>347</v>
      </c>
      <c r="Z56" s="425">
        <v>2</v>
      </c>
      <c r="AA56" s="425">
        <v>10</v>
      </c>
      <c r="AB56" s="425"/>
      <c r="AC56" s="425">
        <v>5</v>
      </c>
      <c r="AD56" s="425">
        <v>2926</v>
      </c>
      <c r="AE56" s="425"/>
      <c r="AF56" s="425">
        <v>5</v>
      </c>
      <c r="AG56" s="425"/>
      <c r="AH56" s="425">
        <v>431</v>
      </c>
      <c r="AI56" s="425">
        <v>2</v>
      </c>
      <c r="AJ56" s="425">
        <v>1</v>
      </c>
      <c r="AK56" s="425"/>
      <c r="AL56" s="425"/>
      <c r="AM56" s="425">
        <v>4</v>
      </c>
      <c r="AN56" s="425">
        <v>77</v>
      </c>
      <c r="AO56" s="425"/>
      <c r="AP56" s="425"/>
      <c r="AQ56" s="425"/>
      <c r="AR56" s="425"/>
      <c r="AS56" s="425">
        <v>6</v>
      </c>
      <c r="AT56" s="425">
        <v>2</v>
      </c>
      <c r="AU56" s="425">
        <v>2</v>
      </c>
      <c r="AV56" s="425"/>
      <c r="AW56" s="425"/>
      <c r="AX56" s="425"/>
      <c r="AY56" s="425">
        <v>2</v>
      </c>
      <c r="AZ56" s="425">
        <v>7</v>
      </c>
      <c r="BA56" s="425"/>
      <c r="BB56" s="426"/>
      <c r="BC56" s="427">
        <v>3482</v>
      </c>
    </row>
    <row r="57" spans="1:55">
      <c r="A57" s="31" t="str">
        <f t="shared" si="2"/>
        <v>411-1</v>
      </c>
      <c r="B57" s="31" t="str">
        <f t="shared" si="3"/>
        <v>411-2</v>
      </c>
      <c r="C57" s="31" t="str">
        <f t="shared" si="4"/>
        <v>411-3</v>
      </c>
      <c r="D57" s="31" t="str">
        <f t="shared" si="5"/>
        <v>411-4</v>
      </c>
      <c r="E57" s="31" t="str">
        <f t="shared" si="6"/>
        <v>411-5</v>
      </c>
      <c r="F57" s="31" t="str">
        <f t="shared" si="7"/>
        <v>411-6</v>
      </c>
      <c r="G57" s="31" t="str">
        <f t="shared" si="8"/>
        <v>411-7</v>
      </c>
      <c r="H57" s="31" t="str">
        <f t="shared" si="9"/>
        <v>411-8</v>
      </c>
      <c r="I57" s="31" t="str">
        <f t="shared" si="10"/>
        <v>411-9</v>
      </c>
      <c r="J57" s="31" t="str">
        <f t="shared" si="11"/>
        <v>411-10</v>
      </c>
      <c r="K57" s="31" t="str">
        <f t="shared" si="12"/>
        <v>411-11</v>
      </c>
      <c r="L57" s="31" t="str">
        <f t="shared" si="13"/>
        <v>411-12</v>
      </c>
      <c r="M57" s="31" t="str">
        <f t="shared" si="14"/>
        <v>411-13</v>
      </c>
      <c r="N57" s="31" t="str">
        <f t="shared" si="15"/>
        <v>411-14</v>
      </c>
      <c r="O57" s="31" t="str">
        <f t="shared" si="16"/>
        <v>411-15</v>
      </c>
      <c r="P57" s="31" t="str">
        <f t="shared" si="17"/>
        <v>411-16</v>
      </c>
      <c r="Q57" s="31" t="str">
        <f t="shared" si="18"/>
        <v>411-17</v>
      </c>
      <c r="R57" s="31" t="str">
        <f t="shared" si="19"/>
        <v>411-18</v>
      </c>
      <c r="S57" s="31" t="str">
        <f t="shared" si="20"/>
        <v>411-19</v>
      </c>
      <c r="T57" s="31" t="e">
        <f>CONCATENATE(Y57,"-",#REF!)</f>
        <v>#REF!</v>
      </c>
      <c r="U57" s="31" t="e">
        <f>CONCATENATE(Y57,"-",#REF!)</f>
        <v>#REF!</v>
      </c>
      <c r="V57" s="31" t="str">
        <f t="shared" si="21"/>
        <v>411-24</v>
      </c>
      <c r="W57" s="415" t="s">
        <v>378</v>
      </c>
      <c r="X57" s="414" t="s">
        <v>519</v>
      </c>
      <c r="Y57" s="430">
        <v>411</v>
      </c>
      <c r="Z57" s="425">
        <v>8</v>
      </c>
      <c r="AA57" s="425">
        <v>4</v>
      </c>
      <c r="AB57" s="425"/>
      <c r="AC57" s="425"/>
      <c r="AD57" s="425">
        <v>4695</v>
      </c>
      <c r="AE57" s="425"/>
      <c r="AF57" s="425">
        <v>1</v>
      </c>
      <c r="AG57" s="425">
        <v>5</v>
      </c>
      <c r="AH57" s="425">
        <v>2713</v>
      </c>
      <c r="AI57" s="425">
        <v>1</v>
      </c>
      <c r="AJ57" s="425"/>
      <c r="AK57" s="425"/>
      <c r="AL57" s="425">
        <v>1</v>
      </c>
      <c r="AM57" s="425"/>
      <c r="AN57" s="425">
        <v>16</v>
      </c>
      <c r="AO57" s="425">
        <v>2</v>
      </c>
      <c r="AP57" s="425">
        <v>2</v>
      </c>
      <c r="AQ57" s="425">
        <v>1</v>
      </c>
      <c r="AR57" s="425"/>
      <c r="AS57" s="425">
        <v>2</v>
      </c>
      <c r="AT57" s="425"/>
      <c r="AU57" s="425"/>
      <c r="AV57" s="425"/>
      <c r="AW57" s="425"/>
      <c r="AX57" s="425"/>
      <c r="AY57" s="425">
        <v>1</v>
      </c>
      <c r="AZ57" s="425">
        <v>1</v>
      </c>
      <c r="BA57" s="425"/>
      <c r="BB57" s="426"/>
      <c r="BC57" s="427">
        <v>7453</v>
      </c>
    </row>
    <row r="58" spans="1:55">
      <c r="A58" s="31" t="str">
        <f t="shared" si="2"/>
        <v>501-1</v>
      </c>
      <c r="B58" s="31" t="str">
        <f t="shared" si="3"/>
        <v>501-2</v>
      </c>
      <c r="C58" s="31" t="str">
        <f t="shared" si="4"/>
        <v>501-3</v>
      </c>
      <c r="D58" s="31" t="str">
        <f t="shared" si="5"/>
        <v>501-4</v>
      </c>
      <c r="E58" s="31" t="str">
        <f t="shared" si="6"/>
        <v>501-5</v>
      </c>
      <c r="F58" s="31" t="str">
        <f t="shared" si="7"/>
        <v>501-6</v>
      </c>
      <c r="G58" s="31" t="str">
        <f t="shared" si="8"/>
        <v>501-7</v>
      </c>
      <c r="H58" s="31" t="str">
        <f t="shared" si="9"/>
        <v>501-8</v>
      </c>
      <c r="I58" s="31" t="str">
        <f t="shared" si="10"/>
        <v>501-9</v>
      </c>
      <c r="J58" s="31" t="str">
        <f t="shared" si="11"/>
        <v>501-10</v>
      </c>
      <c r="K58" s="31" t="str">
        <f t="shared" si="12"/>
        <v>501-11</v>
      </c>
      <c r="L58" s="31" t="str">
        <f t="shared" si="13"/>
        <v>501-12</v>
      </c>
      <c r="M58" s="31" t="str">
        <f t="shared" si="14"/>
        <v>501-13</v>
      </c>
      <c r="N58" s="31" t="str">
        <f t="shared" si="15"/>
        <v>501-14</v>
      </c>
      <c r="O58" s="31" t="str">
        <f t="shared" si="16"/>
        <v>501-15</v>
      </c>
      <c r="P58" s="31" t="str">
        <f t="shared" si="17"/>
        <v>501-16</v>
      </c>
      <c r="Q58" s="31" t="str">
        <f t="shared" si="18"/>
        <v>501-17</v>
      </c>
      <c r="R58" s="31" t="str">
        <f t="shared" si="19"/>
        <v>501-18</v>
      </c>
      <c r="S58" s="31" t="str">
        <f t="shared" si="20"/>
        <v>501-19</v>
      </c>
      <c r="T58" s="31" t="e">
        <f>CONCATENATE(Y58,"-",#REF!)</f>
        <v>#REF!</v>
      </c>
      <c r="U58" s="31" t="e">
        <f>CONCATENATE(Y58,"-",#REF!)</f>
        <v>#REF!</v>
      </c>
      <c r="V58" s="31" t="str">
        <f t="shared" si="21"/>
        <v>501-24</v>
      </c>
      <c r="W58" s="415" t="s">
        <v>380</v>
      </c>
      <c r="X58" s="414" t="s">
        <v>519</v>
      </c>
      <c r="Y58" s="430">
        <v>501</v>
      </c>
      <c r="Z58" s="425"/>
      <c r="AA58" s="425"/>
      <c r="AB58" s="425"/>
      <c r="AC58" s="425"/>
      <c r="AD58" s="425">
        <v>1509</v>
      </c>
      <c r="AE58" s="425"/>
      <c r="AF58" s="425">
        <v>1</v>
      </c>
      <c r="AG58" s="425">
        <v>8</v>
      </c>
      <c r="AH58" s="425">
        <v>205</v>
      </c>
      <c r="AI58" s="425"/>
      <c r="AJ58" s="425"/>
      <c r="AK58" s="425"/>
      <c r="AL58" s="425"/>
      <c r="AM58" s="425"/>
      <c r="AN58" s="425"/>
      <c r="AO58" s="425">
        <v>1</v>
      </c>
      <c r="AP58" s="425"/>
      <c r="AQ58" s="425"/>
      <c r="AR58" s="425"/>
      <c r="AS58" s="425">
        <v>1</v>
      </c>
      <c r="AT58" s="425"/>
      <c r="AU58" s="425"/>
      <c r="AV58" s="425"/>
      <c r="AW58" s="425"/>
      <c r="AX58" s="425"/>
      <c r="AY58" s="425"/>
      <c r="AZ58" s="425">
        <v>3</v>
      </c>
      <c r="BA58" s="425"/>
      <c r="BB58" s="426"/>
      <c r="BC58" s="427">
        <v>1728</v>
      </c>
    </row>
    <row r="59" spans="1:55">
      <c r="A59" s="31" t="str">
        <f t="shared" si="2"/>
        <v>543-1</v>
      </c>
      <c r="B59" s="31" t="str">
        <f t="shared" si="3"/>
        <v>543-2</v>
      </c>
      <c r="C59" s="31" t="str">
        <f t="shared" si="4"/>
        <v>543-3</v>
      </c>
      <c r="D59" s="31" t="str">
        <f t="shared" si="5"/>
        <v>543-4</v>
      </c>
      <c r="E59" s="31" t="str">
        <f t="shared" si="6"/>
        <v>543-5</v>
      </c>
      <c r="F59" s="31" t="str">
        <f t="shared" si="7"/>
        <v>543-6</v>
      </c>
      <c r="G59" s="31" t="str">
        <f t="shared" si="8"/>
        <v>543-7</v>
      </c>
      <c r="H59" s="31" t="str">
        <f t="shared" si="9"/>
        <v>543-8</v>
      </c>
      <c r="I59" s="31" t="str">
        <f t="shared" si="10"/>
        <v>543-9</v>
      </c>
      <c r="J59" s="31" t="str">
        <f t="shared" si="11"/>
        <v>543-10</v>
      </c>
      <c r="K59" s="31" t="str">
        <f t="shared" si="12"/>
        <v>543-11</v>
      </c>
      <c r="L59" s="31" t="str">
        <f t="shared" si="13"/>
        <v>543-12</v>
      </c>
      <c r="M59" s="31" t="str">
        <f t="shared" si="14"/>
        <v>543-13</v>
      </c>
      <c r="N59" s="31" t="str">
        <f t="shared" si="15"/>
        <v>543-14</v>
      </c>
      <c r="O59" s="31" t="str">
        <f t="shared" si="16"/>
        <v>543-15</v>
      </c>
      <c r="P59" s="31" t="str">
        <f t="shared" si="17"/>
        <v>543-16</v>
      </c>
      <c r="Q59" s="31" t="str">
        <f t="shared" si="18"/>
        <v>543-17</v>
      </c>
      <c r="R59" s="31" t="str">
        <f t="shared" si="19"/>
        <v>543-18</v>
      </c>
      <c r="S59" s="31" t="str">
        <f t="shared" si="20"/>
        <v>543-19</v>
      </c>
      <c r="T59" s="31" t="e">
        <f>CONCATENATE(Y59,"-",#REF!)</f>
        <v>#REF!</v>
      </c>
      <c r="U59" s="31" t="e">
        <f>CONCATENATE(Y59,"-",#REF!)</f>
        <v>#REF!</v>
      </c>
      <c r="V59" s="31" t="str">
        <f t="shared" si="21"/>
        <v>543-24</v>
      </c>
      <c r="W59" s="415" t="s">
        <v>382</v>
      </c>
      <c r="X59" s="414" t="s">
        <v>519</v>
      </c>
      <c r="Y59" s="430">
        <v>543</v>
      </c>
      <c r="Z59" s="425">
        <v>4</v>
      </c>
      <c r="AA59" s="425">
        <v>6</v>
      </c>
      <c r="AB59" s="425"/>
      <c r="AC59" s="425"/>
      <c r="AD59" s="425">
        <v>1059</v>
      </c>
      <c r="AE59" s="425"/>
      <c r="AF59" s="425">
        <v>4</v>
      </c>
      <c r="AG59" s="425">
        <v>2</v>
      </c>
      <c r="AH59" s="425">
        <v>5371</v>
      </c>
      <c r="AI59" s="425"/>
      <c r="AJ59" s="425"/>
      <c r="AK59" s="425"/>
      <c r="AL59" s="425"/>
      <c r="AM59" s="425"/>
      <c r="AN59" s="425">
        <v>69</v>
      </c>
      <c r="AO59" s="425"/>
      <c r="AP59" s="425"/>
      <c r="AQ59" s="425"/>
      <c r="AR59" s="425"/>
      <c r="AS59" s="425">
        <v>1</v>
      </c>
      <c r="AT59" s="425"/>
      <c r="AU59" s="425"/>
      <c r="AV59" s="425"/>
      <c r="AW59" s="425"/>
      <c r="AX59" s="425"/>
      <c r="AY59" s="425">
        <v>1</v>
      </c>
      <c r="AZ59" s="425"/>
      <c r="BA59" s="425"/>
      <c r="BB59" s="426"/>
      <c r="BC59" s="427">
        <v>6517</v>
      </c>
    </row>
    <row r="60" spans="1:55">
      <c r="A60" s="31" t="str">
        <f t="shared" si="2"/>
        <v>628-1</v>
      </c>
      <c r="B60" s="31" t="str">
        <f t="shared" si="3"/>
        <v>628-2</v>
      </c>
      <c r="C60" s="31" t="str">
        <f t="shared" si="4"/>
        <v>628-3</v>
      </c>
      <c r="D60" s="31" t="str">
        <f t="shared" si="5"/>
        <v>628-4</v>
      </c>
      <c r="E60" s="31" t="str">
        <f t="shared" si="6"/>
        <v>628-5</v>
      </c>
      <c r="F60" s="31" t="str">
        <f t="shared" si="7"/>
        <v>628-6</v>
      </c>
      <c r="G60" s="31" t="str">
        <f t="shared" si="8"/>
        <v>628-7</v>
      </c>
      <c r="H60" s="31" t="str">
        <f t="shared" si="9"/>
        <v>628-8</v>
      </c>
      <c r="I60" s="31" t="str">
        <f t="shared" si="10"/>
        <v>628-9</v>
      </c>
      <c r="J60" s="31" t="str">
        <f t="shared" si="11"/>
        <v>628-10</v>
      </c>
      <c r="K60" s="31" t="str">
        <f t="shared" si="12"/>
        <v>628-11</v>
      </c>
      <c r="L60" s="31" t="str">
        <f t="shared" si="13"/>
        <v>628-12</v>
      </c>
      <c r="M60" s="31" t="str">
        <f t="shared" si="14"/>
        <v>628-13</v>
      </c>
      <c r="N60" s="31" t="str">
        <f t="shared" si="15"/>
        <v>628-14</v>
      </c>
      <c r="O60" s="31" t="str">
        <f t="shared" si="16"/>
        <v>628-15</v>
      </c>
      <c r="P60" s="31" t="str">
        <f t="shared" si="17"/>
        <v>628-16</v>
      </c>
      <c r="Q60" s="31" t="str">
        <f t="shared" si="18"/>
        <v>628-17</v>
      </c>
      <c r="R60" s="31" t="str">
        <f t="shared" si="19"/>
        <v>628-18</v>
      </c>
      <c r="S60" s="31" t="str">
        <f t="shared" si="20"/>
        <v>628-19</v>
      </c>
      <c r="T60" s="31" t="e">
        <f>CONCATENATE(Y60,"-",#REF!)</f>
        <v>#REF!</v>
      </c>
      <c r="U60" s="31" t="e">
        <f>CONCATENATE(Y60,"-",#REF!)</f>
        <v>#REF!</v>
      </c>
      <c r="V60" s="31" t="str">
        <f t="shared" si="21"/>
        <v>628-24</v>
      </c>
      <c r="W60" s="415" t="s">
        <v>384</v>
      </c>
      <c r="X60" s="414" t="s">
        <v>519</v>
      </c>
      <c r="Y60" s="430">
        <v>628</v>
      </c>
      <c r="Z60" s="425"/>
      <c r="AA60" s="425">
        <v>3</v>
      </c>
      <c r="AB60" s="425"/>
      <c r="AC60" s="425">
        <v>1</v>
      </c>
      <c r="AD60" s="425">
        <v>3730</v>
      </c>
      <c r="AE60" s="425"/>
      <c r="AF60" s="425"/>
      <c r="AG60" s="425"/>
      <c r="AH60" s="425">
        <v>3448</v>
      </c>
      <c r="AI60" s="425"/>
      <c r="AJ60" s="425"/>
      <c r="AK60" s="425"/>
      <c r="AL60" s="425"/>
      <c r="AM60" s="425"/>
      <c r="AN60" s="425">
        <v>2</v>
      </c>
      <c r="AO60" s="425">
        <v>11</v>
      </c>
      <c r="AP60" s="425">
        <v>1</v>
      </c>
      <c r="AQ60" s="425"/>
      <c r="AR60" s="425"/>
      <c r="AS60" s="425">
        <v>2</v>
      </c>
      <c r="AT60" s="425">
        <v>1</v>
      </c>
      <c r="AU60" s="425">
        <v>3</v>
      </c>
      <c r="AV60" s="425"/>
      <c r="AW60" s="425"/>
      <c r="AX60" s="425"/>
      <c r="AY60" s="425"/>
      <c r="AZ60" s="425">
        <v>2</v>
      </c>
      <c r="BA60" s="425"/>
      <c r="BB60" s="426"/>
      <c r="BC60" s="427">
        <v>7204</v>
      </c>
    </row>
    <row r="61" spans="1:55">
      <c r="A61" s="31" t="str">
        <f t="shared" si="2"/>
        <v>656-1</v>
      </c>
      <c r="B61" s="31" t="str">
        <f t="shared" si="3"/>
        <v>656-2</v>
      </c>
      <c r="C61" s="31" t="str">
        <f t="shared" si="4"/>
        <v>656-3</v>
      </c>
      <c r="D61" s="31" t="str">
        <f t="shared" si="5"/>
        <v>656-4</v>
      </c>
      <c r="E61" s="31" t="str">
        <f t="shared" si="6"/>
        <v>656-5</v>
      </c>
      <c r="F61" s="31" t="str">
        <f t="shared" si="7"/>
        <v>656-6</v>
      </c>
      <c r="G61" s="31" t="str">
        <f t="shared" si="8"/>
        <v>656-7</v>
      </c>
      <c r="H61" s="31" t="str">
        <f t="shared" si="9"/>
        <v>656-8</v>
      </c>
      <c r="I61" s="31" t="str">
        <f t="shared" si="10"/>
        <v>656-9</v>
      </c>
      <c r="J61" s="31" t="str">
        <f t="shared" si="11"/>
        <v>656-10</v>
      </c>
      <c r="K61" s="31" t="str">
        <f t="shared" si="12"/>
        <v>656-11</v>
      </c>
      <c r="L61" s="31" t="str">
        <f t="shared" si="13"/>
        <v>656-12</v>
      </c>
      <c r="M61" s="31" t="str">
        <f t="shared" si="14"/>
        <v>656-13</v>
      </c>
      <c r="N61" s="31" t="str">
        <f t="shared" si="15"/>
        <v>656-14</v>
      </c>
      <c r="O61" s="31" t="str">
        <f t="shared" si="16"/>
        <v>656-15</v>
      </c>
      <c r="P61" s="31" t="str">
        <f t="shared" si="17"/>
        <v>656-16</v>
      </c>
      <c r="Q61" s="31" t="str">
        <f t="shared" si="18"/>
        <v>656-17</v>
      </c>
      <c r="R61" s="31" t="str">
        <f t="shared" si="19"/>
        <v>656-18</v>
      </c>
      <c r="S61" s="31" t="str">
        <f t="shared" si="20"/>
        <v>656-19</v>
      </c>
      <c r="T61" s="31" t="e">
        <f>CONCATENATE(Y61,"-",#REF!)</f>
        <v>#REF!</v>
      </c>
      <c r="U61" s="31" t="e">
        <f>CONCATENATE(Y61,"-",#REF!)</f>
        <v>#REF!</v>
      </c>
      <c r="V61" s="31" t="str">
        <f t="shared" si="21"/>
        <v>656-24</v>
      </c>
      <c r="W61" s="414" t="s">
        <v>386</v>
      </c>
      <c r="X61" s="414" t="s">
        <v>519</v>
      </c>
      <c r="Y61" s="430">
        <v>656</v>
      </c>
      <c r="Z61" s="425"/>
      <c r="AA61" s="425">
        <v>3</v>
      </c>
      <c r="AB61" s="425"/>
      <c r="AC61" s="425"/>
      <c r="AD61" s="425">
        <v>5726</v>
      </c>
      <c r="AE61" s="425"/>
      <c r="AF61" s="425"/>
      <c r="AG61" s="425"/>
      <c r="AH61" s="425">
        <v>629</v>
      </c>
      <c r="AI61" s="425">
        <v>2</v>
      </c>
      <c r="AJ61" s="425"/>
      <c r="AK61" s="425"/>
      <c r="AL61" s="425">
        <v>2</v>
      </c>
      <c r="AM61" s="425"/>
      <c r="AN61" s="425">
        <v>342</v>
      </c>
      <c r="AO61" s="425">
        <v>2</v>
      </c>
      <c r="AP61" s="425"/>
      <c r="AQ61" s="425"/>
      <c r="AR61" s="425"/>
      <c r="AS61" s="425">
        <v>2</v>
      </c>
      <c r="AT61" s="425"/>
      <c r="AU61" s="425">
        <v>20</v>
      </c>
      <c r="AV61" s="425"/>
      <c r="AW61" s="425">
        <v>8</v>
      </c>
      <c r="AX61" s="425"/>
      <c r="AY61" s="425">
        <v>80</v>
      </c>
      <c r="AZ61" s="425">
        <v>15</v>
      </c>
      <c r="BA61" s="425"/>
      <c r="BB61" s="426"/>
      <c r="BC61" s="427">
        <v>6831</v>
      </c>
    </row>
    <row r="62" spans="1:55">
      <c r="A62" s="31" t="str">
        <f t="shared" si="2"/>
        <v>761-1</v>
      </c>
      <c r="B62" s="31" t="str">
        <f t="shared" si="3"/>
        <v>761-2</v>
      </c>
      <c r="C62" s="31" t="str">
        <f t="shared" si="4"/>
        <v>761-3</v>
      </c>
      <c r="D62" s="31" t="str">
        <f t="shared" si="5"/>
        <v>761-4</v>
      </c>
      <c r="E62" s="31" t="str">
        <f t="shared" si="6"/>
        <v>761-5</v>
      </c>
      <c r="F62" s="31" t="str">
        <f t="shared" si="7"/>
        <v>761-6</v>
      </c>
      <c r="G62" s="31" t="str">
        <f t="shared" si="8"/>
        <v>761-7</v>
      </c>
      <c r="H62" s="31" t="str">
        <f t="shared" si="9"/>
        <v>761-8</v>
      </c>
      <c r="I62" s="31" t="str">
        <f t="shared" si="10"/>
        <v>761-9</v>
      </c>
      <c r="J62" s="31" t="str">
        <f t="shared" si="11"/>
        <v>761-10</v>
      </c>
      <c r="K62" s="31" t="str">
        <f t="shared" si="12"/>
        <v>761-11</v>
      </c>
      <c r="L62" s="31" t="str">
        <f t="shared" si="13"/>
        <v>761-12</v>
      </c>
      <c r="M62" s="31" t="str">
        <f t="shared" si="14"/>
        <v>761-13</v>
      </c>
      <c r="N62" s="31" t="str">
        <f t="shared" si="15"/>
        <v>761-14</v>
      </c>
      <c r="O62" s="31" t="str">
        <f t="shared" si="16"/>
        <v>761-15</v>
      </c>
      <c r="P62" s="31" t="str">
        <f t="shared" si="17"/>
        <v>761-16</v>
      </c>
      <c r="Q62" s="31" t="str">
        <f t="shared" si="18"/>
        <v>761-17</v>
      </c>
      <c r="R62" s="31" t="str">
        <f t="shared" si="19"/>
        <v>761-18</v>
      </c>
      <c r="S62" s="31" t="str">
        <f t="shared" si="20"/>
        <v>761-19</v>
      </c>
      <c r="T62" s="31" t="e">
        <f>CONCATENATE(Y62,"-",#REF!)</f>
        <v>#REF!</v>
      </c>
      <c r="U62" s="31" t="e">
        <f>CONCATENATE(Y62,"-",#REF!)</f>
        <v>#REF!</v>
      </c>
      <c r="V62" s="31" t="str">
        <f t="shared" si="21"/>
        <v>761-24</v>
      </c>
      <c r="W62" s="415" t="s">
        <v>388</v>
      </c>
      <c r="X62" s="414" t="s">
        <v>519</v>
      </c>
      <c r="Y62" s="430">
        <v>761</v>
      </c>
      <c r="Z62" s="425">
        <v>7</v>
      </c>
      <c r="AA62" s="425">
        <v>25</v>
      </c>
      <c r="AB62" s="425">
        <v>1</v>
      </c>
      <c r="AC62" s="425">
        <v>2</v>
      </c>
      <c r="AD62" s="425">
        <v>6844</v>
      </c>
      <c r="AE62" s="425"/>
      <c r="AF62" s="425">
        <v>24</v>
      </c>
      <c r="AG62" s="425">
        <v>7</v>
      </c>
      <c r="AH62" s="425">
        <v>844</v>
      </c>
      <c r="AI62" s="425">
        <v>2</v>
      </c>
      <c r="AJ62" s="425">
        <v>1</v>
      </c>
      <c r="AK62" s="425"/>
      <c r="AL62" s="425">
        <v>1</v>
      </c>
      <c r="AM62" s="425"/>
      <c r="AN62" s="425">
        <v>54</v>
      </c>
      <c r="AO62" s="425">
        <v>4</v>
      </c>
      <c r="AP62" s="425">
        <v>8</v>
      </c>
      <c r="AQ62" s="425"/>
      <c r="AR62" s="425">
        <v>7</v>
      </c>
      <c r="AS62" s="425">
        <v>3</v>
      </c>
      <c r="AT62" s="425">
        <v>4</v>
      </c>
      <c r="AU62" s="425">
        <v>1</v>
      </c>
      <c r="AV62" s="425"/>
      <c r="AW62" s="425"/>
      <c r="AX62" s="425"/>
      <c r="AY62" s="425">
        <v>16</v>
      </c>
      <c r="AZ62" s="425">
        <v>39</v>
      </c>
      <c r="BA62" s="425"/>
      <c r="BB62" s="426"/>
      <c r="BC62" s="427">
        <v>7894</v>
      </c>
    </row>
    <row r="63" spans="1:55">
      <c r="A63" s="31" t="str">
        <f t="shared" si="2"/>
        <v>842-1</v>
      </c>
      <c r="B63" s="31" t="str">
        <f t="shared" si="3"/>
        <v>842-2</v>
      </c>
      <c r="C63" s="31" t="str">
        <f t="shared" si="4"/>
        <v>842-3</v>
      </c>
      <c r="D63" s="31" t="str">
        <f t="shared" si="5"/>
        <v>842-4</v>
      </c>
      <c r="E63" s="31" t="str">
        <f t="shared" si="6"/>
        <v>842-5</v>
      </c>
      <c r="F63" s="31" t="str">
        <f t="shared" si="7"/>
        <v>842-6</v>
      </c>
      <c r="G63" s="31" t="str">
        <f t="shared" si="8"/>
        <v>842-7</v>
      </c>
      <c r="H63" s="31" t="str">
        <f t="shared" si="9"/>
        <v>842-8</v>
      </c>
      <c r="I63" s="31" t="str">
        <f t="shared" si="10"/>
        <v>842-9</v>
      </c>
      <c r="J63" s="31" t="str">
        <f t="shared" si="11"/>
        <v>842-10</v>
      </c>
      <c r="K63" s="31" t="str">
        <f t="shared" si="12"/>
        <v>842-11</v>
      </c>
      <c r="L63" s="31" t="str">
        <f t="shared" si="13"/>
        <v>842-12</v>
      </c>
      <c r="M63" s="31" t="str">
        <f t="shared" si="14"/>
        <v>842-13</v>
      </c>
      <c r="N63" s="31" t="str">
        <f t="shared" si="15"/>
        <v>842-14</v>
      </c>
      <c r="O63" s="31" t="str">
        <f t="shared" si="16"/>
        <v>842-15</v>
      </c>
      <c r="P63" s="31" t="str">
        <f t="shared" si="17"/>
        <v>842-16</v>
      </c>
      <c r="Q63" s="31" t="str">
        <f t="shared" si="18"/>
        <v>842-17</v>
      </c>
      <c r="R63" s="31" t="str">
        <f t="shared" si="19"/>
        <v>842-18</v>
      </c>
      <c r="S63" s="31" t="str">
        <f t="shared" si="20"/>
        <v>842-19</v>
      </c>
      <c r="T63" s="31" t="e">
        <f>CONCATENATE(Y63,"-",#REF!)</f>
        <v>#REF!</v>
      </c>
      <c r="U63" s="31" t="e">
        <f>CONCATENATE(Y63,"-",#REF!)</f>
        <v>#REF!</v>
      </c>
      <c r="V63" s="31" t="str">
        <f t="shared" si="21"/>
        <v>842-24</v>
      </c>
      <c r="W63" s="571" t="s">
        <v>390</v>
      </c>
      <c r="X63" s="572" t="s">
        <v>519</v>
      </c>
      <c r="Y63" s="573">
        <v>842</v>
      </c>
      <c r="Z63" s="574">
        <v>5</v>
      </c>
      <c r="AA63" s="574"/>
      <c r="AB63" s="574"/>
      <c r="AC63" s="574"/>
      <c r="AD63" s="574">
        <v>1595</v>
      </c>
      <c r="AE63" s="574"/>
      <c r="AF63" s="574"/>
      <c r="AG63" s="574">
        <v>4</v>
      </c>
      <c r="AH63" s="574">
        <v>3439</v>
      </c>
      <c r="AI63" s="574"/>
      <c r="AJ63" s="574"/>
      <c r="AK63" s="574"/>
      <c r="AL63" s="574"/>
      <c r="AM63" s="574"/>
      <c r="AN63" s="574">
        <v>176</v>
      </c>
      <c r="AO63" s="574"/>
      <c r="AP63" s="574">
        <v>111</v>
      </c>
      <c r="AQ63" s="574"/>
      <c r="AR63" s="574"/>
      <c r="AS63" s="574">
        <v>1</v>
      </c>
      <c r="AT63" s="574"/>
      <c r="AU63" s="574"/>
      <c r="AV63" s="574"/>
      <c r="AW63" s="574">
        <v>1</v>
      </c>
      <c r="AX63" s="574"/>
      <c r="AY63" s="574">
        <v>1</v>
      </c>
      <c r="AZ63" s="574"/>
      <c r="BA63" s="574"/>
      <c r="BB63" s="575"/>
      <c r="BC63" s="576">
        <v>5333</v>
      </c>
    </row>
    <row r="64" spans="1:55" s="32" customFormat="1" ht="20.100000000000001" customHeight="1">
      <c r="A64" s="32" t="str">
        <f t="shared" si="2"/>
        <v>-1</v>
      </c>
      <c r="B64" s="32" t="str">
        <f t="shared" si="3"/>
        <v>-2</v>
      </c>
      <c r="C64" s="32" t="str">
        <f t="shared" si="4"/>
        <v>-3</v>
      </c>
      <c r="D64" s="32" t="str">
        <f t="shared" si="5"/>
        <v>-4</v>
      </c>
      <c r="E64" s="32" t="str">
        <f t="shared" si="6"/>
        <v>-5</v>
      </c>
      <c r="F64" s="32" t="str">
        <f t="shared" si="7"/>
        <v>-6</v>
      </c>
      <c r="G64" s="32" t="str">
        <f t="shared" si="8"/>
        <v>-7</v>
      </c>
      <c r="H64" s="32" t="str">
        <f t="shared" si="9"/>
        <v>-8</v>
      </c>
      <c r="I64" s="32" t="str">
        <f t="shared" si="10"/>
        <v>-9</v>
      </c>
      <c r="J64" s="32" t="str">
        <f t="shared" si="11"/>
        <v>-10</v>
      </c>
      <c r="K64" s="32" t="str">
        <f t="shared" si="12"/>
        <v>-11</v>
      </c>
      <c r="L64" s="32" t="str">
        <f t="shared" si="13"/>
        <v>-12</v>
      </c>
      <c r="M64" s="32" t="str">
        <f t="shared" si="14"/>
        <v>-13</v>
      </c>
      <c r="N64" s="32" t="str">
        <f t="shared" si="15"/>
        <v>-14</v>
      </c>
      <c r="O64" s="32" t="str">
        <f t="shared" si="16"/>
        <v>-15</v>
      </c>
      <c r="P64" s="32" t="str">
        <f t="shared" si="17"/>
        <v>-16</v>
      </c>
      <c r="Q64" s="32" t="str">
        <f t="shared" si="18"/>
        <v>-17</v>
      </c>
      <c r="R64" s="32" t="str">
        <f t="shared" si="19"/>
        <v>-18</v>
      </c>
      <c r="S64" s="32" t="str">
        <f t="shared" si="20"/>
        <v>-19</v>
      </c>
      <c r="T64" s="32" t="e">
        <f>CONCATENATE(Y64,"-",#REF!)</f>
        <v>#REF!</v>
      </c>
      <c r="U64" s="32" t="e">
        <f>CONCATENATE(Y64,"-",#REF!)</f>
        <v>#REF!</v>
      </c>
      <c r="V64" s="32" t="str">
        <f t="shared" si="21"/>
        <v>-24</v>
      </c>
      <c r="W64" s="1038" t="s">
        <v>717</v>
      </c>
      <c r="X64" s="1038"/>
      <c r="Y64" s="94"/>
      <c r="Z64" s="334">
        <v>127</v>
      </c>
      <c r="AA64" s="334">
        <v>196</v>
      </c>
      <c r="AB64" s="334">
        <v>11</v>
      </c>
      <c r="AC64" s="334">
        <v>101</v>
      </c>
      <c r="AD64" s="334">
        <v>101166</v>
      </c>
      <c r="AE64" s="334">
        <v>4</v>
      </c>
      <c r="AF64" s="334">
        <v>302</v>
      </c>
      <c r="AG64" s="334">
        <v>117</v>
      </c>
      <c r="AH64" s="334">
        <v>30734</v>
      </c>
      <c r="AI64" s="334">
        <v>16</v>
      </c>
      <c r="AJ64" s="334">
        <v>8</v>
      </c>
      <c r="AK64" s="334"/>
      <c r="AL64" s="334">
        <v>9</v>
      </c>
      <c r="AM64" s="334">
        <v>55</v>
      </c>
      <c r="AN64" s="334">
        <v>2430</v>
      </c>
      <c r="AO64" s="334">
        <v>116</v>
      </c>
      <c r="AP64" s="334">
        <v>500</v>
      </c>
      <c r="AQ64" s="334">
        <v>8</v>
      </c>
      <c r="AR64" s="334">
        <v>8</v>
      </c>
      <c r="AS64" s="334">
        <v>98</v>
      </c>
      <c r="AT64" s="334">
        <v>73</v>
      </c>
      <c r="AU64" s="334">
        <v>26</v>
      </c>
      <c r="AV64" s="334">
        <v>8</v>
      </c>
      <c r="AW64" s="334">
        <v>4</v>
      </c>
      <c r="AX64" s="334"/>
      <c r="AY64" s="334">
        <v>41</v>
      </c>
      <c r="AZ64" s="334">
        <v>216</v>
      </c>
      <c r="BA64" s="334">
        <v>1</v>
      </c>
      <c r="BB64" s="334"/>
      <c r="BC64" s="95">
        <v>136375</v>
      </c>
    </row>
    <row r="65" spans="1:55">
      <c r="A65" s="31" t="str">
        <f t="shared" si="2"/>
        <v>38-1</v>
      </c>
      <c r="B65" s="31" t="str">
        <f t="shared" si="3"/>
        <v>38-2</v>
      </c>
      <c r="C65" s="31" t="str">
        <f t="shared" si="4"/>
        <v>38-3</v>
      </c>
      <c r="D65" s="31" t="str">
        <f t="shared" si="5"/>
        <v>38-4</v>
      </c>
      <c r="E65" s="31" t="str">
        <f t="shared" si="6"/>
        <v>38-5</v>
      </c>
      <c r="F65" s="31" t="str">
        <f t="shared" si="7"/>
        <v>38-6</v>
      </c>
      <c r="G65" s="31" t="str">
        <f t="shared" si="8"/>
        <v>38-7</v>
      </c>
      <c r="H65" s="31" t="str">
        <f t="shared" si="9"/>
        <v>38-8</v>
      </c>
      <c r="I65" s="31" t="str">
        <f t="shared" si="10"/>
        <v>38-9</v>
      </c>
      <c r="J65" s="31" t="str">
        <f t="shared" si="11"/>
        <v>38-10</v>
      </c>
      <c r="K65" s="31" t="str">
        <f t="shared" si="12"/>
        <v>38-11</v>
      </c>
      <c r="L65" s="31" t="str">
        <f t="shared" si="13"/>
        <v>38-12</v>
      </c>
      <c r="M65" s="31" t="str">
        <f t="shared" si="14"/>
        <v>38-13</v>
      </c>
      <c r="N65" s="31" t="str">
        <f t="shared" si="15"/>
        <v>38-14</v>
      </c>
      <c r="O65" s="31" t="str">
        <f t="shared" si="16"/>
        <v>38-15</v>
      </c>
      <c r="P65" s="31" t="str">
        <f t="shared" si="17"/>
        <v>38-16</v>
      </c>
      <c r="Q65" s="31" t="str">
        <f t="shared" si="18"/>
        <v>38-17</v>
      </c>
      <c r="R65" s="31" t="str">
        <f t="shared" si="19"/>
        <v>38-18</v>
      </c>
      <c r="S65" s="31" t="str">
        <f t="shared" si="20"/>
        <v>38-19</v>
      </c>
      <c r="T65" s="31" t="e">
        <f>CONCATENATE(Y65,"-",#REF!)</f>
        <v>#REF!</v>
      </c>
      <c r="U65" s="31" t="e">
        <f>CONCATENATE(Y65,"-",#REF!)</f>
        <v>#REF!</v>
      </c>
      <c r="V65" s="31" t="str">
        <f t="shared" si="21"/>
        <v>38-24</v>
      </c>
      <c r="W65" s="580" t="s">
        <v>311</v>
      </c>
      <c r="X65" s="581" t="s">
        <v>520</v>
      </c>
      <c r="Y65" s="582">
        <v>38</v>
      </c>
      <c r="Z65" s="583"/>
      <c r="AA65" s="583"/>
      <c r="AB65" s="583"/>
      <c r="AC65" s="583"/>
      <c r="AD65" s="583">
        <v>5723</v>
      </c>
      <c r="AE65" s="583"/>
      <c r="AF65" s="583"/>
      <c r="AG65" s="583"/>
      <c r="AH65" s="583">
        <v>2161</v>
      </c>
      <c r="AI65" s="583"/>
      <c r="AJ65" s="583"/>
      <c r="AK65" s="583"/>
      <c r="AL65" s="583"/>
      <c r="AM65" s="583"/>
      <c r="AN65" s="583">
        <v>645</v>
      </c>
      <c r="AO65" s="583"/>
      <c r="AP65" s="583"/>
      <c r="AQ65" s="583"/>
      <c r="AR65" s="583"/>
      <c r="AS65" s="583">
        <v>4</v>
      </c>
      <c r="AT65" s="583"/>
      <c r="AU65" s="583"/>
      <c r="AV65" s="583"/>
      <c r="AW65" s="583"/>
      <c r="AX65" s="583"/>
      <c r="AY65" s="583"/>
      <c r="AZ65" s="583">
        <v>1</v>
      </c>
      <c r="BA65" s="583"/>
      <c r="BB65" s="584"/>
      <c r="BC65" s="585">
        <v>8534</v>
      </c>
    </row>
    <row r="66" spans="1:55">
      <c r="A66" s="31" t="str">
        <f t="shared" si="2"/>
        <v>86-1</v>
      </c>
      <c r="B66" s="31" t="str">
        <f t="shared" si="3"/>
        <v>86-2</v>
      </c>
      <c r="C66" s="31" t="str">
        <f t="shared" si="4"/>
        <v>86-3</v>
      </c>
      <c r="D66" s="31" t="str">
        <f t="shared" si="5"/>
        <v>86-4</v>
      </c>
      <c r="E66" s="31" t="str">
        <f t="shared" si="6"/>
        <v>86-5</v>
      </c>
      <c r="F66" s="31" t="str">
        <f t="shared" si="7"/>
        <v>86-6</v>
      </c>
      <c r="G66" s="31" t="str">
        <f t="shared" si="8"/>
        <v>86-7</v>
      </c>
      <c r="H66" s="31" t="str">
        <f t="shared" si="9"/>
        <v>86-8</v>
      </c>
      <c r="I66" s="31" t="str">
        <f t="shared" si="10"/>
        <v>86-9</v>
      </c>
      <c r="J66" s="31" t="str">
        <f t="shared" si="11"/>
        <v>86-10</v>
      </c>
      <c r="K66" s="31" t="str">
        <f t="shared" si="12"/>
        <v>86-11</v>
      </c>
      <c r="L66" s="31" t="str">
        <f t="shared" si="13"/>
        <v>86-12</v>
      </c>
      <c r="M66" s="31" t="str">
        <f t="shared" si="14"/>
        <v>86-13</v>
      </c>
      <c r="N66" s="31" t="str">
        <f t="shared" si="15"/>
        <v>86-14</v>
      </c>
      <c r="O66" s="31" t="str">
        <f t="shared" si="16"/>
        <v>86-15</v>
      </c>
      <c r="P66" s="31" t="str">
        <f t="shared" si="17"/>
        <v>86-16</v>
      </c>
      <c r="Q66" s="31" t="str">
        <f t="shared" si="18"/>
        <v>86-17</v>
      </c>
      <c r="R66" s="31" t="str">
        <f t="shared" si="19"/>
        <v>86-18</v>
      </c>
      <c r="S66" s="31" t="str">
        <f t="shared" si="20"/>
        <v>86-19</v>
      </c>
      <c r="T66" s="31" t="e">
        <f>CONCATENATE(Y66,"-",#REF!)</f>
        <v>#REF!</v>
      </c>
      <c r="U66" s="31" t="e">
        <f>CONCATENATE(Y66,"-",#REF!)</f>
        <v>#REF!</v>
      </c>
      <c r="V66" s="31" t="str">
        <f t="shared" si="21"/>
        <v>86-24</v>
      </c>
      <c r="W66" s="415" t="s">
        <v>327</v>
      </c>
      <c r="X66" s="414" t="s">
        <v>520</v>
      </c>
      <c r="Y66" s="430">
        <v>86</v>
      </c>
      <c r="Z66" s="425">
        <v>1</v>
      </c>
      <c r="AA66" s="425"/>
      <c r="AB66" s="425"/>
      <c r="AC66" s="425"/>
      <c r="AD66" s="425">
        <v>2507</v>
      </c>
      <c r="AE66" s="425"/>
      <c r="AF66" s="425"/>
      <c r="AG66" s="425">
        <v>1</v>
      </c>
      <c r="AH66" s="425">
        <v>252</v>
      </c>
      <c r="AI66" s="425"/>
      <c r="AJ66" s="425"/>
      <c r="AK66" s="425"/>
      <c r="AL66" s="425"/>
      <c r="AM66" s="425"/>
      <c r="AN66" s="425"/>
      <c r="AO66" s="425"/>
      <c r="AP66" s="425"/>
      <c r="AQ66" s="425"/>
      <c r="AR66" s="425"/>
      <c r="AS66" s="425">
        <v>2</v>
      </c>
      <c r="AT66" s="425">
        <v>3</v>
      </c>
      <c r="AU66" s="425"/>
      <c r="AV66" s="425"/>
      <c r="AW66" s="425"/>
      <c r="AX66" s="425"/>
      <c r="AY66" s="425">
        <v>1</v>
      </c>
      <c r="AZ66" s="425">
        <v>5</v>
      </c>
      <c r="BA66" s="425"/>
      <c r="BB66" s="426"/>
      <c r="BC66" s="427">
        <v>2772</v>
      </c>
    </row>
    <row r="67" spans="1:55">
      <c r="A67" s="31" t="str">
        <f t="shared" si="2"/>
        <v>107-1</v>
      </c>
      <c r="B67" s="31" t="str">
        <f t="shared" si="3"/>
        <v>107-2</v>
      </c>
      <c r="C67" s="31" t="str">
        <f t="shared" si="4"/>
        <v>107-3</v>
      </c>
      <c r="D67" s="31" t="str">
        <f t="shared" si="5"/>
        <v>107-4</v>
      </c>
      <c r="E67" s="31" t="str">
        <f t="shared" si="6"/>
        <v>107-5</v>
      </c>
      <c r="F67" s="31" t="str">
        <f t="shared" si="7"/>
        <v>107-6</v>
      </c>
      <c r="G67" s="31" t="str">
        <f t="shared" si="8"/>
        <v>107-7</v>
      </c>
      <c r="H67" s="31" t="str">
        <f t="shared" si="9"/>
        <v>107-8</v>
      </c>
      <c r="I67" s="31" t="str">
        <f t="shared" si="10"/>
        <v>107-9</v>
      </c>
      <c r="J67" s="31" t="str">
        <f t="shared" si="11"/>
        <v>107-10</v>
      </c>
      <c r="K67" s="31" t="str">
        <f t="shared" si="12"/>
        <v>107-11</v>
      </c>
      <c r="L67" s="31" t="str">
        <f t="shared" si="13"/>
        <v>107-12</v>
      </c>
      <c r="M67" s="31" t="str">
        <f t="shared" si="14"/>
        <v>107-13</v>
      </c>
      <c r="N67" s="31" t="str">
        <f t="shared" si="15"/>
        <v>107-14</v>
      </c>
      <c r="O67" s="31" t="str">
        <f t="shared" si="16"/>
        <v>107-15</v>
      </c>
      <c r="P67" s="31" t="str">
        <f t="shared" si="17"/>
        <v>107-16</v>
      </c>
      <c r="Q67" s="31" t="str">
        <f t="shared" si="18"/>
        <v>107-17</v>
      </c>
      <c r="R67" s="31" t="str">
        <f t="shared" si="19"/>
        <v>107-18</v>
      </c>
      <c r="S67" s="31" t="str">
        <f t="shared" si="20"/>
        <v>107-19</v>
      </c>
      <c r="T67" s="31" t="e">
        <f>CONCATENATE(Y67,"-",#REF!)</f>
        <v>#REF!</v>
      </c>
      <c r="U67" s="31" t="e">
        <f>CONCATENATE(Y67,"-",#REF!)</f>
        <v>#REF!</v>
      </c>
      <c r="V67" s="31" t="str">
        <f t="shared" si="21"/>
        <v>107-24</v>
      </c>
      <c r="W67" s="415" t="s">
        <v>333</v>
      </c>
      <c r="X67" s="414" t="s">
        <v>520</v>
      </c>
      <c r="Y67" s="430">
        <v>107</v>
      </c>
      <c r="Z67" s="425">
        <v>1</v>
      </c>
      <c r="AA67" s="425">
        <v>11</v>
      </c>
      <c r="AB67" s="425"/>
      <c r="AC67" s="425"/>
      <c r="AD67" s="425">
        <v>3254</v>
      </c>
      <c r="AE67" s="425">
        <v>1</v>
      </c>
      <c r="AF67" s="425"/>
      <c r="AG67" s="425">
        <v>4</v>
      </c>
      <c r="AH67" s="425">
        <v>2417</v>
      </c>
      <c r="AI67" s="425"/>
      <c r="AJ67" s="425">
        <v>1</v>
      </c>
      <c r="AK67" s="425"/>
      <c r="AL67" s="425"/>
      <c r="AM67" s="425">
        <v>1</v>
      </c>
      <c r="AN67" s="425">
        <v>4</v>
      </c>
      <c r="AO67" s="425">
        <v>10</v>
      </c>
      <c r="AP67" s="425">
        <v>1</v>
      </c>
      <c r="AQ67" s="425"/>
      <c r="AR67" s="425"/>
      <c r="AS67" s="425"/>
      <c r="AT67" s="425">
        <v>2</v>
      </c>
      <c r="AU67" s="425"/>
      <c r="AV67" s="425"/>
      <c r="AW67" s="425"/>
      <c r="AX67" s="425"/>
      <c r="AY67" s="425"/>
      <c r="AZ67" s="425">
        <v>8</v>
      </c>
      <c r="BA67" s="425"/>
      <c r="BB67" s="426"/>
      <c r="BC67" s="427">
        <v>5715</v>
      </c>
    </row>
    <row r="68" spans="1:55">
      <c r="A68" s="31" t="str">
        <f t="shared" si="2"/>
        <v>134-1</v>
      </c>
      <c r="B68" s="31" t="str">
        <f t="shared" si="3"/>
        <v>134-2</v>
      </c>
      <c r="C68" s="31" t="str">
        <f t="shared" si="4"/>
        <v>134-3</v>
      </c>
      <c r="D68" s="31" t="str">
        <f t="shared" si="5"/>
        <v>134-4</v>
      </c>
      <c r="E68" s="31" t="str">
        <f t="shared" si="6"/>
        <v>134-5</v>
      </c>
      <c r="F68" s="31" t="str">
        <f t="shared" si="7"/>
        <v>134-6</v>
      </c>
      <c r="G68" s="31" t="str">
        <f t="shared" si="8"/>
        <v>134-7</v>
      </c>
      <c r="H68" s="31" t="str">
        <f t="shared" si="9"/>
        <v>134-8</v>
      </c>
      <c r="I68" s="31" t="str">
        <f t="shared" si="10"/>
        <v>134-9</v>
      </c>
      <c r="J68" s="31" t="str">
        <f t="shared" si="11"/>
        <v>134-10</v>
      </c>
      <c r="K68" s="31" t="str">
        <f t="shared" si="12"/>
        <v>134-11</v>
      </c>
      <c r="L68" s="31" t="str">
        <f t="shared" si="13"/>
        <v>134-12</v>
      </c>
      <c r="M68" s="31" t="str">
        <f t="shared" si="14"/>
        <v>134-13</v>
      </c>
      <c r="N68" s="31" t="str">
        <f t="shared" si="15"/>
        <v>134-14</v>
      </c>
      <c r="O68" s="31" t="str">
        <f t="shared" si="16"/>
        <v>134-15</v>
      </c>
      <c r="P68" s="31" t="str">
        <f t="shared" si="17"/>
        <v>134-16</v>
      </c>
      <c r="Q68" s="31" t="str">
        <f t="shared" si="18"/>
        <v>134-17</v>
      </c>
      <c r="R68" s="31" t="str">
        <f t="shared" si="19"/>
        <v>134-18</v>
      </c>
      <c r="S68" s="31" t="str">
        <f t="shared" si="20"/>
        <v>134-19</v>
      </c>
      <c r="T68" s="31" t="e">
        <f>CONCATENATE(Y68,"-",#REF!)</f>
        <v>#REF!</v>
      </c>
      <c r="U68" s="31" t="e">
        <f>CONCATENATE(Y68,"-",#REF!)</f>
        <v>#REF!</v>
      </c>
      <c r="V68" s="31" t="str">
        <f t="shared" si="21"/>
        <v>134-24</v>
      </c>
      <c r="W68" s="415" t="s">
        <v>342</v>
      </c>
      <c r="X68" s="414" t="s">
        <v>520</v>
      </c>
      <c r="Y68" s="430">
        <v>134</v>
      </c>
      <c r="Z68" s="425"/>
      <c r="AA68" s="425"/>
      <c r="AB68" s="425"/>
      <c r="AC68" s="425">
        <v>3</v>
      </c>
      <c r="AD68" s="425">
        <v>4757</v>
      </c>
      <c r="AE68" s="425"/>
      <c r="AF68" s="425">
        <v>43</v>
      </c>
      <c r="AG68" s="425">
        <v>7</v>
      </c>
      <c r="AH68" s="425">
        <v>1069</v>
      </c>
      <c r="AI68" s="425"/>
      <c r="AJ68" s="425">
        <v>1</v>
      </c>
      <c r="AK68" s="425"/>
      <c r="AL68" s="425"/>
      <c r="AM68" s="425"/>
      <c r="AN68" s="425">
        <v>404</v>
      </c>
      <c r="AO68" s="425">
        <v>15</v>
      </c>
      <c r="AP68" s="425"/>
      <c r="AQ68" s="425"/>
      <c r="AR68" s="425"/>
      <c r="AS68" s="425"/>
      <c r="AT68" s="425"/>
      <c r="AU68" s="425">
        <v>5</v>
      </c>
      <c r="AV68" s="425"/>
      <c r="AW68" s="425"/>
      <c r="AX68" s="425"/>
      <c r="AY68" s="425"/>
      <c r="AZ68" s="425">
        <v>6</v>
      </c>
      <c r="BA68" s="425"/>
      <c r="BB68" s="426"/>
      <c r="BC68" s="427">
        <v>6310</v>
      </c>
    </row>
    <row r="69" spans="1:55">
      <c r="A69" s="31" t="str">
        <f t="shared" si="2"/>
        <v>150-1</v>
      </c>
      <c r="B69" s="31" t="str">
        <f t="shared" si="3"/>
        <v>150-2</v>
      </c>
      <c r="C69" s="31" t="str">
        <f t="shared" si="4"/>
        <v>150-3</v>
      </c>
      <c r="D69" s="31" t="str">
        <f t="shared" si="5"/>
        <v>150-4</v>
      </c>
      <c r="E69" s="31" t="str">
        <f t="shared" si="6"/>
        <v>150-5</v>
      </c>
      <c r="F69" s="31" t="str">
        <f t="shared" si="7"/>
        <v>150-6</v>
      </c>
      <c r="G69" s="31" t="str">
        <f t="shared" si="8"/>
        <v>150-7</v>
      </c>
      <c r="H69" s="31" t="str">
        <f t="shared" si="9"/>
        <v>150-8</v>
      </c>
      <c r="I69" s="31" t="str">
        <f t="shared" si="10"/>
        <v>150-9</v>
      </c>
      <c r="J69" s="31" t="str">
        <f t="shared" si="11"/>
        <v>150-10</v>
      </c>
      <c r="K69" s="31" t="str">
        <f t="shared" si="12"/>
        <v>150-11</v>
      </c>
      <c r="L69" s="31" t="str">
        <f t="shared" si="13"/>
        <v>150-12</v>
      </c>
      <c r="M69" s="31" t="str">
        <f t="shared" si="14"/>
        <v>150-13</v>
      </c>
      <c r="N69" s="31" t="str">
        <f t="shared" si="15"/>
        <v>150-14</v>
      </c>
      <c r="O69" s="31" t="str">
        <f t="shared" si="16"/>
        <v>150-15</v>
      </c>
      <c r="P69" s="31" t="str">
        <f t="shared" si="17"/>
        <v>150-16</v>
      </c>
      <c r="Q69" s="31" t="str">
        <f t="shared" si="18"/>
        <v>150-17</v>
      </c>
      <c r="R69" s="31" t="str">
        <f t="shared" si="19"/>
        <v>150-18</v>
      </c>
      <c r="S69" s="31" t="str">
        <f t="shared" si="20"/>
        <v>150-19</v>
      </c>
      <c r="T69" s="31" t="e">
        <f>CONCATENATE(Y69,"-",#REF!)</f>
        <v>#REF!</v>
      </c>
      <c r="U69" s="31" t="e">
        <f>CONCATENATE(Y69,"-",#REF!)</f>
        <v>#REF!</v>
      </c>
      <c r="V69" s="31" t="str">
        <f t="shared" si="21"/>
        <v>150-24</v>
      </c>
      <c r="W69" s="414" t="s">
        <v>352</v>
      </c>
      <c r="X69" s="414" t="s">
        <v>520</v>
      </c>
      <c r="Y69" s="430">
        <v>150</v>
      </c>
      <c r="Z69" s="425"/>
      <c r="AA69" s="425"/>
      <c r="AB69" s="425"/>
      <c r="AC69" s="425">
        <v>1</v>
      </c>
      <c r="AD69" s="425">
        <v>1241</v>
      </c>
      <c r="AE69" s="425"/>
      <c r="AF69" s="425">
        <v>12</v>
      </c>
      <c r="AG69" s="425">
        <v>1</v>
      </c>
      <c r="AH69" s="425">
        <v>186</v>
      </c>
      <c r="AI69" s="425"/>
      <c r="AJ69" s="425"/>
      <c r="AK69" s="425"/>
      <c r="AL69" s="425"/>
      <c r="AM69" s="425">
        <v>1</v>
      </c>
      <c r="AN69" s="425">
        <v>123</v>
      </c>
      <c r="AO69" s="425">
        <v>3</v>
      </c>
      <c r="AP69" s="425"/>
      <c r="AQ69" s="425"/>
      <c r="AR69" s="425">
        <v>3</v>
      </c>
      <c r="AS69" s="425"/>
      <c r="AT69" s="425"/>
      <c r="AU69" s="425"/>
      <c r="AV69" s="425"/>
      <c r="AW69" s="425"/>
      <c r="AX69" s="425"/>
      <c r="AY69" s="425">
        <v>1</v>
      </c>
      <c r="AZ69" s="425"/>
      <c r="BA69" s="425"/>
      <c r="BB69" s="426"/>
      <c r="BC69" s="427">
        <v>1572</v>
      </c>
    </row>
    <row r="70" spans="1:55">
      <c r="A70" s="31" t="str">
        <f t="shared" si="2"/>
        <v>237-1</v>
      </c>
      <c r="B70" s="31" t="str">
        <f t="shared" si="3"/>
        <v>237-2</v>
      </c>
      <c r="C70" s="31" t="str">
        <f t="shared" si="4"/>
        <v>237-3</v>
      </c>
      <c r="D70" s="31" t="str">
        <f t="shared" si="5"/>
        <v>237-4</v>
      </c>
      <c r="E70" s="31" t="str">
        <f t="shared" si="6"/>
        <v>237-5</v>
      </c>
      <c r="F70" s="31" t="str">
        <f t="shared" si="7"/>
        <v>237-6</v>
      </c>
      <c r="G70" s="31" t="str">
        <f t="shared" si="8"/>
        <v>237-7</v>
      </c>
      <c r="H70" s="31" t="str">
        <f t="shared" si="9"/>
        <v>237-8</v>
      </c>
      <c r="I70" s="31" t="str">
        <f t="shared" si="10"/>
        <v>237-9</v>
      </c>
      <c r="J70" s="31" t="str">
        <f t="shared" si="11"/>
        <v>237-10</v>
      </c>
      <c r="K70" s="31" t="str">
        <f t="shared" si="12"/>
        <v>237-11</v>
      </c>
      <c r="L70" s="31" t="str">
        <f t="shared" si="13"/>
        <v>237-12</v>
      </c>
      <c r="M70" s="31" t="str">
        <f t="shared" si="14"/>
        <v>237-13</v>
      </c>
      <c r="N70" s="31" t="str">
        <f t="shared" si="15"/>
        <v>237-14</v>
      </c>
      <c r="O70" s="31" t="str">
        <f t="shared" si="16"/>
        <v>237-15</v>
      </c>
      <c r="P70" s="31" t="str">
        <f t="shared" si="17"/>
        <v>237-16</v>
      </c>
      <c r="Q70" s="31" t="str">
        <f t="shared" si="18"/>
        <v>237-17</v>
      </c>
      <c r="R70" s="31" t="str">
        <f t="shared" si="19"/>
        <v>237-18</v>
      </c>
      <c r="S70" s="31" t="str">
        <f t="shared" si="20"/>
        <v>237-19</v>
      </c>
      <c r="T70" s="31" t="e">
        <f>CONCATENATE(Y70,"-",#REF!)</f>
        <v>#REF!</v>
      </c>
      <c r="U70" s="31" t="e">
        <f>CONCATENATE(Y70,"-",#REF!)</f>
        <v>#REF!</v>
      </c>
      <c r="V70" s="31" t="str">
        <f t="shared" si="21"/>
        <v>237-24</v>
      </c>
      <c r="W70" s="414" t="s">
        <v>398</v>
      </c>
      <c r="X70" s="414" t="s">
        <v>520</v>
      </c>
      <c r="Y70" s="430">
        <v>237</v>
      </c>
      <c r="Z70" s="425">
        <v>9</v>
      </c>
      <c r="AA70" s="425">
        <v>6</v>
      </c>
      <c r="AB70" s="425"/>
      <c r="AC70" s="425">
        <v>40</v>
      </c>
      <c r="AD70" s="425">
        <v>5384</v>
      </c>
      <c r="AE70" s="425"/>
      <c r="AF70" s="425">
        <v>24</v>
      </c>
      <c r="AG70" s="425">
        <v>2</v>
      </c>
      <c r="AH70" s="425">
        <v>695</v>
      </c>
      <c r="AI70" s="425"/>
      <c r="AJ70" s="425">
        <v>1</v>
      </c>
      <c r="AK70" s="425"/>
      <c r="AL70" s="425"/>
      <c r="AM70" s="425">
        <v>1</v>
      </c>
      <c r="AN70" s="425">
        <v>48</v>
      </c>
      <c r="AO70" s="425">
        <v>11</v>
      </c>
      <c r="AP70" s="425"/>
      <c r="AQ70" s="425">
        <v>1</v>
      </c>
      <c r="AR70" s="425">
        <v>2</v>
      </c>
      <c r="AS70" s="425">
        <v>8</v>
      </c>
      <c r="AT70" s="425">
        <v>6</v>
      </c>
      <c r="AU70" s="425"/>
      <c r="AV70" s="425"/>
      <c r="AW70" s="425"/>
      <c r="AX70" s="425"/>
      <c r="AY70" s="425">
        <v>15</v>
      </c>
      <c r="AZ70" s="425">
        <v>36</v>
      </c>
      <c r="BA70" s="425"/>
      <c r="BB70" s="426"/>
      <c r="BC70" s="427">
        <v>6289</v>
      </c>
    </row>
    <row r="71" spans="1:55">
      <c r="A71" s="31" t="str">
        <f t="shared" si="2"/>
        <v>264-1</v>
      </c>
      <c r="B71" s="31" t="str">
        <f t="shared" si="3"/>
        <v>264-2</v>
      </c>
      <c r="C71" s="31" t="str">
        <f t="shared" si="4"/>
        <v>264-3</v>
      </c>
      <c r="D71" s="31" t="str">
        <f t="shared" si="5"/>
        <v>264-4</v>
      </c>
      <c r="E71" s="31" t="str">
        <f t="shared" si="6"/>
        <v>264-5</v>
      </c>
      <c r="F71" s="31" t="str">
        <f t="shared" si="7"/>
        <v>264-6</v>
      </c>
      <c r="G71" s="31" t="str">
        <f t="shared" si="8"/>
        <v>264-7</v>
      </c>
      <c r="H71" s="31" t="str">
        <f t="shared" si="9"/>
        <v>264-8</v>
      </c>
      <c r="I71" s="31" t="str">
        <f t="shared" si="10"/>
        <v>264-9</v>
      </c>
      <c r="J71" s="31" t="str">
        <f t="shared" si="11"/>
        <v>264-10</v>
      </c>
      <c r="K71" s="31" t="str">
        <f t="shared" si="12"/>
        <v>264-11</v>
      </c>
      <c r="L71" s="31" t="str">
        <f t="shared" si="13"/>
        <v>264-12</v>
      </c>
      <c r="M71" s="31" t="str">
        <f t="shared" si="14"/>
        <v>264-13</v>
      </c>
      <c r="N71" s="31" t="str">
        <f t="shared" si="15"/>
        <v>264-14</v>
      </c>
      <c r="O71" s="31" t="str">
        <f t="shared" si="16"/>
        <v>264-15</v>
      </c>
      <c r="P71" s="31" t="str">
        <f t="shared" si="17"/>
        <v>264-16</v>
      </c>
      <c r="Q71" s="31" t="str">
        <f t="shared" si="18"/>
        <v>264-17</v>
      </c>
      <c r="R71" s="31" t="str">
        <f t="shared" si="19"/>
        <v>264-18</v>
      </c>
      <c r="S71" s="31" t="str">
        <f t="shared" si="20"/>
        <v>264-19</v>
      </c>
      <c r="T71" s="31" t="e">
        <f>CONCATENATE(Y71,"-",#REF!)</f>
        <v>#REF!</v>
      </c>
      <c r="U71" s="31" t="e">
        <f>CONCATENATE(Y71,"-",#REF!)</f>
        <v>#REF!</v>
      </c>
      <c r="V71" s="31" t="str">
        <f t="shared" si="21"/>
        <v>264-24</v>
      </c>
      <c r="W71" s="414" t="s">
        <v>373</v>
      </c>
      <c r="X71" s="414" t="s">
        <v>520</v>
      </c>
      <c r="Y71" s="430">
        <v>264</v>
      </c>
      <c r="Z71" s="425">
        <v>1</v>
      </c>
      <c r="AA71" s="425">
        <v>2</v>
      </c>
      <c r="AB71" s="425"/>
      <c r="AC71" s="425">
        <v>1</v>
      </c>
      <c r="AD71" s="425">
        <v>1988</v>
      </c>
      <c r="AE71" s="425"/>
      <c r="AF71" s="425">
        <v>43</v>
      </c>
      <c r="AG71" s="425"/>
      <c r="AH71" s="425">
        <v>262</v>
      </c>
      <c r="AI71" s="425">
        <v>1</v>
      </c>
      <c r="AJ71" s="425">
        <v>1</v>
      </c>
      <c r="AK71" s="425"/>
      <c r="AL71" s="425"/>
      <c r="AM71" s="425"/>
      <c r="AN71" s="425">
        <v>5</v>
      </c>
      <c r="AO71" s="425">
        <v>12</v>
      </c>
      <c r="AP71" s="425">
        <v>2</v>
      </c>
      <c r="AQ71" s="425"/>
      <c r="AR71" s="425"/>
      <c r="AS71" s="425">
        <v>6</v>
      </c>
      <c r="AT71" s="425">
        <v>1</v>
      </c>
      <c r="AU71" s="425"/>
      <c r="AV71" s="425"/>
      <c r="AW71" s="425"/>
      <c r="AX71" s="425"/>
      <c r="AY71" s="425">
        <v>9</v>
      </c>
      <c r="AZ71" s="425">
        <v>8</v>
      </c>
      <c r="BA71" s="425"/>
      <c r="BB71" s="426"/>
      <c r="BC71" s="427">
        <v>2342</v>
      </c>
    </row>
    <row r="72" spans="1:55">
      <c r="A72" s="31" t="str">
        <f t="shared" si="2"/>
        <v>310-1</v>
      </c>
      <c r="B72" s="31" t="str">
        <f t="shared" si="3"/>
        <v>310-2</v>
      </c>
      <c r="C72" s="31" t="str">
        <f t="shared" si="4"/>
        <v>310-3</v>
      </c>
      <c r="D72" s="31" t="str">
        <f t="shared" si="5"/>
        <v>310-4</v>
      </c>
      <c r="E72" s="31" t="str">
        <f t="shared" si="6"/>
        <v>310-5</v>
      </c>
      <c r="F72" s="31" t="str">
        <f t="shared" si="7"/>
        <v>310-6</v>
      </c>
      <c r="G72" s="31" t="str">
        <f t="shared" si="8"/>
        <v>310-7</v>
      </c>
      <c r="H72" s="31" t="str">
        <f t="shared" si="9"/>
        <v>310-8</v>
      </c>
      <c r="I72" s="31" t="str">
        <f t="shared" si="10"/>
        <v>310-9</v>
      </c>
      <c r="J72" s="31" t="str">
        <f t="shared" si="11"/>
        <v>310-10</v>
      </c>
      <c r="K72" s="31" t="str">
        <f t="shared" si="12"/>
        <v>310-11</v>
      </c>
      <c r="L72" s="31" t="str">
        <f t="shared" si="13"/>
        <v>310-12</v>
      </c>
      <c r="M72" s="31" t="str">
        <f t="shared" si="14"/>
        <v>310-13</v>
      </c>
      <c r="N72" s="31" t="str">
        <f t="shared" si="15"/>
        <v>310-14</v>
      </c>
      <c r="O72" s="31" t="str">
        <f t="shared" si="16"/>
        <v>310-15</v>
      </c>
      <c r="P72" s="31" t="str">
        <f t="shared" si="17"/>
        <v>310-16</v>
      </c>
      <c r="Q72" s="31" t="str">
        <f t="shared" si="18"/>
        <v>310-17</v>
      </c>
      <c r="R72" s="31" t="str">
        <f t="shared" si="19"/>
        <v>310-18</v>
      </c>
      <c r="S72" s="31" t="str">
        <f t="shared" si="20"/>
        <v>310-19</v>
      </c>
      <c r="T72" s="31" t="e">
        <f>CONCATENATE(Y72,"-",#REF!)</f>
        <v>#REF!</v>
      </c>
      <c r="U72" s="31" t="e">
        <f>CONCATENATE(Y72,"-",#REF!)</f>
        <v>#REF!</v>
      </c>
      <c r="V72" s="31" t="str">
        <f t="shared" ref="V72:V103" si="22">CONCATENATE(Y72,"-",$AU$5)</f>
        <v>310-24</v>
      </c>
      <c r="W72" s="423" t="s">
        <v>401</v>
      </c>
      <c r="X72" s="414" t="s">
        <v>520</v>
      </c>
      <c r="Y72" s="430">
        <v>310</v>
      </c>
      <c r="Z72" s="425">
        <v>3</v>
      </c>
      <c r="AA72" s="425">
        <v>5</v>
      </c>
      <c r="AB72" s="425"/>
      <c r="AC72" s="425">
        <v>13</v>
      </c>
      <c r="AD72" s="425">
        <v>4423</v>
      </c>
      <c r="AE72" s="425"/>
      <c r="AF72" s="425">
        <v>14</v>
      </c>
      <c r="AG72" s="425">
        <v>4</v>
      </c>
      <c r="AH72" s="425">
        <v>375</v>
      </c>
      <c r="AI72" s="425"/>
      <c r="AJ72" s="425"/>
      <c r="AK72" s="425"/>
      <c r="AL72" s="425"/>
      <c r="AM72" s="425">
        <v>1</v>
      </c>
      <c r="AN72" s="425">
        <v>9</v>
      </c>
      <c r="AO72" s="425">
        <v>1</v>
      </c>
      <c r="AP72" s="425">
        <v>2</v>
      </c>
      <c r="AQ72" s="425"/>
      <c r="AR72" s="425"/>
      <c r="AS72" s="425">
        <v>2</v>
      </c>
      <c r="AT72" s="425">
        <v>1</v>
      </c>
      <c r="AU72" s="425">
        <v>1</v>
      </c>
      <c r="AV72" s="425"/>
      <c r="AW72" s="425"/>
      <c r="AX72" s="425"/>
      <c r="AY72" s="425"/>
      <c r="AZ72" s="425">
        <v>1</v>
      </c>
      <c r="BA72" s="425"/>
      <c r="BB72" s="426"/>
      <c r="BC72" s="427">
        <v>4855</v>
      </c>
    </row>
    <row r="73" spans="1:55">
      <c r="A73" s="31" t="str">
        <f t="shared" ref="A73:A136" si="23">CONCATENATE(Y73,"-",$Z$5)</f>
        <v>315-1</v>
      </c>
      <c r="B73" s="31" t="str">
        <f t="shared" ref="B73:B136" si="24">CONCATENATE(Y73,"-",$AA$5)</f>
        <v>315-2</v>
      </c>
      <c r="C73" s="31" t="str">
        <f t="shared" ref="C73:C136" si="25">CONCATENATE(Y73,"-",$AB$5)</f>
        <v>315-3</v>
      </c>
      <c r="D73" s="31" t="str">
        <f t="shared" ref="D73:D136" si="26">CONCATENATE(Y73,"-",$AC$5)</f>
        <v>315-4</v>
      </c>
      <c r="E73" s="31" t="str">
        <f t="shared" ref="E73:E136" si="27">CONCATENATE(Y73,"-",$AD$5)</f>
        <v>315-5</v>
      </c>
      <c r="F73" s="31" t="str">
        <f t="shared" ref="F73:F136" si="28">CONCATENATE(Y73,"-",$AE$5)</f>
        <v>315-6</v>
      </c>
      <c r="G73" s="31" t="str">
        <f t="shared" ref="G73:G136" si="29">CONCATENATE(Y73,"-",$AF$5)</f>
        <v>315-7</v>
      </c>
      <c r="H73" s="31" t="str">
        <f t="shared" ref="H73:H136" si="30">CONCATENATE(Y73,"-",$AG$5)</f>
        <v>315-8</v>
      </c>
      <c r="I73" s="31" t="str">
        <f t="shared" ref="I73:I136" si="31">CONCATENATE(Y73,"-",$AH$5)</f>
        <v>315-9</v>
      </c>
      <c r="J73" s="31" t="str">
        <f t="shared" ref="J73:J136" si="32">CONCATENATE(Y73,"-",$AI$5)</f>
        <v>315-10</v>
      </c>
      <c r="K73" s="31" t="str">
        <f t="shared" ref="K73:K136" si="33">CONCATENATE(Y73,"-",$AJ$5)</f>
        <v>315-11</v>
      </c>
      <c r="L73" s="31" t="str">
        <f t="shared" ref="L73:L136" si="34">CONCATENATE(Y73,"-",$AK$5)</f>
        <v>315-12</v>
      </c>
      <c r="M73" s="31" t="str">
        <f t="shared" ref="M73:M136" si="35">CONCATENATE(Y73,"-",$AL$5)</f>
        <v>315-13</v>
      </c>
      <c r="N73" s="31" t="str">
        <f t="shared" ref="N73:N136" si="36">CONCATENATE(Y73,"-",$AM$5)</f>
        <v>315-14</v>
      </c>
      <c r="O73" s="31" t="str">
        <f t="shared" ref="O73:O136" si="37">CONCATENATE(Y73,"-",$AN$5)</f>
        <v>315-15</v>
      </c>
      <c r="P73" s="31" t="str">
        <f t="shared" ref="P73:P136" si="38">CONCATENATE(Y73,"-",$AO$5)</f>
        <v>315-16</v>
      </c>
      <c r="Q73" s="31" t="str">
        <f t="shared" ref="Q73:Q136" si="39">CONCATENATE(Y73,"-",$AP$5)</f>
        <v>315-17</v>
      </c>
      <c r="R73" s="31" t="str">
        <f t="shared" ref="R73:R136" si="40">CONCATENATE(Y73,"-",$AQ$5)</f>
        <v>315-18</v>
      </c>
      <c r="S73" s="31" t="str">
        <f t="shared" ref="S73:S136" si="41">CONCATENATE(Y73,"-",$AR$5)</f>
        <v>315-19</v>
      </c>
      <c r="T73" s="31" t="e">
        <f>CONCATENATE(Y73,"-",#REF!)</f>
        <v>#REF!</v>
      </c>
      <c r="U73" s="31" t="e">
        <f>CONCATENATE(Y73,"-",#REF!)</f>
        <v>#REF!</v>
      </c>
      <c r="V73" s="31" t="str">
        <f t="shared" si="22"/>
        <v>315-24</v>
      </c>
      <c r="W73" s="415" t="s">
        <v>385</v>
      </c>
      <c r="X73" s="414" t="s">
        <v>520</v>
      </c>
      <c r="Y73" s="430">
        <v>315</v>
      </c>
      <c r="Z73" s="425">
        <v>2</v>
      </c>
      <c r="AA73" s="425">
        <v>2</v>
      </c>
      <c r="AB73" s="425"/>
      <c r="AC73" s="425"/>
      <c r="AD73" s="425">
        <v>3573</v>
      </c>
      <c r="AE73" s="425"/>
      <c r="AF73" s="425">
        <v>13</v>
      </c>
      <c r="AG73" s="425">
        <v>2</v>
      </c>
      <c r="AH73" s="425">
        <v>282</v>
      </c>
      <c r="AI73" s="425"/>
      <c r="AJ73" s="425"/>
      <c r="AK73" s="425"/>
      <c r="AL73" s="425">
        <v>1</v>
      </c>
      <c r="AM73" s="425">
        <v>2</v>
      </c>
      <c r="AN73" s="425">
        <v>189</v>
      </c>
      <c r="AO73" s="425">
        <v>1</v>
      </c>
      <c r="AP73" s="425"/>
      <c r="AQ73" s="425"/>
      <c r="AR73" s="425"/>
      <c r="AS73" s="425"/>
      <c r="AT73" s="425">
        <v>1</v>
      </c>
      <c r="AU73" s="425">
        <v>1</v>
      </c>
      <c r="AV73" s="425"/>
      <c r="AW73" s="425"/>
      <c r="AX73" s="425"/>
      <c r="AY73" s="425"/>
      <c r="AZ73" s="425">
        <v>4</v>
      </c>
      <c r="BA73" s="425"/>
      <c r="BB73" s="426"/>
      <c r="BC73" s="427">
        <v>4073</v>
      </c>
    </row>
    <row r="74" spans="1:55">
      <c r="A74" s="31" t="str">
        <f t="shared" si="23"/>
        <v>361-1</v>
      </c>
      <c r="B74" s="31" t="str">
        <f t="shared" si="24"/>
        <v>361-2</v>
      </c>
      <c r="C74" s="31" t="str">
        <f t="shared" si="25"/>
        <v>361-3</v>
      </c>
      <c r="D74" s="31" t="str">
        <f t="shared" si="26"/>
        <v>361-4</v>
      </c>
      <c r="E74" s="31" t="str">
        <f t="shared" si="27"/>
        <v>361-5</v>
      </c>
      <c r="F74" s="31" t="str">
        <f t="shared" si="28"/>
        <v>361-6</v>
      </c>
      <c r="G74" s="31" t="str">
        <f t="shared" si="29"/>
        <v>361-7</v>
      </c>
      <c r="H74" s="31" t="str">
        <f t="shared" si="30"/>
        <v>361-8</v>
      </c>
      <c r="I74" s="31" t="str">
        <f t="shared" si="31"/>
        <v>361-9</v>
      </c>
      <c r="J74" s="31" t="str">
        <f t="shared" si="32"/>
        <v>361-10</v>
      </c>
      <c r="K74" s="31" t="str">
        <f t="shared" si="33"/>
        <v>361-11</v>
      </c>
      <c r="L74" s="31" t="str">
        <f t="shared" si="34"/>
        <v>361-12</v>
      </c>
      <c r="M74" s="31" t="str">
        <f t="shared" si="35"/>
        <v>361-13</v>
      </c>
      <c r="N74" s="31" t="str">
        <f t="shared" si="36"/>
        <v>361-14</v>
      </c>
      <c r="O74" s="31" t="str">
        <f t="shared" si="37"/>
        <v>361-15</v>
      </c>
      <c r="P74" s="31" t="str">
        <f t="shared" si="38"/>
        <v>361-16</v>
      </c>
      <c r="Q74" s="31" t="str">
        <f t="shared" si="39"/>
        <v>361-17</v>
      </c>
      <c r="R74" s="31" t="str">
        <f t="shared" si="40"/>
        <v>361-18</v>
      </c>
      <c r="S74" s="31" t="str">
        <f t="shared" si="41"/>
        <v>361-19</v>
      </c>
      <c r="T74" s="31" t="e">
        <f>CONCATENATE(Y74,"-",#REF!)</f>
        <v>#REF!</v>
      </c>
      <c r="U74" s="31" t="e">
        <f>CONCATENATE(Y74,"-",#REF!)</f>
        <v>#REF!</v>
      </c>
      <c r="V74" s="31" t="str">
        <f t="shared" si="22"/>
        <v>361-24</v>
      </c>
      <c r="W74" s="415" t="s">
        <v>394</v>
      </c>
      <c r="X74" s="414" t="s">
        <v>520</v>
      </c>
      <c r="Y74" s="430">
        <v>361</v>
      </c>
      <c r="Z74" s="425">
        <v>4</v>
      </c>
      <c r="AA74" s="425">
        <v>7</v>
      </c>
      <c r="AB74" s="425">
        <v>7</v>
      </c>
      <c r="AC74" s="425">
        <v>1</v>
      </c>
      <c r="AD74" s="425">
        <v>10944</v>
      </c>
      <c r="AE74" s="425"/>
      <c r="AF74" s="425">
        <v>23</v>
      </c>
      <c r="AG74" s="425">
        <v>68</v>
      </c>
      <c r="AH74" s="425">
        <v>6573</v>
      </c>
      <c r="AI74" s="425">
        <v>1</v>
      </c>
      <c r="AJ74" s="425">
        <v>2</v>
      </c>
      <c r="AK74" s="425"/>
      <c r="AL74" s="425"/>
      <c r="AM74" s="425">
        <v>24</v>
      </c>
      <c r="AN74" s="425">
        <v>37</v>
      </c>
      <c r="AO74" s="425">
        <v>38</v>
      </c>
      <c r="AP74" s="425">
        <v>484</v>
      </c>
      <c r="AQ74" s="425"/>
      <c r="AR74" s="425"/>
      <c r="AS74" s="425">
        <v>4</v>
      </c>
      <c r="AT74" s="425">
        <v>11</v>
      </c>
      <c r="AU74" s="425"/>
      <c r="AV74" s="425"/>
      <c r="AW74" s="425"/>
      <c r="AX74" s="425"/>
      <c r="AY74" s="425">
        <v>2</v>
      </c>
      <c r="AZ74" s="425">
        <v>9</v>
      </c>
      <c r="BA74" s="425"/>
      <c r="BB74" s="426"/>
      <c r="BC74" s="427">
        <v>18239</v>
      </c>
    </row>
    <row r="75" spans="1:55">
      <c r="A75" s="31" t="str">
        <f t="shared" si="23"/>
        <v>647-1</v>
      </c>
      <c r="B75" s="31" t="str">
        <f t="shared" si="24"/>
        <v>647-2</v>
      </c>
      <c r="C75" s="31" t="str">
        <f t="shared" si="25"/>
        <v>647-3</v>
      </c>
      <c r="D75" s="31" t="str">
        <f t="shared" si="26"/>
        <v>647-4</v>
      </c>
      <c r="E75" s="31" t="str">
        <f t="shared" si="27"/>
        <v>647-5</v>
      </c>
      <c r="F75" s="31" t="str">
        <f t="shared" si="28"/>
        <v>647-6</v>
      </c>
      <c r="G75" s="31" t="str">
        <f t="shared" si="29"/>
        <v>647-7</v>
      </c>
      <c r="H75" s="31" t="str">
        <f t="shared" si="30"/>
        <v>647-8</v>
      </c>
      <c r="I75" s="31" t="str">
        <f t="shared" si="31"/>
        <v>647-9</v>
      </c>
      <c r="J75" s="31" t="str">
        <f t="shared" si="32"/>
        <v>647-10</v>
      </c>
      <c r="K75" s="31" t="str">
        <f t="shared" si="33"/>
        <v>647-11</v>
      </c>
      <c r="L75" s="31" t="str">
        <f t="shared" si="34"/>
        <v>647-12</v>
      </c>
      <c r="M75" s="31" t="str">
        <f t="shared" si="35"/>
        <v>647-13</v>
      </c>
      <c r="N75" s="31" t="str">
        <f t="shared" si="36"/>
        <v>647-14</v>
      </c>
      <c r="O75" s="31" t="str">
        <f t="shared" si="37"/>
        <v>647-15</v>
      </c>
      <c r="P75" s="31" t="str">
        <f t="shared" si="38"/>
        <v>647-16</v>
      </c>
      <c r="Q75" s="31" t="str">
        <f t="shared" si="39"/>
        <v>647-17</v>
      </c>
      <c r="R75" s="31" t="str">
        <f t="shared" si="40"/>
        <v>647-18</v>
      </c>
      <c r="S75" s="31" t="str">
        <f t="shared" si="41"/>
        <v>647-19</v>
      </c>
      <c r="T75" s="31" t="e">
        <f>CONCATENATE(Y75,"-",#REF!)</f>
        <v>#REF!</v>
      </c>
      <c r="U75" s="31" t="e">
        <f>CONCATENATE(Y75,"-",#REF!)</f>
        <v>#REF!</v>
      </c>
      <c r="V75" s="31" t="str">
        <f t="shared" si="22"/>
        <v>647-24</v>
      </c>
      <c r="W75" s="414" t="s">
        <v>403</v>
      </c>
      <c r="X75" s="414" t="s">
        <v>520</v>
      </c>
      <c r="Y75" s="430">
        <v>647</v>
      </c>
      <c r="Z75" s="425">
        <v>92</v>
      </c>
      <c r="AA75" s="425">
        <v>3</v>
      </c>
      <c r="AB75" s="425"/>
      <c r="AC75" s="425"/>
      <c r="AD75" s="425">
        <v>3459</v>
      </c>
      <c r="AE75" s="425"/>
      <c r="AF75" s="425">
        <v>10</v>
      </c>
      <c r="AG75" s="425">
        <v>3</v>
      </c>
      <c r="AH75" s="425">
        <v>816</v>
      </c>
      <c r="AI75" s="425"/>
      <c r="AJ75" s="425"/>
      <c r="AK75" s="425"/>
      <c r="AL75" s="425">
        <v>2</v>
      </c>
      <c r="AM75" s="425">
        <v>2</v>
      </c>
      <c r="AN75" s="425">
        <v>52</v>
      </c>
      <c r="AO75" s="425"/>
      <c r="AP75" s="425"/>
      <c r="AQ75" s="425"/>
      <c r="AR75" s="425">
        <v>1</v>
      </c>
      <c r="AS75" s="425">
        <v>1</v>
      </c>
      <c r="AT75" s="425">
        <v>1</v>
      </c>
      <c r="AU75" s="425">
        <v>1</v>
      </c>
      <c r="AV75" s="425"/>
      <c r="AW75" s="425"/>
      <c r="AX75" s="425"/>
      <c r="AY75" s="425"/>
      <c r="AZ75" s="425">
        <v>6</v>
      </c>
      <c r="BA75" s="425"/>
      <c r="BB75" s="426"/>
      <c r="BC75" s="427">
        <v>4449</v>
      </c>
    </row>
    <row r="76" spans="1:55">
      <c r="A76" s="31" t="str">
        <f t="shared" si="23"/>
        <v>658-1</v>
      </c>
      <c r="B76" s="31" t="str">
        <f t="shared" si="24"/>
        <v>658-2</v>
      </c>
      <c r="C76" s="31" t="str">
        <f t="shared" si="25"/>
        <v>658-3</v>
      </c>
      <c r="D76" s="31" t="str">
        <f t="shared" si="26"/>
        <v>658-4</v>
      </c>
      <c r="E76" s="31" t="str">
        <f t="shared" si="27"/>
        <v>658-5</v>
      </c>
      <c r="F76" s="31" t="str">
        <f t="shared" si="28"/>
        <v>658-6</v>
      </c>
      <c r="G76" s="31" t="str">
        <f t="shared" si="29"/>
        <v>658-7</v>
      </c>
      <c r="H76" s="31" t="str">
        <f t="shared" si="30"/>
        <v>658-8</v>
      </c>
      <c r="I76" s="31" t="str">
        <f t="shared" si="31"/>
        <v>658-9</v>
      </c>
      <c r="J76" s="31" t="str">
        <f t="shared" si="32"/>
        <v>658-10</v>
      </c>
      <c r="K76" s="31" t="str">
        <f t="shared" si="33"/>
        <v>658-11</v>
      </c>
      <c r="L76" s="31" t="str">
        <f t="shared" si="34"/>
        <v>658-12</v>
      </c>
      <c r="M76" s="31" t="str">
        <f t="shared" si="35"/>
        <v>658-13</v>
      </c>
      <c r="N76" s="31" t="str">
        <f t="shared" si="36"/>
        <v>658-14</v>
      </c>
      <c r="O76" s="31" t="str">
        <f t="shared" si="37"/>
        <v>658-15</v>
      </c>
      <c r="P76" s="31" t="str">
        <f t="shared" si="38"/>
        <v>658-16</v>
      </c>
      <c r="Q76" s="31" t="str">
        <f t="shared" si="39"/>
        <v>658-17</v>
      </c>
      <c r="R76" s="31" t="str">
        <f t="shared" si="40"/>
        <v>658-18</v>
      </c>
      <c r="S76" s="31" t="str">
        <f t="shared" si="41"/>
        <v>658-19</v>
      </c>
      <c r="T76" s="31" t="e">
        <f>CONCATENATE(Y76,"-",#REF!)</f>
        <v>#REF!</v>
      </c>
      <c r="U76" s="31" t="e">
        <f>CONCATENATE(Y76,"-",#REF!)</f>
        <v>#REF!</v>
      </c>
      <c r="V76" s="31" t="str">
        <f t="shared" si="22"/>
        <v>658-24</v>
      </c>
      <c r="W76" s="423" t="s">
        <v>405</v>
      </c>
      <c r="X76" s="414" t="s">
        <v>520</v>
      </c>
      <c r="Y76" s="430">
        <v>658</v>
      </c>
      <c r="Z76" s="425">
        <v>1</v>
      </c>
      <c r="AA76" s="425"/>
      <c r="AB76" s="425"/>
      <c r="AC76" s="425"/>
      <c r="AD76" s="425">
        <v>1503</v>
      </c>
      <c r="AE76" s="425"/>
      <c r="AF76" s="425"/>
      <c r="AG76" s="425"/>
      <c r="AH76" s="425">
        <v>358</v>
      </c>
      <c r="AI76" s="425"/>
      <c r="AJ76" s="425"/>
      <c r="AK76" s="425"/>
      <c r="AL76" s="425"/>
      <c r="AM76" s="425">
        <v>1</v>
      </c>
      <c r="AN76" s="425">
        <v>8</v>
      </c>
      <c r="AO76" s="425">
        <v>4</v>
      </c>
      <c r="AP76" s="425"/>
      <c r="AQ76" s="425"/>
      <c r="AR76" s="425"/>
      <c r="AS76" s="425">
        <v>2</v>
      </c>
      <c r="AT76" s="425"/>
      <c r="AU76" s="425"/>
      <c r="AV76" s="425"/>
      <c r="AW76" s="425"/>
      <c r="AX76" s="425"/>
      <c r="AY76" s="425"/>
      <c r="AZ76" s="425">
        <v>3</v>
      </c>
      <c r="BA76" s="425"/>
      <c r="BB76" s="426"/>
      <c r="BC76" s="427">
        <v>1880</v>
      </c>
    </row>
    <row r="77" spans="1:55">
      <c r="A77" s="31" t="str">
        <f t="shared" si="23"/>
        <v>664-1</v>
      </c>
      <c r="B77" s="31" t="str">
        <f t="shared" si="24"/>
        <v>664-2</v>
      </c>
      <c r="C77" s="31" t="str">
        <f t="shared" si="25"/>
        <v>664-3</v>
      </c>
      <c r="D77" s="31" t="str">
        <f t="shared" si="26"/>
        <v>664-4</v>
      </c>
      <c r="E77" s="31" t="str">
        <f t="shared" si="27"/>
        <v>664-5</v>
      </c>
      <c r="F77" s="31" t="str">
        <f t="shared" si="28"/>
        <v>664-6</v>
      </c>
      <c r="G77" s="31" t="str">
        <f t="shared" si="29"/>
        <v>664-7</v>
      </c>
      <c r="H77" s="31" t="str">
        <f t="shared" si="30"/>
        <v>664-8</v>
      </c>
      <c r="I77" s="31" t="str">
        <f t="shared" si="31"/>
        <v>664-9</v>
      </c>
      <c r="J77" s="31" t="str">
        <f t="shared" si="32"/>
        <v>664-10</v>
      </c>
      <c r="K77" s="31" t="str">
        <f t="shared" si="33"/>
        <v>664-11</v>
      </c>
      <c r="L77" s="31" t="str">
        <f t="shared" si="34"/>
        <v>664-12</v>
      </c>
      <c r="M77" s="31" t="str">
        <f t="shared" si="35"/>
        <v>664-13</v>
      </c>
      <c r="N77" s="31" t="str">
        <f t="shared" si="36"/>
        <v>664-14</v>
      </c>
      <c r="O77" s="31" t="str">
        <f t="shared" si="37"/>
        <v>664-15</v>
      </c>
      <c r="P77" s="31" t="str">
        <f t="shared" si="38"/>
        <v>664-16</v>
      </c>
      <c r="Q77" s="31" t="str">
        <f t="shared" si="39"/>
        <v>664-17</v>
      </c>
      <c r="R77" s="31" t="str">
        <f t="shared" si="40"/>
        <v>664-18</v>
      </c>
      <c r="S77" s="31" t="str">
        <f t="shared" si="41"/>
        <v>664-19</v>
      </c>
      <c r="T77" s="31" t="e">
        <f>CONCATENATE(Y77,"-",#REF!)</f>
        <v>#REF!</v>
      </c>
      <c r="U77" s="31" t="e">
        <f>CONCATENATE(Y77,"-",#REF!)</f>
        <v>#REF!</v>
      </c>
      <c r="V77" s="31" t="str">
        <f t="shared" si="22"/>
        <v>664-24</v>
      </c>
      <c r="W77" s="414" t="s">
        <v>407</v>
      </c>
      <c r="X77" s="414" t="s">
        <v>520</v>
      </c>
      <c r="Y77" s="430">
        <v>664</v>
      </c>
      <c r="Z77" s="425">
        <v>5</v>
      </c>
      <c r="AA77" s="425">
        <v>69</v>
      </c>
      <c r="AB77" s="425">
        <v>3</v>
      </c>
      <c r="AC77" s="425">
        <v>8</v>
      </c>
      <c r="AD77" s="425">
        <v>8453</v>
      </c>
      <c r="AE77" s="425">
        <v>1</v>
      </c>
      <c r="AF77" s="425">
        <v>38</v>
      </c>
      <c r="AG77" s="425">
        <v>5</v>
      </c>
      <c r="AH77" s="425">
        <v>744</v>
      </c>
      <c r="AI77" s="425">
        <v>13</v>
      </c>
      <c r="AJ77" s="425"/>
      <c r="AK77" s="425"/>
      <c r="AL77" s="425">
        <v>6</v>
      </c>
      <c r="AM77" s="425">
        <v>1</v>
      </c>
      <c r="AN77" s="425">
        <v>21</v>
      </c>
      <c r="AO77" s="425">
        <v>9</v>
      </c>
      <c r="AP77" s="425">
        <v>3</v>
      </c>
      <c r="AQ77" s="425">
        <v>5</v>
      </c>
      <c r="AR77" s="425">
        <v>2</v>
      </c>
      <c r="AS77" s="425">
        <v>3</v>
      </c>
      <c r="AT77" s="425">
        <v>4</v>
      </c>
      <c r="AU77" s="425">
        <v>5</v>
      </c>
      <c r="AV77" s="425">
        <v>6</v>
      </c>
      <c r="AW77" s="425"/>
      <c r="AX77" s="425"/>
      <c r="AY77" s="425">
        <v>5</v>
      </c>
      <c r="AZ77" s="425">
        <v>11</v>
      </c>
      <c r="BA77" s="425">
        <v>1</v>
      </c>
      <c r="BB77" s="426"/>
      <c r="BC77" s="427">
        <v>9421</v>
      </c>
    </row>
    <row r="78" spans="1:55">
      <c r="A78" s="31" t="str">
        <f t="shared" si="23"/>
        <v>686-1</v>
      </c>
      <c r="B78" s="31" t="str">
        <f t="shared" si="24"/>
        <v>686-2</v>
      </c>
      <c r="C78" s="31" t="str">
        <f t="shared" si="25"/>
        <v>686-3</v>
      </c>
      <c r="D78" s="31" t="str">
        <f t="shared" si="26"/>
        <v>686-4</v>
      </c>
      <c r="E78" s="31" t="str">
        <f t="shared" si="27"/>
        <v>686-5</v>
      </c>
      <c r="F78" s="31" t="str">
        <f t="shared" si="28"/>
        <v>686-6</v>
      </c>
      <c r="G78" s="31" t="str">
        <f t="shared" si="29"/>
        <v>686-7</v>
      </c>
      <c r="H78" s="31" t="str">
        <f t="shared" si="30"/>
        <v>686-8</v>
      </c>
      <c r="I78" s="31" t="str">
        <f t="shared" si="31"/>
        <v>686-9</v>
      </c>
      <c r="J78" s="31" t="str">
        <f t="shared" si="32"/>
        <v>686-10</v>
      </c>
      <c r="K78" s="31" t="str">
        <f t="shared" si="33"/>
        <v>686-11</v>
      </c>
      <c r="L78" s="31" t="str">
        <f t="shared" si="34"/>
        <v>686-12</v>
      </c>
      <c r="M78" s="31" t="str">
        <f t="shared" si="35"/>
        <v>686-13</v>
      </c>
      <c r="N78" s="31" t="str">
        <f t="shared" si="36"/>
        <v>686-14</v>
      </c>
      <c r="O78" s="31" t="str">
        <f t="shared" si="37"/>
        <v>686-15</v>
      </c>
      <c r="P78" s="31" t="str">
        <f t="shared" si="38"/>
        <v>686-16</v>
      </c>
      <c r="Q78" s="31" t="str">
        <f t="shared" si="39"/>
        <v>686-17</v>
      </c>
      <c r="R78" s="31" t="str">
        <f t="shared" si="40"/>
        <v>686-18</v>
      </c>
      <c r="S78" s="31" t="str">
        <f t="shared" si="41"/>
        <v>686-19</v>
      </c>
      <c r="T78" s="31" t="e">
        <f>CONCATENATE(Y78,"-",#REF!)</f>
        <v>#REF!</v>
      </c>
      <c r="U78" s="31" t="e">
        <f>CONCATENATE(Y78,"-",#REF!)</f>
        <v>#REF!</v>
      </c>
      <c r="V78" s="31" t="str">
        <f t="shared" si="22"/>
        <v>686-24</v>
      </c>
      <c r="W78" s="422" t="s">
        <v>408</v>
      </c>
      <c r="X78" s="414" t="s">
        <v>520</v>
      </c>
      <c r="Y78" s="430">
        <v>686</v>
      </c>
      <c r="Z78" s="425">
        <v>1</v>
      </c>
      <c r="AA78" s="425">
        <v>2</v>
      </c>
      <c r="AB78" s="425"/>
      <c r="AC78" s="425">
        <v>31</v>
      </c>
      <c r="AD78" s="425">
        <v>13942</v>
      </c>
      <c r="AE78" s="425"/>
      <c r="AF78" s="425">
        <v>69</v>
      </c>
      <c r="AG78" s="425">
        <v>8</v>
      </c>
      <c r="AH78" s="425">
        <v>1903</v>
      </c>
      <c r="AI78" s="425">
        <v>1</v>
      </c>
      <c r="AJ78" s="425">
        <v>1</v>
      </c>
      <c r="AK78" s="425"/>
      <c r="AL78" s="425"/>
      <c r="AM78" s="425">
        <v>7</v>
      </c>
      <c r="AN78" s="425">
        <v>44</v>
      </c>
      <c r="AO78" s="425">
        <v>11</v>
      </c>
      <c r="AP78" s="425"/>
      <c r="AQ78" s="425"/>
      <c r="AR78" s="425"/>
      <c r="AS78" s="425">
        <v>31</v>
      </c>
      <c r="AT78" s="425">
        <v>8</v>
      </c>
      <c r="AU78" s="425">
        <v>4</v>
      </c>
      <c r="AV78" s="425"/>
      <c r="AW78" s="425"/>
      <c r="AX78" s="425"/>
      <c r="AY78" s="425">
        <v>8</v>
      </c>
      <c r="AZ78" s="425">
        <v>18</v>
      </c>
      <c r="BA78" s="425"/>
      <c r="BB78" s="426"/>
      <c r="BC78" s="427">
        <v>16089</v>
      </c>
    </row>
    <row r="79" spans="1:55">
      <c r="A79" s="31" t="str">
        <f t="shared" si="23"/>
        <v>819-1</v>
      </c>
      <c r="B79" s="31" t="str">
        <f t="shared" si="24"/>
        <v>819-2</v>
      </c>
      <c r="C79" s="31" t="str">
        <f t="shared" si="25"/>
        <v>819-3</v>
      </c>
      <c r="D79" s="31" t="str">
        <f t="shared" si="26"/>
        <v>819-4</v>
      </c>
      <c r="E79" s="31" t="str">
        <f t="shared" si="27"/>
        <v>819-5</v>
      </c>
      <c r="F79" s="31" t="str">
        <f t="shared" si="28"/>
        <v>819-6</v>
      </c>
      <c r="G79" s="31" t="str">
        <f t="shared" si="29"/>
        <v>819-7</v>
      </c>
      <c r="H79" s="31" t="str">
        <f t="shared" si="30"/>
        <v>819-8</v>
      </c>
      <c r="I79" s="31" t="str">
        <f t="shared" si="31"/>
        <v>819-9</v>
      </c>
      <c r="J79" s="31" t="str">
        <f t="shared" si="32"/>
        <v>819-10</v>
      </c>
      <c r="K79" s="31" t="str">
        <f t="shared" si="33"/>
        <v>819-11</v>
      </c>
      <c r="L79" s="31" t="str">
        <f t="shared" si="34"/>
        <v>819-12</v>
      </c>
      <c r="M79" s="31" t="str">
        <f t="shared" si="35"/>
        <v>819-13</v>
      </c>
      <c r="N79" s="31" t="str">
        <f t="shared" si="36"/>
        <v>819-14</v>
      </c>
      <c r="O79" s="31" t="str">
        <f t="shared" si="37"/>
        <v>819-15</v>
      </c>
      <c r="P79" s="31" t="str">
        <f t="shared" si="38"/>
        <v>819-16</v>
      </c>
      <c r="Q79" s="31" t="str">
        <f t="shared" si="39"/>
        <v>819-17</v>
      </c>
      <c r="R79" s="31" t="str">
        <f t="shared" si="40"/>
        <v>819-18</v>
      </c>
      <c r="S79" s="31" t="str">
        <f t="shared" si="41"/>
        <v>819-19</v>
      </c>
      <c r="T79" s="31" t="e">
        <f>CONCATENATE(Y79,"-",#REF!)</f>
        <v>#REF!</v>
      </c>
      <c r="U79" s="31" t="e">
        <f>CONCATENATE(Y79,"-",#REF!)</f>
        <v>#REF!</v>
      </c>
      <c r="V79" s="31" t="str">
        <f t="shared" si="22"/>
        <v>819-24</v>
      </c>
      <c r="W79" s="415" t="s">
        <v>410</v>
      </c>
      <c r="X79" s="414" t="s">
        <v>520</v>
      </c>
      <c r="Y79" s="430">
        <v>819</v>
      </c>
      <c r="Z79" s="425">
        <v>2</v>
      </c>
      <c r="AA79" s="425">
        <v>6</v>
      </c>
      <c r="AB79" s="425">
        <v>1</v>
      </c>
      <c r="AC79" s="425"/>
      <c r="AD79" s="425">
        <v>2586</v>
      </c>
      <c r="AE79" s="425"/>
      <c r="AF79" s="425">
        <v>2</v>
      </c>
      <c r="AG79" s="425">
        <v>2</v>
      </c>
      <c r="AH79" s="425">
        <v>1299</v>
      </c>
      <c r="AI79" s="425"/>
      <c r="AJ79" s="425">
        <v>1</v>
      </c>
      <c r="AK79" s="425"/>
      <c r="AL79" s="425"/>
      <c r="AM79" s="425"/>
      <c r="AN79" s="425">
        <v>9</v>
      </c>
      <c r="AO79" s="425"/>
      <c r="AP79" s="425">
        <v>1</v>
      </c>
      <c r="AQ79" s="425">
        <v>2</v>
      </c>
      <c r="AR79" s="425"/>
      <c r="AS79" s="425">
        <v>4</v>
      </c>
      <c r="AT79" s="425"/>
      <c r="AU79" s="425"/>
      <c r="AV79" s="425"/>
      <c r="AW79" s="425"/>
      <c r="AX79" s="425"/>
      <c r="AY79" s="425"/>
      <c r="AZ79" s="425">
        <v>1</v>
      </c>
      <c r="BA79" s="425"/>
      <c r="BB79" s="426"/>
      <c r="BC79" s="427">
        <v>3916</v>
      </c>
    </row>
    <row r="80" spans="1:55">
      <c r="A80" s="31" t="str">
        <f t="shared" si="23"/>
        <v>854-1</v>
      </c>
      <c r="B80" s="31" t="str">
        <f t="shared" si="24"/>
        <v>854-2</v>
      </c>
      <c r="C80" s="31" t="str">
        <f t="shared" si="25"/>
        <v>854-3</v>
      </c>
      <c r="D80" s="31" t="str">
        <f t="shared" si="26"/>
        <v>854-4</v>
      </c>
      <c r="E80" s="31" t="str">
        <f t="shared" si="27"/>
        <v>854-5</v>
      </c>
      <c r="F80" s="31" t="str">
        <f t="shared" si="28"/>
        <v>854-6</v>
      </c>
      <c r="G80" s="31" t="str">
        <f t="shared" si="29"/>
        <v>854-7</v>
      </c>
      <c r="H80" s="31" t="str">
        <f t="shared" si="30"/>
        <v>854-8</v>
      </c>
      <c r="I80" s="31" t="str">
        <f t="shared" si="31"/>
        <v>854-9</v>
      </c>
      <c r="J80" s="31" t="str">
        <f t="shared" si="32"/>
        <v>854-10</v>
      </c>
      <c r="K80" s="31" t="str">
        <f t="shared" si="33"/>
        <v>854-11</v>
      </c>
      <c r="L80" s="31" t="str">
        <f t="shared" si="34"/>
        <v>854-12</v>
      </c>
      <c r="M80" s="31" t="str">
        <f t="shared" si="35"/>
        <v>854-13</v>
      </c>
      <c r="N80" s="31" t="str">
        <f t="shared" si="36"/>
        <v>854-14</v>
      </c>
      <c r="O80" s="31" t="str">
        <f t="shared" si="37"/>
        <v>854-15</v>
      </c>
      <c r="P80" s="31" t="str">
        <f t="shared" si="38"/>
        <v>854-16</v>
      </c>
      <c r="Q80" s="31" t="str">
        <f t="shared" si="39"/>
        <v>854-17</v>
      </c>
      <c r="R80" s="31" t="str">
        <f t="shared" si="40"/>
        <v>854-18</v>
      </c>
      <c r="S80" s="31" t="str">
        <f t="shared" si="41"/>
        <v>854-19</v>
      </c>
      <c r="T80" s="31" t="e">
        <f>CONCATENATE(Y80,"-",#REF!)</f>
        <v>#REF!</v>
      </c>
      <c r="U80" s="31" t="e">
        <f>CONCATENATE(Y80,"-",#REF!)</f>
        <v>#REF!</v>
      </c>
      <c r="V80" s="31" t="str">
        <f t="shared" si="22"/>
        <v>854-24</v>
      </c>
      <c r="W80" s="415" t="s">
        <v>411</v>
      </c>
      <c r="X80" s="414" t="s">
        <v>520</v>
      </c>
      <c r="Y80" s="430">
        <v>854</v>
      </c>
      <c r="Z80" s="425"/>
      <c r="AA80" s="425"/>
      <c r="AB80" s="425"/>
      <c r="AC80" s="425"/>
      <c r="AD80" s="425">
        <v>5962</v>
      </c>
      <c r="AE80" s="425">
        <v>1</v>
      </c>
      <c r="AF80" s="425"/>
      <c r="AG80" s="425">
        <v>3</v>
      </c>
      <c r="AH80" s="425">
        <v>6183</v>
      </c>
      <c r="AI80" s="425"/>
      <c r="AJ80" s="425"/>
      <c r="AK80" s="425"/>
      <c r="AL80" s="425"/>
      <c r="AM80" s="425"/>
      <c r="AN80" s="425">
        <v>635</v>
      </c>
      <c r="AO80" s="425"/>
      <c r="AP80" s="425">
        <v>5</v>
      </c>
      <c r="AQ80" s="425"/>
      <c r="AR80" s="425"/>
      <c r="AS80" s="425">
        <v>6</v>
      </c>
      <c r="AT80" s="425">
        <v>34</v>
      </c>
      <c r="AU80" s="425"/>
      <c r="AV80" s="425"/>
      <c r="AW80" s="425">
        <v>3</v>
      </c>
      <c r="AX80" s="425"/>
      <c r="AY80" s="425"/>
      <c r="AZ80" s="425">
        <v>88</v>
      </c>
      <c r="BA80" s="425"/>
      <c r="BB80" s="426"/>
      <c r="BC80" s="427">
        <v>12920</v>
      </c>
    </row>
    <row r="81" spans="1:55">
      <c r="A81" s="31" t="str">
        <f t="shared" si="23"/>
        <v>887-1</v>
      </c>
      <c r="B81" s="31" t="str">
        <f t="shared" si="24"/>
        <v>887-2</v>
      </c>
      <c r="C81" s="31" t="str">
        <f t="shared" si="25"/>
        <v>887-3</v>
      </c>
      <c r="D81" s="31" t="str">
        <f t="shared" si="26"/>
        <v>887-4</v>
      </c>
      <c r="E81" s="31" t="str">
        <f t="shared" si="27"/>
        <v>887-5</v>
      </c>
      <c r="F81" s="31" t="str">
        <f t="shared" si="28"/>
        <v>887-6</v>
      </c>
      <c r="G81" s="31" t="str">
        <f t="shared" si="29"/>
        <v>887-7</v>
      </c>
      <c r="H81" s="31" t="str">
        <f t="shared" si="30"/>
        <v>887-8</v>
      </c>
      <c r="I81" s="31" t="str">
        <f t="shared" si="31"/>
        <v>887-9</v>
      </c>
      <c r="J81" s="31" t="str">
        <f t="shared" si="32"/>
        <v>887-10</v>
      </c>
      <c r="K81" s="31" t="str">
        <f t="shared" si="33"/>
        <v>887-11</v>
      </c>
      <c r="L81" s="31" t="str">
        <f t="shared" si="34"/>
        <v>887-12</v>
      </c>
      <c r="M81" s="31" t="str">
        <f t="shared" si="35"/>
        <v>887-13</v>
      </c>
      <c r="N81" s="31" t="str">
        <f t="shared" si="36"/>
        <v>887-14</v>
      </c>
      <c r="O81" s="31" t="str">
        <f t="shared" si="37"/>
        <v>887-15</v>
      </c>
      <c r="P81" s="31" t="str">
        <f t="shared" si="38"/>
        <v>887-16</v>
      </c>
      <c r="Q81" s="31" t="str">
        <f t="shared" si="39"/>
        <v>887-17</v>
      </c>
      <c r="R81" s="31" t="str">
        <f t="shared" si="40"/>
        <v>887-18</v>
      </c>
      <c r="S81" s="31" t="str">
        <f t="shared" si="41"/>
        <v>887-19</v>
      </c>
      <c r="T81" s="31" t="e">
        <f>CONCATENATE(Y81,"-",#REF!)</f>
        <v>#REF!</v>
      </c>
      <c r="U81" s="31" t="e">
        <f>CONCATENATE(Y81,"-",#REF!)</f>
        <v>#REF!</v>
      </c>
      <c r="V81" s="31" t="str">
        <f t="shared" si="22"/>
        <v>887-24</v>
      </c>
      <c r="W81" s="571" t="s">
        <v>412</v>
      </c>
      <c r="X81" s="572" t="s">
        <v>520</v>
      </c>
      <c r="Y81" s="573">
        <v>887</v>
      </c>
      <c r="Z81" s="574">
        <v>5</v>
      </c>
      <c r="AA81" s="574">
        <v>83</v>
      </c>
      <c r="AB81" s="574"/>
      <c r="AC81" s="574">
        <v>3</v>
      </c>
      <c r="AD81" s="574">
        <v>21467</v>
      </c>
      <c r="AE81" s="574">
        <v>1</v>
      </c>
      <c r="AF81" s="574">
        <v>11</v>
      </c>
      <c r="AG81" s="574">
        <v>7</v>
      </c>
      <c r="AH81" s="574">
        <v>5159</v>
      </c>
      <c r="AI81" s="574"/>
      <c r="AJ81" s="574"/>
      <c r="AK81" s="574"/>
      <c r="AL81" s="574"/>
      <c r="AM81" s="574">
        <v>14</v>
      </c>
      <c r="AN81" s="574">
        <v>197</v>
      </c>
      <c r="AO81" s="574">
        <v>1</v>
      </c>
      <c r="AP81" s="574">
        <v>2</v>
      </c>
      <c r="AQ81" s="574"/>
      <c r="AR81" s="574"/>
      <c r="AS81" s="574">
        <v>25</v>
      </c>
      <c r="AT81" s="574">
        <v>1</v>
      </c>
      <c r="AU81" s="574">
        <v>9</v>
      </c>
      <c r="AV81" s="574">
        <v>2</v>
      </c>
      <c r="AW81" s="574">
        <v>1</v>
      </c>
      <c r="AX81" s="574"/>
      <c r="AY81" s="574"/>
      <c r="AZ81" s="574">
        <v>11</v>
      </c>
      <c r="BA81" s="574"/>
      <c r="BB81" s="575"/>
      <c r="BC81" s="576">
        <v>26999</v>
      </c>
    </row>
    <row r="82" spans="1:55" s="32" customFormat="1" ht="20.100000000000001" customHeight="1">
      <c r="A82" s="32" t="str">
        <f t="shared" si="23"/>
        <v>-1</v>
      </c>
      <c r="B82" s="32" t="str">
        <f t="shared" si="24"/>
        <v>-2</v>
      </c>
      <c r="C82" s="32" t="str">
        <f t="shared" si="25"/>
        <v>-3</v>
      </c>
      <c r="D82" s="32" t="str">
        <f t="shared" si="26"/>
        <v>-4</v>
      </c>
      <c r="E82" s="32" t="str">
        <f t="shared" si="27"/>
        <v>-5</v>
      </c>
      <c r="F82" s="32" t="str">
        <f t="shared" si="28"/>
        <v>-6</v>
      </c>
      <c r="G82" s="32" t="str">
        <f t="shared" si="29"/>
        <v>-7</v>
      </c>
      <c r="H82" s="32" t="str">
        <f t="shared" si="30"/>
        <v>-8</v>
      </c>
      <c r="I82" s="32" t="str">
        <f t="shared" si="31"/>
        <v>-9</v>
      </c>
      <c r="J82" s="32" t="str">
        <f t="shared" si="32"/>
        <v>-10</v>
      </c>
      <c r="K82" s="32" t="str">
        <f t="shared" si="33"/>
        <v>-11</v>
      </c>
      <c r="L82" s="32" t="str">
        <f t="shared" si="34"/>
        <v>-12</v>
      </c>
      <c r="M82" s="32" t="str">
        <f t="shared" si="35"/>
        <v>-13</v>
      </c>
      <c r="N82" s="32" t="str">
        <f t="shared" si="36"/>
        <v>-14</v>
      </c>
      <c r="O82" s="32" t="str">
        <f t="shared" si="37"/>
        <v>-15</v>
      </c>
      <c r="P82" s="32" t="str">
        <f t="shared" si="38"/>
        <v>-16</v>
      </c>
      <c r="Q82" s="32" t="str">
        <f t="shared" si="39"/>
        <v>-17</v>
      </c>
      <c r="R82" s="32" t="str">
        <f t="shared" si="40"/>
        <v>-18</v>
      </c>
      <c r="S82" s="32" t="str">
        <f t="shared" si="41"/>
        <v>-19</v>
      </c>
      <c r="T82" s="32" t="e">
        <f>CONCATENATE(Y82,"-",#REF!)</f>
        <v>#REF!</v>
      </c>
      <c r="U82" s="32" t="e">
        <f>CONCATENATE(Y82,"-",#REF!)</f>
        <v>#REF!</v>
      </c>
      <c r="V82" s="32" t="str">
        <f t="shared" si="22"/>
        <v>-24</v>
      </c>
      <c r="W82" s="1038" t="s">
        <v>718</v>
      </c>
      <c r="X82" s="1038"/>
      <c r="Y82" s="94"/>
      <c r="Z82" s="334">
        <v>314</v>
      </c>
      <c r="AA82" s="334">
        <v>609</v>
      </c>
      <c r="AB82" s="334">
        <v>11</v>
      </c>
      <c r="AC82" s="334">
        <v>107</v>
      </c>
      <c r="AD82" s="334">
        <v>138884</v>
      </c>
      <c r="AE82" s="334">
        <v>127</v>
      </c>
      <c r="AF82" s="334">
        <v>327</v>
      </c>
      <c r="AG82" s="334">
        <v>179</v>
      </c>
      <c r="AH82" s="334">
        <v>100571</v>
      </c>
      <c r="AI82" s="334">
        <v>107</v>
      </c>
      <c r="AJ82" s="334">
        <v>73</v>
      </c>
      <c r="AK82" s="334">
        <v>19</v>
      </c>
      <c r="AL82" s="334">
        <v>29</v>
      </c>
      <c r="AM82" s="334">
        <v>159</v>
      </c>
      <c r="AN82" s="334">
        <v>3313</v>
      </c>
      <c r="AO82" s="334">
        <v>220</v>
      </c>
      <c r="AP82" s="334">
        <v>40</v>
      </c>
      <c r="AQ82" s="334">
        <v>19</v>
      </c>
      <c r="AR82" s="334">
        <v>10</v>
      </c>
      <c r="AS82" s="334">
        <v>307</v>
      </c>
      <c r="AT82" s="334">
        <v>314</v>
      </c>
      <c r="AU82" s="334">
        <v>108</v>
      </c>
      <c r="AV82" s="334">
        <v>10</v>
      </c>
      <c r="AW82" s="334">
        <v>100</v>
      </c>
      <c r="AX82" s="334"/>
      <c r="AY82" s="334">
        <v>507</v>
      </c>
      <c r="AZ82" s="334">
        <v>568</v>
      </c>
      <c r="BA82" s="334"/>
      <c r="BB82" s="334"/>
      <c r="BC82" s="95">
        <v>247032</v>
      </c>
    </row>
    <row r="83" spans="1:55">
      <c r="A83" s="31" t="str">
        <f t="shared" si="23"/>
        <v>2-1</v>
      </c>
      <c r="B83" s="31" t="str">
        <f t="shared" si="24"/>
        <v>2-2</v>
      </c>
      <c r="C83" s="31" t="str">
        <f t="shared" si="25"/>
        <v>2-3</v>
      </c>
      <c r="D83" s="31" t="str">
        <f t="shared" si="26"/>
        <v>2-4</v>
      </c>
      <c r="E83" s="31" t="str">
        <f t="shared" si="27"/>
        <v>2-5</v>
      </c>
      <c r="F83" s="31" t="str">
        <f t="shared" si="28"/>
        <v>2-6</v>
      </c>
      <c r="G83" s="31" t="str">
        <f t="shared" si="29"/>
        <v>2-7</v>
      </c>
      <c r="H83" s="31" t="str">
        <f t="shared" si="30"/>
        <v>2-8</v>
      </c>
      <c r="I83" s="31" t="str">
        <f t="shared" si="31"/>
        <v>2-9</v>
      </c>
      <c r="J83" s="31" t="str">
        <f t="shared" si="32"/>
        <v>2-10</v>
      </c>
      <c r="K83" s="31" t="str">
        <f t="shared" si="33"/>
        <v>2-11</v>
      </c>
      <c r="L83" s="31" t="str">
        <f t="shared" si="34"/>
        <v>2-12</v>
      </c>
      <c r="M83" s="31" t="str">
        <f t="shared" si="35"/>
        <v>2-13</v>
      </c>
      <c r="N83" s="31" t="str">
        <f t="shared" si="36"/>
        <v>2-14</v>
      </c>
      <c r="O83" s="31" t="str">
        <f t="shared" si="37"/>
        <v>2-15</v>
      </c>
      <c r="P83" s="31" t="str">
        <f t="shared" si="38"/>
        <v>2-16</v>
      </c>
      <c r="Q83" s="31" t="str">
        <f t="shared" si="39"/>
        <v>2-17</v>
      </c>
      <c r="R83" s="31" t="str">
        <f t="shared" si="40"/>
        <v>2-18</v>
      </c>
      <c r="S83" s="31" t="str">
        <f t="shared" si="41"/>
        <v>2-19</v>
      </c>
      <c r="T83" s="31" t="e">
        <f>CONCATENATE(Y83,"-",#REF!)</f>
        <v>#REF!</v>
      </c>
      <c r="U83" s="31" t="e">
        <f>CONCATENATE(Y83,"-",#REF!)</f>
        <v>#REF!</v>
      </c>
      <c r="V83" s="31" t="str">
        <f t="shared" si="22"/>
        <v>2-24</v>
      </c>
      <c r="W83" s="580" t="s">
        <v>297</v>
      </c>
      <c r="X83" s="581" t="s">
        <v>521</v>
      </c>
      <c r="Y83" s="582">
        <v>2</v>
      </c>
      <c r="Z83" s="586">
        <v>3</v>
      </c>
      <c r="AA83" s="586">
        <v>24</v>
      </c>
      <c r="AB83" s="586"/>
      <c r="AC83" s="586">
        <v>1</v>
      </c>
      <c r="AD83" s="586">
        <v>8850</v>
      </c>
      <c r="AE83" s="586"/>
      <c r="AF83" s="586"/>
      <c r="AG83" s="586">
        <v>5</v>
      </c>
      <c r="AH83" s="586">
        <v>3089</v>
      </c>
      <c r="AI83" s="586">
        <v>3</v>
      </c>
      <c r="AJ83" s="586">
        <v>1</v>
      </c>
      <c r="AK83" s="586"/>
      <c r="AL83" s="586"/>
      <c r="AM83" s="586">
        <v>4</v>
      </c>
      <c r="AN83" s="586">
        <v>435</v>
      </c>
      <c r="AO83" s="586">
        <v>15</v>
      </c>
      <c r="AP83" s="586">
        <v>1</v>
      </c>
      <c r="AQ83" s="586"/>
      <c r="AR83" s="586"/>
      <c r="AS83" s="586">
        <v>4</v>
      </c>
      <c r="AT83" s="586"/>
      <c r="AU83" s="586"/>
      <c r="AV83" s="586"/>
      <c r="AW83" s="586"/>
      <c r="AX83" s="586"/>
      <c r="AY83" s="586"/>
      <c r="AZ83" s="586">
        <v>10</v>
      </c>
      <c r="BA83" s="586"/>
      <c r="BB83" s="587"/>
      <c r="BC83" s="585">
        <v>12445</v>
      </c>
    </row>
    <row r="84" spans="1:55">
      <c r="A84" s="31" t="str">
        <f t="shared" si="23"/>
        <v>21-1</v>
      </c>
      <c r="B84" s="31" t="str">
        <f t="shared" si="24"/>
        <v>21-2</v>
      </c>
      <c r="C84" s="31" t="str">
        <f t="shared" si="25"/>
        <v>21-3</v>
      </c>
      <c r="D84" s="31" t="str">
        <f t="shared" si="26"/>
        <v>21-4</v>
      </c>
      <c r="E84" s="31" t="str">
        <f t="shared" si="27"/>
        <v>21-5</v>
      </c>
      <c r="F84" s="31" t="str">
        <f t="shared" si="28"/>
        <v>21-6</v>
      </c>
      <c r="G84" s="31" t="str">
        <f t="shared" si="29"/>
        <v>21-7</v>
      </c>
      <c r="H84" s="31" t="str">
        <f t="shared" si="30"/>
        <v>21-8</v>
      </c>
      <c r="I84" s="31" t="str">
        <f t="shared" si="31"/>
        <v>21-9</v>
      </c>
      <c r="J84" s="31" t="str">
        <f t="shared" si="32"/>
        <v>21-10</v>
      </c>
      <c r="K84" s="31" t="str">
        <f t="shared" si="33"/>
        <v>21-11</v>
      </c>
      <c r="L84" s="31" t="str">
        <f t="shared" si="34"/>
        <v>21-12</v>
      </c>
      <c r="M84" s="31" t="str">
        <f t="shared" si="35"/>
        <v>21-13</v>
      </c>
      <c r="N84" s="31" t="str">
        <f t="shared" si="36"/>
        <v>21-14</v>
      </c>
      <c r="O84" s="31" t="str">
        <f t="shared" si="37"/>
        <v>21-15</v>
      </c>
      <c r="P84" s="31" t="str">
        <f t="shared" si="38"/>
        <v>21-16</v>
      </c>
      <c r="Q84" s="31" t="str">
        <f t="shared" si="39"/>
        <v>21-17</v>
      </c>
      <c r="R84" s="31" t="str">
        <f t="shared" si="40"/>
        <v>21-18</v>
      </c>
      <c r="S84" s="31" t="str">
        <f t="shared" si="41"/>
        <v>21-19</v>
      </c>
      <c r="T84" s="31" t="e">
        <f>CONCATENATE(Y84,"-",#REF!)</f>
        <v>#REF!</v>
      </c>
      <c r="U84" s="31" t="e">
        <f>CONCATENATE(Y84,"-",#REF!)</f>
        <v>#REF!</v>
      </c>
      <c r="V84" s="31" t="str">
        <f t="shared" si="22"/>
        <v>21-24</v>
      </c>
      <c r="W84" s="415" t="s">
        <v>301</v>
      </c>
      <c r="X84" s="414" t="s">
        <v>521</v>
      </c>
      <c r="Y84" s="430">
        <v>21</v>
      </c>
      <c r="Z84" s="428">
        <v>1</v>
      </c>
      <c r="AA84" s="428"/>
      <c r="AB84" s="428"/>
      <c r="AC84" s="428"/>
      <c r="AD84" s="428">
        <v>721</v>
      </c>
      <c r="AE84" s="428"/>
      <c r="AF84" s="428"/>
      <c r="AG84" s="428">
        <v>8</v>
      </c>
      <c r="AH84" s="428">
        <v>2211</v>
      </c>
      <c r="AI84" s="428"/>
      <c r="AJ84" s="428"/>
      <c r="AK84" s="428"/>
      <c r="AL84" s="428"/>
      <c r="AM84" s="428"/>
      <c r="AN84" s="428">
        <v>1</v>
      </c>
      <c r="AO84" s="428">
        <v>2</v>
      </c>
      <c r="AP84" s="428"/>
      <c r="AQ84" s="428"/>
      <c r="AR84" s="428"/>
      <c r="AS84" s="428">
        <v>3</v>
      </c>
      <c r="AT84" s="428"/>
      <c r="AU84" s="428"/>
      <c r="AV84" s="428"/>
      <c r="AW84" s="428"/>
      <c r="AX84" s="428"/>
      <c r="AY84" s="428"/>
      <c r="AZ84" s="428">
        <v>2</v>
      </c>
      <c r="BA84" s="428"/>
      <c r="BB84" s="429"/>
      <c r="BC84" s="427">
        <v>2949</v>
      </c>
    </row>
    <row r="85" spans="1:55">
      <c r="A85" s="31" t="str">
        <f t="shared" si="23"/>
        <v>55-1</v>
      </c>
      <c r="B85" s="31" t="str">
        <f t="shared" si="24"/>
        <v>55-2</v>
      </c>
      <c r="C85" s="31" t="str">
        <f t="shared" si="25"/>
        <v>55-3</v>
      </c>
      <c r="D85" s="31" t="str">
        <f t="shared" si="26"/>
        <v>55-4</v>
      </c>
      <c r="E85" s="31" t="str">
        <f t="shared" si="27"/>
        <v>55-5</v>
      </c>
      <c r="F85" s="31" t="str">
        <f t="shared" si="28"/>
        <v>55-6</v>
      </c>
      <c r="G85" s="31" t="str">
        <f t="shared" si="29"/>
        <v>55-7</v>
      </c>
      <c r="H85" s="31" t="str">
        <f t="shared" si="30"/>
        <v>55-8</v>
      </c>
      <c r="I85" s="31" t="str">
        <f t="shared" si="31"/>
        <v>55-9</v>
      </c>
      <c r="J85" s="31" t="str">
        <f t="shared" si="32"/>
        <v>55-10</v>
      </c>
      <c r="K85" s="31" t="str">
        <f t="shared" si="33"/>
        <v>55-11</v>
      </c>
      <c r="L85" s="31" t="str">
        <f t="shared" si="34"/>
        <v>55-12</v>
      </c>
      <c r="M85" s="31" t="str">
        <f t="shared" si="35"/>
        <v>55-13</v>
      </c>
      <c r="N85" s="31" t="str">
        <f t="shared" si="36"/>
        <v>55-14</v>
      </c>
      <c r="O85" s="31" t="str">
        <f t="shared" si="37"/>
        <v>55-15</v>
      </c>
      <c r="P85" s="31" t="str">
        <f t="shared" si="38"/>
        <v>55-16</v>
      </c>
      <c r="Q85" s="31" t="str">
        <f t="shared" si="39"/>
        <v>55-17</v>
      </c>
      <c r="R85" s="31" t="str">
        <f t="shared" si="40"/>
        <v>55-18</v>
      </c>
      <c r="S85" s="31" t="str">
        <f t="shared" si="41"/>
        <v>55-19</v>
      </c>
      <c r="T85" s="31" t="e">
        <f>CONCATENATE(Y85,"-",#REF!)</f>
        <v>#REF!</v>
      </c>
      <c r="U85" s="31" t="e">
        <f>CONCATENATE(Y85,"-",#REF!)</f>
        <v>#REF!</v>
      </c>
      <c r="V85" s="31" t="str">
        <f t="shared" si="22"/>
        <v>55-24</v>
      </c>
      <c r="W85" s="415" t="s">
        <v>321</v>
      </c>
      <c r="X85" s="414" t="s">
        <v>521</v>
      </c>
      <c r="Y85" s="430">
        <v>55</v>
      </c>
      <c r="Z85" s="428"/>
      <c r="AA85" s="428">
        <v>2</v>
      </c>
      <c r="AB85" s="428"/>
      <c r="AC85" s="428"/>
      <c r="AD85" s="428">
        <v>773</v>
      </c>
      <c r="AE85" s="428"/>
      <c r="AF85" s="428">
        <v>1</v>
      </c>
      <c r="AG85" s="428">
        <v>8</v>
      </c>
      <c r="AH85" s="428">
        <v>5662</v>
      </c>
      <c r="AI85" s="428"/>
      <c r="AJ85" s="428">
        <v>1</v>
      </c>
      <c r="AK85" s="428"/>
      <c r="AL85" s="428"/>
      <c r="AM85" s="428"/>
      <c r="AN85" s="428">
        <v>19</v>
      </c>
      <c r="AO85" s="428"/>
      <c r="AP85" s="428"/>
      <c r="AQ85" s="428"/>
      <c r="AR85" s="428"/>
      <c r="AS85" s="428">
        <v>2</v>
      </c>
      <c r="AT85" s="428"/>
      <c r="AU85" s="428"/>
      <c r="AV85" s="428"/>
      <c r="AW85" s="428"/>
      <c r="AX85" s="428"/>
      <c r="AY85" s="428"/>
      <c r="AZ85" s="428">
        <v>7</v>
      </c>
      <c r="BA85" s="428"/>
      <c r="BB85" s="429"/>
      <c r="BC85" s="427">
        <v>6475</v>
      </c>
    </row>
    <row r="86" spans="1:55">
      <c r="A86" s="31" t="str">
        <f t="shared" si="23"/>
        <v>148-1</v>
      </c>
      <c r="B86" s="31" t="str">
        <f t="shared" si="24"/>
        <v>148-2</v>
      </c>
      <c r="C86" s="31" t="str">
        <f t="shared" si="25"/>
        <v>148-3</v>
      </c>
      <c r="D86" s="31" t="str">
        <f t="shared" si="26"/>
        <v>148-4</v>
      </c>
      <c r="E86" s="31" t="str">
        <f t="shared" si="27"/>
        <v>148-5</v>
      </c>
      <c r="F86" s="31" t="str">
        <f t="shared" si="28"/>
        <v>148-6</v>
      </c>
      <c r="G86" s="31" t="str">
        <f t="shared" si="29"/>
        <v>148-7</v>
      </c>
      <c r="H86" s="31" t="str">
        <f t="shared" si="30"/>
        <v>148-8</v>
      </c>
      <c r="I86" s="31" t="str">
        <f t="shared" si="31"/>
        <v>148-9</v>
      </c>
      <c r="J86" s="31" t="str">
        <f t="shared" si="32"/>
        <v>148-10</v>
      </c>
      <c r="K86" s="31" t="str">
        <f t="shared" si="33"/>
        <v>148-11</v>
      </c>
      <c r="L86" s="31" t="str">
        <f t="shared" si="34"/>
        <v>148-12</v>
      </c>
      <c r="M86" s="31" t="str">
        <f t="shared" si="35"/>
        <v>148-13</v>
      </c>
      <c r="N86" s="31" t="str">
        <f t="shared" si="36"/>
        <v>148-14</v>
      </c>
      <c r="O86" s="31" t="str">
        <f t="shared" si="37"/>
        <v>148-15</v>
      </c>
      <c r="P86" s="31" t="str">
        <f t="shared" si="38"/>
        <v>148-16</v>
      </c>
      <c r="Q86" s="31" t="str">
        <f t="shared" si="39"/>
        <v>148-17</v>
      </c>
      <c r="R86" s="31" t="str">
        <f t="shared" si="40"/>
        <v>148-18</v>
      </c>
      <c r="S86" s="31" t="str">
        <f t="shared" si="41"/>
        <v>148-19</v>
      </c>
      <c r="T86" s="31" t="e">
        <f>CONCATENATE(Y86,"-",#REF!)</f>
        <v>#REF!</v>
      </c>
      <c r="U86" s="31" t="e">
        <f>CONCATENATE(Y86,"-",#REF!)</f>
        <v>#REF!</v>
      </c>
      <c r="V86" s="31" t="str">
        <f t="shared" si="22"/>
        <v>148-24</v>
      </c>
      <c r="W86" s="431" t="s">
        <v>370</v>
      </c>
      <c r="X86" s="414" t="s">
        <v>521</v>
      </c>
      <c r="Y86" s="430">
        <v>148</v>
      </c>
      <c r="Z86" s="428">
        <v>4</v>
      </c>
      <c r="AA86" s="428">
        <v>67</v>
      </c>
      <c r="AB86" s="428"/>
      <c r="AC86" s="428">
        <v>1</v>
      </c>
      <c r="AD86" s="428">
        <v>11857</v>
      </c>
      <c r="AE86" s="428"/>
      <c r="AF86" s="428"/>
      <c r="AG86" s="428">
        <v>3</v>
      </c>
      <c r="AH86" s="428">
        <v>3650</v>
      </c>
      <c r="AI86" s="428">
        <v>21</v>
      </c>
      <c r="AJ86" s="428">
        <v>6</v>
      </c>
      <c r="AK86" s="428">
        <v>1</v>
      </c>
      <c r="AL86" s="428"/>
      <c r="AM86" s="428">
        <v>1</v>
      </c>
      <c r="AN86" s="428">
        <v>10</v>
      </c>
      <c r="AO86" s="428">
        <v>26</v>
      </c>
      <c r="AP86" s="428">
        <v>1</v>
      </c>
      <c r="AQ86" s="428"/>
      <c r="AR86" s="428"/>
      <c r="AS86" s="428">
        <v>15</v>
      </c>
      <c r="AT86" s="428">
        <v>39</v>
      </c>
      <c r="AU86" s="428">
        <v>8</v>
      </c>
      <c r="AV86" s="428"/>
      <c r="AW86" s="428">
        <v>19</v>
      </c>
      <c r="AX86" s="428"/>
      <c r="AY86" s="428">
        <v>42</v>
      </c>
      <c r="AZ86" s="428">
        <v>63</v>
      </c>
      <c r="BA86" s="428"/>
      <c r="BB86" s="429"/>
      <c r="BC86" s="427">
        <v>15834</v>
      </c>
    </row>
    <row r="87" spans="1:55">
      <c r="A87" s="31" t="str">
        <f t="shared" si="23"/>
        <v>197-1</v>
      </c>
      <c r="B87" s="31" t="str">
        <f t="shared" si="24"/>
        <v>197-2</v>
      </c>
      <c r="C87" s="31" t="str">
        <f t="shared" si="25"/>
        <v>197-3</v>
      </c>
      <c r="D87" s="31" t="str">
        <f t="shared" si="26"/>
        <v>197-4</v>
      </c>
      <c r="E87" s="31" t="str">
        <f t="shared" si="27"/>
        <v>197-5</v>
      </c>
      <c r="F87" s="31" t="str">
        <f t="shared" si="28"/>
        <v>197-6</v>
      </c>
      <c r="G87" s="31" t="str">
        <f t="shared" si="29"/>
        <v>197-7</v>
      </c>
      <c r="H87" s="31" t="str">
        <f t="shared" si="30"/>
        <v>197-8</v>
      </c>
      <c r="I87" s="31" t="str">
        <f t="shared" si="31"/>
        <v>197-9</v>
      </c>
      <c r="J87" s="31" t="str">
        <f t="shared" si="32"/>
        <v>197-10</v>
      </c>
      <c r="K87" s="31" t="str">
        <f t="shared" si="33"/>
        <v>197-11</v>
      </c>
      <c r="L87" s="31" t="str">
        <f t="shared" si="34"/>
        <v>197-12</v>
      </c>
      <c r="M87" s="31" t="str">
        <f t="shared" si="35"/>
        <v>197-13</v>
      </c>
      <c r="N87" s="31" t="str">
        <f t="shared" si="36"/>
        <v>197-14</v>
      </c>
      <c r="O87" s="31" t="str">
        <f t="shared" si="37"/>
        <v>197-15</v>
      </c>
      <c r="P87" s="31" t="str">
        <f t="shared" si="38"/>
        <v>197-16</v>
      </c>
      <c r="Q87" s="31" t="str">
        <f t="shared" si="39"/>
        <v>197-17</v>
      </c>
      <c r="R87" s="31" t="str">
        <f t="shared" si="40"/>
        <v>197-18</v>
      </c>
      <c r="S87" s="31" t="str">
        <f t="shared" si="41"/>
        <v>197-19</v>
      </c>
      <c r="T87" s="31" t="e">
        <f>CONCATENATE(Y87,"-",#REF!)</f>
        <v>#REF!</v>
      </c>
      <c r="U87" s="31" t="e">
        <f>CONCATENATE(Y87,"-",#REF!)</f>
        <v>#REF!</v>
      </c>
      <c r="V87" s="31" t="str">
        <f t="shared" si="22"/>
        <v>197-24</v>
      </c>
      <c r="W87" s="415" t="s">
        <v>360</v>
      </c>
      <c r="X87" s="414" t="s">
        <v>521</v>
      </c>
      <c r="Y87" s="430">
        <v>197</v>
      </c>
      <c r="Z87" s="428">
        <v>7</v>
      </c>
      <c r="AA87" s="428">
        <v>10</v>
      </c>
      <c r="AB87" s="428"/>
      <c r="AC87" s="428">
        <v>2</v>
      </c>
      <c r="AD87" s="428">
        <v>3107</v>
      </c>
      <c r="AE87" s="428"/>
      <c r="AF87" s="428"/>
      <c r="AG87" s="428">
        <v>3</v>
      </c>
      <c r="AH87" s="428">
        <v>7802</v>
      </c>
      <c r="AI87" s="428"/>
      <c r="AJ87" s="428">
        <v>8</v>
      </c>
      <c r="AK87" s="428"/>
      <c r="AL87" s="428"/>
      <c r="AM87" s="428"/>
      <c r="AN87" s="428">
        <v>108</v>
      </c>
      <c r="AO87" s="428"/>
      <c r="AP87" s="428"/>
      <c r="AQ87" s="428"/>
      <c r="AR87" s="428"/>
      <c r="AS87" s="428">
        <v>5</v>
      </c>
      <c r="AT87" s="428">
        <v>13</v>
      </c>
      <c r="AU87" s="428">
        <v>2</v>
      </c>
      <c r="AV87" s="428"/>
      <c r="AW87" s="428">
        <v>6</v>
      </c>
      <c r="AX87" s="428"/>
      <c r="AY87" s="428">
        <v>7</v>
      </c>
      <c r="AZ87" s="428">
        <v>18</v>
      </c>
      <c r="BA87" s="428"/>
      <c r="BB87" s="429"/>
      <c r="BC87" s="427">
        <v>11098</v>
      </c>
    </row>
    <row r="88" spans="1:55">
      <c r="A88" s="31" t="str">
        <f t="shared" si="23"/>
        <v>206-1</v>
      </c>
      <c r="B88" s="31" t="str">
        <f t="shared" si="24"/>
        <v>206-2</v>
      </c>
      <c r="C88" s="31" t="str">
        <f t="shared" si="25"/>
        <v>206-3</v>
      </c>
      <c r="D88" s="31" t="str">
        <f t="shared" si="26"/>
        <v>206-4</v>
      </c>
      <c r="E88" s="31" t="str">
        <f t="shared" si="27"/>
        <v>206-5</v>
      </c>
      <c r="F88" s="31" t="str">
        <f t="shared" si="28"/>
        <v>206-6</v>
      </c>
      <c r="G88" s="31" t="str">
        <f t="shared" si="29"/>
        <v>206-7</v>
      </c>
      <c r="H88" s="31" t="str">
        <f t="shared" si="30"/>
        <v>206-8</v>
      </c>
      <c r="I88" s="31" t="str">
        <f t="shared" si="31"/>
        <v>206-9</v>
      </c>
      <c r="J88" s="31" t="str">
        <f t="shared" si="32"/>
        <v>206-10</v>
      </c>
      <c r="K88" s="31" t="str">
        <f t="shared" si="33"/>
        <v>206-11</v>
      </c>
      <c r="L88" s="31" t="str">
        <f t="shared" si="34"/>
        <v>206-12</v>
      </c>
      <c r="M88" s="31" t="str">
        <f t="shared" si="35"/>
        <v>206-13</v>
      </c>
      <c r="N88" s="31" t="str">
        <f t="shared" si="36"/>
        <v>206-14</v>
      </c>
      <c r="O88" s="31" t="str">
        <f t="shared" si="37"/>
        <v>206-15</v>
      </c>
      <c r="P88" s="31" t="str">
        <f t="shared" si="38"/>
        <v>206-16</v>
      </c>
      <c r="Q88" s="31" t="str">
        <f t="shared" si="39"/>
        <v>206-17</v>
      </c>
      <c r="R88" s="31" t="str">
        <f t="shared" si="40"/>
        <v>206-18</v>
      </c>
      <c r="S88" s="31" t="str">
        <f t="shared" si="41"/>
        <v>206-19</v>
      </c>
      <c r="T88" s="31" t="e">
        <f>CONCATENATE(Y88,"-",#REF!)</f>
        <v>#REF!</v>
      </c>
      <c r="U88" s="31" t="e">
        <f>CONCATENATE(Y88,"-",#REF!)</f>
        <v>#REF!</v>
      </c>
      <c r="V88" s="31" t="str">
        <f t="shared" si="22"/>
        <v>206-24</v>
      </c>
      <c r="W88" s="414" t="s">
        <v>362</v>
      </c>
      <c r="X88" s="414" t="s">
        <v>521</v>
      </c>
      <c r="Y88" s="430">
        <v>206</v>
      </c>
      <c r="Z88" s="428"/>
      <c r="AA88" s="428">
        <v>1</v>
      </c>
      <c r="AB88" s="428"/>
      <c r="AC88" s="428"/>
      <c r="AD88" s="428">
        <v>1820</v>
      </c>
      <c r="AE88" s="428">
        <v>2</v>
      </c>
      <c r="AF88" s="428">
        <v>3</v>
      </c>
      <c r="AG88" s="428">
        <v>1</v>
      </c>
      <c r="AH88" s="428">
        <v>843</v>
      </c>
      <c r="AI88" s="428"/>
      <c r="AJ88" s="428">
        <v>1</v>
      </c>
      <c r="AK88" s="428"/>
      <c r="AL88" s="428"/>
      <c r="AM88" s="428"/>
      <c r="AN88" s="428">
        <v>122</v>
      </c>
      <c r="AO88" s="428">
        <v>1</v>
      </c>
      <c r="AP88" s="428">
        <v>1</v>
      </c>
      <c r="AQ88" s="428"/>
      <c r="AR88" s="428"/>
      <c r="AS88" s="428">
        <v>6</v>
      </c>
      <c r="AT88" s="428"/>
      <c r="AU88" s="428">
        <v>2</v>
      </c>
      <c r="AV88" s="428"/>
      <c r="AW88" s="428"/>
      <c r="AX88" s="428"/>
      <c r="AY88" s="428">
        <v>1</v>
      </c>
      <c r="AZ88" s="428">
        <v>1</v>
      </c>
      <c r="BA88" s="428"/>
      <c r="BB88" s="429"/>
      <c r="BC88" s="427">
        <v>2805</v>
      </c>
    </row>
    <row r="89" spans="1:55">
      <c r="A89" s="31" t="str">
        <f t="shared" si="23"/>
        <v>313-1</v>
      </c>
      <c r="B89" s="31" t="str">
        <f t="shared" si="24"/>
        <v>313-2</v>
      </c>
      <c r="C89" s="31" t="str">
        <f t="shared" si="25"/>
        <v>313-3</v>
      </c>
      <c r="D89" s="31" t="str">
        <f t="shared" si="26"/>
        <v>313-4</v>
      </c>
      <c r="E89" s="31" t="str">
        <f t="shared" si="27"/>
        <v>313-5</v>
      </c>
      <c r="F89" s="31" t="str">
        <f t="shared" si="28"/>
        <v>313-6</v>
      </c>
      <c r="G89" s="31" t="str">
        <f t="shared" si="29"/>
        <v>313-7</v>
      </c>
      <c r="H89" s="31" t="str">
        <f t="shared" si="30"/>
        <v>313-8</v>
      </c>
      <c r="I89" s="31" t="str">
        <f t="shared" si="31"/>
        <v>313-9</v>
      </c>
      <c r="J89" s="31" t="str">
        <f t="shared" si="32"/>
        <v>313-10</v>
      </c>
      <c r="K89" s="31" t="str">
        <f t="shared" si="33"/>
        <v>313-11</v>
      </c>
      <c r="L89" s="31" t="str">
        <f t="shared" si="34"/>
        <v>313-12</v>
      </c>
      <c r="M89" s="31" t="str">
        <f t="shared" si="35"/>
        <v>313-13</v>
      </c>
      <c r="N89" s="31" t="str">
        <f t="shared" si="36"/>
        <v>313-14</v>
      </c>
      <c r="O89" s="31" t="str">
        <f t="shared" si="37"/>
        <v>313-15</v>
      </c>
      <c r="P89" s="31" t="str">
        <f t="shared" si="38"/>
        <v>313-16</v>
      </c>
      <c r="Q89" s="31" t="str">
        <f t="shared" si="39"/>
        <v>313-17</v>
      </c>
      <c r="R89" s="31" t="str">
        <f t="shared" si="40"/>
        <v>313-18</v>
      </c>
      <c r="S89" s="31" t="str">
        <f t="shared" si="41"/>
        <v>313-19</v>
      </c>
      <c r="T89" s="31" t="e">
        <f>CONCATENATE(Y89,"-",#REF!)</f>
        <v>#REF!</v>
      </c>
      <c r="U89" s="31" t="e">
        <f>CONCATENATE(Y89,"-",#REF!)</f>
        <v>#REF!</v>
      </c>
      <c r="V89" s="31" t="str">
        <f t="shared" si="22"/>
        <v>313-24</v>
      </c>
      <c r="W89" s="415" t="s">
        <v>383</v>
      </c>
      <c r="X89" s="414" t="s">
        <v>521</v>
      </c>
      <c r="Y89" s="430">
        <v>313</v>
      </c>
      <c r="Z89" s="428">
        <v>1</v>
      </c>
      <c r="AA89" s="428">
        <v>1</v>
      </c>
      <c r="AB89" s="428"/>
      <c r="AC89" s="428">
        <v>2</v>
      </c>
      <c r="AD89" s="428">
        <v>977</v>
      </c>
      <c r="AE89" s="428">
        <v>2</v>
      </c>
      <c r="AF89" s="428"/>
      <c r="AG89" s="428">
        <v>1</v>
      </c>
      <c r="AH89" s="428">
        <v>5737</v>
      </c>
      <c r="AI89" s="428"/>
      <c r="AJ89" s="428">
        <v>6</v>
      </c>
      <c r="AK89" s="428"/>
      <c r="AL89" s="428"/>
      <c r="AM89" s="428"/>
      <c r="AN89" s="428">
        <v>51</v>
      </c>
      <c r="AO89" s="428">
        <v>8</v>
      </c>
      <c r="AP89" s="428">
        <v>1</v>
      </c>
      <c r="AQ89" s="428"/>
      <c r="AR89" s="428"/>
      <c r="AS89" s="428">
        <v>4</v>
      </c>
      <c r="AT89" s="428">
        <v>6</v>
      </c>
      <c r="AU89" s="428"/>
      <c r="AV89" s="428"/>
      <c r="AW89" s="428">
        <v>5</v>
      </c>
      <c r="AX89" s="428"/>
      <c r="AY89" s="428">
        <v>5</v>
      </c>
      <c r="AZ89" s="428">
        <v>10</v>
      </c>
      <c r="BA89" s="428"/>
      <c r="BB89" s="429"/>
      <c r="BC89" s="427">
        <v>6817</v>
      </c>
    </row>
    <row r="90" spans="1:55">
      <c r="A90" s="31" t="str">
        <f t="shared" si="23"/>
        <v>318-1</v>
      </c>
      <c r="B90" s="31" t="str">
        <f t="shared" si="24"/>
        <v>318-2</v>
      </c>
      <c r="C90" s="31" t="str">
        <f t="shared" si="25"/>
        <v>318-3</v>
      </c>
      <c r="D90" s="31" t="str">
        <f t="shared" si="26"/>
        <v>318-4</v>
      </c>
      <c r="E90" s="31" t="str">
        <f t="shared" si="27"/>
        <v>318-5</v>
      </c>
      <c r="F90" s="31" t="str">
        <f t="shared" si="28"/>
        <v>318-6</v>
      </c>
      <c r="G90" s="31" t="str">
        <f t="shared" si="29"/>
        <v>318-7</v>
      </c>
      <c r="H90" s="31" t="str">
        <f t="shared" si="30"/>
        <v>318-8</v>
      </c>
      <c r="I90" s="31" t="str">
        <f t="shared" si="31"/>
        <v>318-9</v>
      </c>
      <c r="J90" s="31" t="str">
        <f t="shared" si="32"/>
        <v>318-10</v>
      </c>
      <c r="K90" s="31" t="str">
        <f t="shared" si="33"/>
        <v>318-11</v>
      </c>
      <c r="L90" s="31" t="str">
        <f t="shared" si="34"/>
        <v>318-12</v>
      </c>
      <c r="M90" s="31" t="str">
        <f t="shared" si="35"/>
        <v>318-13</v>
      </c>
      <c r="N90" s="31" t="str">
        <f t="shared" si="36"/>
        <v>318-14</v>
      </c>
      <c r="O90" s="31" t="str">
        <f t="shared" si="37"/>
        <v>318-15</v>
      </c>
      <c r="P90" s="31" t="str">
        <f t="shared" si="38"/>
        <v>318-16</v>
      </c>
      <c r="Q90" s="31" t="str">
        <f t="shared" si="39"/>
        <v>318-17</v>
      </c>
      <c r="R90" s="31" t="str">
        <f t="shared" si="40"/>
        <v>318-18</v>
      </c>
      <c r="S90" s="31" t="str">
        <f t="shared" si="41"/>
        <v>318-19</v>
      </c>
      <c r="T90" s="31" t="e">
        <f>CONCATENATE(Y90,"-",#REF!)</f>
        <v>#REF!</v>
      </c>
      <c r="U90" s="31" t="e">
        <f>CONCATENATE(Y90,"-",#REF!)</f>
        <v>#REF!</v>
      </c>
      <c r="V90" s="31" t="str">
        <f t="shared" si="22"/>
        <v>318-24</v>
      </c>
      <c r="W90" s="415" t="s">
        <v>387</v>
      </c>
      <c r="X90" s="414" t="s">
        <v>521</v>
      </c>
      <c r="Y90" s="430">
        <v>318</v>
      </c>
      <c r="Z90" s="428">
        <v>15</v>
      </c>
      <c r="AA90" s="428">
        <v>21</v>
      </c>
      <c r="AB90" s="428">
        <v>1</v>
      </c>
      <c r="AC90" s="428">
        <v>18</v>
      </c>
      <c r="AD90" s="428">
        <v>10016</v>
      </c>
      <c r="AE90" s="428">
        <v>2</v>
      </c>
      <c r="AF90" s="428">
        <v>25</v>
      </c>
      <c r="AG90" s="428">
        <v>11</v>
      </c>
      <c r="AH90" s="428">
        <v>1350</v>
      </c>
      <c r="AI90" s="428">
        <v>3</v>
      </c>
      <c r="AJ90" s="428"/>
      <c r="AK90" s="428"/>
      <c r="AL90" s="428">
        <v>1</v>
      </c>
      <c r="AM90" s="428">
        <v>3</v>
      </c>
      <c r="AN90" s="428">
        <v>257</v>
      </c>
      <c r="AO90" s="428">
        <v>20</v>
      </c>
      <c r="AP90" s="428">
        <v>10</v>
      </c>
      <c r="AQ90" s="428">
        <v>5</v>
      </c>
      <c r="AR90" s="428"/>
      <c r="AS90" s="428">
        <v>24</v>
      </c>
      <c r="AT90" s="428">
        <v>21</v>
      </c>
      <c r="AU90" s="428">
        <v>12</v>
      </c>
      <c r="AV90" s="428">
        <v>2</v>
      </c>
      <c r="AW90" s="428"/>
      <c r="AX90" s="428"/>
      <c r="AY90" s="428">
        <v>27</v>
      </c>
      <c r="AZ90" s="428">
        <v>26</v>
      </c>
      <c r="BA90" s="428"/>
      <c r="BB90" s="429"/>
      <c r="BC90" s="427">
        <v>11870</v>
      </c>
    </row>
    <row r="91" spans="1:55">
      <c r="A91" s="31" t="str">
        <f t="shared" si="23"/>
        <v>321-1</v>
      </c>
      <c r="B91" s="31" t="str">
        <f t="shared" si="24"/>
        <v>321-2</v>
      </c>
      <c r="C91" s="31" t="str">
        <f t="shared" si="25"/>
        <v>321-3</v>
      </c>
      <c r="D91" s="31" t="str">
        <f t="shared" si="26"/>
        <v>321-4</v>
      </c>
      <c r="E91" s="31" t="str">
        <f t="shared" si="27"/>
        <v>321-5</v>
      </c>
      <c r="F91" s="31" t="str">
        <f t="shared" si="28"/>
        <v>321-6</v>
      </c>
      <c r="G91" s="31" t="str">
        <f t="shared" si="29"/>
        <v>321-7</v>
      </c>
      <c r="H91" s="31" t="str">
        <f t="shared" si="30"/>
        <v>321-8</v>
      </c>
      <c r="I91" s="31" t="str">
        <f t="shared" si="31"/>
        <v>321-9</v>
      </c>
      <c r="J91" s="31" t="str">
        <f t="shared" si="32"/>
        <v>321-10</v>
      </c>
      <c r="K91" s="31" t="str">
        <f t="shared" si="33"/>
        <v>321-11</v>
      </c>
      <c r="L91" s="31" t="str">
        <f t="shared" si="34"/>
        <v>321-12</v>
      </c>
      <c r="M91" s="31" t="str">
        <f t="shared" si="35"/>
        <v>321-13</v>
      </c>
      <c r="N91" s="31" t="str">
        <f t="shared" si="36"/>
        <v>321-14</v>
      </c>
      <c r="O91" s="31" t="str">
        <f t="shared" si="37"/>
        <v>321-15</v>
      </c>
      <c r="P91" s="31" t="str">
        <f t="shared" si="38"/>
        <v>321-16</v>
      </c>
      <c r="Q91" s="31" t="str">
        <f t="shared" si="39"/>
        <v>321-17</v>
      </c>
      <c r="R91" s="31" t="str">
        <f t="shared" si="40"/>
        <v>321-18</v>
      </c>
      <c r="S91" s="31" t="str">
        <f t="shared" si="41"/>
        <v>321-19</v>
      </c>
      <c r="T91" s="31" t="e">
        <f>CONCATENATE(Y91,"-",#REF!)</f>
        <v>#REF!</v>
      </c>
      <c r="U91" s="31" t="e">
        <f>CONCATENATE(Y91,"-",#REF!)</f>
        <v>#REF!</v>
      </c>
      <c r="V91" s="31" t="str">
        <f t="shared" si="22"/>
        <v>321-24</v>
      </c>
      <c r="W91" s="415" t="s">
        <v>389</v>
      </c>
      <c r="X91" s="414" t="s">
        <v>521</v>
      </c>
      <c r="Y91" s="430">
        <v>321</v>
      </c>
      <c r="Z91" s="428"/>
      <c r="AA91" s="428">
        <v>3</v>
      </c>
      <c r="AB91" s="428"/>
      <c r="AC91" s="428">
        <v>1</v>
      </c>
      <c r="AD91" s="428">
        <v>1633</v>
      </c>
      <c r="AE91" s="428">
        <v>3</v>
      </c>
      <c r="AF91" s="428"/>
      <c r="AG91" s="428">
        <v>3</v>
      </c>
      <c r="AH91" s="428">
        <v>1315</v>
      </c>
      <c r="AI91" s="428"/>
      <c r="AJ91" s="428">
        <v>1</v>
      </c>
      <c r="AK91" s="428"/>
      <c r="AL91" s="428"/>
      <c r="AM91" s="428">
        <v>1</v>
      </c>
      <c r="AN91" s="428"/>
      <c r="AO91" s="428">
        <v>8</v>
      </c>
      <c r="AP91" s="428"/>
      <c r="AQ91" s="428"/>
      <c r="AR91" s="428"/>
      <c r="AS91" s="428">
        <v>2</v>
      </c>
      <c r="AT91" s="428">
        <v>4</v>
      </c>
      <c r="AU91" s="428">
        <v>18</v>
      </c>
      <c r="AV91" s="428"/>
      <c r="AW91" s="428"/>
      <c r="AX91" s="428"/>
      <c r="AY91" s="428">
        <v>84</v>
      </c>
      <c r="AZ91" s="428">
        <v>28</v>
      </c>
      <c r="BA91" s="428"/>
      <c r="BB91" s="429"/>
      <c r="BC91" s="427">
        <v>3104</v>
      </c>
    </row>
    <row r="92" spans="1:55">
      <c r="A92" s="31" t="str">
        <f t="shared" si="23"/>
        <v>376-1</v>
      </c>
      <c r="B92" s="31" t="str">
        <f t="shared" si="24"/>
        <v>376-2</v>
      </c>
      <c r="C92" s="31" t="str">
        <f t="shared" si="25"/>
        <v>376-3</v>
      </c>
      <c r="D92" s="31" t="str">
        <f t="shared" si="26"/>
        <v>376-4</v>
      </c>
      <c r="E92" s="31" t="str">
        <f t="shared" si="27"/>
        <v>376-5</v>
      </c>
      <c r="F92" s="31" t="str">
        <f t="shared" si="28"/>
        <v>376-6</v>
      </c>
      <c r="G92" s="31" t="str">
        <f t="shared" si="29"/>
        <v>376-7</v>
      </c>
      <c r="H92" s="31" t="str">
        <f t="shared" si="30"/>
        <v>376-8</v>
      </c>
      <c r="I92" s="31" t="str">
        <f t="shared" si="31"/>
        <v>376-9</v>
      </c>
      <c r="J92" s="31" t="str">
        <f t="shared" si="32"/>
        <v>376-10</v>
      </c>
      <c r="K92" s="31" t="str">
        <f t="shared" si="33"/>
        <v>376-11</v>
      </c>
      <c r="L92" s="31" t="str">
        <f t="shared" si="34"/>
        <v>376-12</v>
      </c>
      <c r="M92" s="31" t="str">
        <f t="shared" si="35"/>
        <v>376-13</v>
      </c>
      <c r="N92" s="31" t="str">
        <f t="shared" si="36"/>
        <v>376-14</v>
      </c>
      <c r="O92" s="31" t="str">
        <f t="shared" si="37"/>
        <v>376-15</v>
      </c>
      <c r="P92" s="31" t="str">
        <f t="shared" si="38"/>
        <v>376-16</v>
      </c>
      <c r="Q92" s="31" t="str">
        <f t="shared" si="39"/>
        <v>376-17</v>
      </c>
      <c r="R92" s="31" t="str">
        <f t="shared" si="40"/>
        <v>376-18</v>
      </c>
      <c r="S92" s="31" t="str">
        <f t="shared" si="41"/>
        <v>376-19</v>
      </c>
      <c r="T92" s="31" t="e">
        <f>CONCATENATE(Y92,"-",#REF!)</f>
        <v>#REF!</v>
      </c>
      <c r="U92" s="31" t="e">
        <f>CONCATENATE(Y92,"-",#REF!)</f>
        <v>#REF!</v>
      </c>
      <c r="V92" s="31" t="str">
        <f t="shared" si="22"/>
        <v>376-24</v>
      </c>
      <c r="W92" s="415" t="s">
        <v>397</v>
      </c>
      <c r="X92" s="414" t="s">
        <v>521</v>
      </c>
      <c r="Y92" s="430">
        <v>376</v>
      </c>
      <c r="Z92" s="428">
        <v>12</v>
      </c>
      <c r="AA92" s="428">
        <v>250</v>
      </c>
      <c r="AB92" s="428"/>
      <c r="AC92" s="428">
        <v>12</v>
      </c>
      <c r="AD92" s="428">
        <v>8828</v>
      </c>
      <c r="AE92" s="428">
        <v>5</v>
      </c>
      <c r="AF92" s="428">
        <v>5</v>
      </c>
      <c r="AG92" s="428">
        <v>6</v>
      </c>
      <c r="AH92" s="428">
        <v>2201</v>
      </c>
      <c r="AI92" s="428">
        <v>23</v>
      </c>
      <c r="AJ92" s="428">
        <v>3</v>
      </c>
      <c r="AK92" s="428">
        <v>8</v>
      </c>
      <c r="AL92" s="428">
        <v>3</v>
      </c>
      <c r="AM92" s="428">
        <v>71</v>
      </c>
      <c r="AN92" s="428">
        <v>243</v>
      </c>
      <c r="AO92" s="428">
        <v>13</v>
      </c>
      <c r="AP92" s="428">
        <v>3</v>
      </c>
      <c r="AQ92" s="428">
        <v>1</v>
      </c>
      <c r="AR92" s="428">
        <v>2</v>
      </c>
      <c r="AS92" s="428">
        <v>109</v>
      </c>
      <c r="AT92" s="428">
        <v>6</v>
      </c>
      <c r="AU92" s="428">
        <v>8</v>
      </c>
      <c r="AV92" s="428">
        <v>2</v>
      </c>
      <c r="AW92" s="428">
        <v>5</v>
      </c>
      <c r="AX92" s="428"/>
      <c r="AY92" s="428">
        <v>42</v>
      </c>
      <c r="AZ92" s="428">
        <v>56</v>
      </c>
      <c r="BA92" s="428"/>
      <c r="BB92" s="429"/>
      <c r="BC92" s="427">
        <v>11917</v>
      </c>
    </row>
    <row r="93" spans="1:55">
      <c r="A93" s="31" t="str">
        <f t="shared" si="23"/>
        <v>400-1</v>
      </c>
      <c r="B93" s="31" t="str">
        <f t="shared" si="24"/>
        <v>400-2</v>
      </c>
      <c r="C93" s="31" t="str">
        <f t="shared" si="25"/>
        <v>400-3</v>
      </c>
      <c r="D93" s="31" t="str">
        <f t="shared" si="26"/>
        <v>400-4</v>
      </c>
      <c r="E93" s="31" t="str">
        <f t="shared" si="27"/>
        <v>400-5</v>
      </c>
      <c r="F93" s="31" t="str">
        <f t="shared" si="28"/>
        <v>400-6</v>
      </c>
      <c r="G93" s="31" t="str">
        <f t="shared" si="29"/>
        <v>400-7</v>
      </c>
      <c r="H93" s="31" t="str">
        <f t="shared" si="30"/>
        <v>400-8</v>
      </c>
      <c r="I93" s="31" t="str">
        <f t="shared" si="31"/>
        <v>400-9</v>
      </c>
      <c r="J93" s="31" t="str">
        <f t="shared" si="32"/>
        <v>400-10</v>
      </c>
      <c r="K93" s="31" t="str">
        <f t="shared" si="33"/>
        <v>400-11</v>
      </c>
      <c r="L93" s="31" t="str">
        <f t="shared" si="34"/>
        <v>400-12</v>
      </c>
      <c r="M93" s="31" t="str">
        <f t="shared" si="35"/>
        <v>400-13</v>
      </c>
      <c r="N93" s="31" t="str">
        <f t="shared" si="36"/>
        <v>400-14</v>
      </c>
      <c r="O93" s="31" t="str">
        <f t="shared" si="37"/>
        <v>400-15</v>
      </c>
      <c r="P93" s="31" t="str">
        <f t="shared" si="38"/>
        <v>400-16</v>
      </c>
      <c r="Q93" s="31" t="str">
        <f t="shared" si="39"/>
        <v>400-17</v>
      </c>
      <c r="R93" s="31" t="str">
        <f t="shared" si="40"/>
        <v>400-18</v>
      </c>
      <c r="S93" s="31" t="str">
        <f t="shared" si="41"/>
        <v>400-19</v>
      </c>
      <c r="T93" s="31" t="e">
        <f>CONCATENATE(Y93,"-",#REF!)</f>
        <v>#REF!</v>
      </c>
      <c r="U93" s="31" t="e">
        <f>CONCATENATE(Y93,"-",#REF!)</f>
        <v>#REF!</v>
      </c>
      <c r="V93" s="31" t="str">
        <f t="shared" si="22"/>
        <v>400-24</v>
      </c>
      <c r="W93" s="414" t="s">
        <v>402</v>
      </c>
      <c r="X93" s="414" t="s">
        <v>521</v>
      </c>
      <c r="Y93" s="430">
        <v>400</v>
      </c>
      <c r="Z93" s="428">
        <v>7</v>
      </c>
      <c r="AA93" s="428">
        <v>2</v>
      </c>
      <c r="AB93" s="428"/>
      <c r="AC93" s="428">
        <v>4</v>
      </c>
      <c r="AD93" s="428">
        <v>4968</v>
      </c>
      <c r="AE93" s="428"/>
      <c r="AF93" s="428"/>
      <c r="AG93" s="428">
        <v>2</v>
      </c>
      <c r="AH93" s="428">
        <v>3703</v>
      </c>
      <c r="AI93" s="428"/>
      <c r="AJ93" s="428">
        <v>5</v>
      </c>
      <c r="AK93" s="428"/>
      <c r="AL93" s="428">
        <v>15</v>
      </c>
      <c r="AM93" s="428">
        <v>1</v>
      </c>
      <c r="AN93" s="428">
        <v>362</v>
      </c>
      <c r="AO93" s="428">
        <v>23</v>
      </c>
      <c r="AP93" s="428"/>
      <c r="AQ93" s="428">
        <v>1</v>
      </c>
      <c r="AR93" s="428"/>
      <c r="AS93" s="428">
        <v>9</v>
      </c>
      <c r="AT93" s="428">
        <v>22</v>
      </c>
      <c r="AU93" s="428">
        <v>3</v>
      </c>
      <c r="AV93" s="428"/>
      <c r="AW93" s="428"/>
      <c r="AX93" s="428"/>
      <c r="AY93" s="428">
        <v>14</v>
      </c>
      <c r="AZ93" s="428">
        <v>45</v>
      </c>
      <c r="BA93" s="428"/>
      <c r="BB93" s="429"/>
      <c r="BC93" s="427">
        <v>9186</v>
      </c>
    </row>
    <row r="94" spans="1:55">
      <c r="A94" s="31" t="str">
        <f t="shared" si="23"/>
        <v>440-1</v>
      </c>
      <c r="B94" s="31" t="str">
        <f t="shared" si="24"/>
        <v>440-2</v>
      </c>
      <c r="C94" s="31" t="str">
        <f t="shared" si="25"/>
        <v>440-3</v>
      </c>
      <c r="D94" s="31" t="str">
        <f t="shared" si="26"/>
        <v>440-4</v>
      </c>
      <c r="E94" s="31" t="str">
        <f t="shared" si="27"/>
        <v>440-5</v>
      </c>
      <c r="F94" s="31" t="str">
        <f t="shared" si="28"/>
        <v>440-6</v>
      </c>
      <c r="G94" s="31" t="str">
        <f t="shared" si="29"/>
        <v>440-7</v>
      </c>
      <c r="H94" s="31" t="str">
        <f t="shared" si="30"/>
        <v>440-8</v>
      </c>
      <c r="I94" s="31" t="str">
        <f t="shared" si="31"/>
        <v>440-9</v>
      </c>
      <c r="J94" s="31" t="str">
        <f t="shared" si="32"/>
        <v>440-10</v>
      </c>
      <c r="K94" s="31" t="str">
        <f t="shared" si="33"/>
        <v>440-11</v>
      </c>
      <c r="L94" s="31" t="str">
        <f t="shared" si="34"/>
        <v>440-12</v>
      </c>
      <c r="M94" s="31" t="str">
        <f t="shared" si="35"/>
        <v>440-13</v>
      </c>
      <c r="N94" s="31" t="str">
        <f t="shared" si="36"/>
        <v>440-14</v>
      </c>
      <c r="O94" s="31" t="str">
        <f t="shared" si="37"/>
        <v>440-15</v>
      </c>
      <c r="P94" s="31" t="str">
        <f t="shared" si="38"/>
        <v>440-16</v>
      </c>
      <c r="Q94" s="31" t="str">
        <f t="shared" si="39"/>
        <v>440-17</v>
      </c>
      <c r="R94" s="31" t="str">
        <f t="shared" si="40"/>
        <v>440-18</v>
      </c>
      <c r="S94" s="31" t="str">
        <f t="shared" si="41"/>
        <v>440-19</v>
      </c>
      <c r="T94" s="31" t="e">
        <f>CONCATENATE(Y94,"-",#REF!)</f>
        <v>#REF!</v>
      </c>
      <c r="U94" s="31" t="e">
        <f>CONCATENATE(Y94,"-",#REF!)</f>
        <v>#REF!</v>
      </c>
      <c r="V94" s="31" t="str">
        <f t="shared" si="22"/>
        <v>440-24</v>
      </c>
      <c r="W94" s="415" t="s">
        <v>404</v>
      </c>
      <c r="X94" s="414" t="s">
        <v>521</v>
      </c>
      <c r="Y94" s="430">
        <v>440</v>
      </c>
      <c r="Z94" s="428">
        <v>32</v>
      </c>
      <c r="AA94" s="428">
        <v>17</v>
      </c>
      <c r="AB94" s="428">
        <v>5</v>
      </c>
      <c r="AC94" s="428">
        <v>5</v>
      </c>
      <c r="AD94" s="428">
        <v>12969</v>
      </c>
      <c r="AE94" s="428">
        <v>2</v>
      </c>
      <c r="AF94" s="428">
        <v>45</v>
      </c>
      <c r="AG94" s="428">
        <v>6</v>
      </c>
      <c r="AH94" s="428">
        <v>4219</v>
      </c>
      <c r="AI94" s="428">
        <v>7</v>
      </c>
      <c r="AJ94" s="428">
        <v>7</v>
      </c>
      <c r="AK94" s="428"/>
      <c r="AL94" s="428">
        <v>1</v>
      </c>
      <c r="AM94" s="428">
        <v>3</v>
      </c>
      <c r="AN94" s="428">
        <v>26</v>
      </c>
      <c r="AO94" s="428">
        <v>10</v>
      </c>
      <c r="AP94" s="428">
        <v>5</v>
      </c>
      <c r="AQ94" s="428"/>
      <c r="AR94" s="428">
        <v>1</v>
      </c>
      <c r="AS94" s="428">
        <v>19</v>
      </c>
      <c r="AT94" s="428">
        <v>54</v>
      </c>
      <c r="AU94" s="428">
        <v>3</v>
      </c>
      <c r="AV94" s="428"/>
      <c r="AW94" s="428"/>
      <c r="AX94" s="428"/>
      <c r="AY94" s="428">
        <v>56</v>
      </c>
      <c r="AZ94" s="428">
        <v>73</v>
      </c>
      <c r="BA94" s="428"/>
      <c r="BB94" s="429"/>
      <c r="BC94" s="427">
        <v>17565</v>
      </c>
    </row>
    <row r="95" spans="1:55">
      <c r="A95" s="31" t="str">
        <f t="shared" si="23"/>
        <v>483-1</v>
      </c>
      <c r="B95" s="31" t="str">
        <f t="shared" si="24"/>
        <v>483-2</v>
      </c>
      <c r="C95" s="31" t="str">
        <f t="shared" si="25"/>
        <v>483-3</v>
      </c>
      <c r="D95" s="31" t="str">
        <f t="shared" si="26"/>
        <v>483-4</v>
      </c>
      <c r="E95" s="31" t="str">
        <f t="shared" si="27"/>
        <v>483-5</v>
      </c>
      <c r="F95" s="31" t="str">
        <f t="shared" si="28"/>
        <v>483-6</v>
      </c>
      <c r="G95" s="31" t="str">
        <f t="shared" si="29"/>
        <v>483-7</v>
      </c>
      <c r="H95" s="31" t="str">
        <f t="shared" si="30"/>
        <v>483-8</v>
      </c>
      <c r="I95" s="31" t="str">
        <f t="shared" si="31"/>
        <v>483-9</v>
      </c>
      <c r="J95" s="31" t="str">
        <f t="shared" si="32"/>
        <v>483-10</v>
      </c>
      <c r="K95" s="31" t="str">
        <f t="shared" si="33"/>
        <v>483-11</v>
      </c>
      <c r="L95" s="31" t="str">
        <f t="shared" si="34"/>
        <v>483-12</v>
      </c>
      <c r="M95" s="31" t="str">
        <f t="shared" si="35"/>
        <v>483-13</v>
      </c>
      <c r="N95" s="31" t="str">
        <f t="shared" si="36"/>
        <v>483-14</v>
      </c>
      <c r="O95" s="31" t="str">
        <f t="shared" si="37"/>
        <v>483-15</v>
      </c>
      <c r="P95" s="31" t="str">
        <f t="shared" si="38"/>
        <v>483-16</v>
      </c>
      <c r="Q95" s="31" t="str">
        <f t="shared" si="39"/>
        <v>483-17</v>
      </c>
      <c r="R95" s="31" t="str">
        <f t="shared" si="40"/>
        <v>483-18</v>
      </c>
      <c r="S95" s="31" t="str">
        <f t="shared" si="41"/>
        <v>483-19</v>
      </c>
      <c r="T95" s="31" t="e">
        <f>CONCATENATE(Y95,"-",#REF!)</f>
        <v>#REF!</v>
      </c>
      <c r="U95" s="31" t="e">
        <f>CONCATENATE(Y95,"-",#REF!)</f>
        <v>#REF!</v>
      </c>
      <c r="V95" s="31" t="str">
        <f t="shared" si="22"/>
        <v>483-24</v>
      </c>
      <c r="W95" s="415" t="s">
        <v>409</v>
      </c>
      <c r="X95" s="414" t="s">
        <v>521</v>
      </c>
      <c r="Y95" s="430">
        <v>483</v>
      </c>
      <c r="Z95" s="428"/>
      <c r="AA95" s="428">
        <v>1</v>
      </c>
      <c r="AB95" s="428"/>
      <c r="AC95" s="428"/>
      <c r="AD95" s="428">
        <v>1894</v>
      </c>
      <c r="AE95" s="428"/>
      <c r="AF95" s="428"/>
      <c r="AG95" s="428">
        <v>5</v>
      </c>
      <c r="AH95" s="428">
        <v>6263</v>
      </c>
      <c r="AI95" s="428">
        <v>1</v>
      </c>
      <c r="AJ95" s="428"/>
      <c r="AK95" s="428"/>
      <c r="AL95" s="428"/>
      <c r="AM95" s="428"/>
      <c r="AN95" s="428">
        <v>2</v>
      </c>
      <c r="AO95" s="428"/>
      <c r="AP95" s="428"/>
      <c r="AQ95" s="428"/>
      <c r="AR95" s="428"/>
      <c r="AS95" s="428">
        <v>5</v>
      </c>
      <c r="AT95" s="428">
        <v>1</v>
      </c>
      <c r="AU95" s="428">
        <v>1</v>
      </c>
      <c r="AV95" s="428"/>
      <c r="AW95" s="428"/>
      <c r="AX95" s="428"/>
      <c r="AY95" s="428">
        <v>1</v>
      </c>
      <c r="AZ95" s="428">
        <v>2</v>
      </c>
      <c r="BA95" s="428"/>
      <c r="BB95" s="429"/>
      <c r="BC95" s="427">
        <v>8176</v>
      </c>
    </row>
    <row r="96" spans="1:55">
      <c r="A96" s="31" t="str">
        <f t="shared" si="23"/>
        <v>541-1</v>
      </c>
      <c r="B96" s="31" t="str">
        <f t="shared" si="24"/>
        <v>541-2</v>
      </c>
      <c r="C96" s="31" t="str">
        <f t="shared" si="25"/>
        <v>541-3</v>
      </c>
      <c r="D96" s="31" t="str">
        <f t="shared" si="26"/>
        <v>541-4</v>
      </c>
      <c r="E96" s="31" t="str">
        <f t="shared" si="27"/>
        <v>541-5</v>
      </c>
      <c r="F96" s="31" t="str">
        <f t="shared" si="28"/>
        <v>541-6</v>
      </c>
      <c r="G96" s="31" t="str">
        <f t="shared" si="29"/>
        <v>541-7</v>
      </c>
      <c r="H96" s="31" t="str">
        <f t="shared" si="30"/>
        <v>541-8</v>
      </c>
      <c r="I96" s="31" t="str">
        <f t="shared" si="31"/>
        <v>541-9</v>
      </c>
      <c r="J96" s="31" t="str">
        <f t="shared" si="32"/>
        <v>541-10</v>
      </c>
      <c r="K96" s="31" t="str">
        <f t="shared" si="33"/>
        <v>541-11</v>
      </c>
      <c r="L96" s="31" t="str">
        <f t="shared" si="34"/>
        <v>541-12</v>
      </c>
      <c r="M96" s="31" t="str">
        <f t="shared" si="35"/>
        <v>541-13</v>
      </c>
      <c r="N96" s="31" t="str">
        <f t="shared" si="36"/>
        <v>541-14</v>
      </c>
      <c r="O96" s="31" t="str">
        <f t="shared" si="37"/>
        <v>541-15</v>
      </c>
      <c r="P96" s="31" t="str">
        <f t="shared" si="38"/>
        <v>541-16</v>
      </c>
      <c r="Q96" s="31" t="str">
        <f t="shared" si="39"/>
        <v>541-17</v>
      </c>
      <c r="R96" s="31" t="str">
        <f t="shared" si="40"/>
        <v>541-18</v>
      </c>
      <c r="S96" s="31" t="str">
        <f t="shared" si="41"/>
        <v>541-19</v>
      </c>
      <c r="T96" s="31" t="e">
        <f>CONCATENATE(Y96,"-",#REF!)</f>
        <v>#REF!</v>
      </c>
      <c r="U96" s="31" t="e">
        <f>CONCATENATE(Y96,"-",#REF!)</f>
        <v>#REF!</v>
      </c>
      <c r="V96" s="31" t="str">
        <f t="shared" si="22"/>
        <v>541-24</v>
      </c>
      <c r="W96" s="414" t="s">
        <v>421</v>
      </c>
      <c r="X96" s="414" t="s">
        <v>521</v>
      </c>
      <c r="Y96" s="430">
        <v>541</v>
      </c>
      <c r="Z96" s="428">
        <v>31</v>
      </c>
      <c r="AA96" s="428">
        <v>8</v>
      </c>
      <c r="AB96" s="428"/>
      <c r="AC96" s="428">
        <v>10</v>
      </c>
      <c r="AD96" s="428">
        <v>8090</v>
      </c>
      <c r="AE96" s="428">
        <v>18</v>
      </c>
      <c r="AF96" s="428">
        <v>9</v>
      </c>
      <c r="AG96" s="428">
        <v>5</v>
      </c>
      <c r="AH96" s="428">
        <v>2699</v>
      </c>
      <c r="AI96" s="428"/>
      <c r="AJ96" s="428">
        <v>1</v>
      </c>
      <c r="AK96" s="428"/>
      <c r="AL96" s="428">
        <v>2</v>
      </c>
      <c r="AM96" s="428">
        <v>3</v>
      </c>
      <c r="AN96" s="428">
        <v>734</v>
      </c>
      <c r="AO96" s="428">
        <v>1</v>
      </c>
      <c r="AP96" s="428"/>
      <c r="AQ96" s="428">
        <v>8</v>
      </c>
      <c r="AR96" s="428"/>
      <c r="AS96" s="428">
        <v>11</v>
      </c>
      <c r="AT96" s="428">
        <v>10</v>
      </c>
      <c r="AU96" s="428">
        <v>1</v>
      </c>
      <c r="AV96" s="428"/>
      <c r="AW96" s="428">
        <v>7</v>
      </c>
      <c r="AX96" s="428"/>
      <c r="AY96" s="428">
        <v>8</v>
      </c>
      <c r="AZ96" s="428">
        <v>12</v>
      </c>
      <c r="BA96" s="428"/>
      <c r="BB96" s="429"/>
      <c r="BC96" s="427">
        <v>11668</v>
      </c>
    </row>
    <row r="97" spans="1:55">
      <c r="A97" s="31" t="str">
        <f t="shared" si="23"/>
        <v>607-1</v>
      </c>
      <c r="B97" s="31" t="str">
        <f t="shared" si="24"/>
        <v>607-2</v>
      </c>
      <c r="C97" s="31" t="str">
        <f t="shared" si="25"/>
        <v>607-3</v>
      </c>
      <c r="D97" s="31" t="str">
        <f t="shared" si="26"/>
        <v>607-4</v>
      </c>
      <c r="E97" s="31" t="str">
        <f t="shared" si="27"/>
        <v>607-5</v>
      </c>
      <c r="F97" s="31" t="str">
        <f t="shared" si="28"/>
        <v>607-6</v>
      </c>
      <c r="G97" s="31" t="str">
        <f t="shared" si="29"/>
        <v>607-7</v>
      </c>
      <c r="H97" s="31" t="str">
        <f t="shared" si="30"/>
        <v>607-8</v>
      </c>
      <c r="I97" s="31" t="str">
        <f t="shared" si="31"/>
        <v>607-9</v>
      </c>
      <c r="J97" s="31" t="str">
        <f t="shared" si="32"/>
        <v>607-10</v>
      </c>
      <c r="K97" s="31" t="str">
        <f t="shared" si="33"/>
        <v>607-11</v>
      </c>
      <c r="L97" s="31" t="str">
        <f t="shared" si="34"/>
        <v>607-12</v>
      </c>
      <c r="M97" s="31" t="str">
        <f t="shared" si="35"/>
        <v>607-13</v>
      </c>
      <c r="N97" s="31" t="str">
        <f t="shared" si="36"/>
        <v>607-14</v>
      </c>
      <c r="O97" s="31" t="str">
        <f t="shared" si="37"/>
        <v>607-15</v>
      </c>
      <c r="P97" s="31" t="str">
        <f t="shared" si="38"/>
        <v>607-16</v>
      </c>
      <c r="Q97" s="31" t="str">
        <f t="shared" si="39"/>
        <v>607-17</v>
      </c>
      <c r="R97" s="31" t="str">
        <f t="shared" si="40"/>
        <v>607-18</v>
      </c>
      <c r="S97" s="31" t="str">
        <f t="shared" si="41"/>
        <v>607-19</v>
      </c>
      <c r="T97" s="31" t="e">
        <f>CONCATENATE(Y97,"-",#REF!)</f>
        <v>#REF!</v>
      </c>
      <c r="U97" s="31" t="e">
        <f>CONCATENATE(Y97,"-",#REF!)</f>
        <v>#REF!</v>
      </c>
      <c r="V97" s="31" t="str">
        <f t="shared" si="22"/>
        <v>607-24</v>
      </c>
      <c r="W97" s="415" t="s">
        <v>423</v>
      </c>
      <c r="X97" s="414" t="s">
        <v>521</v>
      </c>
      <c r="Y97" s="430">
        <v>607</v>
      </c>
      <c r="Z97" s="428">
        <v>45</v>
      </c>
      <c r="AA97" s="428">
        <v>12</v>
      </c>
      <c r="AB97" s="428"/>
      <c r="AC97" s="428">
        <v>2</v>
      </c>
      <c r="AD97" s="428">
        <v>2952</v>
      </c>
      <c r="AE97" s="428">
        <v>55</v>
      </c>
      <c r="AF97" s="428">
        <v>3</v>
      </c>
      <c r="AG97" s="428">
        <v>2</v>
      </c>
      <c r="AH97" s="428">
        <v>579</v>
      </c>
      <c r="AI97" s="428">
        <v>1</v>
      </c>
      <c r="AJ97" s="428"/>
      <c r="AK97" s="428">
        <v>1</v>
      </c>
      <c r="AL97" s="428"/>
      <c r="AM97" s="428">
        <v>3</v>
      </c>
      <c r="AN97" s="428">
        <v>7</v>
      </c>
      <c r="AO97" s="428">
        <v>8</v>
      </c>
      <c r="AP97" s="428"/>
      <c r="AQ97" s="428"/>
      <c r="AR97" s="428">
        <v>2</v>
      </c>
      <c r="AS97" s="428">
        <v>5</v>
      </c>
      <c r="AT97" s="428">
        <v>5</v>
      </c>
      <c r="AU97" s="428">
        <v>13</v>
      </c>
      <c r="AV97" s="428"/>
      <c r="AW97" s="428"/>
      <c r="AX97" s="428"/>
      <c r="AY97" s="428">
        <v>25</v>
      </c>
      <c r="AZ97" s="428">
        <v>18</v>
      </c>
      <c r="BA97" s="428"/>
      <c r="BB97" s="429"/>
      <c r="BC97" s="427">
        <v>3738</v>
      </c>
    </row>
    <row r="98" spans="1:55">
      <c r="A98" s="31" t="str">
        <f t="shared" si="23"/>
        <v>615-1</v>
      </c>
      <c r="B98" s="31" t="str">
        <f t="shared" si="24"/>
        <v>615-2</v>
      </c>
      <c r="C98" s="31" t="str">
        <f t="shared" si="25"/>
        <v>615-3</v>
      </c>
      <c r="D98" s="31" t="str">
        <f t="shared" si="26"/>
        <v>615-4</v>
      </c>
      <c r="E98" s="31" t="str">
        <f t="shared" si="27"/>
        <v>615-5</v>
      </c>
      <c r="F98" s="31" t="str">
        <f t="shared" si="28"/>
        <v>615-6</v>
      </c>
      <c r="G98" s="31" t="str">
        <f t="shared" si="29"/>
        <v>615-7</v>
      </c>
      <c r="H98" s="31" t="str">
        <f t="shared" si="30"/>
        <v>615-8</v>
      </c>
      <c r="I98" s="31" t="str">
        <f t="shared" si="31"/>
        <v>615-9</v>
      </c>
      <c r="J98" s="31" t="str">
        <f t="shared" si="32"/>
        <v>615-10</v>
      </c>
      <c r="K98" s="31" t="str">
        <f t="shared" si="33"/>
        <v>615-11</v>
      </c>
      <c r="L98" s="31" t="str">
        <f t="shared" si="34"/>
        <v>615-12</v>
      </c>
      <c r="M98" s="31" t="str">
        <f t="shared" si="35"/>
        <v>615-13</v>
      </c>
      <c r="N98" s="31" t="str">
        <f t="shared" si="36"/>
        <v>615-14</v>
      </c>
      <c r="O98" s="31" t="str">
        <f t="shared" si="37"/>
        <v>615-15</v>
      </c>
      <c r="P98" s="31" t="str">
        <f t="shared" si="38"/>
        <v>615-16</v>
      </c>
      <c r="Q98" s="31" t="str">
        <f t="shared" si="39"/>
        <v>615-17</v>
      </c>
      <c r="R98" s="31" t="str">
        <f t="shared" si="40"/>
        <v>615-18</v>
      </c>
      <c r="S98" s="31" t="str">
        <f t="shared" si="41"/>
        <v>615-19</v>
      </c>
      <c r="T98" s="31" t="e">
        <f>CONCATENATE(Y98,"-",#REF!)</f>
        <v>#REF!</v>
      </c>
      <c r="U98" s="31" t="e">
        <f>CONCATENATE(Y98,"-",#REF!)</f>
        <v>#REF!</v>
      </c>
      <c r="V98" s="31" t="str">
        <f t="shared" si="22"/>
        <v>615-24</v>
      </c>
      <c r="W98" s="415" t="s">
        <v>417</v>
      </c>
      <c r="X98" s="414" t="s">
        <v>521</v>
      </c>
      <c r="Y98" s="430">
        <v>615</v>
      </c>
      <c r="Z98" s="428">
        <v>110</v>
      </c>
      <c r="AA98" s="428">
        <v>126</v>
      </c>
      <c r="AB98" s="428">
        <v>3</v>
      </c>
      <c r="AC98" s="428">
        <v>1</v>
      </c>
      <c r="AD98" s="428">
        <v>18669</v>
      </c>
      <c r="AE98" s="428">
        <v>5</v>
      </c>
      <c r="AF98" s="428">
        <v>3</v>
      </c>
      <c r="AG98" s="428">
        <v>20</v>
      </c>
      <c r="AH98" s="428">
        <v>6144</v>
      </c>
      <c r="AI98" s="428">
        <v>32</v>
      </c>
      <c r="AJ98" s="428">
        <v>1</v>
      </c>
      <c r="AK98" s="428">
        <v>9</v>
      </c>
      <c r="AL98" s="428">
        <v>2</v>
      </c>
      <c r="AM98" s="428">
        <v>58</v>
      </c>
      <c r="AN98" s="428">
        <v>21</v>
      </c>
      <c r="AO98" s="428">
        <v>57</v>
      </c>
      <c r="AP98" s="428">
        <v>4</v>
      </c>
      <c r="AQ98" s="428">
        <v>2</v>
      </c>
      <c r="AR98" s="428"/>
      <c r="AS98" s="428">
        <v>35</v>
      </c>
      <c r="AT98" s="428">
        <v>81</v>
      </c>
      <c r="AU98" s="428">
        <v>24</v>
      </c>
      <c r="AV98" s="428">
        <v>4</v>
      </c>
      <c r="AW98" s="428">
        <v>26</v>
      </c>
      <c r="AX98" s="428"/>
      <c r="AY98" s="428">
        <v>143</v>
      </c>
      <c r="AZ98" s="428">
        <v>135</v>
      </c>
      <c r="BA98" s="428"/>
      <c r="BB98" s="429"/>
      <c r="BC98" s="427">
        <v>25715</v>
      </c>
    </row>
    <row r="99" spans="1:55">
      <c r="A99" s="31" t="str">
        <f t="shared" si="23"/>
        <v>649-1</v>
      </c>
      <c r="B99" s="31" t="str">
        <f t="shared" si="24"/>
        <v>649-2</v>
      </c>
      <c r="C99" s="31" t="str">
        <f t="shared" si="25"/>
        <v>649-3</v>
      </c>
      <c r="D99" s="31" t="str">
        <f t="shared" si="26"/>
        <v>649-4</v>
      </c>
      <c r="E99" s="31" t="str">
        <f t="shared" si="27"/>
        <v>649-5</v>
      </c>
      <c r="F99" s="31" t="str">
        <f t="shared" si="28"/>
        <v>649-6</v>
      </c>
      <c r="G99" s="31" t="str">
        <f t="shared" si="29"/>
        <v>649-7</v>
      </c>
      <c r="H99" s="31" t="str">
        <f t="shared" si="30"/>
        <v>649-8</v>
      </c>
      <c r="I99" s="31" t="str">
        <f t="shared" si="31"/>
        <v>649-9</v>
      </c>
      <c r="J99" s="31" t="str">
        <f t="shared" si="32"/>
        <v>649-10</v>
      </c>
      <c r="K99" s="31" t="str">
        <f t="shared" si="33"/>
        <v>649-11</v>
      </c>
      <c r="L99" s="31" t="str">
        <f t="shared" si="34"/>
        <v>649-12</v>
      </c>
      <c r="M99" s="31" t="str">
        <f t="shared" si="35"/>
        <v>649-13</v>
      </c>
      <c r="N99" s="31" t="str">
        <f t="shared" si="36"/>
        <v>649-14</v>
      </c>
      <c r="O99" s="31" t="str">
        <f t="shared" si="37"/>
        <v>649-15</v>
      </c>
      <c r="P99" s="31" t="str">
        <f t="shared" si="38"/>
        <v>649-16</v>
      </c>
      <c r="Q99" s="31" t="str">
        <f t="shared" si="39"/>
        <v>649-17</v>
      </c>
      <c r="R99" s="31" t="str">
        <f t="shared" si="40"/>
        <v>649-18</v>
      </c>
      <c r="S99" s="31" t="str">
        <f t="shared" si="41"/>
        <v>649-19</v>
      </c>
      <c r="T99" s="31" t="e">
        <f>CONCATENATE(Y99,"-",#REF!)</f>
        <v>#REF!</v>
      </c>
      <c r="U99" s="31" t="e">
        <f>CONCATENATE(Y99,"-",#REF!)</f>
        <v>#REF!</v>
      </c>
      <c r="V99" s="31" t="str">
        <f t="shared" si="22"/>
        <v>649-24</v>
      </c>
      <c r="W99" s="415" t="s">
        <v>420</v>
      </c>
      <c r="X99" s="414" t="s">
        <v>521</v>
      </c>
      <c r="Y99" s="430">
        <v>649</v>
      </c>
      <c r="Z99" s="428">
        <v>6</v>
      </c>
      <c r="AA99" s="428">
        <v>10</v>
      </c>
      <c r="AB99" s="428"/>
      <c r="AC99" s="428">
        <v>5</v>
      </c>
      <c r="AD99" s="428">
        <v>2004</v>
      </c>
      <c r="AE99" s="428">
        <v>30</v>
      </c>
      <c r="AF99" s="428">
        <v>20</v>
      </c>
      <c r="AG99" s="428">
        <v>12</v>
      </c>
      <c r="AH99" s="428">
        <v>7972</v>
      </c>
      <c r="AI99" s="428">
        <v>1</v>
      </c>
      <c r="AJ99" s="428">
        <v>2</v>
      </c>
      <c r="AK99" s="428"/>
      <c r="AL99" s="428"/>
      <c r="AM99" s="428">
        <v>2</v>
      </c>
      <c r="AN99" s="428">
        <v>342</v>
      </c>
      <c r="AO99" s="428">
        <v>1</v>
      </c>
      <c r="AP99" s="428"/>
      <c r="AQ99" s="428"/>
      <c r="AR99" s="428"/>
      <c r="AS99" s="428">
        <v>6</v>
      </c>
      <c r="AT99" s="428">
        <v>7</v>
      </c>
      <c r="AU99" s="428"/>
      <c r="AV99" s="428"/>
      <c r="AW99" s="428">
        <v>2</v>
      </c>
      <c r="AX99" s="428"/>
      <c r="AY99" s="428">
        <v>6</v>
      </c>
      <c r="AZ99" s="428">
        <v>10</v>
      </c>
      <c r="BA99" s="428"/>
      <c r="BB99" s="429"/>
      <c r="BC99" s="427">
        <v>10438</v>
      </c>
    </row>
    <row r="100" spans="1:55">
      <c r="A100" s="31" t="str">
        <f t="shared" si="23"/>
        <v>652-1</v>
      </c>
      <c r="B100" s="31" t="str">
        <f t="shared" si="24"/>
        <v>652-2</v>
      </c>
      <c r="C100" s="31" t="str">
        <f t="shared" si="25"/>
        <v>652-3</v>
      </c>
      <c r="D100" s="31" t="str">
        <f t="shared" si="26"/>
        <v>652-4</v>
      </c>
      <c r="E100" s="31" t="str">
        <f t="shared" si="27"/>
        <v>652-5</v>
      </c>
      <c r="F100" s="31" t="str">
        <f t="shared" si="28"/>
        <v>652-6</v>
      </c>
      <c r="G100" s="31" t="str">
        <f t="shared" si="29"/>
        <v>652-7</v>
      </c>
      <c r="H100" s="31" t="str">
        <f t="shared" si="30"/>
        <v>652-8</v>
      </c>
      <c r="I100" s="31" t="str">
        <f t="shared" si="31"/>
        <v>652-9</v>
      </c>
      <c r="J100" s="31" t="str">
        <f t="shared" si="32"/>
        <v>652-10</v>
      </c>
      <c r="K100" s="31" t="str">
        <f t="shared" si="33"/>
        <v>652-11</v>
      </c>
      <c r="L100" s="31" t="str">
        <f t="shared" si="34"/>
        <v>652-12</v>
      </c>
      <c r="M100" s="31" t="str">
        <f t="shared" si="35"/>
        <v>652-13</v>
      </c>
      <c r="N100" s="31" t="str">
        <f t="shared" si="36"/>
        <v>652-14</v>
      </c>
      <c r="O100" s="31" t="str">
        <f t="shared" si="37"/>
        <v>652-15</v>
      </c>
      <c r="P100" s="31" t="str">
        <f t="shared" si="38"/>
        <v>652-16</v>
      </c>
      <c r="Q100" s="31" t="str">
        <f t="shared" si="39"/>
        <v>652-17</v>
      </c>
      <c r="R100" s="31" t="str">
        <f t="shared" si="40"/>
        <v>652-18</v>
      </c>
      <c r="S100" s="31" t="str">
        <f t="shared" si="41"/>
        <v>652-19</v>
      </c>
      <c r="T100" s="31" t="e">
        <f>CONCATENATE(Y100,"-",#REF!)</f>
        <v>#REF!</v>
      </c>
      <c r="U100" s="31" t="e">
        <f>CONCATENATE(Y100,"-",#REF!)</f>
        <v>#REF!</v>
      </c>
      <c r="V100" s="31" t="str">
        <f t="shared" si="22"/>
        <v>652-24</v>
      </c>
      <c r="W100" s="415" t="s">
        <v>422</v>
      </c>
      <c r="X100" s="414" t="s">
        <v>521</v>
      </c>
      <c r="Y100" s="430">
        <v>652</v>
      </c>
      <c r="Z100" s="428">
        <v>10</v>
      </c>
      <c r="AA100" s="428">
        <v>3</v>
      </c>
      <c r="AB100" s="428"/>
      <c r="AC100" s="428"/>
      <c r="AD100" s="428">
        <v>1078</v>
      </c>
      <c r="AE100" s="428"/>
      <c r="AF100" s="428">
        <v>10</v>
      </c>
      <c r="AG100" s="428">
        <v>14</v>
      </c>
      <c r="AH100" s="428">
        <v>3872</v>
      </c>
      <c r="AI100" s="428">
        <v>1</v>
      </c>
      <c r="AJ100" s="428">
        <v>1</v>
      </c>
      <c r="AK100" s="428"/>
      <c r="AL100" s="428"/>
      <c r="AM100" s="428"/>
      <c r="AN100" s="428">
        <v>32</v>
      </c>
      <c r="AO100" s="428"/>
      <c r="AP100" s="428"/>
      <c r="AQ100" s="428"/>
      <c r="AR100" s="428">
        <v>1</v>
      </c>
      <c r="AS100" s="428">
        <v>5</v>
      </c>
      <c r="AT100" s="428">
        <v>1</v>
      </c>
      <c r="AU100" s="428"/>
      <c r="AV100" s="428"/>
      <c r="AW100" s="428"/>
      <c r="AX100" s="428"/>
      <c r="AY100" s="428"/>
      <c r="AZ100" s="428">
        <v>1</v>
      </c>
      <c r="BA100" s="428"/>
      <c r="BB100" s="429"/>
      <c r="BC100" s="427">
        <v>5029</v>
      </c>
    </row>
    <row r="101" spans="1:55">
      <c r="A101" s="31" t="str">
        <f t="shared" si="23"/>
        <v>660-1</v>
      </c>
      <c r="B101" s="31" t="str">
        <f t="shared" si="24"/>
        <v>660-2</v>
      </c>
      <c r="C101" s="31" t="str">
        <f t="shared" si="25"/>
        <v>660-3</v>
      </c>
      <c r="D101" s="31" t="str">
        <f t="shared" si="26"/>
        <v>660-4</v>
      </c>
      <c r="E101" s="31" t="str">
        <f t="shared" si="27"/>
        <v>660-5</v>
      </c>
      <c r="F101" s="31" t="str">
        <f t="shared" si="28"/>
        <v>660-6</v>
      </c>
      <c r="G101" s="31" t="str">
        <f t="shared" si="29"/>
        <v>660-7</v>
      </c>
      <c r="H101" s="31" t="str">
        <f t="shared" si="30"/>
        <v>660-8</v>
      </c>
      <c r="I101" s="31" t="str">
        <f t="shared" si="31"/>
        <v>660-9</v>
      </c>
      <c r="J101" s="31" t="str">
        <f t="shared" si="32"/>
        <v>660-10</v>
      </c>
      <c r="K101" s="31" t="str">
        <f t="shared" si="33"/>
        <v>660-11</v>
      </c>
      <c r="L101" s="31" t="str">
        <f t="shared" si="34"/>
        <v>660-12</v>
      </c>
      <c r="M101" s="31" t="str">
        <f t="shared" si="35"/>
        <v>660-13</v>
      </c>
      <c r="N101" s="31" t="str">
        <f t="shared" si="36"/>
        <v>660-14</v>
      </c>
      <c r="O101" s="31" t="str">
        <f t="shared" si="37"/>
        <v>660-15</v>
      </c>
      <c r="P101" s="31" t="str">
        <f t="shared" si="38"/>
        <v>660-16</v>
      </c>
      <c r="Q101" s="31" t="str">
        <f t="shared" si="39"/>
        <v>660-17</v>
      </c>
      <c r="R101" s="31" t="str">
        <f t="shared" si="40"/>
        <v>660-18</v>
      </c>
      <c r="S101" s="31" t="str">
        <f t="shared" si="41"/>
        <v>660-19</v>
      </c>
      <c r="T101" s="31" t="e">
        <f>CONCATENATE(Y101,"-",#REF!)</f>
        <v>#REF!</v>
      </c>
      <c r="U101" s="31" t="e">
        <f>CONCATENATE(Y101,"-",#REF!)</f>
        <v>#REF!</v>
      </c>
      <c r="V101" s="31" t="str">
        <f t="shared" si="22"/>
        <v>660-24</v>
      </c>
      <c r="W101" s="415" t="s">
        <v>424</v>
      </c>
      <c r="X101" s="414" t="s">
        <v>521</v>
      </c>
      <c r="Y101" s="430">
        <v>660</v>
      </c>
      <c r="Z101" s="428">
        <v>1</v>
      </c>
      <c r="AA101" s="428">
        <v>3</v>
      </c>
      <c r="AB101" s="428"/>
      <c r="AC101" s="428"/>
      <c r="AD101" s="428">
        <v>3887</v>
      </c>
      <c r="AE101" s="428"/>
      <c r="AF101" s="428"/>
      <c r="AG101" s="428">
        <v>30</v>
      </c>
      <c r="AH101" s="428">
        <v>6499</v>
      </c>
      <c r="AI101" s="428">
        <v>1</v>
      </c>
      <c r="AJ101" s="428">
        <v>6</v>
      </c>
      <c r="AK101" s="428"/>
      <c r="AL101" s="428"/>
      <c r="AM101" s="428"/>
      <c r="AN101" s="428">
        <v>19</v>
      </c>
      <c r="AO101" s="428"/>
      <c r="AP101" s="428"/>
      <c r="AQ101" s="428"/>
      <c r="AR101" s="428"/>
      <c r="AS101" s="428">
        <v>1</v>
      </c>
      <c r="AT101" s="428">
        <v>4</v>
      </c>
      <c r="AU101" s="428">
        <v>2</v>
      </c>
      <c r="AV101" s="428"/>
      <c r="AW101" s="428"/>
      <c r="AX101" s="428"/>
      <c r="AY101" s="428">
        <v>4</v>
      </c>
      <c r="AZ101" s="428">
        <v>5</v>
      </c>
      <c r="BA101" s="428"/>
      <c r="BB101" s="429"/>
      <c r="BC101" s="427">
        <v>10462</v>
      </c>
    </row>
    <row r="102" spans="1:55">
      <c r="A102" s="31" t="str">
        <f t="shared" si="23"/>
        <v>667-1</v>
      </c>
      <c r="B102" s="31" t="str">
        <f t="shared" si="24"/>
        <v>667-2</v>
      </c>
      <c r="C102" s="31" t="str">
        <f t="shared" si="25"/>
        <v>667-3</v>
      </c>
      <c r="D102" s="31" t="str">
        <f t="shared" si="26"/>
        <v>667-4</v>
      </c>
      <c r="E102" s="31" t="str">
        <f t="shared" si="27"/>
        <v>667-5</v>
      </c>
      <c r="F102" s="31" t="str">
        <f t="shared" si="28"/>
        <v>667-6</v>
      </c>
      <c r="G102" s="31" t="str">
        <f t="shared" si="29"/>
        <v>667-7</v>
      </c>
      <c r="H102" s="31" t="str">
        <f t="shared" si="30"/>
        <v>667-8</v>
      </c>
      <c r="I102" s="31" t="str">
        <f t="shared" si="31"/>
        <v>667-9</v>
      </c>
      <c r="J102" s="31" t="str">
        <f t="shared" si="32"/>
        <v>667-10</v>
      </c>
      <c r="K102" s="31" t="str">
        <f t="shared" si="33"/>
        <v>667-11</v>
      </c>
      <c r="L102" s="31" t="str">
        <f t="shared" si="34"/>
        <v>667-12</v>
      </c>
      <c r="M102" s="31" t="str">
        <f t="shared" si="35"/>
        <v>667-13</v>
      </c>
      <c r="N102" s="31" t="str">
        <f t="shared" si="36"/>
        <v>667-14</v>
      </c>
      <c r="O102" s="31" t="str">
        <f t="shared" si="37"/>
        <v>667-15</v>
      </c>
      <c r="P102" s="31" t="str">
        <f t="shared" si="38"/>
        <v>667-16</v>
      </c>
      <c r="Q102" s="31" t="str">
        <f t="shared" si="39"/>
        <v>667-17</v>
      </c>
      <c r="R102" s="31" t="str">
        <f t="shared" si="40"/>
        <v>667-18</v>
      </c>
      <c r="S102" s="31" t="str">
        <f t="shared" si="41"/>
        <v>667-19</v>
      </c>
      <c r="T102" s="31" t="e">
        <f>CONCATENATE(Y102,"-",#REF!)</f>
        <v>#REF!</v>
      </c>
      <c r="U102" s="31" t="e">
        <f>CONCATENATE(Y102,"-",#REF!)</f>
        <v>#REF!</v>
      </c>
      <c r="V102" s="31" t="str">
        <f t="shared" si="22"/>
        <v>667-24</v>
      </c>
      <c r="W102" s="415" t="s">
        <v>425</v>
      </c>
      <c r="X102" s="414" t="s">
        <v>521</v>
      </c>
      <c r="Y102" s="430">
        <v>667</v>
      </c>
      <c r="Z102" s="428">
        <v>7</v>
      </c>
      <c r="AA102" s="428">
        <v>8</v>
      </c>
      <c r="AB102" s="428"/>
      <c r="AC102" s="428">
        <v>3</v>
      </c>
      <c r="AD102" s="428">
        <v>1939</v>
      </c>
      <c r="AE102" s="428"/>
      <c r="AF102" s="428">
        <v>2</v>
      </c>
      <c r="AG102" s="428">
        <v>7</v>
      </c>
      <c r="AH102" s="428">
        <v>7480</v>
      </c>
      <c r="AI102" s="428">
        <v>3</v>
      </c>
      <c r="AJ102" s="428">
        <v>15</v>
      </c>
      <c r="AK102" s="428"/>
      <c r="AL102" s="428">
        <v>1</v>
      </c>
      <c r="AM102" s="428">
        <v>1</v>
      </c>
      <c r="AN102" s="428">
        <v>65</v>
      </c>
      <c r="AO102" s="428">
        <v>2</v>
      </c>
      <c r="AP102" s="428">
        <v>4</v>
      </c>
      <c r="AQ102" s="428"/>
      <c r="AR102" s="428"/>
      <c r="AS102" s="428">
        <v>8</v>
      </c>
      <c r="AT102" s="428">
        <v>5</v>
      </c>
      <c r="AU102" s="428"/>
      <c r="AV102" s="428"/>
      <c r="AW102" s="428"/>
      <c r="AX102" s="428"/>
      <c r="AY102" s="428">
        <v>9</v>
      </c>
      <c r="AZ102" s="428">
        <v>7</v>
      </c>
      <c r="BA102" s="428"/>
      <c r="BB102" s="429"/>
      <c r="BC102" s="427">
        <v>9566</v>
      </c>
    </row>
    <row r="103" spans="1:55">
      <c r="A103" s="31" t="str">
        <f t="shared" si="23"/>
        <v>674-1</v>
      </c>
      <c r="B103" s="31" t="str">
        <f t="shared" si="24"/>
        <v>674-2</v>
      </c>
      <c r="C103" s="31" t="str">
        <f t="shared" si="25"/>
        <v>674-3</v>
      </c>
      <c r="D103" s="31" t="str">
        <f t="shared" si="26"/>
        <v>674-4</v>
      </c>
      <c r="E103" s="31" t="str">
        <f t="shared" si="27"/>
        <v>674-5</v>
      </c>
      <c r="F103" s="31" t="str">
        <f t="shared" si="28"/>
        <v>674-6</v>
      </c>
      <c r="G103" s="31" t="str">
        <f t="shared" si="29"/>
        <v>674-7</v>
      </c>
      <c r="H103" s="31" t="str">
        <f t="shared" si="30"/>
        <v>674-8</v>
      </c>
      <c r="I103" s="31" t="str">
        <f t="shared" si="31"/>
        <v>674-9</v>
      </c>
      <c r="J103" s="31" t="str">
        <f t="shared" si="32"/>
        <v>674-10</v>
      </c>
      <c r="K103" s="31" t="str">
        <f t="shared" si="33"/>
        <v>674-11</v>
      </c>
      <c r="L103" s="31" t="str">
        <f t="shared" si="34"/>
        <v>674-12</v>
      </c>
      <c r="M103" s="31" t="str">
        <f t="shared" si="35"/>
        <v>674-13</v>
      </c>
      <c r="N103" s="31" t="str">
        <f t="shared" si="36"/>
        <v>674-14</v>
      </c>
      <c r="O103" s="31" t="str">
        <f t="shared" si="37"/>
        <v>674-15</v>
      </c>
      <c r="P103" s="31" t="str">
        <f t="shared" si="38"/>
        <v>674-16</v>
      </c>
      <c r="Q103" s="31" t="str">
        <f t="shared" si="39"/>
        <v>674-17</v>
      </c>
      <c r="R103" s="31" t="str">
        <f t="shared" si="40"/>
        <v>674-18</v>
      </c>
      <c r="S103" s="31" t="str">
        <f t="shared" si="41"/>
        <v>674-19</v>
      </c>
      <c r="T103" s="31" t="e">
        <f>CONCATENATE(Y103,"-",#REF!)</f>
        <v>#REF!</v>
      </c>
      <c r="U103" s="31" t="e">
        <f>CONCATENATE(Y103,"-",#REF!)</f>
        <v>#REF!</v>
      </c>
      <c r="V103" s="31" t="str">
        <f t="shared" si="22"/>
        <v>674-24</v>
      </c>
      <c r="W103" s="415" t="s">
        <v>426</v>
      </c>
      <c r="X103" s="414" t="s">
        <v>521</v>
      </c>
      <c r="Y103" s="430">
        <v>674</v>
      </c>
      <c r="Z103" s="428">
        <v>2</v>
      </c>
      <c r="AA103" s="428">
        <v>2</v>
      </c>
      <c r="AB103" s="428">
        <v>2</v>
      </c>
      <c r="AC103" s="428">
        <v>3</v>
      </c>
      <c r="AD103" s="428">
        <v>8238</v>
      </c>
      <c r="AE103" s="428"/>
      <c r="AF103" s="428">
        <v>4</v>
      </c>
      <c r="AG103" s="428">
        <v>1</v>
      </c>
      <c r="AH103" s="428">
        <v>3482</v>
      </c>
      <c r="AI103" s="428"/>
      <c r="AJ103" s="428"/>
      <c r="AK103" s="428"/>
      <c r="AL103" s="428"/>
      <c r="AM103" s="428">
        <v>1</v>
      </c>
      <c r="AN103" s="428">
        <v>38</v>
      </c>
      <c r="AO103" s="428">
        <v>3</v>
      </c>
      <c r="AP103" s="428">
        <v>1</v>
      </c>
      <c r="AQ103" s="428"/>
      <c r="AR103" s="428"/>
      <c r="AS103" s="428">
        <v>4</v>
      </c>
      <c r="AT103" s="428">
        <v>3</v>
      </c>
      <c r="AU103" s="428">
        <v>5</v>
      </c>
      <c r="AV103" s="428"/>
      <c r="AW103" s="428"/>
      <c r="AX103" s="428"/>
      <c r="AY103" s="428"/>
      <c r="AZ103" s="428">
        <v>8</v>
      </c>
      <c r="BA103" s="428"/>
      <c r="BB103" s="429"/>
      <c r="BC103" s="427">
        <v>11797</v>
      </c>
    </row>
    <row r="104" spans="1:55">
      <c r="A104" s="31" t="str">
        <f t="shared" si="23"/>
        <v>697-1</v>
      </c>
      <c r="B104" s="31" t="str">
        <f t="shared" si="24"/>
        <v>697-2</v>
      </c>
      <c r="C104" s="31" t="str">
        <f t="shared" si="25"/>
        <v>697-3</v>
      </c>
      <c r="D104" s="31" t="str">
        <f t="shared" si="26"/>
        <v>697-4</v>
      </c>
      <c r="E104" s="31" t="str">
        <f t="shared" si="27"/>
        <v>697-5</v>
      </c>
      <c r="F104" s="31" t="str">
        <f t="shared" si="28"/>
        <v>697-6</v>
      </c>
      <c r="G104" s="31" t="str">
        <f t="shared" si="29"/>
        <v>697-7</v>
      </c>
      <c r="H104" s="31" t="str">
        <f t="shared" si="30"/>
        <v>697-8</v>
      </c>
      <c r="I104" s="31" t="str">
        <f t="shared" si="31"/>
        <v>697-9</v>
      </c>
      <c r="J104" s="31" t="str">
        <f t="shared" si="32"/>
        <v>697-10</v>
      </c>
      <c r="K104" s="31" t="str">
        <f t="shared" si="33"/>
        <v>697-11</v>
      </c>
      <c r="L104" s="31" t="str">
        <f t="shared" si="34"/>
        <v>697-12</v>
      </c>
      <c r="M104" s="31" t="str">
        <f t="shared" si="35"/>
        <v>697-13</v>
      </c>
      <c r="N104" s="31" t="str">
        <f t="shared" si="36"/>
        <v>697-14</v>
      </c>
      <c r="O104" s="31" t="str">
        <f t="shared" si="37"/>
        <v>697-15</v>
      </c>
      <c r="P104" s="31" t="str">
        <f t="shared" si="38"/>
        <v>697-16</v>
      </c>
      <c r="Q104" s="31" t="str">
        <f t="shared" si="39"/>
        <v>697-17</v>
      </c>
      <c r="R104" s="31" t="str">
        <f t="shared" si="40"/>
        <v>697-18</v>
      </c>
      <c r="S104" s="31" t="str">
        <f t="shared" si="41"/>
        <v>697-19</v>
      </c>
      <c r="T104" s="31" t="e">
        <f>CONCATENATE(Y104,"-",#REF!)</f>
        <v>#REF!</v>
      </c>
      <c r="U104" s="31" t="e">
        <f>CONCATENATE(Y104,"-",#REF!)</f>
        <v>#REF!</v>
      </c>
      <c r="V104" s="31" t="str">
        <f t="shared" ref="V104:V140" si="42">CONCATENATE(Y104,"-",$AU$5)</f>
        <v>697-24</v>
      </c>
      <c r="W104" s="432" t="s">
        <v>371</v>
      </c>
      <c r="X104" s="414" t="s">
        <v>521</v>
      </c>
      <c r="Y104" s="430">
        <v>697</v>
      </c>
      <c r="Z104" s="428">
        <v>12</v>
      </c>
      <c r="AA104" s="428">
        <v>23</v>
      </c>
      <c r="AB104" s="428"/>
      <c r="AC104" s="428">
        <v>31</v>
      </c>
      <c r="AD104" s="428">
        <v>9244</v>
      </c>
      <c r="AE104" s="428">
        <v>1</v>
      </c>
      <c r="AF104" s="428">
        <v>91</v>
      </c>
      <c r="AG104" s="428">
        <v>8</v>
      </c>
      <c r="AH104" s="428">
        <v>5255</v>
      </c>
      <c r="AI104" s="428">
        <v>6</v>
      </c>
      <c r="AJ104" s="428">
        <v>4</v>
      </c>
      <c r="AK104" s="428"/>
      <c r="AL104" s="428">
        <v>4</v>
      </c>
      <c r="AM104" s="428"/>
      <c r="AN104" s="428">
        <v>253</v>
      </c>
      <c r="AO104" s="428">
        <v>3</v>
      </c>
      <c r="AP104" s="428">
        <v>3</v>
      </c>
      <c r="AQ104" s="428">
        <v>1</v>
      </c>
      <c r="AR104" s="428">
        <v>3</v>
      </c>
      <c r="AS104" s="428">
        <v>6</v>
      </c>
      <c r="AT104" s="428">
        <v>24</v>
      </c>
      <c r="AU104" s="428">
        <v>5</v>
      </c>
      <c r="AV104" s="428">
        <v>1</v>
      </c>
      <c r="AW104" s="428"/>
      <c r="AX104" s="428"/>
      <c r="AY104" s="428">
        <v>31</v>
      </c>
      <c r="AZ104" s="428">
        <v>23</v>
      </c>
      <c r="BA104" s="428"/>
      <c r="BB104" s="429"/>
      <c r="BC104" s="427">
        <v>15032</v>
      </c>
    </row>
    <row r="105" spans="1:55">
      <c r="A105" s="31" t="str">
        <f t="shared" si="23"/>
        <v>756-1</v>
      </c>
      <c r="B105" s="31" t="str">
        <f t="shared" si="24"/>
        <v>756-2</v>
      </c>
      <c r="C105" s="31" t="str">
        <f t="shared" si="25"/>
        <v>756-3</v>
      </c>
      <c r="D105" s="31" t="str">
        <f t="shared" si="26"/>
        <v>756-4</v>
      </c>
      <c r="E105" s="31" t="str">
        <f t="shared" si="27"/>
        <v>756-5</v>
      </c>
      <c r="F105" s="31" t="str">
        <f t="shared" si="28"/>
        <v>756-6</v>
      </c>
      <c r="G105" s="31" t="str">
        <f t="shared" si="29"/>
        <v>756-7</v>
      </c>
      <c r="H105" s="31" t="str">
        <f t="shared" si="30"/>
        <v>756-8</v>
      </c>
      <c r="I105" s="31" t="str">
        <f t="shared" si="31"/>
        <v>756-9</v>
      </c>
      <c r="J105" s="31" t="str">
        <f t="shared" si="32"/>
        <v>756-10</v>
      </c>
      <c r="K105" s="31" t="str">
        <f t="shared" si="33"/>
        <v>756-11</v>
      </c>
      <c r="L105" s="31" t="str">
        <f t="shared" si="34"/>
        <v>756-12</v>
      </c>
      <c r="M105" s="31" t="str">
        <f t="shared" si="35"/>
        <v>756-13</v>
      </c>
      <c r="N105" s="31" t="str">
        <f t="shared" si="36"/>
        <v>756-14</v>
      </c>
      <c r="O105" s="31" t="str">
        <f t="shared" si="37"/>
        <v>756-15</v>
      </c>
      <c r="P105" s="31" t="str">
        <f t="shared" si="38"/>
        <v>756-16</v>
      </c>
      <c r="Q105" s="31" t="str">
        <f t="shared" si="39"/>
        <v>756-17</v>
      </c>
      <c r="R105" s="31" t="str">
        <f t="shared" si="40"/>
        <v>756-18</v>
      </c>
      <c r="S105" s="31" t="str">
        <f t="shared" si="41"/>
        <v>756-19</v>
      </c>
      <c r="T105" s="31" t="e">
        <f>CONCATENATE(Y105,"-",#REF!)</f>
        <v>#REF!</v>
      </c>
      <c r="U105" s="31" t="e">
        <f>CONCATENATE(Y105,"-",#REF!)</f>
        <v>#REF!</v>
      </c>
      <c r="V105" s="31" t="str">
        <f t="shared" si="42"/>
        <v>756-24</v>
      </c>
      <c r="W105" s="571" t="s">
        <v>427</v>
      </c>
      <c r="X105" s="572" t="s">
        <v>521</v>
      </c>
      <c r="Y105" s="573">
        <v>756</v>
      </c>
      <c r="Z105" s="577">
        <v>8</v>
      </c>
      <c r="AA105" s="577">
        <v>15</v>
      </c>
      <c r="AB105" s="577"/>
      <c r="AC105" s="577">
        <v>6</v>
      </c>
      <c r="AD105" s="577">
        <v>14370</v>
      </c>
      <c r="AE105" s="577">
        <v>2</v>
      </c>
      <c r="AF105" s="577">
        <v>106</v>
      </c>
      <c r="AG105" s="577">
        <v>18</v>
      </c>
      <c r="AH105" s="577">
        <v>8544</v>
      </c>
      <c r="AI105" s="577">
        <v>4</v>
      </c>
      <c r="AJ105" s="577">
        <v>4</v>
      </c>
      <c r="AK105" s="577"/>
      <c r="AL105" s="577"/>
      <c r="AM105" s="577">
        <v>7</v>
      </c>
      <c r="AN105" s="577">
        <v>166</v>
      </c>
      <c r="AO105" s="577">
        <v>19</v>
      </c>
      <c r="AP105" s="577">
        <v>6</v>
      </c>
      <c r="AQ105" s="577">
        <v>1</v>
      </c>
      <c r="AR105" s="577">
        <v>1</v>
      </c>
      <c r="AS105" s="577">
        <v>19</v>
      </c>
      <c r="AT105" s="577">
        <v>8</v>
      </c>
      <c r="AU105" s="577">
        <v>1</v>
      </c>
      <c r="AV105" s="577">
        <v>1</v>
      </c>
      <c r="AW105" s="577">
        <v>30</v>
      </c>
      <c r="AX105" s="577"/>
      <c r="AY105" s="577">
        <v>2</v>
      </c>
      <c r="AZ105" s="577">
        <v>8</v>
      </c>
      <c r="BA105" s="577"/>
      <c r="BB105" s="578"/>
      <c r="BC105" s="576">
        <v>23346</v>
      </c>
    </row>
    <row r="106" spans="1:55" s="32" customFormat="1" ht="20.100000000000001" customHeight="1">
      <c r="A106" s="32" t="str">
        <f t="shared" si="23"/>
        <v>-1</v>
      </c>
      <c r="B106" s="32" t="str">
        <f t="shared" si="24"/>
        <v>-2</v>
      </c>
      <c r="C106" s="32" t="str">
        <f t="shared" si="25"/>
        <v>-3</v>
      </c>
      <c r="D106" s="32" t="str">
        <f t="shared" si="26"/>
        <v>-4</v>
      </c>
      <c r="E106" s="32" t="str">
        <f t="shared" si="27"/>
        <v>-5</v>
      </c>
      <c r="F106" s="32" t="str">
        <f t="shared" si="28"/>
        <v>-6</v>
      </c>
      <c r="G106" s="32" t="str">
        <f t="shared" si="29"/>
        <v>-7</v>
      </c>
      <c r="H106" s="32" t="str">
        <f t="shared" si="30"/>
        <v>-8</v>
      </c>
      <c r="I106" s="32" t="str">
        <f t="shared" si="31"/>
        <v>-9</v>
      </c>
      <c r="J106" s="32" t="str">
        <f t="shared" si="32"/>
        <v>-10</v>
      </c>
      <c r="K106" s="32" t="str">
        <f t="shared" si="33"/>
        <v>-11</v>
      </c>
      <c r="L106" s="32" t="str">
        <f t="shared" si="34"/>
        <v>-12</v>
      </c>
      <c r="M106" s="32" t="str">
        <f t="shared" si="35"/>
        <v>-13</v>
      </c>
      <c r="N106" s="32" t="str">
        <f t="shared" si="36"/>
        <v>-14</v>
      </c>
      <c r="O106" s="32" t="str">
        <f t="shared" si="37"/>
        <v>-15</v>
      </c>
      <c r="P106" s="32" t="str">
        <f t="shared" si="38"/>
        <v>-16</v>
      </c>
      <c r="Q106" s="32" t="str">
        <f t="shared" si="39"/>
        <v>-17</v>
      </c>
      <c r="R106" s="32" t="str">
        <f t="shared" si="40"/>
        <v>-18</v>
      </c>
      <c r="S106" s="32" t="str">
        <f t="shared" si="41"/>
        <v>-19</v>
      </c>
      <c r="T106" s="32" t="e">
        <f>CONCATENATE(Y106,"-",#REF!)</f>
        <v>#REF!</v>
      </c>
      <c r="U106" s="32" t="e">
        <f>CONCATENATE(Y106,"-",#REF!)</f>
        <v>#REF!</v>
      </c>
      <c r="V106" s="32" t="str">
        <f t="shared" si="42"/>
        <v>-24</v>
      </c>
      <c r="W106" s="1038" t="s">
        <v>719</v>
      </c>
      <c r="X106" s="1038"/>
      <c r="Y106" s="94"/>
      <c r="Z106" s="334">
        <v>793</v>
      </c>
      <c r="AA106" s="334">
        <v>210</v>
      </c>
      <c r="AB106" s="334">
        <v>14</v>
      </c>
      <c r="AC106" s="334">
        <v>97</v>
      </c>
      <c r="AD106" s="334">
        <v>158309</v>
      </c>
      <c r="AE106" s="334">
        <v>8</v>
      </c>
      <c r="AF106" s="334">
        <v>395</v>
      </c>
      <c r="AG106" s="334">
        <v>75</v>
      </c>
      <c r="AH106" s="334">
        <v>45273</v>
      </c>
      <c r="AI106" s="334">
        <v>19</v>
      </c>
      <c r="AJ106" s="334">
        <v>13</v>
      </c>
      <c r="AK106" s="334">
        <v>1</v>
      </c>
      <c r="AL106" s="334">
        <v>172</v>
      </c>
      <c r="AM106" s="334">
        <v>102</v>
      </c>
      <c r="AN106" s="334">
        <v>2347</v>
      </c>
      <c r="AO106" s="334">
        <v>210</v>
      </c>
      <c r="AP106" s="334">
        <v>3965</v>
      </c>
      <c r="AQ106" s="334">
        <v>13</v>
      </c>
      <c r="AR106" s="334">
        <v>31</v>
      </c>
      <c r="AS106" s="334">
        <v>256</v>
      </c>
      <c r="AT106" s="334">
        <v>35</v>
      </c>
      <c r="AU106" s="334">
        <v>52</v>
      </c>
      <c r="AV106" s="334"/>
      <c r="AW106" s="334">
        <v>93</v>
      </c>
      <c r="AX106" s="334"/>
      <c r="AY106" s="334">
        <v>154</v>
      </c>
      <c r="AZ106" s="334">
        <v>515</v>
      </c>
      <c r="BA106" s="334">
        <v>5</v>
      </c>
      <c r="BB106" s="334"/>
      <c r="BC106" s="95">
        <v>213157</v>
      </c>
    </row>
    <row r="107" spans="1:55">
      <c r="A107" s="31" t="str">
        <f t="shared" si="23"/>
        <v>30-1</v>
      </c>
      <c r="B107" s="31" t="str">
        <f t="shared" si="24"/>
        <v>30-2</v>
      </c>
      <c r="C107" s="31" t="str">
        <f t="shared" si="25"/>
        <v>30-3</v>
      </c>
      <c r="D107" s="31" t="str">
        <f t="shared" si="26"/>
        <v>30-4</v>
      </c>
      <c r="E107" s="31" t="str">
        <f t="shared" si="27"/>
        <v>30-5</v>
      </c>
      <c r="F107" s="31" t="str">
        <f t="shared" si="28"/>
        <v>30-6</v>
      </c>
      <c r="G107" s="31" t="str">
        <f t="shared" si="29"/>
        <v>30-7</v>
      </c>
      <c r="H107" s="31" t="str">
        <f t="shared" si="30"/>
        <v>30-8</v>
      </c>
      <c r="I107" s="31" t="str">
        <f t="shared" si="31"/>
        <v>30-9</v>
      </c>
      <c r="J107" s="31" t="str">
        <f t="shared" si="32"/>
        <v>30-10</v>
      </c>
      <c r="K107" s="31" t="str">
        <f t="shared" si="33"/>
        <v>30-11</v>
      </c>
      <c r="L107" s="31" t="str">
        <f t="shared" si="34"/>
        <v>30-12</v>
      </c>
      <c r="M107" s="31" t="str">
        <f t="shared" si="35"/>
        <v>30-13</v>
      </c>
      <c r="N107" s="31" t="str">
        <f t="shared" si="36"/>
        <v>30-14</v>
      </c>
      <c r="O107" s="31" t="str">
        <f t="shared" si="37"/>
        <v>30-15</v>
      </c>
      <c r="P107" s="31" t="str">
        <f t="shared" si="38"/>
        <v>30-16</v>
      </c>
      <c r="Q107" s="31" t="str">
        <f t="shared" si="39"/>
        <v>30-17</v>
      </c>
      <c r="R107" s="31" t="str">
        <f t="shared" si="40"/>
        <v>30-18</v>
      </c>
      <c r="S107" s="31" t="str">
        <f t="shared" si="41"/>
        <v>30-19</v>
      </c>
      <c r="T107" s="31" t="e">
        <f>CONCATENATE(Y107,"-",#REF!)</f>
        <v>#REF!</v>
      </c>
      <c r="U107" s="31" t="e">
        <f>CONCATENATE(Y107,"-",#REF!)</f>
        <v>#REF!</v>
      </c>
      <c r="V107" s="31" t="str">
        <f t="shared" si="42"/>
        <v>30-24</v>
      </c>
      <c r="W107" s="580" t="s">
        <v>303</v>
      </c>
      <c r="X107" s="581" t="s">
        <v>522</v>
      </c>
      <c r="Y107" s="582">
        <v>30</v>
      </c>
      <c r="Z107" s="583">
        <v>1</v>
      </c>
      <c r="AA107" s="583">
        <v>16</v>
      </c>
      <c r="AB107" s="583"/>
      <c r="AC107" s="583"/>
      <c r="AD107" s="583">
        <v>8686</v>
      </c>
      <c r="AE107" s="583"/>
      <c r="AF107" s="583"/>
      <c r="AG107" s="583"/>
      <c r="AH107" s="583">
        <v>940</v>
      </c>
      <c r="AI107" s="583"/>
      <c r="AJ107" s="583"/>
      <c r="AK107" s="583"/>
      <c r="AL107" s="583"/>
      <c r="AM107" s="583">
        <v>48</v>
      </c>
      <c r="AN107" s="583"/>
      <c r="AO107" s="583">
        <v>11</v>
      </c>
      <c r="AP107" s="583"/>
      <c r="AQ107" s="583"/>
      <c r="AR107" s="583"/>
      <c r="AS107" s="583">
        <v>13</v>
      </c>
      <c r="AT107" s="583">
        <v>3</v>
      </c>
      <c r="AU107" s="583">
        <v>3</v>
      </c>
      <c r="AV107" s="583"/>
      <c r="AW107" s="583">
        <v>11</v>
      </c>
      <c r="AX107" s="583"/>
      <c r="AY107" s="583">
        <v>61</v>
      </c>
      <c r="AZ107" s="583">
        <v>58</v>
      </c>
      <c r="BA107" s="583">
        <v>5</v>
      </c>
      <c r="BB107" s="584"/>
      <c r="BC107" s="585">
        <v>9856</v>
      </c>
    </row>
    <row r="108" spans="1:55">
      <c r="A108" s="31" t="str">
        <f t="shared" si="23"/>
        <v>34-1</v>
      </c>
      <c r="B108" s="31" t="str">
        <f t="shared" si="24"/>
        <v>34-2</v>
      </c>
      <c r="C108" s="31" t="str">
        <f t="shared" si="25"/>
        <v>34-3</v>
      </c>
      <c r="D108" s="31" t="str">
        <f t="shared" si="26"/>
        <v>34-4</v>
      </c>
      <c r="E108" s="31" t="str">
        <f t="shared" si="27"/>
        <v>34-5</v>
      </c>
      <c r="F108" s="31" t="str">
        <f t="shared" si="28"/>
        <v>34-6</v>
      </c>
      <c r="G108" s="31" t="str">
        <f t="shared" si="29"/>
        <v>34-7</v>
      </c>
      <c r="H108" s="31" t="str">
        <f t="shared" si="30"/>
        <v>34-8</v>
      </c>
      <c r="I108" s="31" t="str">
        <f t="shared" si="31"/>
        <v>34-9</v>
      </c>
      <c r="J108" s="31" t="str">
        <f t="shared" si="32"/>
        <v>34-10</v>
      </c>
      <c r="K108" s="31" t="str">
        <f t="shared" si="33"/>
        <v>34-11</v>
      </c>
      <c r="L108" s="31" t="str">
        <f t="shared" si="34"/>
        <v>34-12</v>
      </c>
      <c r="M108" s="31" t="str">
        <f t="shared" si="35"/>
        <v>34-13</v>
      </c>
      <c r="N108" s="31" t="str">
        <f t="shared" si="36"/>
        <v>34-14</v>
      </c>
      <c r="O108" s="31" t="str">
        <f t="shared" si="37"/>
        <v>34-15</v>
      </c>
      <c r="P108" s="31" t="str">
        <f t="shared" si="38"/>
        <v>34-16</v>
      </c>
      <c r="Q108" s="31" t="str">
        <f t="shared" si="39"/>
        <v>34-17</v>
      </c>
      <c r="R108" s="31" t="str">
        <f t="shared" si="40"/>
        <v>34-18</v>
      </c>
      <c r="S108" s="31" t="str">
        <f t="shared" si="41"/>
        <v>34-19</v>
      </c>
      <c r="T108" s="31" t="e">
        <f>CONCATENATE(Y108,"-",#REF!)</f>
        <v>#REF!</v>
      </c>
      <c r="U108" s="31" t="e">
        <f>CONCATENATE(Y108,"-",#REF!)</f>
        <v>#REF!</v>
      </c>
      <c r="V108" s="31" t="str">
        <f t="shared" si="42"/>
        <v>34-24</v>
      </c>
      <c r="W108" s="415" t="s">
        <v>307</v>
      </c>
      <c r="X108" s="414" t="s">
        <v>522</v>
      </c>
      <c r="Y108" s="430">
        <v>34</v>
      </c>
      <c r="Z108" s="425">
        <v>105</v>
      </c>
      <c r="AA108" s="425">
        <v>39</v>
      </c>
      <c r="AB108" s="425">
        <v>4</v>
      </c>
      <c r="AC108" s="425">
        <v>22</v>
      </c>
      <c r="AD108" s="425">
        <v>24246</v>
      </c>
      <c r="AE108" s="425">
        <v>2</v>
      </c>
      <c r="AF108" s="425">
        <v>96</v>
      </c>
      <c r="AG108" s="425">
        <v>16</v>
      </c>
      <c r="AH108" s="425">
        <v>3131</v>
      </c>
      <c r="AI108" s="425">
        <v>7</v>
      </c>
      <c r="AJ108" s="425">
        <v>1</v>
      </c>
      <c r="AK108" s="425">
        <v>1</v>
      </c>
      <c r="AL108" s="425">
        <v>18</v>
      </c>
      <c r="AM108" s="425">
        <v>10</v>
      </c>
      <c r="AN108" s="425">
        <v>352</v>
      </c>
      <c r="AO108" s="425">
        <v>10</v>
      </c>
      <c r="AP108" s="425">
        <v>197</v>
      </c>
      <c r="AQ108" s="425">
        <v>3</v>
      </c>
      <c r="AR108" s="425">
        <v>6</v>
      </c>
      <c r="AS108" s="425">
        <v>41</v>
      </c>
      <c r="AT108" s="425">
        <v>1</v>
      </c>
      <c r="AU108" s="425">
        <v>6</v>
      </c>
      <c r="AV108" s="425"/>
      <c r="AW108" s="425">
        <v>2</v>
      </c>
      <c r="AX108" s="425"/>
      <c r="AY108" s="425">
        <v>25</v>
      </c>
      <c r="AZ108" s="425">
        <v>138</v>
      </c>
      <c r="BA108" s="425"/>
      <c r="BB108" s="426"/>
      <c r="BC108" s="427">
        <v>28479</v>
      </c>
    </row>
    <row r="109" spans="1:55">
      <c r="A109" s="31" t="str">
        <f t="shared" si="23"/>
        <v>36-1</v>
      </c>
      <c r="B109" s="31" t="str">
        <f t="shared" si="24"/>
        <v>36-2</v>
      </c>
      <c r="C109" s="31" t="str">
        <f t="shared" si="25"/>
        <v>36-3</v>
      </c>
      <c r="D109" s="31" t="str">
        <f t="shared" si="26"/>
        <v>36-4</v>
      </c>
      <c r="E109" s="31" t="str">
        <f t="shared" si="27"/>
        <v>36-5</v>
      </c>
      <c r="F109" s="31" t="str">
        <f t="shared" si="28"/>
        <v>36-6</v>
      </c>
      <c r="G109" s="31" t="str">
        <f t="shared" si="29"/>
        <v>36-7</v>
      </c>
      <c r="H109" s="31" t="str">
        <f t="shared" si="30"/>
        <v>36-8</v>
      </c>
      <c r="I109" s="31" t="str">
        <f t="shared" si="31"/>
        <v>36-9</v>
      </c>
      <c r="J109" s="31" t="str">
        <f t="shared" si="32"/>
        <v>36-10</v>
      </c>
      <c r="K109" s="31" t="str">
        <f t="shared" si="33"/>
        <v>36-11</v>
      </c>
      <c r="L109" s="31" t="str">
        <f t="shared" si="34"/>
        <v>36-12</v>
      </c>
      <c r="M109" s="31" t="str">
        <f t="shared" si="35"/>
        <v>36-13</v>
      </c>
      <c r="N109" s="31" t="str">
        <f t="shared" si="36"/>
        <v>36-14</v>
      </c>
      <c r="O109" s="31" t="str">
        <f t="shared" si="37"/>
        <v>36-15</v>
      </c>
      <c r="P109" s="31" t="str">
        <f t="shared" si="38"/>
        <v>36-16</v>
      </c>
      <c r="Q109" s="31" t="str">
        <f t="shared" si="39"/>
        <v>36-17</v>
      </c>
      <c r="R109" s="31" t="str">
        <f t="shared" si="40"/>
        <v>36-18</v>
      </c>
      <c r="S109" s="31" t="str">
        <f t="shared" si="41"/>
        <v>36-19</v>
      </c>
      <c r="T109" s="31" t="e">
        <f>CONCATENATE(Y109,"-",#REF!)</f>
        <v>#REF!</v>
      </c>
      <c r="U109" s="31" t="e">
        <f>CONCATENATE(Y109,"-",#REF!)</f>
        <v>#REF!</v>
      </c>
      <c r="V109" s="31" t="str">
        <f t="shared" si="42"/>
        <v>36-24</v>
      </c>
      <c r="W109" s="415" t="s">
        <v>309</v>
      </c>
      <c r="X109" s="414" t="s">
        <v>522</v>
      </c>
      <c r="Y109" s="430">
        <v>36</v>
      </c>
      <c r="Z109" s="425">
        <v>1</v>
      </c>
      <c r="AA109" s="425"/>
      <c r="AB109" s="425"/>
      <c r="AC109" s="425"/>
      <c r="AD109" s="425">
        <v>2005</v>
      </c>
      <c r="AE109" s="425"/>
      <c r="AF109" s="425"/>
      <c r="AG109" s="425"/>
      <c r="AH109" s="425">
        <v>524</v>
      </c>
      <c r="AI109" s="425"/>
      <c r="AJ109" s="425"/>
      <c r="AK109" s="425"/>
      <c r="AL109" s="425"/>
      <c r="AM109" s="425"/>
      <c r="AN109" s="425">
        <v>130</v>
      </c>
      <c r="AO109" s="425"/>
      <c r="AP109" s="425"/>
      <c r="AQ109" s="425"/>
      <c r="AR109" s="425"/>
      <c r="AS109" s="425">
        <v>2</v>
      </c>
      <c r="AT109" s="425">
        <v>2</v>
      </c>
      <c r="AU109" s="425">
        <v>8</v>
      </c>
      <c r="AV109" s="425"/>
      <c r="AW109" s="425"/>
      <c r="AX109" s="425"/>
      <c r="AY109" s="425">
        <v>3</v>
      </c>
      <c r="AZ109" s="425">
        <v>3</v>
      </c>
      <c r="BA109" s="425"/>
      <c r="BB109" s="426"/>
      <c r="BC109" s="427">
        <v>2678</v>
      </c>
    </row>
    <row r="110" spans="1:55">
      <c r="A110" s="31" t="str">
        <f t="shared" si="23"/>
        <v>91-1</v>
      </c>
      <c r="B110" s="31" t="str">
        <f t="shared" si="24"/>
        <v>91-2</v>
      </c>
      <c r="C110" s="31" t="str">
        <f t="shared" si="25"/>
        <v>91-3</v>
      </c>
      <c r="D110" s="31" t="str">
        <f t="shared" si="26"/>
        <v>91-4</v>
      </c>
      <c r="E110" s="31" t="str">
        <f t="shared" si="27"/>
        <v>91-5</v>
      </c>
      <c r="F110" s="31" t="str">
        <f t="shared" si="28"/>
        <v>91-6</v>
      </c>
      <c r="G110" s="31" t="str">
        <f t="shared" si="29"/>
        <v>91-7</v>
      </c>
      <c r="H110" s="31" t="str">
        <f t="shared" si="30"/>
        <v>91-8</v>
      </c>
      <c r="I110" s="31" t="str">
        <f t="shared" si="31"/>
        <v>91-9</v>
      </c>
      <c r="J110" s="31" t="str">
        <f t="shared" si="32"/>
        <v>91-10</v>
      </c>
      <c r="K110" s="31" t="str">
        <f t="shared" si="33"/>
        <v>91-11</v>
      </c>
      <c r="L110" s="31" t="str">
        <f t="shared" si="34"/>
        <v>91-12</v>
      </c>
      <c r="M110" s="31" t="str">
        <f t="shared" si="35"/>
        <v>91-13</v>
      </c>
      <c r="N110" s="31" t="str">
        <f t="shared" si="36"/>
        <v>91-14</v>
      </c>
      <c r="O110" s="31" t="str">
        <f t="shared" si="37"/>
        <v>91-15</v>
      </c>
      <c r="P110" s="31" t="str">
        <f t="shared" si="38"/>
        <v>91-16</v>
      </c>
      <c r="Q110" s="31" t="str">
        <f t="shared" si="39"/>
        <v>91-17</v>
      </c>
      <c r="R110" s="31" t="str">
        <f t="shared" si="40"/>
        <v>91-18</v>
      </c>
      <c r="S110" s="31" t="str">
        <f t="shared" si="41"/>
        <v>91-19</v>
      </c>
      <c r="T110" s="31" t="e">
        <f>CONCATENATE(Y110,"-",#REF!)</f>
        <v>#REF!</v>
      </c>
      <c r="U110" s="31" t="e">
        <f>CONCATENATE(Y110,"-",#REF!)</f>
        <v>#REF!</v>
      </c>
      <c r="V110" s="31" t="str">
        <f t="shared" si="42"/>
        <v>91-24</v>
      </c>
      <c r="W110" s="415" t="s">
        <v>329</v>
      </c>
      <c r="X110" s="414" t="s">
        <v>522</v>
      </c>
      <c r="Y110" s="430">
        <v>91</v>
      </c>
      <c r="Z110" s="425"/>
      <c r="AA110" s="425"/>
      <c r="AB110" s="425"/>
      <c r="AC110" s="425"/>
      <c r="AD110" s="425">
        <v>4918</v>
      </c>
      <c r="AE110" s="425"/>
      <c r="AF110" s="425">
        <v>1</v>
      </c>
      <c r="AG110" s="425"/>
      <c r="AH110" s="425">
        <v>1460</v>
      </c>
      <c r="AI110" s="425">
        <v>1</v>
      </c>
      <c r="AJ110" s="425">
        <v>2</v>
      </c>
      <c r="AK110" s="425"/>
      <c r="AL110" s="425"/>
      <c r="AM110" s="425"/>
      <c r="AN110" s="425"/>
      <c r="AO110" s="425">
        <v>2</v>
      </c>
      <c r="AP110" s="425">
        <v>2</v>
      </c>
      <c r="AQ110" s="425"/>
      <c r="AR110" s="425"/>
      <c r="AS110" s="425">
        <v>4</v>
      </c>
      <c r="AT110" s="425">
        <v>1</v>
      </c>
      <c r="AU110" s="425"/>
      <c r="AV110" s="425"/>
      <c r="AW110" s="425">
        <v>3</v>
      </c>
      <c r="AX110" s="425"/>
      <c r="AY110" s="425">
        <v>2</v>
      </c>
      <c r="AZ110" s="425">
        <v>20</v>
      </c>
      <c r="BA110" s="425"/>
      <c r="BB110" s="426"/>
      <c r="BC110" s="427">
        <v>6416</v>
      </c>
    </row>
    <row r="111" spans="1:55">
      <c r="A111" s="31" t="str">
        <f t="shared" si="23"/>
        <v>93-1</v>
      </c>
      <c r="B111" s="31" t="str">
        <f t="shared" si="24"/>
        <v>93-2</v>
      </c>
      <c r="C111" s="31" t="str">
        <f t="shared" si="25"/>
        <v>93-3</v>
      </c>
      <c r="D111" s="31" t="str">
        <f t="shared" si="26"/>
        <v>93-4</v>
      </c>
      <c r="E111" s="31" t="str">
        <f t="shared" si="27"/>
        <v>93-5</v>
      </c>
      <c r="F111" s="31" t="str">
        <f t="shared" si="28"/>
        <v>93-6</v>
      </c>
      <c r="G111" s="31" t="str">
        <f t="shared" si="29"/>
        <v>93-7</v>
      </c>
      <c r="H111" s="31" t="str">
        <f t="shared" si="30"/>
        <v>93-8</v>
      </c>
      <c r="I111" s="31" t="str">
        <f t="shared" si="31"/>
        <v>93-9</v>
      </c>
      <c r="J111" s="31" t="str">
        <f t="shared" si="32"/>
        <v>93-10</v>
      </c>
      <c r="K111" s="31" t="str">
        <f t="shared" si="33"/>
        <v>93-11</v>
      </c>
      <c r="L111" s="31" t="str">
        <f t="shared" si="34"/>
        <v>93-12</v>
      </c>
      <c r="M111" s="31" t="str">
        <f t="shared" si="35"/>
        <v>93-13</v>
      </c>
      <c r="N111" s="31" t="str">
        <f t="shared" si="36"/>
        <v>93-14</v>
      </c>
      <c r="O111" s="31" t="str">
        <f t="shared" si="37"/>
        <v>93-15</v>
      </c>
      <c r="P111" s="31" t="str">
        <f t="shared" si="38"/>
        <v>93-16</v>
      </c>
      <c r="Q111" s="31" t="str">
        <f t="shared" si="39"/>
        <v>93-17</v>
      </c>
      <c r="R111" s="31" t="str">
        <f t="shared" si="40"/>
        <v>93-18</v>
      </c>
      <c r="S111" s="31" t="str">
        <f t="shared" si="41"/>
        <v>93-19</v>
      </c>
      <c r="T111" s="31" t="e">
        <f>CONCATENATE(Y111,"-",#REF!)</f>
        <v>#REF!</v>
      </c>
      <c r="U111" s="31" t="e">
        <f>CONCATENATE(Y111,"-",#REF!)</f>
        <v>#REF!</v>
      </c>
      <c r="V111" s="31" t="str">
        <f t="shared" si="42"/>
        <v>93-24</v>
      </c>
      <c r="W111" s="415" t="s">
        <v>331</v>
      </c>
      <c r="X111" s="414" t="s">
        <v>522</v>
      </c>
      <c r="Y111" s="430">
        <v>93</v>
      </c>
      <c r="Z111" s="425">
        <v>1</v>
      </c>
      <c r="AA111" s="425">
        <v>1</v>
      </c>
      <c r="AB111" s="425"/>
      <c r="AC111" s="425"/>
      <c r="AD111" s="425">
        <v>5491</v>
      </c>
      <c r="AE111" s="425"/>
      <c r="AF111" s="425"/>
      <c r="AG111" s="425"/>
      <c r="AH111" s="425">
        <v>8400</v>
      </c>
      <c r="AI111" s="425"/>
      <c r="AJ111" s="425">
        <v>1</v>
      </c>
      <c r="AK111" s="425"/>
      <c r="AL111" s="425"/>
      <c r="AM111" s="425"/>
      <c r="AN111" s="425"/>
      <c r="AO111" s="425">
        <v>9</v>
      </c>
      <c r="AP111" s="425"/>
      <c r="AQ111" s="425"/>
      <c r="AR111" s="425"/>
      <c r="AS111" s="425">
        <v>9</v>
      </c>
      <c r="AT111" s="425">
        <v>1</v>
      </c>
      <c r="AU111" s="425"/>
      <c r="AV111" s="425"/>
      <c r="AW111" s="425"/>
      <c r="AX111" s="425"/>
      <c r="AY111" s="425">
        <v>1</v>
      </c>
      <c r="AZ111" s="425">
        <v>15</v>
      </c>
      <c r="BA111" s="425"/>
      <c r="BB111" s="426"/>
      <c r="BC111" s="427">
        <v>13929</v>
      </c>
    </row>
    <row r="112" spans="1:55">
      <c r="A112" s="31" t="str">
        <f t="shared" si="23"/>
        <v>101-1</v>
      </c>
      <c r="B112" s="31" t="str">
        <f t="shared" si="24"/>
        <v>101-2</v>
      </c>
      <c r="C112" s="31" t="str">
        <f t="shared" si="25"/>
        <v>101-3</v>
      </c>
      <c r="D112" s="31" t="str">
        <f t="shared" si="26"/>
        <v>101-4</v>
      </c>
      <c r="E112" s="31" t="str">
        <f t="shared" si="27"/>
        <v>101-5</v>
      </c>
      <c r="F112" s="31" t="str">
        <f t="shared" si="28"/>
        <v>101-6</v>
      </c>
      <c r="G112" s="31" t="str">
        <f t="shared" si="29"/>
        <v>101-7</v>
      </c>
      <c r="H112" s="31" t="str">
        <f t="shared" si="30"/>
        <v>101-8</v>
      </c>
      <c r="I112" s="31" t="str">
        <f t="shared" si="31"/>
        <v>101-9</v>
      </c>
      <c r="J112" s="31" t="str">
        <f t="shared" si="32"/>
        <v>101-10</v>
      </c>
      <c r="K112" s="31" t="str">
        <f t="shared" si="33"/>
        <v>101-11</v>
      </c>
      <c r="L112" s="31" t="str">
        <f t="shared" si="34"/>
        <v>101-12</v>
      </c>
      <c r="M112" s="31" t="str">
        <f t="shared" si="35"/>
        <v>101-13</v>
      </c>
      <c r="N112" s="31" t="str">
        <f t="shared" si="36"/>
        <v>101-14</v>
      </c>
      <c r="O112" s="31" t="str">
        <f t="shared" si="37"/>
        <v>101-15</v>
      </c>
      <c r="P112" s="31" t="str">
        <f t="shared" si="38"/>
        <v>101-16</v>
      </c>
      <c r="Q112" s="31" t="str">
        <f t="shared" si="39"/>
        <v>101-17</v>
      </c>
      <c r="R112" s="31" t="str">
        <f t="shared" si="40"/>
        <v>101-18</v>
      </c>
      <c r="S112" s="31" t="str">
        <f t="shared" si="41"/>
        <v>101-19</v>
      </c>
      <c r="T112" s="31" t="e">
        <f>CONCATENATE(Y112,"-",#REF!)</f>
        <v>#REF!</v>
      </c>
      <c r="U112" s="31" t="e">
        <f>CONCATENATE(Y112,"-",#REF!)</f>
        <v>#REF!</v>
      </c>
      <c r="V112" s="31" t="str">
        <f t="shared" si="42"/>
        <v>101-24</v>
      </c>
      <c r="W112" s="414" t="s">
        <v>358</v>
      </c>
      <c r="X112" s="414" t="s">
        <v>522</v>
      </c>
      <c r="Y112" s="430">
        <v>101</v>
      </c>
      <c r="Z112" s="425">
        <v>56</v>
      </c>
      <c r="AA112" s="425">
        <v>12</v>
      </c>
      <c r="AB112" s="425">
        <v>2</v>
      </c>
      <c r="AC112" s="425">
        <v>10</v>
      </c>
      <c r="AD112" s="425">
        <v>15056</v>
      </c>
      <c r="AE112" s="425"/>
      <c r="AF112" s="425">
        <v>2</v>
      </c>
      <c r="AG112" s="425">
        <v>19</v>
      </c>
      <c r="AH112" s="425">
        <v>2872</v>
      </c>
      <c r="AI112" s="425">
        <v>1</v>
      </c>
      <c r="AJ112" s="425">
        <v>1</v>
      </c>
      <c r="AK112" s="425"/>
      <c r="AL112" s="425"/>
      <c r="AM112" s="425">
        <v>2</v>
      </c>
      <c r="AN112" s="425">
        <v>115</v>
      </c>
      <c r="AO112" s="425">
        <v>45</v>
      </c>
      <c r="AP112" s="425">
        <v>175</v>
      </c>
      <c r="AQ112" s="425"/>
      <c r="AR112" s="425">
        <v>8</v>
      </c>
      <c r="AS112" s="425">
        <v>43</v>
      </c>
      <c r="AT112" s="425"/>
      <c r="AU112" s="425">
        <v>1</v>
      </c>
      <c r="AV112" s="425"/>
      <c r="AW112" s="425">
        <v>29</v>
      </c>
      <c r="AX112" s="425"/>
      <c r="AY112" s="425">
        <v>13</v>
      </c>
      <c r="AZ112" s="425">
        <v>32</v>
      </c>
      <c r="BA112" s="425"/>
      <c r="BB112" s="426"/>
      <c r="BC112" s="427">
        <v>18494</v>
      </c>
    </row>
    <row r="113" spans="1:55">
      <c r="A113" s="31" t="str">
        <f t="shared" si="23"/>
        <v>145-1</v>
      </c>
      <c r="B113" s="31" t="str">
        <f t="shared" si="24"/>
        <v>145-2</v>
      </c>
      <c r="C113" s="31" t="str">
        <f t="shared" si="25"/>
        <v>145-3</v>
      </c>
      <c r="D113" s="31" t="str">
        <f t="shared" si="26"/>
        <v>145-4</v>
      </c>
      <c r="E113" s="31" t="str">
        <f t="shared" si="27"/>
        <v>145-5</v>
      </c>
      <c r="F113" s="31" t="str">
        <f t="shared" si="28"/>
        <v>145-6</v>
      </c>
      <c r="G113" s="31" t="str">
        <f t="shared" si="29"/>
        <v>145-7</v>
      </c>
      <c r="H113" s="31" t="str">
        <f t="shared" si="30"/>
        <v>145-8</v>
      </c>
      <c r="I113" s="31" t="str">
        <f t="shared" si="31"/>
        <v>145-9</v>
      </c>
      <c r="J113" s="31" t="str">
        <f t="shared" si="32"/>
        <v>145-10</v>
      </c>
      <c r="K113" s="31" t="str">
        <f t="shared" si="33"/>
        <v>145-11</v>
      </c>
      <c r="L113" s="31" t="str">
        <f t="shared" si="34"/>
        <v>145-12</v>
      </c>
      <c r="M113" s="31" t="str">
        <f t="shared" si="35"/>
        <v>145-13</v>
      </c>
      <c r="N113" s="31" t="str">
        <f t="shared" si="36"/>
        <v>145-14</v>
      </c>
      <c r="O113" s="31" t="str">
        <f t="shared" si="37"/>
        <v>145-15</v>
      </c>
      <c r="P113" s="31" t="str">
        <f t="shared" si="38"/>
        <v>145-16</v>
      </c>
      <c r="Q113" s="31" t="str">
        <f t="shared" si="39"/>
        <v>145-17</v>
      </c>
      <c r="R113" s="31" t="str">
        <f t="shared" si="40"/>
        <v>145-18</v>
      </c>
      <c r="S113" s="31" t="str">
        <f t="shared" si="41"/>
        <v>145-19</v>
      </c>
      <c r="T113" s="31" t="e">
        <f>CONCATENATE(Y113,"-",#REF!)</f>
        <v>#REF!</v>
      </c>
      <c r="U113" s="31" t="e">
        <f>CONCATENATE(Y113,"-",#REF!)</f>
        <v>#REF!</v>
      </c>
      <c r="V113" s="31" t="str">
        <f t="shared" si="42"/>
        <v>145-24</v>
      </c>
      <c r="W113" s="415" t="s">
        <v>347</v>
      </c>
      <c r="X113" s="414" t="s">
        <v>522</v>
      </c>
      <c r="Y113" s="430">
        <v>145</v>
      </c>
      <c r="Z113" s="425"/>
      <c r="AA113" s="425"/>
      <c r="AB113" s="425"/>
      <c r="AC113" s="425">
        <v>3</v>
      </c>
      <c r="AD113" s="425">
        <v>3367</v>
      </c>
      <c r="AE113" s="425"/>
      <c r="AF113" s="425"/>
      <c r="AG113" s="425">
        <v>2</v>
      </c>
      <c r="AH113" s="425">
        <v>229</v>
      </c>
      <c r="AI113" s="425"/>
      <c r="AJ113" s="425">
        <v>1</v>
      </c>
      <c r="AK113" s="425"/>
      <c r="AL113" s="425"/>
      <c r="AM113" s="425"/>
      <c r="AN113" s="425"/>
      <c r="AO113" s="425">
        <v>10</v>
      </c>
      <c r="AP113" s="425"/>
      <c r="AQ113" s="425"/>
      <c r="AR113" s="425"/>
      <c r="AS113" s="425">
        <v>4</v>
      </c>
      <c r="AT113" s="425"/>
      <c r="AU113" s="425"/>
      <c r="AV113" s="425"/>
      <c r="AW113" s="425"/>
      <c r="AX113" s="425"/>
      <c r="AY113" s="425"/>
      <c r="AZ113" s="425">
        <v>7</v>
      </c>
      <c r="BA113" s="425"/>
      <c r="BB113" s="426"/>
      <c r="BC113" s="427">
        <v>3623</v>
      </c>
    </row>
    <row r="114" spans="1:55">
      <c r="A114" s="31" t="str">
        <f t="shared" si="23"/>
        <v>209-1</v>
      </c>
      <c r="B114" s="31" t="str">
        <f t="shared" si="24"/>
        <v>209-2</v>
      </c>
      <c r="C114" s="31" t="str">
        <f t="shared" si="25"/>
        <v>209-3</v>
      </c>
      <c r="D114" s="31" t="str">
        <f t="shared" si="26"/>
        <v>209-4</v>
      </c>
      <c r="E114" s="31" t="str">
        <f t="shared" si="27"/>
        <v>209-5</v>
      </c>
      <c r="F114" s="31" t="str">
        <f t="shared" si="28"/>
        <v>209-6</v>
      </c>
      <c r="G114" s="31" t="str">
        <f t="shared" si="29"/>
        <v>209-7</v>
      </c>
      <c r="H114" s="31" t="str">
        <f t="shared" si="30"/>
        <v>209-8</v>
      </c>
      <c r="I114" s="31" t="str">
        <f t="shared" si="31"/>
        <v>209-9</v>
      </c>
      <c r="J114" s="31" t="str">
        <f t="shared" si="32"/>
        <v>209-10</v>
      </c>
      <c r="K114" s="31" t="str">
        <f t="shared" si="33"/>
        <v>209-11</v>
      </c>
      <c r="L114" s="31" t="str">
        <f t="shared" si="34"/>
        <v>209-12</v>
      </c>
      <c r="M114" s="31" t="str">
        <f t="shared" si="35"/>
        <v>209-13</v>
      </c>
      <c r="N114" s="31" t="str">
        <f t="shared" si="36"/>
        <v>209-14</v>
      </c>
      <c r="O114" s="31" t="str">
        <f t="shared" si="37"/>
        <v>209-15</v>
      </c>
      <c r="P114" s="31" t="str">
        <f t="shared" si="38"/>
        <v>209-16</v>
      </c>
      <c r="Q114" s="31" t="str">
        <f t="shared" si="39"/>
        <v>209-17</v>
      </c>
      <c r="R114" s="31" t="str">
        <f t="shared" si="40"/>
        <v>209-18</v>
      </c>
      <c r="S114" s="31" t="str">
        <f t="shared" si="41"/>
        <v>209-19</v>
      </c>
      <c r="T114" s="31" t="e">
        <f>CONCATENATE(Y114,"-",#REF!)</f>
        <v>#REF!</v>
      </c>
      <c r="U114" s="31" t="e">
        <f>CONCATENATE(Y114,"-",#REF!)</f>
        <v>#REF!</v>
      </c>
      <c r="V114" s="31" t="str">
        <f t="shared" si="42"/>
        <v>209-24</v>
      </c>
      <c r="W114" s="415" t="s">
        <v>364</v>
      </c>
      <c r="X114" s="414" t="s">
        <v>522</v>
      </c>
      <c r="Y114" s="430">
        <v>209</v>
      </c>
      <c r="Z114" s="425">
        <v>88</v>
      </c>
      <c r="AA114" s="425">
        <v>17</v>
      </c>
      <c r="AB114" s="425"/>
      <c r="AC114" s="425">
        <v>16</v>
      </c>
      <c r="AD114" s="425">
        <v>11209</v>
      </c>
      <c r="AE114" s="425">
        <v>1</v>
      </c>
      <c r="AF114" s="425">
        <v>52</v>
      </c>
      <c r="AG114" s="425">
        <v>5</v>
      </c>
      <c r="AH114" s="425">
        <v>1960</v>
      </c>
      <c r="AI114" s="425">
        <v>1</v>
      </c>
      <c r="AJ114" s="425"/>
      <c r="AK114" s="425"/>
      <c r="AL114" s="425">
        <v>71</v>
      </c>
      <c r="AM114" s="425">
        <v>3</v>
      </c>
      <c r="AN114" s="425">
        <v>30</v>
      </c>
      <c r="AO114" s="425">
        <v>17</v>
      </c>
      <c r="AP114" s="425">
        <v>8</v>
      </c>
      <c r="AQ114" s="425"/>
      <c r="AR114" s="425"/>
      <c r="AS114" s="425">
        <v>18</v>
      </c>
      <c r="AT114" s="425">
        <v>2</v>
      </c>
      <c r="AU114" s="425">
        <v>2</v>
      </c>
      <c r="AV114" s="425"/>
      <c r="AW114" s="425">
        <v>1</v>
      </c>
      <c r="AX114" s="425"/>
      <c r="AY114" s="425">
        <v>2</v>
      </c>
      <c r="AZ114" s="425">
        <v>43</v>
      </c>
      <c r="BA114" s="425"/>
      <c r="BB114" s="426"/>
      <c r="BC114" s="427">
        <v>13546</v>
      </c>
    </row>
    <row r="115" spans="1:55">
      <c r="A115" s="31" t="str">
        <f t="shared" si="23"/>
        <v>282-1</v>
      </c>
      <c r="B115" s="31" t="str">
        <f t="shared" si="24"/>
        <v>282-2</v>
      </c>
      <c r="C115" s="31" t="str">
        <f t="shared" si="25"/>
        <v>282-3</v>
      </c>
      <c r="D115" s="31" t="str">
        <f t="shared" si="26"/>
        <v>282-4</v>
      </c>
      <c r="E115" s="31" t="str">
        <f t="shared" si="27"/>
        <v>282-5</v>
      </c>
      <c r="F115" s="31" t="str">
        <f t="shared" si="28"/>
        <v>282-6</v>
      </c>
      <c r="G115" s="31" t="str">
        <f t="shared" si="29"/>
        <v>282-7</v>
      </c>
      <c r="H115" s="31" t="str">
        <f t="shared" si="30"/>
        <v>282-8</v>
      </c>
      <c r="I115" s="31" t="str">
        <f t="shared" si="31"/>
        <v>282-9</v>
      </c>
      <c r="J115" s="31" t="str">
        <f t="shared" si="32"/>
        <v>282-10</v>
      </c>
      <c r="K115" s="31" t="str">
        <f t="shared" si="33"/>
        <v>282-11</v>
      </c>
      <c r="L115" s="31" t="str">
        <f t="shared" si="34"/>
        <v>282-12</v>
      </c>
      <c r="M115" s="31" t="str">
        <f t="shared" si="35"/>
        <v>282-13</v>
      </c>
      <c r="N115" s="31" t="str">
        <f t="shared" si="36"/>
        <v>282-14</v>
      </c>
      <c r="O115" s="31" t="str">
        <f t="shared" si="37"/>
        <v>282-15</v>
      </c>
      <c r="P115" s="31" t="str">
        <f t="shared" si="38"/>
        <v>282-16</v>
      </c>
      <c r="Q115" s="31" t="str">
        <f t="shared" si="39"/>
        <v>282-17</v>
      </c>
      <c r="R115" s="31" t="str">
        <f t="shared" si="40"/>
        <v>282-18</v>
      </c>
      <c r="S115" s="31" t="str">
        <f t="shared" si="41"/>
        <v>282-19</v>
      </c>
      <c r="T115" s="31" t="e">
        <f>CONCATENATE(Y115,"-",#REF!)</f>
        <v>#REF!</v>
      </c>
      <c r="U115" s="31" t="e">
        <f>CONCATENATE(Y115,"-",#REF!)</f>
        <v>#REF!</v>
      </c>
      <c r="V115" s="31" t="str">
        <f t="shared" si="42"/>
        <v>282-24</v>
      </c>
      <c r="W115" s="415" t="s">
        <v>375</v>
      </c>
      <c r="X115" s="414" t="s">
        <v>522</v>
      </c>
      <c r="Y115" s="430">
        <v>282</v>
      </c>
      <c r="Z115" s="425">
        <v>91</v>
      </c>
      <c r="AA115" s="425"/>
      <c r="AB115" s="425"/>
      <c r="AC115" s="425">
        <v>8</v>
      </c>
      <c r="AD115" s="425">
        <v>6900</v>
      </c>
      <c r="AE115" s="425"/>
      <c r="AF115" s="425">
        <v>39</v>
      </c>
      <c r="AG115" s="425">
        <v>2</v>
      </c>
      <c r="AH115" s="425">
        <v>414</v>
      </c>
      <c r="AI115" s="425"/>
      <c r="AJ115" s="425"/>
      <c r="AK115" s="425"/>
      <c r="AL115" s="425">
        <v>13</v>
      </c>
      <c r="AM115" s="425">
        <v>5</v>
      </c>
      <c r="AN115" s="425">
        <v>131</v>
      </c>
      <c r="AO115" s="425">
        <v>2</v>
      </c>
      <c r="AP115" s="425"/>
      <c r="AQ115" s="425">
        <v>5</v>
      </c>
      <c r="AR115" s="425"/>
      <c r="AS115" s="425">
        <v>10</v>
      </c>
      <c r="AT115" s="425">
        <v>8</v>
      </c>
      <c r="AU115" s="425"/>
      <c r="AV115" s="425"/>
      <c r="AW115" s="425"/>
      <c r="AX115" s="425"/>
      <c r="AY115" s="425">
        <v>8</v>
      </c>
      <c r="AZ115" s="425">
        <v>49</v>
      </c>
      <c r="BA115" s="425"/>
      <c r="BB115" s="426"/>
      <c r="BC115" s="427">
        <v>7685</v>
      </c>
    </row>
    <row r="116" spans="1:55">
      <c r="A116" s="31" t="str">
        <f t="shared" si="23"/>
        <v>353-1</v>
      </c>
      <c r="B116" s="31" t="str">
        <f t="shared" si="24"/>
        <v>353-2</v>
      </c>
      <c r="C116" s="31" t="str">
        <f t="shared" si="25"/>
        <v>353-3</v>
      </c>
      <c r="D116" s="31" t="str">
        <f t="shared" si="26"/>
        <v>353-4</v>
      </c>
      <c r="E116" s="31" t="str">
        <f t="shared" si="27"/>
        <v>353-5</v>
      </c>
      <c r="F116" s="31" t="str">
        <f t="shared" si="28"/>
        <v>353-6</v>
      </c>
      <c r="G116" s="31" t="str">
        <f t="shared" si="29"/>
        <v>353-7</v>
      </c>
      <c r="H116" s="31" t="str">
        <f t="shared" si="30"/>
        <v>353-8</v>
      </c>
      <c r="I116" s="31" t="str">
        <f t="shared" si="31"/>
        <v>353-9</v>
      </c>
      <c r="J116" s="31" t="str">
        <f t="shared" si="32"/>
        <v>353-10</v>
      </c>
      <c r="K116" s="31" t="str">
        <f t="shared" si="33"/>
        <v>353-11</v>
      </c>
      <c r="L116" s="31" t="str">
        <f t="shared" si="34"/>
        <v>353-12</v>
      </c>
      <c r="M116" s="31" t="str">
        <f t="shared" si="35"/>
        <v>353-13</v>
      </c>
      <c r="N116" s="31" t="str">
        <f t="shared" si="36"/>
        <v>353-14</v>
      </c>
      <c r="O116" s="31" t="str">
        <f t="shared" si="37"/>
        <v>353-15</v>
      </c>
      <c r="P116" s="31" t="str">
        <f t="shared" si="38"/>
        <v>353-16</v>
      </c>
      <c r="Q116" s="31" t="str">
        <f t="shared" si="39"/>
        <v>353-17</v>
      </c>
      <c r="R116" s="31" t="str">
        <f t="shared" si="40"/>
        <v>353-18</v>
      </c>
      <c r="S116" s="31" t="str">
        <f t="shared" si="41"/>
        <v>353-19</v>
      </c>
      <c r="T116" s="31" t="e">
        <f>CONCATENATE(Y116,"-",#REF!)</f>
        <v>#REF!</v>
      </c>
      <c r="U116" s="31" t="e">
        <f>CONCATENATE(Y116,"-",#REF!)</f>
        <v>#REF!</v>
      </c>
      <c r="V116" s="31" t="str">
        <f t="shared" si="42"/>
        <v>353-24</v>
      </c>
      <c r="W116" s="415" t="s">
        <v>392</v>
      </c>
      <c r="X116" s="414" t="s">
        <v>522</v>
      </c>
      <c r="Y116" s="430">
        <v>353</v>
      </c>
      <c r="Z116" s="425">
        <v>2</v>
      </c>
      <c r="AA116" s="425">
        <v>1</v>
      </c>
      <c r="AB116" s="425"/>
      <c r="AC116" s="425"/>
      <c r="AD116" s="425">
        <v>1968</v>
      </c>
      <c r="AE116" s="425">
        <v>2</v>
      </c>
      <c r="AF116" s="425"/>
      <c r="AG116" s="425"/>
      <c r="AH116" s="425">
        <v>414</v>
      </c>
      <c r="AI116" s="425"/>
      <c r="AJ116" s="425"/>
      <c r="AK116" s="425"/>
      <c r="AL116" s="425">
        <v>1</v>
      </c>
      <c r="AM116" s="425"/>
      <c r="AN116" s="425">
        <v>321</v>
      </c>
      <c r="AO116" s="425"/>
      <c r="AP116" s="425"/>
      <c r="AQ116" s="425"/>
      <c r="AR116" s="425"/>
      <c r="AS116" s="425">
        <v>3</v>
      </c>
      <c r="AT116" s="425">
        <v>1</v>
      </c>
      <c r="AU116" s="425"/>
      <c r="AV116" s="425"/>
      <c r="AW116" s="425"/>
      <c r="AX116" s="425"/>
      <c r="AY116" s="425"/>
      <c r="AZ116" s="425">
        <v>5</v>
      </c>
      <c r="BA116" s="425"/>
      <c r="BB116" s="426"/>
      <c r="BC116" s="427">
        <v>2718</v>
      </c>
    </row>
    <row r="117" spans="1:55">
      <c r="A117" s="31" t="str">
        <f t="shared" si="23"/>
        <v>364-1</v>
      </c>
      <c r="B117" s="31" t="str">
        <f t="shared" si="24"/>
        <v>364-2</v>
      </c>
      <c r="C117" s="31" t="str">
        <f t="shared" si="25"/>
        <v>364-3</v>
      </c>
      <c r="D117" s="31" t="str">
        <f t="shared" si="26"/>
        <v>364-4</v>
      </c>
      <c r="E117" s="31" t="str">
        <f t="shared" si="27"/>
        <v>364-5</v>
      </c>
      <c r="F117" s="31" t="str">
        <f t="shared" si="28"/>
        <v>364-6</v>
      </c>
      <c r="G117" s="31" t="str">
        <f t="shared" si="29"/>
        <v>364-7</v>
      </c>
      <c r="H117" s="31" t="str">
        <f t="shared" si="30"/>
        <v>364-8</v>
      </c>
      <c r="I117" s="31" t="str">
        <f t="shared" si="31"/>
        <v>364-9</v>
      </c>
      <c r="J117" s="31" t="str">
        <f t="shared" si="32"/>
        <v>364-10</v>
      </c>
      <c r="K117" s="31" t="str">
        <f t="shared" si="33"/>
        <v>364-11</v>
      </c>
      <c r="L117" s="31" t="str">
        <f t="shared" si="34"/>
        <v>364-12</v>
      </c>
      <c r="M117" s="31" t="str">
        <f t="shared" si="35"/>
        <v>364-13</v>
      </c>
      <c r="N117" s="31" t="str">
        <f t="shared" si="36"/>
        <v>364-14</v>
      </c>
      <c r="O117" s="31" t="str">
        <f t="shared" si="37"/>
        <v>364-15</v>
      </c>
      <c r="P117" s="31" t="str">
        <f t="shared" si="38"/>
        <v>364-16</v>
      </c>
      <c r="Q117" s="31" t="str">
        <f t="shared" si="39"/>
        <v>364-17</v>
      </c>
      <c r="R117" s="31" t="str">
        <f t="shared" si="40"/>
        <v>364-18</v>
      </c>
      <c r="S117" s="31" t="str">
        <f t="shared" si="41"/>
        <v>364-19</v>
      </c>
      <c r="T117" s="31" t="e">
        <f>CONCATENATE(Y117,"-",#REF!)</f>
        <v>#REF!</v>
      </c>
      <c r="U117" s="31" t="e">
        <f>CONCATENATE(Y117,"-",#REF!)</f>
        <v>#REF!</v>
      </c>
      <c r="V117" s="31" t="str">
        <f t="shared" si="42"/>
        <v>364-24</v>
      </c>
      <c r="W117" s="415" t="s">
        <v>395</v>
      </c>
      <c r="X117" s="414" t="s">
        <v>522</v>
      </c>
      <c r="Y117" s="430">
        <v>364</v>
      </c>
      <c r="Z117" s="425">
        <v>127</v>
      </c>
      <c r="AA117" s="425">
        <v>28</v>
      </c>
      <c r="AB117" s="425"/>
      <c r="AC117" s="425">
        <v>4</v>
      </c>
      <c r="AD117" s="425">
        <v>7053</v>
      </c>
      <c r="AE117" s="425"/>
      <c r="AF117" s="425">
        <v>12</v>
      </c>
      <c r="AG117" s="425">
        <v>3</v>
      </c>
      <c r="AH117" s="425">
        <v>878</v>
      </c>
      <c r="AI117" s="425"/>
      <c r="AJ117" s="425">
        <v>2</v>
      </c>
      <c r="AK117" s="425"/>
      <c r="AL117" s="425"/>
      <c r="AM117" s="425">
        <v>1</v>
      </c>
      <c r="AN117" s="425">
        <v>10</v>
      </c>
      <c r="AO117" s="425">
        <v>5</v>
      </c>
      <c r="AP117" s="425">
        <v>1472</v>
      </c>
      <c r="AQ117" s="425"/>
      <c r="AR117" s="425">
        <v>2</v>
      </c>
      <c r="AS117" s="425">
        <v>8</v>
      </c>
      <c r="AT117" s="425"/>
      <c r="AU117" s="425"/>
      <c r="AV117" s="425"/>
      <c r="AW117" s="425"/>
      <c r="AX117" s="425"/>
      <c r="AY117" s="425">
        <v>2</v>
      </c>
      <c r="AZ117" s="425">
        <v>9</v>
      </c>
      <c r="BA117" s="425"/>
      <c r="BB117" s="426"/>
      <c r="BC117" s="427">
        <v>9616</v>
      </c>
    </row>
    <row r="118" spans="1:55">
      <c r="A118" s="31" t="str">
        <f t="shared" si="23"/>
        <v>368-1</v>
      </c>
      <c r="B118" s="31" t="str">
        <f t="shared" si="24"/>
        <v>368-2</v>
      </c>
      <c r="C118" s="31" t="str">
        <f t="shared" si="25"/>
        <v>368-3</v>
      </c>
      <c r="D118" s="31" t="str">
        <f t="shared" si="26"/>
        <v>368-4</v>
      </c>
      <c r="E118" s="31" t="str">
        <f t="shared" si="27"/>
        <v>368-5</v>
      </c>
      <c r="F118" s="31" t="str">
        <f t="shared" si="28"/>
        <v>368-6</v>
      </c>
      <c r="G118" s="31" t="str">
        <f t="shared" si="29"/>
        <v>368-7</v>
      </c>
      <c r="H118" s="31" t="str">
        <f t="shared" si="30"/>
        <v>368-8</v>
      </c>
      <c r="I118" s="31" t="str">
        <f t="shared" si="31"/>
        <v>368-9</v>
      </c>
      <c r="J118" s="31" t="str">
        <f t="shared" si="32"/>
        <v>368-10</v>
      </c>
      <c r="K118" s="31" t="str">
        <f t="shared" si="33"/>
        <v>368-11</v>
      </c>
      <c r="L118" s="31" t="str">
        <f t="shared" si="34"/>
        <v>368-12</v>
      </c>
      <c r="M118" s="31" t="str">
        <f t="shared" si="35"/>
        <v>368-13</v>
      </c>
      <c r="N118" s="31" t="str">
        <f t="shared" si="36"/>
        <v>368-14</v>
      </c>
      <c r="O118" s="31" t="str">
        <f t="shared" si="37"/>
        <v>368-15</v>
      </c>
      <c r="P118" s="31" t="str">
        <f t="shared" si="38"/>
        <v>368-16</v>
      </c>
      <c r="Q118" s="31" t="str">
        <f t="shared" si="39"/>
        <v>368-17</v>
      </c>
      <c r="R118" s="31" t="str">
        <f t="shared" si="40"/>
        <v>368-18</v>
      </c>
      <c r="S118" s="31" t="str">
        <f t="shared" si="41"/>
        <v>368-19</v>
      </c>
      <c r="T118" s="31" t="e">
        <f>CONCATENATE(Y118,"-",#REF!)</f>
        <v>#REF!</v>
      </c>
      <c r="U118" s="31" t="e">
        <f>CONCATENATE(Y118,"-",#REF!)</f>
        <v>#REF!</v>
      </c>
      <c r="V118" s="31" t="str">
        <f t="shared" si="42"/>
        <v>368-24</v>
      </c>
      <c r="W118" s="415" t="s">
        <v>396</v>
      </c>
      <c r="X118" s="414" t="s">
        <v>522</v>
      </c>
      <c r="Y118" s="430">
        <v>368</v>
      </c>
      <c r="Z118" s="425">
        <v>4</v>
      </c>
      <c r="AA118" s="425"/>
      <c r="AB118" s="425"/>
      <c r="AC118" s="425"/>
      <c r="AD118" s="425">
        <v>5655</v>
      </c>
      <c r="AE118" s="425"/>
      <c r="AF118" s="425"/>
      <c r="AG118" s="425"/>
      <c r="AH118" s="425">
        <v>460</v>
      </c>
      <c r="AI118" s="425"/>
      <c r="AJ118" s="425"/>
      <c r="AK118" s="425"/>
      <c r="AL118" s="425"/>
      <c r="AM118" s="425">
        <v>1</v>
      </c>
      <c r="AN118" s="425">
        <v>274</v>
      </c>
      <c r="AO118" s="425">
        <v>9</v>
      </c>
      <c r="AP118" s="425">
        <v>1</v>
      </c>
      <c r="AQ118" s="425"/>
      <c r="AR118" s="425"/>
      <c r="AS118" s="425">
        <v>16</v>
      </c>
      <c r="AT118" s="425">
        <v>1</v>
      </c>
      <c r="AU118" s="425"/>
      <c r="AV118" s="425"/>
      <c r="AW118" s="425">
        <v>4</v>
      </c>
      <c r="AX118" s="425"/>
      <c r="AY118" s="425">
        <v>4</v>
      </c>
      <c r="AZ118" s="425">
        <v>8</v>
      </c>
      <c r="BA118" s="425"/>
      <c r="BB118" s="426"/>
      <c r="BC118" s="427">
        <v>6437</v>
      </c>
    </row>
    <row r="119" spans="1:55">
      <c r="A119" s="31" t="str">
        <f t="shared" si="23"/>
        <v>390-1</v>
      </c>
      <c r="B119" s="31" t="str">
        <f t="shared" si="24"/>
        <v>390-2</v>
      </c>
      <c r="C119" s="31" t="str">
        <f t="shared" si="25"/>
        <v>390-3</v>
      </c>
      <c r="D119" s="31" t="str">
        <f t="shared" si="26"/>
        <v>390-4</v>
      </c>
      <c r="E119" s="31" t="str">
        <f t="shared" si="27"/>
        <v>390-5</v>
      </c>
      <c r="F119" s="31" t="str">
        <f t="shared" si="28"/>
        <v>390-6</v>
      </c>
      <c r="G119" s="31" t="str">
        <f t="shared" si="29"/>
        <v>390-7</v>
      </c>
      <c r="H119" s="31" t="str">
        <f t="shared" si="30"/>
        <v>390-8</v>
      </c>
      <c r="I119" s="31" t="str">
        <f t="shared" si="31"/>
        <v>390-9</v>
      </c>
      <c r="J119" s="31" t="str">
        <f t="shared" si="32"/>
        <v>390-10</v>
      </c>
      <c r="K119" s="31" t="str">
        <f t="shared" si="33"/>
        <v>390-11</v>
      </c>
      <c r="L119" s="31" t="str">
        <f t="shared" si="34"/>
        <v>390-12</v>
      </c>
      <c r="M119" s="31" t="str">
        <f t="shared" si="35"/>
        <v>390-13</v>
      </c>
      <c r="N119" s="31" t="str">
        <f t="shared" si="36"/>
        <v>390-14</v>
      </c>
      <c r="O119" s="31" t="str">
        <f t="shared" si="37"/>
        <v>390-15</v>
      </c>
      <c r="P119" s="31" t="str">
        <f t="shared" si="38"/>
        <v>390-16</v>
      </c>
      <c r="Q119" s="31" t="str">
        <f t="shared" si="39"/>
        <v>390-17</v>
      </c>
      <c r="R119" s="31" t="str">
        <f t="shared" si="40"/>
        <v>390-18</v>
      </c>
      <c r="S119" s="31" t="str">
        <f t="shared" si="41"/>
        <v>390-19</v>
      </c>
      <c r="T119" s="31" t="e">
        <f>CONCATENATE(Y119,"-",#REF!)</f>
        <v>#REF!</v>
      </c>
      <c r="U119" s="31" t="e">
        <f>CONCATENATE(Y119,"-",#REF!)</f>
        <v>#REF!</v>
      </c>
      <c r="V119" s="31" t="str">
        <f t="shared" si="42"/>
        <v>390-24</v>
      </c>
      <c r="W119" s="415" t="s">
        <v>400</v>
      </c>
      <c r="X119" s="414" t="s">
        <v>522</v>
      </c>
      <c r="Y119" s="430">
        <v>390</v>
      </c>
      <c r="Z119" s="425"/>
      <c r="AA119" s="425"/>
      <c r="AB119" s="425"/>
      <c r="AC119" s="425">
        <v>1</v>
      </c>
      <c r="AD119" s="425">
        <v>3652</v>
      </c>
      <c r="AE119" s="425"/>
      <c r="AF119" s="425">
        <v>28</v>
      </c>
      <c r="AG119" s="425"/>
      <c r="AH119" s="425">
        <v>572</v>
      </c>
      <c r="AI119" s="425"/>
      <c r="AJ119" s="425"/>
      <c r="AK119" s="425"/>
      <c r="AL119" s="425"/>
      <c r="AM119" s="425">
        <v>2</v>
      </c>
      <c r="AN119" s="425">
        <v>100</v>
      </c>
      <c r="AO119" s="425"/>
      <c r="AP119" s="425"/>
      <c r="AQ119" s="425"/>
      <c r="AR119" s="425"/>
      <c r="AS119" s="425">
        <v>5</v>
      </c>
      <c r="AT119" s="425">
        <v>2</v>
      </c>
      <c r="AU119" s="425"/>
      <c r="AV119" s="425"/>
      <c r="AW119" s="425"/>
      <c r="AX119" s="425"/>
      <c r="AY119" s="425">
        <v>3</v>
      </c>
      <c r="AZ119" s="425">
        <v>6</v>
      </c>
      <c r="BA119" s="425"/>
      <c r="BB119" s="426"/>
      <c r="BC119" s="427">
        <v>4371</v>
      </c>
    </row>
    <row r="120" spans="1:55">
      <c r="A120" s="31" t="str">
        <f t="shared" si="23"/>
        <v>467-1</v>
      </c>
      <c r="B120" s="31" t="str">
        <f t="shared" si="24"/>
        <v>467-2</v>
      </c>
      <c r="C120" s="31" t="str">
        <f t="shared" si="25"/>
        <v>467-3</v>
      </c>
      <c r="D120" s="31" t="str">
        <f t="shared" si="26"/>
        <v>467-4</v>
      </c>
      <c r="E120" s="31" t="str">
        <f t="shared" si="27"/>
        <v>467-5</v>
      </c>
      <c r="F120" s="31" t="str">
        <f t="shared" si="28"/>
        <v>467-6</v>
      </c>
      <c r="G120" s="31" t="str">
        <f t="shared" si="29"/>
        <v>467-7</v>
      </c>
      <c r="H120" s="31" t="str">
        <f t="shared" si="30"/>
        <v>467-8</v>
      </c>
      <c r="I120" s="31" t="str">
        <f t="shared" si="31"/>
        <v>467-9</v>
      </c>
      <c r="J120" s="31" t="str">
        <f t="shared" si="32"/>
        <v>467-10</v>
      </c>
      <c r="K120" s="31" t="str">
        <f t="shared" si="33"/>
        <v>467-11</v>
      </c>
      <c r="L120" s="31" t="str">
        <f t="shared" si="34"/>
        <v>467-12</v>
      </c>
      <c r="M120" s="31" t="str">
        <f t="shared" si="35"/>
        <v>467-13</v>
      </c>
      <c r="N120" s="31" t="str">
        <f t="shared" si="36"/>
        <v>467-14</v>
      </c>
      <c r="O120" s="31" t="str">
        <f t="shared" si="37"/>
        <v>467-15</v>
      </c>
      <c r="P120" s="31" t="str">
        <f t="shared" si="38"/>
        <v>467-16</v>
      </c>
      <c r="Q120" s="31" t="str">
        <f t="shared" si="39"/>
        <v>467-17</v>
      </c>
      <c r="R120" s="31" t="str">
        <f t="shared" si="40"/>
        <v>467-18</v>
      </c>
      <c r="S120" s="31" t="str">
        <f t="shared" si="41"/>
        <v>467-19</v>
      </c>
      <c r="T120" s="31" t="e">
        <f>CONCATENATE(Y120,"-",#REF!)</f>
        <v>#REF!</v>
      </c>
      <c r="U120" s="31" t="e">
        <f>CONCATENATE(Y120,"-",#REF!)</f>
        <v>#REF!</v>
      </c>
      <c r="V120" s="31" t="str">
        <f t="shared" si="42"/>
        <v>467-24</v>
      </c>
      <c r="W120" s="415" t="s">
        <v>406</v>
      </c>
      <c r="X120" s="414" t="s">
        <v>522</v>
      </c>
      <c r="Y120" s="430">
        <v>467</v>
      </c>
      <c r="Z120" s="425"/>
      <c r="AA120" s="425">
        <v>7</v>
      </c>
      <c r="AB120" s="425">
        <v>1</v>
      </c>
      <c r="AC120" s="425"/>
      <c r="AD120" s="425">
        <v>2548</v>
      </c>
      <c r="AE120" s="425"/>
      <c r="AF120" s="425">
        <v>35</v>
      </c>
      <c r="AG120" s="425">
        <v>2</v>
      </c>
      <c r="AH120" s="425">
        <v>1302</v>
      </c>
      <c r="AI120" s="425"/>
      <c r="AJ120" s="425"/>
      <c r="AK120" s="425"/>
      <c r="AL120" s="425">
        <v>3</v>
      </c>
      <c r="AM120" s="425">
        <v>2</v>
      </c>
      <c r="AN120" s="425">
        <v>565</v>
      </c>
      <c r="AO120" s="425">
        <v>1</v>
      </c>
      <c r="AP120" s="425"/>
      <c r="AQ120" s="425"/>
      <c r="AR120" s="425">
        <v>4</v>
      </c>
      <c r="AS120" s="425">
        <v>1</v>
      </c>
      <c r="AT120" s="425"/>
      <c r="AU120" s="425"/>
      <c r="AV120" s="425"/>
      <c r="AW120" s="425"/>
      <c r="AX120" s="425"/>
      <c r="AY120" s="425"/>
      <c r="AZ120" s="425">
        <v>1</v>
      </c>
      <c r="BA120" s="425"/>
      <c r="BB120" s="426"/>
      <c r="BC120" s="427">
        <v>4472</v>
      </c>
    </row>
    <row r="121" spans="1:55">
      <c r="A121" s="31" t="str">
        <f t="shared" si="23"/>
        <v>576-1</v>
      </c>
      <c r="B121" s="31" t="str">
        <f t="shared" si="24"/>
        <v>576-2</v>
      </c>
      <c r="C121" s="31" t="str">
        <f t="shared" si="25"/>
        <v>576-3</v>
      </c>
      <c r="D121" s="31" t="str">
        <f t="shared" si="26"/>
        <v>576-4</v>
      </c>
      <c r="E121" s="31" t="str">
        <f t="shared" si="27"/>
        <v>576-5</v>
      </c>
      <c r="F121" s="31" t="str">
        <f t="shared" si="28"/>
        <v>576-6</v>
      </c>
      <c r="G121" s="31" t="str">
        <f t="shared" si="29"/>
        <v>576-7</v>
      </c>
      <c r="H121" s="31" t="str">
        <f t="shared" si="30"/>
        <v>576-8</v>
      </c>
      <c r="I121" s="31" t="str">
        <f t="shared" si="31"/>
        <v>576-9</v>
      </c>
      <c r="J121" s="31" t="str">
        <f t="shared" si="32"/>
        <v>576-10</v>
      </c>
      <c r="K121" s="31" t="str">
        <f t="shared" si="33"/>
        <v>576-11</v>
      </c>
      <c r="L121" s="31" t="str">
        <f t="shared" si="34"/>
        <v>576-12</v>
      </c>
      <c r="M121" s="31" t="str">
        <f t="shared" si="35"/>
        <v>576-13</v>
      </c>
      <c r="N121" s="31" t="str">
        <f t="shared" si="36"/>
        <v>576-14</v>
      </c>
      <c r="O121" s="31" t="str">
        <f t="shared" si="37"/>
        <v>576-15</v>
      </c>
      <c r="P121" s="31" t="str">
        <f t="shared" si="38"/>
        <v>576-16</v>
      </c>
      <c r="Q121" s="31" t="str">
        <f t="shared" si="39"/>
        <v>576-17</v>
      </c>
      <c r="R121" s="31" t="str">
        <f t="shared" si="40"/>
        <v>576-18</v>
      </c>
      <c r="S121" s="31" t="str">
        <f t="shared" si="41"/>
        <v>576-19</v>
      </c>
      <c r="T121" s="31" t="e">
        <f>CONCATENATE(Y121,"-",#REF!)</f>
        <v>#REF!</v>
      </c>
      <c r="U121" s="31" t="e">
        <f>CONCATENATE(Y121,"-",#REF!)</f>
        <v>#REF!</v>
      </c>
      <c r="V121" s="31" t="str">
        <f t="shared" si="42"/>
        <v>576-24</v>
      </c>
      <c r="W121" s="415" t="s">
        <v>415</v>
      </c>
      <c r="X121" s="414" t="s">
        <v>522</v>
      </c>
      <c r="Y121" s="430">
        <v>576</v>
      </c>
      <c r="Z121" s="425">
        <v>1</v>
      </c>
      <c r="AA121" s="425"/>
      <c r="AB121" s="425"/>
      <c r="AC121" s="425">
        <v>2</v>
      </c>
      <c r="AD121" s="425">
        <v>5013</v>
      </c>
      <c r="AE121" s="425"/>
      <c r="AF121" s="425">
        <v>11</v>
      </c>
      <c r="AG121" s="425">
        <v>3</v>
      </c>
      <c r="AH121" s="425">
        <v>599</v>
      </c>
      <c r="AI121" s="425"/>
      <c r="AJ121" s="425"/>
      <c r="AK121" s="425"/>
      <c r="AL121" s="425">
        <v>22</v>
      </c>
      <c r="AM121" s="425"/>
      <c r="AN121" s="425">
        <v>15</v>
      </c>
      <c r="AO121" s="425"/>
      <c r="AP121" s="425">
        <v>120</v>
      </c>
      <c r="AQ121" s="425"/>
      <c r="AR121" s="425"/>
      <c r="AS121" s="425">
        <v>6</v>
      </c>
      <c r="AT121" s="425">
        <v>1</v>
      </c>
      <c r="AU121" s="425"/>
      <c r="AV121" s="425"/>
      <c r="AW121" s="425">
        <v>2</v>
      </c>
      <c r="AX121" s="425"/>
      <c r="AY121" s="425"/>
      <c r="AZ121" s="425">
        <v>3</v>
      </c>
      <c r="BA121" s="425"/>
      <c r="BB121" s="426"/>
      <c r="BC121" s="427">
        <v>5798</v>
      </c>
    </row>
    <row r="122" spans="1:55">
      <c r="A122" s="31" t="str">
        <f t="shared" si="23"/>
        <v>642-1</v>
      </c>
      <c r="B122" s="31" t="str">
        <f t="shared" si="24"/>
        <v>642-2</v>
      </c>
      <c r="C122" s="31" t="str">
        <f t="shared" si="25"/>
        <v>642-3</v>
      </c>
      <c r="D122" s="31" t="str">
        <f t="shared" si="26"/>
        <v>642-4</v>
      </c>
      <c r="E122" s="31" t="str">
        <f t="shared" si="27"/>
        <v>642-5</v>
      </c>
      <c r="F122" s="31" t="str">
        <f t="shared" si="28"/>
        <v>642-6</v>
      </c>
      <c r="G122" s="31" t="str">
        <f t="shared" si="29"/>
        <v>642-7</v>
      </c>
      <c r="H122" s="31" t="str">
        <f t="shared" si="30"/>
        <v>642-8</v>
      </c>
      <c r="I122" s="31" t="str">
        <f t="shared" si="31"/>
        <v>642-9</v>
      </c>
      <c r="J122" s="31" t="str">
        <f t="shared" si="32"/>
        <v>642-10</v>
      </c>
      <c r="K122" s="31" t="str">
        <f t="shared" si="33"/>
        <v>642-11</v>
      </c>
      <c r="L122" s="31" t="str">
        <f t="shared" si="34"/>
        <v>642-12</v>
      </c>
      <c r="M122" s="31" t="str">
        <f t="shared" si="35"/>
        <v>642-13</v>
      </c>
      <c r="N122" s="31" t="str">
        <f t="shared" si="36"/>
        <v>642-14</v>
      </c>
      <c r="O122" s="31" t="str">
        <f t="shared" si="37"/>
        <v>642-15</v>
      </c>
      <c r="P122" s="31" t="str">
        <f t="shared" si="38"/>
        <v>642-16</v>
      </c>
      <c r="Q122" s="31" t="str">
        <f t="shared" si="39"/>
        <v>642-17</v>
      </c>
      <c r="R122" s="31" t="str">
        <f t="shared" si="40"/>
        <v>642-18</v>
      </c>
      <c r="S122" s="31" t="str">
        <f t="shared" si="41"/>
        <v>642-19</v>
      </c>
      <c r="T122" s="31" t="e">
        <f>CONCATENATE(Y122,"-",#REF!)</f>
        <v>#REF!</v>
      </c>
      <c r="U122" s="31" t="e">
        <f>CONCATENATE(Y122,"-",#REF!)</f>
        <v>#REF!</v>
      </c>
      <c r="V122" s="31" t="str">
        <f t="shared" si="42"/>
        <v>642-24</v>
      </c>
      <c r="W122" s="415" t="s">
        <v>419</v>
      </c>
      <c r="X122" s="414" t="s">
        <v>522</v>
      </c>
      <c r="Y122" s="433">
        <v>642</v>
      </c>
      <c r="Z122" s="425">
        <v>3</v>
      </c>
      <c r="AA122" s="425">
        <v>2</v>
      </c>
      <c r="AB122" s="425"/>
      <c r="AC122" s="425"/>
      <c r="AD122" s="425">
        <v>9279</v>
      </c>
      <c r="AE122" s="425"/>
      <c r="AF122" s="425"/>
      <c r="AG122" s="425"/>
      <c r="AH122" s="425">
        <v>3570</v>
      </c>
      <c r="AI122" s="425"/>
      <c r="AJ122" s="425">
        <v>3</v>
      </c>
      <c r="AK122" s="425"/>
      <c r="AL122" s="425"/>
      <c r="AM122" s="425"/>
      <c r="AN122" s="425"/>
      <c r="AO122" s="425">
        <v>26</v>
      </c>
      <c r="AP122" s="425"/>
      <c r="AQ122" s="425">
        <v>1</v>
      </c>
      <c r="AR122" s="425"/>
      <c r="AS122" s="425">
        <v>10</v>
      </c>
      <c r="AT122" s="425">
        <v>2</v>
      </c>
      <c r="AU122" s="425">
        <v>7</v>
      </c>
      <c r="AV122" s="425"/>
      <c r="AW122" s="425">
        <v>3</v>
      </c>
      <c r="AX122" s="425"/>
      <c r="AY122" s="425">
        <v>15</v>
      </c>
      <c r="AZ122" s="425">
        <v>35</v>
      </c>
      <c r="BA122" s="425"/>
      <c r="BB122" s="426"/>
      <c r="BC122" s="427">
        <v>12956</v>
      </c>
    </row>
    <row r="123" spans="1:55">
      <c r="A123" s="31" t="str">
        <f t="shared" si="23"/>
        <v>679-1</v>
      </c>
      <c r="B123" s="31" t="str">
        <f t="shared" si="24"/>
        <v>679-2</v>
      </c>
      <c r="C123" s="31" t="str">
        <f t="shared" si="25"/>
        <v>679-3</v>
      </c>
      <c r="D123" s="31" t="str">
        <f t="shared" si="26"/>
        <v>679-4</v>
      </c>
      <c r="E123" s="31" t="str">
        <f t="shared" si="27"/>
        <v>679-5</v>
      </c>
      <c r="F123" s="31" t="str">
        <f t="shared" si="28"/>
        <v>679-6</v>
      </c>
      <c r="G123" s="31" t="str">
        <f t="shared" si="29"/>
        <v>679-7</v>
      </c>
      <c r="H123" s="31" t="str">
        <f t="shared" si="30"/>
        <v>679-8</v>
      </c>
      <c r="I123" s="31" t="str">
        <f t="shared" si="31"/>
        <v>679-9</v>
      </c>
      <c r="J123" s="31" t="str">
        <f t="shared" si="32"/>
        <v>679-10</v>
      </c>
      <c r="K123" s="31" t="str">
        <f t="shared" si="33"/>
        <v>679-11</v>
      </c>
      <c r="L123" s="31" t="str">
        <f t="shared" si="34"/>
        <v>679-12</v>
      </c>
      <c r="M123" s="31" t="str">
        <f t="shared" si="35"/>
        <v>679-13</v>
      </c>
      <c r="N123" s="31" t="str">
        <f t="shared" si="36"/>
        <v>679-14</v>
      </c>
      <c r="O123" s="31" t="str">
        <f t="shared" si="37"/>
        <v>679-15</v>
      </c>
      <c r="P123" s="31" t="str">
        <f t="shared" si="38"/>
        <v>679-16</v>
      </c>
      <c r="Q123" s="31" t="str">
        <f t="shared" si="39"/>
        <v>679-17</v>
      </c>
      <c r="R123" s="31" t="str">
        <f t="shared" si="40"/>
        <v>679-18</v>
      </c>
      <c r="S123" s="31" t="str">
        <f t="shared" si="41"/>
        <v>679-19</v>
      </c>
      <c r="T123" s="31" t="e">
        <f>CONCATENATE(Y123,"-",#REF!)</f>
        <v>#REF!</v>
      </c>
      <c r="U123" s="31" t="e">
        <f>CONCATENATE(Y123,"-",#REF!)</f>
        <v>#REF!</v>
      </c>
      <c r="V123" s="31" t="str">
        <f t="shared" si="42"/>
        <v>679-24</v>
      </c>
      <c r="W123" s="415" t="s">
        <v>430</v>
      </c>
      <c r="X123" s="414" t="s">
        <v>522</v>
      </c>
      <c r="Y123" s="433">
        <v>679</v>
      </c>
      <c r="Z123" s="425">
        <v>8</v>
      </c>
      <c r="AA123" s="425">
        <v>11</v>
      </c>
      <c r="AB123" s="425">
        <v>1</v>
      </c>
      <c r="AC123" s="425">
        <v>2</v>
      </c>
      <c r="AD123" s="425">
        <v>10584</v>
      </c>
      <c r="AE123" s="425"/>
      <c r="AF123" s="425">
        <v>3</v>
      </c>
      <c r="AG123" s="425">
        <v>4</v>
      </c>
      <c r="AH123" s="425">
        <v>1940</v>
      </c>
      <c r="AI123" s="425">
        <v>3</v>
      </c>
      <c r="AJ123" s="425">
        <v>1</v>
      </c>
      <c r="AK123" s="425"/>
      <c r="AL123" s="425"/>
      <c r="AM123" s="425">
        <v>6</v>
      </c>
      <c r="AN123" s="425">
        <v>236</v>
      </c>
      <c r="AO123" s="425">
        <v>13</v>
      </c>
      <c r="AP123" s="425">
        <v>7</v>
      </c>
      <c r="AQ123" s="425">
        <v>1</v>
      </c>
      <c r="AR123" s="425">
        <v>1</v>
      </c>
      <c r="AS123" s="425">
        <v>15</v>
      </c>
      <c r="AT123" s="425">
        <v>1</v>
      </c>
      <c r="AU123" s="425">
        <v>6</v>
      </c>
      <c r="AV123" s="425"/>
      <c r="AW123" s="425">
        <v>20</v>
      </c>
      <c r="AX123" s="425"/>
      <c r="AY123" s="425">
        <v>11</v>
      </c>
      <c r="AZ123" s="425">
        <v>50</v>
      </c>
      <c r="BA123" s="425"/>
      <c r="BB123" s="426"/>
      <c r="BC123" s="427">
        <v>12924</v>
      </c>
    </row>
    <row r="124" spans="1:55">
      <c r="A124" s="31" t="str">
        <f t="shared" si="23"/>
        <v>789-1</v>
      </c>
      <c r="B124" s="31" t="str">
        <f t="shared" si="24"/>
        <v>789-2</v>
      </c>
      <c r="C124" s="31" t="str">
        <f t="shared" si="25"/>
        <v>789-3</v>
      </c>
      <c r="D124" s="31" t="str">
        <f t="shared" si="26"/>
        <v>789-4</v>
      </c>
      <c r="E124" s="31" t="str">
        <f t="shared" si="27"/>
        <v>789-5</v>
      </c>
      <c r="F124" s="31" t="str">
        <f t="shared" si="28"/>
        <v>789-6</v>
      </c>
      <c r="G124" s="31" t="str">
        <f t="shared" si="29"/>
        <v>789-7</v>
      </c>
      <c r="H124" s="31" t="str">
        <f t="shared" si="30"/>
        <v>789-8</v>
      </c>
      <c r="I124" s="31" t="str">
        <f t="shared" si="31"/>
        <v>789-9</v>
      </c>
      <c r="J124" s="31" t="str">
        <f t="shared" si="32"/>
        <v>789-10</v>
      </c>
      <c r="K124" s="31" t="str">
        <f t="shared" si="33"/>
        <v>789-11</v>
      </c>
      <c r="L124" s="31" t="str">
        <f t="shared" si="34"/>
        <v>789-12</v>
      </c>
      <c r="M124" s="31" t="str">
        <f t="shared" si="35"/>
        <v>789-13</v>
      </c>
      <c r="N124" s="31" t="str">
        <f t="shared" si="36"/>
        <v>789-14</v>
      </c>
      <c r="O124" s="31" t="str">
        <f t="shared" si="37"/>
        <v>789-15</v>
      </c>
      <c r="P124" s="31" t="str">
        <f t="shared" si="38"/>
        <v>789-16</v>
      </c>
      <c r="Q124" s="31" t="str">
        <f t="shared" si="39"/>
        <v>789-17</v>
      </c>
      <c r="R124" s="31" t="str">
        <f t="shared" si="40"/>
        <v>789-18</v>
      </c>
      <c r="S124" s="31" t="str">
        <f t="shared" si="41"/>
        <v>789-19</v>
      </c>
      <c r="T124" s="31" t="e">
        <f>CONCATENATE(Y124,"-",#REF!)</f>
        <v>#REF!</v>
      </c>
      <c r="U124" s="31" t="e">
        <f>CONCATENATE(Y124,"-",#REF!)</f>
        <v>#REF!</v>
      </c>
      <c r="V124" s="31" t="str">
        <f t="shared" si="42"/>
        <v>789-24</v>
      </c>
      <c r="W124" s="415" t="s">
        <v>432</v>
      </c>
      <c r="X124" s="414" t="s">
        <v>522</v>
      </c>
      <c r="Y124" s="433">
        <v>789</v>
      </c>
      <c r="Z124" s="425"/>
      <c r="AA124" s="425">
        <v>5</v>
      </c>
      <c r="AB124" s="425"/>
      <c r="AC124" s="425"/>
      <c r="AD124" s="425">
        <v>7741</v>
      </c>
      <c r="AE124" s="425">
        <v>2</v>
      </c>
      <c r="AF124" s="425"/>
      <c r="AG124" s="425">
        <v>2</v>
      </c>
      <c r="AH124" s="425">
        <v>1092</v>
      </c>
      <c r="AI124" s="425">
        <v>2</v>
      </c>
      <c r="AJ124" s="425"/>
      <c r="AK124" s="425"/>
      <c r="AL124" s="425"/>
      <c r="AM124" s="425">
        <v>1</v>
      </c>
      <c r="AN124" s="425">
        <v>2</v>
      </c>
      <c r="AO124" s="425">
        <v>20</v>
      </c>
      <c r="AP124" s="425">
        <v>57</v>
      </c>
      <c r="AQ124" s="425"/>
      <c r="AR124" s="425"/>
      <c r="AS124" s="425">
        <v>14</v>
      </c>
      <c r="AT124" s="425">
        <v>5</v>
      </c>
      <c r="AU124" s="425">
        <v>13</v>
      </c>
      <c r="AV124" s="425"/>
      <c r="AW124" s="425">
        <v>17</v>
      </c>
      <c r="AX124" s="425"/>
      <c r="AY124" s="425"/>
      <c r="AZ124" s="425">
        <v>5</v>
      </c>
      <c r="BA124" s="425"/>
      <c r="BB124" s="426"/>
      <c r="BC124" s="427">
        <v>8978</v>
      </c>
    </row>
    <row r="125" spans="1:55">
      <c r="A125" s="31" t="str">
        <f t="shared" si="23"/>
        <v>792-1</v>
      </c>
      <c r="B125" s="31" t="str">
        <f t="shared" si="24"/>
        <v>792-2</v>
      </c>
      <c r="C125" s="31" t="str">
        <f t="shared" si="25"/>
        <v>792-3</v>
      </c>
      <c r="D125" s="31" t="str">
        <f t="shared" si="26"/>
        <v>792-4</v>
      </c>
      <c r="E125" s="31" t="str">
        <f t="shared" si="27"/>
        <v>792-5</v>
      </c>
      <c r="F125" s="31" t="str">
        <f t="shared" si="28"/>
        <v>792-6</v>
      </c>
      <c r="G125" s="31" t="str">
        <f t="shared" si="29"/>
        <v>792-7</v>
      </c>
      <c r="H125" s="31" t="str">
        <f t="shared" si="30"/>
        <v>792-8</v>
      </c>
      <c r="I125" s="31" t="str">
        <f t="shared" si="31"/>
        <v>792-9</v>
      </c>
      <c r="J125" s="31" t="str">
        <f t="shared" si="32"/>
        <v>792-10</v>
      </c>
      <c r="K125" s="31" t="str">
        <f t="shared" si="33"/>
        <v>792-11</v>
      </c>
      <c r="L125" s="31" t="str">
        <f t="shared" si="34"/>
        <v>792-12</v>
      </c>
      <c r="M125" s="31" t="str">
        <f t="shared" si="35"/>
        <v>792-13</v>
      </c>
      <c r="N125" s="31" t="str">
        <f t="shared" si="36"/>
        <v>792-14</v>
      </c>
      <c r="O125" s="31" t="str">
        <f t="shared" si="37"/>
        <v>792-15</v>
      </c>
      <c r="P125" s="31" t="str">
        <f t="shared" si="38"/>
        <v>792-16</v>
      </c>
      <c r="Q125" s="31" t="str">
        <f t="shared" si="39"/>
        <v>792-17</v>
      </c>
      <c r="R125" s="31" t="str">
        <f t="shared" si="40"/>
        <v>792-18</v>
      </c>
      <c r="S125" s="31" t="str">
        <f t="shared" si="41"/>
        <v>792-19</v>
      </c>
      <c r="T125" s="31" t="e">
        <f>CONCATENATE(Y125,"-",#REF!)</f>
        <v>#REF!</v>
      </c>
      <c r="U125" s="31" t="e">
        <f>CONCATENATE(Y125,"-",#REF!)</f>
        <v>#REF!</v>
      </c>
      <c r="V125" s="31" t="str">
        <f t="shared" si="42"/>
        <v>792-24</v>
      </c>
      <c r="W125" s="415" t="s">
        <v>433</v>
      </c>
      <c r="X125" s="414" t="s">
        <v>522</v>
      </c>
      <c r="Y125" s="433">
        <v>792</v>
      </c>
      <c r="Z125" s="425"/>
      <c r="AA125" s="425">
        <v>2</v>
      </c>
      <c r="AB125" s="425"/>
      <c r="AC125" s="425">
        <v>15</v>
      </c>
      <c r="AD125" s="425">
        <v>2766</v>
      </c>
      <c r="AE125" s="425"/>
      <c r="AF125" s="425">
        <v>27</v>
      </c>
      <c r="AG125" s="425">
        <v>1</v>
      </c>
      <c r="AH125" s="425">
        <v>161</v>
      </c>
      <c r="AI125" s="425"/>
      <c r="AJ125" s="425"/>
      <c r="AK125" s="425"/>
      <c r="AL125" s="425">
        <v>43</v>
      </c>
      <c r="AM125" s="425">
        <v>1</v>
      </c>
      <c r="AN125" s="425"/>
      <c r="AO125" s="425">
        <v>4</v>
      </c>
      <c r="AP125" s="425">
        <v>2</v>
      </c>
      <c r="AQ125" s="425"/>
      <c r="AR125" s="425"/>
      <c r="AS125" s="425">
        <v>6</v>
      </c>
      <c r="AT125" s="425"/>
      <c r="AU125" s="425">
        <v>1</v>
      </c>
      <c r="AV125" s="425"/>
      <c r="AW125" s="425"/>
      <c r="AX125" s="425"/>
      <c r="AY125" s="425">
        <v>2</v>
      </c>
      <c r="AZ125" s="425">
        <v>5</v>
      </c>
      <c r="BA125" s="425"/>
      <c r="BB125" s="426"/>
      <c r="BC125" s="427">
        <v>3036</v>
      </c>
    </row>
    <row r="126" spans="1:55">
      <c r="A126" s="31" t="str">
        <f t="shared" si="23"/>
        <v>809-1</v>
      </c>
      <c r="B126" s="31" t="str">
        <f t="shared" si="24"/>
        <v>809-2</v>
      </c>
      <c r="C126" s="31" t="str">
        <f t="shared" si="25"/>
        <v>809-3</v>
      </c>
      <c r="D126" s="31" t="str">
        <f t="shared" si="26"/>
        <v>809-4</v>
      </c>
      <c r="E126" s="31" t="str">
        <f t="shared" si="27"/>
        <v>809-5</v>
      </c>
      <c r="F126" s="31" t="str">
        <f t="shared" si="28"/>
        <v>809-6</v>
      </c>
      <c r="G126" s="31" t="str">
        <f t="shared" si="29"/>
        <v>809-7</v>
      </c>
      <c r="H126" s="31" t="str">
        <f t="shared" si="30"/>
        <v>809-8</v>
      </c>
      <c r="I126" s="31" t="str">
        <f t="shared" si="31"/>
        <v>809-9</v>
      </c>
      <c r="J126" s="31" t="str">
        <f t="shared" si="32"/>
        <v>809-10</v>
      </c>
      <c r="K126" s="31" t="str">
        <f t="shared" si="33"/>
        <v>809-11</v>
      </c>
      <c r="L126" s="31" t="str">
        <f t="shared" si="34"/>
        <v>809-12</v>
      </c>
      <c r="M126" s="31" t="str">
        <f t="shared" si="35"/>
        <v>809-13</v>
      </c>
      <c r="N126" s="31" t="str">
        <f t="shared" si="36"/>
        <v>809-14</v>
      </c>
      <c r="O126" s="31" t="str">
        <f t="shared" si="37"/>
        <v>809-15</v>
      </c>
      <c r="P126" s="31" t="str">
        <f t="shared" si="38"/>
        <v>809-16</v>
      </c>
      <c r="Q126" s="31" t="str">
        <f t="shared" si="39"/>
        <v>809-17</v>
      </c>
      <c r="R126" s="31" t="str">
        <f t="shared" si="40"/>
        <v>809-18</v>
      </c>
      <c r="S126" s="31" t="str">
        <f t="shared" si="41"/>
        <v>809-19</v>
      </c>
      <c r="T126" s="31" t="e">
        <f>CONCATENATE(Y126,"-",#REF!)</f>
        <v>#REF!</v>
      </c>
      <c r="U126" s="31" t="e">
        <f>CONCATENATE(Y126,"-",#REF!)</f>
        <v>#REF!</v>
      </c>
      <c r="V126" s="31" t="str">
        <f t="shared" si="42"/>
        <v>809-24</v>
      </c>
      <c r="W126" s="415" t="s">
        <v>434</v>
      </c>
      <c r="X126" s="414" t="s">
        <v>522</v>
      </c>
      <c r="Y126" s="433">
        <v>809</v>
      </c>
      <c r="Z126" s="425">
        <v>10</v>
      </c>
      <c r="AA126" s="425">
        <v>3</v>
      </c>
      <c r="AB126" s="425"/>
      <c r="AC126" s="425">
        <v>8</v>
      </c>
      <c r="AD126" s="425">
        <v>3279</v>
      </c>
      <c r="AE126" s="425"/>
      <c r="AF126" s="425">
        <v>27</v>
      </c>
      <c r="AG126" s="425">
        <v>1</v>
      </c>
      <c r="AH126" s="425">
        <v>200</v>
      </c>
      <c r="AI126" s="425"/>
      <c r="AJ126" s="425"/>
      <c r="AK126" s="425"/>
      <c r="AL126" s="425"/>
      <c r="AM126" s="425">
        <v>12</v>
      </c>
      <c r="AN126" s="425">
        <v>30</v>
      </c>
      <c r="AO126" s="425">
        <v>2</v>
      </c>
      <c r="AP126" s="425"/>
      <c r="AQ126" s="425"/>
      <c r="AR126" s="425"/>
      <c r="AS126" s="425">
        <v>5</v>
      </c>
      <c r="AT126" s="425">
        <v>2</v>
      </c>
      <c r="AU126" s="425"/>
      <c r="AV126" s="425"/>
      <c r="AW126" s="425"/>
      <c r="AX126" s="425"/>
      <c r="AY126" s="425">
        <v>1</v>
      </c>
      <c r="AZ126" s="425">
        <v>13</v>
      </c>
      <c r="BA126" s="425"/>
      <c r="BB126" s="426"/>
      <c r="BC126" s="427">
        <v>3593</v>
      </c>
    </row>
    <row r="127" spans="1:55">
      <c r="A127" s="31" t="str">
        <f t="shared" si="23"/>
        <v>847-1</v>
      </c>
      <c r="B127" s="31" t="str">
        <f t="shared" si="24"/>
        <v>847-2</v>
      </c>
      <c r="C127" s="31" t="str">
        <f t="shared" si="25"/>
        <v>847-3</v>
      </c>
      <c r="D127" s="31" t="str">
        <f t="shared" si="26"/>
        <v>847-4</v>
      </c>
      <c r="E127" s="31" t="str">
        <f t="shared" si="27"/>
        <v>847-5</v>
      </c>
      <c r="F127" s="31" t="str">
        <f t="shared" si="28"/>
        <v>847-6</v>
      </c>
      <c r="G127" s="31" t="str">
        <f t="shared" si="29"/>
        <v>847-7</v>
      </c>
      <c r="H127" s="31" t="str">
        <f t="shared" si="30"/>
        <v>847-8</v>
      </c>
      <c r="I127" s="31" t="str">
        <f t="shared" si="31"/>
        <v>847-9</v>
      </c>
      <c r="J127" s="31" t="str">
        <f t="shared" si="32"/>
        <v>847-10</v>
      </c>
      <c r="K127" s="31" t="str">
        <f t="shared" si="33"/>
        <v>847-11</v>
      </c>
      <c r="L127" s="31" t="str">
        <f t="shared" si="34"/>
        <v>847-12</v>
      </c>
      <c r="M127" s="31" t="str">
        <f t="shared" si="35"/>
        <v>847-13</v>
      </c>
      <c r="N127" s="31" t="str">
        <f t="shared" si="36"/>
        <v>847-14</v>
      </c>
      <c r="O127" s="31" t="str">
        <f t="shared" si="37"/>
        <v>847-15</v>
      </c>
      <c r="P127" s="31" t="str">
        <f t="shared" si="38"/>
        <v>847-16</v>
      </c>
      <c r="Q127" s="31" t="str">
        <f t="shared" si="39"/>
        <v>847-17</v>
      </c>
      <c r="R127" s="31" t="str">
        <f t="shared" si="40"/>
        <v>847-18</v>
      </c>
      <c r="S127" s="31" t="str">
        <f t="shared" si="41"/>
        <v>847-19</v>
      </c>
      <c r="T127" s="31" t="e">
        <f>CONCATENATE(Y127,"-",#REF!)</f>
        <v>#REF!</v>
      </c>
      <c r="U127" s="31" t="e">
        <f>CONCATENATE(Y127,"-",#REF!)</f>
        <v>#REF!</v>
      </c>
      <c r="V127" s="31" t="str">
        <f t="shared" si="42"/>
        <v>847-24</v>
      </c>
      <c r="W127" s="415" t="s">
        <v>435</v>
      </c>
      <c r="X127" s="414" t="s">
        <v>522</v>
      </c>
      <c r="Y127" s="433">
        <v>847</v>
      </c>
      <c r="Z127" s="425">
        <v>285</v>
      </c>
      <c r="AA127" s="425">
        <v>62</v>
      </c>
      <c r="AB127" s="425">
        <v>6</v>
      </c>
      <c r="AC127" s="425">
        <v>3</v>
      </c>
      <c r="AD127" s="425">
        <v>8945</v>
      </c>
      <c r="AE127" s="425">
        <v>1</v>
      </c>
      <c r="AF127" s="425">
        <v>59</v>
      </c>
      <c r="AG127" s="425">
        <v>12</v>
      </c>
      <c r="AH127" s="425">
        <v>13498</v>
      </c>
      <c r="AI127" s="425">
        <v>4</v>
      </c>
      <c r="AJ127" s="425"/>
      <c r="AK127" s="425"/>
      <c r="AL127" s="425">
        <v>1</v>
      </c>
      <c r="AM127" s="425">
        <v>6</v>
      </c>
      <c r="AN127" s="425">
        <v>20</v>
      </c>
      <c r="AO127" s="425">
        <v>1</v>
      </c>
      <c r="AP127" s="425">
        <v>1696</v>
      </c>
      <c r="AQ127" s="425">
        <v>1</v>
      </c>
      <c r="AR127" s="425">
        <v>10</v>
      </c>
      <c r="AS127" s="425">
        <v>9</v>
      </c>
      <c r="AT127" s="425">
        <v>2</v>
      </c>
      <c r="AU127" s="425">
        <v>1</v>
      </c>
      <c r="AV127" s="425"/>
      <c r="AW127" s="425">
        <v>1</v>
      </c>
      <c r="AX127" s="425"/>
      <c r="AY127" s="425">
        <v>1</v>
      </c>
      <c r="AZ127" s="425">
        <v>1</v>
      </c>
      <c r="BA127" s="425"/>
      <c r="BB127" s="426"/>
      <c r="BC127" s="427">
        <v>24625</v>
      </c>
    </row>
    <row r="128" spans="1:55">
      <c r="A128" s="31" t="str">
        <f t="shared" si="23"/>
        <v>856-1</v>
      </c>
      <c r="B128" s="31" t="str">
        <f t="shared" si="24"/>
        <v>856-2</v>
      </c>
      <c r="C128" s="31" t="str">
        <f t="shared" si="25"/>
        <v>856-3</v>
      </c>
      <c r="D128" s="31" t="str">
        <f t="shared" si="26"/>
        <v>856-4</v>
      </c>
      <c r="E128" s="31" t="str">
        <f t="shared" si="27"/>
        <v>856-5</v>
      </c>
      <c r="F128" s="31" t="str">
        <f t="shared" si="28"/>
        <v>856-6</v>
      </c>
      <c r="G128" s="31" t="str">
        <f t="shared" si="29"/>
        <v>856-7</v>
      </c>
      <c r="H128" s="31" t="str">
        <f t="shared" si="30"/>
        <v>856-8</v>
      </c>
      <c r="I128" s="31" t="str">
        <f t="shared" si="31"/>
        <v>856-9</v>
      </c>
      <c r="J128" s="31" t="str">
        <f t="shared" si="32"/>
        <v>856-10</v>
      </c>
      <c r="K128" s="31" t="str">
        <f t="shared" si="33"/>
        <v>856-11</v>
      </c>
      <c r="L128" s="31" t="str">
        <f t="shared" si="34"/>
        <v>856-12</v>
      </c>
      <c r="M128" s="31" t="str">
        <f t="shared" si="35"/>
        <v>856-13</v>
      </c>
      <c r="N128" s="31" t="str">
        <f t="shared" si="36"/>
        <v>856-14</v>
      </c>
      <c r="O128" s="31" t="str">
        <f t="shared" si="37"/>
        <v>856-15</v>
      </c>
      <c r="P128" s="31" t="str">
        <f t="shared" si="38"/>
        <v>856-16</v>
      </c>
      <c r="Q128" s="31" t="str">
        <f t="shared" si="39"/>
        <v>856-17</v>
      </c>
      <c r="R128" s="31" t="str">
        <f t="shared" si="40"/>
        <v>856-18</v>
      </c>
      <c r="S128" s="31" t="str">
        <f t="shared" si="41"/>
        <v>856-19</v>
      </c>
      <c r="T128" s="31" t="e">
        <f>CONCATENATE(Y128,"-",#REF!)</f>
        <v>#REF!</v>
      </c>
      <c r="U128" s="31" t="e">
        <f>CONCATENATE(Y128,"-",#REF!)</f>
        <v>#REF!</v>
      </c>
      <c r="V128" s="31" t="str">
        <f t="shared" si="42"/>
        <v>856-24</v>
      </c>
      <c r="W128" s="415" t="s">
        <v>436</v>
      </c>
      <c r="X128" s="414" t="s">
        <v>522</v>
      </c>
      <c r="Y128" s="433">
        <v>856</v>
      </c>
      <c r="Z128" s="425">
        <v>10</v>
      </c>
      <c r="AA128" s="425">
        <v>2</v>
      </c>
      <c r="AB128" s="425"/>
      <c r="AC128" s="425">
        <v>2</v>
      </c>
      <c r="AD128" s="425">
        <v>2632</v>
      </c>
      <c r="AE128" s="425"/>
      <c r="AF128" s="425">
        <v>1</v>
      </c>
      <c r="AG128" s="425">
        <v>1</v>
      </c>
      <c r="AH128" s="425">
        <v>213</v>
      </c>
      <c r="AI128" s="425"/>
      <c r="AJ128" s="425"/>
      <c r="AK128" s="425"/>
      <c r="AL128" s="425"/>
      <c r="AM128" s="425">
        <v>2</v>
      </c>
      <c r="AN128" s="425">
        <v>9</v>
      </c>
      <c r="AO128" s="425">
        <v>4</v>
      </c>
      <c r="AP128" s="425">
        <v>226</v>
      </c>
      <c r="AQ128" s="425">
        <v>2</v>
      </c>
      <c r="AR128" s="425"/>
      <c r="AS128" s="425">
        <v>4</v>
      </c>
      <c r="AT128" s="425"/>
      <c r="AU128" s="425"/>
      <c r="AV128" s="425"/>
      <c r="AW128" s="425"/>
      <c r="AX128" s="425"/>
      <c r="AY128" s="425"/>
      <c r="AZ128" s="425">
        <v>5</v>
      </c>
      <c r="BA128" s="425"/>
      <c r="BB128" s="426"/>
      <c r="BC128" s="427">
        <v>3113</v>
      </c>
    </row>
    <row r="129" spans="1:55">
      <c r="A129" s="31" t="str">
        <f t="shared" si="23"/>
        <v>861-1</v>
      </c>
      <c r="B129" s="31" t="str">
        <f t="shared" si="24"/>
        <v>861-2</v>
      </c>
      <c r="C129" s="31" t="str">
        <f t="shared" si="25"/>
        <v>861-3</v>
      </c>
      <c r="D129" s="31" t="str">
        <f t="shared" si="26"/>
        <v>861-4</v>
      </c>
      <c r="E129" s="31" t="str">
        <f t="shared" si="27"/>
        <v>861-5</v>
      </c>
      <c r="F129" s="31" t="str">
        <f t="shared" si="28"/>
        <v>861-6</v>
      </c>
      <c r="G129" s="31" t="str">
        <f t="shared" si="29"/>
        <v>861-7</v>
      </c>
      <c r="H129" s="31" t="str">
        <f t="shared" si="30"/>
        <v>861-8</v>
      </c>
      <c r="I129" s="31" t="str">
        <f t="shared" si="31"/>
        <v>861-9</v>
      </c>
      <c r="J129" s="31" t="str">
        <f t="shared" si="32"/>
        <v>861-10</v>
      </c>
      <c r="K129" s="31" t="str">
        <f t="shared" si="33"/>
        <v>861-11</v>
      </c>
      <c r="L129" s="31" t="str">
        <f t="shared" si="34"/>
        <v>861-12</v>
      </c>
      <c r="M129" s="31" t="str">
        <f t="shared" si="35"/>
        <v>861-13</v>
      </c>
      <c r="N129" s="31" t="str">
        <f t="shared" si="36"/>
        <v>861-14</v>
      </c>
      <c r="O129" s="31" t="str">
        <f t="shared" si="37"/>
        <v>861-15</v>
      </c>
      <c r="P129" s="31" t="str">
        <f t="shared" si="38"/>
        <v>861-16</v>
      </c>
      <c r="Q129" s="31" t="str">
        <f t="shared" si="39"/>
        <v>861-17</v>
      </c>
      <c r="R129" s="31" t="str">
        <f t="shared" si="40"/>
        <v>861-18</v>
      </c>
      <c r="S129" s="31" t="str">
        <f t="shared" si="41"/>
        <v>861-19</v>
      </c>
      <c r="T129" s="31" t="e">
        <f>CONCATENATE(Y129,"-",#REF!)</f>
        <v>#REF!</v>
      </c>
      <c r="U129" s="31" t="e">
        <f>CONCATENATE(Y129,"-",#REF!)</f>
        <v>#REF!</v>
      </c>
      <c r="V129" s="31" t="str">
        <f t="shared" si="42"/>
        <v>861-24</v>
      </c>
      <c r="W129" s="571" t="s">
        <v>437</v>
      </c>
      <c r="X129" s="572" t="s">
        <v>522</v>
      </c>
      <c r="Y129" s="579">
        <v>861</v>
      </c>
      <c r="Z129" s="574"/>
      <c r="AA129" s="574">
        <v>2</v>
      </c>
      <c r="AB129" s="574"/>
      <c r="AC129" s="574">
        <v>1</v>
      </c>
      <c r="AD129" s="574">
        <v>5316</v>
      </c>
      <c r="AE129" s="574"/>
      <c r="AF129" s="574">
        <v>2</v>
      </c>
      <c r="AG129" s="574">
        <v>2</v>
      </c>
      <c r="AH129" s="574">
        <v>444</v>
      </c>
      <c r="AI129" s="574"/>
      <c r="AJ129" s="574">
        <v>1</v>
      </c>
      <c r="AK129" s="574"/>
      <c r="AL129" s="574"/>
      <c r="AM129" s="574"/>
      <c r="AN129" s="574">
        <v>7</v>
      </c>
      <c r="AO129" s="574">
        <v>19</v>
      </c>
      <c r="AP129" s="574">
        <v>2</v>
      </c>
      <c r="AQ129" s="574"/>
      <c r="AR129" s="574"/>
      <c r="AS129" s="574">
        <v>10</v>
      </c>
      <c r="AT129" s="574"/>
      <c r="AU129" s="574">
        <v>4</v>
      </c>
      <c r="AV129" s="574"/>
      <c r="AW129" s="574"/>
      <c r="AX129" s="574"/>
      <c r="AY129" s="574"/>
      <c r="AZ129" s="574">
        <v>4</v>
      </c>
      <c r="BA129" s="574"/>
      <c r="BB129" s="575"/>
      <c r="BC129" s="576">
        <v>5814</v>
      </c>
    </row>
    <row r="130" spans="1:55" s="32" customFormat="1" ht="20.100000000000001" customHeight="1">
      <c r="A130" s="32" t="str">
        <f t="shared" si="23"/>
        <v>-1</v>
      </c>
      <c r="B130" s="32" t="str">
        <f t="shared" si="24"/>
        <v>-2</v>
      </c>
      <c r="C130" s="32" t="str">
        <f t="shared" si="25"/>
        <v>-3</v>
      </c>
      <c r="D130" s="32" t="str">
        <f t="shared" si="26"/>
        <v>-4</v>
      </c>
      <c r="E130" s="32" t="str">
        <f t="shared" si="27"/>
        <v>-5</v>
      </c>
      <c r="F130" s="32" t="str">
        <f t="shared" si="28"/>
        <v>-6</v>
      </c>
      <c r="G130" s="32" t="str">
        <f t="shared" si="29"/>
        <v>-7</v>
      </c>
      <c r="H130" s="32" t="str">
        <f t="shared" si="30"/>
        <v>-8</v>
      </c>
      <c r="I130" s="32" t="str">
        <f t="shared" si="31"/>
        <v>-9</v>
      </c>
      <c r="J130" s="32" t="str">
        <f t="shared" si="32"/>
        <v>-10</v>
      </c>
      <c r="K130" s="32" t="str">
        <f t="shared" si="33"/>
        <v>-11</v>
      </c>
      <c r="L130" s="32" t="str">
        <f t="shared" si="34"/>
        <v>-12</v>
      </c>
      <c r="M130" s="32" t="str">
        <f t="shared" si="35"/>
        <v>-13</v>
      </c>
      <c r="N130" s="32" t="str">
        <f t="shared" si="36"/>
        <v>-14</v>
      </c>
      <c r="O130" s="32" t="str">
        <f t="shared" si="37"/>
        <v>-15</v>
      </c>
      <c r="P130" s="32" t="str">
        <f t="shared" si="38"/>
        <v>-16</v>
      </c>
      <c r="Q130" s="32" t="str">
        <f t="shared" si="39"/>
        <v>-17</v>
      </c>
      <c r="R130" s="32" t="str">
        <f t="shared" si="40"/>
        <v>-18</v>
      </c>
      <c r="S130" s="32" t="str">
        <f t="shared" si="41"/>
        <v>-19</v>
      </c>
      <c r="T130" s="32" t="e">
        <f>CONCATENATE(Y130,"-",#REF!)</f>
        <v>#REF!</v>
      </c>
      <c r="U130" s="32" t="e">
        <f>CONCATENATE(Y130,"-",#REF!)</f>
        <v>#REF!</v>
      </c>
      <c r="V130" s="32" t="str">
        <f t="shared" si="42"/>
        <v>-24</v>
      </c>
      <c r="W130" s="1038" t="s">
        <v>720</v>
      </c>
      <c r="X130" s="1038"/>
      <c r="Y130" s="94"/>
      <c r="Z130" s="334">
        <v>3317</v>
      </c>
      <c r="AA130" s="334">
        <v>5988</v>
      </c>
      <c r="AB130" s="334">
        <v>4</v>
      </c>
      <c r="AC130" s="334">
        <v>189</v>
      </c>
      <c r="AD130" s="334">
        <v>672410</v>
      </c>
      <c r="AE130" s="334">
        <v>68</v>
      </c>
      <c r="AF130" s="334">
        <v>461</v>
      </c>
      <c r="AG130" s="334">
        <v>1517</v>
      </c>
      <c r="AH130" s="334">
        <v>192467</v>
      </c>
      <c r="AI130" s="334">
        <v>579</v>
      </c>
      <c r="AJ130" s="334">
        <v>457</v>
      </c>
      <c r="AK130" s="334">
        <v>11</v>
      </c>
      <c r="AL130" s="334">
        <v>170</v>
      </c>
      <c r="AM130" s="334">
        <v>841</v>
      </c>
      <c r="AN130" s="334">
        <v>426</v>
      </c>
      <c r="AO130" s="334">
        <v>1554</v>
      </c>
      <c r="AP130" s="334">
        <v>785</v>
      </c>
      <c r="AQ130" s="334">
        <v>49</v>
      </c>
      <c r="AR130" s="334">
        <v>20</v>
      </c>
      <c r="AS130" s="334">
        <v>2856</v>
      </c>
      <c r="AT130" s="334">
        <v>2627</v>
      </c>
      <c r="AU130" s="334">
        <v>907</v>
      </c>
      <c r="AV130" s="334">
        <v>50</v>
      </c>
      <c r="AW130" s="334">
        <v>128</v>
      </c>
      <c r="AX130" s="334"/>
      <c r="AY130" s="334">
        <v>7820</v>
      </c>
      <c r="AZ130" s="334">
        <v>5713</v>
      </c>
      <c r="BA130" s="334">
        <v>11</v>
      </c>
      <c r="BB130" s="334"/>
      <c r="BC130" s="95">
        <v>901425</v>
      </c>
    </row>
    <row r="131" spans="1:55">
      <c r="A131" s="31" t="str">
        <f t="shared" si="23"/>
        <v>1-1</v>
      </c>
      <c r="B131" s="31" t="str">
        <f t="shared" si="24"/>
        <v>1-2</v>
      </c>
      <c r="C131" s="31" t="str">
        <f t="shared" si="25"/>
        <v>1-3</v>
      </c>
      <c r="D131" s="31" t="str">
        <f t="shared" si="26"/>
        <v>1-4</v>
      </c>
      <c r="E131" s="31" t="str">
        <f t="shared" si="27"/>
        <v>1-5</v>
      </c>
      <c r="F131" s="31" t="str">
        <f t="shared" si="28"/>
        <v>1-6</v>
      </c>
      <c r="G131" s="31" t="str">
        <f t="shared" si="29"/>
        <v>1-7</v>
      </c>
      <c r="H131" s="31" t="str">
        <f t="shared" si="30"/>
        <v>1-8</v>
      </c>
      <c r="I131" s="31" t="str">
        <f t="shared" si="31"/>
        <v>1-9</v>
      </c>
      <c r="J131" s="31" t="str">
        <f t="shared" si="32"/>
        <v>1-10</v>
      </c>
      <c r="K131" s="31" t="str">
        <f t="shared" si="33"/>
        <v>1-11</v>
      </c>
      <c r="L131" s="31" t="str">
        <f t="shared" si="34"/>
        <v>1-12</v>
      </c>
      <c r="M131" s="31" t="str">
        <f t="shared" si="35"/>
        <v>1-13</v>
      </c>
      <c r="N131" s="31" t="str">
        <f t="shared" si="36"/>
        <v>1-14</v>
      </c>
      <c r="O131" s="31" t="str">
        <f t="shared" si="37"/>
        <v>1-15</v>
      </c>
      <c r="P131" s="31" t="str">
        <f t="shared" si="38"/>
        <v>1-16</v>
      </c>
      <c r="Q131" s="31" t="str">
        <f t="shared" si="39"/>
        <v>1-17</v>
      </c>
      <c r="R131" s="31" t="str">
        <f t="shared" si="40"/>
        <v>1-18</v>
      </c>
      <c r="S131" s="31" t="str">
        <f t="shared" si="41"/>
        <v>1-19</v>
      </c>
      <c r="T131" s="31" t="e">
        <f>CONCATENATE(Y131,"-",#REF!)</f>
        <v>#REF!</v>
      </c>
      <c r="U131" s="31" t="e">
        <f>CONCATENATE(Y131,"-",#REF!)</f>
        <v>#REF!</v>
      </c>
      <c r="V131" s="31" t="str">
        <f t="shared" si="42"/>
        <v>1-24</v>
      </c>
      <c r="W131" s="581" t="s">
        <v>295</v>
      </c>
      <c r="X131" s="581" t="s">
        <v>686</v>
      </c>
      <c r="Y131" s="582">
        <v>1</v>
      </c>
      <c r="Z131" s="583">
        <v>2394</v>
      </c>
      <c r="AA131" s="583">
        <v>4418</v>
      </c>
      <c r="AB131" s="583"/>
      <c r="AC131" s="583">
        <v>3</v>
      </c>
      <c r="AD131" s="583">
        <v>491016</v>
      </c>
      <c r="AE131" s="583">
        <v>25</v>
      </c>
      <c r="AF131" s="583">
        <v>6</v>
      </c>
      <c r="AG131" s="583">
        <v>1339</v>
      </c>
      <c r="AH131" s="583">
        <v>149765</v>
      </c>
      <c r="AI131" s="583">
        <v>360</v>
      </c>
      <c r="AJ131" s="583">
        <v>330</v>
      </c>
      <c r="AK131" s="583"/>
      <c r="AL131" s="583"/>
      <c r="AM131" s="583">
        <v>560</v>
      </c>
      <c r="AN131" s="583">
        <v>27</v>
      </c>
      <c r="AO131" s="583">
        <v>966</v>
      </c>
      <c r="AP131" s="583">
        <v>699</v>
      </c>
      <c r="AQ131" s="583">
        <v>22</v>
      </c>
      <c r="AR131" s="583">
        <v>3</v>
      </c>
      <c r="AS131" s="583">
        <v>2075</v>
      </c>
      <c r="AT131" s="583">
        <v>2241</v>
      </c>
      <c r="AU131" s="583">
        <v>712</v>
      </c>
      <c r="AV131" s="583">
        <v>43</v>
      </c>
      <c r="AW131" s="583">
        <v>119</v>
      </c>
      <c r="AX131" s="583"/>
      <c r="AY131" s="583">
        <v>6291</v>
      </c>
      <c r="AZ131" s="583">
        <v>4636</v>
      </c>
      <c r="BA131" s="583">
        <v>7</v>
      </c>
      <c r="BB131" s="584"/>
      <c r="BC131" s="585">
        <v>668057</v>
      </c>
    </row>
    <row r="132" spans="1:55">
      <c r="A132" s="31" t="str">
        <f t="shared" si="23"/>
        <v>79-1</v>
      </c>
      <c r="B132" s="31" t="str">
        <f t="shared" si="24"/>
        <v>79-2</v>
      </c>
      <c r="C132" s="31" t="str">
        <f t="shared" si="25"/>
        <v>79-3</v>
      </c>
      <c r="D132" s="31" t="str">
        <f t="shared" si="26"/>
        <v>79-4</v>
      </c>
      <c r="E132" s="31" t="str">
        <f t="shared" si="27"/>
        <v>79-5</v>
      </c>
      <c r="F132" s="31" t="str">
        <f t="shared" si="28"/>
        <v>79-6</v>
      </c>
      <c r="G132" s="31" t="str">
        <f t="shared" si="29"/>
        <v>79-7</v>
      </c>
      <c r="H132" s="31" t="str">
        <f t="shared" si="30"/>
        <v>79-8</v>
      </c>
      <c r="I132" s="31" t="str">
        <f t="shared" si="31"/>
        <v>79-9</v>
      </c>
      <c r="J132" s="31" t="str">
        <f t="shared" si="32"/>
        <v>79-10</v>
      </c>
      <c r="K132" s="31" t="str">
        <f t="shared" si="33"/>
        <v>79-11</v>
      </c>
      <c r="L132" s="31" t="str">
        <f t="shared" si="34"/>
        <v>79-12</v>
      </c>
      <c r="M132" s="31" t="str">
        <f t="shared" si="35"/>
        <v>79-13</v>
      </c>
      <c r="N132" s="31" t="str">
        <f t="shared" si="36"/>
        <v>79-14</v>
      </c>
      <c r="O132" s="31" t="str">
        <f t="shared" si="37"/>
        <v>79-15</v>
      </c>
      <c r="P132" s="31" t="str">
        <f t="shared" si="38"/>
        <v>79-16</v>
      </c>
      <c r="Q132" s="31" t="str">
        <f t="shared" si="39"/>
        <v>79-17</v>
      </c>
      <c r="R132" s="31" t="str">
        <f t="shared" si="40"/>
        <v>79-18</v>
      </c>
      <c r="S132" s="31" t="str">
        <f t="shared" si="41"/>
        <v>79-19</v>
      </c>
      <c r="T132" s="31" t="e">
        <f>CONCATENATE(Y132,"-",#REF!)</f>
        <v>#REF!</v>
      </c>
      <c r="U132" s="31" t="e">
        <f>CONCATENATE(Y132,"-",#REF!)</f>
        <v>#REF!</v>
      </c>
      <c r="V132" s="31" t="str">
        <f t="shared" si="42"/>
        <v>79-24</v>
      </c>
      <c r="W132" s="415" t="s">
        <v>324</v>
      </c>
      <c r="X132" s="414" t="s">
        <v>686</v>
      </c>
      <c r="Y132" s="430">
        <v>79</v>
      </c>
      <c r="Z132" s="425">
        <v>12</v>
      </c>
      <c r="AA132" s="425">
        <v>71</v>
      </c>
      <c r="AB132" s="425">
        <v>1</v>
      </c>
      <c r="AC132" s="425">
        <v>98</v>
      </c>
      <c r="AD132" s="425">
        <v>15030</v>
      </c>
      <c r="AE132" s="425">
        <v>3</v>
      </c>
      <c r="AF132" s="425">
        <v>176</v>
      </c>
      <c r="AG132" s="425">
        <v>6</v>
      </c>
      <c r="AH132" s="425">
        <v>2697</v>
      </c>
      <c r="AI132" s="425">
        <v>2</v>
      </c>
      <c r="AJ132" s="425">
        <v>3</v>
      </c>
      <c r="AK132" s="425"/>
      <c r="AL132" s="425"/>
      <c r="AM132" s="425">
        <v>27</v>
      </c>
      <c r="AN132" s="425">
        <v>74</v>
      </c>
      <c r="AO132" s="425">
        <v>24</v>
      </c>
      <c r="AP132" s="425"/>
      <c r="AQ132" s="425">
        <v>1</v>
      </c>
      <c r="AR132" s="425">
        <v>1</v>
      </c>
      <c r="AS132" s="425">
        <v>30</v>
      </c>
      <c r="AT132" s="425">
        <v>24</v>
      </c>
      <c r="AU132" s="425">
        <v>14</v>
      </c>
      <c r="AV132" s="425"/>
      <c r="AW132" s="425"/>
      <c r="AX132" s="425"/>
      <c r="AY132" s="425">
        <v>25</v>
      </c>
      <c r="AZ132" s="425">
        <v>52</v>
      </c>
      <c r="BA132" s="425"/>
      <c r="BB132" s="426"/>
      <c r="BC132" s="427">
        <v>18371</v>
      </c>
    </row>
    <row r="133" spans="1:55">
      <c r="A133" s="31" t="str">
        <f t="shared" si="23"/>
        <v>88-1</v>
      </c>
      <c r="B133" s="31" t="str">
        <f t="shared" si="24"/>
        <v>88-2</v>
      </c>
      <c r="C133" s="31" t="str">
        <f t="shared" si="25"/>
        <v>88-3</v>
      </c>
      <c r="D133" s="31" t="str">
        <f t="shared" si="26"/>
        <v>88-4</v>
      </c>
      <c r="E133" s="31" t="str">
        <f t="shared" si="27"/>
        <v>88-5</v>
      </c>
      <c r="F133" s="31" t="str">
        <f t="shared" si="28"/>
        <v>88-6</v>
      </c>
      <c r="G133" s="31" t="str">
        <f t="shared" si="29"/>
        <v>88-7</v>
      </c>
      <c r="H133" s="31" t="str">
        <f t="shared" si="30"/>
        <v>88-8</v>
      </c>
      <c r="I133" s="31" t="str">
        <f t="shared" si="31"/>
        <v>88-9</v>
      </c>
      <c r="J133" s="31" t="str">
        <f t="shared" si="32"/>
        <v>88-10</v>
      </c>
      <c r="K133" s="31" t="str">
        <f t="shared" si="33"/>
        <v>88-11</v>
      </c>
      <c r="L133" s="31" t="str">
        <f t="shared" si="34"/>
        <v>88-12</v>
      </c>
      <c r="M133" s="31" t="str">
        <f t="shared" si="35"/>
        <v>88-13</v>
      </c>
      <c r="N133" s="31" t="str">
        <f t="shared" si="36"/>
        <v>88-14</v>
      </c>
      <c r="O133" s="31" t="str">
        <f t="shared" si="37"/>
        <v>88-15</v>
      </c>
      <c r="P133" s="31" t="str">
        <f t="shared" si="38"/>
        <v>88-16</v>
      </c>
      <c r="Q133" s="31" t="str">
        <f t="shared" si="39"/>
        <v>88-17</v>
      </c>
      <c r="R133" s="31" t="str">
        <f t="shared" si="40"/>
        <v>88-18</v>
      </c>
      <c r="S133" s="31" t="str">
        <f t="shared" si="41"/>
        <v>88-19</v>
      </c>
      <c r="T133" s="31" t="e">
        <f>CONCATENATE(Y133,"-",#REF!)</f>
        <v>#REF!</v>
      </c>
      <c r="U133" s="31" t="e">
        <f>CONCATENATE(Y133,"-",#REF!)</f>
        <v>#REF!</v>
      </c>
      <c r="V133" s="31" t="str">
        <f t="shared" si="42"/>
        <v>88-24</v>
      </c>
      <c r="W133" s="415" t="s">
        <v>325</v>
      </c>
      <c r="X133" s="414" t="s">
        <v>686</v>
      </c>
      <c r="Y133" s="430">
        <v>88</v>
      </c>
      <c r="Z133" s="425">
        <v>109</v>
      </c>
      <c r="AA133" s="425">
        <v>412</v>
      </c>
      <c r="AB133" s="425"/>
      <c r="AC133" s="425">
        <v>1</v>
      </c>
      <c r="AD133" s="425">
        <v>68597</v>
      </c>
      <c r="AE133" s="425">
        <v>6</v>
      </c>
      <c r="AF133" s="425"/>
      <c r="AG133" s="425">
        <v>111</v>
      </c>
      <c r="AH133" s="425">
        <v>24223</v>
      </c>
      <c r="AI133" s="425">
        <v>57</v>
      </c>
      <c r="AJ133" s="425">
        <v>43</v>
      </c>
      <c r="AK133" s="425"/>
      <c r="AL133" s="425"/>
      <c r="AM133" s="425">
        <v>28</v>
      </c>
      <c r="AN133" s="425">
        <v>3</v>
      </c>
      <c r="AO133" s="425">
        <v>36</v>
      </c>
      <c r="AP133" s="425">
        <v>27</v>
      </c>
      <c r="AQ133" s="425">
        <v>2</v>
      </c>
      <c r="AR133" s="425"/>
      <c r="AS133" s="425">
        <v>281</v>
      </c>
      <c r="AT133" s="425">
        <v>182</v>
      </c>
      <c r="AU133" s="425">
        <v>22</v>
      </c>
      <c r="AV133" s="425"/>
      <c r="AW133" s="425">
        <v>2</v>
      </c>
      <c r="AX133" s="425"/>
      <c r="AY133" s="425">
        <v>956</v>
      </c>
      <c r="AZ133" s="425">
        <v>364</v>
      </c>
      <c r="BA133" s="425"/>
      <c r="BB133" s="426"/>
      <c r="BC133" s="427">
        <v>95462</v>
      </c>
    </row>
    <row r="134" spans="1:55">
      <c r="A134" s="31" t="str">
        <f t="shared" si="23"/>
        <v>129-1</v>
      </c>
      <c r="B134" s="31" t="str">
        <f t="shared" si="24"/>
        <v>129-2</v>
      </c>
      <c r="C134" s="31" t="str">
        <f t="shared" si="25"/>
        <v>129-3</v>
      </c>
      <c r="D134" s="31" t="str">
        <f t="shared" si="26"/>
        <v>129-4</v>
      </c>
      <c r="E134" s="31" t="str">
        <f t="shared" si="27"/>
        <v>129-5</v>
      </c>
      <c r="F134" s="31" t="str">
        <f t="shared" si="28"/>
        <v>129-6</v>
      </c>
      <c r="G134" s="31" t="str">
        <f t="shared" si="29"/>
        <v>129-7</v>
      </c>
      <c r="H134" s="31" t="str">
        <f t="shared" si="30"/>
        <v>129-8</v>
      </c>
      <c r="I134" s="31" t="str">
        <f t="shared" si="31"/>
        <v>129-9</v>
      </c>
      <c r="J134" s="31" t="str">
        <f t="shared" si="32"/>
        <v>129-10</v>
      </c>
      <c r="K134" s="31" t="str">
        <f t="shared" si="33"/>
        <v>129-11</v>
      </c>
      <c r="L134" s="31" t="str">
        <f t="shared" si="34"/>
        <v>129-12</v>
      </c>
      <c r="M134" s="31" t="str">
        <f t="shared" si="35"/>
        <v>129-13</v>
      </c>
      <c r="N134" s="31" t="str">
        <f t="shared" si="36"/>
        <v>129-14</v>
      </c>
      <c r="O134" s="31" t="str">
        <f t="shared" si="37"/>
        <v>129-15</v>
      </c>
      <c r="P134" s="31" t="str">
        <f t="shared" si="38"/>
        <v>129-16</v>
      </c>
      <c r="Q134" s="31" t="str">
        <f t="shared" si="39"/>
        <v>129-17</v>
      </c>
      <c r="R134" s="31" t="str">
        <f t="shared" si="40"/>
        <v>129-18</v>
      </c>
      <c r="S134" s="31" t="str">
        <f t="shared" si="41"/>
        <v>129-19</v>
      </c>
      <c r="T134" s="31" t="e">
        <f>CONCATENATE(Y134,"-",#REF!)</f>
        <v>#REF!</v>
      </c>
      <c r="U134" s="31" t="e">
        <f>CONCATENATE(Y134,"-",#REF!)</f>
        <v>#REF!</v>
      </c>
      <c r="V134" s="31" t="str">
        <f t="shared" si="42"/>
        <v>129-24</v>
      </c>
      <c r="W134" s="415" t="s">
        <v>340</v>
      </c>
      <c r="X134" s="414" t="s">
        <v>686</v>
      </c>
      <c r="Y134" s="430">
        <v>129</v>
      </c>
      <c r="Z134" s="425">
        <v>24</v>
      </c>
      <c r="AA134" s="425">
        <v>139</v>
      </c>
      <c r="AB134" s="425"/>
      <c r="AC134" s="425">
        <v>3</v>
      </c>
      <c r="AD134" s="425">
        <v>13378</v>
      </c>
      <c r="AE134" s="425">
        <v>2</v>
      </c>
      <c r="AF134" s="425">
        <v>5</v>
      </c>
      <c r="AG134" s="425">
        <v>2</v>
      </c>
      <c r="AH134" s="425">
        <v>1434</v>
      </c>
      <c r="AI134" s="425">
        <v>16</v>
      </c>
      <c r="AJ134" s="425">
        <v>8</v>
      </c>
      <c r="AK134" s="425"/>
      <c r="AL134" s="425"/>
      <c r="AM134" s="425">
        <v>23</v>
      </c>
      <c r="AN134" s="425">
        <v>16</v>
      </c>
      <c r="AO134" s="425">
        <v>20</v>
      </c>
      <c r="AP134" s="425">
        <v>3</v>
      </c>
      <c r="AQ134" s="425"/>
      <c r="AR134" s="425">
        <v>1</v>
      </c>
      <c r="AS134" s="425">
        <v>28</v>
      </c>
      <c r="AT134" s="425">
        <v>25</v>
      </c>
      <c r="AU134" s="425">
        <v>31</v>
      </c>
      <c r="AV134" s="425">
        <v>1</v>
      </c>
      <c r="AW134" s="425"/>
      <c r="AX134" s="425"/>
      <c r="AY134" s="425">
        <v>62</v>
      </c>
      <c r="AZ134" s="425">
        <v>112</v>
      </c>
      <c r="BA134" s="425">
        <v>4</v>
      </c>
      <c r="BB134" s="426"/>
      <c r="BC134" s="427">
        <v>15337</v>
      </c>
    </row>
    <row r="135" spans="1:55">
      <c r="A135" s="31" t="str">
        <f t="shared" si="23"/>
        <v>212-1</v>
      </c>
      <c r="B135" s="31" t="str">
        <f t="shared" si="24"/>
        <v>212-2</v>
      </c>
      <c r="C135" s="31" t="str">
        <f t="shared" si="25"/>
        <v>212-3</v>
      </c>
      <c r="D135" s="31" t="str">
        <f t="shared" si="26"/>
        <v>212-4</v>
      </c>
      <c r="E135" s="31" t="str">
        <f t="shared" si="27"/>
        <v>212-5</v>
      </c>
      <c r="F135" s="31" t="str">
        <f t="shared" si="28"/>
        <v>212-6</v>
      </c>
      <c r="G135" s="31" t="str">
        <f t="shared" si="29"/>
        <v>212-7</v>
      </c>
      <c r="H135" s="31" t="str">
        <f t="shared" si="30"/>
        <v>212-8</v>
      </c>
      <c r="I135" s="31" t="str">
        <f t="shared" si="31"/>
        <v>212-9</v>
      </c>
      <c r="J135" s="31" t="str">
        <f t="shared" si="32"/>
        <v>212-10</v>
      </c>
      <c r="K135" s="31" t="str">
        <f t="shared" si="33"/>
        <v>212-11</v>
      </c>
      <c r="L135" s="31" t="str">
        <f t="shared" si="34"/>
        <v>212-12</v>
      </c>
      <c r="M135" s="31" t="str">
        <f t="shared" si="35"/>
        <v>212-13</v>
      </c>
      <c r="N135" s="31" t="str">
        <f t="shared" si="36"/>
        <v>212-14</v>
      </c>
      <c r="O135" s="31" t="str">
        <f t="shared" si="37"/>
        <v>212-15</v>
      </c>
      <c r="P135" s="31" t="str">
        <f t="shared" si="38"/>
        <v>212-16</v>
      </c>
      <c r="Q135" s="31" t="str">
        <f t="shared" si="39"/>
        <v>212-17</v>
      </c>
      <c r="R135" s="31" t="str">
        <f t="shared" si="40"/>
        <v>212-18</v>
      </c>
      <c r="S135" s="31" t="str">
        <f t="shared" si="41"/>
        <v>212-19</v>
      </c>
      <c r="T135" s="31" t="e">
        <f>CONCATENATE(Y135,"-",#REF!)</f>
        <v>#REF!</v>
      </c>
      <c r="U135" s="31" t="e">
        <f>CONCATENATE(Y135,"-",#REF!)</f>
        <v>#REF!</v>
      </c>
      <c r="V135" s="31" t="str">
        <f t="shared" si="42"/>
        <v>212-24</v>
      </c>
      <c r="W135" s="415" t="s">
        <v>365</v>
      </c>
      <c r="X135" s="414" t="s">
        <v>686</v>
      </c>
      <c r="Y135" s="430">
        <v>212</v>
      </c>
      <c r="Z135" s="425">
        <v>135</v>
      </c>
      <c r="AA135" s="425">
        <v>109</v>
      </c>
      <c r="AB135" s="425"/>
      <c r="AC135" s="425">
        <v>20</v>
      </c>
      <c r="AD135" s="425">
        <v>14032</v>
      </c>
      <c r="AE135" s="425">
        <v>1</v>
      </c>
      <c r="AF135" s="425">
        <v>75</v>
      </c>
      <c r="AG135" s="425">
        <v>12</v>
      </c>
      <c r="AH135" s="425">
        <v>2078</v>
      </c>
      <c r="AI135" s="425">
        <v>27</v>
      </c>
      <c r="AJ135" s="425">
        <v>2</v>
      </c>
      <c r="AK135" s="425">
        <v>4</v>
      </c>
      <c r="AL135" s="425">
        <v>1</v>
      </c>
      <c r="AM135" s="425">
        <v>3</v>
      </c>
      <c r="AN135" s="425">
        <v>66</v>
      </c>
      <c r="AO135" s="425">
        <v>37</v>
      </c>
      <c r="AP135" s="425">
        <v>2</v>
      </c>
      <c r="AQ135" s="425">
        <v>1</v>
      </c>
      <c r="AR135" s="425">
        <v>2</v>
      </c>
      <c r="AS135" s="425">
        <v>32</v>
      </c>
      <c r="AT135" s="425">
        <v>34</v>
      </c>
      <c r="AU135" s="425">
        <v>18</v>
      </c>
      <c r="AV135" s="425">
        <v>2</v>
      </c>
      <c r="AW135" s="425"/>
      <c r="AX135" s="425"/>
      <c r="AY135" s="425">
        <v>55</v>
      </c>
      <c r="AZ135" s="425">
        <v>109</v>
      </c>
      <c r="BA135" s="425"/>
      <c r="BB135" s="426"/>
      <c r="BC135" s="427">
        <v>16857</v>
      </c>
    </row>
    <row r="136" spans="1:55">
      <c r="A136" s="31" t="str">
        <f t="shared" si="23"/>
        <v>266-1</v>
      </c>
      <c r="B136" s="31" t="str">
        <f t="shared" si="24"/>
        <v>266-2</v>
      </c>
      <c r="C136" s="31" t="str">
        <f t="shared" si="25"/>
        <v>266-3</v>
      </c>
      <c r="D136" s="31" t="str">
        <f t="shared" si="26"/>
        <v>266-4</v>
      </c>
      <c r="E136" s="31" t="str">
        <f t="shared" si="27"/>
        <v>266-5</v>
      </c>
      <c r="F136" s="31" t="str">
        <f t="shared" si="28"/>
        <v>266-6</v>
      </c>
      <c r="G136" s="31" t="str">
        <f t="shared" si="29"/>
        <v>266-7</v>
      </c>
      <c r="H136" s="31" t="str">
        <f t="shared" si="30"/>
        <v>266-8</v>
      </c>
      <c r="I136" s="31" t="str">
        <f t="shared" si="31"/>
        <v>266-9</v>
      </c>
      <c r="J136" s="31" t="str">
        <f t="shared" si="32"/>
        <v>266-10</v>
      </c>
      <c r="K136" s="31" t="str">
        <f t="shared" si="33"/>
        <v>266-11</v>
      </c>
      <c r="L136" s="31" t="str">
        <f t="shared" si="34"/>
        <v>266-12</v>
      </c>
      <c r="M136" s="31" t="str">
        <f t="shared" si="35"/>
        <v>266-13</v>
      </c>
      <c r="N136" s="31" t="str">
        <f t="shared" si="36"/>
        <v>266-14</v>
      </c>
      <c r="O136" s="31" t="str">
        <f t="shared" si="37"/>
        <v>266-15</v>
      </c>
      <c r="P136" s="31" t="str">
        <f t="shared" si="38"/>
        <v>266-16</v>
      </c>
      <c r="Q136" s="31" t="str">
        <f t="shared" si="39"/>
        <v>266-17</v>
      </c>
      <c r="R136" s="31" t="str">
        <f t="shared" si="40"/>
        <v>266-18</v>
      </c>
      <c r="S136" s="31" t="str">
        <f t="shared" si="41"/>
        <v>266-19</v>
      </c>
      <c r="T136" s="31" t="e">
        <f>CONCATENATE(Y136,"-",#REF!)</f>
        <v>#REF!</v>
      </c>
      <c r="U136" s="31" t="e">
        <f>CONCATENATE(Y136,"-",#REF!)</f>
        <v>#REF!</v>
      </c>
      <c r="V136" s="31" t="str">
        <f t="shared" si="42"/>
        <v>266-24</v>
      </c>
      <c r="W136" s="415" t="s">
        <v>372</v>
      </c>
      <c r="X136" s="414" t="s">
        <v>686</v>
      </c>
      <c r="Y136" s="430">
        <v>266</v>
      </c>
      <c r="Z136" s="425">
        <v>260</v>
      </c>
      <c r="AA136" s="425">
        <v>99</v>
      </c>
      <c r="AB136" s="425"/>
      <c r="AC136" s="425"/>
      <c r="AD136" s="425">
        <v>12111</v>
      </c>
      <c r="AE136" s="425">
        <v>28</v>
      </c>
      <c r="AF136" s="425">
        <v>1</v>
      </c>
      <c r="AG136" s="425">
        <v>9</v>
      </c>
      <c r="AH136" s="425">
        <v>1929</v>
      </c>
      <c r="AI136" s="425">
        <v>42</v>
      </c>
      <c r="AJ136" s="425">
        <v>10</v>
      </c>
      <c r="AK136" s="425"/>
      <c r="AL136" s="425">
        <v>63</v>
      </c>
      <c r="AM136" s="425">
        <v>51</v>
      </c>
      <c r="AN136" s="425">
        <v>7</v>
      </c>
      <c r="AO136" s="425">
        <v>172</v>
      </c>
      <c r="AP136" s="425">
        <v>14</v>
      </c>
      <c r="AQ136" s="425">
        <v>8</v>
      </c>
      <c r="AR136" s="425">
        <v>2</v>
      </c>
      <c r="AS136" s="425">
        <v>48</v>
      </c>
      <c r="AT136" s="425">
        <v>1</v>
      </c>
      <c r="AU136" s="425">
        <v>78</v>
      </c>
      <c r="AV136" s="425"/>
      <c r="AW136" s="425"/>
      <c r="AX136" s="425"/>
      <c r="AY136" s="425">
        <v>156</v>
      </c>
      <c r="AZ136" s="425">
        <v>98</v>
      </c>
      <c r="BA136" s="425"/>
      <c r="BB136" s="426"/>
      <c r="BC136" s="427">
        <v>15187</v>
      </c>
    </row>
    <row r="137" spans="1:55">
      <c r="A137" s="31" t="str">
        <f>CONCATENATE(Y137,"-",$Z$5)</f>
        <v>308-1</v>
      </c>
      <c r="B137" s="31" t="str">
        <f>CONCATENATE(Y137,"-",$AA$5)</f>
        <v>308-2</v>
      </c>
      <c r="C137" s="31" t="str">
        <f>CONCATENATE(Y137,"-",$AB$5)</f>
        <v>308-3</v>
      </c>
      <c r="D137" s="31" t="str">
        <f>CONCATENATE(Y137,"-",$AC$5)</f>
        <v>308-4</v>
      </c>
      <c r="E137" s="31" t="str">
        <f>CONCATENATE(Y137,"-",$AD$5)</f>
        <v>308-5</v>
      </c>
      <c r="F137" s="31" t="str">
        <f>CONCATENATE(Y137,"-",$AE$5)</f>
        <v>308-6</v>
      </c>
      <c r="G137" s="31" t="str">
        <f>CONCATENATE(Y137,"-",$AF$5)</f>
        <v>308-7</v>
      </c>
      <c r="H137" s="31" t="str">
        <f>CONCATENATE(Y137,"-",$AG$5)</f>
        <v>308-8</v>
      </c>
      <c r="I137" s="31" t="str">
        <f>CONCATENATE(Y137,"-",$AH$5)</f>
        <v>308-9</v>
      </c>
      <c r="J137" s="31" t="str">
        <f>CONCATENATE(Y137,"-",$AI$5)</f>
        <v>308-10</v>
      </c>
      <c r="K137" s="31" t="str">
        <f>CONCATENATE(Y137,"-",$AJ$5)</f>
        <v>308-11</v>
      </c>
      <c r="L137" s="31" t="str">
        <f>CONCATENATE(Y137,"-",$AK$5)</f>
        <v>308-12</v>
      </c>
      <c r="M137" s="31" t="str">
        <f>CONCATENATE(Y137,"-",$AL$5)</f>
        <v>308-13</v>
      </c>
      <c r="N137" s="31" t="str">
        <f>CONCATENATE(Y137,"-",$AM$5)</f>
        <v>308-14</v>
      </c>
      <c r="O137" s="31" t="str">
        <f>CONCATENATE(Y137,"-",$AN$5)</f>
        <v>308-15</v>
      </c>
      <c r="P137" s="31" t="str">
        <f>CONCATENATE(Y137,"-",$AO$5)</f>
        <v>308-16</v>
      </c>
      <c r="Q137" s="31" t="str">
        <f>CONCATENATE(Y137,"-",$AP$5)</f>
        <v>308-17</v>
      </c>
      <c r="R137" s="31" t="str">
        <f>CONCATENATE(Y137,"-",$AQ$5)</f>
        <v>308-18</v>
      </c>
      <c r="S137" s="31" t="str">
        <f>CONCATENATE(Y137,"-",$AR$5)</f>
        <v>308-19</v>
      </c>
      <c r="T137" s="31" t="e">
        <f>CONCATENATE(Y137,"-",#REF!)</f>
        <v>#REF!</v>
      </c>
      <c r="U137" s="31" t="e">
        <f>CONCATENATE(Y137,"-",#REF!)</f>
        <v>#REF!</v>
      </c>
      <c r="V137" s="31" t="str">
        <f t="shared" si="42"/>
        <v>308-24</v>
      </c>
      <c r="W137" s="415" t="s">
        <v>379</v>
      </c>
      <c r="X137" s="414" t="s">
        <v>686</v>
      </c>
      <c r="Y137" s="430">
        <v>308</v>
      </c>
      <c r="Z137" s="425">
        <v>66</v>
      </c>
      <c r="AA137" s="425">
        <v>413</v>
      </c>
      <c r="AB137" s="425"/>
      <c r="AC137" s="425">
        <v>27</v>
      </c>
      <c r="AD137" s="425">
        <v>11768</v>
      </c>
      <c r="AE137" s="425"/>
      <c r="AF137" s="425">
        <v>69</v>
      </c>
      <c r="AG137" s="425">
        <v>6</v>
      </c>
      <c r="AH137" s="425">
        <v>1314</v>
      </c>
      <c r="AI137" s="425">
        <v>22</v>
      </c>
      <c r="AJ137" s="425"/>
      <c r="AK137" s="425"/>
      <c r="AL137" s="425"/>
      <c r="AM137" s="425">
        <v>7</v>
      </c>
      <c r="AN137" s="425">
        <v>30</v>
      </c>
      <c r="AO137" s="425">
        <v>141</v>
      </c>
      <c r="AP137" s="425">
        <v>6</v>
      </c>
      <c r="AQ137" s="425"/>
      <c r="AR137" s="425">
        <v>1</v>
      </c>
      <c r="AS137" s="425">
        <v>14</v>
      </c>
      <c r="AT137" s="425">
        <v>12</v>
      </c>
      <c r="AU137" s="425">
        <v>10</v>
      </c>
      <c r="AV137" s="425"/>
      <c r="AW137" s="425"/>
      <c r="AX137" s="425"/>
      <c r="AY137" s="425">
        <v>24</v>
      </c>
      <c r="AZ137" s="425">
        <v>35</v>
      </c>
      <c r="BA137" s="425"/>
      <c r="BB137" s="426"/>
      <c r="BC137" s="427">
        <v>13965</v>
      </c>
    </row>
    <row r="138" spans="1:55">
      <c r="A138" s="31" t="str">
        <f>CONCATENATE(Y138,"-",$Z$5)</f>
        <v>360-1</v>
      </c>
      <c r="B138" s="31" t="str">
        <f>CONCATENATE(Y138,"-",$AA$5)</f>
        <v>360-2</v>
      </c>
      <c r="C138" s="31" t="str">
        <f>CONCATENATE(Y138,"-",$AB$5)</f>
        <v>360-3</v>
      </c>
      <c r="D138" s="31" t="str">
        <f>CONCATENATE(Y138,"-",$AC$5)</f>
        <v>360-4</v>
      </c>
      <c r="E138" s="31" t="str">
        <f>CONCATENATE(Y138,"-",$AD$5)</f>
        <v>360-5</v>
      </c>
      <c r="F138" s="31" t="str">
        <f>CONCATENATE(Y138,"-",$AE$5)</f>
        <v>360-6</v>
      </c>
      <c r="G138" s="31" t="str">
        <f>CONCATENATE(Y138,"-",$AF$5)</f>
        <v>360-7</v>
      </c>
      <c r="H138" s="31" t="str">
        <f>CONCATENATE(Y138,"-",$AG$5)</f>
        <v>360-8</v>
      </c>
      <c r="I138" s="31" t="str">
        <f>CONCATENATE(Y138,"-",$AH$5)</f>
        <v>360-9</v>
      </c>
      <c r="J138" s="31" t="str">
        <f>CONCATENATE(Y138,"-",$AI$5)</f>
        <v>360-10</v>
      </c>
      <c r="K138" s="31" t="str">
        <f>CONCATENATE(Y138,"-",$AJ$5)</f>
        <v>360-11</v>
      </c>
      <c r="L138" s="31" t="str">
        <f>CONCATENATE(Y138,"-",$AK$5)</f>
        <v>360-12</v>
      </c>
      <c r="M138" s="31" t="str">
        <f>CONCATENATE(Y138,"-",$AL$5)</f>
        <v>360-13</v>
      </c>
      <c r="N138" s="31" t="str">
        <f>CONCATENATE(Y138,"-",$AM$5)</f>
        <v>360-14</v>
      </c>
      <c r="O138" s="31" t="str">
        <f>CONCATENATE(Y138,"-",$AN$5)</f>
        <v>360-15</v>
      </c>
      <c r="P138" s="31" t="str">
        <f>CONCATENATE(Y138,"-",$AO$5)</f>
        <v>360-16</v>
      </c>
      <c r="Q138" s="31" t="str">
        <f>CONCATENATE(Y138,"-",$AP$5)</f>
        <v>360-17</v>
      </c>
      <c r="R138" s="31" t="str">
        <f>CONCATENATE(Y138,"-",$AQ$5)</f>
        <v>360-18</v>
      </c>
      <c r="S138" s="31" t="str">
        <f>CONCATENATE(Y138,"-",$AR$5)</f>
        <v>360-19</v>
      </c>
      <c r="T138" s="31" t="e">
        <f>CONCATENATE(Y138,"-",#REF!)</f>
        <v>#REF!</v>
      </c>
      <c r="U138" s="31" t="e">
        <f>CONCATENATE(Y138,"-",#REF!)</f>
        <v>#REF!</v>
      </c>
      <c r="V138" s="31" t="str">
        <f t="shared" si="42"/>
        <v>360-24</v>
      </c>
      <c r="W138" s="423" t="s">
        <v>439</v>
      </c>
      <c r="X138" s="414" t="s">
        <v>686</v>
      </c>
      <c r="Y138" s="430">
        <v>360</v>
      </c>
      <c r="Z138" s="425">
        <v>198</v>
      </c>
      <c r="AA138" s="425">
        <v>270</v>
      </c>
      <c r="AB138" s="425">
        <v>3</v>
      </c>
      <c r="AC138" s="425">
        <v>30</v>
      </c>
      <c r="AD138" s="425">
        <v>33389</v>
      </c>
      <c r="AE138" s="425">
        <v>3</v>
      </c>
      <c r="AF138" s="425">
        <v>107</v>
      </c>
      <c r="AG138" s="425">
        <v>29</v>
      </c>
      <c r="AH138" s="425">
        <v>6667</v>
      </c>
      <c r="AI138" s="425">
        <v>43</v>
      </c>
      <c r="AJ138" s="425">
        <v>35</v>
      </c>
      <c r="AK138" s="425">
        <v>7</v>
      </c>
      <c r="AL138" s="425">
        <v>21</v>
      </c>
      <c r="AM138" s="425">
        <v>140</v>
      </c>
      <c r="AN138" s="425">
        <v>180</v>
      </c>
      <c r="AO138" s="425">
        <v>62</v>
      </c>
      <c r="AP138" s="425">
        <v>25</v>
      </c>
      <c r="AQ138" s="425">
        <v>5</v>
      </c>
      <c r="AR138" s="425">
        <v>10</v>
      </c>
      <c r="AS138" s="425">
        <v>314</v>
      </c>
      <c r="AT138" s="425">
        <v>70</v>
      </c>
      <c r="AU138" s="425">
        <v>15</v>
      </c>
      <c r="AV138" s="425">
        <v>3</v>
      </c>
      <c r="AW138" s="425"/>
      <c r="AX138" s="425"/>
      <c r="AY138" s="425">
        <v>141</v>
      </c>
      <c r="AZ138" s="425">
        <v>163</v>
      </c>
      <c r="BA138" s="425"/>
      <c r="BB138" s="426"/>
      <c r="BC138" s="427">
        <v>41930</v>
      </c>
    </row>
    <row r="139" spans="1:55">
      <c r="A139" s="31" t="str">
        <f>CONCATENATE(Y139,"-",$Z$5)</f>
        <v>380-1</v>
      </c>
      <c r="B139" s="31" t="str">
        <f>CONCATENATE(Y139,"-",$AA$5)</f>
        <v>380-2</v>
      </c>
      <c r="C139" s="31" t="str">
        <f>CONCATENATE(Y139,"-",$AB$5)</f>
        <v>380-3</v>
      </c>
      <c r="D139" s="31" t="str">
        <f>CONCATENATE(Y139,"-",$AC$5)</f>
        <v>380-4</v>
      </c>
      <c r="E139" s="31" t="str">
        <f>CONCATENATE(Y139,"-",$AD$5)</f>
        <v>380-5</v>
      </c>
      <c r="F139" s="31" t="str">
        <f>CONCATENATE(Y139,"-",$AE$5)</f>
        <v>380-6</v>
      </c>
      <c r="G139" s="31" t="str">
        <f>CONCATENATE(Y139,"-",$AF$5)</f>
        <v>380-7</v>
      </c>
      <c r="H139" s="31" t="str">
        <f>CONCATENATE(Y139,"-",$AG$5)</f>
        <v>380-8</v>
      </c>
      <c r="I139" s="31" t="str">
        <f>CONCATENATE(Y139,"-",$AH$5)</f>
        <v>380-9</v>
      </c>
      <c r="J139" s="31" t="str">
        <f>CONCATENATE(Y139,"-",$AI$5)</f>
        <v>380-10</v>
      </c>
      <c r="K139" s="31" t="str">
        <f>CONCATENATE(Y139,"-",$AJ$5)</f>
        <v>380-11</v>
      </c>
      <c r="L139" s="31" t="str">
        <f>CONCATENATE(Y139,"-",$AK$5)</f>
        <v>380-12</v>
      </c>
      <c r="M139" s="31" t="str">
        <f>CONCATENATE(Y139,"-",$AL$5)</f>
        <v>380-13</v>
      </c>
      <c r="N139" s="31" t="str">
        <f>CONCATENATE(Y139,"-",$AM$5)</f>
        <v>380-14</v>
      </c>
      <c r="O139" s="31" t="str">
        <f>CONCATENATE(Y139,"-",$AN$5)</f>
        <v>380-15</v>
      </c>
      <c r="P139" s="31" t="str">
        <f>CONCATENATE(Y139,"-",$AO$5)</f>
        <v>380-16</v>
      </c>
      <c r="Q139" s="31" t="str">
        <f>CONCATENATE(Y139,"-",$AP$5)</f>
        <v>380-17</v>
      </c>
      <c r="R139" s="31" t="str">
        <f>CONCATENATE(Y139,"-",$AQ$5)</f>
        <v>380-18</v>
      </c>
      <c r="S139" s="31" t="str">
        <f>CONCATENATE(Y139,"-",$AR$5)</f>
        <v>380-19</v>
      </c>
      <c r="T139" s="31" t="e">
        <f>CONCATENATE(Y139,"-",#REF!)</f>
        <v>#REF!</v>
      </c>
      <c r="U139" s="31" t="e">
        <f>CONCATENATE(Y139,"-",#REF!)</f>
        <v>#REF!</v>
      </c>
      <c r="V139" s="31" t="str">
        <f t="shared" si="42"/>
        <v>380-24</v>
      </c>
      <c r="W139" s="415" t="s">
        <v>399</v>
      </c>
      <c r="X139" s="414" t="s">
        <v>686</v>
      </c>
      <c r="Y139" s="430">
        <v>380</v>
      </c>
      <c r="Z139" s="425">
        <v>65</v>
      </c>
      <c r="AA139" s="425">
        <v>38</v>
      </c>
      <c r="AB139" s="425"/>
      <c r="AC139" s="425">
        <v>2</v>
      </c>
      <c r="AD139" s="425">
        <v>7409</v>
      </c>
      <c r="AE139" s="425"/>
      <c r="AF139" s="425"/>
      <c r="AG139" s="425">
        <v>2</v>
      </c>
      <c r="AH139" s="425">
        <v>1439</v>
      </c>
      <c r="AI139" s="425">
        <v>1</v>
      </c>
      <c r="AJ139" s="425">
        <v>3</v>
      </c>
      <c r="AK139" s="425"/>
      <c r="AL139" s="425"/>
      <c r="AM139" s="425">
        <v>1</v>
      </c>
      <c r="AN139" s="425">
        <v>16</v>
      </c>
      <c r="AO139" s="425">
        <v>91</v>
      </c>
      <c r="AP139" s="425">
        <v>1</v>
      </c>
      <c r="AQ139" s="425"/>
      <c r="AR139" s="425"/>
      <c r="AS139" s="425">
        <v>15</v>
      </c>
      <c r="AT139" s="425">
        <v>16</v>
      </c>
      <c r="AU139" s="425">
        <v>3</v>
      </c>
      <c r="AV139" s="425"/>
      <c r="AW139" s="425">
        <v>6</v>
      </c>
      <c r="AX139" s="425"/>
      <c r="AY139" s="425">
        <v>23</v>
      </c>
      <c r="AZ139" s="425">
        <v>50</v>
      </c>
      <c r="BA139" s="425"/>
      <c r="BB139" s="426"/>
      <c r="BC139" s="427">
        <v>9181</v>
      </c>
    </row>
    <row r="140" spans="1:55">
      <c r="A140" s="31" t="str">
        <f>CONCATENATE(Y140,"-",$Z$5)</f>
        <v>631-1</v>
      </c>
      <c r="B140" s="31" t="str">
        <f>CONCATENATE(Y140,"-",$AA$5)</f>
        <v>631-2</v>
      </c>
      <c r="C140" s="31" t="str">
        <f>CONCATENATE(Y140,"-",$AB$5)</f>
        <v>631-3</v>
      </c>
      <c r="D140" s="31" t="str">
        <f>CONCATENATE(Y140,"-",$AC$5)</f>
        <v>631-4</v>
      </c>
      <c r="E140" s="31" t="str">
        <f>CONCATENATE(Y140,"-",$AD$5)</f>
        <v>631-5</v>
      </c>
      <c r="F140" s="31" t="str">
        <f>CONCATENATE(Y140,"-",$AE$5)</f>
        <v>631-6</v>
      </c>
      <c r="G140" s="31" t="str">
        <f>CONCATENATE(Y140,"-",$AF$5)</f>
        <v>631-7</v>
      </c>
      <c r="H140" s="31" t="str">
        <f>CONCATENATE(Y140,"-",$AG$5)</f>
        <v>631-8</v>
      </c>
      <c r="I140" s="31" t="str">
        <f>CONCATENATE(Y140,"-",$AH$5)</f>
        <v>631-9</v>
      </c>
      <c r="J140" s="31" t="str">
        <f>CONCATENATE(Y140,"-",$AI$5)</f>
        <v>631-10</v>
      </c>
      <c r="K140" s="31" t="str">
        <f>CONCATENATE(Y140,"-",$AJ$5)</f>
        <v>631-11</v>
      </c>
      <c r="L140" s="31" t="str">
        <f>CONCATENATE(Y140,"-",$AK$5)</f>
        <v>631-12</v>
      </c>
      <c r="M140" s="31" t="str">
        <f>CONCATENATE(Y140,"-",$AL$5)</f>
        <v>631-13</v>
      </c>
      <c r="N140" s="31" t="str">
        <f>CONCATENATE(Y140,"-",$AM$5)</f>
        <v>631-14</v>
      </c>
      <c r="O140" s="31" t="str">
        <f>CONCATENATE(Y140,"-",$AN$5)</f>
        <v>631-15</v>
      </c>
      <c r="P140" s="31" t="str">
        <f>CONCATENATE(Y140,"-",$AO$5)</f>
        <v>631-16</v>
      </c>
      <c r="Q140" s="31" t="str">
        <f>CONCATENATE(Y140,"-",$AP$5)</f>
        <v>631-17</v>
      </c>
      <c r="R140" s="31" t="str">
        <f>CONCATENATE(Y140,"-",$AQ$5)</f>
        <v>631-18</v>
      </c>
      <c r="S140" s="31" t="str">
        <f>CONCATENATE(Y140,"-",$AR$5)</f>
        <v>631-19</v>
      </c>
      <c r="T140" s="31" t="e">
        <f>CONCATENATE(Y140,"-",#REF!)</f>
        <v>#REF!</v>
      </c>
      <c r="U140" s="31" t="e">
        <f>CONCATENATE(Y140,"-",#REF!)</f>
        <v>#REF!</v>
      </c>
      <c r="V140" s="31" t="str">
        <f t="shared" si="42"/>
        <v>631-24</v>
      </c>
      <c r="W140" s="415" t="s">
        <v>418</v>
      </c>
      <c r="X140" s="414" t="s">
        <v>686</v>
      </c>
      <c r="Y140" s="430">
        <v>631</v>
      </c>
      <c r="Z140" s="425">
        <v>54</v>
      </c>
      <c r="AA140" s="425">
        <v>19</v>
      </c>
      <c r="AB140" s="425"/>
      <c r="AC140" s="425">
        <v>5</v>
      </c>
      <c r="AD140" s="425">
        <v>5680</v>
      </c>
      <c r="AE140" s="425"/>
      <c r="AF140" s="425">
        <v>22</v>
      </c>
      <c r="AG140" s="425">
        <v>1</v>
      </c>
      <c r="AH140" s="425">
        <v>921</v>
      </c>
      <c r="AI140" s="425">
        <v>9</v>
      </c>
      <c r="AJ140" s="425">
        <v>23</v>
      </c>
      <c r="AK140" s="425"/>
      <c r="AL140" s="425">
        <v>85</v>
      </c>
      <c r="AM140" s="425">
        <v>1</v>
      </c>
      <c r="AN140" s="425">
        <v>7</v>
      </c>
      <c r="AO140" s="425">
        <v>5</v>
      </c>
      <c r="AP140" s="425">
        <v>8</v>
      </c>
      <c r="AQ140" s="425">
        <v>10</v>
      </c>
      <c r="AR140" s="425"/>
      <c r="AS140" s="425">
        <v>19</v>
      </c>
      <c r="AT140" s="425">
        <v>22</v>
      </c>
      <c r="AU140" s="425">
        <v>4</v>
      </c>
      <c r="AV140" s="425">
        <v>1</v>
      </c>
      <c r="AW140" s="425">
        <v>1</v>
      </c>
      <c r="AX140" s="425"/>
      <c r="AY140" s="425">
        <v>87</v>
      </c>
      <c r="AZ140" s="425">
        <v>94</v>
      </c>
      <c r="BA140" s="425"/>
      <c r="BB140" s="426"/>
      <c r="BC140" s="427">
        <v>7078</v>
      </c>
    </row>
    <row r="142" spans="1:55">
      <c r="W142" s="250" t="s">
        <v>440</v>
      </c>
      <c r="X142" s="939" t="str">
        <f>'1. Población_Afiliada_Regimen'!B140</f>
        <v>SISPRO-BODEGA DE DATOS DICIEMBRE 2020</v>
      </c>
      <c r="Y142" s="939"/>
    </row>
    <row r="143" spans="1:55">
      <c r="W143" s="252"/>
      <c r="X143" s="939" t="str">
        <f>'1. Población_Afiliada_Regimen'!B141</f>
        <v>PROYECCIÓN DANE 2020</v>
      </c>
      <c r="Y143" s="939"/>
    </row>
    <row r="144" spans="1:55">
      <c r="W144" s="253" t="s">
        <v>443</v>
      </c>
      <c r="X144" s="940" t="s">
        <v>444</v>
      </c>
      <c r="Y144" s="940"/>
    </row>
  </sheetData>
  <sheetProtection autoFilter="0"/>
  <mergeCells count="16">
    <mergeCell ref="Z1:BC1"/>
    <mergeCell ref="X1:Y3"/>
    <mergeCell ref="W44:X44"/>
    <mergeCell ref="Z2:BC3"/>
    <mergeCell ref="W64:X64"/>
    <mergeCell ref="W6:Y6"/>
    <mergeCell ref="W7:Y7"/>
    <mergeCell ref="W14:X14"/>
    <mergeCell ref="W21:X21"/>
    <mergeCell ref="W33:X33"/>
    <mergeCell ref="X142:Y142"/>
    <mergeCell ref="X143:Y143"/>
    <mergeCell ref="X144:Y144"/>
    <mergeCell ref="W82:X82"/>
    <mergeCell ref="W106:X106"/>
    <mergeCell ref="W130:X13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CC00"/>
  </sheetPr>
  <dimension ref="B1:Z48"/>
  <sheetViews>
    <sheetView showGridLines="0" topLeftCell="A7" zoomScale="70" zoomScaleNormal="70" zoomScaleSheetLayoutView="80" workbookViewId="0">
      <selection activeCell="V12" sqref="V12"/>
    </sheetView>
  </sheetViews>
  <sheetFormatPr baseColWidth="10" defaultColWidth="11.42578125" defaultRowHeight="12.75"/>
  <cols>
    <col min="1" max="1" width="11" customWidth="1"/>
    <col min="2" max="2" width="39.42578125" customWidth="1"/>
    <col min="3" max="3" width="23.85546875" customWidth="1"/>
    <col min="4" max="4" width="8.7109375" customWidth="1"/>
    <col min="5" max="5" width="19.7109375" customWidth="1"/>
    <col min="6" max="6" width="8.42578125" customWidth="1"/>
    <col min="7" max="7" width="20.140625" customWidth="1"/>
    <col min="8" max="8" width="8.7109375" customWidth="1"/>
    <col min="9" max="9" width="17.85546875" customWidth="1"/>
    <col min="10" max="10" width="14" customWidth="1"/>
    <col min="11" max="11" width="20.140625" customWidth="1"/>
    <col min="12" max="12" width="9.140625" hidden="1" customWidth="1"/>
    <col min="13" max="13" width="12.7109375" hidden="1" customWidth="1"/>
    <col min="14" max="14" width="13" hidden="1" customWidth="1"/>
    <col min="15" max="15" width="9.140625" hidden="1" customWidth="1"/>
    <col min="16" max="16" width="11.7109375" hidden="1" customWidth="1"/>
    <col min="17" max="17" width="12.140625" hidden="1" customWidth="1"/>
    <col min="18" max="18" width="12.5703125" hidden="1" customWidth="1"/>
    <col min="19" max="19" width="3.42578125" hidden="1" customWidth="1"/>
    <col min="20" max="20" width="16.140625" customWidth="1"/>
    <col min="21" max="21" width="15.85546875" customWidth="1"/>
    <col min="22" max="25" width="9.140625" style="241" customWidth="1"/>
    <col min="26" max="251" width="9.140625" customWidth="1"/>
  </cols>
  <sheetData>
    <row r="1" spans="2:26" ht="7.7" customHeight="1" thickBot="1"/>
    <row r="2" spans="2:26" ht="59.25" customHeight="1">
      <c r="B2" s="1048" t="s">
        <v>1046</v>
      </c>
      <c r="C2" s="1048"/>
      <c r="D2" s="1048"/>
      <c r="E2" s="1048"/>
      <c r="F2" s="1048"/>
      <c r="G2" s="1048"/>
      <c r="H2" s="1048"/>
      <c r="I2" s="1048"/>
      <c r="J2" s="1048"/>
      <c r="Y2" s="292" t="s">
        <v>1047</v>
      </c>
      <c r="Z2" s="325">
        <f>D8</f>
        <v>46.404997070647788</v>
      </c>
    </row>
    <row r="3" spans="2:26" ht="22.5" customHeight="1">
      <c r="Y3" s="294" t="s">
        <v>1048</v>
      </c>
      <c r="Z3" s="326">
        <f>H8</f>
        <v>47.725572286371566</v>
      </c>
    </row>
    <row r="4" spans="2:26" ht="267.75" customHeight="1">
      <c r="B4" s="1046"/>
      <c r="C4" s="1047"/>
      <c r="D4" s="1047"/>
      <c r="E4" s="1047"/>
      <c r="F4" s="1047"/>
      <c r="G4" s="1047"/>
      <c r="H4" s="1047"/>
      <c r="I4" s="1047"/>
      <c r="Y4" s="294" t="s">
        <v>1049</v>
      </c>
      <c r="Z4" s="326">
        <f>F8</f>
        <v>4.1842610707812735</v>
      </c>
    </row>
    <row r="5" spans="2:26" ht="31.5" customHeight="1" thickBot="1">
      <c r="B5" s="829"/>
      <c r="Y5" s="296" t="s">
        <v>1050</v>
      </c>
      <c r="Z5" s="327">
        <f>100-SUM(Z2:Z4)</f>
        <v>1.6851695721993707</v>
      </c>
    </row>
    <row r="6" spans="2:26" ht="22.5" customHeight="1"/>
    <row r="7" spans="2:26" ht="39" customHeight="1">
      <c r="B7" s="741" t="s">
        <v>1051</v>
      </c>
      <c r="C7" s="741" t="s">
        <v>1047</v>
      </c>
      <c r="D7" s="741" t="s">
        <v>499</v>
      </c>
      <c r="E7" s="741" t="s">
        <v>1049</v>
      </c>
      <c r="F7" s="741" t="s">
        <v>499</v>
      </c>
      <c r="G7" s="741" t="s">
        <v>1048</v>
      </c>
      <c r="H7" s="741" t="s">
        <v>499</v>
      </c>
      <c r="I7" s="741" t="s">
        <v>490</v>
      </c>
      <c r="J7" s="741" t="s">
        <v>471</v>
      </c>
      <c r="K7" s="741" t="s">
        <v>1052</v>
      </c>
      <c r="M7" s="111">
        <v>2014</v>
      </c>
      <c r="N7" s="111">
        <v>2015</v>
      </c>
      <c r="O7" s="111">
        <v>2016</v>
      </c>
      <c r="P7" s="111">
        <v>2017</v>
      </c>
      <c r="Q7" s="111">
        <v>2018</v>
      </c>
      <c r="R7" s="111">
        <v>2019</v>
      </c>
      <c r="S7" s="111">
        <v>2020</v>
      </c>
      <c r="U7" s="321"/>
      <c r="V7" s="324"/>
      <c r="W7" s="322"/>
      <c r="X7" s="322"/>
      <c r="Y7" s="322"/>
    </row>
    <row r="8" spans="2:26" ht="25.5" customHeight="1">
      <c r="B8" s="742" t="s">
        <v>1053</v>
      </c>
      <c r="C8" s="743">
        <f>SUM(C9:C43)</f>
        <v>23362083</v>
      </c>
      <c r="D8" s="744">
        <f>(C8/K8)*100</f>
        <v>46.404997070647788</v>
      </c>
      <c r="E8" s="745">
        <f>SUM(E9:E43)</f>
        <v>2106520</v>
      </c>
      <c r="F8" s="744">
        <f>(E8/K8)*100</f>
        <v>4.1842610707812735</v>
      </c>
      <c r="G8" s="745">
        <f>SUM(G9:G43)</f>
        <v>24026912</v>
      </c>
      <c r="H8" s="744">
        <f>(G8/K8)*100</f>
        <v>47.725572286371566</v>
      </c>
      <c r="I8" s="745">
        <f>C8+E8+G8</f>
        <v>49495515</v>
      </c>
      <c r="J8" s="744">
        <f>(I8/K8)*100</f>
        <v>98.314830427800629</v>
      </c>
      <c r="K8" s="745">
        <f>SUM(K9:K43)</f>
        <v>50343895</v>
      </c>
      <c r="M8" s="111"/>
      <c r="N8" s="111"/>
      <c r="U8" s="321"/>
      <c r="V8" s="324"/>
      <c r="W8" s="322"/>
      <c r="X8" s="322"/>
      <c r="Y8" s="322"/>
    </row>
    <row r="9" spans="2:26" ht="20.100000000000001" customHeight="1">
      <c r="B9" s="755" t="s">
        <v>1054</v>
      </c>
      <c r="C9" s="756">
        <v>17208</v>
      </c>
      <c r="D9" s="757">
        <f>(C9/K9)*100</f>
        <v>21.776765375854215</v>
      </c>
      <c r="E9" s="756">
        <v>1911</v>
      </c>
      <c r="F9" s="757">
        <f>(E9/K9)*100</f>
        <v>2.4183750949126801</v>
      </c>
      <c r="G9" s="756">
        <v>55254</v>
      </c>
      <c r="H9" s="757">
        <f>(G9/K9)*100</f>
        <v>69.924069855732725</v>
      </c>
      <c r="I9" s="746">
        <f>C9+E9+G9</f>
        <v>74373</v>
      </c>
      <c r="J9" s="747">
        <f>(I9/K9)*100</f>
        <v>94.119210326499626</v>
      </c>
      <c r="K9" s="748">
        <f t="shared" ref="K9:K43" si="0">S9</f>
        <v>79020</v>
      </c>
      <c r="L9" s="109" t="s">
        <v>1055</v>
      </c>
      <c r="M9" s="110">
        <v>75388</v>
      </c>
      <c r="N9" s="110">
        <v>76243</v>
      </c>
      <c r="O9">
        <v>77088</v>
      </c>
      <c r="P9" s="110">
        <v>77948</v>
      </c>
      <c r="Q9" s="110">
        <v>76589</v>
      </c>
      <c r="R9" s="110">
        <v>77753</v>
      </c>
      <c r="S9" s="110">
        <v>79020</v>
      </c>
      <c r="V9" s="324"/>
      <c r="W9" s="323"/>
      <c r="X9" s="323"/>
      <c r="Y9" s="323"/>
    </row>
    <row r="10" spans="2:26" ht="20.100000000000001" customHeight="1">
      <c r="B10" s="755" t="s">
        <v>1056</v>
      </c>
      <c r="C10" s="756">
        <v>4064847</v>
      </c>
      <c r="D10" s="757">
        <f t="shared" ref="D10:D43" si="1">(C10/K10)*100</f>
        <v>61.131025185576874</v>
      </c>
      <c r="E10" s="756">
        <v>103313</v>
      </c>
      <c r="F10" s="757">
        <f t="shared" ref="F10:F43" si="2">(E10/K10)*100</f>
        <v>1.553718898890291</v>
      </c>
      <c r="G10" s="756">
        <v>2427787</v>
      </c>
      <c r="H10" s="757">
        <f t="shared" ref="H10:H43" si="3">(G10/K10)*100</f>
        <v>36.511363955941292</v>
      </c>
      <c r="I10" s="746">
        <f t="shared" ref="I10:I43" si="4">C10+E10+G10</f>
        <v>6595947</v>
      </c>
      <c r="J10" s="747">
        <f t="shared" ref="J10:J43" si="5">(I10/K10)*100</f>
        <v>99.196108040408447</v>
      </c>
      <c r="K10" s="748">
        <v>6649401</v>
      </c>
      <c r="L10" s="109" t="s">
        <v>1057</v>
      </c>
      <c r="M10" s="110">
        <v>6378132</v>
      </c>
      <c r="N10" s="110">
        <v>6456299</v>
      </c>
      <c r="O10">
        <v>6534857</v>
      </c>
      <c r="P10" s="110">
        <v>6613118</v>
      </c>
      <c r="Q10" s="110">
        <v>6407102</v>
      </c>
      <c r="R10" s="110">
        <v>6550206</v>
      </c>
      <c r="S10" s="110">
        <v>6677930</v>
      </c>
      <c r="V10" s="324"/>
      <c r="W10" s="322"/>
      <c r="X10" s="322"/>
      <c r="Y10" s="322"/>
    </row>
    <row r="11" spans="2:26" ht="20.100000000000001" customHeight="1">
      <c r="B11" s="755" t="s">
        <v>1058</v>
      </c>
      <c r="C11" s="756">
        <v>48611</v>
      </c>
      <c r="D11" s="757">
        <f t="shared" si="1"/>
        <v>16.522776557922001</v>
      </c>
      <c r="E11" s="756">
        <v>5718</v>
      </c>
      <c r="F11" s="757">
        <f t="shared" si="2"/>
        <v>1.9435361617370144</v>
      </c>
      <c r="G11" s="756">
        <v>222641</v>
      </c>
      <c r="H11" s="757">
        <f t="shared" si="3"/>
        <v>75.6752071677668</v>
      </c>
      <c r="I11" s="746">
        <f t="shared" si="4"/>
        <v>276970</v>
      </c>
      <c r="J11" s="747">
        <f t="shared" si="5"/>
        <v>94.141519887425815</v>
      </c>
      <c r="K11" s="748">
        <f t="shared" si="0"/>
        <v>294206</v>
      </c>
      <c r="L11" s="109" t="s">
        <v>1059</v>
      </c>
      <c r="M11" s="110">
        <v>259447</v>
      </c>
      <c r="N11" s="110">
        <v>262315</v>
      </c>
      <c r="O11">
        <v>265190</v>
      </c>
      <c r="P11" s="110">
        <v>267992</v>
      </c>
      <c r="Q11" s="110">
        <v>262174</v>
      </c>
      <c r="R11" s="110">
        <v>280109</v>
      </c>
      <c r="S11" s="110">
        <v>294206</v>
      </c>
      <c r="V11" s="324"/>
      <c r="W11" s="322"/>
      <c r="X11" s="322"/>
      <c r="Y11" s="322"/>
    </row>
    <row r="12" spans="2:26" ht="20.100000000000001" customHeight="1">
      <c r="B12" s="755" t="s">
        <v>1060</v>
      </c>
      <c r="C12" s="756">
        <v>1175107</v>
      </c>
      <c r="D12" s="757">
        <f t="shared" si="1"/>
        <v>43.168690083640449</v>
      </c>
      <c r="E12" s="756">
        <v>37017</v>
      </c>
      <c r="F12" s="757">
        <f t="shared" si="2"/>
        <v>1.3598552309075842</v>
      </c>
      <c r="G12" s="756">
        <v>1435409</v>
      </c>
      <c r="H12" s="757">
        <f t="shared" si="3"/>
        <v>52.731135347052017</v>
      </c>
      <c r="I12" s="746">
        <f t="shared" si="4"/>
        <v>2647533</v>
      </c>
      <c r="J12" s="747">
        <f t="shared" si="5"/>
        <v>97.259680661600044</v>
      </c>
      <c r="K12" s="748">
        <f t="shared" si="0"/>
        <v>2722128</v>
      </c>
      <c r="L12" s="109" t="s">
        <v>1061</v>
      </c>
      <c r="M12" s="110">
        <v>2432003</v>
      </c>
      <c r="N12" s="110">
        <v>2460863</v>
      </c>
      <c r="O12">
        <v>2489514</v>
      </c>
      <c r="P12" s="110">
        <v>2517897</v>
      </c>
      <c r="Q12" s="110">
        <v>2535517</v>
      </c>
      <c r="R12" s="110">
        <v>2638151</v>
      </c>
      <c r="S12" s="110">
        <v>2722128</v>
      </c>
      <c r="V12" s="324"/>
      <c r="W12" s="322"/>
      <c r="X12" s="322"/>
      <c r="Y12" s="322"/>
    </row>
    <row r="13" spans="2:26" ht="20.100000000000001" customHeight="1">
      <c r="B13" s="755" t="s">
        <v>1062</v>
      </c>
      <c r="C13" s="756">
        <v>6378456</v>
      </c>
      <c r="D13" s="757">
        <f t="shared" si="1"/>
        <v>82.366904249830995</v>
      </c>
      <c r="E13" s="756">
        <v>133266</v>
      </c>
      <c r="F13" s="757">
        <f t="shared" si="2"/>
        <v>1.7209035951267795</v>
      </c>
      <c r="G13" s="756">
        <v>1470319</v>
      </c>
      <c r="H13" s="757">
        <f t="shared" si="3"/>
        <v>18.986667665295059</v>
      </c>
      <c r="I13" s="746">
        <f t="shared" si="4"/>
        <v>7982041</v>
      </c>
      <c r="J13" s="747">
        <f t="shared" si="5"/>
        <v>103.07447551025284</v>
      </c>
      <c r="K13" s="748">
        <f t="shared" si="0"/>
        <v>7743955</v>
      </c>
      <c r="L13" s="109" t="s">
        <v>1063</v>
      </c>
      <c r="M13" s="110">
        <v>7776845</v>
      </c>
      <c r="N13" s="110">
        <v>7878783</v>
      </c>
      <c r="O13">
        <v>7980001</v>
      </c>
      <c r="P13" s="110">
        <v>8080734</v>
      </c>
      <c r="Q13" s="110">
        <v>7412566</v>
      </c>
      <c r="R13" s="110">
        <v>7592871</v>
      </c>
      <c r="S13" s="110">
        <v>7743955</v>
      </c>
      <c r="U13" s="321"/>
      <c r="V13" s="324"/>
      <c r="W13" s="322"/>
      <c r="X13" s="322"/>
      <c r="Y13" s="322"/>
    </row>
    <row r="14" spans="2:26" ht="20.100000000000001" customHeight="1">
      <c r="B14" s="755" t="s">
        <v>1064</v>
      </c>
      <c r="C14" s="756">
        <v>656610</v>
      </c>
      <c r="D14" s="757">
        <f t="shared" si="1"/>
        <v>30.106246010960231</v>
      </c>
      <c r="E14" s="756">
        <v>41083</v>
      </c>
      <c r="F14" s="757">
        <f t="shared" si="2"/>
        <v>1.8836979407384584</v>
      </c>
      <c r="G14" s="756">
        <v>1494666</v>
      </c>
      <c r="H14" s="757">
        <f t="shared" si="3"/>
        <v>68.531978343640645</v>
      </c>
      <c r="I14" s="746">
        <f t="shared" si="4"/>
        <v>2192359</v>
      </c>
      <c r="J14" s="747">
        <f t="shared" si="5"/>
        <v>100.52192229533934</v>
      </c>
      <c r="K14" s="748">
        <f t="shared" si="0"/>
        <v>2180976</v>
      </c>
      <c r="L14" s="109" t="s">
        <v>1065</v>
      </c>
      <c r="M14" s="110">
        <v>2073004</v>
      </c>
      <c r="N14" s="110">
        <v>2097161</v>
      </c>
      <c r="O14">
        <v>2121956</v>
      </c>
      <c r="P14" s="110">
        <v>2146696</v>
      </c>
      <c r="Q14" s="110">
        <v>2070110</v>
      </c>
      <c r="R14" s="110">
        <v>2130512</v>
      </c>
      <c r="S14" s="110">
        <v>2180976</v>
      </c>
      <c r="U14" s="321"/>
      <c r="V14" s="324"/>
      <c r="W14" s="322"/>
      <c r="X14" s="322"/>
      <c r="Y14" s="322"/>
    </row>
    <row r="15" spans="2:26" ht="20.100000000000001" customHeight="1">
      <c r="B15" s="755" t="s">
        <v>1066</v>
      </c>
      <c r="C15" s="756">
        <v>473715</v>
      </c>
      <c r="D15" s="757">
        <f t="shared" si="1"/>
        <v>38.118868846113926</v>
      </c>
      <c r="E15" s="756">
        <v>29406</v>
      </c>
      <c r="F15" s="757">
        <f t="shared" si="2"/>
        <v>2.3662401597771359</v>
      </c>
      <c r="G15" s="756">
        <v>656565</v>
      </c>
      <c r="H15" s="757">
        <f t="shared" si="3"/>
        <v>52.832431153644677</v>
      </c>
      <c r="I15" s="746">
        <f t="shared" si="4"/>
        <v>1159686</v>
      </c>
      <c r="J15" s="747">
        <f t="shared" si="5"/>
        <v>93.317540159535724</v>
      </c>
      <c r="K15" s="748">
        <f t="shared" si="0"/>
        <v>1242731</v>
      </c>
      <c r="L15" s="109" t="s">
        <v>1067</v>
      </c>
      <c r="M15" s="110">
        <v>1274615</v>
      </c>
      <c r="N15" s="110">
        <v>1276407</v>
      </c>
      <c r="O15">
        <v>1278107</v>
      </c>
      <c r="P15" s="110">
        <v>1279955</v>
      </c>
      <c r="Q15" s="110">
        <v>1217376</v>
      </c>
      <c r="R15" s="110">
        <v>1230910</v>
      </c>
      <c r="S15" s="110">
        <v>1242731</v>
      </c>
      <c r="U15" s="321"/>
      <c r="V15" s="324"/>
      <c r="W15" s="322"/>
      <c r="X15" s="322"/>
      <c r="Y15" s="322"/>
    </row>
    <row r="16" spans="2:26" ht="20.100000000000001" customHeight="1">
      <c r="B16" s="755" t="s">
        <v>340</v>
      </c>
      <c r="C16" s="756">
        <v>481659</v>
      </c>
      <c r="D16" s="757">
        <f t="shared" si="1"/>
        <v>47.293198606121244</v>
      </c>
      <c r="E16" s="756">
        <v>19915</v>
      </c>
      <c r="F16" s="757">
        <f t="shared" si="2"/>
        <v>1.9554166957139896</v>
      </c>
      <c r="G16" s="756">
        <v>402698</v>
      </c>
      <c r="H16" s="757">
        <f t="shared" si="3"/>
        <v>39.540165329180631</v>
      </c>
      <c r="I16" s="746">
        <f t="shared" si="4"/>
        <v>904272</v>
      </c>
      <c r="J16" s="747">
        <f t="shared" si="5"/>
        <v>88.788780631015868</v>
      </c>
      <c r="K16" s="748">
        <f t="shared" si="0"/>
        <v>1018453</v>
      </c>
      <c r="L16" s="109" t="s">
        <v>1068</v>
      </c>
      <c r="M16" s="110">
        <v>986042</v>
      </c>
      <c r="N16" s="110">
        <v>987991</v>
      </c>
      <c r="O16">
        <v>989934</v>
      </c>
      <c r="P16" s="110">
        <v>991860</v>
      </c>
      <c r="Q16" s="110">
        <v>998255</v>
      </c>
      <c r="R16" s="110">
        <v>1008344</v>
      </c>
      <c r="S16" s="110">
        <v>1018453</v>
      </c>
      <c r="U16" s="321"/>
      <c r="V16" s="324"/>
      <c r="W16" s="322"/>
      <c r="X16" s="322"/>
      <c r="Y16" s="322"/>
    </row>
    <row r="17" spans="2:25" ht="20.100000000000001" customHeight="1">
      <c r="B17" s="755" t="s">
        <v>1069</v>
      </c>
      <c r="C17" s="756">
        <v>73808</v>
      </c>
      <c r="D17" s="757">
        <f t="shared" si="1"/>
        <v>17.979104601226247</v>
      </c>
      <c r="E17" s="756">
        <v>9930</v>
      </c>
      <c r="F17" s="757">
        <f t="shared" si="2"/>
        <v>2.4188774752083329</v>
      </c>
      <c r="G17" s="756">
        <v>321553</v>
      </c>
      <c r="H17" s="757">
        <f t="shared" si="3"/>
        <v>78.3280270680428</v>
      </c>
      <c r="I17" s="746">
        <f t="shared" si="4"/>
        <v>405291</v>
      </c>
      <c r="J17" s="747">
        <f t="shared" si="5"/>
        <v>98.726009144477388</v>
      </c>
      <c r="K17" s="748">
        <f t="shared" si="0"/>
        <v>410521</v>
      </c>
      <c r="L17" s="109" t="s">
        <v>1070</v>
      </c>
      <c r="M17" s="110">
        <v>471541</v>
      </c>
      <c r="N17" s="110">
        <v>477642</v>
      </c>
      <c r="O17">
        <v>483846</v>
      </c>
      <c r="P17" s="110">
        <v>490056</v>
      </c>
      <c r="Q17" s="110">
        <v>401849</v>
      </c>
      <c r="R17" s="110">
        <v>406142</v>
      </c>
      <c r="S17" s="110">
        <v>410521</v>
      </c>
      <c r="U17" s="321"/>
      <c r="V17" s="324"/>
      <c r="W17" s="322"/>
      <c r="X17" s="322"/>
      <c r="Y17" s="322"/>
    </row>
    <row r="18" spans="2:25" ht="20.100000000000001" customHeight="1">
      <c r="B18" s="755" t="s">
        <v>1071</v>
      </c>
      <c r="C18" s="756">
        <v>163290</v>
      </c>
      <c r="D18" s="757">
        <f t="shared" si="1"/>
        <v>37.521111226002134</v>
      </c>
      <c r="E18" s="756">
        <v>9601</v>
      </c>
      <c r="F18" s="757">
        <f t="shared" si="2"/>
        <v>2.2061374786015464</v>
      </c>
      <c r="G18" s="756">
        <v>238367</v>
      </c>
      <c r="H18" s="757">
        <f t="shared" si="3"/>
        <v>54.772458323280368</v>
      </c>
      <c r="I18" s="746">
        <f t="shared" si="4"/>
        <v>411258</v>
      </c>
      <c r="J18" s="747">
        <f t="shared" si="5"/>
        <v>94.499707027884057</v>
      </c>
      <c r="K18" s="748">
        <f t="shared" si="0"/>
        <v>435195</v>
      </c>
      <c r="L18" s="109" t="s">
        <v>1072</v>
      </c>
      <c r="M18" s="110">
        <v>350239</v>
      </c>
      <c r="N18" s="110">
        <v>356479</v>
      </c>
      <c r="O18">
        <v>362721</v>
      </c>
      <c r="P18" s="110">
        <v>368989</v>
      </c>
      <c r="Q18" s="110">
        <v>420504</v>
      </c>
      <c r="R18" s="110">
        <v>428563</v>
      </c>
      <c r="S18" s="110">
        <v>435195</v>
      </c>
      <c r="U18" s="321"/>
      <c r="V18" s="324"/>
      <c r="W18" s="322"/>
      <c r="X18" s="322"/>
      <c r="Y18" s="322"/>
    </row>
    <row r="19" spans="2:25" ht="20.100000000000001" customHeight="1">
      <c r="B19" s="755" t="s">
        <v>1073</v>
      </c>
      <c r="C19" s="756">
        <v>286137</v>
      </c>
      <c r="D19" s="757">
        <f t="shared" si="1"/>
        <v>19.178892942530414</v>
      </c>
      <c r="E19" s="756">
        <v>26097</v>
      </c>
      <c r="F19" s="757">
        <f t="shared" si="2"/>
        <v>1.7492025467563308</v>
      </c>
      <c r="G19" s="756">
        <v>980348</v>
      </c>
      <c r="H19" s="757">
        <f t="shared" si="3"/>
        <v>65.709745116583335</v>
      </c>
      <c r="I19" s="746">
        <f t="shared" si="4"/>
        <v>1292582</v>
      </c>
      <c r="J19" s="747">
        <f t="shared" si="5"/>
        <v>86.637840605870082</v>
      </c>
      <c r="K19" s="748">
        <f t="shared" si="0"/>
        <v>1491937</v>
      </c>
      <c r="L19" s="109" t="s">
        <v>1074</v>
      </c>
      <c r="M19" s="110">
        <v>1366984</v>
      </c>
      <c r="N19" s="110">
        <v>1379169</v>
      </c>
      <c r="O19">
        <v>1391836</v>
      </c>
      <c r="P19" s="110">
        <v>1404205</v>
      </c>
      <c r="Q19" s="110">
        <v>1464488</v>
      </c>
      <c r="R19" s="110">
        <v>1478407</v>
      </c>
      <c r="S19" s="110">
        <v>1491937</v>
      </c>
      <c r="U19" s="321"/>
      <c r="V19" s="324"/>
      <c r="W19" s="322"/>
      <c r="X19" s="322"/>
      <c r="Y19" s="322"/>
    </row>
    <row r="20" spans="2:25" ht="20.100000000000001" customHeight="1">
      <c r="B20" s="755" t="s">
        <v>1075</v>
      </c>
      <c r="C20" s="756">
        <v>323103</v>
      </c>
      <c r="D20" s="757">
        <f t="shared" si="1"/>
        <v>24.942584725645695</v>
      </c>
      <c r="E20" s="756">
        <v>23799</v>
      </c>
      <c r="F20" s="757">
        <f t="shared" si="2"/>
        <v>1.8372115823302226</v>
      </c>
      <c r="G20" s="756">
        <v>870885</v>
      </c>
      <c r="H20" s="757">
        <f t="shared" si="3"/>
        <v>67.229715907292558</v>
      </c>
      <c r="I20" s="746">
        <f t="shared" si="4"/>
        <v>1217787</v>
      </c>
      <c r="J20" s="747">
        <f t="shared" si="5"/>
        <v>94.009512215268487</v>
      </c>
      <c r="K20" s="748">
        <f t="shared" si="0"/>
        <v>1295387</v>
      </c>
      <c r="L20" s="109" t="s">
        <v>1076</v>
      </c>
      <c r="M20" s="110">
        <v>1016533</v>
      </c>
      <c r="N20" s="110">
        <v>1028890</v>
      </c>
      <c r="O20">
        <v>1041204</v>
      </c>
      <c r="P20" s="110">
        <v>1053475</v>
      </c>
      <c r="Q20" s="110">
        <v>1200574</v>
      </c>
      <c r="R20" s="110">
        <v>1252398</v>
      </c>
      <c r="S20" s="110">
        <v>1295387</v>
      </c>
      <c r="U20" s="321"/>
      <c r="V20" s="324"/>
      <c r="W20" s="322"/>
      <c r="X20" s="322"/>
      <c r="Y20" s="322"/>
    </row>
    <row r="21" spans="2:25" ht="20.100000000000001" customHeight="1">
      <c r="B21" s="755" t="s">
        <v>1077</v>
      </c>
      <c r="C21" s="756">
        <v>49694</v>
      </c>
      <c r="D21" s="757">
        <f t="shared" si="1"/>
        <v>9.1221152645916401</v>
      </c>
      <c r="E21" s="756">
        <v>12061</v>
      </c>
      <c r="F21" s="757">
        <f t="shared" si="2"/>
        <v>2.213986239913063</v>
      </c>
      <c r="G21" s="756">
        <v>372243</v>
      </c>
      <c r="H21" s="757">
        <f t="shared" si="3"/>
        <v>68.331057118311776</v>
      </c>
      <c r="I21" s="746">
        <f t="shared" si="4"/>
        <v>433998</v>
      </c>
      <c r="J21" s="747">
        <f t="shared" si="5"/>
        <v>79.667158622816487</v>
      </c>
      <c r="K21" s="748">
        <f t="shared" si="0"/>
        <v>544764</v>
      </c>
      <c r="L21" s="109" t="s">
        <v>1078</v>
      </c>
      <c r="M21" s="110">
        <v>495151</v>
      </c>
      <c r="N21" s="110">
        <v>500093</v>
      </c>
      <c r="O21">
        <v>505016</v>
      </c>
      <c r="P21" s="110">
        <v>510047</v>
      </c>
      <c r="Q21" s="110">
        <v>534826</v>
      </c>
      <c r="R21" s="110">
        <v>539933</v>
      </c>
      <c r="S21" s="110">
        <v>544764</v>
      </c>
      <c r="U21" s="321"/>
      <c r="V21" s="324"/>
      <c r="W21" s="322"/>
      <c r="X21" s="322"/>
      <c r="Y21" s="322"/>
    </row>
    <row r="22" spans="2:25" ht="20.100000000000001" customHeight="1">
      <c r="B22" s="755" t="s">
        <v>1079</v>
      </c>
      <c r="C22" s="756">
        <v>321948</v>
      </c>
      <c r="D22" s="757">
        <f t="shared" si="1"/>
        <v>17.602915776126917</v>
      </c>
      <c r="E22" s="756">
        <v>40087</v>
      </c>
      <c r="F22" s="757">
        <f t="shared" si="2"/>
        <v>2.1918076357598117</v>
      </c>
      <c r="G22" s="756">
        <v>1322410</v>
      </c>
      <c r="H22" s="757">
        <f t="shared" si="3"/>
        <v>72.304446219600678</v>
      </c>
      <c r="I22" s="746">
        <f t="shared" si="4"/>
        <v>1684445</v>
      </c>
      <c r="J22" s="747">
        <f t="shared" si="5"/>
        <v>92.099169631487413</v>
      </c>
      <c r="K22" s="748">
        <f t="shared" si="0"/>
        <v>1828947</v>
      </c>
      <c r="L22" s="109" t="s">
        <v>1080</v>
      </c>
      <c r="M22" s="110">
        <v>1683782</v>
      </c>
      <c r="N22" s="110">
        <v>1709644</v>
      </c>
      <c r="O22">
        <v>1736170</v>
      </c>
      <c r="P22" s="110">
        <v>1762530</v>
      </c>
      <c r="Q22" s="110">
        <v>1784783</v>
      </c>
      <c r="R22" s="110">
        <v>1808439</v>
      </c>
      <c r="S22" s="110">
        <v>1828947</v>
      </c>
      <c r="U22" s="321"/>
      <c r="V22" s="324"/>
      <c r="W22" s="322"/>
      <c r="X22" s="322"/>
      <c r="Y22" s="322"/>
    </row>
    <row r="23" spans="2:25" ht="20.100000000000001" customHeight="1">
      <c r="B23" s="755" t="s">
        <v>1081</v>
      </c>
      <c r="C23" s="756">
        <v>1515062</v>
      </c>
      <c r="D23" s="757">
        <f t="shared" si="1"/>
        <v>46.717929916105433</v>
      </c>
      <c r="E23" s="756">
        <v>30557</v>
      </c>
      <c r="F23" s="757">
        <f t="shared" si="2"/>
        <v>0.94224512557666529</v>
      </c>
      <c r="G23" s="756">
        <v>906446</v>
      </c>
      <c r="H23" s="757">
        <f t="shared" si="3"/>
        <v>27.950856599092383</v>
      </c>
      <c r="I23" s="746">
        <f t="shared" si="4"/>
        <v>2452065</v>
      </c>
      <c r="J23" s="747">
        <f t="shared" si="5"/>
        <v>75.611031640774485</v>
      </c>
      <c r="K23" s="748">
        <f t="shared" si="0"/>
        <v>3242999</v>
      </c>
      <c r="L23" s="109" t="s">
        <v>1082</v>
      </c>
      <c r="M23" s="110">
        <v>2639059</v>
      </c>
      <c r="N23" s="110">
        <v>2680041</v>
      </c>
      <c r="O23">
        <v>2721368</v>
      </c>
      <c r="P23" s="110">
        <v>2762784</v>
      </c>
      <c r="Q23" s="110">
        <v>2919060</v>
      </c>
      <c r="R23" s="110">
        <v>3085522</v>
      </c>
      <c r="S23" s="110">
        <v>3242999</v>
      </c>
      <c r="U23" s="321"/>
      <c r="V23" s="324"/>
      <c r="W23" s="322"/>
      <c r="X23" s="322"/>
      <c r="Y23" s="322"/>
    </row>
    <row r="24" spans="2:25" ht="20.100000000000001" customHeight="1">
      <c r="B24" s="755" t="s">
        <v>1083</v>
      </c>
      <c r="C24" s="756">
        <v>5763</v>
      </c>
      <c r="D24" s="757">
        <f t="shared" si="1"/>
        <v>11.38123074492456</v>
      </c>
      <c r="E24" s="756">
        <v>823</v>
      </c>
      <c r="F24" s="757">
        <f t="shared" si="2"/>
        <v>1.6253258551228376</v>
      </c>
      <c r="G24" s="756">
        <v>41321</v>
      </c>
      <c r="H24" s="757">
        <f t="shared" si="3"/>
        <v>81.603997156173463</v>
      </c>
      <c r="I24" s="746">
        <f t="shared" si="4"/>
        <v>47907</v>
      </c>
      <c r="J24" s="747">
        <f t="shared" si="5"/>
        <v>94.610553756220867</v>
      </c>
      <c r="K24" s="748">
        <f t="shared" si="0"/>
        <v>50636</v>
      </c>
      <c r="L24" s="109" t="s">
        <v>1084</v>
      </c>
      <c r="M24" s="110">
        <v>40839</v>
      </c>
      <c r="N24" s="110">
        <v>41482</v>
      </c>
      <c r="O24">
        <v>42123</v>
      </c>
      <c r="P24" s="110">
        <v>42777</v>
      </c>
      <c r="Q24" s="110">
        <v>48114</v>
      </c>
      <c r="R24" s="110">
        <v>49473</v>
      </c>
      <c r="S24" s="110">
        <v>50636</v>
      </c>
      <c r="U24" s="321"/>
      <c r="V24" s="324"/>
      <c r="W24" s="322"/>
      <c r="X24" s="322"/>
      <c r="Y24" s="322"/>
    </row>
    <row r="25" spans="2:25" ht="20.100000000000001" customHeight="1">
      <c r="B25" s="755" t="s">
        <v>1085</v>
      </c>
      <c r="C25" s="756">
        <v>19562</v>
      </c>
      <c r="D25" s="757">
        <f t="shared" si="1"/>
        <v>22.574056337052976</v>
      </c>
      <c r="E25" s="756">
        <v>1857</v>
      </c>
      <c r="F25" s="757">
        <f t="shared" si="2"/>
        <v>2.1429313269556989</v>
      </c>
      <c r="G25" s="756">
        <v>60098</v>
      </c>
      <c r="H25" s="757">
        <f t="shared" si="3"/>
        <v>69.35158152255444</v>
      </c>
      <c r="I25" s="746">
        <f t="shared" si="4"/>
        <v>81517</v>
      </c>
      <c r="J25" s="747">
        <f t="shared" si="5"/>
        <v>94.06856918656311</v>
      </c>
      <c r="K25" s="748">
        <f t="shared" si="0"/>
        <v>86657</v>
      </c>
      <c r="L25" s="109" t="s">
        <v>1086</v>
      </c>
      <c r="M25" s="110">
        <v>109490</v>
      </c>
      <c r="N25" s="110">
        <v>111060</v>
      </c>
      <c r="O25">
        <v>112621</v>
      </c>
      <c r="P25" s="110">
        <v>114207</v>
      </c>
      <c r="Q25" s="110">
        <v>82767</v>
      </c>
      <c r="R25" s="110">
        <v>84716</v>
      </c>
      <c r="S25" s="110">
        <v>86657</v>
      </c>
      <c r="U25" s="321"/>
      <c r="V25" s="324"/>
      <c r="W25" s="322"/>
      <c r="X25" s="322"/>
      <c r="Y25" s="322"/>
    </row>
    <row r="26" spans="2:25" ht="20.100000000000001" customHeight="1">
      <c r="B26" s="755" t="s">
        <v>1087</v>
      </c>
      <c r="C26" s="756">
        <v>336009</v>
      </c>
      <c r="D26" s="757">
        <f t="shared" si="1"/>
        <v>29.930733586193746</v>
      </c>
      <c r="E26" s="756">
        <v>24147</v>
      </c>
      <c r="F26" s="757">
        <f t="shared" si="2"/>
        <v>2.1509466231732501</v>
      </c>
      <c r="G26" s="756">
        <v>784749</v>
      </c>
      <c r="H26" s="757">
        <f t="shared" si="3"/>
        <v>69.903226553550525</v>
      </c>
      <c r="I26" s="746">
        <f t="shared" si="4"/>
        <v>1144905</v>
      </c>
      <c r="J26" s="747">
        <f t="shared" si="5"/>
        <v>101.98490676291753</v>
      </c>
      <c r="K26" s="748">
        <f t="shared" si="0"/>
        <v>1122622</v>
      </c>
      <c r="L26" s="109" t="s">
        <v>1088</v>
      </c>
      <c r="M26" s="110">
        <v>1140539</v>
      </c>
      <c r="N26" s="110">
        <v>1154777</v>
      </c>
      <c r="O26">
        <v>1168869</v>
      </c>
      <c r="P26" s="110">
        <v>1182944</v>
      </c>
      <c r="Q26" s="110">
        <v>1100386</v>
      </c>
      <c r="R26" s="110">
        <v>1111844</v>
      </c>
      <c r="S26" s="110">
        <v>1122622</v>
      </c>
      <c r="U26" s="321"/>
      <c r="V26" s="324"/>
      <c r="W26" s="322"/>
      <c r="X26" s="322"/>
      <c r="Y26" s="322"/>
    </row>
    <row r="27" spans="2:25" ht="20.100000000000001" customHeight="1">
      <c r="B27" s="755" t="s">
        <v>1089</v>
      </c>
      <c r="C27" s="758"/>
      <c r="D27" s="757">
        <f>IFERROR(0,C27/K27)*100</f>
        <v>0</v>
      </c>
      <c r="E27" s="756">
        <v>45</v>
      </c>
      <c r="F27" s="757">
        <f>IFERROR(0,E27/M27)*100</f>
        <v>0</v>
      </c>
      <c r="G27" s="756"/>
      <c r="H27" s="757">
        <f>IFERROR(0,G27/O27)*100</f>
        <v>0</v>
      </c>
      <c r="I27" s="746">
        <f t="shared" si="4"/>
        <v>45</v>
      </c>
      <c r="J27" s="747">
        <f>IFERROR(0,I27/#REF!)*100</f>
        <v>0</v>
      </c>
      <c r="K27" s="748">
        <f t="shared" si="0"/>
        <v>0</v>
      </c>
      <c r="P27" s="110"/>
      <c r="Q27" s="110"/>
      <c r="R27" s="110"/>
      <c r="S27" s="110"/>
      <c r="U27" s="321"/>
      <c r="V27" s="324"/>
      <c r="W27" s="322"/>
      <c r="X27" s="322"/>
      <c r="Y27" s="322"/>
    </row>
    <row r="28" spans="2:25" ht="20.100000000000001" customHeight="1">
      <c r="B28" s="755" t="s">
        <v>1090</v>
      </c>
      <c r="C28" s="756">
        <v>142579</v>
      </c>
      <c r="D28" s="757">
        <f t="shared" si="1"/>
        <v>14.764040848363603</v>
      </c>
      <c r="E28" s="756">
        <v>15657</v>
      </c>
      <c r="F28" s="757">
        <f t="shared" si="2"/>
        <v>1.6212807465533416</v>
      </c>
      <c r="G28" s="756">
        <v>788330</v>
      </c>
      <c r="H28" s="757">
        <f t="shared" si="3"/>
        <v>81.631490766455627</v>
      </c>
      <c r="I28" s="746">
        <f t="shared" si="4"/>
        <v>946566</v>
      </c>
      <c r="J28" s="747">
        <f t="shared" si="5"/>
        <v>98.016812361372573</v>
      </c>
      <c r="K28" s="748">
        <f t="shared" si="0"/>
        <v>965718</v>
      </c>
      <c r="L28" s="109" t="s">
        <v>1091</v>
      </c>
      <c r="M28" s="110">
        <v>930143</v>
      </c>
      <c r="N28" s="110">
        <v>957797</v>
      </c>
      <c r="O28">
        <v>985452</v>
      </c>
      <c r="P28" s="110">
        <v>1012926</v>
      </c>
      <c r="Q28" s="110">
        <v>880560</v>
      </c>
      <c r="R28" s="110">
        <v>927506</v>
      </c>
      <c r="S28" s="110">
        <v>965718</v>
      </c>
      <c r="U28" s="321"/>
      <c r="V28" s="324"/>
      <c r="W28" s="322"/>
      <c r="X28" s="322"/>
      <c r="Y28" s="322"/>
    </row>
    <row r="29" spans="2:25" ht="20.100000000000001" customHeight="1">
      <c r="B29" s="755" t="s">
        <v>1092</v>
      </c>
      <c r="C29" s="756">
        <v>379528</v>
      </c>
      <c r="D29" s="757">
        <f t="shared" si="1"/>
        <v>26.595731262079319</v>
      </c>
      <c r="E29" s="756">
        <v>28904</v>
      </c>
      <c r="F29" s="757">
        <f t="shared" si="2"/>
        <v>2.0254711546951492</v>
      </c>
      <c r="G29" s="756">
        <v>956967</v>
      </c>
      <c r="H29" s="757">
        <f t="shared" si="3"/>
        <v>67.060235763048468</v>
      </c>
      <c r="I29" s="746">
        <f t="shared" si="4"/>
        <v>1365399</v>
      </c>
      <c r="J29" s="747">
        <f t="shared" si="5"/>
        <v>95.681438179822933</v>
      </c>
      <c r="K29" s="748">
        <f t="shared" si="0"/>
        <v>1427026</v>
      </c>
      <c r="L29" s="109" t="s">
        <v>1093</v>
      </c>
      <c r="M29" s="110">
        <v>1247514</v>
      </c>
      <c r="N29" s="110">
        <v>1259822</v>
      </c>
      <c r="O29">
        <v>1272442</v>
      </c>
      <c r="P29" s="110">
        <v>1285384</v>
      </c>
      <c r="Q29" s="110">
        <v>1341746</v>
      </c>
      <c r="R29" s="110">
        <v>1388832</v>
      </c>
      <c r="S29" s="110">
        <v>1427026</v>
      </c>
      <c r="U29" s="321"/>
      <c r="V29" s="324"/>
      <c r="W29" s="322"/>
      <c r="X29" s="322"/>
      <c r="Y29" s="322"/>
    </row>
    <row r="30" spans="2:25" ht="20.100000000000001" customHeight="1">
      <c r="B30" s="755" t="s">
        <v>1094</v>
      </c>
      <c r="C30" s="756">
        <v>437504</v>
      </c>
      <c r="D30" s="757">
        <f t="shared" si="1"/>
        <v>41.139908261194186</v>
      </c>
      <c r="E30" s="756">
        <v>18158</v>
      </c>
      <c r="F30" s="757">
        <f t="shared" si="2"/>
        <v>1.7074551414541672</v>
      </c>
      <c r="G30" s="756">
        <v>552298</v>
      </c>
      <c r="H30" s="757">
        <f t="shared" si="3"/>
        <v>51.93435729236996</v>
      </c>
      <c r="I30" s="746">
        <f t="shared" si="4"/>
        <v>1007960</v>
      </c>
      <c r="J30" s="747">
        <f t="shared" si="5"/>
        <v>94.781720695018308</v>
      </c>
      <c r="K30" s="748">
        <f t="shared" si="0"/>
        <v>1063454</v>
      </c>
      <c r="L30" s="109" t="s">
        <v>1095</v>
      </c>
      <c r="M30" s="110">
        <v>943072</v>
      </c>
      <c r="N30" s="110">
        <v>961334</v>
      </c>
      <c r="O30">
        <v>979710</v>
      </c>
      <c r="P30" s="110">
        <v>998162</v>
      </c>
      <c r="Q30" s="110">
        <v>1039722</v>
      </c>
      <c r="R30" s="110">
        <v>1052125</v>
      </c>
      <c r="S30" s="110">
        <v>1063454</v>
      </c>
      <c r="U30" s="321"/>
      <c r="V30" s="324"/>
      <c r="W30" s="322"/>
      <c r="X30" s="322"/>
      <c r="Y30" s="322"/>
    </row>
    <row r="31" spans="2:25" ht="20.100000000000001" customHeight="1">
      <c r="B31" s="755" t="s">
        <v>1096</v>
      </c>
      <c r="C31" s="756">
        <v>273426</v>
      </c>
      <c r="D31" s="757">
        <f t="shared" si="1"/>
        <v>16.79944998399473</v>
      </c>
      <c r="E31" s="756">
        <v>31032</v>
      </c>
      <c r="F31" s="757">
        <f t="shared" si="2"/>
        <v>1.9066238466836531</v>
      </c>
      <c r="G31" s="756">
        <v>1144954</v>
      </c>
      <c r="H31" s="757">
        <f t="shared" si="3"/>
        <v>70.346629278030264</v>
      </c>
      <c r="I31" s="746">
        <f t="shared" si="4"/>
        <v>1449412</v>
      </c>
      <c r="J31" s="747">
        <f t="shared" si="5"/>
        <v>89.052703108708656</v>
      </c>
      <c r="K31" s="748">
        <f t="shared" si="0"/>
        <v>1627589</v>
      </c>
      <c r="L31" s="109" t="s">
        <v>1097</v>
      </c>
      <c r="M31" s="110">
        <v>1722945</v>
      </c>
      <c r="N31" s="110">
        <v>1744228</v>
      </c>
      <c r="O31">
        <v>1765906</v>
      </c>
      <c r="P31" s="110">
        <v>1787545</v>
      </c>
      <c r="Q31" s="110">
        <v>1630592</v>
      </c>
      <c r="R31" s="110">
        <v>1628981</v>
      </c>
      <c r="S31" s="110">
        <v>1627589</v>
      </c>
      <c r="U31" s="321"/>
      <c r="V31" s="324"/>
      <c r="W31" s="322"/>
      <c r="X31" s="322"/>
      <c r="Y31" s="322"/>
    </row>
    <row r="32" spans="2:25" ht="20.100000000000001" customHeight="1">
      <c r="B32" s="755" t="s">
        <v>1098</v>
      </c>
      <c r="C32" s="756"/>
      <c r="D32" s="757">
        <f>IFERROR(0,C32/K32)*100</f>
        <v>0</v>
      </c>
      <c r="E32" s="756">
        <v>1225394</v>
      </c>
      <c r="F32" s="757">
        <f>IFERROR(0,E32/M32)*100</f>
        <v>0</v>
      </c>
      <c r="G32" s="756"/>
      <c r="H32" s="757">
        <f>IFERROR(0,G32/O32)*100</f>
        <v>0</v>
      </c>
      <c r="I32" s="746">
        <f t="shared" si="4"/>
        <v>1225394</v>
      </c>
      <c r="J32" s="747">
        <f>IFERROR(0,I32/#REF!)*100</f>
        <v>0</v>
      </c>
      <c r="K32" s="748">
        <f t="shared" si="0"/>
        <v>0</v>
      </c>
      <c r="L32" s="109"/>
      <c r="M32" s="110"/>
      <c r="N32" s="110"/>
      <c r="P32" s="110"/>
      <c r="Q32" s="110"/>
      <c r="R32" s="110"/>
      <c r="S32" s="110"/>
      <c r="U32" s="321"/>
      <c r="V32" s="324"/>
      <c r="W32" s="322"/>
      <c r="X32" s="322"/>
      <c r="Y32" s="322"/>
    </row>
    <row r="33" spans="2:25" ht="20.100000000000001" customHeight="1">
      <c r="B33" s="755" t="s">
        <v>1099</v>
      </c>
      <c r="C33" s="756">
        <v>447726</v>
      </c>
      <c r="D33" s="757">
        <f t="shared" si="1"/>
        <v>27.631983351416206</v>
      </c>
      <c r="E33" s="756">
        <v>26702</v>
      </c>
      <c r="F33" s="757">
        <f t="shared" si="2"/>
        <v>1.6479481188260574</v>
      </c>
      <c r="G33" s="756">
        <v>1074964</v>
      </c>
      <c r="H33" s="757">
        <f t="shared" si="3"/>
        <v>66.342779627208984</v>
      </c>
      <c r="I33" s="746">
        <f t="shared" si="4"/>
        <v>1549392</v>
      </c>
      <c r="J33" s="747">
        <f t="shared" si="5"/>
        <v>95.622711097451244</v>
      </c>
      <c r="K33" s="748">
        <f t="shared" si="0"/>
        <v>1620318</v>
      </c>
      <c r="L33" s="109" t="s">
        <v>1100</v>
      </c>
      <c r="M33" s="110">
        <v>1344038</v>
      </c>
      <c r="N33" s="110">
        <v>1355787</v>
      </c>
      <c r="O33">
        <v>1367708</v>
      </c>
      <c r="P33" s="110">
        <v>1379533</v>
      </c>
      <c r="Q33" s="110">
        <v>1491689</v>
      </c>
      <c r="R33" s="110">
        <v>1565362</v>
      </c>
      <c r="S33" s="110">
        <v>1620318</v>
      </c>
      <c r="U33" s="321"/>
      <c r="V33" s="324"/>
      <c r="W33" s="322"/>
      <c r="X33" s="322"/>
      <c r="Y33" s="322"/>
    </row>
    <row r="34" spans="2:25" ht="20.100000000000001" customHeight="1">
      <c r="B34" s="755" t="s">
        <v>1101</v>
      </c>
      <c r="C34" s="756">
        <v>46544</v>
      </c>
      <c r="D34" s="757">
        <f t="shared" si="1"/>
        <v>12.960317659212478</v>
      </c>
      <c r="E34" s="756">
        <v>8908</v>
      </c>
      <c r="F34" s="757">
        <f t="shared" si="2"/>
        <v>2.4804595588747156</v>
      </c>
      <c r="G34" s="756">
        <v>260426</v>
      </c>
      <c r="H34" s="757">
        <f t="shared" si="3"/>
        <v>72.516407844578652</v>
      </c>
      <c r="I34" s="746">
        <f t="shared" si="4"/>
        <v>315878</v>
      </c>
      <c r="J34" s="747">
        <f t="shared" si="5"/>
        <v>87.957185062665857</v>
      </c>
      <c r="K34" s="748">
        <f t="shared" si="0"/>
        <v>359127</v>
      </c>
      <c r="L34" s="109" t="s">
        <v>1102</v>
      </c>
      <c r="M34" s="110">
        <v>341034</v>
      </c>
      <c r="N34" s="110">
        <v>345204</v>
      </c>
      <c r="O34">
        <v>349537</v>
      </c>
      <c r="P34" s="110">
        <v>354094</v>
      </c>
      <c r="Q34" s="110">
        <v>348182</v>
      </c>
      <c r="R34" s="110">
        <v>353759</v>
      </c>
      <c r="S34" s="110">
        <v>359127</v>
      </c>
      <c r="U34" s="321"/>
      <c r="V34" s="324"/>
      <c r="W34" s="322"/>
      <c r="X34" s="322"/>
      <c r="Y34" s="322"/>
    </row>
    <row r="35" spans="2:25" ht="20.100000000000001" customHeight="1">
      <c r="B35" s="755" t="s">
        <v>1103</v>
      </c>
      <c r="C35" s="756">
        <v>285283</v>
      </c>
      <c r="D35" s="757">
        <f t="shared" si="1"/>
        <v>51.365229806932291</v>
      </c>
      <c r="E35" s="756">
        <v>9715</v>
      </c>
      <c r="F35" s="757">
        <f t="shared" si="2"/>
        <v>1.7491866237187186</v>
      </c>
      <c r="G35" s="756">
        <v>250024</v>
      </c>
      <c r="H35" s="757">
        <f t="shared" si="3"/>
        <v>45.016843685913422</v>
      </c>
      <c r="I35" s="746">
        <f t="shared" si="4"/>
        <v>545022</v>
      </c>
      <c r="J35" s="747">
        <f t="shared" si="5"/>
        <v>98.13126011656442</v>
      </c>
      <c r="K35" s="748">
        <f t="shared" si="0"/>
        <v>555401</v>
      </c>
      <c r="L35" s="109" t="s">
        <v>1104</v>
      </c>
      <c r="M35" s="110">
        <v>562114</v>
      </c>
      <c r="N35" s="110">
        <v>565310</v>
      </c>
      <c r="O35">
        <v>568506</v>
      </c>
      <c r="P35" s="110">
        <v>571733</v>
      </c>
      <c r="Q35" s="110">
        <v>539904</v>
      </c>
      <c r="R35" s="110">
        <v>547855</v>
      </c>
      <c r="S35" s="110">
        <v>555401</v>
      </c>
      <c r="U35" s="321"/>
      <c r="V35" s="324"/>
      <c r="W35" s="322"/>
      <c r="X35" s="322"/>
      <c r="Y35" s="322"/>
    </row>
    <row r="36" spans="2:25" ht="20.100000000000001" customHeight="1">
      <c r="B36" s="755" t="s">
        <v>1105</v>
      </c>
      <c r="C36" s="756">
        <v>565660</v>
      </c>
      <c r="D36" s="757">
        <f t="shared" si="1"/>
        <v>58.858233920014982</v>
      </c>
      <c r="E36" s="756">
        <v>15647</v>
      </c>
      <c r="F36" s="757">
        <f t="shared" si="2"/>
        <v>1.6281066120045158</v>
      </c>
      <c r="G36" s="756">
        <v>415300</v>
      </c>
      <c r="H36" s="757">
        <f t="shared" si="3"/>
        <v>43.212927459926853</v>
      </c>
      <c r="I36" s="746">
        <f t="shared" si="4"/>
        <v>996607</v>
      </c>
      <c r="J36" s="747">
        <f t="shared" si="5"/>
        <v>103.69926799194636</v>
      </c>
      <c r="K36" s="748">
        <f t="shared" si="0"/>
        <v>961055</v>
      </c>
      <c r="L36" s="109" t="s">
        <v>1106</v>
      </c>
      <c r="M36" s="110">
        <v>946632</v>
      </c>
      <c r="N36" s="110">
        <v>951953</v>
      </c>
      <c r="O36">
        <v>957254</v>
      </c>
      <c r="P36" s="110">
        <v>962529</v>
      </c>
      <c r="Q36" s="110">
        <v>943401</v>
      </c>
      <c r="R36" s="110">
        <v>952511</v>
      </c>
      <c r="S36" s="110">
        <v>961055</v>
      </c>
      <c r="U36" s="321"/>
      <c r="V36" s="324"/>
      <c r="W36" s="322"/>
      <c r="X36" s="322"/>
      <c r="Y36" s="322"/>
    </row>
    <row r="37" spans="2:25" ht="20.100000000000001" customHeight="1">
      <c r="B37" s="755" t="s">
        <v>1107</v>
      </c>
      <c r="C37" s="756">
        <v>43282</v>
      </c>
      <c r="D37" s="757">
        <f t="shared" si="1"/>
        <v>67.955159203667648</v>
      </c>
      <c r="E37" s="756">
        <v>949</v>
      </c>
      <c r="F37" s="757">
        <f t="shared" si="2"/>
        <v>1.489983043396345</v>
      </c>
      <c r="G37" s="756">
        <v>18770</v>
      </c>
      <c r="H37" s="757">
        <f t="shared" si="3"/>
        <v>29.469949130189033</v>
      </c>
      <c r="I37" s="746">
        <f t="shared" si="4"/>
        <v>63001</v>
      </c>
      <c r="J37" s="747">
        <f t="shared" si="5"/>
        <v>98.915091377253034</v>
      </c>
      <c r="K37" s="748">
        <f t="shared" si="0"/>
        <v>63692</v>
      </c>
      <c r="L37" s="109" t="s">
        <v>1108</v>
      </c>
      <c r="M37" s="110">
        <v>75801</v>
      </c>
      <c r="N37" s="110">
        <v>76442</v>
      </c>
      <c r="O37">
        <v>77101</v>
      </c>
      <c r="P37" s="110">
        <v>77759</v>
      </c>
      <c r="Q37" s="110">
        <v>61280</v>
      </c>
      <c r="R37" s="110">
        <v>62482</v>
      </c>
      <c r="S37" s="110">
        <v>63692</v>
      </c>
      <c r="U37" s="321"/>
      <c r="V37" s="324"/>
      <c r="W37" s="322"/>
      <c r="X37" s="322"/>
      <c r="Y37" s="322"/>
    </row>
    <row r="38" spans="2:25" ht="20.100000000000001" customHeight="1">
      <c r="B38" s="755" t="s">
        <v>1109</v>
      </c>
      <c r="C38" s="756">
        <v>1124714</v>
      </c>
      <c r="D38" s="757">
        <f t="shared" si="1"/>
        <v>49.309923942570236</v>
      </c>
      <c r="E38" s="756">
        <v>67050</v>
      </c>
      <c r="F38" s="757">
        <f t="shared" si="2"/>
        <v>2.9396187833967873</v>
      </c>
      <c r="G38" s="756">
        <v>1006429</v>
      </c>
      <c r="H38" s="757">
        <f t="shared" si="3"/>
        <v>44.124050597393669</v>
      </c>
      <c r="I38" s="746">
        <f t="shared" si="4"/>
        <v>2198193</v>
      </c>
      <c r="J38" s="747">
        <f t="shared" si="5"/>
        <v>96.373593323360694</v>
      </c>
      <c r="K38" s="748">
        <f t="shared" si="0"/>
        <v>2280908</v>
      </c>
      <c r="L38" s="109" t="s">
        <v>1110</v>
      </c>
      <c r="M38" s="110">
        <v>2051022</v>
      </c>
      <c r="N38" s="110">
        <v>2061079</v>
      </c>
      <c r="O38">
        <v>2071016</v>
      </c>
      <c r="P38" s="110">
        <v>2080938</v>
      </c>
      <c r="Q38" s="110">
        <v>2184837</v>
      </c>
      <c r="R38" s="110">
        <v>2237587</v>
      </c>
      <c r="S38" s="110">
        <v>2280908</v>
      </c>
      <c r="U38" s="321"/>
      <c r="V38" s="324"/>
      <c r="W38" s="322"/>
      <c r="X38" s="322"/>
      <c r="Y38" s="322"/>
    </row>
    <row r="39" spans="2:25" ht="20.100000000000001" customHeight="1">
      <c r="B39" s="755" t="s">
        <v>1111</v>
      </c>
      <c r="C39" s="756">
        <v>158209</v>
      </c>
      <c r="D39" s="757">
        <f t="shared" si="1"/>
        <v>16.666701782034696</v>
      </c>
      <c r="E39" s="756">
        <v>22021</v>
      </c>
      <c r="F39" s="757">
        <f t="shared" si="2"/>
        <v>2.3198265581742259</v>
      </c>
      <c r="G39" s="756">
        <v>777507</v>
      </c>
      <c r="H39" s="757">
        <f t="shared" si="3"/>
        <v>81.907333352997938</v>
      </c>
      <c r="I39" s="746">
        <f t="shared" si="4"/>
        <v>957737</v>
      </c>
      <c r="J39" s="747">
        <f t="shared" si="5"/>
        <v>100.89386169320687</v>
      </c>
      <c r="K39" s="748">
        <f t="shared" si="0"/>
        <v>949252</v>
      </c>
      <c r="L39" s="109" t="s">
        <v>1112</v>
      </c>
      <c r="M39" s="110">
        <v>843202</v>
      </c>
      <c r="N39" s="110">
        <v>851515</v>
      </c>
      <c r="O39">
        <v>859913</v>
      </c>
      <c r="P39" s="110">
        <v>868438</v>
      </c>
      <c r="Q39" s="110">
        <v>904863</v>
      </c>
      <c r="R39" s="110">
        <v>928984</v>
      </c>
      <c r="S39" s="110">
        <v>949252</v>
      </c>
      <c r="U39" s="321"/>
      <c r="V39" s="324"/>
      <c r="W39" s="322"/>
      <c r="X39" s="322"/>
      <c r="Y39" s="322"/>
    </row>
    <row r="40" spans="2:25" ht="20.100000000000001" customHeight="1">
      <c r="B40" s="755" t="s">
        <v>1113</v>
      </c>
      <c r="C40" s="756">
        <v>506684</v>
      </c>
      <c r="D40" s="757">
        <f t="shared" si="1"/>
        <v>37.812295242231706</v>
      </c>
      <c r="E40" s="756">
        <v>25026</v>
      </c>
      <c r="F40" s="757">
        <f t="shared" si="2"/>
        <v>1.8676147277831758</v>
      </c>
      <c r="G40" s="756">
        <v>752990</v>
      </c>
      <c r="H40" s="757">
        <f t="shared" si="3"/>
        <v>56.193367452787243</v>
      </c>
      <c r="I40" s="746">
        <f t="shared" si="4"/>
        <v>1284700</v>
      </c>
      <c r="J40" s="747">
        <f t="shared" si="5"/>
        <v>95.873277422802133</v>
      </c>
      <c r="K40" s="748">
        <f t="shared" si="0"/>
        <v>1339998</v>
      </c>
      <c r="L40" s="109" t="s">
        <v>1114</v>
      </c>
      <c r="M40" s="110">
        <v>1404262</v>
      </c>
      <c r="N40" s="110">
        <v>1408272</v>
      </c>
      <c r="O40">
        <v>1412220</v>
      </c>
      <c r="P40" s="110">
        <v>1416124</v>
      </c>
      <c r="Q40" s="110">
        <v>1330187</v>
      </c>
      <c r="R40" s="110">
        <v>1335313</v>
      </c>
      <c r="S40" s="110">
        <v>1339998</v>
      </c>
      <c r="U40" s="321"/>
      <c r="V40" s="324"/>
      <c r="W40" s="322"/>
      <c r="X40" s="322"/>
      <c r="Y40" s="322"/>
    </row>
    <row r="41" spans="2:25" ht="20.100000000000001" customHeight="1">
      <c r="B41" s="755" t="s">
        <v>1115</v>
      </c>
      <c r="C41" s="756">
        <v>2546884</v>
      </c>
      <c r="D41" s="757">
        <f t="shared" si="1"/>
        <v>56.195908698560856</v>
      </c>
      <c r="E41" s="756">
        <v>58340</v>
      </c>
      <c r="F41" s="757">
        <f t="shared" si="2"/>
        <v>1.287247206183729</v>
      </c>
      <c r="G41" s="756">
        <v>1875478</v>
      </c>
      <c r="H41" s="757">
        <f t="shared" si="3"/>
        <v>41.38162179909235</v>
      </c>
      <c r="I41" s="746">
        <f t="shared" si="4"/>
        <v>4480702</v>
      </c>
      <c r="J41" s="747">
        <f t="shared" si="5"/>
        <v>98.864777703836936</v>
      </c>
      <c r="K41" s="748">
        <f t="shared" si="0"/>
        <v>4532152</v>
      </c>
      <c r="L41" s="109" t="s">
        <v>1116</v>
      </c>
      <c r="M41" s="110">
        <v>4566875</v>
      </c>
      <c r="N41" s="110">
        <v>4613684</v>
      </c>
      <c r="O41">
        <v>4660741</v>
      </c>
      <c r="P41" s="110">
        <v>4708262</v>
      </c>
      <c r="Q41" s="110">
        <v>4475886</v>
      </c>
      <c r="R41" s="110">
        <v>4506768</v>
      </c>
      <c r="S41" s="110">
        <v>4532152</v>
      </c>
    </row>
    <row r="42" spans="2:25" ht="20.100000000000001" customHeight="1">
      <c r="B42" s="755" t="s">
        <v>1117</v>
      </c>
      <c r="C42" s="756">
        <v>4132</v>
      </c>
      <c r="D42" s="757">
        <f t="shared" si="1"/>
        <v>9.2413669708355695</v>
      </c>
      <c r="E42" s="756">
        <v>1075</v>
      </c>
      <c r="F42" s="757">
        <f t="shared" si="2"/>
        <v>2.4042762569332616</v>
      </c>
      <c r="G42" s="756">
        <v>26973</v>
      </c>
      <c r="H42" s="757">
        <f t="shared" si="3"/>
        <v>60.326086956521742</v>
      </c>
      <c r="I42" s="746">
        <f t="shared" si="4"/>
        <v>32180</v>
      </c>
      <c r="J42" s="747">
        <f t="shared" si="5"/>
        <v>71.971730184290578</v>
      </c>
      <c r="K42" s="748">
        <f t="shared" si="0"/>
        <v>44712</v>
      </c>
      <c r="L42" s="109" t="s">
        <v>1118</v>
      </c>
      <c r="M42" s="110">
        <v>43240</v>
      </c>
      <c r="N42" s="110">
        <v>43665</v>
      </c>
      <c r="O42">
        <v>44079</v>
      </c>
      <c r="P42" s="110">
        <v>44500</v>
      </c>
      <c r="Q42" s="110">
        <v>40797</v>
      </c>
      <c r="R42" s="110">
        <v>42721</v>
      </c>
      <c r="S42" s="110">
        <v>44712</v>
      </c>
    </row>
    <row r="43" spans="2:25" ht="20.100000000000001" customHeight="1">
      <c r="B43" s="755" t="s">
        <v>1119</v>
      </c>
      <c r="C43" s="756">
        <v>9339</v>
      </c>
      <c r="D43" s="757">
        <f t="shared" si="1"/>
        <v>8.2676747109545143</v>
      </c>
      <c r="E43" s="756">
        <v>1309</v>
      </c>
      <c r="F43" s="757">
        <f t="shared" si="2"/>
        <v>1.1588377981196551</v>
      </c>
      <c r="G43" s="756">
        <v>61743</v>
      </c>
      <c r="H43" s="757">
        <f t="shared" si="3"/>
        <v>54.660139166769952</v>
      </c>
      <c r="I43" s="746">
        <f t="shared" si="4"/>
        <v>72391</v>
      </c>
      <c r="J43" s="747">
        <f t="shared" si="5"/>
        <v>64.086651675844124</v>
      </c>
      <c r="K43" s="748">
        <f t="shared" si="0"/>
        <v>112958</v>
      </c>
      <c r="L43" s="109" t="s">
        <v>1120</v>
      </c>
      <c r="M43" s="110">
        <v>70260</v>
      </c>
      <c r="N43" s="110">
        <v>71974</v>
      </c>
      <c r="O43">
        <v>73702</v>
      </c>
      <c r="P43" s="110">
        <v>75468</v>
      </c>
      <c r="Q43" s="110">
        <v>107808</v>
      </c>
      <c r="R43" s="110">
        <v>110599</v>
      </c>
      <c r="S43" s="110">
        <v>112958</v>
      </c>
    </row>
    <row r="44" spans="2:25" ht="409.6" hidden="1" customHeight="1">
      <c r="B44" t="s">
        <v>2</v>
      </c>
      <c r="C44" t="b">
        <v>0</v>
      </c>
      <c r="E44">
        <v>1699596</v>
      </c>
      <c r="G44">
        <v>22726138</v>
      </c>
      <c r="L44" s="109" t="s">
        <v>1121</v>
      </c>
      <c r="M44" s="110">
        <v>47661787</v>
      </c>
      <c r="N44" s="110">
        <v>48203405</v>
      </c>
      <c r="O44" t="e">
        <f>VLOOKUP(L44,#REF!,2,0)</f>
        <v>#REF!</v>
      </c>
    </row>
    <row r="45" spans="2:25" ht="15.75" customHeight="1"/>
    <row r="46" spans="2:25" ht="22.5">
      <c r="B46" s="250" t="s">
        <v>440</v>
      </c>
      <c r="C46" s="939" t="str">
        <f>'1. Población_Afiliada_Regimen'!B140</f>
        <v>SISPRO-BODEGA DE DATOS DICIEMBRE 2020</v>
      </c>
      <c r="D46" s="939"/>
      <c r="E46" s="108"/>
      <c r="F46" s="434" t="str">
        <f>'1. Población_Afiliada_Regimen'!C1</f>
        <v>Diciembre 2020</v>
      </c>
    </row>
    <row r="47" spans="2:25">
      <c r="B47" s="252"/>
      <c r="C47" s="1049" t="str">
        <f>'1. Población_Afiliada_Regimen'!B141</f>
        <v>PROYECCIÓN DANE 2020</v>
      </c>
      <c r="D47" s="939"/>
    </row>
    <row r="48" spans="2:25">
      <c r="B48" s="253" t="s">
        <v>443</v>
      </c>
      <c r="C48" s="940" t="s">
        <v>444</v>
      </c>
      <c r="D48" s="940"/>
    </row>
  </sheetData>
  <sheetProtection autoFilter="0"/>
  <mergeCells count="5">
    <mergeCell ref="B4:I4"/>
    <mergeCell ref="B2:J2"/>
    <mergeCell ref="C46:D46"/>
    <mergeCell ref="C47:D47"/>
    <mergeCell ref="C48:D48"/>
  </mergeCells>
  <pageMargins left="0.25" right="0.25" top="0.75" bottom="0.75" header="0.3" footer="0.3"/>
  <pageSetup paperSize="9" scale="41" orientation="portrait" horizontalDpi="300" verticalDpi="300" r:id="rId1"/>
  <headerFooter alignWithMargins="0">
    <oddFooter>&amp;L&amp;"Tahoma"&amp;9Reporte generado el  &amp;C&amp;R</oddFooter>
  </headerFooter>
  <ignoredErrors>
    <ignoredError sqref="D9:D26 F9:F26 H9:H26 J9:J26 I9:I26 D28:D31 F28:F31 H28:H31 J28:J31 I28:I31 D33:D43 F33:F43 H33:H43 J33:J43 I33:I43 K9 K11:K43" unlockedFormula="1"/>
    <ignoredError sqref="D27 I27 J27 H27 F27 I32 J32 H32 F32 D32" formula="1" unlockedFormula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26"/>
  <sheetViews>
    <sheetView topLeftCell="A102" workbookViewId="0">
      <selection activeCell="J132" sqref="J132"/>
    </sheetView>
  </sheetViews>
  <sheetFormatPr baseColWidth="10" defaultColWidth="11.42578125" defaultRowHeight="15"/>
  <cols>
    <col min="1" max="1" width="6.7109375" style="84" customWidth="1"/>
    <col min="2" max="2" width="13.28515625" style="83" customWidth="1"/>
    <col min="3" max="4" width="11.42578125" style="83"/>
    <col min="5" max="5" width="22" style="83" customWidth="1"/>
    <col min="6" max="6" width="6.7109375" style="84" customWidth="1"/>
    <col min="7" max="7" width="19" style="83" customWidth="1"/>
    <col min="8" max="8" width="13.7109375" style="83" customWidth="1"/>
    <col min="9" max="9" width="11.42578125" style="83"/>
    <col min="10" max="10" width="19" style="83" customWidth="1"/>
    <col min="11" max="16384" width="11.42578125" style="83"/>
  </cols>
  <sheetData>
    <row r="1" spans="1:10">
      <c r="A1" s="91" t="s">
        <v>1122</v>
      </c>
      <c r="B1" s="90" t="s">
        <v>1123</v>
      </c>
      <c r="C1" s="90" t="s">
        <v>1124</v>
      </c>
      <c r="D1" s="90"/>
      <c r="E1" s="90" t="s">
        <v>1125</v>
      </c>
      <c r="F1" s="91" t="s">
        <v>1122</v>
      </c>
      <c r="G1" s="90" t="s">
        <v>1126</v>
      </c>
      <c r="H1" s="90" t="s">
        <v>1127</v>
      </c>
      <c r="I1" s="90" t="s">
        <v>1122</v>
      </c>
      <c r="J1" s="90" t="s">
        <v>1125</v>
      </c>
    </row>
    <row r="2" spans="1:10">
      <c r="A2" s="87">
        <v>2</v>
      </c>
      <c r="B2" s="88" t="s">
        <v>1128</v>
      </c>
      <c r="C2" s="88" t="s">
        <v>1129</v>
      </c>
      <c r="D2" s="88">
        <v>7</v>
      </c>
      <c r="E2" s="85" t="s">
        <v>521</v>
      </c>
      <c r="F2" s="87">
        <v>2</v>
      </c>
      <c r="G2" s="88" t="s">
        <v>8</v>
      </c>
      <c r="H2" s="88" t="s">
        <v>8</v>
      </c>
      <c r="I2" s="88">
        <v>2</v>
      </c>
      <c r="J2" s="85" t="s">
        <v>521</v>
      </c>
    </row>
    <row r="3" spans="1:10">
      <c r="A3" s="87">
        <v>4</v>
      </c>
      <c r="B3" s="86" t="s">
        <v>1128</v>
      </c>
      <c r="C3" s="86" t="s">
        <v>1129</v>
      </c>
      <c r="D3" s="86">
        <v>5</v>
      </c>
      <c r="E3" s="85" t="s">
        <v>519</v>
      </c>
      <c r="F3" s="87">
        <v>4</v>
      </c>
      <c r="G3" s="86" t="s">
        <v>10</v>
      </c>
      <c r="H3" s="86" t="s">
        <v>1130</v>
      </c>
      <c r="I3" s="86">
        <v>4</v>
      </c>
      <c r="J3" s="85" t="s">
        <v>519</v>
      </c>
    </row>
    <row r="4" spans="1:10">
      <c r="A4" s="87">
        <v>21</v>
      </c>
      <c r="B4" s="88" t="s">
        <v>1128</v>
      </c>
      <c r="C4" s="88" t="s">
        <v>1129</v>
      </c>
      <c r="D4" s="88">
        <v>7</v>
      </c>
      <c r="E4" s="85" t="s">
        <v>521</v>
      </c>
      <c r="F4" s="87">
        <v>21</v>
      </c>
      <c r="G4" s="88" t="s">
        <v>12</v>
      </c>
      <c r="H4" s="88" t="s">
        <v>1131</v>
      </c>
      <c r="I4" s="88">
        <v>21</v>
      </c>
      <c r="J4" s="85" t="s">
        <v>521</v>
      </c>
    </row>
    <row r="5" spans="1:10">
      <c r="A5" s="87">
        <v>30</v>
      </c>
      <c r="B5" s="86" t="s">
        <v>1128</v>
      </c>
      <c r="C5" s="86" t="s">
        <v>1129</v>
      </c>
      <c r="D5" s="86">
        <v>8</v>
      </c>
      <c r="E5" s="85" t="s">
        <v>522</v>
      </c>
      <c r="F5" s="87">
        <v>30</v>
      </c>
      <c r="G5" s="86" t="s">
        <v>14</v>
      </c>
      <c r="H5" s="86" t="s">
        <v>1132</v>
      </c>
      <c r="I5" s="86">
        <v>30</v>
      </c>
      <c r="J5" s="85" t="s">
        <v>522</v>
      </c>
    </row>
    <row r="6" spans="1:10">
      <c r="A6" s="87">
        <v>31</v>
      </c>
      <c r="B6" s="88" t="s">
        <v>1128</v>
      </c>
      <c r="C6" s="88" t="s">
        <v>1129</v>
      </c>
      <c r="D6" s="88">
        <v>4</v>
      </c>
      <c r="E6" s="85" t="s">
        <v>682</v>
      </c>
      <c r="F6" s="87">
        <v>31</v>
      </c>
      <c r="G6" s="88" t="s">
        <v>16</v>
      </c>
      <c r="H6" s="88" t="s">
        <v>16</v>
      </c>
      <c r="I6" s="88">
        <v>31</v>
      </c>
      <c r="J6" s="85" t="s">
        <v>682</v>
      </c>
    </row>
    <row r="7" spans="1:10">
      <c r="A7" s="87">
        <v>34</v>
      </c>
      <c r="B7" s="86" t="s">
        <v>1128</v>
      </c>
      <c r="C7" s="86" t="s">
        <v>1129</v>
      </c>
      <c r="D7" s="86">
        <v>8</v>
      </c>
      <c r="E7" s="85" t="s">
        <v>522</v>
      </c>
      <c r="F7" s="87">
        <v>34</v>
      </c>
      <c r="G7" s="86" t="s">
        <v>18</v>
      </c>
      <c r="H7" s="86" t="s">
        <v>18</v>
      </c>
      <c r="I7" s="86">
        <v>34</v>
      </c>
      <c r="J7" s="85" t="s">
        <v>522</v>
      </c>
    </row>
    <row r="8" spans="1:10">
      <c r="A8" s="87">
        <v>36</v>
      </c>
      <c r="B8" s="88" t="s">
        <v>1128</v>
      </c>
      <c r="C8" s="88" t="s">
        <v>1129</v>
      </c>
      <c r="D8" s="86">
        <v>8</v>
      </c>
      <c r="E8" s="85" t="s">
        <v>522</v>
      </c>
      <c r="F8" s="87">
        <v>36</v>
      </c>
      <c r="G8" s="88" t="s">
        <v>20</v>
      </c>
      <c r="H8" s="88" t="s">
        <v>1133</v>
      </c>
      <c r="I8" s="88">
        <v>36</v>
      </c>
      <c r="J8" s="85" t="s">
        <v>522</v>
      </c>
    </row>
    <row r="9" spans="1:10">
      <c r="A9" s="87">
        <v>38</v>
      </c>
      <c r="B9" s="86" t="s">
        <v>1128</v>
      </c>
      <c r="C9" s="86" t="s">
        <v>1129</v>
      </c>
      <c r="D9" s="86">
        <v>6</v>
      </c>
      <c r="E9" s="85" t="s">
        <v>520</v>
      </c>
      <c r="F9" s="87">
        <v>38</v>
      </c>
      <c r="G9" s="86" t="s">
        <v>22</v>
      </c>
      <c r="H9" s="86" t="s">
        <v>22</v>
      </c>
      <c r="I9" s="86">
        <v>38</v>
      </c>
      <c r="J9" s="85" t="s">
        <v>520</v>
      </c>
    </row>
    <row r="10" spans="1:10">
      <c r="A10" s="87">
        <v>40</v>
      </c>
      <c r="B10" s="88" t="s">
        <v>1128</v>
      </c>
      <c r="C10" s="88" t="s">
        <v>1129</v>
      </c>
      <c r="D10" s="88">
        <v>4</v>
      </c>
      <c r="E10" s="85" t="s">
        <v>682</v>
      </c>
      <c r="F10" s="87">
        <v>40</v>
      </c>
      <c r="G10" s="88" t="s">
        <v>24</v>
      </c>
      <c r="H10" s="88" t="s">
        <v>1134</v>
      </c>
      <c r="I10" s="88">
        <v>40</v>
      </c>
      <c r="J10" s="85" t="s">
        <v>682</v>
      </c>
    </row>
    <row r="11" spans="1:10">
      <c r="A11" s="87">
        <v>44</v>
      </c>
      <c r="B11" s="88" t="s">
        <v>1128</v>
      </c>
      <c r="C11" s="88" t="s">
        <v>1129</v>
      </c>
      <c r="D11" s="86">
        <v>5</v>
      </c>
      <c r="E11" s="85" t="s">
        <v>519</v>
      </c>
      <c r="F11" s="87">
        <v>44</v>
      </c>
      <c r="G11" s="89" t="s">
        <v>30</v>
      </c>
      <c r="H11" s="89" t="s">
        <v>29</v>
      </c>
      <c r="I11" s="88">
        <v>44</v>
      </c>
      <c r="J11" s="85" t="s">
        <v>519</v>
      </c>
    </row>
    <row r="12" spans="1:10">
      <c r="A12" s="87">
        <v>45</v>
      </c>
      <c r="B12" s="86" t="s">
        <v>1128</v>
      </c>
      <c r="C12" s="86" t="s">
        <v>1129</v>
      </c>
      <c r="D12" s="86">
        <v>3</v>
      </c>
      <c r="E12" s="85" t="s">
        <v>680</v>
      </c>
      <c r="F12" s="87">
        <v>45</v>
      </c>
      <c r="G12" s="86" t="s">
        <v>32</v>
      </c>
      <c r="H12" s="86" t="s">
        <v>1135</v>
      </c>
      <c r="I12" s="86">
        <v>45</v>
      </c>
      <c r="J12" s="85" t="s">
        <v>680</v>
      </c>
    </row>
    <row r="13" spans="1:10">
      <c r="A13" s="87">
        <v>51</v>
      </c>
      <c r="B13" s="88" t="s">
        <v>1128</v>
      </c>
      <c r="C13" s="88" t="s">
        <v>1129</v>
      </c>
      <c r="D13" s="86">
        <v>3</v>
      </c>
      <c r="E13" s="85" t="s">
        <v>680</v>
      </c>
      <c r="F13" s="87">
        <v>51</v>
      </c>
      <c r="G13" s="88" t="s">
        <v>35</v>
      </c>
      <c r="H13" s="88" t="s">
        <v>35</v>
      </c>
      <c r="I13" s="88">
        <v>51</v>
      </c>
      <c r="J13" s="85" t="s">
        <v>680</v>
      </c>
    </row>
    <row r="14" spans="1:10">
      <c r="A14" s="87">
        <v>55</v>
      </c>
      <c r="B14" s="86" t="s">
        <v>1128</v>
      </c>
      <c r="C14" s="86" t="s">
        <v>1129</v>
      </c>
      <c r="D14" s="88">
        <v>7</v>
      </c>
      <c r="E14" s="85" t="s">
        <v>521</v>
      </c>
      <c r="F14" s="87">
        <v>55</v>
      </c>
      <c r="G14" s="86" t="s">
        <v>37</v>
      </c>
      <c r="H14" s="86" t="s">
        <v>37</v>
      </c>
      <c r="I14" s="86">
        <v>55</v>
      </c>
      <c r="J14" s="85" t="s">
        <v>521</v>
      </c>
    </row>
    <row r="15" spans="1:10">
      <c r="A15" s="87">
        <v>59</v>
      </c>
      <c r="B15" s="88" t="s">
        <v>1128</v>
      </c>
      <c r="C15" s="88" t="s">
        <v>1129</v>
      </c>
      <c r="D15" s="86">
        <v>5</v>
      </c>
      <c r="E15" s="85" t="s">
        <v>519</v>
      </c>
      <c r="F15" s="87">
        <v>59</v>
      </c>
      <c r="G15" s="88" t="s">
        <v>39</v>
      </c>
      <c r="H15" s="88" t="s">
        <v>39</v>
      </c>
      <c r="I15" s="88">
        <v>59</v>
      </c>
      <c r="J15" s="85" t="s">
        <v>519</v>
      </c>
    </row>
    <row r="16" spans="1:10">
      <c r="A16" s="87">
        <v>79</v>
      </c>
      <c r="B16" s="86" t="s">
        <v>1128</v>
      </c>
      <c r="C16" s="86" t="s">
        <v>1129</v>
      </c>
      <c r="D16" s="86">
        <v>9</v>
      </c>
      <c r="E16" s="85" t="s">
        <v>686</v>
      </c>
      <c r="F16" s="87">
        <v>79</v>
      </c>
      <c r="G16" s="86" t="s">
        <v>41</v>
      </c>
      <c r="H16" s="86" t="s">
        <v>41</v>
      </c>
      <c r="I16" s="86">
        <v>79</v>
      </c>
      <c r="J16" s="85" t="s">
        <v>686</v>
      </c>
    </row>
    <row r="17" spans="1:10">
      <c r="A17" s="87">
        <v>88</v>
      </c>
      <c r="B17" s="86" t="s">
        <v>1128</v>
      </c>
      <c r="C17" s="86" t="s">
        <v>1129</v>
      </c>
      <c r="D17" s="86">
        <v>9</v>
      </c>
      <c r="E17" s="85" t="s">
        <v>686</v>
      </c>
      <c r="F17" s="87">
        <v>88</v>
      </c>
      <c r="G17" s="86" t="s">
        <v>45</v>
      </c>
      <c r="H17" s="86" t="s">
        <v>45</v>
      </c>
      <c r="I17" s="86">
        <v>88</v>
      </c>
      <c r="J17" s="85" t="s">
        <v>686</v>
      </c>
    </row>
    <row r="18" spans="1:10">
      <c r="A18" s="87">
        <v>86</v>
      </c>
      <c r="B18" s="88" t="s">
        <v>1128</v>
      </c>
      <c r="C18" s="88" t="s">
        <v>1129</v>
      </c>
      <c r="D18" s="86">
        <v>6</v>
      </c>
      <c r="E18" s="85" t="s">
        <v>520</v>
      </c>
      <c r="F18" s="87">
        <v>86</v>
      </c>
      <c r="G18" s="88" t="s">
        <v>43</v>
      </c>
      <c r="H18" s="88" t="s">
        <v>43</v>
      </c>
      <c r="I18" s="88">
        <v>86</v>
      </c>
      <c r="J18" s="85" t="s">
        <v>520</v>
      </c>
    </row>
    <row r="19" spans="1:10">
      <c r="A19" s="87">
        <v>91</v>
      </c>
      <c r="B19" s="88" t="s">
        <v>1128</v>
      </c>
      <c r="C19" s="88" t="s">
        <v>1129</v>
      </c>
      <c r="D19" s="86">
        <v>8</v>
      </c>
      <c r="E19" s="85" t="s">
        <v>522</v>
      </c>
      <c r="F19" s="87">
        <v>91</v>
      </c>
      <c r="G19" s="88" t="s">
        <v>47</v>
      </c>
      <c r="H19" s="88" t="s">
        <v>47</v>
      </c>
      <c r="I19" s="88">
        <v>91</v>
      </c>
      <c r="J19" s="85" t="s">
        <v>522</v>
      </c>
    </row>
    <row r="20" spans="1:10">
      <c r="A20" s="87">
        <v>93</v>
      </c>
      <c r="B20" s="86" t="s">
        <v>1128</v>
      </c>
      <c r="C20" s="86" t="s">
        <v>1129</v>
      </c>
      <c r="D20" s="86">
        <v>8</v>
      </c>
      <c r="E20" s="85" t="s">
        <v>522</v>
      </c>
      <c r="F20" s="87">
        <v>93</v>
      </c>
      <c r="G20" s="86" t="s">
        <v>49</v>
      </c>
      <c r="H20" s="86" t="s">
        <v>49</v>
      </c>
      <c r="I20" s="86">
        <v>93</v>
      </c>
      <c r="J20" s="85" t="s">
        <v>522</v>
      </c>
    </row>
    <row r="21" spans="1:10">
      <c r="A21" s="87">
        <v>107</v>
      </c>
      <c r="B21" s="86" t="s">
        <v>1128</v>
      </c>
      <c r="C21" s="86" t="s">
        <v>1129</v>
      </c>
      <c r="D21" s="86">
        <v>6</v>
      </c>
      <c r="E21" s="85" t="s">
        <v>520</v>
      </c>
      <c r="F21" s="87">
        <v>107</v>
      </c>
      <c r="G21" s="86" t="s">
        <v>53</v>
      </c>
      <c r="H21" s="86" t="s">
        <v>53</v>
      </c>
      <c r="I21" s="86">
        <v>107</v>
      </c>
      <c r="J21" s="85" t="s">
        <v>520</v>
      </c>
    </row>
    <row r="22" spans="1:10">
      <c r="A22" s="87">
        <v>113</v>
      </c>
      <c r="B22" s="88" t="s">
        <v>1128</v>
      </c>
      <c r="C22" s="88" t="s">
        <v>1129</v>
      </c>
      <c r="D22" s="86">
        <v>5</v>
      </c>
      <c r="E22" s="85" t="s">
        <v>519</v>
      </c>
      <c r="F22" s="87">
        <v>113</v>
      </c>
      <c r="G22" s="88" t="s">
        <v>55</v>
      </c>
      <c r="H22" s="88" t="s">
        <v>1136</v>
      </c>
      <c r="I22" s="88">
        <v>113</v>
      </c>
      <c r="J22" s="85" t="s">
        <v>519</v>
      </c>
    </row>
    <row r="23" spans="1:10">
      <c r="A23" s="87">
        <v>120</v>
      </c>
      <c r="B23" s="86" t="s">
        <v>1128</v>
      </c>
      <c r="C23" s="86" t="s">
        <v>1129</v>
      </c>
      <c r="D23" s="86">
        <v>2</v>
      </c>
      <c r="E23" s="85" t="s">
        <v>679</v>
      </c>
      <c r="F23" s="87">
        <v>120</v>
      </c>
      <c r="G23" s="86" t="s">
        <v>57</v>
      </c>
      <c r="H23" s="86" t="s">
        <v>1137</v>
      </c>
      <c r="I23" s="86">
        <v>120</v>
      </c>
      <c r="J23" s="85" t="s">
        <v>679</v>
      </c>
    </row>
    <row r="24" spans="1:10">
      <c r="A24" s="87">
        <v>125</v>
      </c>
      <c r="B24" s="88" t="s">
        <v>1128</v>
      </c>
      <c r="C24" s="88" t="s">
        <v>1129</v>
      </c>
      <c r="D24" s="86">
        <v>5</v>
      </c>
      <c r="E24" s="85" t="s">
        <v>519</v>
      </c>
      <c r="F24" s="87">
        <v>125</v>
      </c>
      <c r="G24" s="88" t="s">
        <v>59</v>
      </c>
      <c r="H24" s="88" t="s">
        <v>59</v>
      </c>
      <c r="I24" s="88">
        <v>125</v>
      </c>
      <c r="J24" s="85" t="s">
        <v>519</v>
      </c>
    </row>
    <row r="25" spans="1:10">
      <c r="A25" s="87">
        <v>129</v>
      </c>
      <c r="B25" s="86" t="s">
        <v>1128</v>
      </c>
      <c r="C25" s="86" t="s">
        <v>1129</v>
      </c>
      <c r="D25" s="86">
        <v>9</v>
      </c>
      <c r="E25" s="85" t="s">
        <v>686</v>
      </c>
      <c r="F25" s="87">
        <v>129</v>
      </c>
      <c r="G25" s="86" t="s">
        <v>61</v>
      </c>
      <c r="H25" s="86" t="s">
        <v>61</v>
      </c>
      <c r="I25" s="86">
        <v>129</v>
      </c>
      <c r="J25" s="85" t="s">
        <v>686</v>
      </c>
    </row>
    <row r="26" spans="1:10">
      <c r="A26" s="87">
        <v>134</v>
      </c>
      <c r="B26" s="88" t="s">
        <v>1128</v>
      </c>
      <c r="C26" s="88" t="s">
        <v>1129</v>
      </c>
      <c r="D26" s="86">
        <v>6</v>
      </c>
      <c r="E26" s="85" t="s">
        <v>520</v>
      </c>
      <c r="F26" s="87">
        <v>134</v>
      </c>
      <c r="G26" s="88" t="s">
        <v>63</v>
      </c>
      <c r="H26" s="88" t="s">
        <v>63</v>
      </c>
      <c r="I26" s="88">
        <v>134</v>
      </c>
      <c r="J26" s="85" t="s">
        <v>520</v>
      </c>
    </row>
    <row r="27" spans="1:10">
      <c r="A27" s="87">
        <v>138</v>
      </c>
      <c r="B27" s="86" t="s">
        <v>1128</v>
      </c>
      <c r="C27" s="86" t="s">
        <v>1129</v>
      </c>
      <c r="D27" s="86">
        <v>5</v>
      </c>
      <c r="E27" s="85" t="s">
        <v>519</v>
      </c>
      <c r="F27" s="87">
        <v>138</v>
      </c>
      <c r="G27" s="86" t="s">
        <v>65</v>
      </c>
      <c r="H27" s="86" t="s">
        <v>65</v>
      </c>
      <c r="I27" s="86">
        <v>138</v>
      </c>
      <c r="J27" s="85" t="s">
        <v>519</v>
      </c>
    </row>
    <row r="28" spans="1:10">
      <c r="A28" s="87">
        <v>142</v>
      </c>
      <c r="B28" s="88" t="s">
        <v>1128</v>
      </c>
      <c r="C28" s="88" t="s">
        <v>1129</v>
      </c>
      <c r="D28" s="88">
        <v>1</v>
      </c>
      <c r="E28" s="85" t="s">
        <v>674</v>
      </c>
      <c r="F28" s="87">
        <v>142</v>
      </c>
      <c r="G28" s="88" t="s">
        <v>67</v>
      </c>
      <c r="H28" s="88" t="s">
        <v>1138</v>
      </c>
      <c r="I28" s="88">
        <v>142</v>
      </c>
      <c r="J28" s="85" t="s">
        <v>674</v>
      </c>
    </row>
    <row r="29" spans="1:10">
      <c r="A29" s="87">
        <v>145</v>
      </c>
      <c r="B29" s="86" t="s">
        <v>1128</v>
      </c>
      <c r="C29" s="86" t="s">
        <v>1129</v>
      </c>
      <c r="D29" s="86">
        <v>8</v>
      </c>
      <c r="E29" s="85" t="s">
        <v>522</v>
      </c>
      <c r="F29" s="87">
        <v>145</v>
      </c>
      <c r="G29" s="86" t="s">
        <v>69</v>
      </c>
      <c r="H29" s="86" t="s">
        <v>69</v>
      </c>
      <c r="I29" s="86">
        <v>145</v>
      </c>
      <c r="J29" s="85" t="s">
        <v>522</v>
      </c>
    </row>
    <row r="30" spans="1:10">
      <c r="A30" s="87">
        <v>147</v>
      </c>
      <c r="B30" s="88" t="s">
        <v>1128</v>
      </c>
      <c r="C30" s="88" t="s">
        <v>1129</v>
      </c>
      <c r="D30" s="86">
        <v>3</v>
      </c>
      <c r="E30" s="85" t="s">
        <v>680</v>
      </c>
      <c r="F30" s="87">
        <v>147</v>
      </c>
      <c r="G30" s="88" t="s">
        <v>71</v>
      </c>
      <c r="H30" s="88" t="s">
        <v>71</v>
      </c>
      <c r="I30" s="88">
        <v>147</v>
      </c>
      <c r="J30" s="85" t="s">
        <v>680</v>
      </c>
    </row>
    <row r="31" spans="1:10">
      <c r="A31" s="87">
        <v>150</v>
      </c>
      <c r="B31" s="88" t="s">
        <v>1128</v>
      </c>
      <c r="C31" s="88" t="s">
        <v>1129</v>
      </c>
      <c r="D31" s="86">
        <v>6</v>
      </c>
      <c r="E31" s="85" t="s">
        <v>520</v>
      </c>
      <c r="F31" s="87">
        <v>150</v>
      </c>
      <c r="G31" s="88" t="s">
        <v>75</v>
      </c>
      <c r="H31" s="88" t="s">
        <v>75</v>
      </c>
      <c r="I31" s="88">
        <v>150</v>
      </c>
      <c r="J31" s="85" t="s">
        <v>520</v>
      </c>
    </row>
    <row r="32" spans="1:10">
      <c r="A32" s="87">
        <v>154</v>
      </c>
      <c r="B32" s="86" t="s">
        <v>1128</v>
      </c>
      <c r="C32" s="86" t="s">
        <v>1129</v>
      </c>
      <c r="D32" s="86">
        <v>2</v>
      </c>
      <c r="E32" s="85" t="s">
        <v>679</v>
      </c>
      <c r="F32" s="87">
        <v>154</v>
      </c>
      <c r="G32" s="86" t="s">
        <v>77</v>
      </c>
      <c r="H32" s="86" t="s">
        <v>77</v>
      </c>
      <c r="I32" s="86">
        <v>154</v>
      </c>
      <c r="J32" s="85" t="s">
        <v>679</v>
      </c>
    </row>
    <row r="33" spans="1:10">
      <c r="A33" s="87">
        <v>172</v>
      </c>
      <c r="B33" s="88" t="s">
        <v>1128</v>
      </c>
      <c r="C33" s="88" t="s">
        <v>1129</v>
      </c>
      <c r="D33" s="86">
        <v>3</v>
      </c>
      <c r="E33" s="85" t="s">
        <v>680</v>
      </c>
      <c r="F33" s="87">
        <v>172</v>
      </c>
      <c r="G33" s="88" t="s">
        <v>79</v>
      </c>
      <c r="H33" s="88" t="s">
        <v>1139</v>
      </c>
      <c r="I33" s="88">
        <v>172</v>
      </c>
      <c r="J33" s="85" t="s">
        <v>680</v>
      </c>
    </row>
    <row r="34" spans="1:10">
      <c r="A34" s="87">
        <v>190</v>
      </c>
      <c r="B34" s="86" t="s">
        <v>1128</v>
      </c>
      <c r="C34" s="86" t="s">
        <v>1129</v>
      </c>
      <c r="D34" s="88">
        <v>4</v>
      </c>
      <c r="E34" s="85" t="s">
        <v>682</v>
      </c>
      <c r="F34" s="87">
        <v>190</v>
      </c>
      <c r="G34" s="86" t="s">
        <v>81</v>
      </c>
      <c r="H34" s="86" t="s">
        <v>81</v>
      </c>
      <c r="I34" s="86">
        <v>190</v>
      </c>
      <c r="J34" s="85" t="s">
        <v>682</v>
      </c>
    </row>
    <row r="35" spans="1:10">
      <c r="A35" s="87">
        <v>101</v>
      </c>
      <c r="B35" s="88" t="s">
        <v>1128</v>
      </c>
      <c r="C35" s="88" t="s">
        <v>1129</v>
      </c>
      <c r="D35" s="86">
        <v>8</v>
      </c>
      <c r="E35" s="85" t="s">
        <v>522</v>
      </c>
      <c r="F35" s="87">
        <v>101</v>
      </c>
      <c r="G35" s="88" t="s">
        <v>51</v>
      </c>
      <c r="H35" s="88" t="s">
        <v>832</v>
      </c>
      <c r="I35" s="88">
        <v>101</v>
      </c>
      <c r="J35" s="85" t="s">
        <v>522</v>
      </c>
    </row>
    <row r="36" spans="1:10">
      <c r="A36" s="87">
        <v>197</v>
      </c>
      <c r="B36" s="88" t="s">
        <v>1128</v>
      </c>
      <c r="C36" s="88" t="s">
        <v>1129</v>
      </c>
      <c r="D36" s="88">
        <v>7</v>
      </c>
      <c r="E36" s="85" t="s">
        <v>521</v>
      </c>
      <c r="F36" s="87">
        <v>197</v>
      </c>
      <c r="G36" s="88" t="s">
        <v>84</v>
      </c>
      <c r="H36" s="88" t="s">
        <v>1140</v>
      </c>
      <c r="I36" s="88">
        <v>197</v>
      </c>
      <c r="J36" s="85" t="s">
        <v>521</v>
      </c>
    </row>
    <row r="37" spans="1:10">
      <c r="A37" s="87">
        <v>206</v>
      </c>
      <c r="B37" s="86" t="s">
        <v>1128</v>
      </c>
      <c r="C37" s="86" t="s">
        <v>1129</v>
      </c>
      <c r="D37" s="88">
        <v>7</v>
      </c>
      <c r="E37" s="85" t="s">
        <v>521</v>
      </c>
      <c r="F37" s="87">
        <v>206</v>
      </c>
      <c r="G37" s="86" t="s">
        <v>86</v>
      </c>
      <c r="H37" s="86" t="s">
        <v>1141</v>
      </c>
      <c r="I37" s="86">
        <v>206</v>
      </c>
      <c r="J37" s="85" t="s">
        <v>521</v>
      </c>
    </row>
    <row r="38" spans="1:10">
      <c r="A38" s="87">
        <v>209</v>
      </c>
      <c r="B38" s="88" t="s">
        <v>1128</v>
      </c>
      <c r="C38" s="88" t="s">
        <v>1129</v>
      </c>
      <c r="D38" s="86">
        <v>8</v>
      </c>
      <c r="E38" s="85" t="s">
        <v>522</v>
      </c>
      <c r="F38" s="87">
        <v>209</v>
      </c>
      <c r="G38" s="88" t="s">
        <v>88</v>
      </c>
      <c r="H38" s="88" t="s">
        <v>88</v>
      </c>
      <c r="I38" s="88">
        <v>209</v>
      </c>
      <c r="J38" s="85" t="s">
        <v>522</v>
      </c>
    </row>
    <row r="39" spans="1:10">
      <c r="A39" s="87">
        <v>212</v>
      </c>
      <c r="B39" s="86" t="s">
        <v>1128</v>
      </c>
      <c r="C39" s="86" t="s">
        <v>1129</v>
      </c>
      <c r="D39" s="86">
        <v>9</v>
      </c>
      <c r="E39" s="85" t="s">
        <v>686</v>
      </c>
      <c r="F39" s="87">
        <v>212</v>
      </c>
      <c r="G39" s="86" t="s">
        <v>90</v>
      </c>
      <c r="H39" s="86" t="s">
        <v>90</v>
      </c>
      <c r="I39" s="86">
        <v>212</v>
      </c>
      <c r="J39" s="85" t="s">
        <v>686</v>
      </c>
    </row>
    <row r="40" spans="1:10">
      <c r="A40" s="87">
        <v>234</v>
      </c>
      <c r="B40" s="88" t="s">
        <v>1128</v>
      </c>
      <c r="C40" s="88" t="s">
        <v>1129</v>
      </c>
      <c r="D40" s="86">
        <v>5</v>
      </c>
      <c r="E40" s="85" t="s">
        <v>519</v>
      </c>
      <c r="F40" s="87">
        <v>234</v>
      </c>
      <c r="G40" s="88" t="s">
        <v>92</v>
      </c>
      <c r="H40" s="88" t="s">
        <v>92</v>
      </c>
      <c r="I40" s="88">
        <v>234</v>
      </c>
      <c r="J40" s="85" t="s">
        <v>519</v>
      </c>
    </row>
    <row r="41" spans="1:10">
      <c r="A41" s="87">
        <v>237</v>
      </c>
      <c r="B41" s="86" t="s">
        <v>1128</v>
      </c>
      <c r="C41" s="86" t="s">
        <v>1129</v>
      </c>
      <c r="D41" s="86">
        <v>6</v>
      </c>
      <c r="E41" s="85" t="s">
        <v>1142</v>
      </c>
      <c r="F41" s="87">
        <v>237</v>
      </c>
      <c r="G41" s="89" t="s">
        <v>95</v>
      </c>
      <c r="H41" s="89" t="s">
        <v>1143</v>
      </c>
      <c r="I41" s="86">
        <v>237</v>
      </c>
      <c r="J41" s="85" t="s">
        <v>1142</v>
      </c>
    </row>
    <row r="42" spans="1:10">
      <c r="A42" s="87">
        <v>240</v>
      </c>
      <c r="B42" s="88" t="s">
        <v>1128</v>
      </c>
      <c r="C42" s="88" t="s">
        <v>1129</v>
      </c>
      <c r="D42" s="86">
        <v>5</v>
      </c>
      <c r="E42" s="85" t="s">
        <v>519</v>
      </c>
      <c r="F42" s="87">
        <v>240</v>
      </c>
      <c r="G42" s="88" t="s">
        <v>97</v>
      </c>
      <c r="H42" s="88" t="s">
        <v>1144</v>
      </c>
      <c r="I42" s="88">
        <v>240</v>
      </c>
      <c r="J42" s="85" t="s">
        <v>519</v>
      </c>
    </row>
    <row r="43" spans="1:10">
      <c r="A43" s="87">
        <v>250</v>
      </c>
      <c r="B43" s="86" t="s">
        <v>1128</v>
      </c>
      <c r="C43" s="86" t="s">
        <v>1129</v>
      </c>
      <c r="D43" s="86">
        <v>2</v>
      </c>
      <c r="E43" s="85" t="s">
        <v>679</v>
      </c>
      <c r="F43" s="87">
        <v>250</v>
      </c>
      <c r="G43" s="86" t="s">
        <v>99</v>
      </c>
      <c r="H43" s="86" t="s">
        <v>99</v>
      </c>
      <c r="I43" s="86">
        <v>250</v>
      </c>
      <c r="J43" s="85" t="s">
        <v>679</v>
      </c>
    </row>
    <row r="44" spans="1:10">
      <c r="A44" s="87">
        <v>148</v>
      </c>
      <c r="B44" s="86" t="s">
        <v>1128</v>
      </c>
      <c r="C44" s="86" t="s">
        <v>1129</v>
      </c>
      <c r="D44" s="88">
        <v>7</v>
      </c>
      <c r="E44" s="85" t="s">
        <v>521</v>
      </c>
      <c r="F44" s="87">
        <v>148</v>
      </c>
      <c r="G44" s="86" t="s">
        <v>73</v>
      </c>
      <c r="H44" s="86" t="s">
        <v>73</v>
      </c>
      <c r="I44" s="86">
        <v>148</v>
      </c>
      <c r="J44" s="85" t="s">
        <v>521</v>
      </c>
    </row>
    <row r="45" spans="1:10">
      <c r="A45" s="87">
        <v>697</v>
      </c>
      <c r="B45" s="88" t="s">
        <v>1128</v>
      </c>
      <c r="C45" s="88" t="s">
        <v>1129</v>
      </c>
      <c r="D45" s="88">
        <v>7</v>
      </c>
      <c r="E45" s="85" t="s">
        <v>521</v>
      </c>
      <c r="F45" s="87">
        <v>697</v>
      </c>
      <c r="G45" s="88" t="s">
        <v>223</v>
      </c>
      <c r="H45" s="88" t="s">
        <v>223</v>
      </c>
      <c r="I45" s="88">
        <v>697</v>
      </c>
      <c r="J45" s="85" t="s">
        <v>521</v>
      </c>
    </row>
    <row r="46" spans="1:10">
      <c r="A46" s="87">
        <v>264</v>
      </c>
      <c r="B46" s="88" t="s">
        <v>1128</v>
      </c>
      <c r="C46" s="88" t="s">
        <v>1129</v>
      </c>
      <c r="D46" s="86">
        <v>6</v>
      </c>
      <c r="E46" s="85" t="s">
        <v>520</v>
      </c>
      <c r="F46" s="87">
        <v>264</v>
      </c>
      <c r="G46" s="89" t="s">
        <v>102</v>
      </c>
      <c r="H46" s="89" t="s">
        <v>101</v>
      </c>
      <c r="I46" s="88">
        <v>264</v>
      </c>
      <c r="J46" s="85" t="s">
        <v>520</v>
      </c>
    </row>
    <row r="47" spans="1:10">
      <c r="A47" s="87">
        <v>266</v>
      </c>
      <c r="B47" s="86" t="s">
        <v>1128</v>
      </c>
      <c r="C47" s="86" t="s">
        <v>1129</v>
      </c>
      <c r="D47" s="86">
        <v>9</v>
      </c>
      <c r="E47" s="85" t="s">
        <v>686</v>
      </c>
      <c r="F47" s="87">
        <v>266</v>
      </c>
      <c r="G47" s="86" t="s">
        <v>104</v>
      </c>
      <c r="H47" s="86" t="s">
        <v>104</v>
      </c>
      <c r="I47" s="86">
        <v>266</v>
      </c>
      <c r="J47" s="85" t="s">
        <v>686</v>
      </c>
    </row>
    <row r="48" spans="1:10">
      <c r="A48" s="87">
        <v>282</v>
      </c>
      <c r="B48" s="88" t="s">
        <v>1128</v>
      </c>
      <c r="C48" s="88" t="s">
        <v>1129</v>
      </c>
      <c r="D48" s="86">
        <v>8</v>
      </c>
      <c r="E48" s="85" t="s">
        <v>522</v>
      </c>
      <c r="F48" s="87">
        <v>282</v>
      </c>
      <c r="G48" s="88" t="s">
        <v>106</v>
      </c>
      <c r="H48" s="88" t="s">
        <v>106</v>
      </c>
      <c r="I48" s="88">
        <v>282</v>
      </c>
      <c r="J48" s="85" t="s">
        <v>522</v>
      </c>
    </row>
    <row r="49" spans="1:10">
      <c r="A49" s="87">
        <v>284</v>
      </c>
      <c r="B49" s="86" t="s">
        <v>1128</v>
      </c>
      <c r="C49" s="86" t="s">
        <v>1129</v>
      </c>
      <c r="D49" s="86">
        <v>5</v>
      </c>
      <c r="E49" s="85" t="s">
        <v>519</v>
      </c>
      <c r="F49" s="87">
        <v>284</v>
      </c>
      <c r="G49" s="86" t="s">
        <v>108</v>
      </c>
      <c r="H49" s="86" t="s">
        <v>108</v>
      </c>
      <c r="I49" s="86">
        <v>284</v>
      </c>
      <c r="J49" s="85" t="s">
        <v>519</v>
      </c>
    </row>
    <row r="50" spans="1:10">
      <c r="A50" s="87">
        <v>306</v>
      </c>
      <c r="B50" s="88" t="s">
        <v>1128</v>
      </c>
      <c r="C50" s="88" t="s">
        <v>1129</v>
      </c>
      <c r="D50" s="86">
        <v>5</v>
      </c>
      <c r="E50" s="85" t="s">
        <v>519</v>
      </c>
      <c r="F50" s="87">
        <v>306</v>
      </c>
      <c r="G50" s="88" t="s">
        <v>110</v>
      </c>
      <c r="H50" s="88" t="s">
        <v>110</v>
      </c>
      <c r="I50" s="88">
        <v>306</v>
      </c>
      <c r="J50" s="85" t="s">
        <v>519</v>
      </c>
    </row>
    <row r="51" spans="1:10">
      <c r="A51" s="87">
        <v>308</v>
      </c>
      <c r="B51" s="86" t="s">
        <v>1128</v>
      </c>
      <c r="C51" s="86" t="s">
        <v>1129</v>
      </c>
      <c r="D51" s="86">
        <v>9</v>
      </c>
      <c r="E51" s="85" t="s">
        <v>686</v>
      </c>
      <c r="F51" s="87">
        <v>308</v>
      </c>
      <c r="G51" s="86" t="s">
        <v>112</v>
      </c>
      <c r="H51" s="86" t="s">
        <v>112</v>
      </c>
      <c r="I51" s="86">
        <v>308</v>
      </c>
      <c r="J51" s="85" t="s">
        <v>686</v>
      </c>
    </row>
    <row r="52" spans="1:10">
      <c r="A52" s="87">
        <v>310</v>
      </c>
      <c r="B52" s="88" t="s">
        <v>1128</v>
      </c>
      <c r="C52" s="88" t="s">
        <v>1129</v>
      </c>
      <c r="D52" s="86">
        <v>6</v>
      </c>
      <c r="E52" s="85" t="s">
        <v>1142</v>
      </c>
      <c r="F52" s="87">
        <v>310</v>
      </c>
      <c r="G52" s="88" t="s">
        <v>114</v>
      </c>
      <c r="H52" s="88" t="s">
        <v>1145</v>
      </c>
      <c r="I52" s="88">
        <v>310</v>
      </c>
      <c r="J52" s="85" t="s">
        <v>1142</v>
      </c>
    </row>
    <row r="53" spans="1:10">
      <c r="A53" s="87">
        <v>313</v>
      </c>
      <c r="B53" s="86" t="s">
        <v>1128</v>
      </c>
      <c r="C53" s="86" t="s">
        <v>1129</v>
      </c>
      <c r="D53" s="88">
        <v>7</v>
      </c>
      <c r="E53" s="85" t="s">
        <v>521</v>
      </c>
      <c r="F53" s="87">
        <v>313</v>
      </c>
      <c r="G53" s="86" t="s">
        <v>116</v>
      </c>
      <c r="H53" s="86" t="s">
        <v>116</v>
      </c>
      <c r="I53" s="86">
        <v>313</v>
      </c>
      <c r="J53" s="85" t="s">
        <v>521</v>
      </c>
    </row>
    <row r="54" spans="1:10">
      <c r="A54" s="87">
        <v>315</v>
      </c>
      <c r="B54" s="88" t="s">
        <v>1128</v>
      </c>
      <c r="C54" s="88" t="s">
        <v>1129</v>
      </c>
      <c r="D54" s="86">
        <v>6</v>
      </c>
      <c r="E54" s="85" t="s">
        <v>520</v>
      </c>
      <c r="F54" s="87">
        <v>315</v>
      </c>
      <c r="G54" s="88" t="s">
        <v>118</v>
      </c>
      <c r="H54" s="88" t="s">
        <v>118</v>
      </c>
      <c r="I54" s="88">
        <v>315</v>
      </c>
      <c r="J54" s="85" t="s">
        <v>520</v>
      </c>
    </row>
    <row r="55" spans="1:10">
      <c r="A55" s="87">
        <v>318</v>
      </c>
      <c r="B55" s="86" t="s">
        <v>1128</v>
      </c>
      <c r="C55" s="86" t="s">
        <v>1129</v>
      </c>
      <c r="D55" s="88">
        <v>7</v>
      </c>
      <c r="E55" s="85" t="s">
        <v>521</v>
      </c>
      <c r="F55" s="87">
        <v>318</v>
      </c>
      <c r="G55" s="86" t="s">
        <v>120</v>
      </c>
      <c r="H55" s="86" t="s">
        <v>120</v>
      </c>
      <c r="I55" s="86">
        <v>318</v>
      </c>
      <c r="J55" s="85" t="s">
        <v>521</v>
      </c>
    </row>
    <row r="56" spans="1:10">
      <c r="A56" s="87">
        <v>321</v>
      </c>
      <c r="B56" s="88" t="s">
        <v>1128</v>
      </c>
      <c r="C56" s="88" t="s">
        <v>1129</v>
      </c>
      <c r="D56" s="88">
        <v>7</v>
      </c>
      <c r="E56" s="85" t="s">
        <v>521</v>
      </c>
      <c r="F56" s="87">
        <v>321</v>
      </c>
      <c r="G56" s="88" t="s">
        <v>122</v>
      </c>
      <c r="H56" s="88" t="s">
        <v>1146</v>
      </c>
      <c r="I56" s="88">
        <v>321</v>
      </c>
      <c r="J56" s="85" t="s">
        <v>521</v>
      </c>
    </row>
    <row r="57" spans="1:10">
      <c r="A57" s="87">
        <v>347</v>
      </c>
      <c r="B57" s="86" t="s">
        <v>1128</v>
      </c>
      <c r="C57" s="86" t="s">
        <v>1129</v>
      </c>
      <c r="D57" s="86">
        <v>5</v>
      </c>
      <c r="E57" s="85" t="s">
        <v>519</v>
      </c>
      <c r="F57" s="87">
        <v>347</v>
      </c>
      <c r="G57" s="86" t="s">
        <v>124</v>
      </c>
      <c r="H57" s="86" t="s">
        <v>124</v>
      </c>
      <c r="I57" s="86">
        <v>347</v>
      </c>
      <c r="J57" s="85" t="s">
        <v>519</v>
      </c>
    </row>
    <row r="58" spans="1:10">
      <c r="A58" s="87">
        <v>353</v>
      </c>
      <c r="B58" s="88" t="s">
        <v>1128</v>
      </c>
      <c r="C58" s="88" t="s">
        <v>1129</v>
      </c>
      <c r="D58" s="86">
        <v>8</v>
      </c>
      <c r="E58" s="85" t="s">
        <v>522</v>
      </c>
      <c r="F58" s="87">
        <v>353</v>
      </c>
      <c r="G58" s="88" t="s">
        <v>126</v>
      </c>
      <c r="H58" s="88" t="s">
        <v>126</v>
      </c>
      <c r="I58" s="88">
        <v>353</v>
      </c>
      <c r="J58" s="85" t="s">
        <v>522</v>
      </c>
    </row>
    <row r="59" spans="1:10">
      <c r="A59" s="87">
        <v>360</v>
      </c>
      <c r="B59" s="86" t="s">
        <v>1128</v>
      </c>
      <c r="C59" s="86" t="s">
        <v>1129</v>
      </c>
      <c r="D59" s="86">
        <v>9</v>
      </c>
      <c r="E59" s="85" t="s">
        <v>686</v>
      </c>
      <c r="F59" s="87">
        <v>360</v>
      </c>
      <c r="G59" s="89" t="s">
        <v>835</v>
      </c>
      <c r="H59" s="89" t="s">
        <v>128</v>
      </c>
      <c r="I59" s="86">
        <v>360</v>
      </c>
      <c r="J59" s="85" t="s">
        <v>686</v>
      </c>
    </row>
    <row r="60" spans="1:10">
      <c r="A60" s="87">
        <v>361</v>
      </c>
      <c r="B60" s="88" t="s">
        <v>1128</v>
      </c>
      <c r="C60" s="88" t="s">
        <v>1129</v>
      </c>
      <c r="D60" s="86">
        <v>6</v>
      </c>
      <c r="E60" s="85" t="s">
        <v>520</v>
      </c>
      <c r="F60" s="87">
        <v>361</v>
      </c>
      <c r="G60" s="88" t="s">
        <v>131</v>
      </c>
      <c r="H60" s="88" t="s">
        <v>131</v>
      </c>
      <c r="I60" s="88">
        <v>361</v>
      </c>
      <c r="J60" s="85" t="s">
        <v>520</v>
      </c>
    </row>
    <row r="61" spans="1:10">
      <c r="A61" s="87">
        <v>364</v>
      </c>
      <c r="B61" s="86" t="s">
        <v>1128</v>
      </c>
      <c r="C61" s="86" t="s">
        <v>1129</v>
      </c>
      <c r="D61" s="86">
        <v>8</v>
      </c>
      <c r="E61" s="85" t="s">
        <v>522</v>
      </c>
      <c r="F61" s="87">
        <v>364</v>
      </c>
      <c r="G61" s="86" t="s">
        <v>133</v>
      </c>
      <c r="H61" s="86" t="s">
        <v>1147</v>
      </c>
      <c r="I61" s="86">
        <v>364</v>
      </c>
      <c r="J61" s="85" t="s">
        <v>522</v>
      </c>
    </row>
    <row r="62" spans="1:10">
      <c r="A62" s="87">
        <v>368</v>
      </c>
      <c r="B62" s="88" t="s">
        <v>1128</v>
      </c>
      <c r="C62" s="88" t="s">
        <v>1129</v>
      </c>
      <c r="D62" s="86">
        <v>8</v>
      </c>
      <c r="E62" s="85" t="s">
        <v>522</v>
      </c>
      <c r="F62" s="87">
        <v>368</v>
      </c>
      <c r="G62" s="88" t="s">
        <v>135</v>
      </c>
      <c r="H62" s="88" t="s">
        <v>1148</v>
      </c>
      <c r="I62" s="88">
        <v>368</v>
      </c>
      <c r="J62" s="85" t="s">
        <v>522</v>
      </c>
    </row>
    <row r="63" spans="1:10">
      <c r="A63" s="87">
        <v>376</v>
      </c>
      <c r="B63" s="86" t="s">
        <v>1128</v>
      </c>
      <c r="C63" s="86" t="s">
        <v>1129</v>
      </c>
      <c r="D63" s="88">
        <v>7</v>
      </c>
      <c r="E63" s="85" t="s">
        <v>521</v>
      </c>
      <c r="F63" s="87">
        <v>376</v>
      </c>
      <c r="G63" s="86" t="s">
        <v>137</v>
      </c>
      <c r="H63" s="86" t="s">
        <v>137</v>
      </c>
      <c r="I63" s="86">
        <v>376</v>
      </c>
      <c r="J63" s="85" t="s">
        <v>521</v>
      </c>
    </row>
    <row r="64" spans="1:10">
      <c r="A64" s="87">
        <v>380</v>
      </c>
      <c r="B64" s="88" t="s">
        <v>1128</v>
      </c>
      <c r="C64" s="88" t="s">
        <v>1129</v>
      </c>
      <c r="D64" s="86">
        <v>9</v>
      </c>
      <c r="E64" s="85" t="s">
        <v>686</v>
      </c>
      <c r="F64" s="87">
        <v>380</v>
      </c>
      <c r="G64" s="88" t="s">
        <v>139</v>
      </c>
      <c r="H64" s="88" t="s">
        <v>139</v>
      </c>
      <c r="I64" s="88">
        <v>380</v>
      </c>
      <c r="J64" s="85" t="s">
        <v>686</v>
      </c>
    </row>
    <row r="65" spans="1:10">
      <c r="A65" s="87">
        <v>390</v>
      </c>
      <c r="B65" s="86" t="s">
        <v>1128</v>
      </c>
      <c r="C65" s="86" t="s">
        <v>1129</v>
      </c>
      <c r="D65" s="86">
        <v>8</v>
      </c>
      <c r="E65" s="85" t="s">
        <v>522</v>
      </c>
      <c r="F65" s="87">
        <v>390</v>
      </c>
      <c r="G65" s="86" t="s">
        <v>141</v>
      </c>
      <c r="H65" s="86" t="s">
        <v>141</v>
      </c>
      <c r="I65" s="86">
        <v>390</v>
      </c>
      <c r="J65" s="85" t="s">
        <v>522</v>
      </c>
    </row>
    <row r="66" spans="1:10">
      <c r="A66" s="87">
        <v>400</v>
      </c>
      <c r="B66" s="88" t="s">
        <v>1128</v>
      </c>
      <c r="C66" s="88" t="s">
        <v>1129</v>
      </c>
      <c r="D66" s="88">
        <v>7</v>
      </c>
      <c r="E66" s="85" t="s">
        <v>521</v>
      </c>
      <c r="F66" s="87">
        <v>400</v>
      </c>
      <c r="G66" s="88" t="s">
        <v>143</v>
      </c>
      <c r="H66" s="88" t="s">
        <v>1149</v>
      </c>
      <c r="I66" s="88">
        <v>400</v>
      </c>
      <c r="J66" s="85" t="s">
        <v>521</v>
      </c>
    </row>
    <row r="67" spans="1:10">
      <c r="A67" s="87">
        <v>411</v>
      </c>
      <c r="B67" s="86" t="s">
        <v>1128</v>
      </c>
      <c r="C67" s="86" t="s">
        <v>1129</v>
      </c>
      <c r="D67" s="86">
        <v>5</v>
      </c>
      <c r="E67" s="85" t="s">
        <v>519</v>
      </c>
      <c r="F67" s="87">
        <v>411</v>
      </c>
      <c r="G67" s="86" t="s">
        <v>145</v>
      </c>
      <c r="H67" s="86" t="s">
        <v>145</v>
      </c>
      <c r="I67" s="86">
        <v>411</v>
      </c>
      <c r="J67" s="85" t="s">
        <v>519</v>
      </c>
    </row>
    <row r="68" spans="1:10">
      <c r="A68" s="87">
        <v>425</v>
      </c>
      <c r="B68" s="88" t="s">
        <v>1128</v>
      </c>
      <c r="C68" s="88" t="s">
        <v>1129</v>
      </c>
      <c r="D68" s="88">
        <v>1</v>
      </c>
      <c r="E68" s="85" t="s">
        <v>674</v>
      </c>
      <c r="F68" s="87">
        <v>425</v>
      </c>
      <c r="G68" s="88" t="s">
        <v>147</v>
      </c>
      <c r="H68" s="88" t="s">
        <v>147</v>
      </c>
      <c r="I68" s="88">
        <v>425</v>
      </c>
      <c r="J68" s="85" t="s">
        <v>674</v>
      </c>
    </row>
    <row r="69" spans="1:10">
      <c r="A69" s="87">
        <v>440</v>
      </c>
      <c r="B69" s="86" t="s">
        <v>1128</v>
      </c>
      <c r="C69" s="86" t="s">
        <v>1129</v>
      </c>
      <c r="D69" s="88">
        <v>7</v>
      </c>
      <c r="E69" s="85" t="s">
        <v>521</v>
      </c>
      <c r="F69" s="87">
        <v>440</v>
      </c>
      <c r="G69" s="86" t="s">
        <v>149</v>
      </c>
      <c r="H69" s="86" t="s">
        <v>149</v>
      </c>
      <c r="I69" s="86">
        <v>440</v>
      </c>
      <c r="J69" s="85" t="s">
        <v>521</v>
      </c>
    </row>
    <row r="70" spans="1:10">
      <c r="A70" s="87">
        <v>1</v>
      </c>
      <c r="B70" s="86" t="s">
        <v>1128</v>
      </c>
      <c r="C70" s="86" t="s">
        <v>1129</v>
      </c>
      <c r="D70" s="86">
        <v>9</v>
      </c>
      <c r="E70" s="85" t="s">
        <v>686</v>
      </c>
      <c r="F70" s="87">
        <v>1</v>
      </c>
      <c r="G70" s="86" t="s">
        <v>6</v>
      </c>
      <c r="H70" s="86" t="s">
        <v>1150</v>
      </c>
      <c r="I70" s="86">
        <v>1</v>
      </c>
      <c r="J70" s="85" t="s">
        <v>686</v>
      </c>
    </row>
    <row r="71" spans="1:10">
      <c r="A71" s="87">
        <v>467</v>
      </c>
      <c r="B71" s="88" t="s">
        <v>1128</v>
      </c>
      <c r="C71" s="88" t="s">
        <v>1129</v>
      </c>
      <c r="D71" s="86">
        <v>8</v>
      </c>
      <c r="E71" s="85" t="s">
        <v>522</v>
      </c>
      <c r="F71" s="87">
        <v>467</v>
      </c>
      <c r="G71" s="88" t="s">
        <v>151</v>
      </c>
      <c r="H71" s="88" t="s">
        <v>151</v>
      </c>
      <c r="I71" s="88">
        <v>467</v>
      </c>
      <c r="J71" s="85" t="s">
        <v>522</v>
      </c>
    </row>
    <row r="72" spans="1:10">
      <c r="A72" s="87">
        <v>475</v>
      </c>
      <c r="B72" s="86" t="s">
        <v>1128</v>
      </c>
      <c r="C72" s="86" t="s">
        <v>1129</v>
      </c>
      <c r="D72" s="86">
        <v>3</v>
      </c>
      <c r="E72" s="85" t="s">
        <v>680</v>
      </c>
      <c r="F72" s="87">
        <v>475</v>
      </c>
      <c r="G72" s="86" t="s">
        <v>153</v>
      </c>
      <c r="H72" s="86" t="s">
        <v>1151</v>
      </c>
      <c r="I72" s="86">
        <v>475</v>
      </c>
      <c r="J72" s="85" t="s">
        <v>680</v>
      </c>
    </row>
    <row r="73" spans="1:10">
      <c r="A73" s="87">
        <v>480</v>
      </c>
      <c r="B73" s="88" t="s">
        <v>1128</v>
      </c>
      <c r="C73" s="88" t="s">
        <v>1129</v>
      </c>
      <c r="D73" s="86">
        <v>3</v>
      </c>
      <c r="E73" s="85" t="s">
        <v>680</v>
      </c>
      <c r="F73" s="87">
        <v>480</v>
      </c>
      <c r="G73" s="88" t="s">
        <v>155</v>
      </c>
      <c r="H73" s="88" t="s">
        <v>1152</v>
      </c>
      <c r="I73" s="88">
        <v>480</v>
      </c>
      <c r="J73" s="85" t="s">
        <v>680</v>
      </c>
    </row>
    <row r="74" spans="1:10">
      <c r="A74" s="87">
        <v>483</v>
      </c>
      <c r="B74" s="86" t="s">
        <v>1128</v>
      </c>
      <c r="C74" s="86" t="s">
        <v>1129</v>
      </c>
      <c r="D74" s="88">
        <v>7</v>
      </c>
      <c r="E74" s="85" t="s">
        <v>521</v>
      </c>
      <c r="F74" s="87">
        <v>483</v>
      </c>
      <c r="G74" s="86" t="s">
        <v>157</v>
      </c>
      <c r="H74" s="86" t="s">
        <v>157</v>
      </c>
      <c r="I74" s="86">
        <v>483</v>
      </c>
      <c r="J74" s="85" t="s">
        <v>521</v>
      </c>
    </row>
    <row r="75" spans="1:10">
      <c r="A75" s="87">
        <v>495</v>
      </c>
      <c r="B75" s="86" t="s">
        <v>1128</v>
      </c>
      <c r="C75" s="86" t="s">
        <v>1129</v>
      </c>
      <c r="D75" s="86">
        <v>2</v>
      </c>
      <c r="E75" s="85" t="s">
        <v>679</v>
      </c>
      <c r="F75" s="87">
        <v>495</v>
      </c>
      <c r="G75" s="86" t="s">
        <v>161</v>
      </c>
      <c r="H75" s="86" t="s">
        <v>1153</v>
      </c>
      <c r="I75" s="86">
        <v>495</v>
      </c>
      <c r="J75" s="85" t="s">
        <v>679</v>
      </c>
    </row>
    <row r="76" spans="1:10">
      <c r="A76" s="87">
        <v>490</v>
      </c>
      <c r="B76" s="88" t="s">
        <v>1128</v>
      </c>
      <c r="C76" s="88" t="s">
        <v>1129</v>
      </c>
      <c r="D76" s="86">
        <v>3</v>
      </c>
      <c r="E76" s="85" t="s">
        <v>680</v>
      </c>
      <c r="F76" s="87">
        <v>490</v>
      </c>
      <c r="G76" s="88" t="s">
        <v>159</v>
      </c>
      <c r="H76" s="88" t="s">
        <v>1154</v>
      </c>
      <c r="I76" s="88">
        <v>490</v>
      </c>
      <c r="J76" s="85" t="s">
        <v>680</v>
      </c>
    </row>
    <row r="77" spans="1:10">
      <c r="A77" s="87">
        <v>501</v>
      </c>
      <c r="B77" s="88" t="s">
        <v>1128</v>
      </c>
      <c r="C77" s="88" t="s">
        <v>1129</v>
      </c>
      <c r="D77" s="86">
        <v>5</v>
      </c>
      <c r="E77" s="85" t="s">
        <v>519</v>
      </c>
      <c r="F77" s="87">
        <v>501</v>
      </c>
      <c r="G77" s="88" t="s">
        <v>163</v>
      </c>
      <c r="H77" s="88" t="s">
        <v>163</v>
      </c>
      <c r="I77" s="88">
        <v>501</v>
      </c>
      <c r="J77" s="85" t="s">
        <v>519</v>
      </c>
    </row>
    <row r="78" spans="1:10">
      <c r="A78" s="87">
        <v>541</v>
      </c>
      <c r="B78" s="86" t="s">
        <v>1128</v>
      </c>
      <c r="C78" s="86" t="s">
        <v>1129</v>
      </c>
      <c r="D78" s="88">
        <v>7</v>
      </c>
      <c r="E78" s="85" t="s">
        <v>521</v>
      </c>
      <c r="F78" s="87">
        <v>541</v>
      </c>
      <c r="G78" s="89" t="s">
        <v>827</v>
      </c>
      <c r="H78" s="89" t="s">
        <v>827</v>
      </c>
      <c r="I78" s="86">
        <v>541</v>
      </c>
      <c r="J78" s="85" t="s">
        <v>521</v>
      </c>
    </row>
    <row r="79" spans="1:10">
      <c r="A79" s="87">
        <v>543</v>
      </c>
      <c r="B79" s="88" t="s">
        <v>1128</v>
      </c>
      <c r="C79" s="88" t="s">
        <v>1129</v>
      </c>
      <c r="D79" s="86">
        <v>5</v>
      </c>
      <c r="E79" s="85" t="s">
        <v>519</v>
      </c>
      <c r="F79" s="87">
        <v>543</v>
      </c>
      <c r="G79" s="88" t="s">
        <v>167</v>
      </c>
      <c r="H79" s="88" t="s">
        <v>167</v>
      </c>
      <c r="I79" s="88">
        <v>543</v>
      </c>
      <c r="J79" s="85" t="s">
        <v>519</v>
      </c>
    </row>
    <row r="80" spans="1:10">
      <c r="A80" s="87">
        <v>576</v>
      </c>
      <c r="B80" s="86" t="s">
        <v>1128</v>
      </c>
      <c r="C80" s="86" t="s">
        <v>1129</v>
      </c>
      <c r="D80" s="86">
        <v>8</v>
      </c>
      <c r="E80" s="85" t="s">
        <v>522</v>
      </c>
      <c r="F80" s="87">
        <v>576</v>
      </c>
      <c r="G80" s="86" t="s">
        <v>169</v>
      </c>
      <c r="H80" s="86" t="s">
        <v>169</v>
      </c>
      <c r="I80" s="86">
        <v>576</v>
      </c>
      <c r="J80" s="85" t="s">
        <v>522</v>
      </c>
    </row>
    <row r="81" spans="1:10">
      <c r="A81" s="87">
        <v>579</v>
      </c>
      <c r="B81" s="88" t="s">
        <v>1128</v>
      </c>
      <c r="C81" s="88" t="s">
        <v>1129</v>
      </c>
      <c r="D81" s="88">
        <v>1</v>
      </c>
      <c r="E81" s="85" t="s">
        <v>674</v>
      </c>
      <c r="F81" s="87">
        <v>579</v>
      </c>
      <c r="G81" s="88" t="s">
        <v>171</v>
      </c>
      <c r="H81" s="88" t="s">
        <v>1155</v>
      </c>
      <c r="I81" s="88">
        <v>579</v>
      </c>
      <c r="J81" s="85" t="s">
        <v>674</v>
      </c>
    </row>
    <row r="82" spans="1:10">
      <c r="A82" s="87">
        <v>585</v>
      </c>
      <c r="B82" s="86" t="s">
        <v>1128</v>
      </c>
      <c r="C82" s="86" t="s">
        <v>1129</v>
      </c>
      <c r="D82" s="88">
        <v>1</v>
      </c>
      <c r="E82" s="85" t="s">
        <v>674</v>
      </c>
      <c r="F82" s="87">
        <v>585</v>
      </c>
      <c r="G82" s="86" t="s">
        <v>173</v>
      </c>
      <c r="H82" s="86" t="s">
        <v>173</v>
      </c>
      <c r="I82" s="86">
        <v>585</v>
      </c>
      <c r="J82" s="85" t="s">
        <v>674</v>
      </c>
    </row>
    <row r="83" spans="1:10">
      <c r="A83" s="87">
        <v>591</v>
      </c>
      <c r="B83" s="88" t="s">
        <v>1128</v>
      </c>
      <c r="C83" s="88" t="s">
        <v>1129</v>
      </c>
      <c r="D83" s="88">
        <v>1</v>
      </c>
      <c r="E83" s="85" t="s">
        <v>674</v>
      </c>
      <c r="F83" s="87">
        <v>591</v>
      </c>
      <c r="G83" s="88" t="s">
        <v>175</v>
      </c>
      <c r="H83" s="88" t="s">
        <v>175</v>
      </c>
      <c r="I83" s="88">
        <v>591</v>
      </c>
      <c r="J83" s="85" t="s">
        <v>674</v>
      </c>
    </row>
    <row r="84" spans="1:10">
      <c r="A84" s="87">
        <v>604</v>
      </c>
      <c r="B84" s="86" t="s">
        <v>1128</v>
      </c>
      <c r="C84" s="86" t="s">
        <v>1129</v>
      </c>
      <c r="D84" s="88">
        <v>4</v>
      </c>
      <c r="E84" s="85" t="s">
        <v>682</v>
      </c>
      <c r="F84" s="87">
        <v>604</v>
      </c>
      <c r="G84" s="86" t="s">
        <v>177</v>
      </c>
      <c r="H84" s="86" t="s">
        <v>177</v>
      </c>
      <c r="I84" s="86">
        <v>604</v>
      </c>
      <c r="J84" s="85" t="s">
        <v>682</v>
      </c>
    </row>
    <row r="85" spans="1:10">
      <c r="A85" s="87">
        <v>607</v>
      </c>
      <c r="B85" s="88" t="s">
        <v>1128</v>
      </c>
      <c r="C85" s="88" t="s">
        <v>1129</v>
      </c>
      <c r="D85" s="88">
        <v>7</v>
      </c>
      <c r="E85" s="85" t="s">
        <v>521</v>
      </c>
      <c r="F85" s="87">
        <v>607</v>
      </c>
      <c r="G85" s="89" t="s">
        <v>828</v>
      </c>
      <c r="H85" s="89" t="s">
        <v>828</v>
      </c>
      <c r="I85" s="88">
        <v>607</v>
      </c>
      <c r="J85" s="85" t="s">
        <v>521</v>
      </c>
    </row>
    <row r="86" spans="1:10">
      <c r="A86" s="87">
        <v>615</v>
      </c>
      <c r="B86" s="86" t="s">
        <v>1128</v>
      </c>
      <c r="C86" s="86" t="s">
        <v>1129</v>
      </c>
      <c r="D86" s="88">
        <v>7</v>
      </c>
      <c r="E86" s="85" t="s">
        <v>521</v>
      </c>
      <c r="F86" s="87">
        <v>615</v>
      </c>
      <c r="G86" s="86" t="s">
        <v>181</v>
      </c>
      <c r="H86" s="86" t="s">
        <v>181</v>
      </c>
      <c r="I86" s="86">
        <v>615</v>
      </c>
      <c r="J86" s="85" t="s">
        <v>521</v>
      </c>
    </row>
    <row r="87" spans="1:10">
      <c r="A87" s="87">
        <v>628</v>
      </c>
      <c r="B87" s="88" t="s">
        <v>1128</v>
      </c>
      <c r="C87" s="88" t="s">
        <v>1129</v>
      </c>
      <c r="D87" s="86">
        <v>5</v>
      </c>
      <c r="E87" s="85" t="s">
        <v>519</v>
      </c>
      <c r="F87" s="87">
        <v>628</v>
      </c>
      <c r="G87" s="88" t="s">
        <v>183</v>
      </c>
      <c r="H87" s="88" t="s">
        <v>183</v>
      </c>
      <c r="I87" s="88">
        <v>628</v>
      </c>
      <c r="J87" s="85" t="s">
        <v>519</v>
      </c>
    </row>
    <row r="88" spans="1:10">
      <c r="A88" s="87">
        <v>631</v>
      </c>
      <c r="B88" s="86" t="s">
        <v>1128</v>
      </c>
      <c r="C88" s="86" t="s">
        <v>1129</v>
      </c>
      <c r="D88" s="86">
        <v>9</v>
      </c>
      <c r="E88" s="85" t="s">
        <v>686</v>
      </c>
      <c r="F88" s="87">
        <v>631</v>
      </c>
      <c r="G88" s="86" t="s">
        <v>185</v>
      </c>
      <c r="H88" s="86" t="s">
        <v>185</v>
      </c>
      <c r="I88" s="86">
        <v>631</v>
      </c>
      <c r="J88" s="85" t="s">
        <v>686</v>
      </c>
    </row>
    <row r="89" spans="1:10">
      <c r="A89" s="87">
        <v>642</v>
      </c>
      <c r="B89" s="88" t="s">
        <v>1128</v>
      </c>
      <c r="C89" s="88" t="s">
        <v>1129</v>
      </c>
      <c r="D89" s="86">
        <v>8</v>
      </c>
      <c r="E89" s="85" t="s">
        <v>522</v>
      </c>
      <c r="F89" s="87">
        <v>642</v>
      </c>
      <c r="G89" s="88" t="s">
        <v>187</v>
      </c>
      <c r="H89" s="88" t="s">
        <v>187</v>
      </c>
      <c r="I89" s="88">
        <v>642</v>
      </c>
      <c r="J89" s="85" t="s">
        <v>522</v>
      </c>
    </row>
    <row r="90" spans="1:10">
      <c r="A90" s="87">
        <v>647</v>
      </c>
      <c r="B90" s="86" t="s">
        <v>1128</v>
      </c>
      <c r="C90" s="86" t="s">
        <v>1129</v>
      </c>
      <c r="D90" s="86">
        <v>6</v>
      </c>
      <c r="E90" s="85" t="s">
        <v>520</v>
      </c>
      <c r="F90" s="87">
        <v>647</v>
      </c>
      <c r="G90" s="89" t="s">
        <v>1156</v>
      </c>
      <c r="H90" s="89" t="s">
        <v>1157</v>
      </c>
      <c r="I90" s="86">
        <v>647</v>
      </c>
      <c r="J90" s="85" t="s">
        <v>520</v>
      </c>
    </row>
    <row r="91" spans="1:10">
      <c r="A91" s="87">
        <v>649</v>
      </c>
      <c r="B91" s="88" t="s">
        <v>1128</v>
      </c>
      <c r="C91" s="88" t="s">
        <v>1129</v>
      </c>
      <c r="D91" s="88">
        <v>7</v>
      </c>
      <c r="E91" s="85" t="s">
        <v>521</v>
      </c>
      <c r="F91" s="87">
        <v>649</v>
      </c>
      <c r="G91" s="88" t="s">
        <v>191</v>
      </c>
      <c r="H91" s="88" t="s">
        <v>191</v>
      </c>
      <c r="I91" s="88">
        <v>649</v>
      </c>
      <c r="J91" s="85" t="s">
        <v>521</v>
      </c>
    </row>
    <row r="92" spans="1:10">
      <c r="A92" s="87">
        <v>652</v>
      </c>
      <c r="B92" s="86" t="s">
        <v>1128</v>
      </c>
      <c r="C92" s="86" t="s">
        <v>1129</v>
      </c>
      <c r="D92" s="88">
        <v>7</v>
      </c>
      <c r="E92" s="85" t="s">
        <v>521</v>
      </c>
      <c r="F92" s="87">
        <v>652</v>
      </c>
      <c r="G92" s="86" t="s">
        <v>193</v>
      </c>
      <c r="H92" s="86" t="s">
        <v>193</v>
      </c>
      <c r="I92" s="86">
        <v>652</v>
      </c>
      <c r="J92" s="85" t="s">
        <v>521</v>
      </c>
    </row>
    <row r="93" spans="1:10">
      <c r="A93" s="87">
        <v>656</v>
      </c>
      <c r="B93" s="88" t="s">
        <v>1128</v>
      </c>
      <c r="C93" s="88" t="s">
        <v>1129</v>
      </c>
      <c r="D93" s="86">
        <v>5</v>
      </c>
      <c r="E93" s="85" t="s">
        <v>519</v>
      </c>
      <c r="F93" s="87">
        <v>656</v>
      </c>
      <c r="G93" s="88" t="s">
        <v>195</v>
      </c>
      <c r="H93" s="88" t="s">
        <v>1158</v>
      </c>
      <c r="I93" s="88">
        <v>656</v>
      </c>
      <c r="J93" s="85" t="s">
        <v>519</v>
      </c>
    </row>
    <row r="94" spans="1:10">
      <c r="A94" s="87">
        <v>658</v>
      </c>
      <c r="B94" s="86" t="s">
        <v>1128</v>
      </c>
      <c r="C94" s="86" t="s">
        <v>1129</v>
      </c>
      <c r="D94" s="86">
        <v>6</v>
      </c>
      <c r="E94" s="85" t="s">
        <v>520</v>
      </c>
      <c r="F94" s="87">
        <v>658</v>
      </c>
      <c r="G94" s="86" t="s">
        <v>197</v>
      </c>
      <c r="H94" s="86" t="s">
        <v>1159</v>
      </c>
      <c r="I94" s="86">
        <v>658</v>
      </c>
      <c r="J94" s="85" t="s">
        <v>520</v>
      </c>
    </row>
    <row r="95" spans="1:10">
      <c r="A95" s="87">
        <v>659</v>
      </c>
      <c r="B95" s="88" t="s">
        <v>1128</v>
      </c>
      <c r="C95" s="88" t="s">
        <v>1129</v>
      </c>
      <c r="D95" s="86">
        <v>3</v>
      </c>
      <c r="E95" s="85" t="s">
        <v>680</v>
      </c>
      <c r="F95" s="87">
        <v>659</v>
      </c>
      <c r="G95" s="88" t="s">
        <v>199</v>
      </c>
      <c r="H95" s="88" t="s">
        <v>1160</v>
      </c>
      <c r="I95" s="88">
        <v>659</v>
      </c>
      <c r="J95" s="85" t="s">
        <v>680</v>
      </c>
    </row>
    <row r="96" spans="1:10">
      <c r="A96" s="87">
        <v>660</v>
      </c>
      <c r="B96" s="86" t="s">
        <v>1128</v>
      </c>
      <c r="C96" s="86" t="s">
        <v>1129</v>
      </c>
      <c r="D96" s="88">
        <v>7</v>
      </c>
      <c r="E96" s="85" t="s">
        <v>521</v>
      </c>
      <c r="F96" s="87">
        <v>660</v>
      </c>
      <c r="G96" s="86" t="s">
        <v>201</v>
      </c>
      <c r="H96" s="86" t="s">
        <v>201</v>
      </c>
      <c r="I96" s="86">
        <v>660</v>
      </c>
      <c r="J96" s="85" t="s">
        <v>521</v>
      </c>
    </row>
    <row r="97" spans="1:10">
      <c r="A97" s="87">
        <v>664</v>
      </c>
      <c r="B97" s="88" t="s">
        <v>1128</v>
      </c>
      <c r="C97" s="88" t="s">
        <v>1129</v>
      </c>
      <c r="D97" s="86">
        <v>6</v>
      </c>
      <c r="E97" s="85" t="s">
        <v>520</v>
      </c>
      <c r="F97" s="87">
        <v>664</v>
      </c>
      <c r="G97" s="89" t="s">
        <v>1161</v>
      </c>
      <c r="H97" s="89" t="s">
        <v>1161</v>
      </c>
      <c r="I97" s="88">
        <v>664</v>
      </c>
      <c r="J97" s="85" t="s">
        <v>520</v>
      </c>
    </row>
    <row r="98" spans="1:10">
      <c r="A98" s="87">
        <v>665</v>
      </c>
      <c r="B98" s="86" t="s">
        <v>1128</v>
      </c>
      <c r="C98" s="86" t="s">
        <v>1129</v>
      </c>
      <c r="D98" s="86">
        <v>3</v>
      </c>
      <c r="E98" s="85" t="s">
        <v>680</v>
      </c>
      <c r="F98" s="87">
        <v>665</v>
      </c>
      <c r="G98" s="89" t="s">
        <v>207</v>
      </c>
      <c r="H98" s="89" t="s">
        <v>206</v>
      </c>
      <c r="I98" s="86">
        <v>665</v>
      </c>
      <c r="J98" s="85" t="s">
        <v>680</v>
      </c>
    </row>
    <row r="99" spans="1:10">
      <c r="A99" s="87">
        <v>667</v>
      </c>
      <c r="B99" s="88" t="s">
        <v>1128</v>
      </c>
      <c r="C99" s="88" t="s">
        <v>1129</v>
      </c>
      <c r="D99" s="88">
        <v>7</v>
      </c>
      <c r="E99" s="85" t="s">
        <v>521</v>
      </c>
      <c r="F99" s="87">
        <v>667</v>
      </c>
      <c r="G99" s="88" t="s">
        <v>209</v>
      </c>
      <c r="H99" s="88" t="s">
        <v>209</v>
      </c>
      <c r="I99" s="88">
        <v>667</v>
      </c>
      <c r="J99" s="85" t="s">
        <v>521</v>
      </c>
    </row>
    <row r="100" spans="1:10">
      <c r="A100" s="87">
        <v>670</v>
      </c>
      <c r="B100" s="86" t="s">
        <v>1128</v>
      </c>
      <c r="C100" s="86" t="s">
        <v>1129</v>
      </c>
      <c r="D100" s="88">
        <v>4</v>
      </c>
      <c r="E100" s="85" t="s">
        <v>682</v>
      </c>
      <c r="F100" s="87">
        <v>670</v>
      </c>
      <c r="G100" s="86" t="s">
        <v>211</v>
      </c>
      <c r="H100" s="86" t="s">
        <v>211</v>
      </c>
      <c r="I100" s="86">
        <v>670</v>
      </c>
      <c r="J100" s="85" t="s">
        <v>682</v>
      </c>
    </row>
    <row r="101" spans="1:10">
      <c r="A101" s="87">
        <v>674</v>
      </c>
      <c r="B101" s="88" t="s">
        <v>1128</v>
      </c>
      <c r="C101" s="88" t="s">
        <v>1129</v>
      </c>
      <c r="D101" s="88">
        <v>7</v>
      </c>
      <c r="E101" s="85" t="s">
        <v>521</v>
      </c>
      <c r="F101" s="87">
        <v>674</v>
      </c>
      <c r="G101" s="88" t="s">
        <v>213</v>
      </c>
      <c r="H101" s="88" t="s">
        <v>213</v>
      </c>
      <c r="I101" s="88">
        <v>674</v>
      </c>
      <c r="J101" s="85" t="s">
        <v>521</v>
      </c>
    </row>
    <row r="102" spans="1:10">
      <c r="A102" s="87">
        <v>679</v>
      </c>
      <c r="B102" s="86" t="s">
        <v>1128</v>
      </c>
      <c r="C102" s="86" t="s">
        <v>1129</v>
      </c>
      <c r="D102" s="86">
        <v>8</v>
      </c>
      <c r="E102" s="85" t="s">
        <v>522</v>
      </c>
      <c r="F102" s="87">
        <v>679</v>
      </c>
      <c r="G102" s="86" t="s">
        <v>217</v>
      </c>
      <c r="H102" s="86" t="s">
        <v>1162</v>
      </c>
      <c r="I102" s="86">
        <v>679</v>
      </c>
      <c r="J102" s="85" t="s">
        <v>522</v>
      </c>
    </row>
    <row r="103" spans="1:10">
      <c r="A103" s="87">
        <v>686</v>
      </c>
      <c r="B103" s="88" t="s">
        <v>1128</v>
      </c>
      <c r="C103" s="88" t="s">
        <v>1129</v>
      </c>
      <c r="D103" s="86">
        <v>6</v>
      </c>
      <c r="E103" s="85" t="s">
        <v>520</v>
      </c>
      <c r="F103" s="87">
        <v>686</v>
      </c>
      <c r="G103" s="88" t="s">
        <v>219</v>
      </c>
      <c r="H103" s="88" t="s">
        <v>219</v>
      </c>
      <c r="I103" s="88">
        <v>686</v>
      </c>
      <c r="J103" s="85" t="s">
        <v>520</v>
      </c>
    </row>
    <row r="104" spans="1:10">
      <c r="A104" s="87">
        <v>42</v>
      </c>
      <c r="B104" s="86" t="s">
        <v>1128</v>
      </c>
      <c r="C104" s="86" t="s">
        <v>1129</v>
      </c>
      <c r="D104" s="86">
        <v>5</v>
      </c>
      <c r="E104" s="85" t="s">
        <v>519</v>
      </c>
      <c r="F104" s="87">
        <v>42</v>
      </c>
      <c r="G104" s="89" t="s">
        <v>1163</v>
      </c>
      <c r="H104" s="89" t="s">
        <v>1163</v>
      </c>
      <c r="I104" s="86">
        <v>42</v>
      </c>
      <c r="J104" s="85" t="s">
        <v>519</v>
      </c>
    </row>
    <row r="105" spans="1:10">
      <c r="A105" s="87">
        <v>690</v>
      </c>
      <c r="B105" s="86" t="s">
        <v>1128</v>
      </c>
      <c r="C105" s="86" t="s">
        <v>1129</v>
      </c>
      <c r="D105" s="88">
        <v>4</v>
      </c>
      <c r="E105" s="85" t="s">
        <v>682</v>
      </c>
      <c r="F105" s="87">
        <v>690</v>
      </c>
      <c r="G105" s="86" t="s">
        <v>221</v>
      </c>
      <c r="H105" s="86" t="s">
        <v>221</v>
      </c>
      <c r="I105" s="86">
        <v>690</v>
      </c>
      <c r="J105" s="85" t="s">
        <v>682</v>
      </c>
    </row>
    <row r="106" spans="1:10">
      <c r="A106" s="87">
        <v>736</v>
      </c>
      <c r="B106" s="86" t="s">
        <v>1128</v>
      </c>
      <c r="C106" s="86" t="s">
        <v>1129</v>
      </c>
      <c r="D106" s="88">
        <v>4</v>
      </c>
      <c r="E106" s="85" t="s">
        <v>682</v>
      </c>
      <c r="F106" s="87">
        <v>736</v>
      </c>
      <c r="G106" s="86" t="s">
        <v>225</v>
      </c>
      <c r="H106" s="86" t="s">
        <v>225</v>
      </c>
      <c r="I106" s="86">
        <v>736</v>
      </c>
      <c r="J106" s="85" t="s">
        <v>682</v>
      </c>
    </row>
    <row r="107" spans="1:10">
      <c r="A107" s="87">
        <v>756</v>
      </c>
      <c r="B107" s="88" t="s">
        <v>1128</v>
      </c>
      <c r="C107" s="88" t="s">
        <v>1129</v>
      </c>
      <c r="D107" s="88">
        <v>7</v>
      </c>
      <c r="E107" s="85" t="s">
        <v>521</v>
      </c>
      <c r="F107" s="87">
        <v>756</v>
      </c>
      <c r="G107" s="89" t="s">
        <v>228</v>
      </c>
      <c r="H107" s="89" t="s">
        <v>227</v>
      </c>
      <c r="I107" s="88">
        <v>756</v>
      </c>
      <c r="J107" s="85" t="s">
        <v>521</v>
      </c>
    </row>
    <row r="108" spans="1:10">
      <c r="A108" s="87">
        <v>761</v>
      </c>
      <c r="B108" s="86" t="s">
        <v>1128</v>
      </c>
      <c r="C108" s="86" t="s">
        <v>1129</v>
      </c>
      <c r="D108" s="86">
        <v>5</v>
      </c>
      <c r="E108" s="85" t="s">
        <v>519</v>
      </c>
      <c r="F108" s="87">
        <v>761</v>
      </c>
      <c r="G108" s="86" t="s">
        <v>230</v>
      </c>
      <c r="H108" s="86" t="s">
        <v>1164</v>
      </c>
      <c r="I108" s="86">
        <v>761</v>
      </c>
      <c r="J108" s="85" t="s">
        <v>519</v>
      </c>
    </row>
    <row r="109" spans="1:10">
      <c r="A109" s="87">
        <v>789</v>
      </c>
      <c r="B109" s="88" t="s">
        <v>1128</v>
      </c>
      <c r="C109" s="88" t="s">
        <v>1129</v>
      </c>
      <c r="D109" s="86">
        <v>8</v>
      </c>
      <c r="E109" s="85" t="s">
        <v>522</v>
      </c>
      <c r="F109" s="87">
        <v>789</v>
      </c>
      <c r="G109" s="88" t="s">
        <v>232</v>
      </c>
      <c r="H109" s="88" t="s">
        <v>1165</v>
      </c>
      <c r="I109" s="88">
        <v>789</v>
      </c>
      <c r="J109" s="85" t="s">
        <v>522</v>
      </c>
    </row>
    <row r="110" spans="1:10">
      <c r="A110" s="87">
        <v>790</v>
      </c>
      <c r="B110" s="86" t="s">
        <v>1128</v>
      </c>
      <c r="C110" s="86" t="s">
        <v>1129</v>
      </c>
      <c r="D110" s="86">
        <v>2</v>
      </c>
      <c r="E110" s="85" t="s">
        <v>679</v>
      </c>
      <c r="F110" s="87">
        <v>790</v>
      </c>
      <c r="G110" s="86" t="s">
        <v>234</v>
      </c>
      <c r="H110" s="86" t="s">
        <v>1166</v>
      </c>
      <c r="I110" s="86">
        <v>790</v>
      </c>
      <c r="J110" s="85" t="s">
        <v>679</v>
      </c>
    </row>
    <row r="111" spans="1:10">
      <c r="A111" s="87">
        <v>792</v>
      </c>
      <c r="B111" s="88" t="s">
        <v>1128</v>
      </c>
      <c r="C111" s="88" t="s">
        <v>1129</v>
      </c>
      <c r="D111" s="86">
        <v>8</v>
      </c>
      <c r="E111" s="85" t="s">
        <v>522</v>
      </c>
      <c r="F111" s="87">
        <v>792</v>
      </c>
      <c r="G111" s="88" t="s">
        <v>236</v>
      </c>
      <c r="H111" s="88" t="s">
        <v>236</v>
      </c>
      <c r="I111" s="88">
        <v>792</v>
      </c>
      <c r="J111" s="85" t="s">
        <v>522</v>
      </c>
    </row>
    <row r="112" spans="1:10">
      <c r="A112" s="87">
        <v>809</v>
      </c>
      <c r="B112" s="86" t="s">
        <v>1128</v>
      </c>
      <c r="C112" s="86" t="s">
        <v>1129</v>
      </c>
      <c r="D112" s="86">
        <v>8</v>
      </c>
      <c r="E112" s="85" t="s">
        <v>522</v>
      </c>
      <c r="F112" s="87">
        <v>809</v>
      </c>
      <c r="G112" s="86" t="s">
        <v>238</v>
      </c>
      <c r="H112" s="86" t="s">
        <v>1167</v>
      </c>
      <c r="I112" s="86">
        <v>809</v>
      </c>
      <c r="J112" s="85" t="s">
        <v>522</v>
      </c>
    </row>
    <row r="113" spans="1:10">
      <c r="A113" s="87">
        <v>819</v>
      </c>
      <c r="B113" s="88" t="s">
        <v>1128</v>
      </c>
      <c r="C113" s="88" t="s">
        <v>1129</v>
      </c>
      <c r="D113" s="86">
        <v>6</v>
      </c>
      <c r="E113" s="85" t="s">
        <v>520</v>
      </c>
      <c r="F113" s="87">
        <v>819</v>
      </c>
      <c r="G113" s="88" t="s">
        <v>240</v>
      </c>
      <c r="H113" s="88" t="s">
        <v>240</v>
      </c>
      <c r="I113" s="88">
        <v>819</v>
      </c>
      <c r="J113" s="85" t="s">
        <v>520</v>
      </c>
    </row>
    <row r="114" spans="1:10">
      <c r="A114" s="87">
        <v>837</v>
      </c>
      <c r="B114" s="86" t="s">
        <v>1128</v>
      </c>
      <c r="C114" s="86" t="s">
        <v>1129</v>
      </c>
      <c r="D114" s="86">
        <v>3</v>
      </c>
      <c r="E114" s="85" t="s">
        <v>680</v>
      </c>
      <c r="F114" s="87">
        <v>837</v>
      </c>
      <c r="G114" s="86" t="s">
        <v>242</v>
      </c>
      <c r="H114" s="86" t="s">
        <v>242</v>
      </c>
      <c r="I114" s="86">
        <v>837</v>
      </c>
      <c r="J114" s="85" t="s">
        <v>680</v>
      </c>
    </row>
    <row r="115" spans="1:10">
      <c r="A115" s="87">
        <v>842</v>
      </c>
      <c r="B115" s="88" t="s">
        <v>1128</v>
      </c>
      <c r="C115" s="88" t="s">
        <v>1129</v>
      </c>
      <c r="D115" s="86">
        <v>5</v>
      </c>
      <c r="E115" s="85" t="s">
        <v>519</v>
      </c>
      <c r="F115" s="87">
        <v>842</v>
      </c>
      <c r="G115" s="88" t="s">
        <v>244</v>
      </c>
      <c r="H115" s="88" t="s">
        <v>244</v>
      </c>
      <c r="I115" s="88">
        <v>842</v>
      </c>
      <c r="J115" s="85" t="s">
        <v>519</v>
      </c>
    </row>
    <row r="116" spans="1:10">
      <c r="A116" s="87">
        <v>847</v>
      </c>
      <c r="B116" s="86" t="s">
        <v>1128</v>
      </c>
      <c r="C116" s="86" t="s">
        <v>1129</v>
      </c>
      <c r="D116" s="86">
        <v>8</v>
      </c>
      <c r="E116" s="85" t="s">
        <v>522</v>
      </c>
      <c r="F116" s="87">
        <v>847</v>
      </c>
      <c r="G116" s="86" t="s">
        <v>246</v>
      </c>
      <c r="H116" s="86" t="s">
        <v>246</v>
      </c>
      <c r="I116" s="86">
        <v>847</v>
      </c>
      <c r="J116" s="85" t="s">
        <v>522</v>
      </c>
    </row>
    <row r="117" spans="1:10">
      <c r="A117" s="87">
        <v>854</v>
      </c>
      <c r="B117" s="88" t="s">
        <v>1128</v>
      </c>
      <c r="C117" s="88" t="s">
        <v>1129</v>
      </c>
      <c r="D117" s="86">
        <v>6</v>
      </c>
      <c r="E117" s="85" t="s">
        <v>520</v>
      </c>
      <c r="F117" s="87">
        <v>854</v>
      </c>
      <c r="G117" s="88" t="s">
        <v>248</v>
      </c>
      <c r="H117" s="88" t="s">
        <v>248</v>
      </c>
      <c r="I117" s="88">
        <v>854</v>
      </c>
      <c r="J117" s="85" t="s">
        <v>520</v>
      </c>
    </row>
    <row r="118" spans="1:10">
      <c r="A118" s="87">
        <v>856</v>
      </c>
      <c r="B118" s="86" t="s">
        <v>1128</v>
      </c>
      <c r="C118" s="86" t="s">
        <v>1129</v>
      </c>
      <c r="D118" s="86">
        <v>8</v>
      </c>
      <c r="E118" s="85" t="s">
        <v>522</v>
      </c>
      <c r="F118" s="87">
        <v>856</v>
      </c>
      <c r="G118" s="86" t="s">
        <v>251</v>
      </c>
      <c r="H118" s="86" t="s">
        <v>1168</v>
      </c>
      <c r="I118" s="86">
        <v>856</v>
      </c>
      <c r="J118" s="85" t="s">
        <v>522</v>
      </c>
    </row>
    <row r="119" spans="1:10">
      <c r="A119" s="87">
        <v>858</v>
      </c>
      <c r="B119" s="88" t="s">
        <v>1128</v>
      </c>
      <c r="C119" s="88" t="s">
        <v>1129</v>
      </c>
      <c r="D119" s="88">
        <v>4</v>
      </c>
      <c r="E119" s="85" t="s">
        <v>682</v>
      </c>
      <c r="F119" s="87">
        <v>858</v>
      </c>
      <c r="G119" s="88" t="s">
        <v>253</v>
      </c>
      <c r="H119" s="88" t="s">
        <v>1169</v>
      </c>
      <c r="I119" s="88">
        <v>858</v>
      </c>
      <c r="J119" s="85" t="s">
        <v>682</v>
      </c>
    </row>
    <row r="120" spans="1:10">
      <c r="A120" s="87">
        <v>861</v>
      </c>
      <c r="B120" s="86" t="s">
        <v>1128</v>
      </c>
      <c r="C120" s="86" t="s">
        <v>1129</v>
      </c>
      <c r="D120" s="86">
        <v>8</v>
      </c>
      <c r="E120" s="85" t="s">
        <v>522</v>
      </c>
      <c r="F120" s="87">
        <v>861</v>
      </c>
      <c r="G120" s="86" t="s">
        <v>255</v>
      </c>
      <c r="H120" s="86" t="s">
        <v>255</v>
      </c>
      <c r="I120" s="86">
        <v>861</v>
      </c>
      <c r="J120" s="85" t="s">
        <v>522</v>
      </c>
    </row>
    <row r="121" spans="1:10">
      <c r="A121" s="87">
        <v>873</v>
      </c>
      <c r="B121" s="88" t="s">
        <v>1128</v>
      </c>
      <c r="C121" s="88" t="s">
        <v>1129</v>
      </c>
      <c r="D121" s="86">
        <v>3</v>
      </c>
      <c r="E121" s="85" t="s">
        <v>680</v>
      </c>
      <c r="F121" s="87">
        <v>873</v>
      </c>
      <c r="G121" s="88" t="s">
        <v>257</v>
      </c>
      <c r="H121" s="88" t="s">
        <v>816</v>
      </c>
      <c r="I121" s="88">
        <v>873</v>
      </c>
      <c r="J121" s="85" t="s">
        <v>680</v>
      </c>
    </row>
    <row r="122" spans="1:10">
      <c r="A122" s="87">
        <v>885</v>
      </c>
      <c r="B122" s="86" t="s">
        <v>1128</v>
      </c>
      <c r="C122" s="86" t="s">
        <v>1129</v>
      </c>
      <c r="D122" s="88">
        <v>4</v>
      </c>
      <c r="E122" s="85" t="s">
        <v>682</v>
      </c>
      <c r="F122" s="87">
        <v>885</v>
      </c>
      <c r="G122" s="86" t="s">
        <v>259</v>
      </c>
      <c r="H122" s="86" t="s">
        <v>1170</v>
      </c>
      <c r="I122" s="86">
        <v>885</v>
      </c>
      <c r="J122" s="85" t="s">
        <v>682</v>
      </c>
    </row>
    <row r="123" spans="1:10">
      <c r="A123" s="87">
        <v>887</v>
      </c>
      <c r="B123" s="88" t="s">
        <v>1128</v>
      </c>
      <c r="C123" s="88" t="s">
        <v>1129</v>
      </c>
      <c r="D123" s="86">
        <v>6</v>
      </c>
      <c r="E123" s="85" t="s">
        <v>520</v>
      </c>
      <c r="F123" s="87">
        <v>887</v>
      </c>
      <c r="G123" s="88" t="s">
        <v>261</v>
      </c>
      <c r="H123" s="88" t="s">
        <v>261</v>
      </c>
      <c r="I123" s="88">
        <v>887</v>
      </c>
      <c r="J123" s="85" t="s">
        <v>520</v>
      </c>
    </row>
    <row r="124" spans="1:10">
      <c r="A124" s="87">
        <v>890</v>
      </c>
      <c r="B124" s="86" t="s">
        <v>1128</v>
      </c>
      <c r="C124" s="86" t="s">
        <v>1129</v>
      </c>
      <c r="D124" s="88">
        <v>4</v>
      </c>
      <c r="E124" s="85" t="s">
        <v>682</v>
      </c>
      <c r="F124" s="87">
        <v>890</v>
      </c>
      <c r="G124" s="86" t="s">
        <v>263</v>
      </c>
      <c r="H124" s="86" t="s">
        <v>1171</v>
      </c>
      <c r="I124" s="86">
        <v>890</v>
      </c>
      <c r="J124" s="85" t="s">
        <v>682</v>
      </c>
    </row>
    <row r="125" spans="1:10">
      <c r="A125" s="87">
        <v>893</v>
      </c>
      <c r="B125" s="88" t="s">
        <v>1128</v>
      </c>
      <c r="C125" s="88" t="s">
        <v>1129</v>
      </c>
      <c r="D125" s="88">
        <v>1</v>
      </c>
      <c r="E125" s="85" t="s">
        <v>674</v>
      </c>
      <c r="F125" s="87">
        <v>893</v>
      </c>
      <c r="G125" s="88" t="s">
        <v>265</v>
      </c>
      <c r="H125" s="88" t="s">
        <v>1172</v>
      </c>
      <c r="I125" s="88">
        <v>893</v>
      </c>
      <c r="J125" s="85" t="s">
        <v>674</v>
      </c>
    </row>
    <row r="126" spans="1:10">
      <c r="A126" s="87">
        <v>895</v>
      </c>
      <c r="B126" s="86" t="s">
        <v>1128</v>
      </c>
      <c r="C126" s="86" t="s">
        <v>1129</v>
      </c>
      <c r="D126" s="86">
        <v>2</v>
      </c>
      <c r="E126" s="85" t="s">
        <v>679</v>
      </c>
      <c r="F126" s="87">
        <v>895</v>
      </c>
      <c r="G126" s="86" t="s">
        <v>267</v>
      </c>
      <c r="H126" s="86" t="s">
        <v>267</v>
      </c>
      <c r="I126" s="86">
        <v>895</v>
      </c>
      <c r="J126" s="85" t="s">
        <v>679</v>
      </c>
    </row>
  </sheetData>
  <autoFilter ref="B1:J126" xr:uid="{00000000-0009-0000-0000-000015000000}"/>
  <conditionalFormatting sqref="G59">
    <cfRule type="cellIs" dxfId="21" priority="25" stopIfTrue="1" operator="equal">
      <formula>0</formula>
    </cfRule>
  </conditionalFormatting>
  <conditionalFormatting sqref="G107">
    <cfRule type="cellIs" dxfId="20" priority="24" stopIfTrue="1" operator="equal">
      <formula>0</formula>
    </cfRule>
  </conditionalFormatting>
  <conditionalFormatting sqref="G85">
    <cfRule type="cellIs" dxfId="19" priority="23" stopIfTrue="1" operator="equal">
      <formula>0</formula>
    </cfRule>
  </conditionalFormatting>
  <conditionalFormatting sqref="G78">
    <cfRule type="cellIs" dxfId="18" priority="22" stopIfTrue="1" operator="equal">
      <formula>0</formula>
    </cfRule>
  </conditionalFormatting>
  <conditionalFormatting sqref="G97">
    <cfRule type="cellIs" dxfId="17" priority="21" stopIfTrue="1" operator="equal">
      <formula>0</formula>
    </cfRule>
  </conditionalFormatting>
  <conditionalFormatting sqref="G90">
    <cfRule type="cellIs" dxfId="16" priority="20" stopIfTrue="1" operator="equal">
      <formula>0</formula>
    </cfRule>
  </conditionalFormatting>
  <conditionalFormatting sqref="G46">
    <cfRule type="cellIs" dxfId="15" priority="19" stopIfTrue="1" operator="equal">
      <formula>0</formula>
    </cfRule>
  </conditionalFormatting>
  <conditionalFormatting sqref="G41">
    <cfRule type="cellIs" dxfId="14" priority="18" stopIfTrue="1" operator="equal">
      <formula>0</formula>
    </cfRule>
  </conditionalFormatting>
  <conditionalFormatting sqref="G104">
    <cfRule type="cellIs" dxfId="13" priority="17" stopIfTrue="1" operator="equal">
      <formula>0</formula>
    </cfRule>
  </conditionalFormatting>
  <conditionalFormatting sqref="G11">
    <cfRule type="cellIs" dxfId="12" priority="16" stopIfTrue="1" operator="equal">
      <formula>0</formula>
    </cfRule>
  </conditionalFormatting>
  <conditionalFormatting sqref="G98">
    <cfRule type="cellIs" dxfId="11" priority="15" stopIfTrue="1" operator="equal">
      <formula>0</formula>
    </cfRule>
  </conditionalFormatting>
  <conditionalFormatting sqref="H59">
    <cfRule type="cellIs" dxfId="10" priority="14" stopIfTrue="1" operator="equal">
      <formula>0</formula>
    </cfRule>
  </conditionalFormatting>
  <conditionalFormatting sqref="H107">
    <cfRule type="cellIs" dxfId="9" priority="13" stopIfTrue="1" operator="equal">
      <formula>0</formula>
    </cfRule>
  </conditionalFormatting>
  <conditionalFormatting sqref="H85">
    <cfRule type="cellIs" dxfId="8" priority="12" stopIfTrue="1" operator="equal">
      <formula>0</formula>
    </cfRule>
  </conditionalFormatting>
  <conditionalFormatting sqref="H78">
    <cfRule type="cellIs" dxfId="7" priority="11" stopIfTrue="1" operator="equal">
      <formula>0</formula>
    </cfRule>
  </conditionalFormatting>
  <conditionalFormatting sqref="H97">
    <cfRule type="cellIs" dxfId="6" priority="10" stopIfTrue="1" operator="equal">
      <formula>0</formula>
    </cfRule>
  </conditionalFormatting>
  <conditionalFormatting sqref="H90">
    <cfRule type="cellIs" dxfId="5" priority="9" stopIfTrue="1" operator="equal">
      <formula>0</formula>
    </cfRule>
  </conditionalFormatting>
  <conditionalFormatting sqref="H46">
    <cfRule type="cellIs" dxfId="4" priority="8" stopIfTrue="1" operator="equal">
      <formula>0</formula>
    </cfRule>
  </conditionalFormatting>
  <conditionalFormatting sqref="H41">
    <cfRule type="cellIs" dxfId="3" priority="7" stopIfTrue="1" operator="equal">
      <formula>0</formula>
    </cfRule>
  </conditionalFormatting>
  <conditionalFormatting sqref="H104">
    <cfRule type="cellIs" dxfId="2" priority="6" stopIfTrue="1" operator="equal">
      <formula>0</formula>
    </cfRule>
  </conditionalFormatting>
  <conditionalFormatting sqref="H11">
    <cfRule type="cellIs" dxfId="1" priority="5" stopIfTrue="1" operator="equal">
      <formula>0</formula>
    </cfRule>
  </conditionalFormatting>
  <conditionalFormatting sqref="H98">
    <cfRule type="cellIs" dxfId="0" priority="4" stopIfTrue="1" operator="equal">
      <formula>0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2"/>
  <sheetViews>
    <sheetView workbookViewId="0">
      <selection activeCell="A5" sqref="A5"/>
    </sheetView>
  </sheetViews>
  <sheetFormatPr baseColWidth="10" defaultColWidth="11.42578125" defaultRowHeight="15" customHeight="1"/>
  <cols>
    <col min="1" max="1" width="32.28515625" customWidth="1"/>
    <col min="2" max="2" width="74.7109375" customWidth="1"/>
    <col min="3" max="3" width="19.7109375" customWidth="1"/>
    <col min="4" max="4" width="16.85546875" customWidth="1"/>
    <col min="5" max="5" width="32.28515625" customWidth="1"/>
  </cols>
  <sheetData>
    <row r="1" spans="1:5" ht="30" customHeight="1">
      <c r="A1" s="1050" t="s">
        <v>1173</v>
      </c>
      <c r="B1" s="1050"/>
      <c r="D1" s="1050" t="s">
        <v>1174</v>
      </c>
      <c r="E1" s="1050"/>
    </row>
    <row r="2" spans="1:5" ht="15" customHeight="1" thickBot="1">
      <c r="A2" s="106" t="s">
        <v>1175</v>
      </c>
      <c r="B2" s="107" t="s">
        <v>1176</v>
      </c>
      <c r="D2" s="18" t="s">
        <v>1177</v>
      </c>
      <c r="E2" s="18" t="s">
        <v>527</v>
      </c>
    </row>
    <row r="3" spans="1:5" ht="15" customHeight="1" thickBot="1">
      <c r="A3" s="103" t="s">
        <v>1178</v>
      </c>
      <c r="B3" s="104" t="s">
        <v>604</v>
      </c>
      <c r="D3" s="96" t="s">
        <v>1179</v>
      </c>
      <c r="E3" s="97" t="s">
        <v>532</v>
      </c>
    </row>
    <row r="4" spans="1:5" ht="15" customHeight="1" thickBot="1">
      <c r="A4" s="103" t="s">
        <v>546</v>
      </c>
      <c r="B4" s="104" t="s">
        <v>1180</v>
      </c>
      <c r="D4" s="96" t="s">
        <v>534</v>
      </c>
      <c r="E4" s="97" t="s">
        <v>535</v>
      </c>
    </row>
    <row r="5" spans="1:5" ht="15" customHeight="1" thickBot="1">
      <c r="A5" s="103" t="s">
        <v>1181</v>
      </c>
      <c r="B5" s="104" t="s">
        <v>1182</v>
      </c>
      <c r="D5" s="99" t="s">
        <v>1183</v>
      </c>
      <c r="E5" s="99" t="s">
        <v>1184</v>
      </c>
    </row>
    <row r="6" spans="1:5" ht="15" customHeight="1" thickBot="1">
      <c r="A6" s="103" t="s">
        <v>555</v>
      </c>
      <c r="B6" s="104" t="s">
        <v>1185</v>
      </c>
      <c r="D6" s="99" t="s">
        <v>1186</v>
      </c>
      <c r="E6" s="99" t="s">
        <v>1187</v>
      </c>
    </row>
    <row r="7" spans="1:5" ht="15" customHeight="1" thickBot="1">
      <c r="A7" s="103" t="s">
        <v>558</v>
      </c>
      <c r="B7" s="104" t="s">
        <v>1188</v>
      </c>
      <c r="D7" s="96" t="s">
        <v>549</v>
      </c>
      <c r="E7" s="97" t="s">
        <v>550</v>
      </c>
    </row>
    <row r="8" spans="1:5" ht="15" customHeight="1" thickBot="1">
      <c r="A8" s="103" t="s">
        <v>540</v>
      </c>
      <c r="B8" s="104" t="s">
        <v>1189</v>
      </c>
      <c r="D8" s="96" t="s">
        <v>552</v>
      </c>
      <c r="E8" s="100" t="s">
        <v>627</v>
      </c>
    </row>
    <row r="9" spans="1:5" ht="15" customHeight="1" thickBot="1">
      <c r="A9" s="103" t="s">
        <v>1190</v>
      </c>
      <c r="B9" s="104" t="s">
        <v>1191</v>
      </c>
    </row>
    <row r="10" spans="1:5" ht="15" customHeight="1" thickBot="1">
      <c r="A10" s="103" t="s">
        <v>543</v>
      </c>
      <c r="B10" s="104" t="s">
        <v>1192</v>
      </c>
    </row>
    <row r="11" spans="1:5" ht="15" customHeight="1" thickBot="1">
      <c r="A11" s="103" t="s">
        <v>631</v>
      </c>
      <c r="B11" s="104" t="s">
        <v>1193</v>
      </c>
    </row>
    <row r="12" spans="1:5" ht="15" customHeight="1" thickBot="1">
      <c r="A12" s="103" t="s">
        <v>561</v>
      </c>
      <c r="B12" s="104" t="s">
        <v>1194</v>
      </c>
    </row>
    <row r="13" spans="1:5" ht="15" customHeight="1" thickBot="1">
      <c r="A13" s="103" t="s">
        <v>1195</v>
      </c>
      <c r="B13" s="104" t="s">
        <v>1196</v>
      </c>
    </row>
    <row r="14" spans="1:5" ht="15" customHeight="1" thickBot="1">
      <c r="A14" s="103" t="s">
        <v>1197</v>
      </c>
      <c r="B14" s="104" t="s">
        <v>1198</v>
      </c>
    </row>
    <row r="15" spans="1:5" ht="15" customHeight="1" thickBot="1">
      <c r="A15" s="103" t="s">
        <v>537</v>
      </c>
      <c r="B15" s="104" t="s">
        <v>1199</v>
      </c>
    </row>
    <row r="16" spans="1:5" ht="15" customHeight="1" thickBot="1">
      <c r="A16" s="103" t="s">
        <v>1200</v>
      </c>
      <c r="B16" s="104" t="s">
        <v>1201</v>
      </c>
    </row>
    <row r="17" spans="1:5" ht="15" customHeight="1">
      <c r="A17" s="105"/>
    </row>
    <row r="18" spans="1:5" ht="15" customHeight="1">
      <c r="A18" s="105"/>
    </row>
    <row r="19" spans="1:5" ht="40.5" customHeight="1" thickBot="1">
      <c r="A19" s="1050" t="s">
        <v>1202</v>
      </c>
      <c r="B19" s="1050"/>
      <c r="D19" s="1050" t="s">
        <v>1203</v>
      </c>
      <c r="E19" s="1050"/>
    </row>
    <row r="20" spans="1:5" ht="15" customHeight="1" thickBot="1">
      <c r="A20" s="101" t="s">
        <v>1175</v>
      </c>
      <c r="B20" s="102" t="s">
        <v>1176</v>
      </c>
      <c r="D20" s="33" t="s">
        <v>1204</v>
      </c>
      <c r="E20" s="33" t="s">
        <v>530</v>
      </c>
    </row>
    <row r="21" spans="1:5" ht="15" customHeight="1" thickBot="1">
      <c r="A21" s="103" t="s">
        <v>1205</v>
      </c>
      <c r="B21" s="104" t="s">
        <v>1206</v>
      </c>
      <c r="D21" s="20" t="s">
        <v>578</v>
      </c>
      <c r="E21" s="20" t="s">
        <v>541</v>
      </c>
    </row>
    <row r="22" spans="1:5" ht="15" customHeight="1" thickBot="1">
      <c r="A22" s="103" t="s">
        <v>1207</v>
      </c>
      <c r="B22" s="104" t="s">
        <v>1208</v>
      </c>
      <c r="D22" s="20" t="s">
        <v>581</v>
      </c>
      <c r="E22" s="20" t="s">
        <v>544</v>
      </c>
    </row>
    <row r="23" spans="1:5" ht="15" customHeight="1" thickBot="1">
      <c r="A23" s="103" t="s">
        <v>1209</v>
      </c>
      <c r="B23" s="104" t="s">
        <v>1210</v>
      </c>
      <c r="D23" s="20" t="s">
        <v>1211</v>
      </c>
      <c r="E23" s="20" t="s">
        <v>1212</v>
      </c>
    </row>
    <row r="24" spans="1:5" ht="15" customHeight="1" thickBot="1">
      <c r="A24" s="103" t="s">
        <v>1213</v>
      </c>
      <c r="B24" s="104" t="s">
        <v>1214</v>
      </c>
      <c r="D24" s="20" t="s">
        <v>579</v>
      </c>
      <c r="E24" s="20" t="s">
        <v>538</v>
      </c>
    </row>
    <row r="25" spans="1:5" ht="15" customHeight="1" thickBot="1">
      <c r="A25" s="103" t="s">
        <v>1215</v>
      </c>
      <c r="B25" s="104" t="s">
        <v>1216</v>
      </c>
      <c r="D25" s="20" t="s">
        <v>580</v>
      </c>
      <c r="E25" s="20" t="s">
        <v>547</v>
      </c>
    </row>
    <row r="26" spans="1:5" ht="15" customHeight="1" thickBot="1">
      <c r="A26" s="103" t="s">
        <v>1217</v>
      </c>
      <c r="B26" s="104" t="s">
        <v>1218</v>
      </c>
      <c r="D26" s="20" t="s">
        <v>710</v>
      </c>
      <c r="E26" s="20" t="s">
        <v>1219</v>
      </c>
    </row>
    <row r="27" spans="1:5" ht="15" customHeight="1" thickBot="1">
      <c r="A27" s="103" t="s">
        <v>1220</v>
      </c>
      <c r="B27" s="104" t="s">
        <v>1221</v>
      </c>
      <c r="D27" s="20" t="s">
        <v>641</v>
      </c>
      <c r="E27" s="20" t="s">
        <v>642</v>
      </c>
    </row>
    <row r="28" spans="1:5" ht="15" customHeight="1" thickBot="1">
      <c r="A28" s="103" t="s">
        <v>1222</v>
      </c>
      <c r="B28" s="104" t="s">
        <v>1223</v>
      </c>
      <c r="D28" s="20" t="s">
        <v>606</v>
      </c>
      <c r="E28" s="20" t="s">
        <v>1224</v>
      </c>
    </row>
    <row r="29" spans="1:5" ht="15" customHeight="1" thickBot="1">
      <c r="A29" s="103" t="s">
        <v>1225</v>
      </c>
      <c r="B29" s="104" t="s">
        <v>1226</v>
      </c>
      <c r="D29" s="20" t="s">
        <v>582</v>
      </c>
      <c r="E29" s="20" t="s">
        <v>556</v>
      </c>
    </row>
    <row r="30" spans="1:5" ht="15" customHeight="1" thickBot="1">
      <c r="A30" s="103" t="s">
        <v>1227</v>
      </c>
      <c r="B30" s="104" t="s">
        <v>1228</v>
      </c>
      <c r="D30" s="20" t="s">
        <v>603</v>
      </c>
      <c r="E30" s="20" t="s">
        <v>1229</v>
      </c>
    </row>
    <row r="31" spans="1:5" ht="15" customHeight="1" thickBot="1">
      <c r="A31" s="103" t="s">
        <v>597</v>
      </c>
      <c r="B31" s="104" t="s">
        <v>1230</v>
      </c>
      <c r="D31" s="20" t="s">
        <v>585</v>
      </c>
      <c r="E31" s="20" t="s">
        <v>586</v>
      </c>
    </row>
    <row r="32" spans="1:5" ht="15" customHeight="1" thickBot="1">
      <c r="A32" s="103" t="s">
        <v>1231</v>
      </c>
      <c r="B32" s="104" t="s">
        <v>1232</v>
      </c>
      <c r="D32" s="20" t="s">
        <v>612</v>
      </c>
      <c r="E32" s="20" t="s">
        <v>613</v>
      </c>
    </row>
    <row r="33" spans="1:5" ht="15" customHeight="1" thickBot="1">
      <c r="A33" s="103" t="s">
        <v>1233</v>
      </c>
      <c r="B33" s="104" t="s">
        <v>1234</v>
      </c>
      <c r="D33" s="20" t="s">
        <v>614</v>
      </c>
      <c r="E33" s="20" t="s">
        <v>615</v>
      </c>
    </row>
    <row r="34" spans="1:5" ht="15" customHeight="1" thickBot="1">
      <c r="A34" s="103" t="s">
        <v>1235</v>
      </c>
      <c r="B34" s="104" t="s">
        <v>1236</v>
      </c>
      <c r="D34" s="20" t="s">
        <v>589</v>
      </c>
      <c r="E34" s="20" t="s">
        <v>590</v>
      </c>
    </row>
    <row r="35" spans="1:5" ht="15" customHeight="1" thickBot="1">
      <c r="A35" s="103" t="s">
        <v>645</v>
      </c>
      <c r="B35" s="104" t="s">
        <v>1237</v>
      </c>
      <c r="D35" s="20" t="s">
        <v>616</v>
      </c>
      <c r="E35" s="20" t="s">
        <v>617</v>
      </c>
    </row>
    <row r="36" spans="1:5" ht="15" customHeight="1" thickBot="1">
      <c r="A36" s="103" t="s">
        <v>1238</v>
      </c>
      <c r="B36" s="104" t="s">
        <v>1239</v>
      </c>
      <c r="D36" s="20" t="s">
        <v>593</v>
      </c>
      <c r="E36" s="20" t="s">
        <v>562</v>
      </c>
    </row>
    <row r="37" spans="1:5" ht="15" customHeight="1" thickBot="1">
      <c r="A37" s="103" t="s">
        <v>1240</v>
      </c>
      <c r="B37" s="104" t="s">
        <v>1241</v>
      </c>
      <c r="D37" s="20" t="s">
        <v>591</v>
      </c>
      <c r="E37" s="20" t="s">
        <v>592</v>
      </c>
    </row>
    <row r="38" spans="1:5" ht="15" customHeight="1" thickBot="1">
      <c r="A38" s="103" t="s">
        <v>596</v>
      </c>
      <c r="B38" s="104" t="s">
        <v>1242</v>
      </c>
      <c r="D38" s="20" t="s">
        <v>643</v>
      </c>
      <c r="E38" s="20" t="s">
        <v>1243</v>
      </c>
    </row>
    <row r="39" spans="1:5" ht="15" customHeight="1" thickBot="1">
      <c r="A39" s="103" t="s">
        <v>1244</v>
      </c>
      <c r="B39" s="104" t="s">
        <v>572</v>
      </c>
      <c r="D39" s="20" t="s">
        <v>587</v>
      </c>
      <c r="E39" s="20" t="s">
        <v>1245</v>
      </c>
    </row>
    <row r="40" spans="1:5" ht="15" customHeight="1" thickBot="1">
      <c r="A40" s="103" t="s">
        <v>1246</v>
      </c>
      <c r="B40" s="104" t="s">
        <v>1247</v>
      </c>
    </row>
    <row r="41" spans="1:5" ht="15" customHeight="1" thickBot="1">
      <c r="A41" s="103" t="s">
        <v>1248</v>
      </c>
      <c r="B41" s="104" t="s">
        <v>1249</v>
      </c>
    </row>
    <row r="42" spans="1:5" ht="15" customHeight="1" thickBot="1">
      <c r="A42" s="103" t="s">
        <v>1250</v>
      </c>
      <c r="B42" s="104" t="s">
        <v>1251</v>
      </c>
    </row>
    <row r="43" spans="1:5" ht="15" customHeight="1" thickBot="1">
      <c r="A43" s="103" t="s">
        <v>1252</v>
      </c>
      <c r="B43" s="104" t="s">
        <v>1253</v>
      </c>
    </row>
    <row r="44" spans="1:5" ht="15" customHeight="1" thickBot="1">
      <c r="A44" s="103" t="s">
        <v>647</v>
      </c>
      <c r="B44" s="104" t="s">
        <v>1254</v>
      </c>
    </row>
    <row r="45" spans="1:5" ht="15" customHeight="1" thickBot="1">
      <c r="A45" s="103" t="s">
        <v>712</v>
      </c>
      <c r="B45" s="104" t="s">
        <v>1255</v>
      </c>
    </row>
    <row r="46" spans="1:5" ht="15" customHeight="1" thickBot="1">
      <c r="A46" s="103" t="s">
        <v>622</v>
      </c>
      <c r="B46" s="104" t="s">
        <v>1256</v>
      </c>
    </row>
    <row r="47" spans="1:5" ht="24" customHeight="1" thickBot="1">
      <c r="A47" s="103" t="s">
        <v>649</v>
      </c>
      <c r="B47" s="104" t="s">
        <v>1257</v>
      </c>
    </row>
    <row r="48" spans="1:5" ht="15" customHeight="1" thickBot="1">
      <c r="A48" s="103" t="s">
        <v>1258</v>
      </c>
      <c r="B48" s="104" t="s">
        <v>1259</v>
      </c>
    </row>
    <row r="49" spans="1:2" ht="15" customHeight="1" thickBot="1">
      <c r="A49" s="103" t="s">
        <v>594</v>
      </c>
      <c r="B49" s="104" t="s">
        <v>1260</v>
      </c>
    </row>
    <row r="50" spans="1:2" ht="15" customHeight="1" thickBot="1">
      <c r="A50" s="103" t="s">
        <v>1261</v>
      </c>
      <c r="B50" s="104" t="s">
        <v>1262</v>
      </c>
    </row>
    <row r="51" spans="1:2" ht="15" customHeight="1" thickBot="1">
      <c r="A51" s="103" t="s">
        <v>601</v>
      </c>
      <c r="B51" s="104" t="s">
        <v>1263</v>
      </c>
    </row>
    <row r="52" spans="1:2" ht="15" customHeight="1" thickBot="1">
      <c r="A52" s="103" t="s">
        <v>1264</v>
      </c>
      <c r="B52" s="104" t="s">
        <v>1265</v>
      </c>
    </row>
  </sheetData>
  <mergeCells count="4">
    <mergeCell ref="A1:B1"/>
    <mergeCell ref="D1:E1"/>
    <mergeCell ref="A19:B19"/>
    <mergeCell ref="D19:E19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2">
    <tabColor rgb="FF00CC00"/>
  </sheetPr>
  <dimension ref="A1:AB40"/>
  <sheetViews>
    <sheetView topLeftCell="A2" zoomScale="70" zoomScaleNormal="70" zoomScaleSheetLayoutView="100" workbookViewId="0">
      <selection activeCell="A15" sqref="A15:R15"/>
    </sheetView>
  </sheetViews>
  <sheetFormatPr baseColWidth="10" defaultColWidth="11.42578125" defaultRowHeight="12.75"/>
  <cols>
    <col min="1" max="1" width="28.42578125" customWidth="1"/>
    <col min="2" max="8" width="8.7109375" hidden="1" customWidth="1"/>
    <col min="9" max="9" width="13.85546875" customWidth="1"/>
    <col min="10" max="10" width="13" customWidth="1"/>
    <col min="11" max="11" width="11.85546875" customWidth="1"/>
    <col min="12" max="12" width="10" bestFit="1" customWidth="1"/>
    <col min="13" max="13" width="11.85546875" customWidth="1"/>
    <col min="14" max="14" width="10" customWidth="1"/>
    <col min="15" max="15" width="9.5703125" bestFit="1" customWidth="1"/>
    <col min="16" max="16" width="10" bestFit="1" customWidth="1"/>
    <col min="17" max="18" width="10.140625" bestFit="1" customWidth="1"/>
  </cols>
  <sheetData>
    <row r="1" spans="1:28" ht="76.5" customHeight="1">
      <c r="A1" s="902" t="s">
        <v>445</v>
      </c>
      <c r="B1" s="902"/>
      <c r="C1" s="902"/>
      <c r="D1" s="902"/>
      <c r="E1" s="902"/>
      <c r="F1" s="902"/>
      <c r="G1" s="902"/>
      <c r="H1" s="902"/>
      <c r="I1" s="902"/>
      <c r="J1" s="902"/>
      <c r="K1" s="902"/>
      <c r="L1" s="902"/>
      <c r="M1" s="902"/>
      <c r="N1" s="902"/>
      <c r="O1" s="902"/>
      <c r="P1" s="902"/>
      <c r="Q1" s="902"/>
      <c r="R1" s="902"/>
      <c r="S1" s="902"/>
      <c r="T1" s="902"/>
      <c r="U1" s="902"/>
      <c r="V1" s="902"/>
      <c r="W1" s="902"/>
      <c r="X1" s="902"/>
      <c r="Y1" s="902"/>
      <c r="Z1" s="902"/>
      <c r="AA1" s="902"/>
      <c r="AB1" s="902"/>
    </row>
    <row r="2" spans="1:28" s="2" customFormat="1" ht="32.25" customHeight="1">
      <c r="A2" s="544" t="s">
        <v>446</v>
      </c>
      <c r="B2" s="897"/>
      <c r="C2" s="897"/>
      <c r="D2" s="897"/>
      <c r="E2" s="897"/>
      <c r="F2" s="897"/>
      <c r="G2" s="545"/>
      <c r="H2" s="545"/>
      <c r="I2" s="546" t="str">
        <f>UPPER((TEXT('1. Población_Afiliada_Regimen'!C1,"mmmm yyyy")))</f>
        <v>DICIEMBRE 2020</v>
      </c>
      <c r="J2" s="546"/>
      <c r="K2" s="546"/>
      <c r="L2" s="546"/>
    </row>
    <row r="3" spans="1:28" ht="13.5" hidden="1" thickBot="1">
      <c r="A3" s="536" t="s">
        <v>447</v>
      </c>
      <c r="B3" s="537" t="s">
        <v>448</v>
      </c>
      <c r="C3" s="537" t="s">
        <v>449</v>
      </c>
      <c r="D3" s="537" t="s">
        <v>450</v>
      </c>
      <c r="E3" s="538" t="s">
        <v>451</v>
      </c>
      <c r="F3" s="538" t="s">
        <v>452</v>
      </c>
      <c r="G3" s="538">
        <v>2009</v>
      </c>
      <c r="H3" s="538" t="s">
        <v>453</v>
      </c>
      <c r="I3" s="538">
        <v>2011</v>
      </c>
      <c r="J3" s="538">
        <v>2012</v>
      </c>
      <c r="K3" s="538">
        <v>2013</v>
      </c>
      <c r="L3" s="538">
        <v>2014</v>
      </c>
      <c r="M3" s="538">
        <v>2015</v>
      </c>
      <c r="N3" s="538">
        <v>2016</v>
      </c>
      <c r="O3" s="538">
        <v>2017</v>
      </c>
      <c r="P3" s="538">
        <v>2018</v>
      </c>
      <c r="Q3" s="538">
        <v>2019</v>
      </c>
      <c r="R3" s="539">
        <v>2020</v>
      </c>
    </row>
    <row r="4" spans="1:28" ht="30.75" hidden="1" customHeight="1">
      <c r="A4" s="336" t="s">
        <v>454</v>
      </c>
      <c r="B4" s="337">
        <f t="shared" ref="B4:G4" si="0">B5/B14</f>
        <v>0.28161816000075984</v>
      </c>
      <c r="C4" s="337">
        <f t="shared" si="0"/>
        <v>0.46761033990462014</v>
      </c>
      <c r="D4" s="337">
        <f t="shared" si="0"/>
        <v>0.47678034428740662</v>
      </c>
      <c r="E4" s="337">
        <f t="shared" si="0"/>
        <v>0.44131216272539814</v>
      </c>
      <c r="F4" s="337">
        <f t="shared" si="0"/>
        <v>0.45685031642373936</v>
      </c>
      <c r="G4" s="337">
        <f t="shared" si="0"/>
        <v>0.42828549884254158</v>
      </c>
      <c r="H4" s="337">
        <v>0.38489074730878431</v>
      </c>
      <c r="I4" s="337">
        <f>I5/I14</f>
        <v>0.38032628172981503</v>
      </c>
      <c r="J4" s="337">
        <f t="shared" ref="J4:P4" si="1">+J5/J14</f>
        <v>0.37861592521927279</v>
      </c>
      <c r="K4" s="337">
        <f t="shared" si="1"/>
        <v>0.37769472649956587</v>
      </c>
      <c r="L4" s="337">
        <f t="shared" si="1"/>
        <v>0.37571596197758217</v>
      </c>
      <c r="M4" s="337">
        <f t="shared" si="1"/>
        <v>0.36892064633313915</v>
      </c>
      <c r="N4" s="337">
        <f t="shared" si="1"/>
        <v>0.34306703268334715</v>
      </c>
      <c r="O4" s="337">
        <f t="shared" si="1"/>
        <v>0.35324925398276574</v>
      </c>
      <c r="P4" s="337">
        <f t="shared" si="1"/>
        <v>0.36496141313186525</v>
      </c>
      <c r="Q4" s="337">
        <v>0.34967175078157847</v>
      </c>
      <c r="R4" s="337">
        <f>R5/R14</f>
        <v>0.36514461979357238</v>
      </c>
    </row>
    <row r="5" spans="1:28" ht="31.5" hidden="1" customHeight="1" thickBot="1">
      <c r="A5" s="338" t="s">
        <v>455</v>
      </c>
      <c r="B5" s="339">
        <f>+'[19]2003-2008 afiliadopor region'!E139</f>
        <v>1601055</v>
      </c>
      <c r="C5" s="339">
        <f>+'[19]2003-2008 afiliadopor region'!F139</f>
        <v>2693985</v>
      </c>
      <c r="D5" s="339">
        <f>+'[19]2003-2008 afiliadopor region'!G139</f>
        <v>2746815</v>
      </c>
      <c r="E5" s="340">
        <v>2575060</v>
      </c>
      <c r="F5" s="340">
        <v>2700831</v>
      </c>
      <c r="G5" s="340">
        <v>2564995</v>
      </c>
      <c r="H5" s="340">
        <v>2334688</v>
      </c>
      <c r="I5" s="340">
        <v>2336614</v>
      </c>
      <c r="J5" s="340">
        <v>2355679</v>
      </c>
      <c r="K5" s="340">
        <v>2379473</v>
      </c>
      <c r="L5" s="340">
        <v>2396366</v>
      </c>
      <c r="M5" s="340">
        <v>2381862</v>
      </c>
      <c r="N5" s="340">
        <v>2241894</v>
      </c>
      <c r="O5" s="340">
        <v>2336079</v>
      </c>
      <c r="P5" s="340">
        <v>2338345</v>
      </c>
      <c r="Q5" s="340">
        <v>2290422</v>
      </c>
      <c r="R5" s="340">
        <f>'1. Población_Afiliada_Regimen'!D4</f>
        <v>2427993</v>
      </c>
    </row>
    <row r="6" spans="1:28" ht="36" hidden="1" customHeight="1">
      <c r="A6" s="341" t="s">
        <v>456</v>
      </c>
      <c r="B6" s="342">
        <f t="shared" ref="B6:G6" si="2">B7/B14</f>
        <v>0.43247236068119349</v>
      </c>
      <c r="C6" s="342">
        <f t="shared" si="2"/>
        <v>0.42067008900094166</v>
      </c>
      <c r="D6" s="342">
        <f t="shared" si="2"/>
        <v>0.538547952457615</v>
      </c>
      <c r="E6" s="342">
        <f t="shared" si="2"/>
        <v>0.48991877988856225</v>
      </c>
      <c r="F6" s="342">
        <f t="shared" si="2"/>
        <v>0.50795360031908787</v>
      </c>
      <c r="G6" s="342">
        <f t="shared" si="2"/>
        <v>0.49003570555539971</v>
      </c>
      <c r="H6" s="342">
        <v>0.49565237890971847</v>
      </c>
      <c r="I6" s="342">
        <f t="shared" ref="I6:R6" si="3">I7/I14</f>
        <v>0.51931658872514963</v>
      </c>
      <c r="J6" s="342">
        <f t="shared" si="3"/>
        <v>0.51658092804722477</v>
      </c>
      <c r="K6" s="342">
        <f t="shared" si="3"/>
        <v>0.5107727155122469</v>
      </c>
      <c r="L6" s="342">
        <f t="shared" si="3"/>
        <v>0.52436747938111028</v>
      </c>
      <c r="M6" s="342">
        <f t="shared" si="3"/>
        <v>0.53930711697212286</v>
      </c>
      <c r="N6" s="342">
        <f t="shared" si="3"/>
        <v>0.56559952268274583</v>
      </c>
      <c r="O6" s="342">
        <f t="shared" si="3"/>
        <v>0.5593859054080087</v>
      </c>
      <c r="P6" s="342">
        <f t="shared" si="3"/>
        <v>0.59189099845764903</v>
      </c>
      <c r="Q6" s="342">
        <v>0.60176382238970805</v>
      </c>
      <c r="R6" s="342">
        <f t="shared" si="3"/>
        <v>0.60704249901607676</v>
      </c>
    </row>
    <row r="7" spans="1:28" ht="36.75" hidden="1" customHeight="1" thickBot="1">
      <c r="A7" s="343" t="s">
        <v>457</v>
      </c>
      <c r="B7" s="344">
        <v>2458691</v>
      </c>
      <c r="C7" s="345">
        <v>2423554</v>
      </c>
      <c r="D7" s="345">
        <v>3102669</v>
      </c>
      <c r="E7" s="344">
        <v>2858680</v>
      </c>
      <c r="F7" s="344">
        <v>3002946</v>
      </c>
      <c r="G7" s="344">
        <v>2934816</v>
      </c>
      <c r="H7" s="346">
        <v>3006551</v>
      </c>
      <c r="I7" s="346">
        <v>3190530</v>
      </c>
      <c r="J7" s="346">
        <v>3214072</v>
      </c>
      <c r="K7" s="346">
        <v>3217863</v>
      </c>
      <c r="L7" s="346">
        <v>3344485</v>
      </c>
      <c r="M7" s="346">
        <v>3481928</v>
      </c>
      <c r="N7" s="346">
        <v>3696112</v>
      </c>
      <c r="O7" s="346">
        <v>3699285</v>
      </c>
      <c r="P7" s="346">
        <v>3792306</v>
      </c>
      <c r="Q7" s="346">
        <v>3941677</v>
      </c>
      <c r="R7" s="347">
        <f>'1. Población_Afiliada_Regimen'!F4</f>
        <v>4036469</v>
      </c>
    </row>
    <row r="8" spans="1:28" s="6" customFormat="1" ht="39.75" hidden="1" customHeight="1">
      <c r="A8" s="348" t="s">
        <v>458</v>
      </c>
      <c r="B8" s="349"/>
      <c r="C8" s="349"/>
      <c r="D8" s="349"/>
      <c r="E8" s="349"/>
      <c r="F8" s="349"/>
      <c r="G8" s="349"/>
      <c r="H8" s="349"/>
      <c r="I8" s="349">
        <f t="shared" ref="I8:R8" si="4">I9/I14</f>
        <v>9.8508897475450084E-3</v>
      </c>
      <c r="J8" s="349">
        <f t="shared" si="4"/>
        <v>1.0189949334736138E-2</v>
      </c>
      <c r="K8" s="349">
        <f t="shared" si="4"/>
        <v>9.8836664820102886E-3</v>
      </c>
      <c r="L8" s="349">
        <f t="shared" si="4"/>
        <v>1.3640200610460869E-2</v>
      </c>
      <c r="M8" s="349">
        <f t="shared" si="4"/>
        <v>1.4688601008100771E-2</v>
      </c>
      <c r="N8" s="349">
        <f t="shared" si="4"/>
        <v>1.6221012946419484E-2</v>
      </c>
      <c r="O8" s="349">
        <f t="shared" si="4"/>
        <v>2.8425320703486617E-2</v>
      </c>
      <c r="P8" s="349">
        <f t="shared" si="4"/>
        <v>2.9117844541884926E-2</v>
      </c>
      <c r="Q8" s="349">
        <v>3.1607555548634654E-2</v>
      </c>
      <c r="R8" s="349">
        <f t="shared" si="4"/>
        <v>3.0928951344639917E-2</v>
      </c>
    </row>
    <row r="9" spans="1:28" ht="30.75" hidden="1" customHeight="1" thickBot="1">
      <c r="A9" s="350" t="s">
        <v>459</v>
      </c>
      <c r="B9" s="351"/>
      <c r="C9" s="352"/>
      <c r="D9" s="352"/>
      <c r="E9" s="351"/>
      <c r="F9" s="351"/>
      <c r="G9" s="351"/>
      <c r="H9" s="353"/>
      <c r="I9" s="353">
        <v>60521</v>
      </c>
      <c r="J9" s="353">
        <v>63400</v>
      </c>
      <c r="K9" s="353">
        <v>62267</v>
      </c>
      <c r="L9" s="353">
        <v>86999</v>
      </c>
      <c r="M9" s="353">
        <v>94834</v>
      </c>
      <c r="N9" s="353">
        <v>106002</v>
      </c>
      <c r="O9" s="353">
        <f>105786+82194</f>
        <v>187980</v>
      </c>
      <c r="P9" s="353">
        <f>104367+82194</f>
        <v>186561</v>
      </c>
      <c r="Q9" s="353">
        <v>207036</v>
      </c>
      <c r="R9" s="354">
        <f>'1. Población_Afiliada_Regimen'!H4+'1. Población_Afiliada_Regimen'!J4</f>
        <v>205659</v>
      </c>
    </row>
    <row r="10" spans="1:28" ht="30.75" hidden="1" customHeight="1">
      <c r="A10" s="355" t="s">
        <v>460</v>
      </c>
      <c r="B10" s="356">
        <f>(B11/B14)</f>
        <v>0.28590947931804661</v>
      </c>
      <c r="C10" s="356">
        <f t="shared" ref="C10:R10" si="5">(C11/C14)</f>
        <v>0.1117195710944382</v>
      </c>
      <c r="D10" s="356">
        <f t="shared" si="5"/>
        <v>-1.5328296745021631E-2</v>
      </c>
      <c r="E10" s="356">
        <f t="shared" si="5"/>
        <v>6.876905738603957E-2</v>
      </c>
      <c r="F10" s="356">
        <f t="shared" si="5"/>
        <v>3.5196083257172751E-2</v>
      </c>
      <c r="G10" s="356">
        <f t="shared" si="5"/>
        <v>8.1678795602058707E-2</v>
      </c>
      <c r="H10" s="356">
        <v>0.11945687378149726</v>
      </c>
      <c r="I10" s="356">
        <f>I11/I14</f>
        <v>9.0506239797490409E-2</v>
      </c>
      <c r="J10" s="356">
        <f t="shared" si="5"/>
        <v>9.4613197398766308E-2</v>
      </c>
      <c r="K10" s="356">
        <f t="shared" si="5"/>
        <v>0.10164889150617699</v>
      </c>
      <c r="L10" s="356">
        <f t="shared" si="5"/>
        <v>8.6276358030846656E-2</v>
      </c>
      <c r="M10" s="356">
        <f t="shared" si="5"/>
        <v>7.7083635686637189E-2</v>
      </c>
      <c r="N10" s="356">
        <f t="shared" si="5"/>
        <v>7.5112431687487574E-2</v>
      </c>
      <c r="O10" s="356">
        <f t="shared" si="5"/>
        <v>5.8939519905738869E-2</v>
      </c>
      <c r="P10" s="356">
        <f t="shared" si="5"/>
        <v>1.4029743868600812E-2</v>
      </c>
      <c r="Q10" s="356">
        <v>1.6956871280078827E-2</v>
      </c>
      <c r="R10" s="356">
        <f t="shared" si="5"/>
        <v>-3.1160701542890857E-3</v>
      </c>
    </row>
    <row r="11" spans="1:28" ht="39.75" hidden="1" customHeight="1" thickBot="1">
      <c r="A11" s="357" t="s">
        <v>461</v>
      </c>
      <c r="B11" s="358">
        <f t="shared" ref="B11:G11" si="6">B14-(B5+B7)</f>
        <v>1625452</v>
      </c>
      <c r="C11" s="358">
        <f t="shared" si="6"/>
        <v>643636</v>
      </c>
      <c r="D11" s="358">
        <f t="shared" si="6"/>
        <v>-88309</v>
      </c>
      <c r="E11" s="358">
        <f t="shared" si="6"/>
        <v>401268</v>
      </c>
      <c r="F11" s="358">
        <f t="shared" si="6"/>
        <v>208074</v>
      </c>
      <c r="G11" s="358">
        <f t="shared" si="6"/>
        <v>489173</v>
      </c>
      <c r="H11" s="358">
        <v>724607</v>
      </c>
      <c r="I11" s="358">
        <f t="shared" ref="I11:R11" si="7">I14-I13</f>
        <v>556044</v>
      </c>
      <c r="J11" s="358">
        <f t="shared" si="7"/>
        <v>588666</v>
      </c>
      <c r="K11" s="358">
        <f t="shared" si="7"/>
        <v>640387</v>
      </c>
      <c r="L11" s="358">
        <f t="shared" si="7"/>
        <v>550282</v>
      </c>
      <c r="M11" s="358">
        <f t="shared" si="7"/>
        <v>497675</v>
      </c>
      <c r="N11" s="358">
        <f t="shared" si="7"/>
        <v>490849</v>
      </c>
      <c r="O11" s="358">
        <f t="shared" si="7"/>
        <v>389774</v>
      </c>
      <c r="P11" s="358">
        <f t="shared" si="7"/>
        <v>89890</v>
      </c>
      <c r="Q11" s="358">
        <v>111071</v>
      </c>
      <c r="R11" s="358">
        <f t="shared" si="7"/>
        <v>-20720</v>
      </c>
    </row>
    <row r="12" spans="1:28" ht="30.75" hidden="1" customHeight="1">
      <c r="A12" s="359" t="s">
        <v>462</v>
      </c>
      <c r="B12" s="360">
        <f t="shared" ref="B12:R12" si="8">+B13/B14</f>
        <v>0.71409052068195333</v>
      </c>
      <c r="C12" s="360">
        <f t="shared" si="8"/>
        <v>0.8882804289055618</v>
      </c>
      <c r="D12" s="360">
        <f t="shared" si="8"/>
        <v>1.0153282967450217</v>
      </c>
      <c r="E12" s="360">
        <f t="shared" si="8"/>
        <v>0.93123094261396044</v>
      </c>
      <c r="F12" s="360">
        <f t="shared" si="8"/>
        <v>0.96480391674282728</v>
      </c>
      <c r="G12" s="360">
        <f t="shared" si="8"/>
        <v>0.91832120439794129</v>
      </c>
      <c r="H12" s="360">
        <v>0.88054312621850273</v>
      </c>
      <c r="I12" s="360">
        <v>0.89964221938246103</v>
      </c>
      <c r="J12" s="360">
        <f t="shared" si="8"/>
        <v>0.90538680260123372</v>
      </c>
      <c r="K12" s="360">
        <f t="shared" si="8"/>
        <v>0.89835110849382305</v>
      </c>
      <c r="L12" s="360">
        <f t="shared" si="8"/>
        <v>0.91372364196915334</v>
      </c>
      <c r="M12" s="360">
        <f t="shared" si="8"/>
        <v>0.92291636431336277</v>
      </c>
      <c r="N12" s="360">
        <f t="shared" si="8"/>
        <v>0.9248875683125124</v>
      </c>
      <c r="O12" s="360">
        <f t="shared" si="8"/>
        <v>0.94106048009426113</v>
      </c>
      <c r="P12" s="360">
        <f t="shared" si="8"/>
        <v>0.98597025613139921</v>
      </c>
      <c r="Q12" s="360">
        <v>0.98304312871992117</v>
      </c>
      <c r="R12" s="360">
        <f t="shared" si="8"/>
        <v>1.0031160701542892</v>
      </c>
    </row>
    <row r="13" spans="1:28" ht="13.5" hidden="1" thickBot="1">
      <c r="A13" s="361" t="s">
        <v>463</v>
      </c>
      <c r="B13" s="362">
        <f t="shared" ref="B13:G13" si="9">+B7+B5</f>
        <v>4059746</v>
      </c>
      <c r="C13" s="362">
        <f t="shared" si="9"/>
        <v>5117539</v>
      </c>
      <c r="D13" s="362">
        <f t="shared" si="9"/>
        <v>5849484</v>
      </c>
      <c r="E13" s="363">
        <f t="shared" si="9"/>
        <v>5433740</v>
      </c>
      <c r="F13" s="363">
        <f t="shared" si="9"/>
        <v>5703777</v>
      </c>
      <c r="G13" s="363">
        <f t="shared" si="9"/>
        <v>5499811</v>
      </c>
      <c r="H13" s="363">
        <v>5341239</v>
      </c>
      <c r="I13" s="363">
        <f t="shared" ref="I13:R13" si="10">I5+I7+I9</f>
        <v>5587665</v>
      </c>
      <c r="J13" s="363">
        <f t="shared" si="10"/>
        <v>5633151</v>
      </c>
      <c r="K13" s="363">
        <f t="shared" si="10"/>
        <v>5659603</v>
      </c>
      <c r="L13" s="363">
        <f t="shared" si="10"/>
        <v>5827850</v>
      </c>
      <c r="M13" s="363">
        <f t="shared" si="10"/>
        <v>5958624</v>
      </c>
      <c r="N13" s="363">
        <f t="shared" si="10"/>
        <v>6044008</v>
      </c>
      <c r="O13" s="363">
        <f t="shared" si="10"/>
        <v>6223344</v>
      </c>
      <c r="P13" s="363">
        <f t="shared" si="10"/>
        <v>6317212</v>
      </c>
      <c r="Q13" s="363">
        <v>6439135</v>
      </c>
      <c r="R13" s="363">
        <f t="shared" si="10"/>
        <v>6670121</v>
      </c>
    </row>
    <row r="14" spans="1:28" ht="49.5" hidden="1" customHeight="1">
      <c r="A14" s="540" t="s">
        <v>464</v>
      </c>
      <c r="B14" s="541">
        <v>5685198</v>
      </c>
      <c r="C14" s="541">
        <v>5761175</v>
      </c>
      <c r="D14" s="541">
        <v>5761175</v>
      </c>
      <c r="E14" s="542">
        <v>5835008</v>
      </c>
      <c r="F14" s="542">
        <v>5911851</v>
      </c>
      <c r="G14" s="542">
        <v>5988984</v>
      </c>
      <c r="H14" s="542">
        <v>6065846</v>
      </c>
      <c r="I14" s="542">
        <v>6143709</v>
      </c>
      <c r="J14" s="542">
        <v>6221817</v>
      </c>
      <c r="K14" s="542">
        <v>6299990</v>
      </c>
      <c r="L14" s="542">
        <v>6378132</v>
      </c>
      <c r="M14" s="542">
        <v>6456299</v>
      </c>
      <c r="N14" s="542">
        <v>6534857</v>
      </c>
      <c r="O14" s="542">
        <v>6613118</v>
      </c>
      <c r="P14" s="542">
        <v>6407102</v>
      </c>
      <c r="Q14" s="542">
        <v>6550206</v>
      </c>
      <c r="R14" s="543">
        <f>'1. Población_Afiliada_Regimen'!C4</f>
        <v>6649401</v>
      </c>
    </row>
    <row r="15" spans="1:28" ht="26.25" customHeight="1">
      <c r="A15" s="901"/>
      <c r="B15" s="901"/>
      <c r="C15" s="901"/>
      <c r="D15" s="901"/>
      <c r="E15" s="901"/>
      <c r="F15" s="901"/>
      <c r="G15" s="901"/>
      <c r="H15" s="901"/>
      <c r="I15" s="901"/>
      <c r="J15" s="901"/>
      <c r="K15" s="901"/>
      <c r="L15" s="901"/>
      <c r="M15" s="901"/>
      <c r="N15" s="901"/>
      <c r="O15" s="901"/>
      <c r="P15" s="901"/>
      <c r="Q15" s="901"/>
      <c r="R15" s="901"/>
    </row>
    <row r="16" spans="1:28" ht="13.5" thickBot="1">
      <c r="A16" s="11"/>
      <c r="B16" s="8"/>
      <c r="C16" s="8"/>
      <c r="D16" s="8"/>
      <c r="E16" s="8"/>
      <c r="F16" s="8"/>
      <c r="G16" s="127"/>
      <c r="H16" s="139"/>
      <c r="I16" s="127"/>
      <c r="J16" s="17">
        <f>(K14-J14)</f>
        <v>78173</v>
      </c>
      <c r="K16" s="127">
        <f>(J16/J14)*100</f>
        <v>1.2564336109531991</v>
      </c>
    </row>
    <row r="17" spans="3:14" ht="48" customHeight="1">
      <c r="G17" s="127"/>
      <c r="H17" s="127"/>
      <c r="I17" s="898" t="s">
        <v>465</v>
      </c>
      <c r="J17" s="899"/>
      <c r="K17" s="899"/>
      <c r="L17" s="899"/>
      <c r="M17" s="899"/>
      <c r="N17" s="900"/>
    </row>
    <row r="18" spans="3:14" ht="15">
      <c r="G18" s="127" t="s">
        <v>466</v>
      </c>
      <c r="H18" s="140">
        <f>R4</f>
        <v>0.36514461979357238</v>
      </c>
      <c r="I18" s="57" t="s">
        <v>467</v>
      </c>
      <c r="J18" s="364" t="s">
        <v>468</v>
      </c>
      <c r="K18" s="364" t="s">
        <v>469</v>
      </c>
      <c r="L18" s="364" t="s">
        <v>470</v>
      </c>
      <c r="M18" s="364" t="s">
        <v>2</v>
      </c>
      <c r="N18" s="365" t="s">
        <v>471</v>
      </c>
    </row>
    <row r="19" spans="3:14" ht="15">
      <c r="G19" s="127" t="s">
        <v>472</v>
      </c>
      <c r="H19" s="140">
        <f>R6</f>
        <v>0.60704249901607676</v>
      </c>
      <c r="I19" s="435" t="s">
        <v>473</v>
      </c>
      <c r="J19" s="371">
        <v>2294758</v>
      </c>
      <c r="K19" s="371">
        <v>3900667</v>
      </c>
      <c r="L19" s="371">
        <v>206174</v>
      </c>
      <c r="M19" s="371">
        <v>6401599</v>
      </c>
      <c r="N19" s="436">
        <f>M19/R14</f>
        <v>0.96273318453797563</v>
      </c>
    </row>
    <row r="20" spans="3:14" ht="15">
      <c r="G20" s="127" t="s">
        <v>474</v>
      </c>
      <c r="H20" s="140">
        <f>(100%-SUM(H18:H19))</f>
        <v>2.7812881190350858E-2</v>
      </c>
      <c r="I20" s="435" t="s">
        <v>475</v>
      </c>
      <c r="J20" s="371">
        <v>2407077</v>
      </c>
      <c r="K20" s="371">
        <v>3887980</v>
      </c>
      <c r="L20" s="371">
        <v>205984</v>
      </c>
      <c r="M20" s="371">
        <v>6501041</v>
      </c>
      <c r="N20" s="436">
        <f>M20/R14</f>
        <v>0.97768821582575638</v>
      </c>
    </row>
    <row r="21" spans="3:14" ht="15">
      <c r="I21" s="435" t="s">
        <v>476</v>
      </c>
      <c r="J21" s="371">
        <v>2430990</v>
      </c>
      <c r="K21" s="371">
        <v>3904336</v>
      </c>
      <c r="L21" s="371">
        <v>208080</v>
      </c>
      <c r="M21" s="371">
        <v>6543406</v>
      </c>
      <c r="N21" s="436">
        <f>M21/R14</f>
        <v>0.9840594664090796</v>
      </c>
    </row>
    <row r="22" spans="3:14" ht="15">
      <c r="I22" s="435" t="s">
        <v>477</v>
      </c>
      <c r="J22" s="371">
        <v>2473117</v>
      </c>
      <c r="K22" s="371">
        <v>3842281</v>
      </c>
      <c r="L22" s="371">
        <v>208207</v>
      </c>
      <c r="M22" s="371">
        <v>6523605</v>
      </c>
      <c r="N22" s="436">
        <f>M22/R14</f>
        <v>0.98108160419261825</v>
      </c>
    </row>
    <row r="23" spans="3:14" ht="15">
      <c r="I23" s="435" t="s">
        <v>478</v>
      </c>
      <c r="J23" s="371">
        <v>2524431</v>
      </c>
      <c r="K23" s="371">
        <v>3782032</v>
      </c>
      <c r="L23" s="371">
        <v>208207</v>
      </c>
      <c r="M23" s="371">
        <v>6514670</v>
      </c>
      <c r="N23" s="436">
        <f>M23/R14</f>
        <v>0.97973787413332414</v>
      </c>
    </row>
    <row r="24" spans="3:14" ht="15">
      <c r="I24" s="435" t="s">
        <v>479</v>
      </c>
      <c r="J24" s="371">
        <v>2540904</v>
      </c>
      <c r="K24" s="371">
        <v>3774886</v>
      </c>
      <c r="L24" s="371">
        <v>208499</v>
      </c>
      <c r="M24" s="371">
        <v>6524289</v>
      </c>
      <c r="N24" s="436">
        <v>0.97699272079821153</v>
      </c>
    </row>
    <row r="25" spans="3:14" ht="15">
      <c r="I25" s="435" t="s">
        <v>480</v>
      </c>
      <c r="J25" s="371">
        <v>2540655</v>
      </c>
      <c r="K25" s="371">
        <v>3827999</v>
      </c>
      <c r="L25" s="371">
        <v>207254</v>
      </c>
      <c r="M25" s="371">
        <v>6575908</v>
      </c>
      <c r="N25" s="436">
        <v>0.98472251131712973</v>
      </c>
    </row>
    <row r="26" spans="3:14" ht="15">
      <c r="I26" s="435" t="s">
        <v>481</v>
      </c>
      <c r="J26" s="371">
        <v>2478543</v>
      </c>
      <c r="K26" s="371">
        <v>3910066</v>
      </c>
      <c r="L26" s="371">
        <v>207331</v>
      </c>
      <c r="M26" s="371">
        <v>6595940</v>
      </c>
      <c r="N26" s="436">
        <v>0.98772224326999536</v>
      </c>
    </row>
    <row r="27" spans="3:14" ht="15">
      <c r="C27" t="s">
        <v>284</v>
      </c>
      <c r="I27" s="435" t="s">
        <v>482</v>
      </c>
      <c r="J27" s="371">
        <v>2484416</v>
      </c>
      <c r="K27" s="371">
        <v>3943689</v>
      </c>
      <c r="L27" s="371">
        <v>206150</v>
      </c>
      <c r="M27" s="371">
        <v>6634255</v>
      </c>
      <c r="N27" s="436">
        <v>0.9934597996684601</v>
      </c>
    </row>
    <row r="28" spans="3:14" ht="15">
      <c r="I28" s="435" t="s">
        <v>483</v>
      </c>
      <c r="J28" s="371">
        <v>2465967</v>
      </c>
      <c r="K28" s="371">
        <v>3980162</v>
      </c>
      <c r="L28" s="371">
        <v>205797</v>
      </c>
      <c r="M28" s="371">
        <v>6651926</v>
      </c>
      <c r="N28" s="436">
        <v>0.99610597894856634</v>
      </c>
    </row>
    <row r="29" spans="3:14" ht="15">
      <c r="I29" s="435" t="s">
        <v>484</v>
      </c>
      <c r="J29" s="371">
        <v>2448044</v>
      </c>
      <c r="K29" s="371">
        <v>4015743</v>
      </c>
      <c r="L29" s="371">
        <v>205644</v>
      </c>
      <c r="M29" s="371">
        <v>6669431</v>
      </c>
      <c r="N29" s="436">
        <v>0.99872730022626777</v>
      </c>
    </row>
    <row r="30" spans="3:14" ht="15">
      <c r="I30" s="435" t="s">
        <v>485</v>
      </c>
      <c r="J30" s="371">
        <f>'1. Población_Afiliada_Regimen'!D4</f>
        <v>2427993</v>
      </c>
      <c r="K30" s="371">
        <f>'1. Población_Afiliada_Regimen'!F4</f>
        <v>4036469</v>
      </c>
      <c r="L30" s="371">
        <f>'1. Población_Afiliada_Regimen'!H4+'1. Población_Afiliada_Regimen'!J4</f>
        <v>205659</v>
      </c>
      <c r="M30" s="371">
        <f>'1. Población_Afiliada_Regimen'!L4</f>
        <v>6670121</v>
      </c>
      <c r="N30" s="436">
        <f>'1. Población_Afiliada_Regimen'!M4</f>
        <v>1.0031160701542889</v>
      </c>
    </row>
    <row r="32" spans="3:14" ht="15">
      <c r="I32" s="527" t="s">
        <v>486</v>
      </c>
    </row>
    <row r="40" spans="9:27" ht="12.75" customHeight="1">
      <c r="I40" s="826" t="s">
        <v>487</v>
      </c>
      <c r="J40" s="826"/>
      <c r="K40" s="826"/>
      <c r="L40" s="826"/>
      <c r="M40" s="826"/>
      <c r="N40" s="826"/>
      <c r="O40" s="826"/>
      <c r="P40" s="826"/>
      <c r="T40" s="903" t="s">
        <v>488</v>
      </c>
      <c r="U40" s="903"/>
      <c r="V40" s="903"/>
      <c r="W40" s="903"/>
      <c r="X40" s="903"/>
      <c r="Y40" s="903"/>
      <c r="Z40" s="903"/>
      <c r="AA40" s="903"/>
    </row>
  </sheetData>
  <sheetProtection autoFilter="0"/>
  <mergeCells count="5">
    <mergeCell ref="B2:F2"/>
    <mergeCell ref="I17:N17"/>
    <mergeCell ref="A15:R15"/>
    <mergeCell ref="A1:AB1"/>
    <mergeCell ref="T40:AA40"/>
  </mergeCells>
  <pageMargins left="0.75" right="0.75" top="1" bottom="1" header="0" footer="0"/>
  <pageSetup paperSize="9" scale="4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CC00"/>
  </sheetPr>
  <dimension ref="A2:S227"/>
  <sheetViews>
    <sheetView zoomScale="80" zoomScaleNormal="80" workbookViewId="0">
      <selection activeCell="B2" sqref="B2:C2"/>
    </sheetView>
  </sheetViews>
  <sheetFormatPr baseColWidth="10" defaultColWidth="11.42578125" defaultRowHeight="12.75"/>
  <cols>
    <col min="1" max="1" width="16.42578125" customWidth="1"/>
    <col min="2" max="2" width="15.85546875" customWidth="1"/>
    <col min="3" max="3" width="10.28515625" bestFit="1" customWidth="1"/>
    <col min="4" max="4" width="12.28515625" customWidth="1"/>
    <col min="5" max="5" width="10.28515625" bestFit="1" customWidth="1"/>
    <col min="6" max="6" width="18.140625" customWidth="1"/>
    <col min="7" max="7" width="10.28515625" bestFit="1" customWidth="1"/>
    <col min="8" max="8" width="17.7109375" bestFit="1" customWidth="1"/>
    <col min="9" max="9" width="10.28515625" bestFit="1" customWidth="1"/>
    <col min="10" max="10" width="18.5703125" customWidth="1"/>
    <col min="11" max="11" width="10.28515625" bestFit="1" customWidth="1"/>
    <col min="12" max="12" width="17.7109375" bestFit="1" customWidth="1"/>
    <col min="13" max="13" width="8.7109375" customWidth="1"/>
    <col min="15" max="15" width="10.28515625" bestFit="1" customWidth="1"/>
    <col min="16" max="16" width="17.28515625" customWidth="1"/>
    <col min="17" max="17" width="10.28515625" bestFit="1" customWidth="1"/>
    <col min="18" max="18" width="17.28515625" customWidth="1"/>
    <col min="19" max="19" width="10.28515625" bestFit="1" customWidth="1"/>
  </cols>
  <sheetData>
    <row r="2" spans="1:19" ht="15">
      <c r="A2" s="596"/>
      <c r="B2" s="904" t="s">
        <v>290</v>
      </c>
      <c r="C2" s="904"/>
      <c r="D2" s="904" t="s">
        <v>308</v>
      </c>
      <c r="E2" s="904"/>
      <c r="F2" s="904" t="s">
        <v>322</v>
      </c>
      <c r="G2" s="904"/>
      <c r="H2" s="904" t="s">
        <v>343</v>
      </c>
      <c r="I2" s="904"/>
      <c r="J2" s="904" t="s">
        <v>363</v>
      </c>
      <c r="K2" s="904"/>
      <c r="L2" s="904" t="s">
        <v>391</v>
      </c>
      <c r="M2" s="904"/>
      <c r="N2" s="904" t="s">
        <v>413</v>
      </c>
      <c r="O2" s="904"/>
      <c r="P2" s="904" t="s">
        <v>429</v>
      </c>
      <c r="Q2" s="904"/>
      <c r="R2" s="904" t="s">
        <v>489</v>
      </c>
      <c r="S2" s="904"/>
    </row>
    <row r="3" spans="1:19" ht="45">
      <c r="A3" s="414"/>
      <c r="B3" s="421" t="s">
        <v>490</v>
      </c>
      <c r="C3" s="421" t="s">
        <v>491</v>
      </c>
      <c r="D3" s="421" t="s">
        <v>490</v>
      </c>
      <c r="E3" s="421" t="s">
        <v>491</v>
      </c>
      <c r="F3" s="421" t="s">
        <v>490</v>
      </c>
      <c r="G3" s="421" t="s">
        <v>491</v>
      </c>
      <c r="H3" s="421" t="s">
        <v>490</v>
      </c>
      <c r="I3" s="421" t="s">
        <v>491</v>
      </c>
      <c r="J3" s="421" t="s">
        <v>490</v>
      </c>
      <c r="K3" s="421" t="s">
        <v>491</v>
      </c>
      <c r="L3" s="421" t="s">
        <v>490</v>
      </c>
      <c r="M3" s="421" t="s">
        <v>491</v>
      </c>
      <c r="N3" s="421" t="s">
        <v>490</v>
      </c>
      <c r="O3" s="421" t="s">
        <v>491</v>
      </c>
      <c r="P3" s="421" t="s">
        <v>490</v>
      </c>
      <c r="Q3" s="421" t="s">
        <v>491</v>
      </c>
      <c r="R3" s="421" t="s">
        <v>490</v>
      </c>
      <c r="S3" s="421" t="s">
        <v>491</v>
      </c>
    </row>
    <row r="4" spans="1:19" ht="15">
      <c r="A4" s="414" t="s">
        <v>345</v>
      </c>
      <c r="B4" s="418">
        <f>'1. Población_Afiliada_Regimen'!D5</f>
        <v>61908</v>
      </c>
      <c r="C4" s="419">
        <f>'1. Población_Afiliada_Regimen'!E5</f>
        <v>57.686501798393564</v>
      </c>
      <c r="D4" s="418">
        <f>'1. Población_Afiliada_Regimen'!D12</f>
        <v>219102</v>
      </c>
      <c r="E4" s="419">
        <f>'1. Población_Afiliada_Regimen'!E12</f>
        <v>84.813130237869444</v>
      </c>
      <c r="F4" s="418">
        <f>'1. Población_Afiliada_Regimen'!D19</f>
        <v>371489</v>
      </c>
      <c r="G4" s="419">
        <f>'1. Población_Afiliada_Regimen'!E19</f>
        <v>71.163748515382551</v>
      </c>
      <c r="H4" s="418">
        <f>'1. Población_Afiliada_Regimen'!D31</f>
        <v>132444</v>
      </c>
      <c r="I4" s="419">
        <f>'1. Población_Afiliada_Regimen'!E31</f>
        <v>65.325408764704434</v>
      </c>
      <c r="J4" s="418">
        <f>'1. Población_Afiliada_Regimen'!D42</f>
        <v>145061</v>
      </c>
      <c r="K4" s="419">
        <f>'1. Población_Afiliada_Regimen'!E42</f>
        <v>67.531167658259079</v>
      </c>
      <c r="L4" s="418">
        <f>'1. Población_Afiliada_Regimen'!D62</f>
        <v>136375</v>
      </c>
      <c r="M4" s="419">
        <f>'1. Población_Afiliada_Regimen'!E62</f>
        <v>54.683646832859509</v>
      </c>
      <c r="N4" s="418">
        <f>'1. Población_Afiliada_Regimen'!D80</f>
        <v>247032</v>
      </c>
      <c r="O4" s="419">
        <f>'1. Población_Afiliada_Regimen'!E80</f>
        <v>35.484334331171027</v>
      </c>
      <c r="P4" s="418">
        <f>'1. Población_Afiliada_Regimen'!D104</f>
        <v>213157</v>
      </c>
      <c r="Q4" s="419">
        <f>'1. Población_Afiliada_Regimen'!E104</f>
        <v>56.768294956403167</v>
      </c>
      <c r="R4" s="418">
        <f>'1. Población_Afiliada_Regimen'!D128</f>
        <v>901425</v>
      </c>
      <c r="S4" s="419">
        <f>'1. Población_Afiliada_Regimen'!E128</f>
        <v>22.406061946792672</v>
      </c>
    </row>
    <row r="5" spans="1:19" ht="15">
      <c r="A5" s="414" t="s">
        <v>346</v>
      </c>
      <c r="B5" s="418">
        <f>'1. Población_Afiliada_Regimen'!F5</f>
        <v>27515</v>
      </c>
      <c r="C5" s="419">
        <f>'1. Población_Afiliada_Regimen'!G5</f>
        <v>25.638755847108591</v>
      </c>
      <c r="D5" s="418">
        <f>'1. Población_Afiliada_Regimen'!F12</f>
        <v>40220</v>
      </c>
      <c r="E5" s="419">
        <f>'1. Población_Afiliada_Regimen'!G12</f>
        <v>15.56893181334314</v>
      </c>
      <c r="F5" s="418">
        <f>'1. Población_Afiliada_Regimen'!F19</f>
        <v>204764</v>
      </c>
      <c r="G5" s="419">
        <f>'1. Población_Afiliada_Regimen'!G19</f>
        <v>39.225317037661398</v>
      </c>
      <c r="H5" s="418">
        <f>'1. Población_Afiliada_Regimen'!F31</f>
        <v>40889</v>
      </c>
      <c r="I5" s="419">
        <f>'1. Población_Afiliada_Regimen'!G31</f>
        <v>20.16769834027966</v>
      </c>
      <c r="J5" s="418">
        <f>'1. Población_Afiliada_Regimen'!F42</f>
        <v>37470</v>
      </c>
      <c r="K5" s="419">
        <f>'1. Población_Afiliada_Regimen'!G42</f>
        <v>17.443646825507667</v>
      </c>
      <c r="L5" s="418">
        <f>'1. Población_Afiliada_Regimen'!F62</f>
        <v>88235</v>
      </c>
      <c r="M5" s="419">
        <f>'1. Población_Afiliada_Regimen'!G62</f>
        <v>35.380469868358269</v>
      </c>
      <c r="N5" s="418">
        <f>'1. Población_Afiliada_Regimen'!F80</f>
        <v>380776</v>
      </c>
      <c r="O5" s="419">
        <f>'1. Población_Afiliada_Regimen'!G80</f>
        <v>54.6956786541257</v>
      </c>
      <c r="P5" s="418">
        <f>'1. Población_Afiliada_Regimen'!F104</f>
        <v>86732</v>
      </c>
      <c r="Q5" s="419">
        <f>'1. Población_Afiliada_Regimen'!G104</f>
        <v>23.098597550907357</v>
      </c>
      <c r="R5" s="418">
        <f>'1. Población_Afiliada_Regimen'!F128</f>
        <v>3129868</v>
      </c>
      <c r="S5" s="419">
        <f>'1. Población_Afiliada_Regimen'!G128</f>
        <v>77.796839774006813</v>
      </c>
    </row>
    <row r="6" spans="1:19" ht="15">
      <c r="A6" s="414" t="s">
        <v>348</v>
      </c>
      <c r="B6" s="418">
        <f>'1. Población_Afiliada_Regimen'!H5</f>
        <v>1726</v>
      </c>
      <c r="C6" s="419">
        <f>'1. Población_Afiliada_Regimen'!I5</f>
        <v>1.608304291917479</v>
      </c>
      <c r="D6" s="418">
        <f>'1. Población_Afiliada_Regimen'!H12</f>
        <v>3922</v>
      </c>
      <c r="E6" s="419">
        <f>'1. Población_Afiliada_Regimen'!I12</f>
        <v>1.5181837536532021</v>
      </c>
      <c r="F6" s="418">
        <f>'1. Población_Afiliada_Regimen'!H19</f>
        <v>9158</v>
      </c>
      <c r="G6" s="419">
        <f>'1. Población_Afiliada_Regimen'!I19</f>
        <v>1.754338914217846</v>
      </c>
      <c r="H6" s="418">
        <f>'1. Población_Afiliada_Regimen'!H31</f>
        <v>3074</v>
      </c>
      <c r="I6" s="419">
        <f>'1. Población_Afiliada_Regimen'!I31</f>
        <v>1.5161902882931761</v>
      </c>
      <c r="J6" s="418">
        <f>'1. Población_Afiliada_Regimen'!H42</f>
        <v>4142</v>
      </c>
      <c r="K6" s="419">
        <f>'1. Población_Afiliada_Regimen'!I42</f>
        <v>1.9282515385976182</v>
      </c>
      <c r="L6" s="418">
        <f>'1. Población_Afiliada_Regimen'!H62</f>
        <v>4128</v>
      </c>
      <c r="M6" s="419">
        <f>'1. Población_Afiliada_Regimen'!I62</f>
        <v>1.6552454198060058</v>
      </c>
      <c r="N6" s="418">
        <f>'1. Población_Afiliada_Regimen'!H80</f>
        <v>8635</v>
      </c>
      <c r="O6" s="419">
        <f>'1. Población_Afiliada_Regimen'!I80</f>
        <v>1.240354395178203</v>
      </c>
      <c r="P6" s="418">
        <f>'1. Población_Afiliada_Regimen'!H104</f>
        <v>5992</v>
      </c>
      <c r="Q6" s="419">
        <f>'1. Población_Afiliada_Regimen'!I104</f>
        <v>1.5957985117953797</v>
      </c>
      <c r="R6" s="418">
        <f>'1. Población_Afiliada_Regimen'!H128</f>
        <v>62536</v>
      </c>
      <c r="S6" s="419">
        <f>'1. Población_Afiliada_Regimen'!I128</f>
        <v>1.5544116148372038</v>
      </c>
    </row>
    <row r="7" spans="1:19" ht="15">
      <c r="A7" s="414" t="s">
        <v>492</v>
      </c>
      <c r="B7" s="418">
        <f>'1. Población_Afiliada_Regimen'!J5</f>
        <v>2773</v>
      </c>
      <c r="C7" s="419">
        <f>'1. Población_Afiliada_Regimen'!K5</f>
        <v>2.5839095025997501</v>
      </c>
      <c r="D7" s="418">
        <f>'1. Población_Afiliada_Regimen'!J12</f>
        <v>2613</v>
      </c>
      <c r="E7" s="419">
        <f>'1. Población_Afiliada_Regimen'!K12</f>
        <v>1.0114773453074497</v>
      </c>
      <c r="F7" s="418">
        <f>'1. Población_Afiliada_Regimen'!J19</f>
        <v>12324</v>
      </c>
      <c r="G7" s="419">
        <f>'1. Población_Afiliada_Regimen'!K19</f>
        <v>2.3608290870081605</v>
      </c>
      <c r="H7" s="418">
        <f>'1. Población_Afiliada_Regimen'!J31</f>
        <v>1381</v>
      </c>
      <c r="I7" s="419">
        <f>'1. Población_Afiliada_Regimen'!K31</f>
        <v>0.68115119978297856</v>
      </c>
      <c r="J7" s="418">
        <f>'1. Población_Afiliada_Regimen'!J42</f>
        <v>1678</v>
      </c>
      <c r="K7" s="419">
        <f>'1. Población_Afiliada_Regimen'!K42</f>
        <v>0.78116998594080245</v>
      </c>
      <c r="L7" s="418">
        <f>'1. Población_Afiliada_Regimen'!J62</f>
        <v>1632</v>
      </c>
      <c r="M7" s="419">
        <f>'1. Población_Afiliada_Regimen'!K62</f>
        <v>0.65439935201632793</v>
      </c>
      <c r="N7" s="418">
        <f>'1. Población_Afiliada_Regimen'!J80</f>
        <v>6502</v>
      </c>
      <c r="O7" s="419">
        <f>'1. Población_Afiliada_Regimen'!K80</f>
        <v>0.93396459495641881</v>
      </c>
      <c r="P7" s="418">
        <f>'1. Población_Afiliada_Regimen'!J104</f>
        <v>3587</v>
      </c>
      <c r="Q7" s="419">
        <f>'1. Población_Afiliada_Regimen'!K104</f>
        <v>0.9552952706625546</v>
      </c>
      <c r="R7" s="418">
        <f>'1. Población_Afiliada_Regimen'!J128</f>
        <v>69856</v>
      </c>
      <c r="S7" s="419">
        <f>'1. Población_Afiliada_Regimen'!K128</f>
        <v>1.7363595011844011</v>
      </c>
    </row>
    <row r="8" spans="1:19" ht="15">
      <c r="A8" s="596" t="s">
        <v>493</v>
      </c>
      <c r="B8" s="597">
        <f>'1. Población_Afiliada_Regimen'!L5</f>
        <v>93922</v>
      </c>
      <c r="C8" s="598">
        <f>'1. Población_Afiliada_Regimen'!M5</f>
        <v>87.517471440019378</v>
      </c>
      <c r="D8" s="597">
        <f>'1. Población_Afiliada_Regimen'!L12</f>
        <v>265857</v>
      </c>
      <c r="E8" s="598">
        <f>'1. Población_Afiliada_Regimen'!M12</f>
        <v>100</v>
      </c>
      <c r="F8" s="597">
        <f>'1. Población_Afiliada_Regimen'!L19</f>
        <v>597735</v>
      </c>
      <c r="G8" s="598">
        <f>'1. Población_Afiliada_Regimen'!M19</f>
        <v>100</v>
      </c>
      <c r="H8" s="597">
        <f>'1. Población_Afiliada_Regimen'!L31</f>
        <v>177788</v>
      </c>
      <c r="I8" s="598">
        <f>'1. Población_Afiliada_Regimen'!M31</f>
        <v>87.690448593060253</v>
      </c>
      <c r="J8" s="597">
        <f>'1. Población_Afiliada_Regimen'!L42</f>
        <v>188351</v>
      </c>
      <c r="K8" s="598">
        <f>'1. Población_Afiliada_Regimen'!M42</f>
        <v>87.684236008305163</v>
      </c>
      <c r="L8" s="597">
        <f>'1. Población_Afiliada_Regimen'!L62</f>
        <v>230370</v>
      </c>
      <c r="M8" s="598">
        <f>'1. Población_Afiliada_Regimen'!M62</f>
        <v>92.373761473040105</v>
      </c>
      <c r="N8" s="597">
        <f>'1. Población_Afiliada_Regimen'!L80</f>
        <v>642945</v>
      </c>
      <c r="O8" s="598">
        <f>'1. Población_Afiliada_Regimen'!M80</f>
        <v>92.354331975431364</v>
      </c>
      <c r="P8" s="597">
        <f>'1. Población_Afiliada_Regimen'!L104</f>
        <v>309468</v>
      </c>
      <c r="Q8" s="598">
        <f>'1. Población_Afiliada_Regimen'!M104</f>
        <v>82.417986289768464</v>
      </c>
      <c r="R8" s="597">
        <f>'1. Población_Afiliada_Regimen'!L128</f>
        <v>4163685</v>
      </c>
      <c r="S8" s="598">
        <f>'1. Población_Afiliada_Regimen'!M128</f>
        <v>100</v>
      </c>
    </row>
    <row r="12" spans="1:19" ht="12.75" customHeight="1"/>
    <row r="13" spans="1:19" ht="13.5" hidden="1" customHeight="1"/>
    <row r="38" ht="12.75" customHeight="1"/>
    <row r="39" ht="12.75" hidden="1" customHeight="1"/>
    <row r="63" ht="12.75" customHeight="1"/>
    <row r="64" ht="12.75" hidden="1" customHeight="1"/>
    <row r="87" ht="12.75" customHeight="1"/>
    <row r="88" ht="12.75" hidden="1" customHeight="1"/>
    <row r="112" ht="12.75" customHeight="1"/>
    <row r="113" ht="12.75" hidden="1" customHeight="1"/>
    <row r="137" ht="12.75" customHeight="1"/>
    <row r="138" ht="12.75" hidden="1" customHeight="1"/>
    <row r="162" ht="12.75" customHeight="1"/>
    <row r="163" ht="12.75" hidden="1" customHeight="1"/>
    <row r="192" ht="12.75" customHeight="1"/>
    <row r="193" ht="12.75" hidden="1" customHeight="1"/>
    <row r="226" ht="12.75" customHeight="1"/>
    <row r="227" ht="12.75" hidden="1" customHeight="1"/>
  </sheetData>
  <mergeCells count="9">
    <mergeCell ref="N2:O2"/>
    <mergeCell ref="P2:Q2"/>
    <mergeCell ref="R2:S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CC00"/>
  </sheetPr>
  <dimension ref="A1:BZ187"/>
  <sheetViews>
    <sheetView zoomScale="70" zoomScaleNormal="70" workbookViewId="0">
      <selection activeCell="P190" sqref="P190"/>
    </sheetView>
  </sheetViews>
  <sheetFormatPr baseColWidth="10" defaultColWidth="11.42578125" defaultRowHeight="12.75" outlineLevelRow="1"/>
  <cols>
    <col min="1" max="1" width="21.42578125" style="135" bestFit="1" customWidth="1"/>
    <col min="2" max="78" width="11.5703125" style="135" customWidth="1"/>
    <col min="79" max="247" width="11.42578125" style="135"/>
    <col min="248" max="248" width="21.42578125" style="135" customWidth="1"/>
    <col min="249" max="257" width="11.42578125" style="135" customWidth="1"/>
    <col min="258" max="258" width="15.5703125" style="135" customWidth="1"/>
    <col min="259" max="259" width="13.42578125" style="135" customWidth="1"/>
    <col min="260" max="263" width="11.42578125" style="135"/>
    <col min="264" max="264" width="14.7109375" style="135" customWidth="1"/>
    <col min="265" max="503" width="11.42578125" style="135"/>
    <col min="504" max="504" width="21.42578125" style="135" customWidth="1"/>
    <col min="505" max="513" width="11.42578125" style="135" customWidth="1"/>
    <col min="514" max="514" width="15.5703125" style="135" customWidth="1"/>
    <col min="515" max="515" width="13.42578125" style="135" customWidth="1"/>
    <col min="516" max="519" width="11.42578125" style="135"/>
    <col min="520" max="520" width="14.7109375" style="135" customWidth="1"/>
    <col min="521" max="759" width="11.42578125" style="135"/>
    <col min="760" max="760" width="21.42578125" style="135" customWidth="1"/>
    <col min="761" max="769" width="11.42578125" style="135" customWidth="1"/>
    <col min="770" max="770" width="15.5703125" style="135" customWidth="1"/>
    <col min="771" max="771" width="13.42578125" style="135" customWidth="1"/>
    <col min="772" max="775" width="11.42578125" style="135"/>
    <col min="776" max="776" width="14.7109375" style="135" customWidth="1"/>
    <col min="777" max="1015" width="11.42578125" style="135"/>
    <col min="1016" max="1016" width="21.42578125" style="135" customWidth="1"/>
    <col min="1017" max="1025" width="11.42578125" style="135" customWidth="1"/>
    <col min="1026" max="1026" width="15.5703125" style="135" customWidth="1"/>
    <col min="1027" max="1027" width="13.42578125" style="135" customWidth="1"/>
    <col min="1028" max="1031" width="11.42578125" style="135"/>
    <col min="1032" max="1032" width="14.7109375" style="135" customWidth="1"/>
    <col min="1033" max="1271" width="11.42578125" style="135"/>
    <col min="1272" max="1272" width="21.42578125" style="135" customWidth="1"/>
    <col min="1273" max="1281" width="11.42578125" style="135" customWidth="1"/>
    <col min="1282" max="1282" width="15.5703125" style="135" customWidth="1"/>
    <col min="1283" max="1283" width="13.42578125" style="135" customWidth="1"/>
    <col min="1284" max="1287" width="11.42578125" style="135"/>
    <col min="1288" max="1288" width="14.7109375" style="135" customWidth="1"/>
    <col min="1289" max="1527" width="11.42578125" style="135"/>
    <col min="1528" max="1528" width="21.42578125" style="135" customWidth="1"/>
    <col min="1529" max="1537" width="11.42578125" style="135" customWidth="1"/>
    <col min="1538" max="1538" width="15.5703125" style="135" customWidth="1"/>
    <col min="1539" max="1539" width="13.42578125" style="135" customWidth="1"/>
    <col min="1540" max="1543" width="11.42578125" style="135"/>
    <col min="1544" max="1544" width="14.7109375" style="135" customWidth="1"/>
    <col min="1545" max="1783" width="11.42578125" style="135"/>
    <col min="1784" max="1784" width="21.42578125" style="135" customWidth="1"/>
    <col min="1785" max="1793" width="11.42578125" style="135" customWidth="1"/>
    <col min="1794" max="1794" width="15.5703125" style="135" customWidth="1"/>
    <col min="1795" max="1795" width="13.42578125" style="135" customWidth="1"/>
    <col min="1796" max="1799" width="11.42578125" style="135"/>
    <col min="1800" max="1800" width="14.7109375" style="135" customWidth="1"/>
    <col min="1801" max="2039" width="11.42578125" style="135"/>
    <col min="2040" max="2040" width="21.42578125" style="135" customWidth="1"/>
    <col min="2041" max="2049" width="11.42578125" style="135" customWidth="1"/>
    <col min="2050" max="2050" width="15.5703125" style="135" customWidth="1"/>
    <col min="2051" max="2051" width="13.42578125" style="135" customWidth="1"/>
    <col min="2052" max="2055" width="11.42578125" style="135"/>
    <col min="2056" max="2056" width="14.7109375" style="135" customWidth="1"/>
    <col min="2057" max="2295" width="11.42578125" style="135"/>
    <col min="2296" max="2296" width="21.42578125" style="135" customWidth="1"/>
    <col min="2297" max="2305" width="11.42578125" style="135" customWidth="1"/>
    <col min="2306" max="2306" width="15.5703125" style="135" customWidth="1"/>
    <col min="2307" max="2307" width="13.42578125" style="135" customWidth="1"/>
    <col min="2308" max="2311" width="11.42578125" style="135"/>
    <col min="2312" max="2312" width="14.7109375" style="135" customWidth="1"/>
    <col min="2313" max="2551" width="11.42578125" style="135"/>
    <col min="2552" max="2552" width="21.42578125" style="135" customWidth="1"/>
    <col min="2553" max="2561" width="11.42578125" style="135" customWidth="1"/>
    <col min="2562" max="2562" width="15.5703125" style="135" customWidth="1"/>
    <col min="2563" max="2563" width="13.42578125" style="135" customWidth="1"/>
    <col min="2564" max="2567" width="11.42578125" style="135"/>
    <col min="2568" max="2568" width="14.7109375" style="135" customWidth="1"/>
    <col min="2569" max="2807" width="11.42578125" style="135"/>
    <col min="2808" max="2808" width="21.42578125" style="135" customWidth="1"/>
    <col min="2809" max="2817" width="11.42578125" style="135" customWidth="1"/>
    <col min="2818" max="2818" width="15.5703125" style="135" customWidth="1"/>
    <col min="2819" max="2819" width="13.42578125" style="135" customWidth="1"/>
    <col min="2820" max="2823" width="11.42578125" style="135"/>
    <col min="2824" max="2824" width="14.7109375" style="135" customWidth="1"/>
    <col min="2825" max="3063" width="11.42578125" style="135"/>
    <col min="3064" max="3064" width="21.42578125" style="135" customWidth="1"/>
    <col min="3065" max="3073" width="11.42578125" style="135" customWidth="1"/>
    <col min="3074" max="3074" width="15.5703125" style="135" customWidth="1"/>
    <col min="3075" max="3075" width="13.42578125" style="135" customWidth="1"/>
    <col min="3076" max="3079" width="11.42578125" style="135"/>
    <col min="3080" max="3080" width="14.7109375" style="135" customWidth="1"/>
    <col min="3081" max="3319" width="11.42578125" style="135"/>
    <col min="3320" max="3320" width="21.42578125" style="135" customWidth="1"/>
    <col min="3321" max="3329" width="11.42578125" style="135" customWidth="1"/>
    <col min="3330" max="3330" width="15.5703125" style="135" customWidth="1"/>
    <col min="3331" max="3331" width="13.42578125" style="135" customWidth="1"/>
    <col min="3332" max="3335" width="11.42578125" style="135"/>
    <col min="3336" max="3336" width="14.7109375" style="135" customWidth="1"/>
    <col min="3337" max="3575" width="11.42578125" style="135"/>
    <col min="3576" max="3576" width="21.42578125" style="135" customWidth="1"/>
    <col min="3577" max="3585" width="11.42578125" style="135" customWidth="1"/>
    <col min="3586" max="3586" width="15.5703125" style="135" customWidth="1"/>
    <col min="3587" max="3587" width="13.42578125" style="135" customWidth="1"/>
    <col min="3588" max="3591" width="11.42578125" style="135"/>
    <col min="3592" max="3592" width="14.7109375" style="135" customWidth="1"/>
    <col min="3593" max="3831" width="11.42578125" style="135"/>
    <col min="3832" max="3832" width="21.42578125" style="135" customWidth="1"/>
    <col min="3833" max="3841" width="11.42578125" style="135" customWidth="1"/>
    <col min="3842" max="3842" width="15.5703125" style="135" customWidth="1"/>
    <col min="3843" max="3843" width="13.42578125" style="135" customWidth="1"/>
    <col min="3844" max="3847" width="11.42578125" style="135"/>
    <col min="3848" max="3848" width="14.7109375" style="135" customWidth="1"/>
    <col min="3849" max="4087" width="11.42578125" style="135"/>
    <col min="4088" max="4088" width="21.42578125" style="135" customWidth="1"/>
    <col min="4089" max="4097" width="11.42578125" style="135" customWidth="1"/>
    <col min="4098" max="4098" width="15.5703125" style="135" customWidth="1"/>
    <col min="4099" max="4099" width="13.42578125" style="135" customWidth="1"/>
    <col min="4100" max="4103" width="11.42578125" style="135"/>
    <col min="4104" max="4104" width="14.7109375" style="135" customWidth="1"/>
    <col min="4105" max="4343" width="11.42578125" style="135"/>
    <col min="4344" max="4344" width="21.42578125" style="135" customWidth="1"/>
    <col min="4345" max="4353" width="11.42578125" style="135" customWidth="1"/>
    <col min="4354" max="4354" width="15.5703125" style="135" customWidth="1"/>
    <col min="4355" max="4355" width="13.42578125" style="135" customWidth="1"/>
    <col min="4356" max="4359" width="11.42578125" style="135"/>
    <col min="4360" max="4360" width="14.7109375" style="135" customWidth="1"/>
    <col min="4361" max="4599" width="11.42578125" style="135"/>
    <col min="4600" max="4600" width="21.42578125" style="135" customWidth="1"/>
    <col min="4601" max="4609" width="11.42578125" style="135" customWidth="1"/>
    <col min="4610" max="4610" width="15.5703125" style="135" customWidth="1"/>
    <col min="4611" max="4611" width="13.42578125" style="135" customWidth="1"/>
    <col min="4612" max="4615" width="11.42578125" style="135"/>
    <col min="4616" max="4616" width="14.7109375" style="135" customWidth="1"/>
    <col min="4617" max="4855" width="11.42578125" style="135"/>
    <col min="4856" max="4856" width="21.42578125" style="135" customWidth="1"/>
    <col min="4857" max="4865" width="11.42578125" style="135" customWidth="1"/>
    <col min="4866" max="4866" width="15.5703125" style="135" customWidth="1"/>
    <col min="4867" max="4867" width="13.42578125" style="135" customWidth="1"/>
    <col min="4868" max="4871" width="11.42578125" style="135"/>
    <col min="4872" max="4872" width="14.7109375" style="135" customWidth="1"/>
    <col min="4873" max="5111" width="11.42578125" style="135"/>
    <col min="5112" max="5112" width="21.42578125" style="135" customWidth="1"/>
    <col min="5113" max="5121" width="11.42578125" style="135" customWidth="1"/>
    <col min="5122" max="5122" width="15.5703125" style="135" customWidth="1"/>
    <col min="5123" max="5123" width="13.42578125" style="135" customWidth="1"/>
    <col min="5124" max="5127" width="11.42578125" style="135"/>
    <col min="5128" max="5128" width="14.7109375" style="135" customWidth="1"/>
    <col min="5129" max="5367" width="11.42578125" style="135"/>
    <col min="5368" max="5368" width="21.42578125" style="135" customWidth="1"/>
    <col min="5369" max="5377" width="11.42578125" style="135" customWidth="1"/>
    <col min="5378" max="5378" width="15.5703125" style="135" customWidth="1"/>
    <col min="5379" max="5379" width="13.42578125" style="135" customWidth="1"/>
    <col min="5380" max="5383" width="11.42578125" style="135"/>
    <col min="5384" max="5384" width="14.7109375" style="135" customWidth="1"/>
    <col min="5385" max="5623" width="11.42578125" style="135"/>
    <col min="5624" max="5624" width="21.42578125" style="135" customWidth="1"/>
    <col min="5625" max="5633" width="11.42578125" style="135" customWidth="1"/>
    <col min="5634" max="5634" width="15.5703125" style="135" customWidth="1"/>
    <col min="5635" max="5635" width="13.42578125" style="135" customWidth="1"/>
    <col min="5636" max="5639" width="11.42578125" style="135"/>
    <col min="5640" max="5640" width="14.7109375" style="135" customWidth="1"/>
    <col min="5641" max="5879" width="11.42578125" style="135"/>
    <col min="5880" max="5880" width="21.42578125" style="135" customWidth="1"/>
    <col min="5881" max="5889" width="11.42578125" style="135" customWidth="1"/>
    <col min="5890" max="5890" width="15.5703125" style="135" customWidth="1"/>
    <col min="5891" max="5891" width="13.42578125" style="135" customWidth="1"/>
    <col min="5892" max="5895" width="11.42578125" style="135"/>
    <col min="5896" max="5896" width="14.7109375" style="135" customWidth="1"/>
    <col min="5897" max="6135" width="11.42578125" style="135"/>
    <col min="6136" max="6136" width="21.42578125" style="135" customWidth="1"/>
    <col min="6137" max="6145" width="11.42578125" style="135" customWidth="1"/>
    <col min="6146" max="6146" width="15.5703125" style="135" customWidth="1"/>
    <col min="6147" max="6147" width="13.42578125" style="135" customWidth="1"/>
    <col min="6148" max="6151" width="11.42578125" style="135"/>
    <col min="6152" max="6152" width="14.7109375" style="135" customWidth="1"/>
    <col min="6153" max="6391" width="11.42578125" style="135"/>
    <col min="6392" max="6392" width="21.42578125" style="135" customWidth="1"/>
    <col min="6393" max="6401" width="11.42578125" style="135" customWidth="1"/>
    <col min="6402" max="6402" width="15.5703125" style="135" customWidth="1"/>
    <col min="6403" max="6403" width="13.42578125" style="135" customWidth="1"/>
    <col min="6404" max="6407" width="11.42578125" style="135"/>
    <col min="6408" max="6408" width="14.7109375" style="135" customWidth="1"/>
    <col min="6409" max="6647" width="11.42578125" style="135"/>
    <col min="6648" max="6648" width="21.42578125" style="135" customWidth="1"/>
    <col min="6649" max="6657" width="11.42578125" style="135" customWidth="1"/>
    <col min="6658" max="6658" width="15.5703125" style="135" customWidth="1"/>
    <col min="6659" max="6659" width="13.42578125" style="135" customWidth="1"/>
    <col min="6660" max="6663" width="11.42578125" style="135"/>
    <col min="6664" max="6664" width="14.7109375" style="135" customWidth="1"/>
    <col min="6665" max="6903" width="11.42578125" style="135"/>
    <col min="6904" max="6904" width="21.42578125" style="135" customWidth="1"/>
    <col min="6905" max="6913" width="11.42578125" style="135" customWidth="1"/>
    <col min="6914" max="6914" width="15.5703125" style="135" customWidth="1"/>
    <col min="6915" max="6915" width="13.42578125" style="135" customWidth="1"/>
    <col min="6916" max="6919" width="11.42578125" style="135"/>
    <col min="6920" max="6920" width="14.7109375" style="135" customWidth="1"/>
    <col min="6921" max="7159" width="11.42578125" style="135"/>
    <col min="7160" max="7160" width="21.42578125" style="135" customWidth="1"/>
    <col min="7161" max="7169" width="11.42578125" style="135" customWidth="1"/>
    <col min="7170" max="7170" width="15.5703125" style="135" customWidth="1"/>
    <col min="7171" max="7171" width="13.42578125" style="135" customWidth="1"/>
    <col min="7172" max="7175" width="11.42578125" style="135"/>
    <col min="7176" max="7176" width="14.7109375" style="135" customWidth="1"/>
    <col min="7177" max="7415" width="11.42578125" style="135"/>
    <col min="7416" max="7416" width="21.42578125" style="135" customWidth="1"/>
    <col min="7417" max="7425" width="11.42578125" style="135" customWidth="1"/>
    <col min="7426" max="7426" width="15.5703125" style="135" customWidth="1"/>
    <col min="7427" max="7427" width="13.42578125" style="135" customWidth="1"/>
    <col min="7428" max="7431" width="11.42578125" style="135"/>
    <col min="7432" max="7432" width="14.7109375" style="135" customWidth="1"/>
    <col min="7433" max="7671" width="11.42578125" style="135"/>
    <col min="7672" max="7672" width="21.42578125" style="135" customWidth="1"/>
    <col min="7673" max="7681" width="11.42578125" style="135" customWidth="1"/>
    <col min="7682" max="7682" width="15.5703125" style="135" customWidth="1"/>
    <col min="7683" max="7683" width="13.42578125" style="135" customWidth="1"/>
    <col min="7684" max="7687" width="11.42578125" style="135"/>
    <col min="7688" max="7688" width="14.7109375" style="135" customWidth="1"/>
    <col min="7689" max="7927" width="11.42578125" style="135"/>
    <col min="7928" max="7928" width="21.42578125" style="135" customWidth="1"/>
    <col min="7929" max="7937" width="11.42578125" style="135" customWidth="1"/>
    <col min="7938" max="7938" width="15.5703125" style="135" customWidth="1"/>
    <col min="7939" max="7939" width="13.42578125" style="135" customWidth="1"/>
    <col min="7940" max="7943" width="11.42578125" style="135"/>
    <col min="7944" max="7944" width="14.7109375" style="135" customWidth="1"/>
    <col min="7945" max="8183" width="11.42578125" style="135"/>
    <col min="8184" max="8184" width="21.42578125" style="135" customWidth="1"/>
    <col min="8185" max="8193" width="11.42578125" style="135" customWidth="1"/>
    <col min="8194" max="8194" width="15.5703125" style="135" customWidth="1"/>
    <col min="8195" max="8195" width="13.42578125" style="135" customWidth="1"/>
    <col min="8196" max="8199" width="11.42578125" style="135"/>
    <col min="8200" max="8200" width="14.7109375" style="135" customWidth="1"/>
    <col min="8201" max="8439" width="11.42578125" style="135"/>
    <col min="8440" max="8440" width="21.42578125" style="135" customWidth="1"/>
    <col min="8441" max="8449" width="11.42578125" style="135" customWidth="1"/>
    <col min="8450" max="8450" width="15.5703125" style="135" customWidth="1"/>
    <col min="8451" max="8451" width="13.42578125" style="135" customWidth="1"/>
    <col min="8452" max="8455" width="11.42578125" style="135"/>
    <col min="8456" max="8456" width="14.7109375" style="135" customWidth="1"/>
    <col min="8457" max="8695" width="11.42578125" style="135"/>
    <col min="8696" max="8696" width="21.42578125" style="135" customWidth="1"/>
    <col min="8697" max="8705" width="11.42578125" style="135" customWidth="1"/>
    <col min="8706" max="8706" width="15.5703125" style="135" customWidth="1"/>
    <col min="8707" max="8707" width="13.42578125" style="135" customWidth="1"/>
    <col min="8708" max="8711" width="11.42578125" style="135"/>
    <col min="8712" max="8712" width="14.7109375" style="135" customWidth="1"/>
    <col min="8713" max="8951" width="11.42578125" style="135"/>
    <col min="8952" max="8952" width="21.42578125" style="135" customWidth="1"/>
    <col min="8953" max="8961" width="11.42578125" style="135" customWidth="1"/>
    <col min="8962" max="8962" width="15.5703125" style="135" customWidth="1"/>
    <col min="8963" max="8963" width="13.42578125" style="135" customWidth="1"/>
    <col min="8964" max="8967" width="11.42578125" style="135"/>
    <col min="8968" max="8968" width="14.7109375" style="135" customWidth="1"/>
    <col min="8969" max="9207" width="11.42578125" style="135"/>
    <col min="9208" max="9208" width="21.42578125" style="135" customWidth="1"/>
    <col min="9209" max="9217" width="11.42578125" style="135" customWidth="1"/>
    <col min="9218" max="9218" width="15.5703125" style="135" customWidth="1"/>
    <col min="9219" max="9219" width="13.42578125" style="135" customWidth="1"/>
    <col min="9220" max="9223" width="11.42578125" style="135"/>
    <col min="9224" max="9224" width="14.7109375" style="135" customWidth="1"/>
    <col min="9225" max="9463" width="11.42578125" style="135"/>
    <col min="9464" max="9464" width="21.42578125" style="135" customWidth="1"/>
    <col min="9465" max="9473" width="11.42578125" style="135" customWidth="1"/>
    <col min="9474" max="9474" width="15.5703125" style="135" customWidth="1"/>
    <col min="9475" max="9475" width="13.42578125" style="135" customWidth="1"/>
    <col min="9476" max="9479" width="11.42578125" style="135"/>
    <col min="9480" max="9480" width="14.7109375" style="135" customWidth="1"/>
    <col min="9481" max="9719" width="11.42578125" style="135"/>
    <col min="9720" max="9720" width="21.42578125" style="135" customWidth="1"/>
    <col min="9721" max="9729" width="11.42578125" style="135" customWidth="1"/>
    <col min="9730" max="9730" width="15.5703125" style="135" customWidth="1"/>
    <col min="9731" max="9731" width="13.42578125" style="135" customWidth="1"/>
    <col min="9732" max="9735" width="11.42578125" style="135"/>
    <col min="9736" max="9736" width="14.7109375" style="135" customWidth="1"/>
    <col min="9737" max="9975" width="11.42578125" style="135"/>
    <col min="9976" max="9976" width="21.42578125" style="135" customWidth="1"/>
    <col min="9977" max="9985" width="11.42578125" style="135" customWidth="1"/>
    <col min="9986" max="9986" width="15.5703125" style="135" customWidth="1"/>
    <col min="9987" max="9987" width="13.42578125" style="135" customWidth="1"/>
    <col min="9988" max="9991" width="11.42578125" style="135"/>
    <col min="9992" max="9992" width="14.7109375" style="135" customWidth="1"/>
    <col min="9993" max="10231" width="11.42578125" style="135"/>
    <col min="10232" max="10232" width="21.42578125" style="135" customWidth="1"/>
    <col min="10233" max="10241" width="11.42578125" style="135" customWidth="1"/>
    <col min="10242" max="10242" width="15.5703125" style="135" customWidth="1"/>
    <col min="10243" max="10243" width="13.42578125" style="135" customWidth="1"/>
    <col min="10244" max="10247" width="11.42578125" style="135"/>
    <col min="10248" max="10248" width="14.7109375" style="135" customWidth="1"/>
    <col min="10249" max="10487" width="11.42578125" style="135"/>
    <col min="10488" max="10488" width="21.42578125" style="135" customWidth="1"/>
    <col min="10489" max="10497" width="11.42578125" style="135" customWidth="1"/>
    <col min="10498" max="10498" width="15.5703125" style="135" customWidth="1"/>
    <col min="10499" max="10499" width="13.42578125" style="135" customWidth="1"/>
    <col min="10500" max="10503" width="11.42578125" style="135"/>
    <col min="10504" max="10504" width="14.7109375" style="135" customWidth="1"/>
    <col min="10505" max="10743" width="11.42578125" style="135"/>
    <col min="10744" max="10744" width="21.42578125" style="135" customWidth="1"/>
    <col min="10745" max="10753" width="11.42578125" style="135" customWidth="1"/>
    <col min="10754" max="10754" width="15.5703125" style="135" customWidth="1"/>
    <col min="10755" max="10755" width="13.42578125" style="135" customWidth="1"/>
    <col min="10756" max="10759" width="11.42578125" style="135"/>
    <col min="10760" max="10760" width="14.7109375" style="135" customWidth="1"/>
    <col min="10761" max="10999" width="11.42578125" style="135"/>
    <col min="11000" max="11000" width="21.42578125" style="135" customWidth="1"/>
    <col min="11001" max="11009" width="11.42578125" style="135" customWidth="1"/>
    <col min="11010" max="11010" width="15.5703125" style="135" customWidth="1"/>
    <col min="11011" max="11011" width="13.42578125" style="135" customWidth="1"/>
    <col min="11012" max="11015" width="11.42578125" style="135"/>
    <col min="11016" max="11016" width="14.7109375" style="135" customWidth="1"/>
    <col min="11017" max="11255" width="11.42578125" style="135"/>
    <col min="11256" max="11256" width="21.42578125" style="135" customWidth="1"/>
    <col min="11257" max="11265" width="11.42578125" style="135" customWidth="1"/>
    <col min="11266" max="11266" width="15.5703125" style="135" customWidth="1"/>
    <col min="11267" max="11267" width="13.42578125" style="135" customWidth="1"/>
    <col min="11268" max="11271" width="11.42578125" style="135"/>
    <col min="11272" max="11272" width="14.7109375" style="135" customWidth="1"/>
    <col min="11273" max="11511" width="11.42578125" style="135"/>
    <col min="11512" max="11512" width="21.42578125" style="135" customWidth="1"/>
    <col min="11513" max="11521" width="11.42578125" style="135" customWidth="1"/>
    <col min="11522" max="11522" width="15.5703125" style="135" customWidth="1"/>
    <col min="11523" max="11523" width="13.42578125" style="135" customWidth="1"/>
    <col min="11524" max="11527" width="11.42578125" style="135"/>
    <col min="11528" max="11528" width="14.7109375" style="135" customWidth="1"/>
    <col min="11529" max="11767" width="11.42578125" style="135"/>
    <col min="11768" max="11768" width="21.42578125" style="135" customWidth="1"/>
    <col min="11769" max="11777" width="11.42578125" style="135" customWidth="1"/>
    <col min="11778" max="11778" width="15.5703125" style="135" customWidth="1"/>
    <col min="11779" max="11779" width="13.42578125" style="135" customWidth="1"/>
    <col min="11780" max="11783" width="11.42578125" style="135"/>
    <col min="11784" max="11784" width="14.7109375" style="135" customWidth="1"/>
    <col min="11785" max="12023" width="11.42578125" style="135"/>
    <col min="12024" max="12024" width="21.42578125" style="135" customWidth="1"/>
    <col min="12025" max="12033" width="11.42578125" style="135" customWidth="1"/>
    <col min="12034" max="12034" width="15.5703125" style="135" customWidth="1"/>
    <col min="12035" max="12035" width="13.42578125" style="135" customWidth="1"/>
    <col min="12036" max="12039" width="11.42578125" style="135"/>
    <col min="12040" max="12040" width="14.7109375" style="135" customWidth="1"/>
    <col min="12041" max="12279" width="11.42578125" style="135"/>
    <col min="12280" max="12280" width="21.42578125" style="135" customWidth="1"/>
    <col min="12281" max="12289" width="11.42578125" style="135" customWidth="1"/>
    <col min="12290" max="12290" width="15.5703125" style="135" customWidth="1"/>
    <col min="12291" max="12291" width="13.42578125" style="135" customWidth="1"/>
    <col min="12292" max="12295" width="11.42578125" style="135"/>
    <col min="12296" max="12296" width="14.7109375" style="135" customWidth="1"/>
    <col min="12297" max="12535" width="11.42578125" style="135"/>
    <col min="12536" max="12536" width="21.42578125" style="135" customWidth="1"/>
    <col min="12537" max="12545" width="11.42578125" style="135" customWidth="1"/>
    <col min="12546" max="12546" width="15.5703125" style="135" customWidth="1"/>
    <col min="12547" max="12547" width="13.42578125" style="135" customWidth="1"/>
    <col min="12548" max="12551" width="11.42578125" style="135"/>
    <col min="12552" max="12552" width="14.7109375" style="135" customWidth="1"/>
    <col min="12553" max="12791" width="11.42578125" style="135"/>
    <col min="12792" max="12792" width="21.42578125" style="135" customWidth="1"/>
    <col min="12793" max="12801" width="11.42578125" style="135" customWidth="1"/>
    <col min="12802" max="12802" width="15.5703125" style="135" customWidth="1"/>
    <col min="12803" max="12803" width="13.42578125" style="135" customWidth="1"/>
    <col min="12804" max="12807" width="11.42578125" style="135"/>
    <col min="12808" max="12808" width="14.7109375" style="135" customWidth="1"/>
    <col min="12809" max="13047" width="11.42578125" style="135"/>
    <col min="13048" max="13048" width="21.42578125" style="135" customWidth="1"/>
    <col min="13049" max="13057" width="11.42578125" style="135" customWidth="1"/>
    <col min="13058" max="13058" width="15.5703125" style="135" customWidth="1"/>
    <col min="13059" max="13059" width="13.42578125" style="135" customWidth="1"/>
    <col min="13060" max="13063" width="11.42578125" style="135"/>
    <col min="13064" max="13064" width="14.7109375" style="135" customWidth="1"/>
    <col min="13065" max="13303" width="11.42578125" style="135"/>
    <col min="13304" max="13304" width="21.42578125" style="135" customWidth="1"/>
    <col min="13305" max="13313" width="11.42578125" style="135" customWidth="1"/>
    <col min="13314" max="13314" width="15.5703125" style="135" customWidth="1"/>
    <col min="13315" max="13315" width="13.42578125" style="135" customWidth="1"/>
    <col min="13316" max="13319" width="11.42578125" style="135"/>
    <col min="13320" max="13320" width="14.7109375" style="135" customWidth="1"/>
    <col min="13321" max="13559" width="11.42578125" style="135"/>
    <col min="13560" max="13560" width="21.42578125" style="135" customWidth="1"/>
    <col min="13561" max="13569" width="11.42578125" style="135" customWidth="1"/>
    <col min="13570" max="13570" width="15.5703125" style="135" customWidth="1"/>
    <col min="13571" max="13571" width="13.42578125" style="135" customWidth="1"/>
    <col min="13572" max="13575" width="11.42578125" style="135"/>
    <col min="13576" max="13576" width="14.7109375" style="135" customWidth="1"/>
    <col min="13577" max="13815" width="11.42578125" style="135"/>
    <col min="13816" max="13816" width="21.42578125" style="135" customWidth="1"/>
    <col min="13817" max="13825" width="11.42578125" style="135" customWidth="1"/>
    <col min="13826" max="13826" width="15.5703125" style="135" customWidth="1"/>
    <col min="13827" max="13827" width="13.42578125" style="135" customWidth="1"/>
    <col min="13828" max="13831" width="11.42578125" style="135"/>
    <col min="13832" max="13832" width="14.7109375" style="135" customWidth="1"/>
    <col min="13833" max="14071" width="11.42578125" style="135"/>
    <col min="14072" max="14072" width="21.42578125" style="135" customWidth="1"/>
    <col min="14073" max="14081" width="11.42578125" style="135" customWidth="1"/>
    <col min="14082" max="14082" width="15.5703125" style="135" customWidth="1"/>
    <col min="14083" max="14083" width="13.42578125" style="135" customWidth="1"/>
    <col min="14084" max="14087" width="11.42578125" style="135"/>
    <col min="14088" max="14088" width="14.7109375" style="135" customWidth="1"/>
    <col min="14089" max="14327" width="11.42578125" style="135"/>
    <col min="14328" max="14328" width="21.42578125" style="135" customWidth="1"/>
    <col min="14329" max="14337" width="11.42578125" style="135" customWidth="1"/>
    <col min="14338" max="14338" width="15.5703125" style="135" customWidth="1"/>
    <col min="14339" max="14339" width="13.42578125" style="135" customWidth="1"/>
    <col min="14340" max="14343" width="11.42578125" style="135"/>
    <col min="14344" max="14344" width="14.7109375" style="135" customWidth="1"/>
    <col min="14345" max="14583" width="11.42578125" style="135"/>
    <col min="14584" max="14584" width="21.42578125" style="135" customWidth="1"/>
    <col min="14585" max="14593" width="11.42578125" style="135" customWidth="1"/>
    <col min="14594" max="14594" width="15.5703125" style="135" customWidth="1"/>
    <col min="14595" max="14595" width="13.42578125" style="135" customWidth="1"/>
    <col min="14596" max="14599" width="11.42578125" style="135"/>
    <col min="14600" max="14600" width="14.7109375" style="135" customWidth="1"/>
    <col min="14601" max="14839" width="11.42578125" style="135"/>
    <col min="14840" max="14840" width="21.42578125" style="135" customWidth="1"/>
    <col min="14841" max="14849" width="11.42578125" style="135" customWidth="1"/>
    <col min="14850" max="14850" width="15.5703125" style="135" customWidth="1"/>
    <col min="14851" max="14851" width="13.42578125" style="135" customWidth="1"/>
    <col min="14852" max="14855" width="11.42578125" style="135"/>
    <col min="14856" max="14856" width="14.7109375" style="135" customWidth="1"/>
    <col min="14857" max="15095" width="11.42578125" style="135"/>
    <col min="15096" max="15096" width="21.42578125" style="135" customWidth="1"/>
    <col min="15097" max="15105" width="11.42578125" style="135" customWidth="1"/>
    <col min="15106" max="15106" width="15.5703125" style="135" customWidth="1"/>
    <col min="15107" max="15107" width="13.42578125" style="135" customWidth="1"/>
    <col min="15108" max="15111" width="11.42578125" style="135"/>
    <col min="15112" max="15112" width="14.7109375" style="135" customWidth="1"/>
    <col min="15113" max="15351" width="11.42578125" style="135"/>
    <col min="15352" max="15352" width="21.42578125" style="135" customWidth="1"/>
    <col min="15353" max="15361" width="11.42578125" style="135" customWidth="1"/>
    <col min="15362" max="15362" width="15.5703125" style="135" customWidth="1"/>
    <col min="15363" max="15363" width="13.42578125" style="135" customWidth="1"/>
    <col min="15364" max="15367" width="11.42578125" style="135"/>
    <col min="15368" max="15368" width="14.7109375" style="135" customWidth="1"/>
    <col min="15369" max="15607" width="11.42578125" style="135"/>
    <col min="15608" max="15608" width="21.42578125" style="135" customWidth="1"/>
    <col min="15609" max="15617" width="11.42578125" style="135" customWidth="1"/>
    <col min="15618" max="15618" width="15.5703125" style="135" customWidth="1"/>
    <col min="15619" max="15619" width="13.42578125" style="135" customWidth="1"/>
    <col min="15620" max="15623" width="11.42578125" style="135"/>
    <col min="15624" max="15624" width="14.7109375" style="135" customWidth="1"/>
    <col min="15625" max="15863" width="11.42578125" style="135"/>
    <col min="15864" max="15864" width="21.42578125" style="135" customWidth="1"/>
    <col min="15865" max="15873" width="11.42578125" style="135" customWidth="1"/>
    <col min="15874" max="15874" width="15.5703125" style="135" customWidth="1"/>
    <col min="15875" max="15875" width="13.42578125" style="135" customWidth="1"/>
    <col min="15876" max="15879" width="11.42578125" style="135"/>
    <col min="15880" max="15880" width="14.7109375" style="135" customWidth="1"/>
    <col min="15881" max="16119" width="11.42578125" style="135"/>
    <col min="16120" max="16120" width="21.42578125" style="135" customWidth="1"/>
    <col min="16121" max="16129" width="11.42578125" style="135" customWidth="1"/>
    <col min="16130" max="16130" width="15.5703125" style="135" customWidth="1"/>
    <col min="16131" max="16131" width="13.42578125" style="135" customWidth="1"/>
    <col min="16132" max="16135" width="11.42578125" style="135"/>
    <col min="16136" max="16136" width="14.7109375" style="135" customWidth="1"/>
    <col min="16137" max="16384" width="11.42578125" style="135"/>
  </cols>
  <sheetData>
    <row r="1" spans="1:78" ht="70.5" customHeight="1">
      <c r="A1" s="599" t="s">
        <v>494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  <c r="O1" s="599"/>
      <c r="P1" s="599"/>
      <c r="Q1" s="599"/>
      <c r="R1" s="506"/>
      <c r="S1" s="506"/>
      <c r="T1" s="137"/>
      <c r="V1" s="137"/>
    </row>
    <row r="2" spans="1:78" ht="41.25" hidden="1" customHeight="1">
      <c r="A2" s="912"/>
      <c r="B2" s="453" t="s">
        <v>495</v>
      </c>
      <c r="C2" s="454"/>
      <c r="D2" s="454"/>
      <c r="E2" s="454"/>
      <c r="F2" s="454"/>
      <c r="G2" s="455"/>
      <c r="H2" s="456"/>
      <c r="I2" s="456"/>
      <c r="J2" s="456"/>
      <c r="K2" s="456"/>
      <c r="L2" s="456"/>
      <c r="M2" s="913" t="s">
        <v>496</v>
      </c>
      <c r="N2" s="914"/>
      <c r="O2" s="914"/>
      <c r="P2" s="914"/>
      <c r="Q2" s="914"/>
      <c r="R2" s="914"/>
      <c r="S2" s="914"/>
      <c r="T2" s="914"/>
      <c r="U2" s="914"/>
      <c r="V2" s="914"/>
      <c r="W2" s="914"/>
      <c r="X2" s="914"/>
      <c r="Y2" s="914"/>
      <c r="Z2" s="914"/>
      <c r="AA2" s="914"/>
      <c r="AB2" s="914"/>
      <c r="AC2" s="914"/>
      <c r="AD2" s="914"/>
      <c r="AE2" s="914"/>
      <c r="AF2" s="914"/>
      <c r="AG2" s="914"/>
      <c r="AH2" s="915"/>
      <c r="AI2" s="908" t="s">
        <v>497</v>
      </c>
      <c r="AJ2" s="909"/>
      <c r="AK2" s="909"/>
      <c r="AL2" s="909"/>
      <c r="AM2" s="909"/>
      <c r="AN2" s="909"/>
      <c r="AO2" s="909"/>
      <c r="AP2" s="909"/>
      <c r="AQ2" s="909"/>
      <c r="AR2" s="909"/>
      <c r="AS2" s="909"/>
      <c r="AT2" s="909"/>
      <c r="AU2" s="909"/>
      <c r="AV2" s="909"/>
      <c r="AW2" s="909"/>
      <c r="AX2" s="909"/>
      <c r="AY2" s="909"/>
      <c r="AZ2" s="909"/>
      <c r="BA2" s="909"/>
      <c r="BB2" s="909"/>
      <c r="BC2" s="909"/>
      <c r="BD2" s="909"/>
      <c r="BE2" s="905" t="s">
        <v>498</v>
      </c>
      <c r="BF2" s="906"/>
      <c r="BG2" s="906"/>
      <c r="BH2" s="906"/>
      <c r="BI2" s="906"/>
      <c r="BJ2" s="906"/>
      <c r="BK2" s="906"/>
      <c r="BL2" s="906"/>
      <c r="BM2" s="906"/>
      <c r="BN2" s="906"/>
      <c r="BO2" s="906"/>
      <c r="BP2" s="906"/>
      <c r="BQ2" s="906"/>
      <c r="BR2" s="906"/>
      <c r="BS2" s="906"/>
      <c r="BT2" s="906"/>
      <c r="BU2" s="906"/>
      <c r="BV2" s="906"/>
      <c r="BW2" s="906"/>
      <c r="BX2" s="906"/>
      <c r="BY2" s="906"/>
      <c r="BZ2" s="907"/>
    </row>
    <row r="3" spans="1:78" ht="33" hidden="1" customHeight="1" outlineLevel="1">
      <c r="A3" s="912"/>
      <c r="B3" s="366">
        <v>2010</v>
      </c>
      <c r="C3" s="367">
        <v>2011</v>
      </c>
      <c r="D3" s="367">
        <v>2012</v>
      </c>
      <c r="E3" s="367">
        <v>2013</v>
      </c>
      <c r="F3" s="367">
        <v>2014</v>
      </c>
      <c r="G3" s="457">
        <v>2015</v>
      </c>
      <c r="H3" s="457">
        <v>2016</v>
      </c>
      <c r="I3" s="457">
        <v>2017</v>
      </c>
      <c r="J3" s="457">
        <v>2018</v>
      </c>
      <c r="K3" s="457">
        <v>2019</v>
      </c>
      <c r="L3" s="457">
        <v>2020</v>
      </c>
      <c r="M3" s="458">
        <v>2010</v>
      </c>
      <c r="N3" s="459" t="s">
        <v>499</v>
      </c>
      <c r="O3" s="459">
        <v>2011</v>
      </c>
      <c r="P3" s="459" t="s">
        <v>499</v>
      </c>
      <c r="Q3" s="459">
        <v>2012</v>
      </c>
      <c r="R3" s="459" t="s">
        <v>499</v>
      </c>
      <c r="S3" s="459">
        <v>2013</v>
      </c>
      <c r="T3" s="459" t="s">
        <v>499</v>
      </c>
      <c r="U3" s="459">
        <v>2014</v>
      </c>
      <c r="V3" s="459" t="s">
        <v>499</v>
      </c>
      <c r="W3" s="459">
        <v>2015</v>
      </c>
      <c r="X3" s="459" t="s">
        <v>499</v>
      </c>
      <c r="Y3" s="459">
        <v>2016</v>
      </c>
      <c r="Z3" s="367" t="s">
        <v>499</v>
      </c>
      <c r="AA3" s="367">
        <v>2017</v>
      </c>
      <c r="AB3" s="367" t="s">
        <v>499</v>
      </c>
      <c r="AC3" s="367">
        <v>2018</v>
      </c>
      <c r="AD3" s="367" t="s">
        <v>499</v>
      </c>
      <c r="AE3" s="367">
        <v>2019</v>
      </c>
      <c r="AF3" s="367" t="s">
        <v>499</v>
      </c>
      <c r="AG3" s="367">
        <v>2020</v>
      </c>
      <c r="AH3" s="460" t="s">
        <v>499</v>
      </c>
      <c r="AI3" s="366">
        <f>M3</f>
        <v>2010</v>
      </c>
      <c r="AJ3" s="367" t="s">
        <v>499</v>
      </c>
      <c r="AK3" s="367">
        <f>O3</f>
        <v>2011</v>
      </c>
      <c r="AL3" s="367" t="s">
        <v>499</v>
      </c>
      <c r="AM3" s="367">
        <f>Q3</f>
        <v>2012</v>
      </c>
      <c r="AN3" s="367" t="s">
        <v>499</v>
      </c>
      <c r="AO3" s="367">
        <f>S3</f>
        <v>2013</v>
      </c>
      <c r="AP3" s="367" t="s">
        <v>499</v>
      </c>
      <c r="AQ3" s="367">
        <f>U3</f>
        <v>2014</v>
      </c>
      <c r="AR3" s="367" t="s">
        <v>499</v>
      </c>
      <c r="AS3" s="367">
        <v>2015</v>
      </c>
      <c r="AT3" s="367" t="s">
        <v>499</v>
      </c>
      <c r="AU3" s="367">
        <v>2016</v>
      </c>
      <c r="AV3" s="367" t="s">
        <v>499</v>
      </c>
      <c r="AW3" s="367">
        <v>2017</v>
      </c>
      <c r="AX3" s="367" t="s">
        <v>499</v>
      </c>
      <c r="AY3" s="367">
        <v>2018</v>
      </c>
      <c r="AZ3" s="367" t="s">
        <v>499</v>
      </c>
      <c r="BA3" s="367">
        <v>2019</v>
      </c>
      <c r="BB3" s="367" t="s">
        <v>499</v>
      </c>
      <c r="BC3" s="367">
        <v>2020</v>
      </c>
      <c r="BD3" s="457" t="s">
        <v>499</v>
      </c>
      <c r="BE3" s="366">
        <f>AI3</f>
        <v>2010</v>
      </c>
      <c r="BF3" s="367" t="s">
        <v>499</v>
      </c>
      <c r="BG3" s="367">
        <f>AK3</f>
        <v>2011</v>
      </c>
      <c r="BH3" s="367" t="s">
        <v>499</v>
      </c>
      <c r="BI3" s="367">
        <f>AM3</f>
        <v>2012</v>
      </c>
      <c r="BJ3" s="367" t="s">
        <v>499</v>
      </c>
      <c r="BK3" s="367">
        <f>AO3</f>
        <v>2013</v>
      </c>
      <c r="BL3" s="367" t="s">
        <v>499</v>
      </c>
      <c r="BM3" s="367">
        <f>AQ3</f>
        <v>2014</v>
      </c>
      <c r="BN3" s="367" t="s">
        <v>499</v>
      </c>
      <c r="BO3" s="367">
        <v>2015</v>
      </c>
      <c r="BP3" s="367" t="s">
        <v>499</v>
      </c>
      <c r="BQ3" s="367">
        <v>2016</v>
      </c>
      <c r="BR3" s="367" t="s">
        <v>499</v>
      </c>
      <c r="BS3" s="367">
        <v>2017</v>
      </c>
      <c r="BT3" s="367" t="s">
        <v>499</v>
      </c>
      <c r="BU3" s="367">
        <v>2018</v>
      </c>
      <c r="BV3" s="367" t="s">
        <v>499</v>
      </c>
      <c r="BW3" s="367">
        <v>2019</v>
      </c>
      <c r="BX3" s="367" t="s">
        <v>499</v>
      </c>
      <c r="BY3" s="367">
        <v>2020</v>
      </c>
      <c r="BZ3" s="368" t="s">
        <v>499</v>
      </c>
    </row>
    <row r="4" spans="1:78" ht="35.25" hidden="1" customHeight="1">
      <c r="A4" s="138" t="s">
        <v>500</v>
      </c>
      <c r="B4" s="498">
        <v>6066377</v>
      </c>
      <c r="C4" s="499">
        <v>6143709</v>
      </c>
      <c r="D4" s="499">
        <v>6221817</v>
      </c>
      <c r="E4" s="499">
        <v>6299990</v>
      </c>
      <c r="F4" s="499">
        <v>6378132</v>
      </c>
      <c r="G4" s="500">
        <v>6456299</v>
      </c>
      <c r="H4" s="500">
        <v>6534857</v>
      </c>
      <c r="I4" s="500">
        <v>6613118</v>
      </c>
      <c r="J4" s="500">
        <v>6407102</v>
      </c>
      <c r="K4" s="500">
        <v>6550206</v>
      </c>
      <c r="L4" s="500">
        <f>'1. Población_Afiliada_Regimen'!C4</f>
        <v>6649401</v>
      </c>
      <c r="M4" s="501">
        <v>2334353</v>
      </c>
      <c r="N4" s="502">
        <f t="shared" ref="N4:N13" si="0">+M4/B4*100</f>
        <v>38.480183476892385</v>
      </c>
      <c r="O4" s="503">
        <v>2336614</v>
      </c>
      <c r="P4" s="502">
        <f t="shared" ref="P4:P13" si="1">+O4/C4*100</f>
        <v>38.032628172981504</v>
      </c>
      <c r="Q4" s="503">
        <v>2355496</v>
      </c>
      <c r="R4" s="502">
        <f t="shared" ref="R4:R13" si="2">+Q4/D4*100</f>
        <v>37.858651258948953</v>
      </c>
      <c r="S4" s="503">
        <v>2379471</v>
      </c>
      <c r="T4" s="502">
        <f t="shared" ref="T4:T13" si="3">+S4/E4*100</f>
        <v>37.769440903874454</v>
      </c>
      <c r="U4" s="503">
        <v>2410996</v>
      </c>
      <c r="V4" s="502">
        <f t="shared" ref="V4:V13" si="4">+U4/F4*100</f>
        <v>37.800973702018084</v>
      </c>
      <c r="W4" s="503">
        <v>2398192</v>
      </c>
      <c r="X4" s="502">
        <v>37.14499591793998</v>
      </c>
      <c r="Y4" s="503">
        <v>2241894</v>
      </c>
      <c r="Z4" s="502">
        <v>34.306703268334715</v>
      </c>
      <c r="AA4" s="499">
        <v>2336079</v>
      </c>
      <c r="AB4" s="502">
        <v>34.913593273382425</v>
      </c>
      <c r="AC4" s="499">
        <v>2338345</v>
      </c>
      <c r="AD4" s="502">
        <f t="shared" ref="AD4:AD13" si="5">AC4/J4*100</f>
        <v>36.496141313186527</v>
      </c>
      <c r="AE4" s="499">
        <v>2290422</v>
      </c>
      <c r="AF4" s="502">
        <v>34.967175078157844</v>
      </c>
      <c r="AG4" s="503">
        <f>'1. Población_Afiliada_Regimen'!D4</f>
        <v>2427993</v>
      </c>
      <c r="AH4" s="504">
        <f t="shared" ref="AH4:AH13" si="6">AG4/L4*100</f>
        <v>36.514461979357236</v>
      </c>
      <c r="AI4" s="498">
        <v>3006551</v>
      </c>
      <c r="AJ4" s="502">
        <f t="shared" ref="AJ4:AJ13" si="7">+AI4/B4*100</f>
        <v>49.560899363821271</v>
      </c>
      <c r="AK4" s="499">
        <v>3190526</v>
      </c>
      <c r="AL4" s="502">
        <f>+AK4/C4*100</f>
        <v>51.931593765264594</v>
      </c>
      <c r="AM4" s="499">
        <v>3277472</v>
      </c>
      <c r="AN4" s="502">
        <f t="shared" ref="AN4:AN13" si="8">+AM4/D4*100</f>
        <v>52.677087738196093</v>
      </c>
      <c r="AO4" s="499">
        <v>3217863</v>
      </c>
      <c r="AP4" s="502">
        <f t="shared" ref="AP4:AP13" si="9">+AO4/E4*100</f>
        <v>51.07727155122469</v>
      </c>
      <c r="AQ4" s="499">
        <v>3460356</v>
      </c>
      <c r="AR4" s="502">
        <f t="shared" ref="AR4:AR13" si="10">+AQ4/F4*100</f>
        <v>54.253439721849595</v>
      </c>
      <c r="AS4" s="499">
        <v>3587305</v>
      </c>
      <c r="AT4" s="502">
        <v>55.562869687416892</v>
      </c>
      <c r="AU4" s="499">
        <v>3810573</v>
      </c>
      <c r="AV4" s="502">
        <v>58.311497864452122</v>
      </c>
      <c r="AW4" s="499">
        <v>3887363</v>
      </c>
      <c r="AX4" s="502">
        <v>58.098125400723056</v>
      </c>
      <c r="AY4" s="499">
        <v>3978503</v>
      </c>
      <c r="AZ4" s="502">
        <f t="shared" ref="AZ4:AZ13" si="11">AY4/J4*100</f>
        <v>62.095203104305199</v>
      </c>
      <c r="BA4" s="502">
        <v>4148713</v>
      </c>
      <c r="BB4" s="502">
        <v>63.337137793834273</v>
      </c>
      <c r="BC4" s="499">
        <f>'1. Población_Afiliada_Regimen'!F4+'1. Población_Afiliada_Regimen'!H4+'1. Población_Afiliada_Regimen'!J4</f>
        <v>4242128</v>
      </c>
      <c r="BD4" s="504">
        <f t="shared" ref="BD4:BD13" si="12">BC4/L4*100</f>
        <v>63.797145036071669</v>
      </c>
      <c r="BE4" s="498">
        <v>1854036</v>
      </c>
      <c r="BF4" s="502">
        <f>+BE4/B4*100</f>
        <v>30.562492242074633</v>
      </c>
      <c r="BG4" s="499">
        <v>616569</v>
      </c>
      <c r="BH4" s="502">
        <f>+BG4/C4*100</f>
        <v>10.035778061753902</v>
      </c>
      <c r="BI4" s="499">
        <v>652249</v>
      </c>
      <c r="BJ4" s="502">
        <f t="shared" ref="BJ4:BJ13" si="13">100-(R4+AN4)</f>
        <v>9.4642610028549541</v>
      </c>
      <c r="BK4" s="499">
        <v>638984</v>
      </c>
      <c r="BL4" s="502">
        <f t="shared" ref="BL4:BL13" si="14">100-(T4+AP4)</f>
        <v>11.153287544900849</v>
      </c>
      <c r="BM4" s="499">
        <v>506780</v>
      </c>
      <c r="BN4" s="502">
        <f t="shared" ref="BN4:BN13" si="15">100-(V4+AR4)</f>
        <v>7.9455865761323139</v>
      </c>
      <c r="BO4" s="499">
        <v>470802</v>
      </c>
      <c r="BP4" s="502">
        <v>7.2921343946431278</v>
      </c>
      <c r="BQ4" s="499">
        <v>482390</v>
      </c>
      <c r="BR4" s="502">
        <v>7.3817988672131634</v>
      </c>
      <c r="BS4" s="499">
        <v>467588</v>
      </c>
      <c r="BT4" s="502">
        <v>6.9882813258945191</v>
      </c>
      <c r="BU4" s="499">
        <v>22431</v>
      </c>
      <c r="BV4" s="502">
        <v>5.5922929653580979</v>
      </c>
      <c r="BW4" s="499">
        <f>'1. Población_Afiliada_Regimen'!M4</f>
        <v>1.0031160701542889</v>
      </c>
      <c r="BX4" s="502">
        <f t="shared" ref="BX4:BX13" si="16">100-(AF4+BB4)</f>
        <v>1.6956871280078758</v>
      </c>
      <c r="BY4" s="499" t="e">
        <f>'1. Población_Afiliada_Regimen'!#REF!</f>
        <v>#REF!</v>
      </c>
      <c r="BZ4" s="505">
        <f t="shared" ref="BZ4:BZ13" si="17">100-(AH4+BD4)</f>
        <v>-0.31160701542890479</v>
      </c>
    </row>
    <row r="5" spans="1:78" s="136" customFormat="1" ht="30" hidden="1" outlineLevel="1">
      <c r="A5" s="437" t="s">
        <v>501</v>
      </c>
      <c r="B5" s="412">
        <v>107450</v>
      </c>
      <c r="C5" s="439">
        <v>109057</v>
      </c>
      <c r="D5" s="440">
        <v>110682</v>
      </c>
      <c r="E5" s="440">
        <v>112325</v>
      </c>
      <c r="F5" s="440">
        <v>113977</v>
      </c>
      <c r="G5" s="441">
        <v>115662</v>
      </c>
      <c r="H5" s="441">
        <v>117382</v>
      </c>
      <c r="I5" s="441">
        <v>119075</v>
      </c>
      <c r="J5" s="441">
        <v>103592</v>
      </c>
      <c r="K5" s="441">
        <v>105361</v>
      </c>
      <c r="L5" s="441">
        <f>'1. Población_Afiliada_Regimen'!C5</f>
        <v>107318</v>
      </c>
      <c r="M5" s="412">
        <v>62912</v>
      </c>
      <c r="N5" s="444">
        <f t="shared" si="0"/>
        <v>58.550023266635641</v>
      </c>
      <c r="O5" s="439">
        <v>63885</v>
      </c>
      <c r="P5" s="444">
        <f t="shared" si="1"/>
        <v>58.579458448334357</v>
      </c>
      <c r="Q5" s="439">
        <v>62936</v>
      </c>
      <c r="R5" s="444">
        <f t="shared" si="2"/>
        <v>56.86200104804756</v>
      </c>
      <c r="S5" s="439">
        <v>64018</v>
      </c>
      <c r="T5" s="444">
        <f t="shared" si="3"/>
        <v>56.993545515245934</v>
      </c>
      <c r="U5" s="439">
        <v>66873</v>
      </c>
      <c r="V5" s="444">
        <f t="shared" si="4"/>
        <v>58.672363722505416</v>
      </c>
      <c r="W5" s="439">
        <v>64758</v>
      </c>
      <c r="X5" s="444">
        <v>55.989002438138712</v>
      </c>
      <c r="Y5" s="439">
        <v>58240</v>
      </c>
      <c r="Z5" s="444">
        <v>49.615784362167965</v>
      </c>
      <c r="AA5" s="439">
        <v>61446</v>
      </c>
      <c r="AB5" s="444">
        <v>50.863788750465623</v>
      </c>
      <c r="AC5" s="439">
        <v>63304</v>
      </c>
      <c r="AD5" s="444">
        <f t="shared" si="5"/>
        <v>61.108965943316086</v>
      </c>
      <c r="AE5" s="439">
        <v>60778</v>
      </c>
      <c r="AF5" s="444">
        <v>57.685481345089741</v>
      </c>
      <c r="AG5" s="439">
        <f>'1. Población_Afiliada_Regimen'!D5</f>
        <v>61908</v>
      </c>
      <c r="AH5" s="445">
        <f t="shared" si="6"/>
        <v>57.686501798393564</v>
      </c>
      <c r="AI5" s="412">
        <v>23812</v>
      </c>
      <c r="AJ5" s="444">
        <f t="shared" si="7"/>
        <v>22.16100511865984</v>
      </c>
      <c r="AK5" s="439">
        <v>25803</v>
      </c>
      <c r="AL5" s="444">
        <f t="shared" ref="AL5:AL13" si="18">+AK5/B5*100</f>
        <v>24.013959981386694</v>
      </c>
      <c r="AM5" s="440">
        <v>26686</v>
      </c>
      <c r="AN5" s="444">
        <f t="shared" si="8"/>
        <v>24.110514808189226</v>
      </c>
      <c r="AO5" s="440">
        <v>24687</v>
      </c>
      <c r="AP5" s="444">
        <f t="shared" si="9"/>
        <v>21.978188292900068</v>
      </c>
      <c r="AQ5" s="439">
        <v>27589</v>
      </c>
      <c r="AR5" s="444">
        <f t="shared" si="10"/>
        <v>24.205760811391773</v>
      </c>
      <c r="AS5" s="439">
        <v>28201</v>
      </c>
      <c r="AT5" s="444">
        <v>24.382251733499334</v>
      </c>
      <c r="AU5" s="439">
        <v>31477</v>
      </c>
      <c r="AV5" s="444">
        <v>26.815866146427901</v>
      </c>
      <c r="AW5" s="439">
        <v>31027</v>
      </c>
      <c r="AX5" s="444">
        <v>25.683539588593185</v>
      </c>
      <c r="AY5" s="439">
        <v>30280</v>
      </c>
      <c r="AZ5" s="444">
        <f t="shared" si="11"/>
        <v>29.230056375009656</v>
      </c>
      <c r="BA5" s="444">
        <v>31129</v>
      </c>
      <c r="BB5" s="444">
        <v>29.545087840851931</v>
      </c>
      <c r="BC5" s="439">
        <f>'1. Población_Afiliada_Regimen'!F5+'1. Población_Afiliada_Regimen'!H5+'1. Población_Afiliada_Regimen'!J5</f>
        <v>32014</v>
      </c>
      <c r="BD5" s="445">
        <f t="shared" si="12"/>
        <v>29.830969641625821</v>
      </c>
      <c r="BE5" s="412">
        <v>83638</v>
      </c>
      <c r="BF5" s="447">
        <f t="shared" ref="BF5:BF13" si="19">100-(N5+AJ5)</f>
        <v>19.288971614704522</v>
      </c>
      <c r="BG5" s="439">
        <v>19369</v>
      </c>
      <c r="BH5" s="447">
        <f t="shared" ref="BH5:BH13" si="20">100-(P5+AL5)</f>
        <v>17.406581570278945</v>
      </c>
      <c r="BI5" s="440">
        <v>22013</v>
      </c>
      <c r="BJ5" s="447">
        <f t="shared" si="13"/>
        <v>19.027484143763218</v>
      </c>
      <c r="BK5" s="439">
        <v>22635</v>
      </c>
      <c r="BL5" s="447">
        <f t="shared" si="14"/>
        <v>21.028266191854001</v>
      </c>
      <c r="BM5" s="439">
        <v>21099</v>
      </c>
      <c r="BN5" s="447">
        <f t="shared" si="15"/>
        <v>17.121875466102807</v>
      </c>
      <c r="BO5" s="439">
        <v>22703</v>
      </c>
      <c r="BP5" s="447">
        <v>19.628745828361957</v>
      </c>
      <c r="BQ5" s="440">
        <v>27665</v>
      </c>
      <c r="BR5" s="447">
        <v>23.568349491404135</v>
      </c>
      <c r="BS5" s="440">
        <v>30350</v>
      </c>
      <c r="BT5" s="447">
        <v>23.452671660941192</v>
      </c>
      <c r="BU5" s="440">
        <v>685</v>
      </c>
      <c r="BV5" s="447">
        <v>22.533007739745869</v>
      </c>
      <c r="BW5" s="439">
        <f>'1. Población_Afiliada_Regimen'!M5</f>
        <v>87.517471440019378</v>
      </c>
      <c r="BX5" s="444">
        <f t="shared" si="16"/>
        <v>12.769430814058325</v>
      </c>
      <c r="BY5" s="439" t="e">
        <f>'1. Población_Afiliada_Regimen'!#REF!</f>
        <v>#REF!</v>
      </c>
      <c r="BZ5" s="446">
        <f t="shared" si="17"/>
        <v>12.482528559980608</v>
      </c>
    </row>
    <row r="6" spans="1:78" s="136" customFormat="1" ht="15" hidden="1" outlineLevel="1">
      <c r="A6" s="438" t="s">
        <v>502</v>
      </c>
      <c r="B6" s="412">
        <v>270222</v>
      </c>
      <c r="C6" s="439">
        <v>275453</v>
      </c>
      <c r="D6" s="439">
        <v>281325</v>
      </c>
      <c r="E6" s="439">
        <v>287279</v>
      </c>
      <c r="F6" s="439">
        <v>293354</v>
      </c>
      <c r="G6" s="411">
        <v>299527</v>
      </c>
      <c r="H6" s="411">
        <v>305888</v>
      </c>
      <c r="I6" s="411">
        <v>312331</v>
      </c>
      <c r="J6" s="411">
        <v>248476</v>
      </c>
      <c r="K6" s="411">
        <v>255064</v>
      </c>
      <c r="L6" s="411">
        <f>'1. Población_Afiliada_Regimen'!C12</f>
        <v>258335</v>
      </c>
      <c r="M6" s="412">
        <v>197299</v>
      </c>
      <c r="N6" s="444">
        <f t="shared" si="0"/>
        <v>73.013670241505139</v>
      </c>
      <c r="O6" s="439">
        <v>202742</v>
      </c>
      <c r="P6" s="444">
        <f t="shared" si="1"/>
        <v>73.603119225421395</v>
      </c>
      <c r="Q6" s="439">
        <v>202651</v>
      </c>
      <c r="R6" s="444">
        <f t="shared" si="2"/>
        <v>72.034479694303741</v>
      </c>
      <c r="S6" s="439">
        <v>208433</v>
      </c>
      <c r="T6" s="444">
        <f t="shared" si="3"/>
        <v>72.554206885988876</v>
      </c>
      <c r="U6" s="439">
        <v>215526</v>
      </c>
      <c r="V6" s="444">
        <f t="shared" si="4"/>
        <v>73.469596460249392</v>
      </c>
      <c r="W6" s="439">
        <v>221033</v>
      </c>
      <c r="X6" s="444">
        <v>73.794015230680372</v>
      </c>
      <c r="Y6" s="439">
        <v>213857</v>
      </c>
      <c r="Z6" s="444">
        <v>69.913497750810748</v>
      </c>
      <c r="AA6" s="439">
        <v>219914</v>
      </c>
      <c r="AB6" s="444">
        <v>68.968826444207494</v>
      </c>
      <c r="AC6" s="439">
        <v>219378</v>
      </c>
      <c r="AD6" s="444">
        <f t="shared" si="5"/>
        <v>88.289412257119409</v>
      </c>
      <c r="AE6" s="439">
        <v>216234</v>
      </c>
      <c r="AF6" s="444">
        <v>84.776369852272367</v>
      </c>
      <c r="AG6" s="439">
        <f>'1. Población_Afiliada_Regimen'!D12</f>
        <v>219102</v>
      </c>
      <c r="AH6" s="445">
        <f t="shared" si="6"/>
        <v>84.813130237869444</v>
      </c>
      <c r="AI6" s="412">
        <v>38186</v>
      </c>
      <c r="AJ6" s="444">
        <f t="shared" si="7"/>
        <v>14.131343858013039</v>
      </c>
      <c r="AK6" s="439">
        <v>42524</v>
      </c>
      <c r="AL6" s="444">
        <f t="shared" si="18"/>
        <v>15.736690572936327</v>
      </c>
      <c r="AM6" s="439">
        <v>45915</v>
      </c>
      <c r="AN6" s="444">
        <f t="shared" si="8"/>
        <v>16.320981071714211</v>
      </c>
      <c r="AO6" s="439">
        <v>42535</v>
      </c>
      <c r="AP6" s="444">
        <f t="shared" si="9"/>
        <v>14.806164042620587</v>
      </c>
      <c r="AQ6" s="439">
        <v>47898</v>
      </c>
      <c r="AR6" s="444">
        <f t="shared" si="10"/>
        <v>16.327713274746554</v>
      </c>
      <c r="AS6" s="439">
        <v>45755</v>
      </c>
      <c r="AT6" s="444">
        <v>15.275751434762142</v>
      </c>
      <c r="AU6" s="439">
        <v>49839</v>
      </c>
      <c r="AV6" s="444">
        <v>16.29321843289047</v>
      </c>
      <c r="AW6" s="439">
        <v>51489</v>
      </c>
      <c r="AX6" s="444">
        <v>16.147839177068306</v>
      </c>
      <c r="AY6" s="439">
        <v>51016</v>
      </c>
      <c r="AZ6" s="444">
        <f t="shared" si="11"/>
        <v>20.531560392150549</v>
      </c>
      <c r="BA6" s="444">
        <v>46769</v>
      </c>
      <c r="BB6" s="444">
        <v>18.336182291503309</v>
      </c>
      <c r="BC6" s="439">
        <f>'1. Población_Afiliada_Regimen'!F12+'1. Población_Afiliada_Regimen'!H12+'1. Población_Afiliada_Regimen'!J12</f>
        <v>46755</v>
      </c>
      <c r="BD6" s="445">
        <f t="shared" si="12"/>
        <v>18.09859291230379</v>
      </c>
      <c r="BE6" s="412">
        <v>232036</v>
      </c>
      <c r="BF6" s="447">
        <f t="shared" si="19"/>
        <v>12.854985900481822</v>
      </c>
      <c r="BG6" s="439">
        <v>30187</v>
      </c>
      <c r="BH6" s="447">
        <f t="shared" si="20"/>
        <v>10.66019020164228</v>
      </c>
      <c r="BI6" s="439">
        <v>35036</v>
      </c>
      <c r="BJ6" s="447">
        <f t="shared" si="13"/>
        <v>11.644539233982044</v>
      </c>
      <c r="BK6" s="439">
        <v>34034</v>
      </c>
      <c r="BL6" s="447">
        <f t="shared" si="14"/>
        <v>12.639629071390544</v>
      </c>
      <c r="BM6" s="439">
        <v>30078</v>
      </c>
      <c r="BN6" s="447">
        <f t="shared" si="15"/>
        <v>10.202690265004051</v>
      </c>
      <c r="BO6" s="439">
        <v>32739</v>
      </c>
      <c r="BP6" s="447">
        <v>10.930233334557485</v>
      </c>
      <c r="BQ6" s="440">
        <v>42192</v>
      </c>
      <c r="BR6" s="447">
        <v>13.793283816298782</v>
      </c>
      <c r="BS6" s="440">
        <v>51861</v>
      </c>
      <c r="BT6" s="447">
        <v>14.8833343787242</v>
      </c>
      <c r="BU6" s="440">
        <v>4701</v>
      </c>
      <c r="BV6" s="447">
        <v>15.199774195571734</v>
      </c>
      <c r="BW6" s="439">
        <f>'1. Población_Afiliada_Regimen'!M12</f>
        <v>100</v>
      </c>
      <c r="BX6" s="444">
        <f t="shared" si="16"/>
        <v>-3.1125521437756731</v>
      </c>
      <c r="BY6" s="439" t="e">
        <f>'1. Población_Afiliada_Regimen'!#REF!</f>
        <v>#REF!</v>
      </c>
      <c r="BZ6" s="446">
        <f t="shared" si="17"/>
        <v>-2.9117231501732306</v>
      </c>
    </row>
    <row r="7" spans="1:78" s="136" customFormat="1" ht="15" hidden="1" outlineLevel="1">
      <c r="A7" s="437" t="s">
        <v>503</v>
      </c>
      <c r="B7" s="412">
        <v>580268</v>
      </c>
      <c r="C7" s="439">
        <v>595367</v>
      </c>
      <c r="D7" s="439">
        <v>610846</v>
      </c>
      <c r="E7" s="439">
        <v>626597</v>
      </c>
      <c r="F7" s="439">
        <v>642753</v>
      </c>
      <c r="G7" s="411">
        <v>659266</v>
      </c>
      <c r="H7" s="411">
        <v>676356</v>
      </c>
      <c r="I7" s="411">
        <v>693868</v>
      </c>
      <c r="J7" s="411">
        <v>501458</v>
      </c>
      <c r="K7" s="411">
        <v>514423</v>
      </c>
      <c r="L7" s="411">
        <f>'1. Población_Afiliada_Regimen'!C19</f>
        <v>522020</v>
      </c>
      <c r="M7" s="412">
        <v>325430</v>
      </c>
      <c r="N7" s="444">
        <f t="shared" si="0"/>
        <v>56.082706611427824</v>
      </c>
      <c r="O7" s="439">
        <v>350407</v>
      </c>
      <c r="P7" s="444">
        <f t="shared" si="1"/>
        <v>58.855630224718539</v>
      </c>
      <c r="Q7" s="439">
        <v>347751</v>
      </c>
      <c r="R7" s="444">
        <f t="shared" si="2"/>
        <v>56.929406102356403</v>
      </c>
      <c r="S7" s="439">
        <v>357208</v>
      </c>
      <c r="T7" s="444">
        <f t="shared" si="3"/>
        <v>57.007614144338383</v>
      </c>
      <c r="U7" s="439">
        <v>373117</v>
      </c>
      <c r="V7" s="444">
        <f t="shared" si="4"/>
        <v>58.049826294081861</v>
      </c>
      <c r="W7" s="439">
        <v>364182</v>
      </c>
      <c r="X7" s="444">
        <v>55.240525068788628</v>
      </c>
      <c r="Y7" s="439">
        <v>344724</v>
      </c>
      <c r="Z7" s="444">
        <v>50.967833507797664</v>
      </c>
      <c r="AA7" s="439">
        <v>354910</v>
      </c>
      <c r="AB7" s="444">
        <v>49.868832787447289</v>
      </c>
      <c r="AC7" s="439">
        <v>362545</v>
      </c>
      <c r="AD7" s="444">
        <f t="shared" si="5"/>
        <v>72.298178511460577</v>
      </c>
      <c r="AE7" s="439">
        <v>360360</v>
      </c>
      <c r="AF7" s="444">
        <v>70.051300194586943</v>
      </c>
      <c r="AG7" s="439">
        <f>'1. Población_Afiliada_Regimen'!D19</f>
        <v>371489</v>
      </c>
      <c r="AH7" s="445">
        <f t="shared" si="6"/>
        <v>71.163748515382551</v>
      </c>
      <c r="AI7" s="412">
        <v>175350</v>
      </c>
      <c r="AJ7" s="444">
        <f t="shared" si="7"/>
        <v>30.218795453135449</v>
      </c>
      <c r="AK7" s="439">
        <v>179620</v>
      </c>
      <c r="AL7" s="444">
        <f t="shared" si="18"/>
        <v>30.954662328441341</v>
      </c>
      <c r="AM7" s="439">
        <v>182187</v>
      </c>
      <c r="AN7" s="444">
        <f t="shared" si="8"/>
        <v>29.825356963948362</v>
      </c>
      <c r="AO7" s="439">
        <v>168219</v>
      </c>
      <c r="AP7" s="444">
        <f t="shared" si="9"/>
        <v>26.846441971474487</v>
      </c>
      <c r="AQ7" s="439">
        <v>183061</v>
      </c>
      <c r="AR7" s="444">
        <f t="shared" si="10"/>
        <v>28.480769440204867</v>
      </c>
      <c r="AS7" s="439">
        <v>187854</v>
      </c>
      <c r="AT7" s="444">
        <v>28.494416517763693</v>
      </c>
      <c r="AU7" s="439">
        <v>200196</v>
      </c>
      <c r="AV7" s="444">
        <v>29.599205152316237</v>
      </c>
      <c r="AW7" s="439">
        <v>207301</v>
      </c>
      <c r="AX7" s="444">
        <v>29.128113904005552</v>
      </c>
      <c r="AY7" s="439">
        <v>208334</v>
      </c>
      <c r="AZ7" s="444">
        <f t="shared" si="11"/>
        <v>41.545652876212962</v>
      </c>
      <c r="BA7" s="444">
        <v>218504</v>
      </c>
      <c r="BB7" s="444">
        <v>42.475550276717797</v>
      </c>
      <c r="BC7" s="439">
        <f>'1. Población_Afiliada_Regimen'!F19+'1. Población_Afiliada_Regimen'!H19+'1. Población_Afiliada_Regimen'!J19</f>
        <v>226246</v>
      </c>
      <c r="BD7" s="445">
        <f t="shared" si="12"/>
        <v>43.340485038887401</v>
      </c>
      <c r="BE7" s="412">
        <v>79487</v>
      </c>
      <c r="BF7" s="447">
        <f t="shared" si="19"/>
        <v>13.698497935436734</v>
      </c>
      <c r="BG7" s="439">
        <v>65340</v>
      </c>
      <c r="BH7" s="447">
        <f t="shared" si="20"/>
        <v>10.189707446840117</v>
      </c>
      <c r="BI7" s="439">
        <v>85262</v>
      </c>
      <c r="BJ7" s="447">
        <f t="shared" si="13"/>
        <v>13.245236933695239</v>
      </c>
      <c r="BK7" s="439">
        <v>96816</v>
      </c>
      <c r="BL7" s="447">
        <f t="shared" si="14"/>
        <v>16.145943884187133</v>
      </c>
      <c r="BM7" s="439">
        <v>87267</v>
      </c>
      <c r="BN7" s="447">
        <f t="shared" si="15"/>
        <v>13.46940426571328</v>
      </c>
      <c r="BO7" s="439">
        <v>107230</v>
      </c>
      <c r="BP7" s="447">
        <v>16.265058413447676</v>
      </c>
      <c r="BQ7" s="440">
        <v>131436</v>
      </c>
      <c r="BR7" s="447">
        <v>19.432961339886106</v>
      </c>
      <c r="BS7" s="440">
        <v>157059</v>
      </c>
      <c r="BT7" s="447">
        <v>21.003053308547152</v>
      </c>
      <c r="BU7" s="440">
        <v>5965</v>
      </c>
      <c r="BV7" s="447">
        <v>19.785102158673681</v>
      </c>
      <c r="BW7" s="439">
        <f>'1. Población_Afiliada_Regimen'!M19</f>
        <v>100</v>
      </c>
      <c r="BX7" s="444">
        <f t="shared" si="16"/>
        <v>-12.526850471304741</v>
      </c>
      <c r="BY7" s="439" t="e">
        <f>'1. Población_Afiliada_Regimen'!#REF!</f>
        <v>#REF!</v>
      </c>
      <c r="BZ7" s="446">
        <f t="shared" si="17"/>
        <v>-14.504233554269945</v>
      </c>
    </row>
    <row r="8" spans="1:78" s="136" customFormat="1" ht="15" hidden="1" outlineLevel="1">
      <c r="A8" s="437" t="s">
        <v>504</v>
      </c>
      <c r="B8" s="412">
        <v>179041</v>
      </c>
      <c r="C8" s="439">
        <v>180400</v>
      </c>
      <c r="D8" s="439">
        <v>181909</v>
      </c>
      <c r="E8" s="439">
        <v>183434</v>
      </c>
      <c r="F8" s="439">
        <v>184977</v>
      </c>
      <c r="G8" s="411">
        <v>186534</v>
      </c>
      <c r="H8" s="411">
        <v>188153</v>
      </c>
      <c r="I8" s="411">
        <v>189781</v>
      </c>
      <c r="J8" s="411">
        <v>196242</v>
      </c>
      <c r="K8" s="411">
        <v>199335</v>
      </c>
      <c r="L8" s="411">
        <f>'1. Población_Afiliada_Regimen'!C31</f>
        <v>202745</v>
      </c>
      <c r="M8" s="412">
        <v>119944</v>
      </c>
      <c r="N8" s="444">
        <f t="shared" si="0"/>
        <v>66.992476583575836</v>
      </c>
      <c r="O8" s="439">
        <v>123835</v>
      </c>
      <c r="P8" s="444">
        <f t="shared" si="1"/>
        <v>68.644678492239464</v>
      </c>
      <c r="Q8" s="439">
        <v>126607</v>
      </c>
      <c r="R8" s="444">
        <f t="shared" si="2"/>
        <v>69.599085256914179</v>
      </c>
      <c r="S8" s="439">
        <v>129739</v>
      </c>
      <c r="T8" s="444">
        <f t="shared" si="3"/>
        <v>70.727891230633361</v>
      </c>
      <c r="U8" s="439">
        <v>131650</v>
      </c>
      <c r="V8" s="444">
        <f t="shared" si="4"/>
        <v>71.171010449947829</v>
      </c>
      <c r="W8" s="439">
        <v>131454</v>
      </c>
      <c r="X8" s="444">
        <v>70.471871079803151</v>
      </c>
      <c r="Y8" s="439">
        <v>124796</v>
      </c>
      <c r="Z8" s="444">
        <v>66.326872279474685</v>
      </c>
      <c r="AA8" s="439">
        <v>130507</v>
      </c>
      <c r="AB8" s="444">
        <v>68.189394374807335</v>
      </c>
      <c r="AC8" s="439">
        <v>130104</v>
      </c>
      <c r="AD8" s="444">
        <f t="shared" si="5"/>
        <v>66.297734429938544</v>
      </c>
      <c r="AE8" s="439">
        <v>129469</v>
      </c>
      <c r="AF8" s="444">
        <v>64.950460280432438</v>
      </c>
      <c r="AG8" s="439">
        <f>'1. Población_Afiliada_Regimen'!D31</f>
        <v>132444</v>
      </c>
      <c r="AH8" s="445">
        <f t="shared" si="6"/>
        <v>65.325408764704434</v>
      </c>
      <c r="AI8" s="412">
        <v>33522</v>
      </c>
      <c r="AJ8" s="444">
        <f t="shared" si="7"/>
        <v>18.723085773649611</v>
      </c>
      <c r="AK8" s="439">
        <v>39566</v>
      </c>
      <c r="AL8" s="444">
        <f t="shared" si="18"/>
        <v>22.098848867019285</v>
      </c>
      <c r="AM8" s="439">
        <v>41912</v>
      </c>
      <c r="AN8" s="444">
        <f t="shared" si="8"/>
        <v>23.040091474308582</v>
      </c>
      <c r="AO8" s="439">
        <v>35890</v>
      </c>
      <c r="AP8" s="444">
        <f t="shared" si="9"/>
        <v>19.565620332108551</v>
      </c>
      <c r="AQ8" s="439">
        <v>38961</v>
      </c>
      <c r="AR8" s="444">
        <f t="shared" si="10"/>
        <v>21.062618595825427</v>
      </c>
      <c r="AS8" s="439">
        <v>38850</v>
      </c>
      <c r="AT8" s="444">
        <v>20.827302261249962</v>
      </c>
      <c r="AU8" s="439">
        <v>43704</v>
      </c>
      <c r="AV8" s="444">
        <v>23.227904949695194</v>
      </c>
      <c r="AW8" s="439">
        <v>41959</v>
      </c>
      <c r="AX8" s="444">
        <v>21.923412526320739</v>
      </c>
      <c r="AY8" s="439">
        <v>42698</v>
      </c>
      <c r="AZ8" s="444">
        <f t="shared" si="11"/>
        <v>21.75782961853222</v>
      </c>
      <c r="BA8" s="444">
        <v>43101</v>
      </c>
      <c r="BB8" s="444">
        <v>21.622394461584772</v>
      </c>
      <c r="BC8" s="439">
        <f>'1. Población_Afiliada_Regimen'!F31+'1. Población_Afiliada_Regimen'!H31+'1. Población_Afiliada_Regimen'!J31</f>
        <v>45344</v>
      </c>
      <c r="BD8" s="445">
        <f t="shared" si="12"/>
        <v>22.365039828355819</v>
      </c>
      <c r="BE8" s="412">
        <v>145519</v>
      </c>
      <c r="BF8" s="447">
        <f t="shared" si="19"/>
        <v>14.284437642774549</v>
      </c>
      <c r="BG8" s="439">
        <v>16999</v>
      </c>
      <c r="BH8" s="447">
        <f t="shared" si="20"/>
        <v>9.2564726407412508</v>
      </c>
      <c r="BI8" s="439">
        <v>15399</v>
      </c>
      <c r="BJ8" s="447">
        <f t="shared" si="13"/>
        <v>7.3608232687772386</v>
      </c>
      <c r="BK8" s="439">
        <v>15808</v>
      </c>
      <c r="BL8" s="447">
        <f t="shared" si="14"/>
        <v>9.7064884372580877</v>
      </c>
      <c r="BM8" s="439">
        <v>14594</v>
      </c>
      <c r="BN8" s="447">
        <f t="shared" si="15"/>
        <v>7.7663709542267441</v>
      </c>
      <c r="BO8" s="439">
        <v>16230</v>
      </c>
      <c r="BP8" s="447">
        <v>8.7008266589468803</v>
      </c>
      <c r="BQ8" s="440">
        <v>19653</v>
      </c>
      <c r="BR8" s="447">
        <v>10.445222770830128</v>
      </c>
      <c r="BS8" s="440">
        <v>20033</v>
      </c>
      <c r="BT8" s="447">
        <v>9.8871930988719328</v>
      </c>
      <c r="BU8" s="440">
        <v>1091</v>
      </c>
      <c r="BV8" s="447">
        <v>9.7116344199509825</v>
      </c>
      <c r="BW8" s="439">
        <f>'1. Población_Afiliada_Regimen'!M31</f>
        <v>87.690448593060253</v>
      </c>
      <c r="BX8" s="444">
        <f t="shared" si="16"/>
        <v>13.427145257982787</v>
      </c>
      <c r="BY8" s="439" t="e">
        <f>'1. Población_Afiliada_Regimen'!#REF!</f>
        <v>#REF!</v>
      </c>
      <c r="BZ8" s="446">
        <f t="shared" si="17"/>
        <v>12.309551406939747</v>
      </c>
    </row>
    <row r="9" spans="1:78" s="136" customFormat="1" ht="15" hidden="1" outlineLevel="1">
      <c r="A9" s="437" t="s">
        <v>505</v>
      </c>
      <c r="B9" s="412">
        <v>192303</v>
      </c>
      <c r="C9" s="439">
        <v>200226</v>
      </c>
      <c r="D9" s="439">
        <v>200171</v>
      </c>
      <c r="E9" s="439">
        <v>200104</v>
      </c>
      <c r="F9" s="439">
        <v>200027</v>
      </c>
      <c r="G9" s="411">
        <v>199924</v>
      </c>
      <c r="H9" s="411">
        <v>199882</v>
      </c>
      <c r="I9" s="411">
        <v>199816</v>
      </c>
      <c r="J9" s="411">
        <v>208704</v>
      </c>
      <c r="K9" s="411">
        <v>210371</v>
      </c>
      <c r="L9" s="411">
        <f>'1. Población_Afiliada_Regimen'!C42</f>
        <v>214806</v>
      </c>
      <c r="M9" s="412">
        <v>146386</v>
      </c>
      <c r="N9" s="444">
        <f t="shared" si="0"/>
        <v>76.122577390888338</v>
      </c>
      <c r="O9" s="439">
        <v>149716</v>
      </c>
      <c r="P9" s="444">
        <f t="shared" si="1"/>
        <v>74.77350593828973</v>
      </c>
      <c r="Q9" s="439">
        <v>150139</v>
      </c>
      <c r="R9" s="444">
        <f t="shared" si="2"/>
        <v>75.005370408300891</v>
      </c>
      <c r="S9" s="439">
        <v>150585</v>
      </c>
      <c r="T9" s="444">
        <f t="shared" si="3"/>
        <v>75.253368248510782</v>
      </c>
      <c r="U9" s="439">
        <v>149216</v>
      </c>
      <c r="V9" s="444">
        <f t="shared" si="4"/>
        <v>74.597929279547259</v>
      </c>
      <c r="W9" s="439">
        <v>148868</v>
      </c>
      <c r="X9" s="444">
        <v>74.462295672355495</v>
      </c>
      <c r="Y9" s="439">
        <v>143993</v>
      </c>
      <c r="Z9" s="444">
        <v>72.039003011776941</v>
      </c>
      <c r="AA9" s="439">
        <v>146674</v>
      </c>
      <c r="AB9" s="444">
        <v>73.438712616974513</v>
      </c>
      <c r="AC9" s="439">
        <v>145325</v>
      </c>
      <c r="AD9" s="444">
        <f t="shared" si="5"/>
        <v>69.632110548911371</v>
      </c>
      <c r="AE9" s="439">
        <v>142864</v>
      </c>
      <c r="AF9" s="444">
        <v>67.910500972092152</v>
      </c>
      <c r="AG9" s="439">
        <f>'1. Población_Afiliada_Regimen'!D42</f>
        <v>145061</v>
      </c>
      <c r="AH9" s="445">
        <f t="shared" si="6"/>
        <v>67.531167658259079</v>
      </c>
      <c r="AI9" s="412">
        <v>27814</v>
      </c>
      <c r="AJ9" s="444">
        <f t="shared" si="7"/>
        <v>14.463632912643067</v>
      </c>
      <c r="AK9" s="439">
        <v>31365</v>
      </c>
      <c r="AL9" s="444">
        <f t="shared" si="18"/>
        <v>16.31019796883044</v>
      </c>
      <c r="AM9" s="439">
        <v>33593</v>
      </c>
      <c r="AN9" s="444">
        <f t="shared" si="8"/>
        <v>16.782151260672126</v>
      </c>
      <c r="AO9" s="439">
        <v>31685</v>
      </c>
      <c r="AP9" s="444">
        <f t="shared" si="9"/>
        <v>15.834266181585576</v>
      </c>
      <c r="AQ9" s="439">
        <v>37906</v>
      </c>
      <c r="AR9" s="444">
        <f t="shared" si="10"/>
        <v>18.9504416903718</v>
      </c>
      <c r="AS9" s="439">
        <v>40764</v>
      </c>
      <c r="AT9" s="444">
        <v>20.389748104279626</v>
      </c>
      <c r="AU9" s="439">
        <v>46516</v>
      </c>
      <c r="AV9" s="444">
        <v>23.271730320889326</v>
      </c>
      <c r="AW9" s="439">
        <v>39800</v>
      </c>
      <c r="AX9" s="444">
        <v>19.927599725619984</v>
      </c>
      <c r="AY9" s="439">
        <v>39910</v>
      </c>
      <c r="AZ9" s="444">
        <f t="shared" si="11"/>
        <v>19.122776755596444</v>
      </c>
      <c r="BA9" s="444">
        <v>41789</v>
      </c>
      <c r="BB9" s="444">
        <v>19.86442998322012</v>
      </c>
      <c r="BC9" s="439">
        <f>'1. Población_Afiliada_Regimen'!F42+'1. Población_Afiliada_Regimen'!H42+'1. Población_Afiliada_Regimen'!J42</f>
        <v>43290</v>
      </c>
      <c r="BD9" s="445">
        <f t="shared" si="12"/>
        <v>20.153068350046087</v>
      </c>
      <c r="BE9" s="412">
        <v>164489</v>
      </c>
      <c r="BF9" s="447">
        <f t="shared" si="19"/>
        <v>9.4137896964685979</v>
      </c>
      <c r="BG9" s="439">
        <v>19145</v>
      </c>
      <c r="BH9" s="447">
        <f t="shared" si="20"/>
        <v>8.9162960928798327</v>
      </c>
      <c r="BI9" s="439">
        <v>19360</v>
      </c>
      <c r="BJ9" s="447">
        <f t="shared" si="13"/>
        <v>8.2124783310269862</v>
      </c>
      <c r="BK9" s="439">
        <v>14921</v>
      </c>
      <c r="BL9" s="447">
        <f t="shared" si="14"/>
        <v>8.9123655699036419</v>
      </c>
      <c r="BM9" s="439">
        <v>13014</v>
      </c>
      <c r="BN9" s="447">
        <f t="shared" si="15"/>
        <v>6.4516290300809374</v>
      </c>
      <c r="BO9" s="439">
        <v>10292</v>
      </c>
      <c r="BP9" s="447">
        <v>5.1479562233648721</v>
      </c>
      <c r="BQ9" s="440">
        <v>9373</v>
      </c>
      <c r="BR9" s="447">
        <v>4.689266667333726</v>
      </c>
      <c r="BS9" s="440">
        <v>14546</v>
      </c>
      <c r="BT9" s="447">
        <v>6.6336876574055026</v>
      </c>
      <c r="BU9" s="440">
        <v>822</v>
      </c>
      <c r="BV9" s="447">
        <v>7.2540468548940282</v>
      </c>
      <c r="BW9" s="439">
        <f>'1. Población_Afiliada_Regimen'!M42</f>
        <v>87.684236008305163</v>
      </c>
      <c r="BX9" s="444">
        <f t="shared" si="16"/>
        <v>12.225069044687729</v>
      </c>
      <c r="BY9" s="439" t="e">
        <f>'1. Población_Afiliada_Regimen'!#REF!</f>
        <v>#REF!</v>
      </c>
      <c r="BZ9" s="446">
        <f t="shared" si="17"/>
        <v>12.315763991694837</v>
      </c>
    </row>
    <row r="10" spans="1:78" s="136" customFormat="1" ht="15" hidden="1" outlineLevel="1">
      <c r="A10" s="437" t="s">
        <v>506</v>
      </c>
      <c r="B10" s="412">
        <v>248095</v>
      </c>
      <c r="C10" s="439">
        <v>250149</v>
      </c>
      <c r="D10" s="439">
        <v>252325</v>
      </c>
      <c r="E10" s="439">
        <v>254562</v>
      </c>
      <c r="F10" s="439">
        <v>256786</v>
      </c>
      <c r="G10" s="411">
        <v>259057</v>
      </c>
      <c r="H10" s="411">
        <v>261411</v>
      </c>
      <c r="I10" s="411">
        <v>263742</v>
      </c>
      <c r="J10" s="411">
        <v>241565</v>
      </c>
      <c r="K10" s="411">
        <v>244995</v>
      </c>
      <c r="L10" s="411">
        <f>'1. Población_Afiliada_Regimen'!C62</f>
        <v>249389</v>
      </c>
      <c r="M10" s="412">
        <v>145113</v>
      </c>
      <c r="N10" s="444">
        <f t="shared" si="0"/>
        <v>58.490900663052457</v>
      </c>
      <c r="O10" s="439">
        <v>149319</v>
      </c>
      <c r="P10" s="444">
        <f t="shared" si="1"/>
        <v>59.692023553961839</v>
      </c>
      <c r="Q10" s="439">
        <v>150047</v>
      </c>
      <c r="R10" s="444">
        <f t="shared" si="2"/>
        <v>59.465768354304963</v>
      </c>
      <c r="S10" s="439">
        <v>149256</v>
      </c>
      <c r="T10" s="444">
        <f t="shared" si="3"/>
        <v>58.632474603436492</v>
      </c>
      <c r="U10" s="439">
        <v>148027</v>
      </c>
      <c r="V10" s="444">
        <f t="shared" si="4"/>
        <v>57.646055470313804</v>
      </c>
      <c r="W10" s="439">
        <v>145082</v>
      </c>
      <c r="X10" s="444">
        <v>56.003891035563605</v>
      </c>
      <c r="Y10" s="439">
        <v>136603</v>
      </c>
      <c r="Z10" s="444">
        <v>52.256025951471052</v>
      </c>
      <c r="AA10" s="439">
        <v>140231</v>
      </c>
      <c r="AB10" s="444">
        <v>52.689501251192951</v>
      </c>
      <c r="AC10" s="439">
        <v>138105</v>
      </c>
      <c r="AD10" s="444">
        <f t="shared" si="5"/>
        <v>57.170947778030758</v>
      </c>
      <c r="AE10" s="439">
        <v>133773</v>
      </c>
      <c r="AF10" s="444">
        <v>54.60233882324129</v>
      </c>
      <c r="AG10" s="439">
        <f>'1. Población_Afiliada_Regimen'!D62</f>
        <v>136375</v>
      </c>
      <c r="AH10" s="445">
        <f t="shared" si="6"/>
        <v>54.683646832859509</v>
      </c>
      <c r="AI10" s="412">
        <v>68274</v>
      </c>
      <c r="AJ10" s="444">
        <f t="shared" si="7"/>
        <v>27.519297043471251</v>
      </c>
      <c r="AK10" s="439">
        <v>72471</v>
      </c>
      <c r="AL10" s="444">
        <f t="shared" si="18"/>
        <v>29.210987726475746</v>
      </c>
      <c r="AM10" s="439">
        <v>74190</v>
      </c>
      <c r="AN10" s="444">
        <f t="shared" si="8"/>
        <v>29.402556227088084</v>
      </c>
      <c r="AO10" s="439">
        <v>72904</v>
      </c>
      <c r="AP10" s="444">
        <f t="shared" si="9"/>
        <v>28.638995608142615</v>
      </c>
      <c r="AQ10" s="439">
        <v>79854</v>
      </c>
      <c r="AR10" s="444">
        <f t="shared" si="10"/>
        <v>31.097489738537149</v>
      </c>
      <c r="AS10" s="439">
        <v>82181</v>
      </c>
      <c r="AT10" s="444">
        <v>31.723134290908948</v>
      </c>
      <c r="AU10" s="439">
        <v>88732</v>
      </c>
      <c r="AV10" s="444">
        <v>33.943483633052935</v>
      </c>
      <c r="AW10" s="439">
        <v>87411</v>
      </c>
      <c r="AX10" s="444">
        <v>32.843251448453103</v>
      </c>
      <c r="AY10" s="439">
        <v>87920</v>
      </c>
      <c r="AZ10" s="444">
        <f t="shared" si="11"/>
        <v>36.396001076314867</v>
      </c>
      <c r="BA10" s="444">
        <v>91076</v>
      </c>
      <c r="BB10" s="444">
        <v>37.174636217065654</v>
      </c>
      <c r="BC10" s="439">
        <f>'1. Población_Afiliada_Regimen'!F62+'1. Población_Afiliada_Regimen'!H62+'1. Población_Afiliada_Regimen'!J62</f>
        <v>93995</v>
      </c>
      <c r="BD10" s="445">
        <f t="shared" si="12"/>
        <v>37.690114640180603</v>
      </c>
      <c r="BE10" s="412">
        <v>179821</v>
      </c>
      <c r="BF10" s="447">
        <f t="shared" si="19"/>
        <v>13.989802293476288</v>
      </c>
      <c r="BG10" s="439">
        <v>28359</v>
      </c>
      <c r="BH10" s="447">
        <f t="shared" si="20"/>
        <v>11.096988719562418</v>
      </c>
      <c r="BI10" s="439">
        <v>30932</v>
      </c>
      <c r="BJ10" s="447">
        <f t="shared" si="13"/>
        <v>11.13167541860696</v>
      </c>
      <c r="BK10" s="439">
        <v>29573</v>
      </c>
      <c r="BL10" s="447">
        <f t="shared" si="14"/>
        <v>12.7285297884209</v>
      </c>
      <c r="BM10" s="439">
        <v>29304</v>
      </c>
      <c r="BN10" s="447">
        <f t="shared" si="15"/>
        <v>11.256454791149054</v>
      </c>
      <c r="BO10" s="439">
        <v>31794</v>
      </c>
      <c r="BP10" s="447">
        <v>12.272974673527443</v>
      </c>
      <c r="BQ10" s="440">
        <v>36076</v>
      </c>
      <c r="BR10" s="447">
        <v>13.80049041547602</v>
      </c>
      <c r="BS10" s="440">
        <v>40115</v>
      </c>
      <c r="BT10" s="447">
        <v>14.467247300353947</v>
      </c>
      <c r="BU10" s="440">
        <v>1197</v>
      </c>
      <c r="BV10" s="447">
        <v>15.074808563720666</v>
      </c>
      <c r="BW10" s="439">
        <f>'1. Población_Afiliada_Regimen'!M62</f>
        <v>92.373761473040105</v>
      </c>
      <c r="BX10" s="444">
        <f t="shared" si="16"/>
        <v>8.2230249596930491</v>
      </c>
      <c r="BY10" s="439" t="e">
        <f>'1. Población_Afiliada_Regimen'!#REF!</f>
        <v>#REF!</v>
      </c>
      <c r="BZ10" s="446">
        <f t="shared" si="17"/>
        <v>7.6262385269598951</v>
      </c>
    </row>
    <row r="11" spans="1:78" s="136" customFormat="1" ht="15" hidden="1" outlineLevel="1">
      <c r="A11" s="437" t="s">
        <v>507</v>
      </c>
      <c r="B11" s="412">
        <v>561190</v>
      </c>
      <c r="C11" s="439">
        <v>565311</v>
      </c>
      <c r="D11" s="439">
        <v>569591</v>
      </c>
      <c r="E11" s="439">
        <v>573885</v>
      </c>
      <c r="F11" s="439">
        <v>578114</v>
      </c>
      <c r="G11" s="411">
        <v>582352</v>
      </c>
      <c r="H11" s="411">
        <v>586659</v>
      </c>
      <c r="I11" s="411">
        <v>590858</v>
      </c>
      <c r="J11" s="411">
        <v>671585</v>
      </c>
      <c r="K11" s="411">
        <v>683968</v>
      </c>
      <c r="L11" s="411">
        <f>'1. Población_Afiliada_Regimen'!C80</f>
        <v>696172</v>
      </c>
      <c r="M11" s="412">
        <v>235145</v>
      </c>
      <c r="N11" s="444">
        <f t="shared" si="0"/>
        <v>41.901138651793509</v>
      </c>
      <c r="O11" s="439">
        <v>240543</v>
      </c>
      <c r="P11" s="444">
        <f t="shared" si="1"/>
        <v>42.550560664837583</v>
      </c>
      <c r="Q11" s="439">
        <v>243632</v>
      </c>
      <c r="R11" s="444">
        <f t="shared" si="2"/>
        <v>42.773147749876664</v>
      </c>
      <c r="S11" s="439">
        <v>245765</v>
      </c>
      <c r="T11" s="444">
        <f t="shared" si="3"/>
        <v>42.824781968512852</v>
      </c>
      <c r="U11" s="439">
        <v>241740</v>
      </c>
      <c r="V11" s="444">
        <f t="shared" si="4"/>
        <v>41.815282106989279</v>
      </c>
      <c r="W11" s="439">
        <v>238718</v>
      </c>
      <c r="X11" s="444">
        <v>40.992046047751188</v>
      </c>
      <c r="Y11" s="439">
        <v>226476</v>
      </c>
      <c r="Z11" s="444">
        <v>38.604368125265275</v>
      </c>
      <c r="AA11" s="439">
        <v>237393</v>
      </c>
      <c r="AB11" s="444">
        <v>39.895971631682436</v>
      </c>
      <c r="AC11" s="439">
        <v>238550</v>
      </c>
      <c r="AD11" s="444">
        <f t="shared" si="5"/>
        <v>35.520447895649845</v>
      </c>
      <c r="AE11" s="439">
        <v>236118</v>
      </c>
      <c r="AF11" s="444">
        <v>34.521790493122481</v>
      </c>
      <c r="AG11" s="439">
        <f>'1. Población_Afiliada_Regimen'!D80</f>
        <v>247032</v>
      </c>
      <c r="AH11" s="445">
        <f t="shared" si="6"/>
        <v>35.484334331171027</v>
      </c>
      <c r="AI11" s="412">
        <v>242305</v>
      </c>
      <c r="AJ11" s="444">
        <f t="shared" si="7"/>
        <v>43.176998877385557</v>
      </c>
      <c r="AK11" s="439">
        <v>258370</v>
      </c>
      <c r="AL11" s="444">
        <f t="shared" si="18"/>
        <v>46.039665710365476</v>
      </c>
      <c r="AM11" s="439">
        <v>269994</v>
      </c>
      <c r="AN11" s="444">
        <f t="shared" si="8"/>
        <v>47.401380990921552</v>
      </c>
      <c r="AO11" s="439">
        <v>267536</v>
      </c>
      <c r="AP11" s="444">
        <f t="shared" si="9"/>
        <v>46.618399156625458</v>
      </c>
      <c r="AQ11" s="439">
        <v>296270</v>
      </c>
      <c r="AR11" s="444">
        <f t="shared" si="10"/>
        <v>51.247677793653153</v>
      </c>
      <c r="AS11" s="439">
        <v>312698</v>
      </c>
      <c r="AT11" s="444">
        <v>53.695702942550206</v>
      </c>
      <c r="AU11" s="439">
        <v>335505</v>
      </c>
      <c r="AV11" s="444">
        <v>57.189099630279259</v>
      </c>
      <c r="AW11" s="439">
        <v>347279</v>
      </c>
      <c r="AX11" s="444">
        <v>58.363275801220105</v>
      </c>
      <c r="AY11" s="439">
        <v>356328</v>
      </c>
      <c r="AZ11" s="444">
        <f t="shared" si="11"/>
        <v>53.057766328908471</v>
      </c>
      <c r="BA11" s="444">
        <v>379794</v>
      </c>
      <c r="BB11" s="444">
        <v>55.528036399363714</v>
      </c>
      <c r="BC11" s="439">
        <f>'1. Población_Afiliada_Regimen'!F80+'1. Población_Afiliada_Regimen'!H80+'1. Población_Afiliada_Regimen'!J80</f>
        <v>395913</v>
      </c>
      <c r="BD11" s="445">
        <f t="shared" si="12"/>
        <v>56.86999764426033</v>
      </c>
      <c r="BE11" s="412">
        <v>318885</v>
      </c>
      <c r="BF11" s="447">
        <f t="shared" si="19"/>
        <v>14.92186247082094</v>
      </c>
      <c r="BG11" s="439">
        <v>66398</v>
      </c>
      <c r="BH11" s="447">
        <f t="shared" si="20"/>
        <v>11.409773624796941</v>
      </c>
      <c r="BI11" s="439">
        <v>62424</v>
      </c>
      <c r="BJ11" s="447">
        <f t="shared" si="13"/>
        <v>9.8254712592017768</v>
      </c>
      <c r="BK11" s="439">
        <v>54184</v>
      </c>
      <c r="BL11" s="447">
        <f t="shared" si="14"/>
        <v>10.55681887486169</v>
      </c>
      <c r="BM11" s="439">
        <v>40502</v>
      </c>
      <c r="BN11" s="447">
        <f t="shared" si="15"/>
        <v>6.9370400993575743</v>
      </c>
      <c r="BO11" s="439">
        <v>30936</v>
      </c>
      <c r="BP11" s="447">
        <v>5.3122510096985991</v>
      </c>
      <c r="BQ11" s="440">
        <v>24678</v>
      </c>
      <c r="BR11" s="447">
        <v>4.2065322444554738</v>
      </c>
      <c r="BS11" s="440">
        <v>15118</v>
      </c>
      <c r="BT11" s="447">
        <v>1.7407525670974593</v>
      </c>
      <c r="BU11" s="440">
        <v>1016</v>
      </c>
      <c r="BV11" s="447">
        <v>2.5544930507706454E-2</v>
      </c>
      <c r="BW11" s="439">
        <f>'1. Población_Afiliada_Regimen'!M80</f>
        <v>92.354331975431364</v>
      </c>
      <c r="BX11" s="444">
        <f t="shared" si="16"/>
        <v>9.9501731075138053</v>
      </c>
      <c r="BY11" s="439" t="e">
        <f>'1. Población_Afiliada_Regimen'!#REF!</f>
        <v>#REF!</v>
      </c>
      <c r="BZ11" s="446">
        <f t="shared" si="17"/>
        <v>7.6456680245686357</v>
      </c>
    </row>
    <row r="12" spans="1:78" s="136" customFormat="1" ht="15" hidden="1" outlineLevel="1">
      <c r="A12" s="437" t="s">
        <v>508</v>
      </c>
      <c r="B12" s="412">
        <v>383683</v>
      </c>
      <c r="C12" s="439">
        <v>375783</v>
      </c>
      <c r="D12" s="439">
        <v>376099</v>
      </c>
      <c r="E12" s="439">
        <v>376422</v>
      </c>
      <c r="F12" s="439">
        <v>376697</v>
      </c>
      <c r="G12" s="411">
        <v>376968</v>
      </c>
      <c r="H12" s="411">
        <v>377236</v>
      </c>
      <c r="I12" s="411">
        <v>377482</v>
      </c>
      <c r="J12" s="411">
        <v>365422</v>
      </c>
      <c r="K12" s="411">
        <v>367467</v>
      </c>
      <c r="L12" s="411">
        <f>'1. Población_Afiliada_Regimen'!C104</f>
        <v>375486</v>
      </c>
      <c r="M12" s="412">
        <v>221768</v>
      </c>
      <c r="N12" s="444">
        <f t="shared" si="0"/>
        <v>57.799798270968481</v>
      </c>
      <c r="O12" s="439">
        <v>228525</v>
      </c>
      <c r="P12" s="444">
        <f t="shared" si="1"/>
        <v>60.813022409209573</v>
      </c>
      <c r="Q12" s="439">
        <v>230697</v>
      </c>
      <c r="R12" s="444">
        <f t="shared" si="2"/>
        <v>61.339434563771775</v>
      </c>
      <c r="S12" s="439">
        <v>232239</v>
      </c>
      <c r="T12" s="444">
        <f t="shared" si="3"/>
        <v>61.696447072700323</v>
      </c>
      <c r="U12" s="439">
        <v>229684</v>
      </c>
      <c r="V12" s="444">
        <f t="shared" si="4"/>
        <v>60.973142870795357</v>
      </c>
      <c r="W12" s="439">
        <v>226573</v>
      </c>
      <c r="X12" s="444">
        <v>60.104040661276294</v>
      </c>
      <c r="Y12" s="439">
        <v>214036</v>
      </c>
      <c r="Z12" s="444">
        <v>56.737957140887929</v>
      </c>
      <c r="AA12" s="439">
        <v>217168</v>
      </c>
      <c r="AB12" s="444">
        <v>57.503422381447912</v>
      </c>
      <c r="AC12" s="439">
        <v>214757</v>
      </c>
      <c r="AD12" s="444">
        <f t="shared" si="5"/>
        <v>58.769586943314856</v>
      </c>
      <c r="AE12" s="439">
        <v>210677</v>
      </c>
      <c r="AF12" s="444">
        <v>57.332223029550953</v>
      </c>
      <c r="AG12" s="439">
        <f>'1. Población_Afiliada_Regimen'!D104</f>
        <v>213157</v>
      </c>
      <c r="AH12" s="445">
        <f t="shared" si="6"/>
        <v>56.768294956403167</v>
      </c>
      <c r="AI12" s="412">
        <v>78581</v>
      </c>
      <c r="AJ12" s="444">
        <f t="shared" si="7"/>
        <v>20.480709335571294</v>
      </c>
      <c r="AK12" s="439">
        <v>85003</v>
      </c>
      <c r="AL12" s="444">
        <f t="shared" si="18"/>
        <v>22.154486907160337</v>
      </c>
      <c r="AM12" s="439">
        <v>86873</v>
      </c>
      <c r="AN12" s="444">
        <f t="shared" si="8"/>
        <v>23.098439506619268</v>
      </c>
      <c r="AO12" s="439">
        <v>81944</v>
      </c>
      <c r="AP12" s="444">
        <f t="shared" si="9"/>
        <v>21.769184585385553</v>
      </c>
      <c r="AQ12" s="439">
        <v>87403</v>
      </c>
      <c r="AR12" s="444">
        <f t="shared" si="10"/>
        <v>23.202467765870182</v>
      </c>
      <c r="AS12" s="439">
        <v>89687</v>
      </c>
      <c r="AT12" s="444">
        <v>23.791674624901848</v>
      </c>
      <c r="AU12" s="439">
        <v>95997</v>
      </c>
      <c r="AV12" s="444">
        <v>25.447465247219249</v>
      </c>
      <c r="AW12" s="439">
        <v>94159</v>
      </c>
      <c r="AX12" s="444">
        <v>24.932148143440809</v>
      </c>
      <c r="AY12" s="439">
        <v>93351</v>
      </c>
      <c r="AZ12" s="444">
        <f t="shared" si="11"/>
        <v>25.546080969399764</v>
      </c>
      <c r="BA12" s="444">
        <v>94657</v>
      </c>
      <c r="BB12" s="444">
        <v>25.759319884506638</v>
      </c>
      <c r="BC12" s="439">
        <f>'1. Población_Afiliada_Regimen'!F104+'1. Población_Afiliada_Regimen'!H104+'1. Población_Afiliada_Regimen'!J104</f>
        <v>96311</v>
      </c>
      <c r="BD12" s="445">
        <f t="shared" si="12"/>
        <v>25.649691333365293</v>
      </c>
      <c r="BE12" s="412">
        <v>305102</v>
      </c>
      <c r="BF12" s="447">
        <f t="shared" si="19"/>
        <v>21.719492393460229</v>
      </c>
      <c r="BG12" s="439">
        <v>62255</v>
      </c>
      <c r="BH12" s="447">
        <f t="shared" si="20"/>
        <v>17.032490683630087</v>
      </c>
      <c r="BI12" s="439">
        <v>63046</v>
      </c>
      <c r="BJ12" s="447">
        <f t="shared" si="13"/>
        <v>15.562125929608953</v>
      </c>
      <c r="BK12" s="439">
        <v>57748</v>
      </c>
      <c r="BL12" s="447">
        <f t="shared" si="14"/>
        <v>16.534368341914131</v>
      </c>
      <c r="BM12" s="439">
        <v>60731</v>
      </c>
      <c r="BN12" s="447">
        <f t="shared" si="15"/>
        <v>15.824389363334461</v>
      </c>
      <c r="BO12" s="439">
        <v>60708</v>
      </c>
      <c r="BP12" s="447">
        <v>16.104284713821855</v>
      </c>
      <c r="BQ12" s="440">
        <v>67203</v>
      </c>
      <c r="BR12" s="447">
        <v>17.814577611892815</v>
      </c>
      <c r="BS12" s="440">
        <v>69000</v>
      </c>
      <c r="BT12" s="447">
        <v>17.564429475111282</v>
      </c>
      <c r="BU12" s="440">
        <v>1197</v>
      </c>
      <c r="BV12" s="447">
        <v>18.416781187361153</v>
      </c>
      <c r="BW12" s="439">
        <f>'1. Población_Afiliada_Regimen'!M104</f>
        <v>82.417986289768464</v>
      </c>
      <c r="BX12" s="444">
        <f t="shared" si="16"/>
        <v>16.908457085942416</v>
      </c>
      <c r="BY12" s="439" t="e">
        <f>'1. Población_Afiliada_Regimen'!#REF!</f>
        <v>#REF!</v>
      </c>
      <c r="BZ12" s="446">
        <f t="shared" si="17"/>
        <v>17.582013710231536</v>
      </c>
    </row>
    <row r="13" spans="1:78" s="136" customFormat="1" ht="30.75" hidden="1" outlineLevel="1" thickBot="1">
      <c r="A13" s="461" t="s">
        <v>509</v>
      </c>
      <c r="B13" s="413">
        <v>3544125</v>
      </c>
      <c r="C13" s="442">
        <v>3591963</v>
      </c>
      <c r="D13" s="442">
        <v>3638869</v>
      </c>
      <c r="E13" s="442">
        <v>3685382</v>
      </c>
      <c r="F13" s="442">
        <v>3731447</v>
      </c>
      <c r="G13" s="443">
        <v>3777009</v>
      </c>
      <c r="H13" s="443">
        <v>3821890</v>
      </c>
      <c r="I13" s="443">
        <v>3866165</v>
      </c>
      <c r="J13" s="443">
        <v>3870058</v>
      </c>
      <c r="K13" s="443">
        <v>3969222</v>
      </c>
      <c r="L13" s="443">
        <f>'1. Población_Afiliada_Regimen'!C128</f>
        <v>4023130</v>
      </c>
      <c r="M13" s="413">
        <v>880356</v>
      </c>
      <c r="N13" s="448">
        <f t="shared" si="0"/>
        <v>24.8398687969527</v>
      </c>
      <c r="O13" s="442">
        <v>827642</v>
      </c>
      <c r="P13" s="448">
        <f t="shared" si="1"/>
        <v>23.041495694693957</v>
      </c>
      <c r="Q13" s="442">
        <v>841036</v>
      </c>
      <c r="R13" s="448">
        <f t="shared" si="2"/>
        <v>23.112566019826488</v>
      </c>
      <c r="S13" s="442">
        <v>842228</v>
      </c>
      <c r="T13" s="448">
        <f t="shared" si="3"/>
        <v>22.853207618640347</v>
      </c>
      <c r="U13" s="442">
        <v>855163</v>
      </c>
      <c r="V13" s="448">
        <f t="shared" si="4"/>
        <v>22.917731378738594</v>
      </c>
      <c r="W13" s="442">
        <v>857524</v>
      </c>
      <c r="X13" s="448">
        <v>22.703784926114817</v>
      </c>
      <c r="Y13" s="442">
        <v>779169</v>
      </c>
      <c r="Z13" s="448">
        <v>20.387007475359052</v>
      </c>
      <c r="AA13" s="442">
        <v>827836</v>
      </c>
      <c r="AB13" s="448">
        <v>21.173743755641375</v>
      </c>
      <c r="AC13" s="442">
        <v>826277</v>
      </c>
      <c r="AD13" s="448">
        <f t="shared" si="5"/>
        <v>21.35050689162798</v>
      </c>
      <c r="AE13" s="442">
        <v>800149</v>
      </c>
      <c r="AF13" s="448">
        <v>20.158837172624761</v>
      </c>
      <c r="AG13" s="442">
        <f>'1. Población_Afiliada_Regimen'!D128</f>
        <v>901425</v>
      </c>
      <c r="AH13" s="449">
        <f t="shared" si="6"/>
        <v>22.406061946792672</v>
      </c>
      <c r="AI13" s="413">
        <v>2318707</v>
      </c>
      <c r="AJ13" s="448">
        <f t="shared" si="7"/>
        <v>65.423962190949808</v>
      </c>
      <c r="AK13" s="442">
        <v>2455804</v>
      </c>
      <c r="AL13" s="448">
        <f t="shared" si="18"/>
        <v>69.2922512608895</v>
      </c>
      <c r="AM13" s="442">
        <v>2516122</v>
      </c>
      <c r="AN13" s="448">
        <f t="shared" si="8"/>
        <v>69.145715330779979</v>
      </c>
      <c r="AO13" s="442">
        <v>2492463</v>
      </c>
      <c r="AP13" s="448">
        <f t="shared" si="9"/>
        <v>67.631062397330865</v>
      </c>
      <c r="AQ13" s="442">
        <v>2661414</v>
      </c>
      <c r="AR13" s="448">
        <f t="shared" si="10"/>
        <v>71.323912680523122</v>
      </c>
      <c r="AS13" s="442">
        <v>2761315</v>
      </c>
      <c r="AT13" s="448">
        <v>73.108509934712899</v>
      </c>
      <c r="AU13" s="442">
        <v>2918607</v>
      </c>
      <c r="AV13" s="448">
        <v>76.365541656091622</v>
      </c>
      <c r="AW13" s="442">
        <v>2986938</v>
      </c>
      <c r="AX13" s="448">
        <v>76.397571289467891</v>
      </c>
      <c r="AY13" s="442">
        <v>3068666</v>
      </c>
      <c r="AZ13" s="448">
        <f t="shared" si="11"/>
        <v>79.292506727289364</v>
      </c>
      <c r="BA13" s="448">
        <v>3201894</v>
      </c>
      <c r="BB13" s="448">
        <v>80.668050313134415</v>
      </c>
      <c r="BC13" s="442">
        <f>'1. Población_Afiliada_Regimen'!F128+'1. Población_Afiliada_Regimen'!H128+'1. Población_Afiliada_Regimen'!J128</f>
        <v>3262260</v>
      </c>
      <c r="BD13" s="449">
        <f t="shared" si="12"/>
        <v>81.087610890028401</v>
      </c>
      <c r="BE13" s="413">
        <v>345059</v>
      </c>
      <c r="BF13" s="451">
        <f t="shared" si="19"/>
        <v>9.7361690120974913</v>
      </c>
      <c r="BG13" s="442">
        <v>308517</v>
      </c>
      <c r="BH13" s="451">
        <f t="shared" si="20"/>
        <v>7.6662530444165498</v>
      </c>
      <c r="BI13" s="442">
        <v>318777</v>
      </c>
      <c r="BJ13" s="451">
        <f t="shared" si="13"/>
        <v>7.7417186493935333</v>
      </c>
      <c r="BK13" s="442">
        <v>313265</v>
      </c>
      <c r="BL13" s="451">
        <f t="shared" si="14"/>
        <v>9.5157299840287806</v>
      </c>
      <c r="BM13" s="442">
        <v>224826</v>
      </c>
      <c r="BN13" s="451">
        <f t="shared" si="15"/>
        <v>5.7583559407382836</v>
      </c>
      <c r="BO13" s="442">
        <v>158170</v>
      </c>
      <c r="BP13" s="451">
        <v>4.1877051391722802</v>
      </c>
      <c r="BQ13" s="452">
        <v>124114</v>
      </c>
      <c r="BR13" s="451">
        <v>3.247450868549322</v>
      </c>
      <c r="BS13" s="452">
        <v>151700</v>
      </c>
      <c r="BT13" s="451">
        <v>2.4286849548907412</v>
      </c>
      <c r="BU13" s="452">
        <v>5757</v>
      </c>
      <c r="BV13" s="451">
        <v>0.37818477955889307</v>
      </c>
      <c r="BW13" s="442">
        <f>'1. Población_Afiliada_Regimen'!M128</f>
        <v>100</v>
      </c>
      <c r="BX13" s="448">
        <f t="shared" si="16"/>
        <v>-0.82688748575917259</v>
      </c>
      <c r="BY13" s="442" t="e">
        <f>'1. Población_Afiliada_Regimen'!#REF!</f>
        <v>#REF!</v>
      </c>
      <c r="BZ13" s="450">
        <f t="shared" si="17"/>
        <v>-3.4936728368210765</v>
      </c>
    </row>
    <row r="14" spans="1:78" collapsed="1"/>
    <row r="16" spans="1:78" ht="30" hidden="1">
      <c r="A16" s="464" t="s">
        <v>510</v>
      </c>
      <c r="B16" s="465" t="s">
        <v>511</v>
      </c>
      <c r="C16" s="466" t="s">
        <v>512</v>
      </c>
      <c r="D16" s="466" t="s">
        <v>499</v>
      </c>
      <c r="E16" s="466" t="s">
        <v>469</v>
      </c>
      <c r="F16" s="466" t="s">
        <v>499</v>
      </c>
      <c r="G16" s="466" t="s">
        <v>513</v>
      </c>
      <c r="H16" s="466" t="s">
        <v>514</v>
      </c>
      <c r="I16" s="467" t="s">
        <v>515</v>
      </c>
      <c r="K16" s="145"/>
    </row>
    <row r="17" spans="1:11" ht="15" hidden="1">
      <c r="A17" s="468">
        <v>2010</v>
      </c>
      <c r="B17" s="439">
        <v>107450</v>
      </c>
      <c r="C17" s="371">
        <f>M5</f>
        <v>62912</v>
      </c>
      <c r="D17" s="470">
        <f>N5</f>
        <v>58.550023266635641</v>
      </c>
      <c r="E17" s="371">
        <v>23812</v>
      </c>
      <c r="F17" s="470">
        <v>22.16100511865984</v>
      </c>
      <c r="G17" s="371">
        <f>+C17+E17</f>
        <v>86724</v>
      </c>
      <c r="H17" s="471">
        <f>+G17/B17*100</f>
        <v>80.711028385295492</v>
      </c>
      <c r="I17" s="472">
        <f>BF5</f>
        <v>19.288971614704522</v>
      </c>
      <c r="K17" s="146"/>
    </row>
    <row r="18" spans="1:11" ht="15" hidden="1">
      <c r="A18" s="468">
        <v>2011</v>
      </c>
      <c r="B18" s="439">
        <v>109057</v>
      </c>
      <c r="C18" s="371">
        <f>O5</f>
        <v>63885</v>
      </c>
      <c r="D18" s="470">
        <f>P5</f>
        <v>58.579458448334357</v>
      </c>
      <c r="E18" s="371">
        <v>25803</v>
      </c>
      <c r="F18" s="470">
        <v>24.013959981386694</v>
      </c>
      <c r="G18" s="371">
        <f>+C18+E18</f>
        <v>89688</v>
      </c>
      <c r="H18" s="471">
        <f>+G18/B18*100</f>
        <v>82.239562797436207</v>
      </c>
      <c r="I18" s="472">
        <f>BH5</f>
        <v>17.406581570278945</v>
      </c>
      <c r="K18" s="146"/>
    </row>
    <row r="19" spans="1:11" ht="15" hidden="1">
      <c r="A19" s="468">
        <v>2012</v>
      </c>
      <c r="B19" s="439">
        <v>110682</v>
      </c>
      <c r="C19" s="371">
        <f>+Q5</f>
        <v>62936</v>
      </c>
      <c r="D19" s="470">
        <f>+R5</f>
        <v>56.86200104804756</v>
      </c>
      <c r="E19" s="371">
        <f>+AM5</f>
        <v>26686</v>
      </c>
      <c r="F19" s="470">
        <f>+AN5</f>
        <v>24.110514808189226</v>
      </c>
      <c r="G19" s="371">
        <f>+C19+E19</f>
        <v>89622</v>
      </c>
      <c r="H19" s="471">
        <f>+G19/B19*100</f>
        <v>80.972515856236782</v>
      </c>
      <c r="I19" s="470">
        <f>+BJ5</f>
        <v>19.027484143763218</v>
      </c>
      <c r="K19" s="146"/>
    </row>
    <row r="20" spans="1:11" ht="15" hidden="1">
      <c r="A20" s="468">
        <v>2013</v>
      </c>
      <c r="B20" s="439">
        <v>112325</v>
      </c>
      <c r="C20" s="371">
        <f>+S5</f>
        <v>64018</v>
      </c>
      <c r="D20" s="470">
        <f>+T5</f>
        <v>56.993545515245934</v>
      </c>
      <c r="E20" s="371">
        <f>+AO5</f>
        <v>24687</v>
      </c>
      <c r="F20" s="470">
        <f>+AP5</f>
        <v>21.978188292900068</v>
      </c>
      <c r="G20" s="371">
        <f>+C20+E20</f>
        <v>88705</v>
      </c>
      <c r="H20" s="471">
        <f>+G20/B20*100</f>
        <v>78.971733808145999</v>
      </c>
      <c r="I20" s="470">
        <f>+BL5</f>
        <v>21.028266191854001</v>
      </c>
      <c r="K20" s="146"/>
    </row>
    <row r="21" spans="1:11" ht="15" hidden="1">
      <c r="A21" s="468">
        <v>2014</v>
      </c>
      <c r="B21" s="439">
        <v>113977</v>
      </c>
      <c r="C21" s="371">
        <f>+U5</f>
        <v>66873</v>
      </c>
      <c r="D21" s="470">
        <f>+V5</f>
        <v>58.672363722505416</v>
      </c>
      <c r="E21" s="371">
        <f>+AQ5</f>
        <v>27589</v>
      </c>
      <c r="F21" s="470">
        <f>+AR5</f>
        <v>24.205760811391773</v>
      </c>
      <c r="G21" s="371">
        <f>+C21+E21</f>
        <v>94462</v>
      </c>
      <c r="H21" s="471">
        <f>+G21/B21*100</f>
        <v>82.878124533897193</v>
      </c>
      <c r="I21" s="470">
        <f>+BN5</f>
        <v>17.121875466102807</v>
      </c>
      <c r="K21" s="136"/>
    </row>
    <row r="22" spans="1:11" ht="15" hidden="1">
      <c r="A22" s="468">
        <v>2015</v>
      </c>
      <c r="B22" s="439">
        <v>115662</v>
      </c>
      <c r="C22" s="371">
        <v>64758</v>
      </c>
      <c r="D22" s="470">
        <v>55.989002438138712</v>
      </c>
      <c r="E22" s="371">
        <v>28201</v>
      </c>
      <c r="F22" s="470">
        <v>24.382251733499334</v>
      </c>
      <c r="G22" s="371">
        <v>92959</v>
      </c>
      <c r="H22" s="471">
        <v>80.371254171638057</v>
      </c>
      <c r="I22" s="470">
        <v>19.628745828361957</v>
      </c>
      <c r="K22" s="136"/>
    </row>
    <row r="23" spans="1:11" ht="15" hidden="1">
      <c r="A23" s="468">
        <v>2016</v>
      </c>
      <c r="B23" s="439">
        <v>117382</v>
      </c>
      <c r="C23" s="371">
        <f>Y5</f>
        <v>58240</v>
      </c>
      <c r="D23" s="470">
        <f>Z5</f>
        <v>49.615784362167965</v>
      </c>
      <c r="E23" s="371">
        <f>AU5</f>
        <v>31477</v>
      </c>
      <c r="F23" s="470">
        <f>AV5</f>
        <v>26.815866146427901</v>
      </c>
      <c r="G23" s="371">
        <f>C23+E23</f>
        <v>89717</v>
      </c>
      <c r="H23" s="471">
        <f>+G23/B23*100</f>
        <v>76.431650508595865</v>
      </c>
      <c r="I23" s="470">
        <f>BR5</f>
        <v>23.568349491404135</v>
      </c>
      <c r="K23" s="145"/>
    </row>
    <row r="24" spans="1:11" ht="15" hidden="1">
      <c r="A24" s="468">
        <v>2017</v>
      </c>
      <c r="B24" s="439">
        <v>119075</v>
      </c>
      <c r="C24" s="371">
        <v>61446</v>
      </c>
      <c r="D24" s="470">
        <v>50.863788750465623</v>
      </c>
      <c r="E24" s="371">
        <v>31027</v>
      </c>
      <c r="F24" s="470">
        <v>25.683539588593185</v>
      </c>
      <c r="G24" s="371">
        <v>92473</v>
      </c>
      <c r="H24" s="471">
        <v>76.547328339058822</v>
      </c>
      <c r="I24" s="470">
        <v>23.452671660941192</v>
      </c>
      <c r="J24" s="136"/>
      <c r="K24" s="146"/>
    </row>
    <row r="25" spans="1:11" ht="15" hidden="1">
      <c r="A25" s="468">
        <v>2018</v>
      </c>
      <c r="B25" s="439">
        <v>103592</v>
      </c>
      <c r="C25" s="371">
        <v>63304</v>
      </c>
      <c r="D25" s="470">
        <f>C25/B25*100</f>
        <v>61.108965943316086</v>
      </c>
      <c r="E25" s="371">
        <v>30280</v>
      </c>
      <c r="F25" s="470">
        <f>E25/B25*100</f>
        <v>29.230056375009656</v>
      </c>
      <c r="G25" s="371">
        <v>93584</v>
      </c>
      <c r="H25" s="471">
        <f>G25/B25*100</f>
        <v>90.339022318325732</v>
      </c>
      <c r="I25" s="470">
        <f>100-H25</f>
        <v>9.6609776816742681</v>
      </c>
      <c r="K25" s="146"/>
    </row>
    <row r="26" spans="1:11" ht="15" hidden="1">
      <c r="A26" s="468">
        <v>2019</v>
      </c>
      <c r="B26" s="439">
        <v>105361</v>
      </c>
      <c r="C26" s="371">
        <v>60778</v>
      </c>
      <c r="D26" s="470">
        <v>57.685481345089741</v>
      </c>
      <c r="E26" s="371">
        <v>31129</v>
      </c>
      <c r="F26" s="470">
        <v>29.545087840851931</v>
      </c>
      <c r="G26" s="371">
        <v>91907</v>
      </c>
      <c r="H26" s="471">
        <v>87.230569185941661</v>
      </c>
      <c r="I26" s="470">
        <v>12.769430814058339</v>
      </c>
      <c r="K26" s="146"/>
    </row>
    <row r="27" spans="1:11" ht="15" hidden="1">
      <c r="A27" s="468">
        <v>2020</v>
      </c>
      <c r="B27" s="439">
        <f>'1. Población_Afiliada_Regimen'!C5</f>
        <v>107318</v>
      </c>
      <c r="C27" s="371">
        <f>'1. Población_Afiliada_Regimen'!D5</f>
        <v>61908</v>
      </c>
      <c r="D27" s="470">
        <f>C27/B27*100</f>
        <v>57.686501798393564</v>
      </c>
      <c r="E27" s="371">
        <f>'1. Población_Afiliada_Regimen'!F5+'1. Población_Afiliada_Regimen'!H5+'1. Población_Afiliada_Regimen'!J5</f>
        <v>32014</v>
      </c>
      <c r="F27" s="470">
        <f>E27/B27*100</f>
        <v>29.830969641625821</v>
      </c>
      <c r="G27" s="371">
        <f>C27+E27</f>
        <v>93922</v>
      </c>
      <c r="H27" s="471">
        <f>+G27/B27*100</f>
        <v>87.517471440019378</v>
      </c>
      <c r="I27" s="470">
        <f>100-H27</f>
        <v>12.482528559980622</v>
      </c>
      <c r="K27" s="146"/>
    </row>
    <row r="28" spans="1:11" hidden="1">
      <c r="A28" s="136"/>
      <c r="B28" s="136"/>
      <c r="C28" s="136"/>
      <c r="D28" s="136"/>
      <c r="E28" s="136"/>
      <c r="F28" s="136"/>
      <c r="G28" s="136"/>
      <c r="H28" s="136"/>
      <c r="I28" s="136"/>
      <c r="K28" s="146"/>
    </row>
    <row r="29" spans="1:11" ht="30" hidden="1">
      <c r="A29" s="420" t="s">
        <v>516</v>
      </c>
      <c r="B29" s="462" t="s">
        <v>511</v>
      </c>
      <c r="C29" s="463" t="s">
        <v>512</v>
      </c>
      <c r="D29" s="463" t="s">
        <v>499</v>
      </c>
      <c r="E29" s="463" t="s">
        <v>469</v>
      </c>
      <c r="F29" s="463" t="s">
        <v>499</v>
      </c>
      <c r="G29" s="463" t="s">
        <v>513</v>
      </c>
      <c r="H29" s="463" t="s">
        <v>514</v>
      </c>
      <c r="I29" s="463" t="s">
        <v>515</v>
      </c>
      <c r="K29" s="145"/>
    </row>
    <row r="30" spans="1:11" ht="15" hidden="1">
      <c r="A30" s="468">
        <v>2010</v>
      </c>
      <c r="B30" s="439">
        <v>270222</v>
      </c>
      <c r="C30" s="371">
        <v>197299</v>
      </c>
      <c r="D30" s="470">
        <v>73.013670241505139</v>
      </c>
      <c r="E30" s="371">
        <v>38186</v>
      </c>
      <c r="F30" s="470">
        <v>14.131343858013039</v>
      </c>
      <c r="G30" s="371">
        <f>+C30+E30</f>
        <v>235485</v>
      </c>
      <c r="H30" s="471">
        <f>+G30/B30*100</f>
        <v>87.145014099518164</v>
      </c>
      <c r="I30" s="470">
        <f>BF6</f>
        <v>12.854985900481822</v>
      </c>
      <c r="K30" s="146"/>
    </row>
    <row r="31" spans="1:11" ht="15" hidden="1">
      <c r="A31" s="468">
        <v>2011</v>
      </c>
      <c r="B31" s="439">
        <v>275453</v>
      </c>
      <c r="C31" s="371">
        <v>202742</v>
      </c>
      <c r="D31" s="470">
        <v>73.603119225421395</v>
      </c>
      <c r="E31" s="371">
        <v>42524</v>
      </c>
      <c r="F31" s="470">
        <v>15.736690572936327</v>
      </c>
      <c r="G31" s="371">
        <f>+C31+E31</f>
        <v>245266</v>
      </c>
      <c r="H31" s="471">
        <f>+G31/B31*100</f>
        <v>89.040961615956263</v>
      </c>
      <c r="I31" s="470">
        <f>BH6</f>
        <v>10.66019020164228</v>
      </c>
      <c r="K31" s="146"/>
    </row>
    <row r="32" spans="1:11" ht="15" hidden="1">
      <c r="A32" s="468">
        <v>2012</v>
      </c>
      <c r="B32" s="439">
        <v>281325</v>
      </c>
      <c r="C32" s="371">
        <f>+Q6</f>
        <v>202651</v>
      </c>
      <c r="D32" s="470">
        <f>+R6</f>
        <v>72.034479694303741</v>
      </c>
      <c r="E32" s="371">
        <f>+AM6</f>
        <v>45915</v>
      </c>
      <c r="F32" s="470">
        <f>+AN6</f>
        <v>16.320981071714211</v>
      </c>
      <c r="G32" s="371">
        <f>+C32+E32</f>
        <v>248566</v>
      </c>
      <c r="H32" s="471">
        <f>+G32/B32*100</f>
        <v>88.355460766017941</v>
      </c>
      <c r="I32" s="470">
        <f>+BJ6</f>
        <v>11.644539233982044</v>
      </c>
      <c r="K32" s="146"/>
    </row>
    <row r="33" spans="1:11" ht="15" hidden="1">
      <c r="A33" s="468">
        <v>2013</v>
      </c>
      <c r="B33" s="439">
        <v>287279</v>
      </c>
      <c r="C33" s="371">
        <f>+S6</f>
        <v>208433</v>
      </c>
      <c r="D33" s="470">
        <f>+T6</f>
        <v>72.554206885988876</v>
      </c>
      <c r="E33" s="371">
        <f>+AO6</f>
        <v>42535</v>
      </c>
      <c r="F33" s="470">
        <f>+AP6</f>
        <v>14.806164042620587</v>
      </c>
      <c r="G33" s="371">
        <f>+C33+E33</f>
        <v>250968</v>
      </c>
      <c r="H33" s="471">
        <f>+G33/B33*100</f>
        <v>87.36037092860947</v>
      </c>
      <c r="I33" s="470">
        <f>+BL6</f>
        <v>12.639629071390544</v>
      </c>
      <c r="K33" s="146"/>
    </row>
    <row r="34" spans="1:11" ht="15" hidden="1">
      <c r="A34" s="468">
        <v>2014</v>
      </c>
      <c r="B34" s="439">
        <v>293354</v>
      </c>
      <c r="C34" s="371">
        <f>+U6</f>
        <v>215526</v>
      </c>
      <c r="D34" s="470">
        <f>+V6</f>
        <v>73.469596460249392</v>
      </c>
      <c r="E34" s="371">
        <f>+AQ6</f>
        <v>47898</v>
      </c>
      <c r="F34" s="470">
        <f>+AR6</f>
        <v>16.327713274746554</v>
      </c>
      <c r="G34" s="371">
        <f>+C34+E34</f>
        <v>263424</v>
      </c>
      <c r="H34" s="471">
        <f>+G34/B34*100</f>
        <v>89.797309734995949</v>
      </c>
      <c r="I34" s="470">
        <f>+BN6</f>
        <v>10.202690265004051</v>
      </c>
      <c r="K34" s="146"/>
    </row>
    <row r="35" spans="1:11" ht="15" hidden="1">
      <c r="A35" s="468">
        <v>2015</v>
      </c>
      <c r="B35" s="439">
        <v>299527</v>
      </c>
      <c r="C35" s="371">
        <v>221033</v>
      </c>
      <c r="D35" s="470">
        <v>73.794015230680372</v>
      </c>
      <c r="E35" s="371">
        <v>45755</v>
      </c>
      <c r="F35" s="470">
        <v>15.275751434762142</v>
      </c>
      <c r="G35" s="371">
        <v>266788</v>
      </c>
      <c r="H35" s="471">
        <v>89.069766665442515</v>
      </c>
      <c r="I35" s="470">
        <v>10.930233334557485</v>
      </c>
      <c r="K35" s="136"/>
    </row>
    <row r="36" spans="1:11" ht="15" hidden="1">
      <c r="A36" s="468">
        <v>2016</v>
      </c>
      <c r="B36" s="439">
        <v>305888</v>
      </c>
      <c r="C36" s="371">
        <f>+Y6</f>
        <v>213857</v>
      </c>
      <c r="D36" s="470">
        <f>+Z6</f>
        <v>69.913497750810748</v>
      </c>
      <c r="E36" s="371">
        <f>AU6</f>
        <v>49839</v>
      </c>
      <c r="F36" s="470">
        <f>AV6</f>
        <v>16.29321843289047</v>
      </c>
      <c r="G36" s="371">
        <f>+C36+E36</f>
        <v>263696</v>
      </c>
      <c r="H36" s="471">
        <f>+G36/B36*100</f>
        <v>86.206716183701232</v>
      </c>
      <c r="I36" s="470">
        <f>+BR6</f>
        <v>13.793283816298782</v>
      </c>
      <c r="K36" s="145"/>
    </row>
    <row r="37" spans="1:11" ht="15" hidden="1">
      <c r="A37" s="468">
        <v>2017</v>
      </c>
      <c r="B37" s="439">
        <v>312331</v>
      </c>
      <c r="C37" s="371">
        <v>219914</v>
      </c>
      <c r="D37" s="470">
        <v>68.968826444207494</v>
      </c>
      <c r="E37" s="371">
        <v>51489</v>
      </c>
      <c r="F37" s="470">
        <v>16.147839177068306</v>
      </c>
      <c r="G37" s="371">
        <v>271403</v>
      </c>
      <c r="H37" s="471">
        <v>85.1166656212758</v>
      </c>
      <c r="I37" s="470">
        <v>14.8833343787242</v>
      </c>
      <c r="K37" s="146"/>
    </row>
    <row r="38" spans="1:11" ht="15" hidden="1">
      <c r="A38" s="468">
        <v>2018</v>
      </c>
      <c r="B38" s="439">
        <v>248476</v>
      </c>
      <c r="C38" s="371">
        <v>219378</v>
      </c>
      <c r="D38" s="470">
        <f>C38/B38*100</f>
        <v>88.289412257119409</v>
      </c>
      <c r="E38" s="371">
        <v>51016</v>
      </c>
      <c r="F38" s="470">
        <f>E38/B38*100</f>
        <v>20.531560392150549</v>
      </c>
      <c r="G38" s="371">
        <v>270394</v>
      </c>
      <c r="H38" s="471">
        <f>D38+F38</f>
        <v>108.82097264926996</v>
      </c>
      <c r="I38" s="470">
        <f>100-H38</f>
        <v>-8.8209726492699616</v>
      </c>
      <c r="K38" s="146"/>
    </row>
    <row r="39" spans="1:11" ht="15" hidden="1">
      <c r="A39" s="468">
        <v>2019</v>
      </c>
      <c r="B39" s="439">
        <v>255064</v>
      </c>
      <c r="C39" s="371">
        <v>216234</v>
      </c>
      <c r="D39" s="470">
        <v>84.776369852272367</v>
      </c>
      <c r="E39" s="371">
        <v>46769</v>
      </c>
      <c r="F39" s="470">
        <v>18.336182291503309</v>
      </c>
      <c r="G39" s="371">
        <v>263003</v>
      </c>
      <c r="H39" s="471">
        <v>103.11255214377569</v>
      </c>
      <c r="I39" s="470">
        <v>-3.1125521437756873</v>
      </c>
      <c r="K39" s="146"/>
    </row>
    <row r="40" spans="1:11" ht="15" hidden="1">
      <c r="A40" s="468">
        <v>2020</v>
      </c>
      <c r="B40" s="439">
        <f>'1. Población_Afiliada_Regimen'!C12</f>
        <v>258335</v>
      </c>
      <c r="C40" s="371">
        <f>'1. Población_Afiliada_Regimen'!D12</f>
        <v>219102</v>
      </c>
      <c r="D40" s="470">
        <f>C40/B40*100</f>
        <v>84.813130237869444</v>
      </c>
      <c r="E40" s="371">
        <f>'1. Población_Afiliada_Regimen'!F12+'1. Población_Afiliada_Regimen'!H12+'1. Población_Afiliada_Regimen'!J12</f>
        <v>46755</v>
      </c>
      <c r="F40" s="470">
        <f>E40/B40*100</f>
        <v>18.09859291230379</v>
      </c>
      <c r="G40" s="371">
        <f>C40+E40</f>
        <v>265857</v>
      </c>
      <c r="H40" s="471">
        <f>+G40/B40*100</f>
        <v>102.91172315017323</v>
      </c>
      <c r="I40" s="470">
        <f>100-H40</f>
        <v>-2.9117231501732306</v>
      </c>
      <c r="K40" s="146"/>
    </row>
    <row r="41" spans="1:11" hidden="1">
      <c r="A41" s="136"/>
      <c r="B41" s="136"/>
      <c r="C41" s="136"/>
      <c r="D41" s="136"/>
      <c r="E41" s="136"/>
      <c r="F41" s="136"/>
      <c r="G41" s="136"/>
      <c r="H41" s="136"/>
      <c r="I41" s="136"/>
      <c r="K41" s="146"/>
    </row>
    <row r="42" spans="1:11" ht="30" hidden="1">
      <c r="A42" s="420" t="s">
        <v>517</v>
      </c>
      <c r="B42" s="462" t="s">
        <v>511</v>
      </c>
      <c r="C42" s="463" t="s">
        <v>512</v>
      </c>
      <c r="D42" s="463" t="s">
        <v>499</v>
      </c>
      <c r="E42" s="463" t="s">
        <v>469</v>
      </c>
      <c r="F42" s="463" t="s">
        <v>499</v>
      </c>
      <c r="G42" s="463" t="s">
        <v>513</v>
      </c>
      <c r="H42" s="463" t="s">
        <v>514</v>
      </c>
      <c r="I42" s="463" t="s">
        <v>515</v>
      </c>
      <c r="K42" s="136"/>
    </row>
    <row r="43" spans="1:11" ht="15" hidden="1">
      <c r="A43" s="468">
        <v>2010</v>
      </c>
      <c r="B43" s="439">
        <v>580268</v>
      </c>
      <c r="C43" s="371">
        <v>325430</v>
      </c>
      <c r="D43" s="470">
        <v>56.082706611427824</v>
      </c>
      <c r="E43" s="371">
        <v>175350</v>
      </c>
      <c r="F43" s="470">
        <v>30.218795453135449</v>
      </c>
      <c r="G43" s="371">
        <f t="shared" ref="G43:G49" si="21">+C43+E43</f>
        <v>500780</v>
      </c>
      <c r="H43" s="471">
        <f>+G43/B43*100</f>
        <v>86.30150206456328</v>
      </c>
      <c r="I43" s="470">
        <f>BF7</f>
        <v>13.698497935436734</v>
      </c>
      <c r="K43" s="136"/>
    </row>
    <row r="44" spans="1:11" ht="15" hidden="1">
      <c r="A44" s="468">
        <v>2011</v>
      </c>
      <c r="B44" s="439">
        <v>595367</v>
      </c>
      <c r="C44" s="371">
        <v>350407</v>
      </c>
      <c r="D44" s="470">
        <v>58.855630224718539</v>
      </c>
      <c r="E44" s="371">
        <v>179620</v>
      </c>
      <c r="F44" s="470">
        <v>30.954662328441341</v>
      </c>
      <c r="G44" s="371">
        <f t="shared" si="21"/>
        <v>530027</v>
      </c>
      <c r="H44" s="471">
        <f>+G44/B44*100</f>
        <v>89.025256690411126</v>
      </c>
      <c r="I44" s="470">
        <f>BH7</f>
        <v>10.189707446840117</v>
      </c>
      <c r="J44" s="146"/>
      <c r="K44" s="145"/>
    </row>
    <row r="45" spans="1:11" ht="15" hidden="1">
      <c r="A45" s="468">
        <v>2012</v>
      </c>
      <c r="B45" s="439">
        <v>610846</v>
      </c>
      <c r="C45" s="371">
        <f>+Q7</f>
        <v>347751</v>
      </c>
      <c r="D45" s="470">
        <f>+C45/B45*100</f>
        <v>56.929406102356403</v>
      </c>
      <c r="E45" s="371">
        <f>+AM7</f>
        <v>182187</v>
      </c>
      <c r="F45" s="470">
        <f>+E45/B45*100</f>
        <v>29.825356963948362</v>
      </c>
      <c r="G45" s="371">
        <f t="shared" si="21"/>
        <v>529938</v>
      </c>
      <c r="H45" s="471">
        <f>+G45/B45*100</f>
        <v>86.754763066304761</v>
      </c>
      <c r="I45" s="470">
        <f>100-(D45+F45)</f>
        <v>13.245236933695239</v>
      </c>
      <c r="K45" s="146"/>
    </row>
    <row r="46" spans="1:11" ht="15" hidden="1">
      <c r="A46" s="468">
        <v>2013</v>
      </c>
      <c r="B46" s="439">
        <v>626597</v>
      </c>
      <c r="C46" s="371">
        <f>+S7</f>
        <v>357208</v>
      </c>
      <c r="D46" s="470">
        <f>+C46/B46*100</f>
        <v>57.007614144338383</v>
      </c>
      <c r="E46" s="371">
        <f>+AO7</f>
        <v>168219</v>
      </c>
      <c r="F46" s="470">
        <f>+E46/B46*100</f>
        <v>26.846441971474487</v>
      </c>
      <c r="G46" s="371">
        <f t="shared" si="21"/>
        <v>525427</v>
      </c>
      <c r="H46" s="471">
        <f>+G46/B46*100</f>
        <v>83.854056115812867</v>
      </c>
      <c r="I46" s="470">
        <f>100-(D46+F46)</f>
        <v>16.145943884187133</v>
      </c>
      <c r="K46" s="146"/>
    </row>
    <row r="47" spans="1:11" ht="15" hidden="1">
      <c r="A47" s="468">
        <v>2014</v>
      </c>
      <c r="B47" s="439">
        <v>642753</v>
      </c>
      <c r="C47" s="371">
        <f>+U7</f>
        <v>373117</v>
      </c>
      <c r="D47" s="470">
        <f>+C47/B47*100</f>
        <v>58.049826294081861</v>
      </c>
      <c r="E47" s="371">
        <f>+AQ7</f>
        <v>183061</v>
      </c>
      <c r="F47" s="470">
        <f>+E47/B47*100</f>
        <v>28.480769440204867</v>
      </c>
      <c r="G47" s="371">
        <f t="shared" si="21"/>
        <v>556178</v>
      </c>
      <c r="H47" s="471">
        <f>+G47/B47*100</f>
        <v>86.530595734286734</v>
      </c>
      <c r="I47" s="470">
        <f>100-(D47+F47)</f>
        <v>13.46940426571328</v>
      </c>
      <c r="K47" s="146"/>
    </row>
    <row r="48" spans="1:11" ht="15" hidden="1">
      <c r="A48" s="468">
        <v>2015</v>
      </c>
      <c r="B48" s="439">
        <v>659266</v>
      </c>
      <c r="C48" s="371">
        <v>364182</v>
      </c>
      <c r="D48" s="470">
        <v>55.240525068788628</v>
      </c>
      <c r="E48" s="371">
        <v>187854</v>
      </c>
      <c r="F48" s="470">
        <v>28.494416517763693</v>
      </c>
      <c r="G48" s="371">
        <v>552036</v>
      </c>
      <c r="H48" s="471">
        <v>83.73494158655231</v>
      </c>
      <c r="I48" s="470">
        <v>16.265058413447676</v>
      </c>
      <c r="K48" s="146"/>
    </row>
    <row r="49" spans="1:11" ht="15" hidden="1">
      <c r="A49" s="468">
        <v>2016</v>
      </c>
      <c r="B49" s="439">
        <v>676356</v>
      </c>
      <c r="C49" s="371">
        <f>Y7</f>
        <v>344724</v>
      </c>
      <c r="D49" s="470">
        <f>Z7</f>
        <v>50.967833507797664</v>
      </c>
      <c r="E49" s="371">
        <f>AU7</f>
        <v>200196</v>
      </c>
      <c r="F49" s="470">
        <f>AV7</f>
        <v>29.599205152316237</v>
      </c>
      <c r="G49" s="371">
        <f t="shared" si="21"/>
        <v>544920</v>
      </c>
      <c r="H49" s="471">
        <f>+G49/B49*100</f>
        <v>80.567038660113909</v>
      </c>
      <c r="I49" s="470">
        <f>BR7</f>
        <v>19.432961339886106</v>
      </c>
      <c r="K49" s="136"/>
    </row>
    <row r="50" spans="1:11" ht="15" hidden="1">
      <c r="A50" s="468">
        <v>2017</v>
      </c>
      <c r="B50" s="439">
        <v>693868</v>
      </c>
      <c r="C50" s="371">
        <v>354910</v>
      </c>
      <c r="D50" s="470">
        <v>49.868832787447289</v>
      </c>
      <c r="E50" s="371">
        <v>207301</v>
      </c>
      <c r="F50" s="470">
        <v>29.128113904005552</v>
      </c>
      <c r="G50" s="371">
        <v>562211</v>
      </c>
      <c r="H50" s="471">
        <v>78.996946691452834</v>
      </c>
      <c r="I50" s="470">
        <v>21.003053308547152</v>
      </c>
      <c r="K50" s="145"/>
    </row>
    <row r="51" spans="1:11" ht="15" hidden="1">
      <c r="A51" s="468">
        <v>2018</v>
      </c>
      <c r="B51" s="439">
        <v>501458</v>
      </c>
      <c r="C51" s="371">
        <v>362545</v>
      </c>
      <c r="D51" s="470">
        <f>C51/B51*100</f>
        <v>72.298178511460577</v>
      </c>
      <c r="E51" s="371">
        <v>208334</v>
      </c>
      <c r="F51" s="470">
        <f>E51/B51*100</f>
        <v>41.545652876212962</v>
      </c>
      <c r="G51" s="371">
        <v>570879</v>
      </c>
      <c r="H51" s="471">
        <f>D51+F51</f>
        <v>113.84383138767353</v>
      </c>
      <c r="I51" s="470">
        <f>100-H51</f>
        <v>-13.843831387673532</v>
      </c>
      <c r="K51" s="145"/>
    </row>
    <row r="52" spans="1:11" ht="15" hidden="1">
      <c r="A52" s="468">
        <v>2019</v>
      </c>
      <c r="B52" s="439">
        <v>514423</v>
      </c>
      <c r="C52" s="371">
        <v>360360</v>
      </c>
      <c r="D52" s="470">
        <v>70.051300194586943</v>
      </c>
      <c r="E52" s="371">
        <v>218504</v>
      </c>
      <c r="F52" s="470">
        <v>42.475550276717797</v>
      </c>
      <c r="G52" s="371">
        <v>578864</v>
      </c>
      <c r="H52" s="471">
        <v>112.52685047130475</v>
      </c>
      <c r="I52" s="470">
        <v>-12.526850471304755</v>
      </c>
      <c r="K52" s="146"/>
    </row>
    <row r="53" spans="1:11" ht="15" hidden="1">
      <c r="A53" s="468">
        <v>2020</v>
      </c>
      <c r="B53" s="439">
        <f>'1. Población_Afiliada_Regimen'!C19</f>
        <v>522020</v>
      </c>
      <c r="C53" s="371">
        <f>'1. Población_Afiliada_Regimen'!D19</f>
        <v>371489</v>
      </c>
      <c r="D53" s="470">
        <f>C53/B53*100</f>
        <v>71.163748515382551</v>
      </c>
      <c r="E53" s="371">
        <f>'1. Población_Afiliada_Regimen'!F19+'1. Población_Afiliada_Regimen'!H19+'1. Población_Afiliada_Regimen'!J19</f>
        <v>226246</v>
      </c>
      <c r="F53" s="470">
        <f>E53/B53*100</f>
        <v>43.340485038887401</v>
      </c>
      <c r="G53" s="371">
        <f>C53+E53</f>
        <v>597735</v>
      </c>
      <c r="H53" s="471">
        <f>+G53/B53*100</f>
        <v>114.50423355426994</v>
      </c>
      <c r="I53" s="470">
        <f>100-H53</f>
        <v>-14.504233554269945</v>
      </c>
      <c r="K53" s="146"/>
    </row>
    <row r="54" spans="1:11" ht="15" hidden="1">
      <c r="A54" s="157"/>
      <c r="B54" s="158"/>
      <c r="C54" s="159"/>
      <c r="D54" s="146"/>
      <c r="E54" s="159"/>
      <c r="F54" s="146"/>
      <c r="G54" s="159"/>
      <c r="H54" s="159"/>
      <c r="I54" s="160"/>
      <c r="J54" s="146"/>
      <c r="K54" s="146"/>
    </row>
    <row r="55" spans="1:11" ht="30" hidden="1">
      <c r="A55" s="420" t="s">
        <v>518</v>
      </c>
      <c r="B55" s="462" t="s">
        <v>511</v>
      </c>
      <c r="C55" s="463" t="s">
        <v>512</v>
      </c>
      <c r="D55" s="463" t="s">
        <v>499</v>
      </c>
      <c r="E55" s="463" t="s">
        <v>469</v>
      </c>
      <c r="F55" s="463" t="s">
        <v>499</v>
      </c>
      <c r="G55" s="463" t="s">
        <v>513</v>
      </c>
      <c r="H55" s="463" t="s">
        <v>514</v>
      </c>
      <c r="I55" s="463" t="s">
        <v>515</v>
      </c>
      <c r="J55" s="136"/>
      <c r="K55" s="146"/>
    </row>
    <row r="56" spans="1:11" ht="15" hidden="1">
      <c r="A56" s="468">
        <v>2010</v>
      </c>
      <c r="B56" s="439">
        <v>179041</v>
      </c>
      <c r="C56" s="371">
        <v>119944</v>
      </c>
      <c r="D56" s="470">
        <v>66.992476583575836</v>
      </c>
      <c r="E56" s="371">
        <v>33522</v>
      </c>
      <c r="F56" s="470">
        <v>18.723085773649611</v>
      </c>
      <c r="G56" s="371">
        <f>+C56+E56</f>
        <v>153466</v>
      </c>
      <c r="H56" s="471">
        <f>+G56/B56*100</f>
        <v>85.715562357225437</v>
      </c>
      <c r="I56" s="470">
        <f>BF8</f>
        <v>14.284437642774549</v>
      </c>
      <c r="K56" s="146"/>
    </row>
    <row r="57" spans="1:11" ht="15" hidden="1">
      <c r="A57" s="468">
        <v>2011</v>
      </c>
      <c r="B57" s="439">
        <v>180400</v>
      </c>
      <c r="C57" s="371">
        <v>123835</v>
      </c>
      <c r="D57" s="470">
        <v>68.644678492239464</v>
      </c>
      <c r="E57" s="371">
        <v>39566</v>
      </c>
      <c r="F57" s="470">
        <v>22.098848867019285</v>
      </c>
      <c r="G57" s="371">
        <f>+C57+E57</f>
        <v>163401</v>
      </c>
      <c r="H57" s="471">
        <f>+G57/B57*100</f>
        <v>90.577050997782706</v>
      </c>
      <c r="I57" s="470">
        <f>BH8</f>
        <v>9.2564726407412508</v>
      </c>
      <c r="K57" s="146"/>
    </row>
    <row r="58" spans="1:11" ht="15" hidden="1">
      <c r="A58" s="468">
        <v>2012</v>
      </c>
      <c r="B58" s="439">
        <v>181909</v>
      </c>
      <c r="C58" s="371">
        <f>+Q8</f>
        <v>126607</v>
      </c>
      <c r="D58" s="470">
        <f>+R8</f>
        <v>69.599085256914179</v>
      </c>
      <c r="E58" s="371">
        <f>+AM8</f>
        <v>41912</v>
      </c>
      <c r="F58" s="470">
        <f>+AN8</f>
        <v>23.040091474308582</v>
      </c>
      <c r="G58" s="371">
        <f>+C58+E58</f>
        <v>168519</v>
      </c>
      <c r="H58" s="471">
        <f>+G58/B58*100</f>
        <v>92.639176731222747</v>
      </c>
      <c r="I58" s="470">
        <f>+BJ8</f>
        <v>7.3608232687772386</v>
      </c>
      <c r="K58" s="145"/>
    </row>
    <row r="59" spans="1:11" ht="15" hidden="1">
      <c r="A59" s="468">
        <v>2013</v>
      </c>
      <c r="B59" s="439">
        <v>183434</v>
      </c>
      <c r="C59" s="371">
        <f>+S8</f>
        <v>129739</v>
      </c>
      <c r="D59" s="470">
        <f>+T8</f>
        <v>70.727891230633361</v>
      </c>
      <c r="E59" s="371">
        <f>+AO8</f>
        <v>35890</v>
      </c>
      <c r="F59" s="470">
        <f>+AP8</f>
        <v>19.565620332108551</v>
      </c>
      <c r="G59" s="371">
        <f>+C59+E59</f>
        <v>165629</v>
      </c>
      <c r="H59" s="471">
        <f>+G59/B59*100</f>
        <v>90.293511562741912</v>
      </c>
      <c r="I59" s="470">
        <f>+BL8</f>
        <v>9.7064884372580877</v>
      </c>
      <c r="K59" s="146"/>
    </row>
    <row r="60" spans="1:11" ht="15" hidden="1">
      <c r="A60" s="468">
        <v>2014</v>
      </c>
      <c r="B60" s="439">
        <v>184977</v>
      </c>
      <c r="C60" s="371">
        <f>+U8</f>
        <v>131650</v>
      </c>
      <c r="D60" s="470">
        <f>+V8</f>
        <v>71.171010449947829</v>
      </c>
      <c r="E60" s="371">
        <f>+AQ8</f>
        <v>38961</v>
      </c>
      <c r="F60" s="470">
        <f>+AR8</f>
        <v>21.062618595825427</v>
      </c>
      <c r="G60" s="371">
        <f>+C60+E60</f>
        <v>170611</v>
      </c>
      <c r="H60" s="471">
        <f>+G60/B60*100</f>
        <v>92.233629045773256</v>
      </c>
      <c r="I60" s="470">
        <f>+BN8</f>
        <v>7.7663709542267441</v>
      </c>
      <c r="K60" s="146"/>
    </row>
    <row r="61" spans="1:11" ht="15" hidden="1">
      <c r="A61" s="468">
        <v>2015</v>
      </c>
      <c r="B61" s="439">
        <v>186534</v>
      </c>
      <c r="C61" s="371">
        <v>131454</v>
      </c>
      <c r="D61" s="470">
        <v>70.471871079803151</v>
      </c>
      <c r="E61" s="371">
        <v>38850</v>
      </c>
      <c r="F61" s="470">
        <v>20.827302261249962</v>
      </c>
      <c r="G61" s="371">
        <v>170304</v>
      </c>
      <c r="H61" s="471">
        <v>91.299173341053105</v>
      </c>
      <c r="I61" s="470">
        <v>8.7008266589468803</v>
      </c>
      <c r="K61" s="146"/>
    </row>
    <row r="62" spans="1:11" ht="15" hidden="1">
      <c r="A62" s="468">
        <v>2016</v>
      </c>
      <c r="B62" s="439">
        <v>188153</v>
      </c>
      <c r="C62" s="371">
        <f>Y8</f>
        <v>124796</v>
      </c>
      <c r="D62" s="470">
        <f>Z8</f>
        <v>66.326872279474685</v>
      </c>
      <c r="E62" s="371">
        <f>AU8</f>
        <v>43704</v>
      </c>
      <c r="F62" s="470">
        <f>AV8</f>
        <v>23.227904949695194</v>
      </c>
      <c r="G62" s="371">
        <f>+C62+E62</f>
        <v>168500</v>
      </c>
      <c r="H62" s="471">
        <f>+G62/B62*100</f>
        <v>89.554777229169886</v>
      </c>
      <c r="I62" s="470">
        <f>BR8</f>
        <v>10.445222770830128</v>
      </c>
      <c r="K62" s="146"/>
    </row>
    <row r="63" spans="1:11" ht="15" hidden="1">
      <c r="A63" s="468">
        <v>2017</v>
      </c>
      <c r="B63" s="439">
        <v>189781</v>
      </c>
      <c r="C63" s="371">
        <v>130507</v>
      </c>
      <c r="D63" s="470">
        <v>68.189394374807335</v>
      </c>
      <c r="E63" s="371">
        <v>41959</v>
      </c>
      <c r="F63" s="470">
        <v>21.923412526320739</v>
      </c>
      <c r="G63" s="371">
        <v>172466</v>
      </c>
      <c r="H63" s="471">
        <v>90.112806901128067</v>
      </c>
      <c r="I63" s="470">
        <v>9.8871930988719328</v>
      </c>
      <c r="K63" s="146"/>
    </row>
    <row r="64" spans="1:11" ht="15" hidden="1">
      <c r="A64" s="468">
        <v>2018</v>
      </c>
      <c r="B64" s="439">
        <v>196242</v>
      </c>
      <c r="C64" s="371">
        <v>130104</v>
      </c>
      <c r="D64" s="470">
        <f>C64/B64*100</f>
        <v>66.297734429938544</v>
      </c>
      <c r="E64" s="371">
        <v>42698</v>
      </c>
      <c r="F64" s="470">
        <f>E64/B64*100</f>
        <v>21.75782961853222</v>
      </c>
      <c r="G64" s="371">
        <v>172802</v>
      </c>
      <c r="H64" s="471">
        <f>D64+F64</f>
        <v>88.055564048470757</v>
      </c>
      <c r="I64" s="470">
        <f>100-H64</f>
        <v>11.944435951529243</v>
      </c>
      <c r="K64" s="146"/>
    </row>
    <row r="65" spans="1:11" ht="15" hidden="1">
      <c r="A65" s="468">
        <v>2019</v>
      </c>
      <c r="B65" s="439">
        <v>199335</v>
      </c>
      <c r="C65" s="371">
        <v>129469</v>
      </c>
      <c r="D65" s="470">
        <v>64.950460280432438</v>
      </c>
      <c r="E65" s="371">
        <v>43101</v>
      </c>
      <c r="F65" s="470">
        <v>21.622394461584772</v>
      </c>
      <c r="G65" s="371">
        <v>172570</v>
      </c>
      <c r="H65" s="471">
        <v>86.572854742017199</v>
      </c>
      <c r="I65" s="470">
        <v>13.427145257982801</v>
      </c>
      <c r="J65" s="136"/>
      <c r="K65" s="136"/>
    </row>
    <row r="66" spans="1:11" ht="15" hidden="1">
      <c r="A66" s="468">
        <v>2020</v>
      </c>
      <c r="B66" s="439">
        <f>'1. Población_Afiliada_Regimen'!C31</f>
        <v>202745</v>
      </c>
      <c r="C66" s="371">
        <f>'1. Población_Afiliada_Regimen'!D31</f>
        <v>132444</v>
      </c>
      <c r="D66" s="470">
        <f>C66/B66*100</f>
        <v>65.325408764704434</v>
      </c>
      <c r="E66" s="371">
        <f>'1. Población_Afiliada_Regimen'!F31+'1. Población_Afiliada_Regimen'!H31+'1. Población_Afiliada_Regimen'!J31</f>
        <v>45344</v>
      </c>
      <c r="F66" s="470">
        <f>E66/B66*100</f>
        <v>22.365039828355819</v>
      </c>
      <c r="G66" s="371">
        <f>C66+E66</f>
        <v>177788</v>
      </c>
      <c r="H66" s="471">
        <f>+G66/B66*100</f>
        <v>87.690448593060239</v>
      </c>
      <c r="I66" s="470">
        <f>100-H66</f>
        <v>12.309551406939761</v>
      </c>
      <c r="K66" s="145"/>
    </row>
    <row r="67" spans="1:11" ht="15" hidden="1">
      <c r="A67" s="157"/>
      <c r="B67" s="158"/>
      <c r="C67" s="159"/>
      <c r="D67" s="146"/>
      <c r="E67" s="159"/>
      <c r="F67" s="146"/>
      <c r="G67" s="159"/>
      <c r="H67" s="159"/>
      <c r="I67" s="160"/>
      <c r="K67" s="146"/>
    </row>
    <row r="68" spans="1:11" hidden="1">
      <c r="A68" s="136"/>
      <c r="B68" s="136"/>
      <c r="C68" s="136"/>
      <c r="D68" s="136"/>
      <c r="E68" s="136"/>
      <c r="F68" s="136"/>
      <c r="G68" s="136"/>
      <c r="H68" s="136"/>
      <c r="I68" s="136"/>
      <c r="K68" s="146"/>
    </row>
    <row r="69" spans="1:11" ht="30" hidden="1">
      <c r="A69" s="420" t="s">
        <v>519</v>
      </c>
      <c r="B69" s="462" t="s">
        <v>511</v>
      </c>
      <c r="C69" s="463" t="s">
        <v>512</v>
      </c>
      <c r="D69" s="463" t="s">
        <v>499</v>
      </c>
      <c r="E69" s="463" t="s">
        <v>469</v>
      </c>
      <c r="F69" s="463" t="s">
        <v>499</v>
      </c>
      <c r="G69" s="463" t="s">
        <v>513</v>
      </c>
      <c r="H69" s="463" t="s">
        <v>514</v>
      </c>
      <c r="I69" s="463" t="s">
        <v>515</v>
      </c>
      <c r="K69" s="146"/>
    </row>
    <row r="70" spans="1:11" ht="15" hidden="1">
      <c r="A70" s="468">
        <v>2010</v>
      </c>
      <c r="B70" s="439">
        <v>192303</v>
      </c>
      <c r="C70" s="371">
        <v>146386</v>
      </c>
      <c r="D70" s="470">
        <v>76.122577390888338</v>
      </c>
      <c r="E70" s="371">
        <v>27814</v>
      </c>
      <c r="F70" s="470">
        <v>14.463632912643067</v>
      </c>
      <c r="G70" s="371">
        <f t="shared" ref="G70:G76" si="22">+C70+E70</f>
        <v>174200</v>
      </c>
      <c r="H70" s="471">
        <f>+G70/B70*100</f>
        <v>90.586210303531416</v>
      </c>
      <c r="I70" s="470">
        <f>BF9</f>
        <v>9.4137896964685979</v>
      </c>
      <c r="K70" s="146"/>
    </row>
    <row r="71" spans="1:11" ht="15" hidden="1">
      <c r="A71" s="468">
        <v>2011</v>
      </c>
      <c r="B71" s="439">
        <v>200226</v>
      </c>
      <c r="C71" s="371">
        <v>149716</v>
      </c>
      <c r="D71" s="470">
        <v>74.77350593828973</v>
      </c>
      <c r="E71" s="371">
        <v>31365</v>
      </c>
      <c r="F71" s="470">
        <v>16.31019796883044</v>
      </c>
      <c r="G71" s="371">
        <f t="shared" si="22"/>
        <v>181081</v>
      </c>
      <c r="H71" s="471">
        <f>+G71/B71*100</f>
        <v>90.438304715671293</v>
      </c>
      <c r="I71" s="470">
        <f>BH9</f>
        <v>8.9162960928798327</v>
      </c>
      <c r="K71" s="136"/>
    </row>
    <row r="72" spans="1:11" ht="15" hidden="1">
      <c r="A72" s="468">
        <v>2012</v>
      </c>
      <c r="B72" s="439">
        <v>200171</v>
      </c>
      <c r="C72" s="371">
        <f>+Q9</f>
        <v>150139</v>
      </c>
      <c r="D72" s="470">
        <f>+C72/B72*100</f>
        <v>75.005370408300891</v>
      </c>
      <c r="E72" s="371">
        <f>+AM9</f>
        <v>33593</v>
      </c>
      <c r="F72" s="470">
        <f>+E72/B72*100</f>
        <v>16.782151260672126</v>
      </c>
      <c r="G72" s="371">
        <f t="shared" si="22"/>
        <v>183732</v>
      </c>
      <c r="H72" s="471">
        <f>+G72/B72*100</f>
        <v>91.787521668973028</v>
      </c>
      <c r="I72" s="470">
        <f>100-(D72+F72)</f>
        <v>8.2124783310269862</v>
      </c>
      <c r="K72" s="136"/>
    </row>
    <row r="73" spans="1:11" ht="15" hidden="1">
      <c r="A73" s="468">
        <v>2013</v>
      </c>
      <c r="B73" s="439">
        <v>200104</v>
      </c>
      <c r="C73" s="371">
        <f>+S9</f>
        <v>150585</v>
      </c>
      <c r="D73" s="470">
        <f>+C73/B73*100</f>
        <v>75.253368248510782</v>
      </c>
      <c r="E73" s="371">
        <f>+AO9</f>
        <v>31685</v>
      </c>
      <c r="F73" s="470">
        <f>+E73/B73*100</f>
        <v>15.834266181585576</v>
      </c>
      <c r="G73" s="371">
        <f t="shared" si="22"/>
        <v>182270</v>
      </c>
      <c r="H73" s="471">
        <f>+G73/B73*100</f>
        <v>91.087634430096358</v>
      </c>
      <c r="I73" s="470">
        <f>100-(D73+F73)</f>
        <v>8.9123655699036419</v>
      </c>
      <c r="K73" s="145"/>
    </row>
    <row r="74" spans="1:11" ht="15" hidden="1">
      <c r="A74" s="468">
        <v>2014</v>
      </c>
      <c r="B74" s="439">
        <v>200027</v>
      </c>
      <c r="C74" s="371">
        <f>+U9</f>
        <v>149216</v>
      </c>
      <c r="D74" s="470">
        <f>+C74/B74*100</f>
        <v>74.597929279547259</v>
      </c>
      <c r="E74" s="371">
        <f>+AQ9</f>
        <v>37906</v>
      </c>
      <c r="F74" s="470">
        <f>+E74/B74*100</f>
        <v>18.9504416903718</v>
      </c>
      <c r="G74" s="371">
        <f t="shared" si="22"/>
        <v>187122</v>
      </c>
      <c r="H74" s="471">
        <f>+G74/B74*100</f>
        <v>93.548370969919063</v>
      </c>
      <c r="I74" s="470">
        <f>100-(D74+F74)</f>
        <v>6.4516290300809374</v>
      </c>
      <c r="K74" s="145"/>
    </row>
    <row r="75" spans="1:11" ht="15" hidden="1">
      <c r="A75" s="468">
        <v>2015</v>
      </c>
      <c r="B75" s="439">
        <v>199924</v>
      </c>
      <c r="C75" s="371">
        <v>148868</v>
      </c>
      <c r="D75" s="470">
        <v>74.462295672355495</v>
      </c>
      <c r="E75" s="371">
        <v>40764</v>
      </c>
      <c r="F75" s="470">
        <v>20.389748104279626</v>
      </c>
      <c r="G75" s="371">
        <v>189632</v>
      </c>
      <c r="H75" s="471">
        <v>94.852043776635114</v>
      </c>
      <c r="I75" s="470">
        <v>5.1479562233648721</v>
      </c>
      <c r="K75" s="146"/>
    </row>
    <row r="76" spans="1:11" ht="15" hidden="1">
      <c r="A76" s="468">
        <v>2016</v>
      </c>
      <c r="B76" s="439">
        <v>199882</v>
      </c>
      <c r="C76" s="371">
        <f>Y9</f>
        <v>143993</v>
      </c>
      <c r="D76" s="470">
        <f>Z9</f>
        <v>72.039003011776941</v>
      </c>
      <c r="E76" s="371">
        <f>AU9</f>
        <v>46516</v>
      </c>
      <c r="F76" s="470">
        <f>AV9</f>
        <v>23.271730320889326</v>
      </c>
      <c r="G76" s="371">
        <f t="shared" si="22"/>
        <v>190509</v>
      </c>
      <c r="H76" s="471">
        <f>+G76/B76*100</f>
        <v>95.310733332666274</v>
      </c>
      <c r="I76" s="470">
        <f>BR9</f>
        <v>4.689266667333726</v>
      </c>
      <c r="K76" s="146"/>
    </row>
    <row r="77" spans="1:11" ht="15" hidden="1">
      <c r="A77" s="468">
        <v>2017</v>
      </c>
      <c r="B77" s="439">
        <v>199816</v>
      </c>
      <c r="C77" s="371">
        <v>146674</v>
      </c>
      <c r="D77" s="470">
        <v>73.438712616974513</v>
      </c>
      <c r="E77" s="371">
        <v>39800</v>
      </c>
      <c r="F77" s="470">
        <v>19.927599725619984</v>
      </c>
      <c r="G77" s="371">
        <v>186474</v>
      </c>
      <c r="H77" s="471">
        <v>93.366312342594497</v>
      </c>
      <c r="I77" s="470">
        <v>6.6336876574055026</v>
      </c>
      <c r="K77" s="146"/>
    </row>
    <row r="78" spans="1:11" ht="15" hidden="1">
      <c r="A78" s="468">
        <v>2018</v>
      </c>
      <c r="B78" s="439">
        <v>208704</v>
      </c>
      <c r="C78" s="371">
        <v>145325</v>
      </c>
      <c r="D78" s="470">
        <f>C78/B78*100</f>
        <v>69.632110548911371</v>
      </c>
      <c r="E78" s="371">
        <v>39910</v>
      </c>
      <c r="F78" s="470">
        <f>E78/B78*100</f>
        <v>19.122776755596444</v>
      </c>
      <c r="G78" s="371">
        <v>185235</v>
      </c>
      <c r="H78" s="471">
        <f>D78+F78</f>
        <v>88.754887304507818</v>
      </c>
      <c r="I78" s="470">
        <f>100-H78</f>
        <v>11.245112695492182</v>
      </c>
      <c r="K78" s="146"/>
    </row>
    <row r="79" spans="1:11" ht="15" hidden="1">
      <c r="A79" s="468">
        <v>2019</v>
      </c>
      <c r="B79" s="439">
        <v>210371</v>
      </c>
      <c r="C79" s="371">
        <v>142864</v>
      </c>
      <c r="D79" s="470">
        <v>67.910500972092152</v>
      </c>
      <c r="E79" s="371">
        <v>41789</v>
      </c>
      <c r="F79" s="470">
        <v>19.86442998322012</v>
      </c>
      <c r="G79" s="371">
        <v>184653</v>
      </c>
      <c r="H79" s="471">
        <v>87.774930955312286</v>
      </c>
      <c r="I79" s="470">
        <v>12.225069044687714</v>
      </c>
      <c r="K79" s="136"/>
    </row>
    <row r="80" spans="1:11" ht="15" hidden="1">
      <c r="A80" s="468">
        <v>2020</v>
      </c>
      <c r="B80" s="439">
        <f>'1. Población_Afiliada_Regimen'!C42</f>
        <v>214806</v>
      </c>
      <c r="C80" s="371">
        <f>'1. Población_Afiliada_Regimen'!D42</f>
        <v>145061</v>
      </c>
      <c r="D80" s="470">
        <f>C80/B80*100</f>
        <v>67.531167658259079</v>
      </c>
      <c r="E80" s="371">
        <f>'1. Población_Afiliada_Regimen'!F42+'1. Población_Afiliada_Regimen'!H42+'1. Población_Afiliada_Regimen'!J42</f>
        <v>43290</v>
      </c>
      <c r="F80" s="470">
        <f>E80/B80*100</f>
        <v>20.153068350046087</v>
      </c>
      <c r="G80" s="371">
        <f>C80+E80</f>
        <v>188351</v>
      </c>
      <c r="H80" s="471">
        <f>+G80/B80*100</f>
        <v>87.684236008305177</v>
      </c>
      <c r="I80" s="470">
        <f>100-H80</f>
        <v>12.315763991694823</v>
      </c>
    </row>
    <row r="81" spans="1:10" hidden="1">
      <c r="A81" s="136"/>
      <c r="B81" s="136"/>
      <c r="C81" s="136"/>
      <c r="D81" s="136"/>
      <c r="E81" s="136"/>
      <c r="F81" s="136"/>
      <c r="G81" s="136"/>
      <c r="H81" s="136"/>
      <c r="I81" s="136"/>
    </row>
    <row r="82" spans="1:10" ht="30" hidden="1">
      <c r="A82" s="420" t="s">
        <v>520</v>
      </c>
      <c r="B82" s="462" t="s">
        <v>511</v>
      </c>
      <c r="C82" s="463" t="s">
        <v>512</v>
      </c>
      <c r="D82" s="463" t="s">
        <v>499</v>
      </c>
      <c r="E82" s="463" t="s">
        <v>469</v>
      </c>
      <c r="F82" s="463" t="s">
        <v>499</v>
      </c>
      <c r="G82" s="463" t="s">
        <v>513</v>
      </c>
      <c r="H82" s="463" t="s">
        <v>514</v>
      </c>
      <c r="I82" s="463" t="s">
        <v>515</v>
      </c>
    </row>
    <row r="83" spans="1:10" ht="15" hidden="1">
      <c r="A83" s="468">
        <v>2010</v>
      </c>
      <c r="B83" s="439">
        <v>248095</v>
      </c>
      <c r="C83" s="371">
        <v>145113</v>
      </c>
      <c r="D83" s="470">
        <v>58.490900663052457</v>
      </c>
      <c r="E83" s="371">
        <v>68274</v>
      </c>
      <c r="F83" s="470">
        <v>27.519297043471251</v>
      </c>
      <c r="G83" s="371">
        <f t="shared" ref="G83:G89" si="23">+C83+E83</f>
        <v>213387</v>
      </c>
      <c r="H83" s="471">
        <f>+G83/B83*100</f>
        <v>86.010197706523712</v>
      </c>
      <c r="I83" s="470">
        <f>BF10</f>
        <v>13.989802293476288</v>
      </c>
    </row>
    <row r="84" spans="1:10" ht="15" hidden="1">
      <c r="A84" s="468">
        <v>2011</v>
      </c>
      <c r="B84" s="439">
        <v>250149</v>
      </c>
      <c r="C84" s="371">
        <v>149319</v>
      </c>
      <c r="D84" s="470">
        <v>59.692023553961839</v>
      </c>
      <c r="E84" s="371">
        <v>72471</v>
      </c>
      <c r="F84" s="470">
        <v>29.210987726475746</v>
      </c>
      <c r="G84" s="371">
        <f t="shared" si="23"/>
        <v>221790</v>
      </c>
      <c r="H84" s="471">
        <f>+G84/B84*100</f>
        <v>88.663156758571887</v>
      </c>
      <c r="I84" s="470">
        <f>BH10</f>
        <v>11.096988719562418</v>
      </c>
    </row>
    <row r="85" spans="1:10" ht="15" hidden="1">
      <c r="A85" s="468">
        <v>2012</v>
      </c>
      <c r="B85" s="439">
        <v>252325</v>
      </c>
      <c r="C85" s="371">
        <f>+Q10</f>
        <v>150047</v>
      </c>
      <c r="D85" s="470">
        <f>+C85/B85*100</f>
        <v>59.465768354304963</v>
      </c>
      <c r="E85" s="371">
        <f>+AM10</f>
        <v>74190</v>
      </c>
      <c r="F85" s="470">
        <f>+E85/B85*100</f>
        <v>29.402556227088084</v>
      </c>
      <c r="G85" s="371">
        <f t="shared" si="23"/>
        <v>224237</v>
      </c>
      <c r="H85" s="471">
        <f>+G85/B85*100</f>
        <v>88.86832458139304</v>
      </c>
      <c r="I85" s="470">
        <f>100-(D85+F85)</f>
        <v>11.13167541860696</v>
      </c>
      <c r="J85" s="136"/>
    </row>
    <row r="86" spans="1:10" ht="15" hidden="1">
      <c r="A86" s="468">
        <v>2013</v>
      </c>
      <c r="B86" s="439">
        <v>254562</v>
      </c>
      <c r="C86" s="371">
        <f>+S10</f>
        <v>149256</v>
      </c>
      <c r="D86" s="470">
        <f>+C86/B86*100</f>
        <v>58.632474603436492</v>
      </c>
      <c r="E86" s="371">
        <f>+AO10</f>
        <v>72904</v>
      </c>
      <c r="F86" s="470">
        <f>+E86/B86*100</f>
        <v>28.638995608142615</v>
      </c>
      <c r="G86" s="371">
        <f t="shared" si="23"/>
        <v>222160</v>
      </c>
      <c r="H86" s="471">
        <f>+G86/B86*100</f>
        <v>87.2714702115791</v>
      </c>
      <c r="I86" s="470">
        <f>100-(D86+F86)</f>
        <v>12.7285297884209</v>
      </c>
    </row>
    <row r="87" spans="1:10" ht="15" hidden="1">
      <c r="A87" s="468">
        <v>2014</v>
      </c>
      <c r="B87" s="439">
        <v>256786</v>
      </c>
      <c r="C87" s="371">
        <f>+U10</f>
        <v>148027</v>
      </c>
      <c r="D87" s="470">
        <f>+C87/B87*100</f>
        <v>57.646055470313804</v>
      </c>
      <c r="E87" s="371">
        <f>+AQ10</f>
        <v>79854</v>
      </c>
      <c r="F87" s="470">
        <f>+E87/B87*100</f>
        <v>31.097489738537149</v>
      </c>
      <c r="G87" s="371">
        <f t="shared" si="23"/>
        <v>227881</v>
      </c>
      <c r="H87" s="471">
        <f>+G87/B87*100</f>
        <v>88.743545208850946</v>
      </c>
      <c r="I87" s="470">
        <f>100-(D87+F87)</f>
        <v>11.256454791149054</v>
      </c>
    </row>
    <row r="88" spans="1:10" ht="15" hidden="1">
      <c r="A88" s="468">
        <v>2015</v>
      </c>
      <c r="B88" s="439">
        <v>259057</v>
      </c>
      <c r="C88" s="371">
        <v>145082</v>
      </c>
      <c r="D88" s="470">
        <v>56.003891035563605</v>
      </c>
      <c r="E88" s="371">
        <v>82181</v>
      </c>
      <c r="F88" s="470">
        <v>31.723134290908948</v>
      </c>
      <c r="G88" s="371">
        <v>227263</v>
      </c>
      <c r="H88" s="471">
        <v>87.727025326472557</v>
      </c>
      <c r="I88" s="470">
        <v>12.272974673527443</v>
      </c>
    </row>
    <row r="89" spans="1:10" ht="15" hidden="1">
      <c r="A89" s="468">
        <v>2016</v>
      </c>
      <c r="B89" s="439">
        <v>261411</v>
      </c>
      <c r="C89" s="371">
        <f>Y10</f>
        <v>136603</v>
      </c>
      <c r="D89" s="470">
        <f>Z10</f>
        <v>52.256025951471052</v>
      </c>
      <c r="E89" s="371">
        <f>AU10</f>
        <v>88732</v>
      </c>
      <c r="F89" s="470">
        <f>AV10</f>
        <v>33.943483633052935</v>
      </c>
      <c r="G89" s="371">
        <f t="shared" si="23"/>
        <v>225335</v>
      </c>
      <c r="H89" s="471">
        <f>+G89/B89*100</f>
        <v>86.199509584523994</v>
      </c>
      <c r="I89" s="470">
        <f>BR10</f>
        <v>13.80049041547602</v>
      </c>
    </row>
    <row r="90" spans="1:10" ht="15" hidden="1">
      <c r="A90" s="468">
        <v>2017</v>
      </c>
      <c r="B90" s="439">
        <v>263742</v>
      </c>
      <c r="C90" s="371">
        <v>140231</v>
      </c>
      <c r="D90" s="470">
        <v>52.689501251192951</v>
      </c>
      <c r="E90" s="371">
        <v>87411</v>
      </c>
      <c r="F90" s="470">
        <v>32.843251448453103</v>
      </c>
      <c r="G90" s="371">
        <v>227642</v>
      </c>
      <c r="H90" s="471">
        <v>85.532752699646068</v>
      </c>
      <c r="I90" s="470">
        <v>14.467247300353947</v>
      </c>
    </row>
    <row r="91" spans="1:10" ht="15" hidden="1">
      <c r="A91" s="468">
        <v>2018</v>
      </c>
      <c r="B91" s="439">
        <v>241565</v>
      </c>
      <c r="C91" s="371">
        <v>138105</v>
      </c>
      <c r="D91" s="470">
        <f>C91/B91*100</f>
        <v>57.170947778030758</v>
      </c>
      <c r="E91" s="371">
        <v>87920</v>
      </c>
      <c r="F91" s="470">
        <f>E91/B91*100</f>
        <v>36.396001076314867</v>
      </c>
      <c r="G91" s="371">
        <v>226025</v>
      </c>
      <c r="H91" s="471">
        <f>D91+F91</f>
        <v>93.566948854345625</v>
      </c>
      <c r="I91" s="470">
        <f>100-H91</f>
        <v>6.4330511456543746</v>
      </c>
    </row>
    <row r="92" spans="1:10" ht="15" hidden="1">
      <c r="A92" s="468">
        <v>2019</v>
      </c>
      <c r="B92" s="439">
        <v>244995</v>
      </c>
      <c r="C92" s="371">
        <v>133773</v>
      </c>
      <c r="D92" s="470">
        <v>54.60233882324129</v>
      </c>
      <c r="E92" s="371">
        <v>91076</v>
      </c>
      <c r="F92" s="470">
        <v>37.174636217065654</v>
      </c>
      <c r="G92" s="371">
        <v>224849</v>
      </c>
      <c r="H92" s="471">
        <v>91.776975040306937</v>
      </c>
      <c r="I92" s="470">
        <v>8.2230249596930634</v>
      </c>
    </row>
    <row r="93" spans="1:10" ht="15" hidden="1">
      <c r="A93" s="468">
        <v>2020</v>
      </c>
      <c r="B93" s="439">
        <f>'1. Población_Afiliada_Regimen'!C62</f>
        <v>249389</v>
      </c>
      <c r="C93" s="371">
        <f>'1. Población_Afiliada_Regimen'!D62</f>
        <v>136375</v>
      </c>
      <c r="D93" s="470">
        <f>C93/B93*100</f>
        <v>54.683646832859509</v>
      </c>
      <c r="E93" s="371">
        <f>'1. Población_Afiliada_Regimen'!F62+'1. Población_Afiliada_Regimen'!H62+'1. Población_Afiliada_Regimen'!J62</f>
        <v>93995</v>
      </c>
      <c r="F93" s="470">
        <f>E93/B93*100</f>
        <v>37.690114640180603</v>
      </c>
      <c r="G93" s="371">
        <f>C93+E93</f>
        <v>230370</v>
      </c>
      <c r="H93" s="471">
        <f>+G93/B93*100</f>
        <v>92.373761473040105</v>
      </c>
      <c r="I93" s="470">
        <f>100-H93</f>
        <v>7.6262385269598951</v>
      </c>
    </row>
    <row r="94" spans="1:10" hidden="1">
      <c r="A94" s="136"/>
      <c r="B94" s="136"/>
      <c r="C94" s="136"/>
      <c r="D94" s="136"/>
      <c r="E94" s="136"/>
      <c r="F94" s="136"/>
      <c r="G94" s="136"/>
      <c r="H94" s="136"/>
      <c r="I94" s="136"/>
    </row>
    <row r="95" spans="1:10" ht="30" hidden="1">
      <c r="A95" s="420" t="s">
        <v>521</v>
      </c>
      <c r="B95" s="462" t="s">
        <v>511</v>
      </c>
      <c r="C95" s="463" t="s">
        <v>512</v>
      </c>
      <c r="D95" s="463" t="s">
        <v>499</v>
      </c>
      <c r="E95" s="463" t="s">
        <v>469</v>
      </c>
      <c r="F95" s="463" t="s">
        <v>499</v>
      </c>
      <c r="G95" s="463" t="s">
        <v>513</v>
      </c>
      <c r="H95" s="463" t="s">
        <v>514</v>
      </c>
      <c r="I95" s="463" t="s">
        <v>515</v>
      </c>
      <c r="J95" s="136"/>
    </row>
    <row r="96" spans="1:10" ht="15" hidden="1">
      <c r="A96" s="468">
        <v>2010</v>
      </c>
      <c r="B96" s="439">
        <v>561190</v>
      </c>
      <c r="C96" s="371">
        <v>235145</v>
      </c>
      <c r="D96" s="470">
        <v>41.901138651793509</v>
      </c>
      <c r="E96" s="371">
        <v>242305</v>
      </c>
      <c r="F96" s="470">
        <v>43.176998877385557</v>
      </c>
      <c r="G96" s="371">
        <f t="shared" ref="G96:G102" si="24">+C96+E96</f>
        <v>477450</v>
      </c>
      <c r="H96" s="471">
        <f>+G96/B96*100</f>
        <v>85.07813752917906</v>
      </c>
      <c r="I96" s="470">
        <f>BF11</f>
        <v>14.92186247082094</v>
      </c>
    </row>
    <row r="97" spans="1:10" ht="15" hidden="1">
      <c r="A97" s="468">
        <v>2011</v>
      </c>
      <c r="B97" s="439">
        <v>565311</v>
      </c>
      <c r="C97" s="371">
        <v>240543</v>
      </c>
      <c r="D97" s="470">
        <v>42.550560664837583</v>
      </c>
      <c r="E97" s="371">
        <v>258370</v>
      </c>
      <c r="F97" s="470">
        <v>46.039665710365476</v>
      </c>
      <c r="G97" s="371">
        <f t="shared" si="24"/>
        <v>498913</v>
      </c>
      <c r="H97" s="471">
        <f>+G97/B97*100</f>
        <v>88.254606756281049</v>
      </c>
      <c r="I97" s="470">
        <f>BH11</f>
        <v>11.409773624796941</v>
      </c>
    </row>
    <row r="98" spans="1:10" ht="15" hidden="1">
      <c r="A98" s="468">
        <v>2012</v>
      </c>
      <c r="B98" s="439">
        <v>569591</v>
      </c>
      <c r="C98" s="371">
        <f>+Q11</f>
        <v>243632</v>
      </c>
      <c r="D98" s="470">
        <f>+C98/B98*100</f>
        <v>42.773147749876664</v>
      </c>
      <c r="E98" s="371">
        <f>+AM11</f>
        <v>269994</v>
      </c>
      <c r="F98" s="470">
        <f>+E98/B98*100</f>
        <v>47.401380990921552</v>
      </c>
      <c r="G98" s="371">
        <f t="shared" si="24"/>
        <v>513626</v>
      </c>
      <c r="H98" s="471">
        <f>+G98/B98*100</f>
        <v>90.174528740798223</v>
      </c>
      <c r="I98" s="470">
        <f>100-(D98+F98)</f>
        <v>9.8254712592017768</v>
      </c>
    </row>
    <row r="99" spans="1:10" ht="15" hidden="1">
      <c r="A99" s="468">
        <v>2013</v>
      </c>
      <c r="B99" s="439">
        <v>573885</v>
      </c>
      <c r="C99" s="371">
        <f>+S11</f>
        <v>245765</v>
      </c>
      <c r="D99" s="470">
        <f>+C99/B99*100</f>
        <v>42.824781968512852</v>
      </c>
      <c r="E99" s="371">
        <f>+AO11</f>
        <v>267536</v>
      </c>
      <c r="F99" s="470">
        <f>+E99/B99*100</f>
        <v>46.618399156625458</v>
      </c>
      <c r="G99" s="371">
        <f t="shared" si="24"/>
        <v>513301</v>
      </c>
      <c r="H99" s="471">
        <f>+G99/B99*100</f>
        <v>89.44318112513831</v>
      </c>
      <c r="I99" s="470">
        <f>100-(D99+F99)</f>
        <v>10.55681887486169</v>
      </c>
    </row>
    <row r="100" spans="1:10" ht="15" hidden="1">
      <c r="A100" s="468">
        <v>2014</v>
      </c>
      <c r="B100" s="439">
        <v>578114</v>
      </c>
      <c r="C100" s="371">
        <f>+U11</f>
        <v>241740</v>
      </c>
      <c r="D100" s="470">
        <f>+C100/B100*100</f>
        <v>41.815282106989279</v>
      </c>
      <c r="E100" s="371">
        <f>+AQ11</f>
        <v>296270</v>
      </c>
      <c r="F100" s="470">
        <f>+E100/B100*100</f>
        <v>51.247677793653153</v>
      </c>
      <c r="G100" s="371">
        <f t="shared" si="24"/>
        <v>538010</v>
      </c>
      <c r="H100" s="471">
        <f>+G100/B100*100</f>
        <v>93.06295990064244</v>
      </c>
      <c r="I100" s="470">
        <f>100-(D100+F100)</f>
        <v>6.9370400993575743</v>
      </c>
    </row>
    <row r="101" spans="1:10" ht="15" hidden="1">
      <c r="A101" s="468">
        <v>2015</v>
      </c>
      <c r="B101" s="439">
        <v>582352</v>
      </c>
      <c r="C101" s="371">
        <v>238718</v>
      </c>
      <c r="D101" s="470">
        <v>40.992046047751188</v>
      </c>
      <c r="E101" s="371">
        <v>312698</v>
      </c>
      <c r="F101" s="470">
        <v>53.695702942550206</v>
      </c>
      <c r="G101" s="371">
        <v>551416</v>
      </c>
      <c r="H101" s="471">
        <v>94.687748990301401</v>
      </c>
      <c r="I101" s="470">
        <v>5.3122510096985991</v>
      </c>
    </row>
    <row r="102" spans="1:10" ht="15" hidden="1">
      <c r="A102" s="468">
        <v>2016</v>
      </c>
      <c r="B102" s="439">
        <v>586659</v>
      </c>
      <c r="C102" s="371">
        <f>Y11</f>
        <v>226476</v>
      </c>
      <c r="D102" s="470">
        <f>Z11</f>
        <v>38.604368125265275</v>
      </c>
      <c r="E102" s="371">
        <f>AU11</f>
        <v>335505</v>
      </c>
      <c r="F102" s="470">
        <f>AV11</f>
        <v>57.189099630279259</v>
      </c>
      <c r="G102" s="371">
        <f t="shared" si="24"/>
        <v>561981</v>
      </c>
      <c r="H102" s="471">
        <f>+G102/B102*100</f>
        <v>95.79346775554454</v>
      </c>
      <c r="I102" s="470">
        <f>BR11</f>
        <v>4.2065322444554738</v>
      </c>
    </row>
    <row r="103" spans="1:10" ht="15" hidden="1">
      <c r="A103" s="468">
        <v>2017</v>
      </c>
      <c r="B103" s="439">
        <v>590858</v>
      </c>
      <c r="C103" s="371">
        <v>237393</v>
      </c>
      <c r="D103" s="470">
        <v>39.895971631682436</v>
      </c>
      <c r="E103" s="371">
        <v>347279</v>
      </c>
      <c r="F103" s="470">
        <v>58.363275801220105</v>
      </c>
      <c r="G103" s="371">
        <v>584672</v>
      </c>
      <c r="H103" s="471">
        <v>98.259247432902541</v>
      </c>
      <c r="I103" s="470">
        <v>1.7407525670974593</v>
      </c>
    </row>
    <row r="104" spans="1:10" ht="15" hidden="1">
      <c r="A104" s="468">
        <v>2018</v>
      </c>
      <c r="B104" s="439">
        <v>671585</v>
      </c>
      <c r="C104" s="371">
        <v>238550</v>
      </c>
      <c r="D104" s="470">
        <f>C104/B104*100</f>
        <v>35.520447895649845</v>
      </c>
      <c r="E104" s="371">
        <v>356328</v>
      </c>
      <c r="F104" s="470">
        <f>E104/B104*100</f>
        <v>53.057766328908471</v>
      </c>
      <c r="G104" s="371">
        <v>594878</v>
      </c>
      <c r="H104" s="471">
        <f>D104+F104</f>
        <v>88.578214224558309</v>
      </c>
      <c r="I104" s="470">
        <f>100-H104</f>
        <v>11.421785775441691</v>
      </c>
    </row>
    <row r="105" spans="1:10" ht="15" hidden="1">
      <c r="A105" s="468">
        <v>2019</v>
      </c>
      <c r="B105" s="439">
        <v>683968</v>
      </c>
      <c r="C105" s="371">
        <v>236118</v>
      </c>
      <c r="D105" s="470">
        <v>34.521790493122481</v>
      </c>
      <c r="E105" s="371">
        <v>379794</v>
      </c>
      <c r="F105" s="470">
        <v>55.528036399363714</v>
      </c>
      <c r="G105" s="371">
        <v>615912</v>
      </c>
      <c r="H105" s="471">
        <v>90.049826892486195</v>
      </c>
      <c r="I105" s="470">
        <v>9.9501731075138053</v>
      </c>
      <c r="J105" s="136"/>
    </row>
    <row r="106" spans="1:10" ht="15" hidden="1">
      <c r="A106" s="468">
        <v>2020</v>
      </c>
      <c r="B106" s="439">
        <f>'1. Población_Afiliada_Regimen'!C80</f>
        <v>696172</v>
      </c>
      <c r="C106" s="371">
        <f>'1. Población_Afiliada_Regimen'!D80</f>
        <v>247032</v>
      </c>
      <c r="D106" s="470">
        <f>C106/B106*100</f>
        <v>35.484334331171027</v>
      </c>
      <c r="E106" s="371">
        <f>'1. Población_Afiliada_Regimen'!F80+'1. Población_Afiliada_Regimen'!H80+'1. Población_Afiliada_Regimen'!J80</f>
        <v>395913</v>
      </c>
      <c r="F106" s="470">
        <f>E106/B106*100</f>
        <v>56.86999764426033</v>
      </c>
      <c r="G106" s="371">
        <f>C106+E106</f>
        <v>642945</v>
      </c>
      <c r="H106" s="471">
        <f>+G106/B106*100</f>
        <v>92.354331975431364</v>
      </c>
      <c r="I106" s="470">
        <f>100-H106</f>
        <v>7.6456680245686357</v>
      </c>
    </row>
    <row r="107" spans="1:10" hidden="1">
      <c r="A107" s="136"/>
      <c r="B107" s="136"/>
      <c r="C107" s="136"/>
      <c r="D107" s="136"/>
      <c r="E107" s="136"/>
      <c r="F107" s="136"/>
      <c r="G107" s="136"/>
      <c r="H107" s="136"/>
      <c r="I107" s="136"/>
    </row>
    <row r="108" spans="1:10" ht="30" hidden="1">
      <c r="A108" s="420" t="s">
        <v>522</v>
      </c>
      <c r="B108" s="462" t="s">
        <v>511</v>
      </c>
      <c r="C108" s="463" t="s">
        <v>512</v>
      </c>
      <c r="D108" s="463" t="s">
        <v>499</v>
      </c>
      <c r="E108" s="463" t="s">
        <v>469</v>
      </c>
      <c r="F108" s="463" t="s">
        <v>499</v>
      </c>
      <c r="G108" s="463" t="s">
        <v>513</v>
      </c>
      <c r="H108" s="463" t="s">
        <v>514</v>
      </c>
      <c r="I108" s="463" t="s">
        <v>515</v>
      </c>
    </row>
    <row r="109" spans="1:10" ht="15" hidden="1">
      <c r="A109" s="468">
        <v>2010</v>
      </c>
      <c r="B109" s="439">
        <v>383683</v>
      </c>
      <c r="C109" s="371">
        <v>221768</v>
      </c>
      <c r="D109" s="470">
        <v>57.799798270968481</v>
      </c>
      <c r="E109" s="371">
        <v>78581</v>
      </c>
      <c r="F109" s="470">
        <v>20.480709335571294</v>
      </c>
      <c r="G109" s="371">
        <f t="shared" ref="G109:G115" si="25">+C109+E109</f>
        <v>300349</v>
      </c>
      <c r="H109" s="471">
        <f>+G109/B109*100</f>
        <v>78.280507606539771</v>
      </c>
      <c r="I109" s="470">
        <f>BF12</f>
        <v>21.719492393460229</v>
      </c>
    </row>
    <row r="110" spans="1:10" ht="15" hidden="1">
      <c r="A110" s="468">
        <v>2011</v>
      </c>
      <c r="B110" s="439">
        <v>375783</v>
      </c>
      <c r="C110" s="371">
        <v>228525</v>
      </c>
      <c r="D110" s="470">
        <v>60.813022409209573</v>
      </c>
      <c r="E110" s="371">
        <v>85003</v>
      </c>
      <c r="F110" s="470">
        <v>22.154486907160337</v>
      </c>
      <c r="G110" s="371">
        <f t="shared" si="25"/>
        <v>313528</v>
      </c>
      <c r="H110" s="471">
        <f>+G110/B110*100</f>
        <v>83.433258023912742</v>
      </c>
      <c r="I110" s="470">
        <f>BH12</f>
        <v>17.032490683630087</v>
      </c>
    </row>
    <row r="111" spans="1:10" ht="15" hidden="1">
      <c r="A111" s="468">
        <v>2012</v>
      </c>
      <c r="B111" s="439">
        <v>376099</v>
      </c>
      <c r="C111" s="371">
        <f>+Q12</f>
        <v>230697</v>
      </c>
      <c r="D111" s="470">
        <f>+C111/B111*100</f>
        <v>61.339434563771775</v>
      </c>
      <c r="E111" s="371">
        <f>+AM12</f>
        <v>86873</v>
      </c>
      <c r="F111" s="470">
        <f>+E111/B111*100</f>
        <v>23.098439506619268</v>
      </c>
      <c r="G111" s="371">
        <f t="shared" si="25"/>
        <v>317570</v>
      </c>
      <c r="H111" s="471">
        <f>+G111/B111*100</f>
        <v>84.437874070391032</v>
      </c>
      <c r="I111" s="470">
        <f>100-(D111+F111)</f>
        <v>15.562125929608953</v>
      </c>
    </row>
    <row r="112" spans="1:10" ht="15" hidden="1">
      <c r="A112" s="468">
        <v>2013</v>
      </c>
      <c r="B112" s="439">
        <v>376422</v>
      </c>
      <c r="C112" s="371">
        <f>+S12</f>
        <v>232239</v>
      </c>
      <c r="D112" s="470">
        <f>+C112/B112*100</f>
        <v>61.696447072700323</v>
      </c>
      <c r="E112" s="371">
        <f>+AO12</f>
        <v>81944</v>
      </c>
      <c r="F112" s="470">
        <f>+E112/B112*100</f>
        <v>21.769184585385553</v>
      </c>
      <c r="G112" s="371">
        <f t="shared" si="25"/>
        <v>314183</v>
      </c>
      <c r="H112" s="471">
        <f>+G112/B112*100</f>
        <v>83.465631658085869</v>
      </c>
      <c r="I112" s="470">
        <f>100-(D112+F112)</f>
        <v>16.534368341914131</v>
      </c>
    </row>
    <row r="113" spans="1:9" ht="15" hidden="1">
      <c r="A113" s="468">
        <v>2014</v>
      </c>
      <c r="B113" s="439">
        <v>376697</v>
      </c>
      <c r="C113" s="371">
        <f>+U12</f>
        <v>229684</v>
      </c>
      <c r="D113" s="470">
        <f>+C113/B113*100</f>
        <v>60.973142870795357</v>
      </c>
      <c r="E113" s="371">
        <f>+AQ12</f>
        <v>87403</v>
      </c>
      <c r="F113" s="470">
        <f>+E113/B113*100</f>
        <v>23.202467765870182</v>
      </c>
      <c r="G113" s="371">
        <f t="shared" si="25"/>
        <v>317087</v>
      </c>
      <c r="H113" s="471">
        <f>+G113/B113*100</f>
        <v>84.175610636665539</v>
      </c>
      <c r="I113" s="470">
        <f>100-(D113+F113)</f>
        <v>15.824389363334461</v>
      </c>
    </row>
    <row r="114" spans="1:9" ht="15" hidden="1">
      <c r="A114" s="468">
        <v>2015</v>
      </c>
      <c r="B114" s="439">
        <v>376968</v>
      </c>
      <c r="C114" s="371">
        <v>226573</v>
      </c>
      <c r="D114" s="470">
        <v>60.104040661276294</v>
      </c>
      <c r="E114" s="371">
        <v>89687</v>
      </c>
      <c r="F114" s="470">
        <v>23.791674624901848</v>
      </c>
      <c r="G114" s="371">
        <v>316260</v>
      </c>
      <c r="H114" s="471">
        <v>83.895715286178145</v>
      </c>
      <c r="I114" s="470">
        <v>16.104284713821855</v>
      </c>
    </row>
    <row r="115" spans="1:9" ht="15" hidden="1">
      <c r="A115" s="468">
        <v>2016</v>
      </c>
      <c r="B115" s="439">
        <v>377236</v>
      </c>
      <c r="C115" s="371">
        <f>Y12</f>
        <v>214036</v>
      </c>
      <c r="D115" s="470">
        <f>Z12</f>
        <v>56.737957140887929</v>
      </c>
      <c r="E115" s="371">
        <f>AU12</f>
        <v>95997</v>
      </c>
      <c r="F115" s="470">
        <f>AV12</f>
        <v>25.447465247219249</v>
      </c>
      <c r="G115" s="371">
        <f t="shared" si="25"/>
        <v>310033</v>
      </c>
      <c r="H115" s="471">
        <f>+G115/B115*100</f>
        <v>82.18542238810717</v>
      </c>
      <c r="I115" s="470">
        <f>BR12</f>
        <v>17.814577611892815</v>
      </c>
    </row>
    <row r="116" spans="1:9" ht="15" hidden="1">
      <c r="A116" s="468">
        <v>2017</v>
      </c>
      <c r="B116" s="439">
        <v>377482</v>
      </c>
      <c r="C116" s="371">
        <v>217168</v>
      </c>
      <c r="D116" s="470">
        <v>57.503422381447912</v>
      </c>
      <c r="E116" s="371">
        <v>94159</v>
      </c>
      <c r="F116" s="470">
        <v>24.932148143440809</v>
      </c>
      <c r="G116" s="371">
        <v>311327</v>
      </c>
      <c r="H116" s="471">
        <v>82.435570524888718</v>
      </c>
      <c r="I116" s="470">
        <v>17.564429475111282</v>
      </c>
    </row>
    <row r="117" spans="1:9" ht="15" hidden="1">
      <c r="A117" s="468">
        <v>2018</v>
      </c>
      <c r="B117" s="439">
        <v>365422</v>
      </c>
      <c r="C117" s="371">
        <v>214757</v>
      </c>
      <c r="D117" s="470">
        <f>C117/B117*100</f>
        <v>58.769586943314856</v>
      </c>
      <c r="E117" s="371">
        <v>93351</v>
      </c>
      <c r="F117" s="470">
        <f>E117/B117*100</f>
        <v>25.546080969399764</v>
      </c>
      <c r="G117" s="371">
        <v>308108</v>
      </c>
      <c r="H117" s="471">
        <f>D117+F117</f>
        <v>84.315667912714616</v>
      </c>
      <c r="I117" s="470">
        <f>100-H117</f>
        <v>15.684332087285384</v>
      </c>
    </row>
    <row r="118" spans="1:9" ht="15" hidden="1">
      <c r="A118" s="468">
        <v>2019</v>
      </c>
      <c r="B118" s="439">
        <v>365422</v>
      </c>
      <c r="C118" s="371">
        <v>214757</v>
      </c>
      <c r="D118" s="470">
        <v>58.769586943314856</v>
      </c>
      <c r="E118" s="371">
        <v>93351</v>
      </c>
      <c r="F118" s="470">
        <v>25.546080969399764</v>
      </c>
      <c r="G118" s="371">
        <v>308108</v>
      </c>
      <c r="H118" s="471">
        <v>84.315667912714616</v>
      </c>
      <c r="I118" s="470">
        <v>15.684332087285384</v>
      </c>
    </row>
    <row r="119" spans="1:9" ht="15" hidden="1">
      <c r="A119" s="468">
        <v>2020</v>
      </c>
      <c r="B119" s="439">
        <f>'1. Población_Afiliada_Regimen'!C104</f>
        <v>375486</v>
      </c>
      <c r="C119" s="371">
        <f>'1. Población_Afiliada_Regimen'!D104</f>
        <v>213157</v>
      </c>
      <c r="D119" s="470">
        <f>C119/B119*100</f>
        <v>56.768294956403167</v>
      </c>
      <c r="E119" s="371">
        <f>'1. Población_Afiliada_Regimen'!F104+'1. Población_Afiliada_Regimen'!H104+'1. Población_Afiliada_Regimen'!J104</f>
        <v>96311</v>
      </c>
      <c r="F119" s="470">
        <f>E119/B119*100</f>
        <v>25.649691333365293</v>
      </c>
      <c r="G119" s="371">
        <f>C119+E119</f>
        <v>309468</v>
      </c>
      <c r="H119" s="471">
        <f>+G119/B119*100</f>
        <v>82.417986289768464</v>
      </c>
      <c r="I119" s="470">
        <f>100-H119</f>
        <v>17.582013710231536</v>
      </c>
    </row>
    <row r="120" spans="1:9" hidden="1">
      <c r="A120" s="136"/>
      <c r="B120" s="136"/>
      <c r="C120" s="136"/>
      <c r="D120" s="136"/>
      <c r="E120" s="136"/>
      <c r="F120" s="136"/>
      <c r="G120" s="136"/>
      <c r="H120" s="136"/>
      <c r="I120" s="136"/>
    </row>
    <row r="121" spans="1:9" ht="30" hidden="1">
      <c r="A121" s="420" t="s">
        <v>523</v>
      </c>
      <c r="B121" s="462" t="s">
        <v>511</v>
      </c>
      <c r="C121" s="463" t="s">
        <v>512</v>
      </c>
      <c r="D121" s="463" t="s">
        <v>499</v>
      </c>
      <c r="E121" s="463" t="s">
        <v>469</v>
      </c>
      <c r="F121" s="463" t="s">
        <v>499</v>
      </c>
      <c r="G121" s="463" t="s">
        <v>513</v>
      </c>
      <c r="H121" s="463" t="s">
        <v>514</v>
      </c>
      <c r="I121" s="463" t="s">
        <v>515</v>
      </c>
    </row>
    <row r="122" spans="1:9" ht="15" hidden="1">
      <c r="A122" s="468">
        <v>2010</v>
      </c>
      <c r="B122" s="439">
        <v>3544125</v>
      </c>
      <c r="C122" s="371">
        <v>880356</v>
      </c>
      <c r="D122" s="470">
        <v>24.8398687969527</v>
      </c>
      <c r="E122" s="371">
        <v>2318707</v>
      </c>
      <c r="F122" s="470">
        <v>65.423962190949808</v>
      </c>
      <c r="G122" s="371">
        <f t="shared" ref="G122:G128" si="26">+C122+E122</f>
        <v>3199063</v>
      </c>
      <c r="H122" s="471">
        <f>+G122/B122*100</f>
        <v>90.263830987902509</v>
      </c>
      <c r="I122" s="470">
        <f>BF13</f>
        <v>9.7361690120974913</v>
      </c>
    </row>
    <row r="123" spans="1:9" ht="15" hidden="1">
      <c r="A123" s="468">
        <v>2011</v>
      </c>
      <c r="B123" s="439">
        <v>3591963</v>
      </c>
      <c r="C123" s="371">
        <v>827642</v>
      </c>
      <c r="D123" s="470">
        <v>23.041495694693957</v>
      </c>
      <c r="E123" s="371">
        <v>2455804</v>
      </c>
      <c r="F123" s="470">
        <v>69.2922512608895</v>
      </c>
      <c r="G123" s="371">
        <f t="shared" si="26"/>
        <v>3283446</v>
      </c>
      <c r="H123" s="471">
        <f>+G123/B123*100</f>
        <v>91.410908185858261</v>
      </c>
      <c r="I123" s="470">
        <f>BH13</f>
        <v>7.6662530444165498</v>
      </c>
    </row>
    <row r="124" spans="1:9" ht="15" hidden="1">
      <c r="A124" s="468">
        <v>2012</v>
      </c>
      <c r="B124" s="439">
        <v>3638869</v>
      </c>
      <c r="C124" s="371">
        <f>+Q13</f>
        <v>841036</v>
      </c>
      <c r="D124" s="470">
        <f>+C124/B124*100</f>
        <v>23.112566019826488</v>
      </c>
      <c r="E124" s="371">
        <f>+AM13</f>
        <v>2516122</v>
      </c>
      <c r="F124" s="470">
        <f>+E124/B124*100</f>
        <v>69.145715330779979</v>
      </c>
      <c r="G124" s="371">
        <f t="shared" si="26"/>
        <v>3357158</v>
      </c>
      <c r="H124" s="471">
        <f>+G124/B124*100</f>
        <v>92.258281350606467</v>
      </c>
      <c r="I124" s="470">
        <f>100-(D124+F124)</f>
        <v>7.7417186493935333</v>
      </c>
    </row>
    <row r="125" spans="1:9" ht="15" hidden="1">
      <c r="A125" s="468">
        <v>2013</v>
      </c>
      <c r="B125" s="439">
        <v>3685382</v>
      </c>
      <c r="C125" s="371">
        <f>+S13</f>
        <v>842228</v>
      </c>
      <c r="D125" s="470">
        <f>+C125/B125*100</f>
        <v>22.853207618640347</v>
      </c>
      <c r="E125" s="371">
        <f>+AO13</f>
        <v>2492463</v>
      </c>
      <c r="F125" s="470">
        <f>+E125/B125*100</f>
        <v>67.631062397330865</v>
      </c>
      <c r="G125" s="371">
        <f t="shared" si="26"/>
        <v>3334691</v>
      </c>
      <c r="H125" s="471">
        <f>+G125/B125*100</f>
        <v>90.484270015971205</v>
      </c>
      <c r="I125" s="470">
        <f>100-(D125+F125)</f>
        <v>9.5157299840287806</v>
      </c>
    </row>
    <row r="126" spans="1:9" ht="15" hidden="1">
      <c r="A126" s="468">
        <v>2014</v>
      </c>
      <c r="B126" s="439">
        <v>3731447</v>
      </c>
      <c r="C126" s="371">
        <f>+U13</f>
        <v>855163</v>
      </c>
      <c r="D126" s="470">
        <f>+C126/B126*100</f>
        <v>22.917731378738594</v>
      </c>
      <c r="E126" s="371">
        <f>+AQ13</f>
        <v>2661414</v>
      </c>
      <c r="F126" s="470">
        <f>+E126/B126*100</f>
        <v>71.323912680523122</v>
      </c>
      <c r="G126" s="371">
        <f t="shared" si="26"/>
        <v>3516577</v>
      </c>
      <c r="H126" s="471">
        <f>+G126/B126*100</f>
        <v>94.241644059261731</v>
      </c>
      <c r="I126" s="470">
        <f>100-(D126+F126)</f>
        <v>5.7583559407382836</v>
      </c>
    </row>
    <row r="127" spans="1:9" ht="15" hidden="1">
      <c r="A127" s="468">
        <v>2015</v>
      </c>
      <c r="B127" s="439">
        <v>3777009</v>
      </c>
      <c r="C127" s="371">
        <v>857524</v>
      </c>
      <c r="D127" s="470">
        <v>22.703784926114817</v>
      </c>
      <c r="E127" s="371">
        <v>2761315</v>
      </c>
      <c r="F127" s="470">
        <v>73.108509934712899</v>
      </c>
      <c r="G127" s="371">
        <v>3618839</v>
      </c>
      <c r="H127" s="471">
        <v>95.812294860827706</v>
      </c>
      <c r="I127" s="470">
        <v>4.1877051391722802</v>
      </c>
    </row>
    <row r="128" spans="1:9" ht="15" hidden="1">
      <c r="A128" s="468">
        <v>2016</v>
      </c>
      <c r="B128" s="439">
        <v>3821890</v>
      </c>
      <c r="C128" s="371">
        <f>Y13</f>
        <v>779169</v>
      </c>
      <c r="D128" s="470">
        <f>Z13</f>
        <v>20.387007475359052</v>
      </c>
      <c r="E128" s="371">
        <f>AU13</f>
        <v>2918607</v>
      </c>
      <c r="F128" s="470">
        <f>AV13</f>
        <v>76.365541656091622</v>
      </c>
      <c r="G128" s="371">
        <f t="shared" si="26"/>
        <v>3697776</v>
      </c>
      <c r="H128" s="471">
        <f>+G128/B128*100</f>
        <v>96.752549131450678</v>
      </c>
      <c r="I128" s="470">
        <f>BR13</f>
        <v>3.247450868549322</v>
      </c>
    </row>
    <row r="129" spans="1:9" ht="15" hidden="1">
      <c r="A129" s="468">
        <v>2017</v>
      </c>
      <c r="B129" s="439">
        <v>3866165</v>
      </c>
      <c r="C129" s="371">
        <v>827836</v>
      </c>
      <c r="D129" s="470">
        <v>21.173743755641375</v>
      </c>
      <c r="E129" s="371">
        <v>2986938</v>
      </c>
      <c r="F129" s="470">
        <v>76.397571289467891</v>
      </c>
      <c r="G129" s="371">
        <v>3814774</v>
      </c>
      <c r="H129" s="471">
        <v>97.571315045109259</v>
      </c>
      <c r="I129" s="470">
        <v>2.4286849548907412</v>
      </c>
    </row>
    <row r="130" spans="1:9" ht="15" hidden="1">
      <c r="A130" s="468">
        <v>2018</v>
      </c>
      <c r="B130" s="439">
        <v>3870058</v>
      </c>
      <c r="C130" s="371">
        <v>826277</v>
      </c>
      <c r="D130" s="470">
        <f>C130/B130*100</f>
        <v>21.35050689162798</v>
      </c>
      <c r="E130" s="371">
        <v>3068666</v>
      </c>
      <c r="F130" s="470">
        <f>E130/B130*100</f>
        <v>79.292506727289364</v>
      </c>
      <c r="G130" s="371">
        <v>3894943</v>
      </c>
      <c r="H130" s="471">
        <f>D130+F130</f>
        <v>100.64301361891734</v>
      </c>
      <c r="I130" s="470">
        <f>100-H130</f>
        <v>-0.64301361891733677</v>
      </c>
    </row>
    <row r="131" spans="1:9" ht="15" hidden="1">
      <c r="A131" s="468">
        <v>2019</v>
      </c>
      <c r="B131" s="439">
        <v>3969222</v>
      </c>
      <c r="C131" s="371">
        <v>800149</v>
      </c>
      <c r="D131" s="470">
        <v>20.158837172624761</v>
      </c>
      <c r="E131" s="371">
        <v>3201894</v>
      </c>
      <c r="F131" s="470">
        <v>80.668050313134415</v>
      </c>
      <c r="G131" s="371">
        <v>4002043</v>
      </c>
      <c r="H131" s="471">
        <v>100.82688748575916</v>
      </c>
      <c r="I131" s="470">
        <v>-0.82688748575915838</v>
      </c>
    </row>
    <row r="132" spans="1:9" ht="15" hidden="1">
      <c r="A132" s="468">
        <v>2020</v>
      </c>
      <c r="B132" s="439">
        <f>'1. Población_Afiliada_Regimen'!C128</f>
        <v>4023130</v>
      </c>
      <c r="C132" s="371">
        <f>'1. Población_Afiliada_Regimen'!D128</f>
        <v>901425</v>
      </c>
      <c r="D132" s="470">
        <f>C132/B132*100</f>
        <v>22.406061946792672</v>
      </c>
      <c r="E132" s="371">
        <f>'1. Población_Afiliada_Regimen'!F128+'1. Población_Afiliada_Regimen'!H128+'1. Población_Afiliada_Regimen'!J128</f>
        <v>3262260</v>
      </c>
      <c r="F132" s="470">
        <f>E132/B132*100</f>
        <v>81.087610890028401</v>
      </c>
      <c r="G132" s="371">
        <f>C132+E132</f>
        <v>4163685</v>
      </c>
      <c r="H132" s="471">
        <f>+G132/B132*100</f>
        <v>103.49367283682108</v>
      </c>
      <c r="I132" s="470">
        <f>100-H132</f>
        <v>-3.4936728368210765</v>
      </c>
    </row>
    <row r="133" spans="1:9">
      <c r="A133" s="136"/>
      <c r="B133" s="136"/>
      <c r="C133" s="136"/>
      <c r="D133" s="136"/>
      <c r="E133" s="136"/>
      <c r="F133" s="136"/>
      <c r="G133" s="136"/>
      <c r="H133" s="136"/>
      <c r="I133" s="136"/>
    </row>
    <row r="185" spans="10:13" ht="22.5">
      <c r="J185" s="469" t="s">
        <v>440</v>
      </c>
      <c r="K185" s="910" t="str">
        <f>'1. Población_Afiliada_Regimen'!B140</f>
        <v>SISPRO-BODEGA DE DATOS DICIEMBRE 2020</v>
      </c>
      <c r="L185" s="910"/>
      <c r="M185" s="910"/>
    </row>
    <row r="186" spans="10:13" ht="22.5">
      <c r="J186" s="469"/>
      <c r="K186" s="910" t="s">
        <v>442</v>
      </c>
      <c r="L186" s="910"/>
      <c r="M186" s="910"/>
    </row>
    <row r="187" spans="10:13" ht="19.5">
      <c r="J187" s="254" t="s">
        <v>443</v>
      </c>
      <c r="K187" s="911" t="s">
        <v>444</v>
      </c>
      <c r="L187" s="911"/>
      <c r="M187" s="911"/>
    </row>
  </sheetData>
  <sheetProtection autoFilter="0"/>
  <mergeCells count="7">
    <mergeCell ref="BE2:BZ2"/>
    <mergeCell ref="AI2:BD2"/>
    <mergeCell ref="K186:M186"/>
    <mergeCell ref="K187:M187"/>
    <mergeCell ref="A2:A3"/>
    <mergeCell ref="K185:M185"/>
    <mergeCell ref="M2:AH2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>
    <tabColor rgb="FF00CC00"/>
  </sheetPr>
  <dimension ref="A1:Y106"/>
  <sheetViews>
    <sheetView zoomScale="70" zoomScaleNormal="70" workbookViewId="0">
      <selection activeCell="B43" sqref="B43"/>
    </sheetView>
  </sheetViews>
  <sheetFormatPr baseColWidth="10" defaultColWidth="11.42578125" defaultRowHeight="12.75"/>
  <cols>
    <col min="1" max="1" width="14" customWidth="1"/>
    <col min="2" max="2" width="34.140625" customWidth="1"/>
    <col min="3" max="3" width="15.28515625" customWidth="1"/>
    <col min="4" max="4" width="16.42578125" customWidth="1"/>
    <col min="5" max="5" width="16" customWidth="1"/>
    <col min="6" max="6" width="17.140625" customWidth="1"/>
    <col min="7" max="7" width="14" customWidth="1"/>
    <col min="9" max="9" width="13.42578125" customWidth="1"/>
    <col min="10" max="10" width="19.7109375" customWidth="1"/>
    <col min="15" max="15" width="12.28515625" customWidth="1"/>
    <col min="16" max="16" width="13.5703125" bestFit="1" customWidth="1"/>
    <col min="23" max="23" width="36.42578125" customWidth="1"/>
    <col min="24" max="24" width="16.7109375" customWidth="1"/>
    <col min="25" max="25" width="15.28515625" customWidth="1"/>
  </cols>
  <sheetData>
    <row r="1" spans="1:25" ht="24.95" customHeight="1">
      <c r="A1" s="920" t="s">
        <v>524</v>
      </c>
      <c r="B1" s="920"/>
      <c r="C1" s="920"/>
      <c r="D1" s="920"/>
      <c r="W1" s="917" t="s">
        <v>525</v>
      </c>
      <c r="X1" s="918"/>
      <c r="Y1" s="919"/>
    </row>
    <row r="2" spans="1:25" s="2" customFormat="1" ht="39.950000000000003" customHeight="1">
      <c r="A2" s="600" t="s">
        <v>526</v>
      </c>
      <c r="B2" s="601" t="s">
        <v>527</v>
      </c>
      <c r="C2" s="602" t="s">
        <v>528</v>
      </c>
      <c r="D2" s="601" t="s">
        <v>529</v>
      </c>
      <c r="W2" s="18" t="s">
        <v>530</v>
      </c>
      <c r="X2" s="827" t="s">
        <v>528</v>
      </c>
      <c r="Y2" s="18" t="s">
        <v>529</v>
      </c>
    </row>
    <row r="3" spans="1:25" ht="18.75" customHeight="1">
      <c r="A3" s="790" t="s">
        <v>531</v>
      </c>
      <c r="B3" s="784" t="s">
        <v>532</v>
      </c>
      <c r="C3" s="787">
        <f>IFERROR(VLOOKUP(A3,$A$66:$B$1096,2,0),0)</f>
        <v>1564553</v>
      </c>
      <c r="D3" s="788">
        <f t="shared" ref="D3:D18" si="0">(C3/C$19)*100</f>
        <v>64.438118231807096</v>
      </c>
      <c r="E3" s="10"/>
      <c r="F3" s="10"/>
      <c r="V3" s="2"/>
      <c r="W3" s="331" t="s">
        <v>533</v>
      </c>
      <c r="X3" s="332">
        <f>VLOOKUP("EPS010",$A$3:$D$42,3,0)+VLOOKUP("EPSS10",$A$3:$D$42,3,0)</f>
        <v>2487997</v>
      </c>
      <c r="Y3" s="333">
        <f>+X3/$X$15</f>
        <v>0.38487301804852436</v>
      </c>
    </row>
    <row r="4" spans="1:25" ht="15">
      <c r="A4" s="790" t="s">
        <v>534</v>
      </c>
      <c r="B4" s="784" t="s">
        <v>535</v>
      </c>
      <c r="C4" s="787">
        <f>IFERROR(VLOOKUP(A4,$A$66:$B$1096,2,0),0)+IFERROR(VLOOKUP("EPSS42",$A$66:$B$1096,2,0),0)</f>
        <v>365238</v>
      </c>
      <c r="D4" s="788">
        <f t="shared" si="0"/>
        <v>15.042794604432549</v>
      </c>
      <c r="E4" s="12"/>
      <c r="F4" s="10"/>
      <c r="W4" s="331" t="s">
        <v>536</v>
      </c>
      <c r="X4" s="332">
        <f>VLOOKUP("EPS040",$A$3:$D$42,3,0)+VLOOKUP("EPSS40",$A$3:$D$42,3,0)</f>
        <v>1680996</v>
      </c>
      <c r="Y4" s="333">
        <f t="shared" ref="Y4:Y14" si="1">+X4/$X$15</f>
        <v>0.26003648872868307</v>
      </c>
    </row>
    <row r="5" spans="1:25" ht="14.25" customHeight="1">
      <c r="A5" s="791" t="s">
        <v>537</v>
      </c>
      <c r="B5" s="784" t="s">
        <v>538</v>
      </c>
      <c r="C5" s="787">
        <f>IFERROR(VLOOKUP(A5,$A$66:$B$1096,2,0),0)+IFERROR(VLOOKUP("EPSS41",$A$66:$B$1096,2,0),0)</f>
        <v>152821</v>
      </c>
      <c r="D5" s="788">
        <f t="shared" si="0"/>
        <v>6.2941285250822387</v>
      </c>
      <c r="E5" s="12"/>
      <c r="F5" s="10"/>
      <c r="W5" s="331" t="s">
        <v>539</v>
      </c>
      <c r="X5" s="332">
        <f>VLOOKUP("EPSS37",$A$3:$D$42,3,0)+VLOOKUP("EPS037",$A$3:$D$42,3,0)</f>
        <v>858797</v>
      </c>
      <c r="Y5" s="333">
        <f t="shared" si="1"/>
        <v>0.13284895169930613</v>
      </c>
    </row>
    <row r="6" spans="1:25" ht="14.25" customHeight="1">
      <c r="A6" s="791" t="s">
        <v>540</v>
      </c>
      <c r="B6" s="784" t="s">
        <v>541</v>
      </c>
      <c r="C6" s="787">
        <f t="shared" ref="C6:C18" si="2">IFERROR(VLOOKUP(A6,$A$66:$B$1096,2,0),0)</f>
        <v>143190</v>
      </c>
      <c r="D6" s="788">
        <f t="shared" si="0"/>
        <v>5.8974634605618714</v>
      </c>
      <c r="E6" s="12"/>
      <c r="F6" s="10"/>
      <c r="W6" s="331" t="s">
        <v>542</v>
      </c>
      <c r="X6" s="332">
        <f>VLOOKUP("EPSS02",$A$3:$D$42,3,0)+VLOOKUP("EPS002",$A$3:$D$42,3,0)</f>
        <v>460904</v>
      </c>
      <c r="Y6" s="333">
        <f t="shared" si="1"/>
        <v>7.1298121947348442E-2</v>
      </c>
    </row>
    <row r="7" spans="1:25" ht="14.25" customHeight="1">
      <c r="A7" s="791" t="s">
        <v>543</v>
      </c>
      <c r="B7" s="784" t="s">
        <v>544</v>
      </c>
      <c r="C7" s="787">
        <f t="shared" si="2"/>
        <v>55088</v>
      </c>
      <c r="D7" s="788">
        <f t="shared" si="0"/>
        <v>2.2688698031666483</v>
      </c>
      <c r="E7" s="12"/>
      <c r="F7" s="10"/>
      <c r="W7" s="331" t="s">
        <v>545</v>
      </c>
      <c r="X7" s="332">
        <f>VLOOKUP("ESS024",$A$3:$D$42,3,0)+VLOOKUP("EPS042",$A$3:$D$42,3,0)</f>
        <v>421408</v>
      </c>
      <c r="Y7" s="333">
        <f t="shared" si="1"/>
        <v>6.5188410110539746E-2</v>
      </c>
    </row>
    <row r="8" spans="1:25" ht="15">
      <c r="A8" s="791" t="s">
        <v>546</v>
      </c>
      <c r="B8" s="784" t="s">
        <v>547</v>
      </c>
      <c r="C8" s="787">
        <f t="shared" si="2"/>
        <v>50687</v>
      </c>
      <c r="D8" s="788">
        <f t="shared" si="0"/>
        <v>2.0876089840456706</v>
      </c>
      <c r="E8" s="12"/>
      <c r="F8" s="10"/>
      <c r="W8" s="331" t="s">
        <v>548</v>
      </c>
      <c r="X8" s="332">
        <f>VLOOKUP("EPS016",$A$3:$D$42,3,0)+VLOOKUP("EPSS16",$A$3:$D$42,3,0)</f>
        <v>320457</v>
      </c>
      <c r="Y8" s="333">
        <f t="shared" si="1"/>
        <v>4.9572106696582019E-2</v>
      </c>
    </row>
    <row r="9" spans="1:25" ht="17.25" customHeight="1">
      <c r="A9" s="790" t="s">
        <v>549</v>
      </c>
      <c r="B9" s="784" t="s">
        <v>550</v>
      </c>
      <c r="C9" s="787">
        <f t="shared" si="2"/>
        <v>47422</v>
      </c>
      <c r="D9" s="788">
        <f t="shared" si="0"/>
        <v>1.9531357792217687</v>
      </c>
      <c r="E9" s="12"/>
      <c r="F9" s="10"/>
      <c r="W9" s="331" t="s">
        <v>551</v>
      </c>
      <c r="X9" s="332">
        <f>VLOOKUP("EPSS05",$A$3:$D$42,3,0)+VLOOKUP("EPS005",$A$3:$D$42,3,0)</f>
        <v>123787</v>
      </c>
      <c r="Y9" s="333">
        <f t="shared" si="1"/>
        <v>1.9148847962908593E-2</v>
      </c>
    </row>
    <row r="10" spans="1:25" ht="17.25" customHeight="1">
      <c r="A10" s="790" t="s">
        <v>552</v>
      </c>
      <c r="B10" s="783" t="s">
        <v>553</v>
      </c>
      <c r="C10" s="787">
        <f t="shared" si="2"/>
        <v>42523</v>
      </c>
      <c r="D10" s="788">
        <f t="shared" si="0"/>
        <v>1.7513641925656294</v>
      </c>
      <c r="E10" s="12"/>
      <c r="F10" s="10"/>
      <c r="W10" s="331" t="s">
        <v>554</v>
      </c>
      <c r="X10" s="332">
        <f>VLOOKUP("ESS091",$A$3:$D$42,3,0)+VLOOKUP("ESSC91",$A$3:$D$42,3,0)</f>
        <v>50198</v>
      </c>
      <c r="Y10" s="333">
        <f t="shared" si="1"/>
        <v>7.7652247008335729E-3</v>
      </c>
    </row>
    <row r="11" spans="1:25" ht="17.25" customHeight="1">
      <c r="A11" s="791" t="s">
        <v>555</v>
      </c>
      <c r="B11" s="784" t="s">
        <v>556</v>
      </c>
      <c r="C11" s="787">
        <f t="shared" si="2"/>
        <v>4769</v>
      </c>
      <c r="D11" s="788">
        <f t="shared" si="0"/>
        <v>0.19641737023129804</v>
      </c>
      <c r="E11" s="12"/>
      <c r="F11" s="10"/>
      <c r="W11" s="331" t="s">
        <v>557</v>
      </c>
      <c r="X11" s="332">
        <f>VLOOKUP("EPSI03",$A$3:$D$42,3,0)+VLOOKUP("EPSIC3",$A$3:$D$42,3,0)</f>
        <v>43247</v>
      </c>
      <c r="Y11" s="333">
        <f t="shared" si="1"/>
        <v>6.6899612063617978E-3</v>
      </c>
    </row>
    <row r="12" spans="1:25" ht="17.25" customHeight="1">
      <c r="A12" s="792" t="s">
        <v>558</v>
      </c>
      <c r="B12" s="784" t="s">
        <v>559</v>
      </c>
      <c r="C12" s="787">
        <f t="shared" si="2"/>
        <v>1648</v>
      </c>
      <c r="D12" s="788">
        <f t="shared" si="0"/>
        <v>6.7874989754912796E-2</v>
      </c>
      <c r="E12" s="12"/>
      <c r="F12" s="10"/>
      <c r="W12" s="331" t="s">
        <v>560</v>
      </c>
      <c r="X12" s="332">
        <f>VLOOKUP("EPSS08",$A$3:$D$42,3,0)+VLOOKUP("EPS008",$A$3:$D$42,3,0)</f>
        <v>5117</v>
      </c>
      <c r="Y12" s="333">
        <f t="shared" si="1"/>
        <v>7.9155852412776196E-4</v>
      </c>
    </row>
    <row r="13" spans="1:25" ht="17.25" customHeight="1">
      <c r="A13" s="791" t="s">
        <v>561</v>
      </c>
      <c r="B13" s="784" t="s">
        <v>562</v>
      </c>
      <c r="C13" s="787">
        <f t="shared" si="2"/>
        <v>42</v>
      </c>
      <c r="D13" s="788">
        <f t="shared" si="0"/>
        <v>1.7298237680256905E-3</v>
      </c>
      <c r="E13" s="12"/>
      <c r="F13" s="10"/>
      <c r="W13" s="331" t="s">
        <v>563</v>
      </c>
      <c r="X13" s="332">
        <f>VLOOKUP("EPSS18",$A$3:$D$42,3,0)+VLOOKUP("EPS018",$A$3:$D$42,3,0)</f>
        <v>295</v>
      </c>
      <c r="Y13" s="333">
        <f t="shared" si="1"/>
        <v>4.5634114640939961E-5</v>
      </c>
    </row>
    <row r="14" spans="1:25" ht="17.25" customHeight="1">
      <c r="A14" s="792" t="s">
        <v>564</v>
      </c>
      <c r="B14" s="784" t="s">
        <v>565</v>
      </c>
      <c r="C14" s="787">
        <f t="shared" si="2"/>
        <v>4</v>
      </c>
      <c r="D14" s="788">
        <f t="shared" si="0"/>
        <v>1.6474512076435148E-4</v>
      </c>
      <c r="E14" s="12"/>
      <c r="F14" s="10"/>
      <c r="W14" s="331" t="s">
        <v>566</v>
      </c>
      <c r="X14" s="332">
        <f>VLOOKUP("EPSS44",$A$3:$D$42,3,0)+VLOOKUP("EPS044",$A$3:$D$42,3,0)</f>
        <v>129</v>
      </c>
      <c r="Y14" s="333">
        <f t="shared" si="1"/>
        <v>1.9955256910783915E-5</v>
      </c>
    </row>
    <row r="15" spans="1:25" ht="15">
      <c r="A15" s="791" t="s">
        <v>567</v>
      </c>
      <c r="B15" s="784" t="s">
        <v>568</v>
      </c>
      <c r="C15" s="787">
        <f t="shared" si="2"/>
        <v>3</v>
      </c>
      <c r="D15" s="788">
        <f t="shared" si="0"/>
        <v>1.2355884057326359E-4</v>
      </c>
      <c r="E15" s="12"/>
      <c r="F15" s="10"/>
      <c r="W15" s="330" t="s">
        <v>525</v>
      </c>
      <c r="X15" s="921">
        <f>'1. Población_Afiliada_Regimen'!D4+'1. Población_Afiliada_Regimen'!F4</f>
        <v>6464462</v>
      </c>
      <c r="Y15" s="922"/>
    </row>
    <row r="16" spans="1:25" ht="17.25" customHeight="1">
      <c r="A16" s="792" t="s">
        <v>569</v>
      </c>
      <c r="B16" s="784" t="s">
        <v>570</v>
      </c>
      <c r="C16" s="787">
        <f t="shared" si="2"/>
        <v>3</v>
      </c>
      <c r="D16" s="788">
        <f t="shared" si="0"/>
        <v>1.2355884057326359E-4</v>
      </c>
      <c r="E16" s="12"/>
      <c r="F16" s="10"/>
    </row>
    <row r="17" spans="1:19" ht="17.25" customHeight="1">
      <c r="A17" s="792" t="s">
        <v>571</v>
      </c>
      <c r="B17" s="784" t="s">
        <v>572</v>
      </c>
      <c r="C17" s="787">
        <f t="shared" si="2"/>
        <v>1</v>
      </c>
      <c r="D17" s="788">
        <f t="shared" si="0"/>
        <v>4.1186280191087869E-5</v>
      </c>
      <c r="E17" s="12"/>
      <c r="F17" s="10"/>
    </row>
    <row r="18" spans="1:19" ht="17.25" customHeight="1">
      <c r="A18" s="792" t="s">
        <v>573</v>
      </c>
      <c r="B18" s="784" t="s">
        <v>574</v>
      </c>
      <c r="C18" s="787">
        <f t="shared" si="2"/>
        <v>1</v>
      </c>
      <c r="D18" s="788">
        <f t="shared" si="0"/>
        <v>4.1186280191087869E-5</v>
      </c>
      <c r="E18" s="12"/>
      <c r="F18" s="10"/>
    </row>
    <row r="19" spans="1:19" ht="26.25" customHeight="1">
      <c r="A19" s="916" t="s">
        <v>575</v>
      </c>
      <c r="B19" s="916"/>
      <c r="C19" s="785">
        <f>SUM(C3:C18)</f>
        <v>2427993</v>
      </c>
      <c r="D19" s="786">
        <f>SUM(D3:D18)</f>
        <v>100</v>
      </c>
      <c r="E19" s="12"/>
      <c r="F19" s="10"/>
    </row>
    <row r="20" spans="1:19" ht="23.25" customHeight="1">
      <c r="A20" s="58"/>
      <c r="B20" s="60"/>
      <c r="C20" s="22"/>
      <c r="D20" s="2"/>
      <c r="E20" s="12"/>
      <c r="F20" s="10"/>
      <c r="J20" s="6"/>
    </row>
    <row r="21" spans="1:19" ht="20.100000000000001" customHeight="1">
      <c r="C21" s="22">
        <v>1614757</v>
      </c>
      <c r="D21" s="21">
        <f>SUM(C21:C21)</f>
        <v>1614757</v>
      </c>
      <c r="E21" s="12"/>
      <c r="I21" s="830" t="str">
        <f>UPPER((TEXT('1. Población_Afiliada_Regimen'!C1,"mmmm yyyy")))</f>
        <v>DICIEMBRE 2020</v>
      </c>
      <c r="S21" s="246" t="str">
        <f>UPPER((TEXT('1. Población_Afiliada_Regimen'!C1,"mmmm yyyy")))</f>
        <v>DICIEMBRE 2020</v>
      </c>
    </row>
    <row r="22" spans="1:19" ht="33.75" customHeight="1">
      <c r="E22" s="12"/>
    </row>
    <row r="23" spans="1:19" ht="26.25" customHeight="1">
      <c r="A23" s="920" t="s">
        <v>576</v>
      </c>
      <c r="B23" s="920"/>
      <c r="C23" s="920"/>
      <c r="D23" s="920"/>
    </row>
    <row r="24" spans="1:19" ht="34.5" customHeight="1">
      <c r="A24" s="600" t="s">
        <v>526</v>
      </c>
      <c r="B24" s="601" t="s">
        <v>530</v>
      </c>
      <c r="C24" s="602" t="s">
        <v>577</v>
      </c>
      <c r="D24" s="601" t="s">
        <v>499</v>
      </c>
    </row>
    <row r="25" spans="1:19" ht="15">
      <c r="A25" s="790" t="s">
        <v>578</v>
      </c>
      <c r="B25" s="784" t="s">
        <v>541</v>
      </c>
      <c r="C25" s="787">
        <f>IFERROR(VLOOKUP(A25,$A$66:$B$98,2,0),0)</f>
        <v>2344807</v>
      </c>
      <c r="D25" s="788">
        <f t="shared" ref="D25:D43" si="3">(C25/C$44)*100</f>
        <v>58.090548942652596</v>
      </c>
    </row>
    <row r="26" spans="1:19" ht="15">
      <c r="A26" s="790" t="s">
        <v>579</v>
      </c>
      <c r="B26" s="784" t="s">
        <v>538</v>
      </c>
      <c r="C26" s="787">
        <f>IFERROR(VLOOKUP(A26,$A$66:$B$98,2,0),0)+IFERROR(VLOOKUP("EPS041",$A$66:$B$98,2,0),0)</f>
        <v>705976</v>
      </c>
      <c r="D26" s="788">
        <f t="shared" si="3"/>
        <v>17.489939845939606</v>
      </c>
    </row>
    <row r="27" spans="1:19" ht="15">
      <c r="A27" s="790" t="s">
        <v>580</v>
      </c>
      <c r="B27" s="784" t="s">
        <v>547</v>
      </c>
      <c r="C27" s="787">
        <f>IFERROR(VLOOKUP(A27,$A$66:$B$98,2,0),0)</f>
        <v>410217</v>
      </c>
      <c r="D27" s="788">
        <f t="shared" si="3"/>
        <v>10.162768498903372</v>
      </c>
    </row>
    <row r="28" spans="1:19" ht="15">
      <c r="A28" s="790" t="s">
        <v>581</v>
      </c>
      <c r="B28" s="784" t="s">
        <v>544</v>
      </c>
      <c r="C28" s="787">
        <f>IFERROR(VLOOKUP(A28,$A$66:$B$98,2,0),0)</f>
        <v>265369</v>
      </c>
      <c r="D28" s="788">
        <f t="shared" si="3"/>
        <v>6.5742855946620677</v>
      </c>
      <c r="F28" s="15"/>
      <c r="G28" s="15"/>
      <c r="M28" s="10"/>
    </row>
    <row r="29" spans="1:19" ht="15">
      <c r="A29" s="790" t="s">
        <v>582</v>
      </c>
      <c r="B29" s="784" t="s">
        <v>556</v>
      </c>
      <c r="C29" s="787">
        <f>IFERROR(VLOOKUP(A29,$A$66:$B$98,2,0),0)</f>
        <v>119018</v>
      </c>
      <c r="D29" s="788">
        <f t="shared" si="3"/>
        <v>2.9485671759153855</v>
      </c>
      <c r="F29" s="15"/>
      <c r="G29" s="15"/>
      <c r="H29" s="14"/>
      <c r="I29" s="15"/>
      <c r="M29" s="10"/>
    </row>
    <row r="30" spans="1:19" ht="15">
      <c r="A30" s="790" t="s">
        <v>583</v>
      </c>
      <c r="B30" s="784" t="s">
        <v>532</v>
      </c>
      <c r="C30" s="787">
        <f>IFERROR(VLOOKUP(A30,$A$66:$B$98,2,0),0)</f>
        <v>116443</v>
      </c>
      <c r="D30" s="788">
        <f t="shared" si="3"/>
        <v>2.8847737961074396</v>
      </c>
      <c r="F30" s="15"/>
      <c r="G30" s="15"/>
      <c r="H30" s="14"/>
      <c r="I30" s="15"/>
      <c r="M30" s="10"/>
    </row>
    <row r="31" spans="1:19" ht="15">
      <c r="A31" s="790" t="s">
        <v>584</v>
      </c>
      <c r="B31" s="784" t="s">
        <v>535</v>
      </c>
      <c r="C31" s="787">
        <f>IFERROR(VLOOKUP(A31,$A$66:$B$98,2,0),0)+IFERROR(VLOOKUP("ESSC24",$A$66:$B$98,2,0),0)</f>
        <v>56170</v>
      </c>
      <c r="D31" s="788">
        <f t="shared" si="3"/>
        <v>1.3915627742960492</v>
      </c>
      <c r="F31" s="15"/>
      <c r="G31" s="15"/>
      <c r="H31" s="14"/>
      <c r="I31" s="15"/>
      <c r="M31" s="10"/>
    </row>
    <row r="32" spans="1:19" ht="15">
      <c r="A32" s="790" t="s">
        <v>585</v>
      </c>
      <c r="B32" s="784" t="s">
        <v>586</v>
      </c>
      <c r="C32" s="787">
        <f t="shared" ref="C32:C37" si="4">IFERROR(VLOOKUP(A32,$A$66:$B$98,2,0),0)</f>
        <v>8613</v>
      </c>
      <c r="D32" s="788">
        <f t="shared" si="3"/>
        <v>0.21337956515954912</v>
      </c>
      <c r="F32" s="15"/>
      <c r="G32" s="15"/>
      <c r="H32" s="14"/>
      <c r="I32" s="15"/>
      <c r="M32" s="10"/>
    </row>
    <row r="33" spans="1:17" ht="15">
      <c r="A33" s="790" t="s">
        <v>587</v>
      </c>
      <c r="B33" s="784" t="s">
        <v>588</v>
      </c>
      <c r="C33" s="787">
        <f t="shared" si="4"/>
        <v>3469</v>
      </c>
      <c r="D33" s="788">
        <f t="shared" si="3"/>
        <v>8.5941450312141621E-2</v>
      </c>
      <c r="F33" s="15"/>
      <c r="G33" s="15"/>
      <c r="H33" s="14"/>
      <c r="I33" s="15"/>
      <c r="M33" s="10"/>
    </row>
    <row r="34" spans="1:17" ht="15">
      <c r="A34" s="790" t="s">
        <v>589</v>
      </c>
      <c r="B34" s="784" t="s">
        <v>590</v>
      </c>
      <c r="C34" s="787">
        <f t="shared" si="4"/>
        <v>2487</v>
      </c>
      <c r="D34" s="788">
        <f t="shared" si="3"/>
        <v>6.1613256536839502E-2</v>
      </c>
      <c r="F34" s="15"/>
      <c r="G34" s="15"/>
      <c r="H34" s="14"/>
      <c r="I34" s="15"/>
      <c r="M34" s="10"/>
    </row>
    <row r="35" spans="1:17" ht="15">
      <c r="A35" s="790" t="s">
        <v>591</v>
      </c>
      <c r="B35" s="784" t="s">
        <v>592</v>
      </c>
      <c r="C35" s="787">
        <f t="shared" si="4"/>
        <v>8</v>
      </c>
      <c r="D35" s="788">
        <f t="shared" si="3"/>
        <v>1.9819302464604583E-4</v>
      </c>
      <c r="F35" s="15"/>
      <c r="G35" s="15"/>
      <c r="H35" s="14"/>
      <c r="I35" s="15"/>
      <c r="M35" s="10"/>
    </row>
    <row r="36" spans="1:17" ht="15">
      <c r="A36" s="790" t="s">
        <v>593</v>
      </c>
      <c r="B36" s="784" t="s">
        <v>562</v>
      </c>
      <c r="C36" s="787">
        <f t="shared" si="4"/>
        <v>253</v>
      </c>
      <c r="D36" s="788">
        <f t="shared" si="3"/>
        <v>6.2678544044312001E-3</v>
      </c>
      <c r="F36" s="15"/>
      <c r="G36" s="15"/>
      <c r="H36" s="14"/>
      <c r="I36" s="15"/>
      <c r="M36" s="10"/>
    </row>
    <row r="37" spans="1:17" ht="15">
      <c r="A37" s="790" t="s">
        <v>594</v>
      </c>
      <c r="B37" s="784" t="s">
        <v>550</v>
      </c>
      <c r="C37" s="787">
        <f t="shared" si="4"/>
        <v>2776</v>
      </c>
      <c r="D37" s="788">
        <f t="shared" si="3"/>
        <v>6.8772979552177912E-2</v>
      </c>
      <c r="F37" s="15"/>
      <c r="G37" s="15"/>
      <c r="H37" s="14"/>
      <c r="J37" s="15"/>
      <c r="Q37" s="10"/>
    </row>
    <row r="38" spans="1:17" ht="15">
      <c r="A38" s="790" t="s">
        <v>595</v>
      </c>
      <c r="B38" s="784" t="s">
        <v>568</v>
      </c>
      <c r="C38" s="787">
        <f>IFERROR(VLOOKUP(A38,$A$66:$B$98,2,0),0)+IFERROR(VLOOKUP("EPS045",$A$66:$B$98,2,0),0)</f>
        <v>126</v>
      </c>
      <c r="D38" s="788">
        <f t="shared" si="3"/>
        <v>3.121540138175222E-3</v>
      </c>
      <c r="E38" s="15"/>
      <c r="F38" s="15"/>
      <c r="G38" s="15"/>
      <c r="H38" s="14"/>
      <c r="I38" s="15"/>
      <c r="M38" s="10"/>
    </row>
    <row r="39" spans="1:17" ht="15">
      <c r="A39" s="790" t="s">
        <v>596</v>
      </c>
      <c r="B39" s="784" t="s">
        <v>553</v>
      </c>
      <c r="C39" s="787">
        <f>IFERROR(VLOOKUP(A39,$A$66:$B$98,2,0),0)</f>
        <v>724</v>
      </c>
      <c r="D39" s="788">
        <f t="shared" si="3"/>
        <v>1.7936468730467149E-2</v>
      </c>
      <c r="E39" s="15"/>
      <c r="F39" s="15"/>
      <c r="G39" s="15"/>
      <c r="H39" s="14"/>
      <c r="I39" s="15"/>
      <c r="M39" s="10"/>
    </row>
    <row r="40" spans="1:17" ht="15">
      <c r="A40" s="790" t="s">
        <v>597</v>
      </c>
      <c r="B40" s="784" t="s">
        <v>598</v>
      </c>
      <c r="C40" s="787">
        <f>IFERROR(VLOOKUP(A40,$A$66:$B$98,2,0),0)</f>
        <v>8</v>
      </c>
      <c r="D40" s="788">
        <f t="shared" si="3"/>
        <v>1.9819302464604583E-4</v>
      </c>
      <c r="E40" s="15"/>
      <c r="F40" s="15"/>
      <c r="G40" s="15"/>
      <c r="H40" s="14"/>
      <c r="I40" s="15"/>
      <c r="M40" s="10"/>
    </row>
    <row r="41" spans="1:17" ht="15">
      <c r="A41" s="790" t="s">
        <v>599</v>
      </c>
      <c r="B41" s="784" t="s">
        <v>600</v>
      </c>
      <c r="C41" s="787">
        <f>IFERROR(VLOOKUP(A41,$A$66:$B$98,2,0),0)</f>
        <v>3</v>
      </c>
      <c r="D41" s="788">
        <f t="shared" si="3"/>
        <v>7.4322384242267193E-5</v>
      </c>
      <c r="E41" s="15"/>
      <c r="F41" s="15"/>
      <c r="G41" s="15"/>
      <c r="H41" s="14"/>
      <c r="I41" s="15"/>
      <c r="M41" s="10"/>
    </row>
    <row r="42" spans="1:17" ht="15">
      <c r="A42" s="790" t="s">
        <v>601</v>
      </c>
      <c r="B42" s="784" t="s">
        <v>602</v>
      </c>
      <c r="C42" s="787">
        <v>1</v>
      </c>
      <c r="D42" s="788">
        <f t="shared" si="3"/>
        <v>2.4774128080755729E-5</v>
      </c>
      <c r="E42" s="15"/>
      <c r="F42" s="15"/>
      <c r="G42" s="15"/>
      <c r="H42" s="14"/>
      <c r="I42" s="15"/>
      <c r="M42" s="10"/>
    </row>
    <row r="43" spans="1:17" ht="15">
      <c r="A43" s="790" t="s">
        <v>603</v>
      </c>
      <c r="B43" s="784" t="s">
        <v>604</v>
      </c>
      <c r="C43" s="787">
        <f>IFERROR(VLOOKUP(A43,$A$66:$B$98,2,0),0)</f>
        <v>1</v>
      </c>
      <c r="D43" s="788">
        <f t="shared" si="3"/>
        <v>2.4774128080755729E-5</v>
      </c>
      <c r="E43" s="15"/>
      <c r="F43" s="15"/>
      <c r="G43" s="15"/>
      <c r="H43" s="14"/>
      <c r="I43" s="15"/>
      <c r="M43" s="10"/>
    </row>
    <row r="44" spans="1:17" ht="28.5" customHeight="1">
      <c r="A44" s="916" t="s">
        <v>575</v>
      </c>
      <c r="B44" s="916"/>
      <c r="C44" s="785">
        <f>SUM(C25:C43)</f>
        <v>4036469</v>
      </c>
      <c r="D44" s="786">
        <f>SUM(D25:D43)</f>
        <v>100</v>
      </c>
      <c r="E44" s="15"/>
      <c r="F44" s="15"/>
      <c r="G44" s="15"/>
      <c r="H44" s="14"/>
      <c r="I44" s="246" t="str">
        <f>UPPER((TEXT('1. Población_Afiliada_Regimen'!C26,"mmmm yyyy")))</f>
        <v>ENERO 2020</v>
      </c>
      <c r="M44" s="10"/>
    </row>
    <row r="45" spans="1:17" ht="15.75" customHeight="1">
      <c r="A45" s="58"/>
      <c r="B45" s="60"/>
      <c r="F45" s="7"/>
      <c r="J45" s="246" t="str">
        <f>UPPER((TEXT('1. Población_Afiliada_Regimen'!C1,"mmmm yyyy")))</f>
        <v>DICIEMBRE 2020</v>
      </c>
    </row>
    <row r="46" spans="1:17">
      <c r="A46" s="58"/>
      <c r="B46" s="60"/>
      <c r="C46" s="6"/>
      <c r="G46" s="6"/>
    </row>
    <row r="47" spans="1:17" ht="33" customHeight="1">
      <c r="A47" s="58"/>
      <c r="B47" s="60"/>
      <c r="K47" s="259"/>
      <c r="L47" s="259"/>
      <c r="M47" s="259"/>
      <c r="N47" s="259"/>
      <c r="O47" s="259"/>
      <c r="P47" s="259"/>
    </row>
    <row r="48" spans="1:17" ht="34.5" customHeight="1">
      <c r="A48" s="920" t="s">
        <v>605</v>
      </c>
      <c r="B48" s="920"/>
      <c r="C48" s="920"/>
      <c r="D48" s="920"/>
    </row>
    <row r="49" spans="1:20" ht="33" customHeight="1">
      <c r="A49" s="600" t="s">
        <v>526</v>
      </c>
      <c r="B49" s="601" t="s">
        <v>530</v>
      </c>
      <c r="C49" s="602" t="s">
        <v>577</v>
      </c>
      <c r="D49" s="601" t="s">
        <v>499</v>
      </c>
    </row>
    <row r="50" spans="1:20" ht="15">
      <c r="A50" s="790" t="s">
        <v>606</v>
      </c>
      <c r="B50" s="784" t="s">
        <v>607</v>
      </c>
      <c r="C50" s="789">
        <v>90689</v>
      </c>
      <c r="D50" s="788">
        <f t="shared" ref="D50:D56" si="5">(C50/C$56)*100</f>
        <v>44.096781565601312</v>
      </c>
      <c r="F50" s="15"/>
      <c r="G50" s="15"/>
      <c r="H50" s="14"/>
      <c r="I50" s="15"/>
      <c r="M50" s="10"/>
      <c r="T50" s="23"/>
    </row>
    <row r="51" spans="1:20" ht="15">
      <c r="A51" s="790" t="s">
        <v>608</v>
      </c>
      <c r="B51" s="784" t="s">
        <v>609</v>
      </c>
      <c r="C51" s="787">
        <f>'1. Población_Afiliada_Regimen'!AC129</f>
        <v>54507</v>
      </c>
      <c r="D51" s="788">
        <f t="shared" si="5"/>
        <v>26.503581170772978</v>
      </c>
      <c r="F51" s="15"/>
      <c r="G51" s="15"/>
      <c r="H51" s="14"/>
      <c r="I51" s="15"/>
      <c r="M51" s="10"/>
    </row>
    <row r="52" spans="1:20" ht="15">
      <c r="A52" s="790" t="s">
        <v>610</v>
      </c>
      <c r="B52" s="784" t="s">
        <v>611</v>
      </c>
      <c r="C52" s="787">
        <f>'1. Población_Afiliada_Regimen'!AB129</f>
        <v>47839</v>
      </c>
      <c r="D52" s="788">
        <f t="shared" si="5"/>
        <v>23.261320924442888</v>
      </c>
      <c r="F52" s="15"/>
      <c r="G52" s="15"/>
      <c r="H52" s="14"/>
      <c r="I52" s="15"/>
      <c r="M52" s="10"/>
    </row>
    <row r="53" spans="1:20" ht="15">
      <c r="A53" s="790" t="s">
        <v>612</v>
      </c>
      <c r="B53" s="784" t="s">
        <v>613</v>
      </c>
      <c r="C53" s="787">
        <f>'1. Población_Afiliada_Regimen'!H4-SUM('5.Gráfico_Afiliados_EPS_Régimen'!C50+'5.Gráfico_Afiliados_EPS_Régimen'!C54+'5.Gráfico_Afiliados_EPS_Régimen'!C55)</f>
        <v>7289</v>
      </c>
      <c r="D53" s="788">
        <f t="shared" si="5"/>
        <v>3.5442163970455951</v>
      </c>
      <c r="F53" s="15"/>
      <c r="G53" s="15"/>
      <c r="H53" s="14"/>
      <c r="I53" s="15"/>
      <c r="M53" s="10"/>
    </row>
    <row r="54" spans="1:20" ht="15">
      <c r="A54" s="790" t="s">
        <v>614</v>
      </c>
      <c r="B54" s="784" t="s">
        <v>615</v>
      </c>
      <c r="C54" s="787">
        <v>3420</v>
      </c>
      <c r="D54" s="788">
        <f t="shared" si="5"/>
        <v>1.6629469169839393</v>
      </c>
      <c r="F54" s="15"/>
      <c r="G54" s="15"/>
      <c r="H54" s="14"/>
      <c r="I54" s="15"/>
      <c r="M54" s="10"/>
    </row>
    <row r="55" spans="1:20" ht="15">
      <c r="A55" s="790" t="s">
        <v>616</v>
      </c>
      <c r="B55" s="784" t="s">
        <v>617</v>
      </c>
      <c r="C55" s="787">
        <v>1915</v>
      </c>
      <c r="D55" s="788">
        <f t="shared" si="5"/>
        <v>0.93115302515328779</v>
      </c>
      <c r="F55" s="15"/>
      <c r="G55" s="15"/>
      <c r="H55" s="14"/>
      <c r="I55" s="15"/>
      <c r="M55" s="10"/>
    </row>
    <row r="56" spans="1:20" ht="15">
      <c r="A56" s="916" t="s">
        <v>575</v>
      </c>
      <c r="B56" s="916" t="s">
        <v>618</v>
      </c>
      <c r="C56" s="785">
        <f>SUM(C50:C55)</f>
        <v>205659</v>
      </c>
      <c r="D56" s="786">
        <f t="shared" si="5"/>
        <v>100</v>
      </c>
      <c r="E56" s="15"/>
      <c r="F56" s="15"/>
      <c r="G56" s="15"/>
      <c r="H56" s="14"/>
      <c r="I56" s="15"/>
      <c r="M56" s="10"/>
    </row>
    <row r="57" spans="1:20">
      <c r="A57" s="58"/>
      <c r="B57" s="60"/>
    </row>
    <row r="58" spans="1:20" ht="20.100000000000001" customHeight="1">
      <c r="A58" s="58"/>
      <c r="B58" s="60"/>
      <c r="F58" s="7"/>
    </row>
    <row r="59" spans="1:20">
      <c r="A59" s="277" t="s">
        <v>440</v>
      </c>
      <c r="B59" s="251" t="str">
        <f>'1. Población_Afiliada_Regimen'!B140</f>
        <v>SISPRO-BODEGA DE DATOS DICIEMBRE 2020</v>
      </c>
    </row>
    <row r="60" spans="1:20">
      <c r="A60" s="278"/>
      <c r="B60" s="258" t="str">
        <f>'1. Población_Afiliada_Regimen'!B141</f>
        <v>PROYECCIÓN DANE 2020</v>
      </c>
    </row>
    <row r="61" spans="1:20">
      <c r="A61" s="253" t="s">
        <v>443</v>
      </c>
      <c r="B61" s="254" t="s">
        <v>444</v>
      </c>
    </row>
    <row r="62" spans="1:20">
      <c r="A62" s="58"/>
      <c r="B62" s="60"/>
      <c r="I62" t="str">
        <f>UPPER((TEXT('1. Población_Afiliada_Regimen'!C1,"mmmm yyyy")))</f>
        <v>DICIEMBRE 2020</v>
      </c>
    </row>
    <row r="63" spans="1:20">
      <c r="A63" s="58"/>
      <c r="B63" s="60"/>
    </row>
    <row r="64" spans="1:20">
      <c r="A64" s="58"/>
      <c r="B64" s="60"/>
    </row>
    <row r="65" spans="1:16" ht="12" hidden="1" customHeight="1">
      <c r="A65" s="286" t="s">
        <v>619</v>
      </c>
      <c r="B65" s="286" t="s">
        <v>294</v>
      </c>
    </row>
    <row r="66" spans="1:16" ht="15" hidden="1">
      <c r="A66" s="115" t="s">
        <v>597</v>
      </c>
      <c r="B66" s="287">
        <v>8</v>
      </c>
      <c r="C66">
        <f t="shared" ref="C66:C72" si="6">VLOOKUP(A66,$A$25:$C$43,3,0)</f>
        <v>8</v>
      </c>
    </row>
    <row r="67" spans="1:16" ht="15" hidden="1">
      <c r="A67" s="115" t="s">
        <v>585</v>
      </c>
      <c r="B67" s="287">
        <v>8613</v>
      </c>
      <c r="C67">
        <f t="shared" si="6"/>
        <v>8613</v>
      </c>
      <c r="G67" s="555">
        <v>2427993</v>
      </c>
      <c r="H67" s="555">
        <v>4036469</v>
      </c>
    </row>
    <row r="68" spans="1:16" ht="15" hidden="1">
      <c r="A68" s="115" t="s">
        <v>589</v>
      </c>
      <c r="B68" s="287">
        <v>2487</v>
      </c>
      <c r="C68">
        <f t="shared" si="6"/>
        <v>2487</v>
      </c>
    </row>
    <row r="69" spans="1:16" ht="21.75" hidden="1" customHeight="1">
      <c r="A69" s="115" t="s">
        <v>603</v>
      </c>
      <c r="B69" s="287">
        <v>1</v>
      </c>
      <c r="C69">
        <f t="shared" si="6"/>
        <v>1</v>
      </c>
    </row>
    <row r="70" spans="1:16" ht="15" hidden="1">
      <c r="A70" s="115" t="s">
        <v>580</v>
      </c>
      <c r="B70" s="287">
        <v>410217</v>
      </c>
      <c r="C70">
        <f t="shared" si="6"/>
        <v>410217</v>
      </c>
    </row>
    <row r="71" spans="1:16" ht="15" hidden="1">
      <c r="A71" s="115" t="s">
        <v>582</v>
      </c>
      <c r="B71" s="287">
        <v>119018</v>
      </c>
      <c r="C71">
        <f t="shared" si="6"/>
        <v>119018</v>
      </c>
      <c r="I71" t="str">
        <f>UPPER((TEXT('1. Población_Afiliada_Regimen'!C1,"mmmm yyyy")))</f>
        <v>DICIEMBRE 2020</v>
      </c>
    </row>
    <row r="72" spans="1:16" ht="15" hidden="1">
      <c r="A72" s="115" t="s">
        <v>587</v>
      </c>
      <c r="B72" s="287">
        <v>3469</v>
      </c>
      <c r="C72">
        <f t="shared" si="6"/>
        <v>3469</v>
      </c>
    </row>
    <row r="73" spans="1:16" ht="15" hidden="1" customHeight="1">
      <c r="A73" s="115" t="s">
        <v>578</v>
      </c>
      <c r="B73" s="287">
        <v>2344807</v>
      </c>
    </row>
    <row r="74" spans="1:16" ht="15" hidden="1" customHeight="1">
      <c r="A74" s="115" t="s">
        <v>581</v>
      </c>
      <c r="B74" s="287">
        <v>265369</v>
      </c>
      <c r="C74">
        <f t="shared" ref="C74:C85" si="7">VLOOKUP(A74,$A$25:$C$43,3,0)</f>
        <v>265369</v>
      </c>
      <c r="E74" s="280"/>
      <c r="F74" s="281"/>
      <c r="G74" s="282"/>
      <c r="I74" s="836"/>
      <c r="J74" s="837"/>
    </row>
    <row r="75" spans="1:16" ht="15" hidden="1" customHeight="1">
      <c r="A75" s="115" t="s">
        <v>591</v>
      </c>
      <c r="B75" s="287">
        <v>8</v>
      </c>
      <c r="C75">
        <f t="shared" si="7"/>
        <v>8</v>
      </c>
      <c r="E75" s="280"/>
      <c r="F75" s="281"/>
      <c r="G75" s="282"/>
      <c r="I75" s="836"/>
      <c r="J75" s="837"/>
    </row>
    <row r="76" spans="1:16" ht="15" hidden="1" customHeight="1">
      <c r="A76" s="115" t="s">
        <v>593</v>
      </c>
      <c r="B76" s="287">
        <v>253</v>
      </c>
      <c r="C76">
        <f t="shared" si="7"/>
        <v>253</v>
      </c>
      <c r="E76" s="280"/>
      <c r="F76" s="281"/>
      <c r="G76" s="282"/>
      <c r="I76" s="836"/>
      <c r="J76" s="837"/>
    </row>
    <row r="77" spans="1:16" ht="15" hidden="1" customHeight="1">
      <c r="A77" s="115" t="s">
        <v>579</v>
      </c>
      <c r="B77" s="287">
        <v>705540</v>
      </c>
      <c r="C77">
        <f t="shared" si="7"/>
        <v>705976</v>
      </c>
      <c r="E77" s="280"/>
      <c r="F77" s="281"/>
      <c r="G77" s="282"/>
      <c r="I77" s="836"/>
      <c r="J77" s="837"/>
    </row>
    <row r="78" spans="1:16" ht="15" hidden="1" customHeight="1">
      <c r="A78" s="115" t="s">
        <v>583</v>
      </c>
      <c r="B78" s="287">
        <v>116443</v>
      </c>
      <c r="C78">
        <f t="shared" si="7"/>
        <v>116443</v>
      </c>
      <c r="E78" s="280"/>
      <c r="F78" s="795" t="s">
        <v>620</v>
      </c>
      <c r="G78" s="795" t="s">
        <v>292</v>
      </c>
      <c r="I78" s="795" t="s">
        <v>619</v>
      </c>
      <c r="J78" s="795" t="s">
        <v>294</v>
      </c>
      <c r="K78" s="795" t="s">
        <v>619</v>
      </c>
      <c r="L78" s="795" t="s">
        <v>294</v>
      </c>
      <c r="M78" s="795" t="s">
        <v>619</v>
      </c>
      <c r="N78" s="795" t="s">
        <v>294</v>
      </c>
      <c r="O78" s="550" t="s">
        <v>2</v>
      </c>
    </row>
    <row r="79" spans="1:16" ht="15" hidden="1" customHeight="1">
      <c r="A79" s="557" t="s">
        <v>621</v>
      </c>
      <c r="B79" s="287">
        <v>436</v>
      </c>
      <c r="C79" t="e">
        <f t="shared" si="7"/>
        <v>#N/A</v>
      </c>
      <c r="E79" s="496" t="b">
        <f t="shared" ref="E79:E87" si="8">EXACT(A88,F79)</f>
        <v>1</v>
      </c>
      <c r="F79" s="796" t="s">
        <v>564</v>
      </c>
      <c r="G79" s="797">
        <v>4</v>
      </c>
      <c r="I79" s="796" t="s">
        <v>597</v>
      </c>
      <c r="J79" s="797">
        <v>8</v>
      </c>
      <c r="O79" s="1">
        <f>J79+L79+N79</f>
        <v>8</v>
      </c>
      <c r="P79" t="b">
        <f t="shared" ref="P79:P85" si="9">EXACT(A66,I79)</f>
        <v>1</v>
      </c>
    </row>
    <row r="80" spans="1:16" ht="15" hidden="1" customHeight="1">
      <c r="A80" s="557" t="s">
        <v>584</v>
      </c>
      <c r="B80" s="287">
        <v>2444</v>
      </c>
      <c r="C80">
        <f t="shared" si="7"/>
        <v>56170</v>
      </c>
      <c r="E80" s="496" t="b">
        <f t="shared" si="8"/>
        <v>1</v>
      </c>
      <c r="F80" s="796" t="s">
        <v>569</v>
      </c>
      <c r="G80" s="797">
        <v>3</v>
      </c>
      <c r="I80" s="796" t="s">
        <v>585</v>
      </c>
      <c r="J80" s="797">
        <v>8610</v>
      </c>
      <c r="M80" s="796" t="s">
        <v>585</v>
      </c>
      <c r="N80" s="797">
        <v>3</v>
      </c>
      <c r="O80" s="1">
        <f t="shared" ref="O80:O99" si="10">J80+L80+N80</f>
        <v>8613</v>
      </c>
      <c r="P80" t="b">
        <f t="shared" si="9"/>
        <v>1</v>
      </c>
    </row>
    <row r="81" spans="1:16" ht="15" hidden="1" customHeight="1">
      <c r="A81" s="115" t="s">
        <v>595</v>
      </c>
      <c r="B81" s="287">
        <v>126</v>
      </c>
      <c r="C81">
        <f t="shared" si="7"/>
        <v>126</v>
      </c>
      <c r="E81" s="496" t="b">
        <f t="shared" si="8"/>
        <v>1</v>
      </c>
      <c r="F81" s="796" t="s">
        <v>552</v>
      </c>
      <c r="G81" s="797">
        <v>42523</v>
      </c>
      <c r="I81" s="796" t="s">
        <v>589</v>
      </c>
      <c r="J81" s="797">
        <v>2459</v>
      </c>
      <c r="K81" s="796" t="s">
        <v>589</v>
      </c>
      <c r="L81" s="797">
        <v>6</v>
      </c>
      <c r="M81" s="796" t="s">
        <v>589</v>
      </c>
      <c r="N81" s="797">
        <v>22</v>
      </c>
      <c r="O81" s="1">
        <f t="shared" si="10"/>
        <v>2487</v>
      </c>
      <c r="P81" t="b">
        <f t="shared" si="9"/>
        <v>1</v>
      </c>
    </row>
    <row r="82" spans="1:16" ht="15" hidden="1" customHeight="1">
      <c r="A82" s="115" t="s">
        <v>599</v>
      </c>
      <c r="B82" s="287">
        <v>3</v>
      </c>
      <c r="C82">
        <f t="shared" si="7"/>
        <v>3</v>
      </c>
      <c r="E82" s="496" t="b">
        <f t="shared" si="8"/>
        <v>1</v>
      </c>
      <c r="F82" s="796" t="s">
        <v>571</v>
      </c>
      <c r="G82" s="797">
        <v>1</v>
      </c>
      <c r="I82" s="796" t="s">
        <v>603</v>
      </c>
      <c r="J82" s="797">
        <v>1</v>
      </c>
      <c r="O82" s="1">
        <f t="shared" si="10"/>
        <v>1</v>
      </c>
      <c r="P82" t="b">
        <f t="shared" si="9"/>
        <v>1</v>
      </c>
    </row>
    <row r="83" spans="1:16" ht="15" hidden="1" customHeight="1">
      <c r="A83" s="115" t="s">
        <v>596</v>
      </c>
      <c r="B83" s="287">
        <v>724</v>
      </c>
      <c r="C83">
        <f t="shared" si="7"/>
        <v>724</v>
      </c>
      <c r="E83" s="496" t="b">
        <f t="shared" si="8"/>
        <v>1</v>
      </c>
      <c r="F83" s="796" t="s">
        <v>546</v>
      </c>
      <c r="G83" s="797">
        <v>50687</v>
      </c>
      <c r="I83" s="796" t="s">
        <v>580</v>
      </c>
      <c r="J83" s="797">
        <v>375694</v>
      </c>
      <c r="K83" s="796" t="s">
        <v>580</v>
      </c>
      <c r="L83" s="797">
        <v>28355</v>
      </c>
      <c r="M83" s="796" t="s">
        <v>580</v>
      </c>
      <c r="N83" s="797">
        <v>6168</v>
      </c>
      <c r="O83" s="1">
        <f t="shared" si="10"/>
        <v>410217</v>
      </c>
      <c r="P83" t="b">
        <f t="shared" si="9"/>
        <v>1</v>
      </c>
    </row>
    <row r="84" spans="1:16" ht="15" hidden="1" customHeight="1">
      <c r="A84" s="115" t="s">
        <v>622</v>
      </c>
      <c r="B84" s="287">
        <v>53726</v>
      </c>
      <c r="C84" t="e">
        <f t="shared" si="7"/>
        <v>#N/A</v>
      </c>
      <c r="D84">
        <f>VLOOKUP(A88,$A$3:$C$18,3,0)</f>
        <v>4</v>
      </c>
      <c r="E84" s="496" t="b">
        <f t="shared" si="8"/>
        <v>1</v>
      </c>
      <c r="F84" s="796" t="s">
        <v>555</v>
      </c>
      <c r="G84" s="797">
        <v>4769</v>
      </c>
      <c r="I84" s="796" t="s">
        <v>582</v>
      </c>
      <c r="J84" s="797">
        <v>113627</v>
      </c>
      <c r="K84" s="796" t="s">
        <v>582</v>
      </c>
      <c r="L84" s="797">
        <v>4936</v>
      </c>
      <c r="M84" s="796" t="s">
        <v>582</v>
      </c>
      <c r="N84" s="797">
        <v>455</v>
      </c>
      <c r="O84" s="1">
        <f t="shared" si="10"/>
        <v>119018</v>
      </c>
      <c r="P84" t="b">
        <f t="shared" si="9"/>
        <v>1</v>
      </c>
    </row>
    <row r="85" spans="1:16" ht="15" hidden="1" customHeight="1">
      <c r="A85" s="115" t="s">
        <v>601</v>
      </c>
      <c r="B85" s="287">
        <v>1</v>
      </c>
      <c r="C85">
        <f t="shared" si="7"/>
        <v>1</v>
      </c>
      <c r="D85">
        <f>VLOOKUP(A89,$A$3:$C$18,3,0)</f>
        <v>3</v>
      </c>
      <c r="E85" s="496" t="b">
        <f t="shared" si="8"/>
        <v>1</v>
      </c>
      <c r="F85" s="796" t="s">
        <v>558</v>
      </c>
      <c r="G85" s="797">
        <v>1648</v>
      </c>
      <c r="I85" s="796" t="s">
        <v>587</v>
      </c>
      <c r="J85" s="797">
        <v>3213</v>
      </c>
      <c r="K85" s="796" t="s">
        <v>587</v>
      </c>
      <c r="L85" s="797">
        <v>244</v>
      </c>
      <c r="M85" s="796" t="s">
        <v>587</v>
      </c>
      <c r="N85" s="797">
        <v>12</v>
      </c>
      <c r="O85" s="1">
        <f t="shared" si="10"/>
        <v>3469</v>
      </c>
      <c r="P85" t="b">
        <f t="shared" si="9"/>
        <v>1</v>
      </c>
    </row>
    <row r="86" spans="1:16" ht="15" hidden="1" customHeight="1">
      <c r="A86" s="280" t="s">
        <v>594</v>
      </c>
      <c r="B86" s="565">
        <v>2776</v>
      </c>
      <c r="E86" s="496" t="b">
        <f t="shared" si="8"/>
        <v>1</v>
      </c>
      <c r="F86" s="796" t="s">
        <v>540</v>
      </c>
      <c r="G86" s="797">
        <v>143190</v>
      </c>
      <c r="I86" s="796" t="s">
        <v>578</v>
      </c>
      <c r="J86" s="797">
        <v>2213670</v>
      </c>
      <c r="K86" s="796" t="s">
        <v>578</v>
      </c>
      <c r="L86" s="797">
        <v>122028</v>
      </c>
      <c r="M86" s="796" t="s">
        <v>578</v>
      </c>
      <c r="N86" s="797">
        <v>9109</v>
      </c>
      <c r="O86" s="1">
        <f t="shared" si="10"/>
        <v>2344807</v>
      </c>
      <c r="P86" t="b">
        <f t="shared" ref="P86:P97" si="11">EXACT(A74,I86)</f>
        <v>0</v>
      </c>
    </row>
    <row r="87" spans="1:16" ht="15" hidden="1" customHeight="1">
      <c r="A87" s="547" t="s">
        <v>620</v>
      </c>
      <c r="B87" s="547" t="s">
        <v>292</v>
      </c>
      <c r="C87">
        <f>VLOOKUP(A85,$A$25:$C$43,3,0)</f>
        <v>1</v>
      </c>
      <c r="D87">
        <f t="shared" ref="D87:D100" si="12">VLOOKUP(A90,$A$3:$C$18,3,0)</f>
        <v>42523</v>
      </c>
      <c r="E87" s="496" t="b">
        <f t="shared" si="8"/>
        <v>1</v>
      </c>
      <c r="F87" s="796" t="s">
        <v>543</v>
      </c>
      <c r="G87" s="797">
        <v>55088</v>
      </c>
      <c r="I87" s="796" t="s">
        <v>581</v>
      </c>
      <c r="J87" s="797">
        <v>252259</v>
      </c>
      <c r="K87" s="796" t="s">
        <v>581</v>
      </c>
      <c r="L87" s="797">
        <v>9148</v>
      </c>
      <c r="M87" s="796" t="s">
        <v>581</v>
      </c>
      <c r="N87" s="797">
        <v>3962</v>
      </c>
      <c r="O87" s="1">
        <f t="shared" si="10"/>
        <v>265369</v>
      </c>
      <c r="P87" t="b">
        <f t="shared" si="11"/>
        <v>0</v>
      </c>
    </row>
    <row r="88" spans="1:16" ht="15" hidden="1" customHeight="1">
      <c r="A88" s="548" t="s">
        <v>564</v>
      </c>
      <c r="B88" s="549">
        <v>4</v>
      </c>
      <c r="C88" s="838">
        <f t="shared" ref="C88:C105" si="13">VLOOKUP(A88,$A$3:$C$18,3,0)</f>
        <v>4</v>
      </c>
      <c r="D88">
        <f t="shared" si="12"/>
        <v>1</v>
      </c>
      <c r="E88" s="496"/>
      <c r="F88" s="796" t="s">
        <v>561</v>
      </c>
      <c r="G88" s="797">
        <v>42</v>
      </c>
      <c r="I88" s="796" t="s">
        <v>591</v>
      </c>
      <c r="J88" s="797">
        <v>8</v>
      </c>
      <c r="O88" s="1">
        <f t="shared" si="10"/>
        <v>8</v>
      </c>
      <c r="P88" t="b">
        <f t="shared" si="11"/>
        <v>0</v>
      </c>
    </row>
    <row r="89" spans="1:16" ht="15" hidden="1" customHeight="1">
      <c r="A89" s="548" t="s">
        <v>569</v>
      </c>
      <c r="B89" s="549">
        <v>3</v>
      </c>
      <c r="C89" s="838">
        <f t="shared" si="13"/>
        <v>3</v>
      </c>
      <c r="D89">
        <f t="shared" si="12"/>
        <v>50687</v>
      </c>
      <c r="E89" s="496" t="b">
        <f t="shared" ref="E89:E97" si="14">EXACT(A97,F88)</f>
        <v>1</v>
      </c>
      <c r="F89" s="796" t="s">
        <v>573</v>
      </c>
      <c r="G89" s="797">
        <v>1</v>
      </c>
      <c r="I89" s="796" t="s">
        <v>593</v>
      </c>
      <c r="J89" s="797">
        <v>231</v>
      </c>
      <c r="K89" s="796" t="s">
        <v>593</v>
      </c>
      <c r="L89" s="797">
        <v>12</v>
      </c>
      <c r="M89" s="796" t="s">
        <v>593</v>
      </c>
      <c r="N89" s="797">
        <v>10</v>
      </c>
      <c r="O89" s="1">
        <f t="shared" si="10"/>
        <v>253</v>
      </c>
      <c r="P89" t="b">
        <f t="shared" si="11"/>
        <v>0</v>
      </c>
    </row>
    <row r="90" spans="1:16" ht="15" hidden="1" customHeight="1">
      <c r="A90" s="548" t="s">
        <v>552</v>
      </c>
      <c r="B90" s="549">
        <v>42523</v>
      </c>
      <c r="C90" s="838">
        <f t="shared" si="13"/>
        <v>42523</v>
      </c>
      <c r="D90">
        <f t="shared" si="12"/>
        <v>4769</v>
      </c>
      <c r="E90" s="496" t="b">
        <f t="shared" si="14"/>
        <v>1</v>
      </c>
      <c r="F90" s="796" t="s">
        <v>537</v>
      </c>
      <c r="G90" s="797">
        <v>141039</v>
      </c>
      <c r="I90" s="796" t="s">
        <v>579</v>
      </c>
      <c r="J90" s="797">
        <v>659829</v>
      </c>
      <c r="K90" s="796" t="s">
        <v>579</v>
      </c>
      <c r="L90" s="797">
        <v>41327</v>
      </c>
      <c r="M90" s="796" t="s">
        <v>579</v>
      </c>
      <c r="N90" s="797">
        <v>4384</v>
      </c>
      <c r="O90" s="1">
        <f t="shared" si="10"/>
        <v>705540</v>
      </c>
      <c r="P90" t="b">
        <f t="shared" si="11"/>
        <v>0</v>
      </c>
    </row>
    <row r="91" spans="1:16" ht="15" hidden="1" customHeight="1">
      <c r="A91" s="548" t="s">
        <v>571</v>
      </c>
      <c r="B91" s="549">
        <v>1</v>
      </c>
      <c r="C91" s="838">
        <f t="shared" si="13"/>
        <v>1</v>
      </c>
      <c r="D91">
        <f t="shared" si="12"/>
        <v>1648</v>
      </c>
      <c r="E91" s="496" t="b">
        <f t="shared" si="14"/>
        <v>1</v>
      </c>
      <c r="F91" s="796" t="s">
        <v>531</v>
      </c>
      <c r="G91" s="797">
        <v>1564553</v>
      </c>
      <c r="I91" s="796" t="s">
        <v>583</v>
      </c>
      <c r="J91" s="797">
        <v>112311</v>
      </c>
      <c r="K91" s="796" t="s">
        <v>583</v>
      </c>
      <c r="L91" s="797">
        <v>2888</v>
      </c>
      <c r="M91" s="796" t="s">
        <v>583</v>
      </c>
      <c r="N91" s="797">
        <v>1244</v>
      </c>
      <c r="O91" s="1">
        <f t="shared" si="10"/>
        <v>116443</v>
      </c>
      <c r="P91" t="b">
        <f t="shared" si="11"/>
        <v>0</v>
      </c>
    </row>
    <row r="92" spans="1:16" ht="15" hidden="1" customHeight="1">
      <c r="A92" s="548" t="s">
        <v>546</v>
      </c>
      <c r="B92" s="549">
        <v>50687</v>
      </c>
      <c r="C92" s="838">
        <f t="shared" si="13"/>
        <v>50687</v>
      </c>
      <c r="D92">
        <f t="shared" si="12"/>
        <v>143190</v>
      </c>
      <c r="E92" s="496" t="b">
        <f t="shared" si="14"/>
        <v>1</v>
      </c>
      <c r="F92" s="796" t="s">
        <v>623</v>
      </c>
      <c r="G92" s="797">
        <v>11782</v>
      </c>
      <c r="I92" s="796" t="s">
        <v>621</v>
      </c>
      <c r="J92" s="797">
        <v>422</v>
      </c>
      <c r="K92" s="796" t="s">
        <v>621</v>
      </c>
      <c r="L92" s="797">
        <v>13</v>
      </c>
      <c r="M92" s="796" t="s">
        <v>621</v>
      </c>
      <c r="N92" s="797">
        <v>1</v>
      </c>
      <c r="O92" s="1">
        <f t="shared" si="10"/>
        <v>436</v>
      </c>
      <c r="P92" t="b">
        <f t="shared" si="11"/>
        <v>0</v>
      </c>
    </row>
    <row r="93" spans="1:16" ht="15" hidden="1" customHeight="1">
      <c r="A93" s="548" t="s">
        <v>555</v>
      </c>
      <c r="B93" s="549">
        <v>4769</v>
      </c>
      <c r="C93" s="838">
        <f t="shared" si="13"/>
        <v>4769</v>
      </c>
      <c r="D93">
        <f t="shared" si="12"/>
        <v>55088</v>
      </c>
      <c r="E93" s="496" t="b">
        <f t="shared" si="14"/>
        <v>1</v>
      </c>
      <c r="F93" s="796" t="s">
        <v>624</v>
      </c>
      <c r="G93" s="797">
        <v>4</v>
      </c>
      <c r="I93" s="796" t="s">
        <v>584</v>
      </c>
      <c r="J93" s="797">
        <v>2293</v>
      </c>
      <c r="K93" s="796" t="s">
        <v>584</v>
      </c>
      <c r="L93" s="797">
        <v>128</v>
      </c>
      <c r="M93" s="796" t="s">
        <v>584</v>
      </c>
      <c r="N93" s="797">
        <v>23</v>
      </c>
      <c r="O93" s="1">
        <f t="shared" si="10"/>
        <v>2444</v>
      </c>
      <c r="P93" t="b">
        <f t="shared" si="11"/>
        <v>0</v>
      </c>
    </row>
    <row r="94" spans="1:16" ht="15" hidden="1" customHeight="1">
      <c r="A94" s="548" t="s">
        <v>558</v>
      </c>
      <c r="B94" s="549">
        <v>1648</v>
      </c>
      <c r="C94" s="838">
        <f t="shared" si="13"/>
        <v>1648</v>
      </c>
      <c r="D94">
        <f t="shared" si="12"/>
        <v>42</v>
      </c>
      <c r="E94" s="496" t="b">
        <f t="shared" si="14"/>
        <v>1</v>
      </c>
      <c r="F94" s="796" t="s">
        <v>567</v>
      </c>
      <c r="G94" s="797">
        <v>3</v>
      </c>
      <c r="I94" s="796" t="s">
        <v>595</v>
      </c>
      <c r="J94" s="797">
        <v>55</v>
      </c>
      <c r="K94" s="796" t="s">
        <v>595</v>
      </c>
      <c r="L94" s="797">
        <v>70</v>
      </c>
      <c r="M94" s="796" t="s">
        <v>595</v>
      </c>
      <c r="N94" s="797">
        <v>1</v>
      </c>
      <c r="O94" s="1">
        <f t="shared" si="10"/>
        <v>126</v>
      </c>
      <c r="P94" t="b">
        <f t="shared" si="11"/>
        <v>0</v>
      </c>
    </row>
    <row r="95" spans="1:16" ht="15" hidden="1" customHeight="1">
      <c r="A95" s="548" t="s">
        <v>540</v>
      </c>
      <c r="B95" s="549">
        <v>143190</v>
      </c>
      <c r="C95" s="838">
        <f t="shared" si="13"/>
        <v>143190</v>
      </c>
      <c r="D95">
        <f t="shared" si="12"/>
        <v>1</v>
      </c>
      <c r="E95" s="496" t="b">
        <f t="shared" si="14"/>
        <v>1</v>
      </c>
      <c r="F95" s="796" t="s">
        <v>534</v>
      </c>
      <c r="G95" s="797">
        <v>365234</v>
      </c>
      <c r="I95" s="796" t="s">
        <v>599</v>
      </c>
      <c r="J95" s="797">
        <v>3</v>
      </c>
      <c r="O95" s="1">
        <f t="shared" si="10"/>
        <v>3</v>
      </c>
      <c r="P95" t="b">
        <f t="shared" si="11"/>
        <v>0</v>
      </c>
    </row>
    <row r="96" spans="1:16" ht="15" hidden="1" customHeight="1">
      <c r="A96" s="548" t="s">
        <v>543</v>
      </c>
      <c r="B96" s="549">
        <v>55088</v>
      </c>
      <c r="C96" s="838">
        <f t="shared" si="13"/>
        <v>55088</v>
      </c>
      <c r="D96">
        <f t="shared" si="12"/>
        <v>152821</v>
      </c>
      <c r="E96" s="496" t="b">
        <f t="shared" si="14"/>
        <v>1</v>
      </c>
      <c r="F96" s="796" t="s">
        <v>549</v>
      </c>
      <c r="G96" s="797">
        <v>47422</v>
      </c>
      <c r="I96" s="796" t="s">
        <v>596</v>
      </c>
      <c r="J96" s="797">
        <v>716</v>
      </c>
      <c r="M96" s="796" t="s">
        <v>596</v>
      </c>
      <c r="N96" s="797">
        <v>8</v>
      </c>
      <c r="O96" s="1">
        <f t="shared" si="10"/>
        <v>724</v>
      </c>
      <c r="P96" t="b">
        <f t="shared" si="11"/>
        <v>0</v>
      </c>
    </row>
    <row r="97" spans="1:16" ht="15" hidden="1" customHeight="1">
      <c r="A97" s="548" t="s">
        <v>561</v>
      </c>
      <c r="B97" s="549">
        <v>42</v>
      </c>
      <c r="C97" s="838">
        <f t="shared" si="13"/>
        <v>42</v>
      </c>
      <c r="D97">
        <f t="shared" si="12"/>
        <v>1564553</v>
      </c>
      <c r="E97" s="496" t="b">
        <f t="shared" si="14"/>
        <v>1</v>
      </c>
      <c r="F97" s="796"/>
      <c r="G97" s="797"/>
      <c r="I97" s="796" t="s">
        <v>622</v>
      </c>
      <c r="J97" s="797">
        <v>45866</v>
      </c>
      <c r="K97" s="796" t="s">
        <v>622</v>
      </c>
      <c r="L97" s="797">
        <v>7369</v>
      </c>
      <c r="M97" s="796" t="s">
        <v>622</v>
      </c>
      <c r="N97" s="797">
        <v>491</v>
      </c>
      <c r="O97" s="1">
        <f t="shared" si="10"/>
        <v>53726</v>
      </c>
      <c r="P97" t="b">
        <f t="shared" si="11"/>
        <v>0</v>
      </c>
    </row>
    <row r="98" spans="1:16" ht="15" hidden="1" customHeight="1">
      <c r="A98" s="548" t="s">
        <v>573</v>
      </c>
      <c r="B98" s="549">
        <v>1</v>
      </c>
      <c r="C98" s="838">
        <f t="shared" si="13"/>
        <v>1</v>
      </c>
      <c r="D98" t="e">
        <f t="shared" si="12"/>
        <v>#N/A</v>
      </c>
      <c r="E98" s="496" t="e">
        <f>EXACT(#REF!,F97)</f>
        <v>#REF!</v>
      </c>
      <c r="F98" s="796"/>
      <c r="G98" s="797"/>
      <c r="I98" s="796" t="s">
        <v>601</v>
      </c>
      <c r="J98" s="797">
        <v>1</v>
      </c>
      <c r="O98" s="1">
        <f t="shared" si="10"/>
        <v>1</v>
      </c>
      <c r="P98" t="b">
        <f>EXACT(A87,I97)</f>
        <v>0</v>
      </c>
    </row>
    <row r="99" spans="1:16" ht="15" hidden="1" customHeight="1">
      <c r="A99" s="548" t="s">
        <v>537</v>
      </c>
      <c r="B99" s="549">
        <v>141039</v>
      </c>
      <c r="C99" s="838">
        <f t="shared" si="13"/>
        <v>152821</v>
      </c>
      <c r="D99" t="e">
        <f t="shared" si="12"/>
        <v>#N/A</v>
      </c>
      <c r="E99" s="496" t="e">
        <f>EXACT(#REF!,F98)</f>
        <v>#REF!</v>
      </c>
      <c r="F99" s="796"/>
      <c r="G99" s="797"/>
      <c r="I99" s="796" t="s">
        <v>594</v>
      </c>
      <c r="J99" s="797">
        <v>2570</v>
      </c>
      <c r="K99" s="796" t="s">
        <v>594</v>
      </c>
      <c r="L99" s="797">
        <v>169</v>
      </c>
      <c r="M99" s="796" t="s">
        <v>594</v>
      </c>
      <c r="N99" s="797">
        <v>37</v>
      </c>
      <c r="O99" s="1">
        <f t="shared" si="10"/>
        <v>2776</v>
      </c>
    </row>
    <row r="100" spans="1:16" ht="15" hidden="1" customHeight="1">
      <c r="A100" s="556" t="s">
        <v>531</v>
      </c>
      <c r="B100" s="549">
        <v>1564553</v>
      </c>
      <c r="C100" s="838">
        <f t="shared" si="13"/>
        <v>1564553</v>
      </c>
      <c r="D100">
        <f t="shared" si="12"/>
        <v>3</v>
      </c>
      <c r="E100" s="496" t="e">
        <f>EXACT(#REF!,F99)</f>
        <v>#REF!</v>
      </c>
      <c r="I100" s="839"/>
      <c r="J100" s="840"/>
    </row>
    <row r="101" spans="1:16" ht="15" hidden="1" customHeight="1">
      <c r="A101" s="556" t="s">
        <v>623</v>
      </c>
      <c r="B101" s="549">
        <v>11782</v>
      </c>
      <c r="C101" s="838" t="e">
        <f t="shared" si="13"/>
        <v>#N/A</v>
      </c>
      <c r="I101" s="839"/>
      <c r="J101" s="840"/>
    </row>
    <row r="102" spans="1:16" ht="15" hidden="1" customHeight="1">
      <c r="A102" s="556" t="s">
        <v>624</v>
      </c>
      <c r="B102" s="549">
        <v>4</v>
      </c>
      <c r="C102" s="838" t="e">
        <f t="shared" si="13"/>
        <v>#N/A</v>
      </c>
    </row>
    <row r="103" spans="1:16" ht="15" hidden="1" customHeight="1">
      <c r="A103" s="556" t="s">
        <v>567</v>
      </c>
      <c r="B103" s="549">
        <v>3</v>
      </c>
      <c r="C103" s="838">
        <f t="shared" si="13"/>
        <v>3</v>
      </c>
    </row>
    <row r="104" spans="1:16" ht="15" hidden="1" customHeight="1">
      <c r="A104" s="548" t="s">
        <v>534</v>
      </c>
      <c r="B104" s="549">
        <v>365234</v>
      </c>
      <c r="C104" s="838">
        <f t="shared" si="13"/>
        <v>365238</v>
      </c>
    </row>
    <row r="105" spans="1:16" ht="15" hidden="1" customHeight="1">
      <c r="A105" s="548" t="s">
        <v>549</v>
      </c>
      <c r="B105" s="549">
        <v>47422</v>
      </c>
      <c r="C105" s="838">
        <f t="shared" si="13"/>
        <v>47422</v>
      </c>
    </row>
    <row r="106" spans="1:16" ht="15" customHeight="1"/>
  </sheetData>
  <sheetProtection autoFilter="0"/>
  <sortState xmlns:xlrd2="http://schemas.microsoft.com/office/spreadsheetml/2017/richdata2" ref="A3:D18">
    <sortCondition descending="1" ref="C3:C18"/>
  </sortState>
  <mergeCells count="8">
    <mergeCell ref="A56:B56"/>
    <mergeCell ref="W1:Y1"/>
    <mergeCell ref="A48:D48"/>
    <mergeCell ref="A44:B44"/>
    <mergeCell ref="A23:D23"/>
    <mergeCell ref="A1:D1"/>
    <mergeCell ref="A19:B19"/>
    <mergeCell ref="X15:Y15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3" max="16383" man="1"/>
    <brk id="55" max="16383" man="1"/>
  </rowBreaks>
  <colBreaks count="1" manualBreakCount="1">
    <brk id="4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CC00"/>
  </sheetPr>
  <dimension ref="A1:V119"/>
  <sheetViews>
    <sheetView topLeftCell="AN1" zoomScale="70" zoomScaleNormal="70" workbookViewId="0">
      <selection activeCell="AG74" sqref="AG74"/>
    </sheetView>
  </sheetViews>
  <sheetFormatPr baseColWidth="10" defaultColWidth="11.42578125" defaultRowHeight="12.75"/>
  <cols>
    <col min="1" max="1" width="14" hidden="1" customWidth="1"/>
    <col min="2" max="2" width="31.28515625" hidden="1" customWidth="1"/>
    <col min="3" max="3" width="15.28515625" hidden="1" customWidth="1"/>
    <col min="4" max="4" width="16.42578125" hidden="1" customWidth="1"/>
    <col min="5" max="5" width="12.7109375" hidden="1" customWidth="1"/>
    <col min="6" max="6" width="0" hidden="1" customWidth="1"/>
    <col min="8" max="8" width="11.42578125" hidden="1" customWidth="1"/>
    <col min="9" max="9" width="27.28515625" hidden="1" customWidth="1"/>
    <col min="10" max="13" width="11.42578125" hidden="1" customWidth="1"/>
    <col min="14" max="14" width="17.140625" hidden="1" customWidth="1"/>
  </cols>
  <sheetData>
    <row r="1" spans="1:16" ht="29.25" customHeight="1">
      <c r="A1" s="923" t="s">
        <v>524</v>
      </c>
      <c r="B1" s="923"/>
      <c r="C1" s="923"/>
      <c r="D1" s="923"/>
      <c r="H1" s="761" t="s">
        <v>625</v>
      </c>
      <c r="I1" s="761" t="s">
        <v>626</v>
      </c>
      <c r="J1" s="761">
        <v>2016</v>
      </c>
      <c r="K1" s="761">
        <v>2017</v>
      </c>
      <c r="L1" s="761">
        <v>2018</v>
      </c>
      <c r="M1" s="761">
        <v>2019</v>
      </c>
      <c r="N1" s="761">
        <v>2020</v>
      </c>
    </row>
    <row r="2" spans="1:16" s="2" customFormat="1" ht="27.75" customHeight="1">
      <c r="A2" s="33" t="s">
        <v>526</v>
      </c>
      <c r="B2" s="18" t="s">
        <v>527</v>
      </c>
      <c r="C2" s="827" t="s">
        <v>528</v>
      </c>
      <c r="D2" s="18" t="s">
        <v>529</v>
      </c>
      <c r="H2" s="762" t="s">
        <v>531</v>
      </c>
      <c r="I2" s="763" t="s">
        <v>532</v>
      </c>
      <c r="J2" s="764">
        <v>1595688</v>
      </c>
      <c r="K2" s="764">
        <v>1621346</v>
      </c>
      <c r="L2" s="764">
        <v>1587741</v>
      </c>
      <c r="M2" s="765">
        <v>1540314</v>
      </c>
      <c r="N2" s="766">
        <f>VLOOKUP(H2,'5.Gráfico_Afiliados_EPS_Régimen'!$A$66:$B$105,2,0)</f>
        <v>1564553</v>
      </c>
      <c r="P2" s="2" t="s">
        <v>345</v>
      </c>
    </row>
    <row r="3" spans="1:16" ht="18.75" customHeight="1">
      <c r="A3" s="96" t="s">
        <v>531</v>
      </c>
      <c r="B3" s="97" t="s">
        <v>532</v>
      </c>
      <c r="C3" s="26">
        <f>IFERROR(VLOOKUP(A3,$A$78:$B$116,2,0),0)</f>
        <v>1538843</v>
      </c>
      <c r="D3" s="279">
        <f>+C3/$C$23</f>
        <v>0.67079545102846183</v>
      </c>
      <c r="E3" s="10"/>
      <c r="H3" s="192" t="s">
        <v>534</v>
      </c>
      <c r="I3" s="767" t="s">
        <v>535</v>
      </c>
      <c r="J3" s="768">
        <v>327391</v>
      </c>
      <c r="K3" s="768">
        <v>330430</v>
      </c>
      <c r="L3" s="768">
        <v>330981</v>
      </c>
      <c r="M3" s="769">
        <v>350165</v>
      </c>
      <c r="N3" s="766">
        <f>VLOOKUP(H3,'5.Gráfico_Afiliados_EPS_Régimen'!$A$66:$B$105,2,0)</f>
        <v>365234</v>
      </c>
      <c r="P3" s="2" t="s">
        <v>346</v>
      </c>
    </row>
    <row r="4" spans="1:16" ht="14.25">
      <c r="A4" s="96" t="s">
        <v>534</v>
      </c>
      <c r="B4" s="97" t="s">
        <v>535</v>
      </c>
      <c r="C4" s="26">
        <f>IFERROR(VLOOKUP(A4,$A$78:$B$116,2,0),0)</f>
        <v>350569</v>
      </c>
      <c r="D4" s="279">
        <f>+C4/$C$23</f>
        <v>0.15281616803767301</v>
      </c>
      <c r="E4" s="12"/>
      <c r="H4" s="192" t="s">
        <v>549</v>
      </c>
      <c r="I4" s="767" t="s">
        <v>550</v>
      </c>
      <c r="J4" s="768">
        <v>47641</v>
      </c>
      <c r="K4" s="768">
        <v>46284</v>
      </c>
      <c r="L4" s="768">
        <v>48093</v>
      </c>
      <c r="M4" s="769">
        <v>48099</v>
      </c>
      <c r="N4" s="766">
        <f>VLOOKUP(H4,'5.Gráfico_Afiliados_EPS_Régimen'!$A$66:$B$105,2,0)</f>
        <v>47422</v>
      </c>
    </row>
    <row r="5" spans="1:16" ht="14.25">
      <c r="A5" s="96" t="s">
        <v>549</v>
      </c>
      <c r="B5" s="97" t="s">
        <v>550</v>
      </c>
      <c r="C5" s="26">
        <f>IFERROR(VLOOKUP(A5,$A$78:$B$119,2,0),0)</f>
        <v>48427</v>
      </c>
      <c r="D5" s="279">
        <f>+C5/$C$23</f>
        <v>2.1109763183739548E-2</v>
      </c>
      <c r="E5" s="12"/>
      <c r="H5" s="192" t="s">
        <v>552</v>
      </c>
      <c r="I5" s="767" t="s">
        <v>627</v>
      </c>
      <c r="J5" s="768">
        <v>41068</v>
      </c>
      <c r="K5" s="768">
        <v>42175</v>
      </c>
      <c r="L5" s="768">
        <v>42202</v>
      </c>
      <c r="M5" s="769">
        <v>42432</v>
      </c>
      <c r="N5" s="766">
        <f>VLOOKUP(H5,'5.Gráfico_Afiliados_EPS_Régimen'!$A$66:$B$105,2,0)</f>
        <v>42523</v>
      </c>
    </row>
    <row r="6" spans="1:16" ht="15" thickBot="1">
      <c r="A6" s="96" t="s">
        <v>552</v>
      </c>
      <c r="B6" s="100" t="s">
        <v>627</v>
      </c>
      <c r="C6" s="26">
        <f>IFERROR(VLOOKUP(A6,$A$78:$B$116,2,0),0)</f>
        <v>42600</v>
      </c>
      <c r="D6" s="279">
        <f>+C6/$C$23</f>
        <v>1.8569721676488422E-2</v>
      </c>
      <c r="E6" s="12"/>
      <c r="H6" s="192" t="s">
        <v>623</v>
      </c>
      <c r="I6" s="1" t="s">
        <v>538</v>
      </c>
      <c r="J6" s="768">
        <v>0</v>
      </c>
      <c r="K6" s="768">
        <v>485</v>
      </c>
      <c r="L6" s="768">
        <v>553</v>
      </c>
      <c r="M6" s="769">
        <v>568</v>
      </c>
      <c r="N6" s="766">
        <f>VLOOKUP(H6,'5.Gráfico_Afiliados_EPS_Régimen'!$A$66:$B$105,2,0)</f>
        <v>11782</v>
      </c>
    </row>
    <row r="7" spans="1:16" ht="14.25">
      <c r="A7" s="96" t="s">
        <v>623</v>
      </c>
      <c r="B7" s="100" t="s">
        <v>538</v>
      </c>
      <c r="C7" s="26">
        <f>IFERROR(VLOOKUP(A7,$A$78:$B$116,2,0),0)</f>
        <v>577</v>
      </c>
      <c r="D7" s="279">
        <f>+C7/$C$23</f>
        <v>2.5151946965572345E-4</v>
      </c>
      <c r="E7" s="12"/>
      <c r="H7" s="770" t="s">
        <v>540</v>
      </c>
      <c r="I7" s="771" t="s">
        <v>541</v>
      </c>
      <c r="J7" s="772">
        <v>35489</v>
      </c>
      <c r="K7" s="772">
        <v>61290</v>
      </c>
      <c r="L7" s="772">
        <v>76591</v>
      </c>
      <c r="M7" s="773">
        <v>102327</v>
      </c>
      <c r="N7" s="774">
        <f>VLOOKUP(H7,'5.Gráfico_Afiliados_EPS_Régimen'!$A$66:$B$104,2,0)</f>
        <v>143190</v>
      </c>
    </row>
    <row r="8" spans="1:16" ht="12.75" customHeight="1">
      <c r="A8" s="248" t="s">
        <v>618</v>
      </c>
      <c r="B8" s="131" t="s">
        <v>628</v>
      </c>
      <c r="C8" s="129">
        <f>SUM(C3:C7)</f>
        <v>1981016</v>
      </c>
      <c r="D8" s="290">
        <f>SUM(D3:D7)</f>
        <v>0.86354262339601862</v>
      </c>
      <c r="E8" s="12"/>
      <c r="H8" s="30" t="s">
        <v>537</v>
      </c>
      <c r="I8" s="1" t="s">
        <v>538</v>
      </c>
      <c r="J8" s="768">
        <v>25130</v>
      </c>
      <c r="K8" s="768">
        <v>29503</v>
      </c>
      <c r="L8" s="768">
        <v>30479</v>
      </c>
      <c r="M8" s="769">
        <v>82477</v>
      </c>
      <c r="N8" s="775">
        <f>VLOOKUP(H8,'5.Gráfico_Afiliados_EPS_Régimen'!$A$66:$B$104,2,0)</f>
        <v>141039</v>
      </c>
    </row>
    <row r="9" spans="1:16" ht="17.25" customHeight="1">
      <c r="A9" s="116" t="s">
        <v>540</v>
      </c>
      <c r="B9" s="20" t="s">
        <v>541</v>
      </c>
      <c r="C9" s="26">
        <f t="shared" ref="C9:C14" si="0">IFERROR(VLOOKUP(A9,$A$78:$B$116,2,0),0)</f>
        <v>102023</v>
      </c>
      <c r="D9" s="279">
        <f t="shared" ref="D9:D21" si="1">+C9/$C$23</f>
        <v>4.4472739779351601E-2</v>
      </c>
      <c r="E9" s="12"/>
      <c r="H9" s="30" t="s">
        <v>567</v>
      </c>
      <c r="I9" s="1" t="s">
        <v>568</v>
      </c>
      <c r="J9" s="1"/>
      <c r="K9" s="768">
        <v>674</v>
      </c>
      <c r="L9" s="768">
        <v>69876</v>
      </c>
      <c r="M9" s="769">
        <v>55443</v>
      </c>
      <c r="N9" s="775">
        <f>VLOOKUP(H9,'5.Gráfico_Afiliados_EPS_Régimen'!$A$66:$B$104,2,0)</f>
        <v>3</v>
      </c>
    </row>
    <row r="10" spans="1:16" ht="17.25" customHeight="1">
      <c r="A10" s="116" t="s">
        <v>537</v>
      </c>
      <c r="B10" s="20" t="s">
        <v>538</v>
      </c>
      <c r="C10" s="26">
        <f t="shared" si="0"/>
        <v>84078</v>
      </c>
      <c r="D10" s="279">
        <f t="shared" si="1"/>
        <v>3.6650353500370741E-2</v>
      </c>
      <c r="E10" s="12"/>
      <c r="H10" s="30" t="s">
        <v>543</v>
      </c>
      <c r="I10" s="1" t="s">
        <v>544</v>
      </c>
      <c r="J10" s="768">
        <v>29335</v>
      </c>
      <c r="K10" s="768">
        <v>31712</v>
      </c>
      <c r="L10" s="768">
        <v>40402</v>
      </c>
      <c r="M10" s="769">
        <v>43133</v>
      </c>
      <c r="N10" s="775">
        <f>VLOOKUP(H10,'5.Gráfico_Afiliados_EPS_Régimen'!$A$66:$B$104,2,0)</f>
        <v>55088</v>
      </c>
    </row>
    <row r="11" spans="1:16" ht="17.25" customHeight="1">
      <c r="A11" s="115" t="s">
        <v>567</v>
      </c>
      <c r="B11" s="20" t="s">
        <v>568</v>
      </c>
      <c r="C11" s="26">
        <f t="shared" si="0"/>
        <v>57977</v>
      </c>
      <c r="D11" s="279">
        <f t="shared" si="1"/>
        <v>2.5272693747365474E-2</v>
      </c>
      <c r="E11" s="12"/>
      <c r="H11" s="30" t="s">
        <v>546</v>
      </c>
      <c r="I11" s="1" t="s">
        <v>547</v>
      </c>
      <c r="J11" s="768">
        <v>13490</v>
      </c>
      <c r="K11" s="768">
        <v>21214</v>
      </c>
      <c r="L11" s="768">
        <v>21274</v>
      </c>
      <c r="M11" s="769">
        <v>23574</v>
      </c>
      <c r="N11" s="775">
        <f>VLOOKUP(H11,'5.Gráfico_Afiliados_EPS_Régimen'!$A$66:$B$104,2,0)</f>
        <v>50687</v>
      </c>
    </row>
    <row r="12" spans="1:16" ht="17.25" customHeight="1">
      <c r="A12" s="115" t="s">
        <v>543</v>
      </c>
      <c r="B12" s="20" t="s">
        <v>544</v>
      </c>
      <c r="C12" s="26">
        <f t="shared" si="0"/>
        <v>43273</v>
      </c>
      <c r="D12" s="279">
        <f t="shared" si="1"/>
        <v>1.8863088406260175E-2</v>
      </c>
      <c r="E12" s="12"/>
      <c r="H12" s="30" t="s">
        <v>555</v>
      </c>
      <c r="I12" s="1" t="s">
        <v>556</v>
      </c>
      <c r="J12" s="768">
        <v>561</v>
      </c>
      <c r="K12" s="768">
        <v>663</v>
      </c>
      <c r="L12" s="768">
        <v>888</v>
      </c>
      <c r="M12" s="769">
        <v>1590</v>
      </c>
      <c r="N12" s="775">
        <f>VLOOKUP(H12,'5.Gráfico_Afiliados_EPS_Régimen'!$A$66:$B$104,2,0)</f>
        <v>4769</v>
      </c>
    </row>
    <row r="13" spans="1:16" ht="17.25" customHeight="1">
      <c r="A13" s="116" t="s">
        <v>546</v>
      </c>
      <c r="B13" s="20" t="s">
        <v>547</v>
      </c>
      <c r="C13" s="26">
        <f t="shared" si="0"/>
        <v>23739</v>
      </c>
      <c r="D13" s="279">
        <f t="shared" si="1"/>
        <v>1.0348042790567105E-2</v>
      </c>
      <c r="E13" s="12"/>
      <c r="H13" s="30" t="s">
        <v>558</v>
      </c>
      <c r="I13" s="1" t="s">
        <v>559</v>
      </c>
      <c r="J13" s="768">
        <v>0</v>
      </c>
      <c r="K13" s="768">
        <v>0</v>
      </c>
      <c r="L13" s="768">
        <v>0</v>
      </c>
      <c r="M13" s="769">
        <v>279</v>
      </c>
      <c r="N13" s="775">
        <f>VLOOKUP(H13,'5.Gráfico_Afiliados_EPS_Régimen'!$A$66:$B$104,2,0)</f>
        <v>1648</v>
      </c>
    </row>
    <row r="14" spans="1:16" ht="17.25" customHeight="1" thickBot="1">
      <c r="A14" s="116" t="s">
        <v>555</v>
      </c>
      <c r="B14" s="20" t="s">
        <v>556</v>
      </c>
      <c r="C14" s="26">
        <f t="shared" si="0"/>
        <v>1611</v>
      </c>
      <c r="D14" s="279">
        <f t="shared" si="1"/>
        <v>7.0224933382213254E-4</v>
      </c>
      <c r="E14" s="12"/>
      <c r="H14" s="776" t="s">
        <v>561</v>
      </c>
      <c r="I14" s="777" t="s">
        <v>562</v>
      </c>
      <c r="J14" s="778">
        <v>227</v>
      </c>
      <c r="K14" s="778">
        <v>17</v>
      </c>
      <c r="L14" s="778">
        <v>15</v>
      </c>
      <c r="M14" s="779">
        <v>15</v>
      </c>
      <c r="N14" s="780">
        <f>VLOOKUP(H14,'5.Gráfico_Afiliados_EPS_Régimen'!$A$66:$B$104,2,0)</f>
        <v>42</v>
      </c>
    </row>
    <row r="15" spans="1:16" ht="17.25" customHeight="1">
      <c r="A15" s="13" t="s">
        <v>558</v>
      </c>
      <c r="B15" s="20" t="s">
        <v>559</v>
      </c>
      <c r="C15" s="26">
        <f>IFERROR(VLOOKUP(A15,$A$78:$B$128,2,0),0)</f>
        <v>317</v>
      </c>
      <c r="D15" s="279">
        <f t="shared" si="1"/>
        <v>1.381831401748082E-4</v>
      </c>
      <c r="E15" s="12"/>
    </row>
    <row r="16" spans="1:16" ht="17.25" customHeight="1">
      <c r="A16" s="301" t="s">
        <v>561</v>
      </c>
      <c r="B16" s="20" t="s">
        <v>562</v>
      </c>
      <c r="C16" s="26">
        <f>IFERROR(VLOOKUP(A16,$A$78:$B$116,2,0),0)</f>
        <v>14</v>
      </c>
      <c r="D16" s="279">
        <f t="shared" si="1"/>
        <v>6.1027254335877446E-6</v>
      </c>
      <c r="E16" s="12"/>
    </row>
    <row r="17" spans="1:22" ht="17.25" customHeight="1">
      <c r="A17" s="13" t="s">
        <v>569</v>
      </c>
      <c r="B17" s="20" t="s">
        <v>570</v>
      </c>
      <c r="C17" s="26">
        <f>IFERROR(VLOOKUP(A17,$A$78:$B$128,2,0),0)</f>
        <v>3</v>
      </c>
      <c r="D17" s="279">
        <f t="shared" si="1"/>
        <v>1.3077268786259451E-6</v>
      </c>
      <c r="E17" s="12"/>
    </row>
    <row r="18" spans="1:22" ht="17.25" customHeight="1">
      <c r="A18" s="13" t="s">
        <v>629</v>
      </c>
      <c r="B18" s="20" t="s">
        <v>630</v>
      </c>
      <c r="C18" s="26">
        <f>IFERROR(VLOOKUP(A18,$A$78:$B$128,2,0),0)</f>
        <v>2</v>
      </c>
      <c r="D18" s="279">
        <f t="shared" si="1"/>
        <v>8.7181791908396347E-7</v>
      </c>
      <c r="E18" s="12"/>
    </row>
    <row r="19" spans="1:22" ht="24" customHeight="1">
      <c r="A19" s="116" t="s">
        <v>631</v>
      </c>
      <c r="B19" s="20" t="s">
        <v>632</v>
      </c>
      <c r="C19" s="26">
        <f>IFERROR(VLOOKUP(A19,$A$78:$B$128,2,0),0)</f>
        <v>2</v>
      </c>
      <c r="D19" s="279">
        <f t="shared" si="1"/>
        <v>8.7181791908396347E-7</v>
      </c>
      <c r="E19" s="12"/>
    </row>
    <row r="20" spans="1:22" ht="17.25" customHeight="1">
      <c r="A20" s="13" t="s">
        <v>564</v>
      </c>
      <c r="B20" s="20" t="s">
        <v>565</v>
      </c>
      <c r="C20" s="26">
        <f>IFERROR(VLOOKUP(A20,$A$78:$B$128,2,0),0)</f>
        <v>1</v>
      </c>
      <c r="D20" s="279">
        <f t="shared" si="1"/>
        <v>4.3590895954198173E-7</v>
      </c>
      <c r="E20" s="12"/>
    </row>
    <row r="21" spans="1:22" ht="15.75" customHeight="1">
      <c r="A21" s="13" t="s">
        <v>633</v>
      </c>
      <c r="B21" s="20" t="s">
        <v>634</v>
      </c>
      <c r="C21" s="26">
        <f>IFERROR(VLOOKUP(A21,$A$78:$B$128,2,0),0)</f>
        <v>1</v>
      </c>
      <c r="D21" s="279">
        <f t="shared" si="1"/>
        <v>4.3590895954198173E-7</v>
      </c>
      <c r="E21" s="12"/>
    </row>
    <row r="22" spans="1:22" ht="23.25" customHeight="1">
      <c r="A22" s="130" t="s">
        <v>618</v>
      </c>
      <c r="B22" s="131" t="s">
        <v>635</v>
      </c>
      <c r="C22" s="129">
        <f>SUM(C9:C21)</f>
        <v>313041</v>
      </c>
      <c r="D22" s="291">
        <f>SUM(D9:D21)</f>
        <v>0.13645737660398147</v>
      </c>
      <c r="E22" s="12"/>
    </row>
    <row r="23" spans="1:22" ht="26.25" customHeight="1">
      <c r="A23" s="924" t="s">
        <v>636</v>
      </c>
      <c r="B23" s="925"/>
      <c r="C23" s="926">
        <f>+C22+C8</f>
        <v>2294057</v>
      </c>
      <c r="D23" s="927"/>
      <c r="E23" s="12"/>
      <c r="H23" s="761" t="s">
        <v>625</v>
      </c>
      <c r="I23" s="761" t="s">
        <v>637</v>
      </c>
      <c r="J23" s="761">
        <v>2016</v>
      </c>
      <c r="K23" s="761">
        <v>2017</v>
      </c>
      <c r="L23" s="761">
        <v>2018</v>
      </c>
      <c r="M23" s="761">
        <v>2019</v>
      </c>
      <c r="N23" s="761">
        <v>2020</v>
      </c>
      <c r="V23" s="23" t="str">
        <f>UPPER((TEXT('1. Población_Afiliada_Regimen'!C1,"mmmm yyyy")))</f>
        <v>DICIEMBRE 2020</v>
      </c>
    </row>
    <row r="24" spans="1:22" ht="21.75" customHeight="1">
      <c r="A24" s="58"/>
      <c r="B24" s="60"/>
      <c r="C24" s="22"/>
      <c r="D24" s="2"/>
      <c r="E24" s="12"/>
      <c r="H24" s="781" t="s">
        <v>578</v>
      </c>
      <c r="I24" s="782" t="s">
        <v>541</v>
      </c>
      <c r="J24" s="764">
        <v>1538148</v>
      </c>
      <c r="K24" s="764">
        <v>1661527</v>
      </c>
      <c r="L24" s="764">
        <v>1859924</v>
      </c>
      <c r="M24" s="765">
        <v>2136885</v>
      </c>
      <c r="N24" s="766">
        <f>VLOOKUP(H24,'5.Gráfico_Afiliados_EPS_Régimen'!$A$66:$B$104,2,0)</f>
        <v>2344807</v>
      </c>
    </row>
    <row r="25" spans="1:22" ht="26.25" customHeight="1">
      <c r="C25" s="22">
        <v>1614757</v>
      </c>
      <c r="D25" s="21">
        <f>SUM(C25:C25)</f>
        <v>1614757</v>
      </c>
      <c r="H25" s="30" t="s">
        <v>579</v>
      </c>
      <c r="I25" s="1" t="s">
        <v>538</v>
      </c>
      <c r="J25" s="768">
        <v>440327</v>
      </c>
      <c r="K25" s="768">
        <v>484830</v>
      </c>
      <c r="L25" s="768">
        <v>522335</v>
      </c>
      <c r="M25" s="769">
        <v>602400</v>
      </c>
      <c r="N25" s="775">
        <f>VLOOKUP(H25,'5.Gráfico_Afiliados_EPS_Régimen'!$A$66:$B$104,2,0)</f>
        <v>705540</v>
      </c>
    </row>
    <row r="26" spans="1:22" ht="24.75" customHeight="1">
      <c r="H26" s="30" t="s">
        <v>580</v>
      </c>
      <c r="I26" s="1" t="s">
        <v>547</v>
      </c>
      <c r="J26" s="768">
        <v>267472</v>
      </c>
      <c r="K26" s="768">
        <v>297318</v>
      </c>
      <c r="L26" s="768">
        <v>319907</v>
      </c>
      <c r="M26" s="769">
        <v>372480</v>
      </c>
      <c r="N26" s="775">
        <f>VLOOKUP(H26,'5.Gráfico_Afiliados_EPS_Régimen'!$A$66:$B$104,2,0)</f>
        <v>410217</v>
      </c>
    </row>
    <row r="27" spans="1:22" ht="20.25" customHeight="1">
      <c r="A27" s="923" t="s">
        <v>576</v>
      </c>
      <c r="B27" s="923"/>
      <c r="C27" s="923"/>
      <c r="D27" s="923"/>
      <c r="H27" s="30" t="s">
        <v>581</v>
      </c>
      <c r="I27" s="1" t="s">
        <v>544</v>
      </c>
      <c r="J27" s="768">
        <v>640265</v>
      </c>
      <c r="K27" s="768">
        <v>543593</v>
      </c>
      <c r="L27" s="768">
        <v>455322</v>
      </c>
      <c r="M27" s="769">
        <v>340808</v>
      </c>
      <c r="N27" s="775">
        <f>VLOOKUP(H27,'5.Gráfico_Afiliados_EPS_Régimen'!$A$66:$B$104,2,0)</f>
        <v>265369</v>
      </c>
    </row>
    <row r="28" spans="1:22" ht="22.5">
      <c r="A28" s="33" t="s">
        <v>526</v>
      </c>
      <c r="B28" s="33" t="s">
        <v>530</v>
      </c>
      <c r="C28" s="33" t="s">
        <v>577</v>
      </c>
      <c r="D28" s="33" t="s">
        <v>499</v>
      </c>
      <c r="H28" s="30" t="s">
        <v>595</v>
      </c>
      <c r="I28" s="1" t="s">
        <v>568</v>
      </c>
      <c r="J28" s="768">
        <v>0</v>
      </c>
      <c r="K28" s="768">
        <v>441945</v>
      </c>
      <c r="L28" s="768">
        <v>347290</v>
      </c>
      <c r="M28" s="769">
        <v>217766</v>
      </c>
      <c r="N28" s="775">
        <f>VLOOKUP(H28,'5.Gráfico_Afiliados_EPS_Régimen'!$A$66:$B$104,2,0)</f>
        <v>126</v>
      </c>
    </row>
    <row r="29" spans="1:22" ht="14.25">
      <c r="A29" s="20" t="s">
        <v>578</v>
      </c>
      <c r="B29" s="20" t="s">
        <v>541</v>
      </c>
      <c r="C29" s="26">
        <f t="shared" ref="C29:C42" si="2">IFERROR(VLOOKUP(A29,$A$78:$B$116,2,0),0)</f>
        <v>2121178</v>
      </c>
      <c r="D29" s="27">
        <f t="shared" ref="D29:D40" si="3">(C29/C$56)*100</f>
        <v>53.857290410906032</v>
      </c>
      <c r="H29" s="30" t="s">
        <v>582</v>
      </c>
      <c r="I29" s="1" t="s">
        <v>556</v>
      </c>
      <c r="J29" s="768">
        <v>70152</v>
      </c>
      <c r="K29" s="768">
        <v>76176</v>
      </c>
      <c r="L29" s="768">
        <v>83977</v>
      </c>
      <c r="M29" s="769">
        <v>105850</v>
      </c>
      <c r="N29" s="775">
        <f>VLOOKUP(H29,'5.Gráfico_Afiliados_EPS_Régimen'!$A$66:$B$104,2,0)</f>
        <v>119018</v>
      </c>
    </row>
    <row r="30" spans="1:22" ht="14.25">
      <c r="A30" s="20" t="s">
        <v>579</v>
      </c>
      <c r="B30" s="20" t="s">
        <v>538</v>
      </c>
      <c r="C30" s="26">
        <f t="shared" si="2"/>
        <v>593658</v>
      </c>
      <c r="D30" s="27">
        <f t="shared" si="3"/>
        <v>15.073139222996682</v>
      </c>
      <c r="H30" s="30" t="s">
        <v>585</v>
      </c>
      <c r="I30" s="1" t="s">
        <v>586</v>
      </c>
      <c r="J30" s="768">
        <v>10084</v>
      </c>
      <c r="K30" s="768">
        <v>9712</v>
      </c>
      <c r="L30" s="768">
        <v>9354</v>
      </c>
      <c r="M30" s="769">
        <v>9085</v>
      </c>
      <c r="N30" s="775">
        <f>VLOOKUP(H30,'5.Gráfico_Afiliados_EPS_Régimen'!$A$66:$B$104,2,0)</f>
        <v>8613</v>
      </c>
    </row>
    <row r="31" spans="1:22" ht="14.25">
      <c r="A31" s="20" t="s">
        <v>580</v>
      </c>
      <c r="B31" s="20" t="s">
        <v>547</v>
      </c>
      <c r="C31" s="26">
        <f t="shared" si="2"/>
        <v>362486</v>
      </c>
      <c r="D31" s="27">
        <f t="shared" si="3"/>
        <v>9.2036188249584363</v>
      </c>
      <c r="H31" s="30" t="s">
        <v>589</v>
      </c>
      <c r="I31" s="1" t="s">
        <v>590</v>
      </c>
      <c r="J31" s="768">
        <v>2873</v>
      </c>
      <c r="K31" s="768">
        <v>2773</v>
      </c>
      <c r="L31" s="768">
        <v>2653</v>
      </c>
      <c r="M31" s="769">
        <v>2904</v>
      </c>
      <c r="N31" s="775">
        <f>VLOOKUP(H31,'5.Gráfico_Afiliados_EPS_Régimen'!$A$66:$B$104,2,0)</f>
        <v>2487</v>
      </c>
    </row>
    <row r="32" spans="1:22" ht="15" thickBot="1">
      <c r="A32" s="20" t="s">
        <v>581</v>
      </c>
      <c r="B32" s="20" t="s">
        <v>544</v>
      </c>
      <c r="C32" s="26">
        <f t="shared" si="2"/>
        <v>360968</v>
      </c>
      <c r="D32" s="27">
        <f t="shared" si="3"/>
        <v>9.165076389178056</v>
      </c>
      <c r="H32" s="30" t="s">
        <v>593</v>
      </c>
      <c r="I32" s="1" t="s">
        <v>562</v>
      </c>
      <c r="J32" s="768">
        <v>11042</v>
      </c>
      <c r="K32" s="768">
        <v>1563</v>
      </c>
      <c r="L32" s="768">
        <v>561</v>
      </c>
      <c r="M32" s="769">
        <v>325</v>
      </c>
      <c r="N32" s="775">
        <f>VLOOKUP(H32,'5.Gráfico_Afiliados_EPS_Régimen'!$A$66:$B$104,2,0)</f>
        <v>253</v>
      </c>
    </row>
    <row r="33" spans="1:14" ht="14.25">
      <c r="A33" s="20" t="s">
        <v>595</v>
      </c>
      <c r="B33" s="20" t="s">
        <v>568</v>
      </c>
      <c r="C33" s="26">
        <f t="shared" si="2"/>
        <v>234896</v>
      </c>
      <c r="D33" s="27">
        <f t="shared" si="3"/>
        <v>5.9640737780422874</v>
      </c>
      <c r="H33" s="770" t="s">
        <v>583</v>
      </c>
      <c r="I33" s="771" t="s">
        <v>532</v>
      </c>
      <c r="J33" s="772">
        <v>69569</v>
      </c>
      <c r="K33" s="772">
        <v>94903</v>
      </c>
      <c r="L33" s="772">
        <v>110203</v>
      </c>
      <c r="M33" s="772">
        <v>125908</v>
      </c>
      <c r="N33" s="772">
        <f>VLOOKUP(H33,'5.Gráfico_Afiliados_EPS_Régimen'!$A$66:$B$104,2,0)</f>
        <v>116443</v>
      </c>
    </row>
    <row r="34" spans="1:14" ht="14.25">
      <c r="A34" s="20" t="s">
        <v>582</v>
      </c>
      <c r="B34" s="20" t="s">
        <v>556</v>
      </c>
      <c r="C34" s="26">
        <f t="shared" si="2"/>
        <v>101943</v>
      </c>
      <c r="D34" s="27">
        <f t="shared" si="3"/>
        <v>2.5883606921998035</v>
      </c>
      <c r="H34" s="30" t="s">
        <v>622</v>
      </c>
      <c r="I34" s="1" t="s">
        <v>535</v>
      </c>
      <c r="J34" s="768">
        <v>8243</v>
      </c>
      <c r="K34" s="768">
        <v>12669</v>
      </c>
      <c r="L34" s="768">
        <v>16789</v>
      </c>
      <c r="M34" s="769">
        <v>21206</v>
      </c>
      <c r="N34" s="775">
        <f>VLOOKUP(H34,'5.Gráfico_Afiliados_EPS_Régimen'!$A$66:$B$104,2,0)</f>
        <v>53726</v>
      </c>
    </row>
    <row r="35" spans="1:14" ht="14.25">
      <c r="A35" s="20" t="s">
        <v>585</v>
      </c>
      <c r="B35" s="20" t="s">
        <v>586</v>
      </c>
      <c r="C35" s="26">
        <f t="shared" si="2"/>
        <v>9025</v>
      </c>
      <c r="D35" s="27">
        <f t="shared" si="3"/>
        <v>0.22914722194857148</v>
      </c>
      <c r="H35" s="30" t="s">
        <v>594</v>
      </c>
      <c r="I35" s="1" t="s">
        <v>550</v>
      </c>
      <c r="J35" s="768">
        <v>239</v>
      </c>
      <c r="K35" s="768">
        <v>702</v>
      </c>
      <c r="L35" s="768">
        <v>1104</v>
      </c>
      <c r="M35" s="769">
        <v>2212</v>
      </c>
      <c r="N35" s="775">
        <f>VLOOKUP(H35,'5.Gráfico_Afiliados_EPS_Régimen'!$A$66:$B$104,2,0)</f>
        <v>2776</v>
      </c>
    </row>
    <row r="36" spans="1:14" ht="14.25">
      <c r="A36" s="20" t="s">
        <v>589</v>
      </c>
      <c r="B36" s="20" t="s">
        <v>590</v>
      </c>
      <c r="C36" s="26">
        <f t="shared" si="2"/>
        <v>2601</v>
      </c>
      <c r="D36" s="27">
        <f t="shared" si="3"/>
        <v>6.6040102414208796E-2</v>
      </c>
      <c r="H36" s="30" t="s">
        <v>596</v>
      </c>
      <c r="I36" s="1" t="s">
        <v>627</v>
      </c>
      <c r="J36" s="768">
        <v>57</v>
      </c>
      <c r="K36" s="768">
        <v>149</v>
      </c>
      <c r="L36" s="768">
        <v>218</v>
      </c>
      <c r="M36" s="769">
        <v>474</v>
      </c>
      <c r="N36" s="775">
        <f>VLOOKUP(H36,'5.Gráfico_Afiliados_EPS_Régimen'!$A$66:$B$104,2,0)</f>
        <v>724</v>
      </c>
    </row>
    <row r="37" spans="1:14" ht="14.25">
      <c r="A37" s="20" t="s">
        <v>584</v>
      </c>
      <c r="B37" s="20" t="s">
        <v>638</v>
      </c>
      <c r="C37" s="26">
        <f t="shared" si="2"/>
        <v>881</v>
      </c>
      <c r="D37" s="27">
        <f t="shared" si="3"/>
        <v>2.2368831306004599E-2</v>
      </c>
      <c r="H37" s="30" t="s">
        <v>621</v>
      </c>
      <c r="I37" s="1" t="s">
        <v>639</v>
      </c>
      <c r="J37" s="768">
        <v>0</v>
      </c>
      <c r="K37" s="768">
        <v>0</v>
      </c>
      <c r="L37" s="768">
        <v>0</v>
      </c>
      <c r="M37" s="769">
        <v>34</v>
      </c>
      <c r="N37" s="775">
        <f>VLOOKUP(H37,'5.Gráfico_Afiliados_EPS_Régimen'!$A$66:$B$104,2,0)</f>
        <v>436</v>
      </c>
    </row>
    <row r="38" spans="1:14" ht="15" thickBot="1">
      <c r="A38" s="20" t="s">
        <v>593</v>
      </c>
      <c r="B38" s="20" t="s">
        <v>562</v>
      </c>
      <c r="C38" s="26">
        <f t="shared" si="2"/>
        <v>349</v>
      </c>
      <c r="D38" s="27">
        <f t="shared" si="3"/>
        <v>8.8612055911414349E-3</v>
      </c>
      <c r="H38" s="776" t="s">
        <v>587</v>
      </c>
      <c r="I38" s="777" t="s">
        <v>640</v>
      </c>
      <c r="J38" s="778">
        <v>0</v>
      </c>
      <c r="K38" s="778">
        <v>0</v>
      </c>
      <c r="L38" s="778">
        <v>0</v>
      </c>
      <c r="M38" s="779">
        <v>2280</v>
      </c>
      <c r="N38" s="780">
        <f>VLOOKUP(H38,'5.Gráfico_Afiliados_EPS_Régimen'!$A$66:$B$104,2,0)</f>
        <v>3469</v>
      </c>
    </row>
    <row r="39" spans="1:14" ht="15">
      <c r="A39" s="20" t="s">
        <v>591</v>
      </c>
      <c r="B39" s="20" t="s">
        <v>592</v>
      </c>
      <c r="C39" s="26">
        <f t="shared" si="2"/>
        <v>37</v>
      </c>
      <c r="D39" s="27">
        <f t="shared" si="3"/>
        <v>9.3944013430439274E-4</v>
      </c>
      <c r="E39" s="15"/>
    </row>
    <row r="40" spans="1:14" ht="15">
      <c r="A40" s="20" t="s">
        <v>641</v>
      </c>
      <c r="B40" s="20" t="s">
        <v>642</v>
      </c>
      <c r="C40" s="26">
        <f t="shared" si="2"/>
        <v>5</v>
      </c>
      <c r="D40" s="27">
        <f t="shared" si="3"/>
        <v>1.2695136950059363E-4</v>
      </c>
      <c r="E40" s="15"/>
      <c r="K40" s="23" t="str">
        <f>UPPER((TEXT('1. Población_Afiliada_Regimen'!C1,"mmmm yyyy")))</f>
        <v>DICIEMBRE 2020</v>
      </c>
    </row>
    <row r="41" spans="1:14" ht="14.25" customHeight="1">
      <c r="A41" s="20" t="s">
        <v>643</v>
      </c>
      <c r="B41" s="20" t="s">
        <v>644</v>
      </c>
      <c r="C41" s="26">
        <f t="shared" si="2"/>
        <v>2</v>
      </c>
      <c r="D41" s="27">
        <f>(C41/C$43)*100</f>
        <v>5.2797892308139063E-5</v>
      </c>
      <c r="E41" s="15"/>
    </row>
    <row r="42" spans="1:14" ht="15">
      <c r="A42" s="20" t="s">
        <v>603</v>
      </c>
      <c r="B42" s="20" t="s">
        <v>604</v>
      </c>
      <c r="C42" s="26">
        <f t="shared" si="2"/>
        <v>1</v>
      </c>
      <c r="D42" s="27">
        <f>(C42/C$43)*100</f>
        <v>2.6398946154069531E-5</v>
      </c>
      <c r="E42" s="15"/>
    </row>
    <row r="43" spans="1:14" ht="25.5">
      <c r="A43" s="271" t="s">
        <v>618</v>
      </c>
      <c r="B43" s="272" t="s">
        <v>618</v>
      </c>
      <c r="C43" s="273">
        <f>SUM(C29:C42)</f>
        <v>3788030</v>
      </c>
      <c r="D43" s="261">
        <f>SUM(D29:D40)</f>
        <v>96.179043071045029</v>
      </c>
      <c r="E43" s="15"/>
    </row>
    <row r="44" spans="1:14" ht="15">
      <c r="A44" s="20" t="s">
        <v>583</v>
      </c>
      <c r="B44" s="97" t="s">
        <v>532</v>
      </c>
      <c r="C44" s="26">
        <f t="shared" ref="C44:C54" si="4">IFERROR(VLOOKUP(A44,$A$78:$B$119,2,0),0)</f>
        <v>124781</v>
      </c>
      <c r="D44" s="27">
        <f t="shared" ref="D44:D54" si="5">(C44/C$56)*100</f>
        <v>3.1682237675307148</v>
      </c>
      <c r="E44" s="15"/>
    </row>
    <row r="45" spans="1:14" ht="15">
      <c r="A45" s="20" t="s">
        <v>622</v>
      </c>
      <c r="B45" s="97" t="s">
        <v>535</v>
      </c>
      <c r="C45" s="26">
        <f t="shared" si="4"/>
        <v>21088</v>
      </c>
      <c r="D45" s="27">
        <f t="shared" si="5"/>
        <v>0.53543009600570368</v>
      </c>
      <c r="E45" s="15"/>
    </row>
    <row r="46" spans="1:14" ht="14.25" customHeight="1">
      <c r="A46" s="242" t="s">
        <v>587</v>
      </c>
      <c r="B46" s="20" t="s">
        <v>588</v>
      </c>
      <c r="C46" s="26">
        <f t="shared" si="4"/>
        <v>2218</v>
      </c>
      <c r="D46" s="27">
        <f t="shared" si="5"/>
        <v>5.6315627510463331E-2</v>
      </c>
      <c r="E46" s="15"/>
    </row>
    <row r="47" spans="1:14" ht="15.75" customHeight="1">
      <c r="A47" s="20" t="s">
        <v>594</v>
      </c>
      <c r="B47" s="99" t="s">
        <v>550</v>
      </c>
      <c r="C47" s="26">
        <f t="shared" si="4"/>
        <v>1867</v>
      </c>
      <c r="D47" s="27">
        <f t="shared" si="5"/>
        <v>4.7403641371521657E-2</v>
      </c>
    </row>
    <row r="48" spans="1:14" ht="15" customHeight="1">
      <c r="A48" s="242" t="s">
        <v>596</v>
      </c>
      <c r="B48" s="20" t="s">
        <v>627</v>
      </c>
      <c r="C48" s="26">
        <f t="shared" si="4"/>
        <v>475</v>
      </c>
      <c r="D48" s="27">
        <f t="shared" si="5"/>
        <v>1.2060380102556393E-2</v>
      </c>
    </row>
    <row r="49" spans="1:5" ht="14.25">
      <c r="A49" s="20" t="s">
        <v>621</v>
      </c>
      <c r="B49" s="99" t="s">
        <v>639</v>
      </c>
      <c r="C49" s="26">
        <f t="shared" si="4"/>
        <v>29</v>
      </c>
      <c r="D49" s="27">
        <f t="shared" si="5"/>
        <v>7.36317943103443E-4</v>
      </c>
    </row>
    <row r="50" spans="1:5" ht="18.75" customHeight="1">
      <c r="A50" s="242" t="s">
        <v>597</v>
      </c>
      <c r="B50" s="20" t="s">
        <v>598</v>
      </c>
      <c r="C50" s="26">
        <f t="shared" si="4"/>
        <v>23</v>
      </c>
      <c r="D50" s="27">
        <f t="shared" si="5"/>
        <v>5.8397629970273067E-4</v>
      </c>
    </row>
    <row r="51" spans="1:5" ht="22.5" customHeight="1">
      <c r="A51" s="13" t="s">
        <v>645</v>
      </c>
      <c r="B51" s="20" t="s">
        <v>646</v>
      </c>
      <c r="C51" s="26">
        <f t="shared" si="4"/>
        <v>3</v>
      </c>
      <c r="D51" s="27">
        <f t="shared" si="5"/>
        <v>7.6170821700356179E-5</v>
      </c>
    </row>
    <row r="52" spans="1:5" ht="14.25">
      <c r="A52" s="20" t="s">
        <v>647</v>
      </c>
      <c r="B52" s="99" t="s">
        <v>648</v>
      </c>
      <c r="C52" s="26">
        <f t="shared" si="4"/>
        <v>1</v>
      </c>
      <c r="D52" s="27">
        <f t="shared" si="5"/>
        <v>2.5390273900118727E-5</v>
      </c>
    </row>
    <row r="53" spans="1:5" ht="14.25">
      <c r="A53" s="20" t="s">
        <v>649</v>
      </c>
      <c r="B53" s="20" t="s">
        <v>650</v>
      </c>
      <c r="C53" s="26">
        <f t="shared" si="4"/>
        <v>1</v>
      </c>
      <c r="D53" s="27">
        <f t="shared" si="5"/>
        <v>2.5390273900118727E-5</v>
      </c>
    </row>
    <row r="54" spans="1:5" ht="14.25">
      <c r="A54" s="20" t="s">
        <v>601</v>
      </c>
      <c r="B54" s="20" t="s">
        <v>602</v>
      </c>
      <c r="C54" s="26">
        <f t="shared" si="4"/>
        <v>0</v>
      </c>
      <c r="D54" s="27">
        <f t="shared" si="5"/>
        <v>0</v>
      </c>
    </row>
    <row r="55" spans="1:5" ht="18.75" customHeight="1">
      <c r="A55" s="262" t="s">
        <v>281</v>
      </c>
      <c r="B55" s="260" t="s">
        <v>635</v>
      </c>
      <c r="C55" s="263">
        <f>SUM(C44:C54)</f>
        <v>150486</v>
      </c>
      <c r="D55" s="261">
        <f>SUM(D44:D54)</f>
        <v>3.8208807581332667</v>
      </c>
    </row>
    <row r="56" spans="1:5" ht="27.75" customHeight="1">
      <c r="A56" s="928" t="s">
        <v>618</v>
      </c>
      <c r="B56" s="928"/>
      <c r="C56" s="926">
        <f>+C55+C43</f>
        <v>3938516</v>
      </c>
      <c r="D56" s="927"/>
    </row>
    <row r="57" spans="1:5" ht="16.5" customHeight="1">
      <c r="A57" s="58"/>
      <c r="B57" s="60"/>
    </row>
    <row r="58" spans="1:5" ht="15">
      <c r="A58" s="58"/>
      <c r="B58" s="60"/>
      <c r="E58" s="15"/>
    </row>
    <row r="59" spans="1:5">
      <c r="A59" s="58"/>
      <c r="B59" s="60"/>
    </row>
    <row r="60" spans="1:5" ht="15">
      <c r="A60" s="923" t="s">
        <v>605</v>
      </c>
      <c r="B60" s="923"/>
      <c r="C60" s="923"/>
      <c r="D60" s="923"/>
    </row>
    <row r="61" spans="1:5" ht="22.5">
      <c r="A61" s="33" t="s">
        <v>526</v>
      </c>
      <c r="B61" s="33" t="s">
        <v>530</v>
      </c>
      <c r="C61" s="33" t="s">
        <v>577</v>
      </c>
      <c r="D61" s="33" t="s">
        <v>499</v>
      </c>
    </row>
    <row r="62" spans="1:5">
      <c r="A62" s="20" t="s">
        <v>606</v>
      </c>
      <c r="B62" s="20" t="s">
        <v>607</v>
      </c>
      <c r="C62" s="6">
        <v>91123</v>
      </c>
      <c r="D62" s="27">
        <f t="shared" ref="D62:D68" si="6">(C62/C$68)*100</f>
        <v>44.307810501850149</v>
      </c>
    </row>
    <row r="63" spans="1:5" ht="14.25">
      <c r="A63" s="20" t="s">
        <v>651</v>
      </c>
      <c r="B63" s="20" t="s">
        <v>609</v>
      </c>
      <c r="C63" s="26">
        <f>'1. Población_Afiliada_Regimen'!AC129</f>
        <v>54507</v>
      </c>
      <c r="D63" s="27">
        <f t="shared" si="6"/>
        <v>26.503581170772978</v>
      </c>
    </row>
    <row r="64" spans="1:5" ht="14.25">
      <c r="A64" s="20" t="s">
        <v>652</v>
      </c>
      <c r="B64" s="20" t="s">
        <v>611</v>
      </c>
      <c r="C64" s="26">
        <f>'1. Población_Afiliada_Regimen'!AB129</f>
        <v>47839</v>
      </c>
      <c r="D64" s="27">
        <f t="shared" si="6"/>
        <v>23.261320924442888</v>
      </c>
    </row>
    <row r="65" spans="1:5" ht="14.25">
      <c r="A65" s="20" t="s">
        <v>612</v>
      </c>
      <c r="B65" s="20" t="s">
        <v>613</v>
      </c>
      <c r="C65" s="26">
        <f>'1. Población_Afiliada_Regimen'!H4-SUM('6. Gráficos_Tendencia_EPS'!C62+'6. Gráficos_Tendencia_EPS'!C66+'6. Gráficos_Tendencia_EPS'!C67)</f>
        <v>6733</v>
      </c>
      <c r="D65" s="27">
        <f t="shared" si="6"/>
        <v>3.2738659625885571</v>
      </c>
    </row>
    <row r="66" spans="1:5" ht="14.25">
      <c r="A66" s="20" t="s">
        <v>614</v>
      </c>
      <c r="B66" s="20" t="s">
        <v>615</v>
      </c>
      <c r="C66" s="26">
        <v>3569</v>
      </c>
      <c r="D66" s="27">
        <f t="shared" si="6"/>
        <v>1.735396943484117</v>
      </c>
    </row>
    <row r="67" spans="1:5" ht="14.25">
      <c r="A67" s="20" t="s">
        <v>616</v>
      </c>
      <c r="B67" s="20" t="s">
        <v>617</v>
      </c>
      <c r="C67" s="26">
        <v>1888</v>
      </c>
      <c r="D67" s="27">
        <f t="shared" si="6"/>
        <v>0.91802449686130927</v>
      </c>
    </row>
    <row r="68" spans="1:5" ht="15">
      <c r="A68" s="264"/>
      <c r="B68" s="122" t="s">
        <v>618</v>
      </c>
      <c r="C68" s="288">
        <f>SUM(C62:C67)</f>
        <v>205659</v>
      </c>
      <c r="D68" s="128">
        <f t="shared" si="6"/>
        <v>100</v>
      </c>
    </row>
    <row r="69" spans="1:5">
      <c r="A69" s="58"/>
      <c r="B69" s="60"/>
    </row>
    <row r="70" spans="1:5">
      <c r="A70" s="58"/>
      <c r="B70" s="60"/>
    </row>
    <row r="71" spans="1:5" ht="21.75" customHeight="1">
      <c r="A71" s="277" t="s">
        <v>440</v>
      </c>
      <c r="B71" s="251" t="str">
        <f>'1. Población_Afiliada_Regimen'!B140</f>
        <v>SISPRO-BODEGA DE DATOS DICIEMBRE 2020</v>
      </c>
    </row>
    <row r="72" spans="1:5">
      <c r="A72" s="278"/>
      <c r="B72" s="258" t="str">
        <f>'1. Población_Afiliada_Regimen'!B141</f>
        <v>PROYECCIÓN DANE 2020</v>
      </c>
    </row>
    <row r="73" spans="1:5">
      <c r="A73" s="253" t="s">
        <v>443</v>
      </c>
      <c r="B73" s="254" t="s">
        <v>444</v>
      </c>
    </row>
    <row r="74" spans="1:5">
      <c r="A74" s="58"/>
      <c r="B74" s="60"/>
    </row>
    <row r="75" spans="1:5">
      <c r="A75" s="58"/>
      <c r="B75" s="60"/>
    </row>
    <row r="76" spans="1:5" ht="15">
      <c r="A76" s="58"/>
      <c r="B76" s="60"/>
      <c r="E76" s="280"/>
    </row>
    <row r="77" spans="1:5" ht="15" hidden="1">
      <c r="A77" s="286" t="s">
        <v>619</v>
      </c>
      <c r="B77" s="286" t="s">
        <v>294</v>
      </c>
      <c r="E77" s="280"/>
    </row>
    <row r="78" spans="1:5" ht="15" hidden="1">
      <c r="A78" s="839" t="s">
        <v>597</v>
      </c>
      <c r="B78" s="287">
        <v>23</v>
      </c>
      <c r="C78" s="838">
        <f t="shared" ref="C78:C119" si="7">VLOOKUP(A78,$A$3:$C$67,3,0)</f>
        <v>23</v>
      </c>
      <c r="E78" s="280"/>
    </row>
    <row r="79" spans="1:5" ht="15" hidden="1">
      <c r="A79" s="839" t="s">
        <v>585</v>
      </c>
      <c r="B79" s="287">
        <v>9025</v>
      </c>
      <c r="C79" s="838">
        <f t="shared" si="7"/>
        <v>9025</v>
      </c>
      <c r="E79" s="280"/>
    </row>
    <row r="80" spans="1:5" ht="15" hidden="1">
      <c r="A80" s="839" t="s">
        <v>589</v>
      </c>
      <c r="B80" s="287">
        <v>2601</v>
      </c>
      <c r="C80" s="838">
        <f t="shared" si="7"/>
        <v>2601</v>
      </c>
      <c r="E80" s="280"/>
    </row>
    <row r="81" spans="1:5" ht="15" hidden="1">
      <c r="A81" s="839" t="s">
        <v>603</v>
      </c>
      <c r="B81" s="287">
        <v>1</v>
      </c>
      <c r="C81" s="838">
        <f t="shared" si="7"/>
        <v>1</v>
      </c>
      <c r="E81" s="280"/>
    </row>
    <row r="82" spans="1:5" ht="15" hidden="1">
      <c r="A82" s="839" t="s">
        <v>580</v>
      </c>
      <c r="B82" s="287">
        <v>362486</v>
      </c>
      <c r="C82" s="838">
        <f t="shared" si="7"/>
        <v>362486</v>
      </c>
      <c r="E82" s="280"/>
    </row>
    <row r="83" spans="1:5" ht="15" hidden="1">
      <c r="A83" s="839" t="s">
        <v>582</v>
      </c>
      <c r="B83" s="287">
        <v>101943</v>
      </c>
      <c r="C83" s="838">
        <f t="shared" si="7"/>
        <v>101943</v>
      </c>
      <c r="E83" s="280"/>
    </row>
    <row r="84" spans="1:5" ht="15" hidden="1">
      <c r="A84" s="839" t="s">
        <v>587</v>
      </c>
      <c r="B84" s="287">
        <v>2218</v>
      </c>
      <c r="C84" s="838">
        <f t="shared" si="7"/>
        <v>2218</v>
      </c>
      <c r="E84" s="280"/>
    </row>
    <row r="85" spans="1:5" ht="15" hidden="1">
      <c r="A85" s="839" t="s">
        <v>578</v>
      </c>
      <c r="B85" s="287">
        <v>2121178</v>
      </c>
      <c r="C85" s="838">
        <f t="shared" si="7"/>
        <v>2121178</v>
      </c>
      <c r="E85" s="280"/>
    </row>
    <row r="86" spans="1:5" ht="15" hidden="1">
      <c r="A86" s="839" t="s">
        <v>581</v>
      </c>
      <c r="B86" s="287">
        <v>360968</v>
      </c>
      <c r="C86" s="838">
        <f t="shared" si="7"/>
        <v>360968</v>
      </c>
      <c r="E86" s="280"/>
    </row>
    <row r="87" spans="1:5" ht="15" hidden="1">
      <c r="A87" s="839" t="s">
        <v>591</v>
      </c>
      <c r="B87" s="287">
        <v>37</v>
      </c>
      <c r="C87" s="838">
        <f t="shared" si="7"/>
        <v>37</v>
      </c>
      <c r="E87" s="280"/>
    </row>
    <row r="88" spans="1:5" ht="15" hidden="1">
      <c r="A88" s="839" t="s">
        <v>593</v>
      </c>
      <c r="B88" s="287">
        <v>349</v>
      </c>
      <c r="C88" s="838">
        <f t="shared" si="7"/>
        <v>349</v>
      </c>
      <c r="E88" s="280"/>
    </row>
    <row r="89" spans="1:5" ht="15" hidden="1">
      <c r="A89" s="839" t="s">
        <v>641</v>
      </c>
      <c r="B89" s="287">
        <v>5</v>
      </c>
      <c r="C89" s="838">
        <f t="shared" si="7"/>
        <v>5</v>
      </c>
      <c r="E89" s="280"/>
    </row>
    <row r="90" spans="1:5" ht="15" hidden="1">
      <c r="A90" s="839" t="s">
        <v>643</v>
      </c>
      <c r="B90" s="287">
        <v>2</v>
      </c>
      <c r="C90" s="838">
        <f t="shared" si="7"/>
        <v>2</v>
      </c>
      <c r="E90" s="280"/>
    </row>
    <row r="91" spans="1:5" ht="15" hidden="1">
      <c r="A91" s="839" t="s">
        <v>579</v>
      </c>
      <c r="B91" s="287">
        <v>593658</v>
      </c>
      <c r="C91" s="838">
        <f t="shared" si="7"/>
        <v>593658</v>
      </c>
      <c r="E91" s="280"/>
    </row>
    <row r="92" spans="1:5" ht="15" hidden="1">
      <c r="A92" s="839" t="s">
        <v>583</v>
      </c>
      <c r="B92" s="287">
        <v>124781</v>
      </c>
      <c r="C92" s="838">
        <f t="shared" si="7"/>
        <v>124781</v>
      </c>
      <c r="E92" s="280"/>
    </row>
    <row r="93" spans="1:5" ht="15" hidden="1">
      <c r="A93" s="839" t="s">
        <v>621</v>
      </c>
      <c r="B93" s="287">
        <v>29</v>
      </c>
      <c r="C93" s="838">
        <f t="shared" si="7"/>
        <v>29</v>
      </c>
      <c r="E93" s="841"/>
    </row>
    <row r="94" spans="1:5" ht="15" hidden="1">
      <c r="A94" s="839" t="s">
        <v>584</v>
      </c>
      <c r="B94" s="287">
        <v>881</v>
      </c>
      <c r="C94" s="838">
        <f t="shared" si="7"/>
        <v>881</v>
      </c>
    </row>
    <row r="95" spans="1:5" ht="15" hidden="1">
      <c r="A95" s="839" t="s">
        <v>595</v>
      </c>
      <c r="B95" s="287">
        <v>234896</v>
      </c>
      <c r="C95" s="838">
        <f t="shared" si="7"/>
        <v>234896</v>
      </c>
    </row>
    <row r="96" spans="1:5" ht="15" hidden="1">
      <c r="A96" s="839" t="s">
        <v>645</v>
      </c>
      <c r="B96" s="287">
        <v>3</v>
      </c>
      <c r="C96" s="838">
        <f t="shared" si="7"/>
        <v>3</v>
      </c>
    </row>
    <row r="97" spans="1:3" ht="15" hidden="1">
      <c r="A97" s="839" t="s">
        <v>647</v>
      </c>
      <c r="B97" s="287">
        <v>1</v>
      </c>
      <c r="C97" s="838">
        <f t="shared" si="7"/>
        <v>1</v>
      </c>
    </row>
    <row r="98" spans="1:3" ht="15" hidden="1">
      <c r="A98" s="839" t="s">
        <v>596</v>
      </c>
      <c r="B98" s="287">
        <v>475</v>
      </c>
      <c r="C98" s="838">
        <f t="shared" si="7"/>
        <v>475</v>
      </c>
    </row>
    <row r="99" spans="1:3" ht="15" hidden="1">
      <c r="A99" s="839" t="s">
        <v>622</v>
      </c>
      <c r="B99" s="287">
        <v>21088</v>
      </c>
      <c r="C99" s="838">
        <f t="shared" si="7"/>
        <v>21088</v>
      </c>
    </row>
    <row r="100" spans="1:3" ht="15" hidden="1">
      <c r="A100" s="839" t="s">
        <v>649</v>
      </c>
      <c r="B100" s="287">
        <v>1</v>
      </c>
      <c r="C100" s="838">
        <f t="shared" si="7"/>
        <v>1</v>
      </c>
    </row>
    <row r="101" spans="1:3" ht="15" hidden="1">
      <c r="A101" s="839" t="s">
        <v>594</v>
      </c>
      <c r="B101" s="287">
        <v>1867</v>
      </c>
      <c r="C101" s="838">
        <f t="shared" si="7"/>
        <v>1867</v>
      </c>
    </row>
    <row r="102" spans="1:3" ht="15" hidden="1">
      <c r="A102" s="842" t="s">
        <v>564</v>
      </c>
      <c r="B102" s="843">
        <v>1</v>
      </c>
      <c r="C102" s="838">
        <f t="shared" si="7"/>
        <v>1</v>
      </c>
    </row>
    <row r="103" spans="1:3" ht="15" hidden="1">
      <c r="A103" s="842" t="s">
        <v>569</v>
      </c>
      <c r="B103" s="843">
        <v>3</v>
      </c>
      <c r="C103" s="838">
        <f t="shared" si="7"/>
        <v>3</v>
      </c>
    </row>
    <row r="104" spans="1:3" ht="15" hidden="1">
      <c r="A104" s="842" t="s">
        <v>552</v>
      </c>
      <c r="B104" s="843">
        <v>42600</v>
      </c>
      <c r="C104" s="838">
        <f t="shared" si="7"/>
        <v>42600</v>
      </c>
    </row>
    <row r="105" spans="1:3" ht="15" hidden="1">
      <c r="A105" s="842" t="s">
        <v>546</v>
      </c>
      <c r="B105" s="843">
        <v>23739</v>
      </c>
      <c r="C105" s="838">
        <f t="shared" si="7"/>
        <v>23739</v>
      </c>
    </row>
    <row r="106" spans="1:3" ht="15" hidden="1">
      <c r="A106" s="842" t="s">
        <v>555</v>
      </c>
      <c r="B106" s="843">
        <v>1611</v>
      </c>
      <c r="C106" s="838">
        <f t="shared" si="7"/>
        <v>1611</v>
      </c>
    </row>
    <row r="107" spans="1:3" ht="15" hidden="1">
      <c r="A107" s="842" t="s">
        <v>558</v>
      </c>
      <c r="B107" s="843">
        <v>317</v>
      </c>
      <c r="C107" s="838">
        <f t="shared" si="7"/>
        <v>317</v>
      </c>
    </row>
    <row r="108" spans="1:3" ht="15" hidden="1">
      <c r="A108" s="842" t="s">
        <v>540</v>
      </c>
      <c r="B108" s="843">
        <v>102023</v>
      </c>
      <c r="C108" s="838">
        <f t="shared" si="7"/>
        <v>102023</v>
      </c>
    </row>
    <row r="109" spans="1:3" ht="15" hidden="1">
      <c r="A109" s="842" t="s">
        <v>543</v>
      </c>
      <c r="B109" s="843">
        <v>43273</v>
      </c>
      <c r="C109" s="838">
        <f t="shared" si="7"/>
        <v>43273</v>
      </c>
    </row>
    <row r="110" spans="1:3" ht="15" hidden="1">
      <c r="A110" s="842" t="s">
        <v>631</v>
      </c>
      <c r="B110" s="843">
        <v>2</v>
      </c>
      <c r="C110" s="838">
        <f t="shared" si="7"/>
        <v>2</v>
      </c>
    </row>
    <row r="111" spans="1:3" ht="15" hidden="1">
      <c r="A111" s="842" t="s">
        <v>561</v>
      </c>
      <c r="B111" s="843">
        <v>14</v>
      </c>
      <c r="C111" s="838">
        <f t="shared" si="7"/>
        <v>14</v>
      </c>
    </row>
    <row r="112" spans="1:3" ht="15" hidden="1">
      <c r="A112" s="842" t="s">
        <v>537</v>
      </c>
      <c r="B112" s="843">
        <v>84078</v>
      </c>
      <c r="C112" s="838">
        <f t="shared" si="7"/>
        <v>84078</v>
      </c>
    </row>
    <row r="113" spans="1:3" ht="15" hidden="1">
      <c r="A113" s="842" t="s">
        <v>531</v>
      </c>
      <c r="B113" s="843">
        <v>1538843</v>
      </c>
      <c r="C113" s="838">
        <f t="shared" si="7"/>
        <v>1538843</v>
      </c>
    </row>
    <row r="114" spans="1:3" ht="15" hidden="1">
      <c r="A114" s="842" t="s">
        <v>623</v>
      </c>
      <c r="B114" s="843">
        <v>577</v>
      </c>
      <c r="C114" s="838">
        <f t="shared" si="7"/>
        <v>577</v>
      </c>
    </row>
    <row r="115" spans="1:3" ht="15" hidden="1">
      <c r="A115" s="842" t="s">
        <v>567</v>
      </c>
      <c r="B115" s="843">
        <v>57977</v>
      </c>
      <c r="C115" s="838">
        <f t="shared" si="7"/>
        <v>57977</v>
      </c>
    </row>
    <row r="116" spans="1:3" ht="15" hidden="1">
      <c r="A116" s="842" t="s">
        <v>534</v>
      </c>
      <c r="B116" s="843">
        <v>350569</v>
      </c>
      <c r="C116" s="838">
        <f t="shared" si="7"/>
        <v>350569</v>
      </c>
    </row>
    <row r="117" spans="1:3" ht="15" hidden="1">
      <c r="A117" s="842" t="s">
        <v>633</v>
      </c>
      <c r="B117" s="843">
        <v>1</v>
      </c>
      <c r="C117" s="838">
        <f t="shared" si="7"/>
        <v>1</v>
      </c>
    </row>
    <row r="118" spans="1:3" ht="15" hidden="1">
      <c r="A118" s="842" t="s">
        <v>549</v>
      </c>
      <c r="B118" s="843">
        <v>48427</v>
      </c>
      <c r="C118" s="838">
        <f t="shared" si="7"/>
        <v>48427</v>
      </c>
    </row>
    <row r="119" spans="1:3" ht="15" hidden="1">
      <c r="A119" s="842" t="s">
        <v>629</v>
      </c>
      <c r="B119" s="843">
        <v>2</v>
      </c>
      <c r="C119" s="838">
        <f t="shared" si="7"/>
        <v>2</v>
      </c>
    </row>
  </sheetData>
  <sheetProtection autoFilter="0"/>
  <sortState xmlns:xlrd2="http://schemas.microsoft.com/office/spreadsheetml/2017/richdata2" ref="H2:N7">
    <sortCondition descending="1" ref="N2:N7"/>
  </sortState>
  <mergeCells count="7">
    <mergeCell ref="A60:D60"/>
    <mergeCell ref="A1:D1"/>
    <mergeCell ref="A23:B23"/>
    <mergeCell ref="C23:D23"/>
    <mergeCell ref="A27:D27"/>
    <mergeCell ref="A56:B56"/>
    <mergeCell ref="C56:D56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5" max="16383" man="1"/>
    <brk id="57" max="16383" man="1"/>
  </rowBreaks>
  <colBreaks count="1" manualBreakCount="1">
    <brk id="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CC00"/>
  </sheetPr>
  <dimension ref="A1:AZ851"/>
  <sheetViews>
    <sheetView topLeftCell="W1" zoomScale="80" zoomScaleNormal="80" workbookViewId="0">
      <selection activeCell="AV1" sqref="AV1:AZ1048576"/>
    </sheetView>
  </sheetViews>
  <sheetFormatPr baseColWidth="10" defaultColWidth="11.42578125" defaultRowHeight="15"/>
  <cols>
    <col min="1" max="1" width="2.5703125" style="31" customWidth="1"/>
    <col min="2" max="2" width="10.140625" style="31" hidden="1" customWidth="1"/>
    <col min="3" max="3" width="9.7109375" style="31" hidden="1" customWidth="1"/>
    <col min="4" max="5" width="10" style="31" hidden="1" customWidth="1"/>
    <col min="6" max="6" width="14.7109375" style="31" hidden="1" customWidth="1"/>
    <col min="7" max="10" width="10.140625" style="31" hidden="1" customWidth="1"/>
    <col min="11" max="11" width="10.85546875" style="31" hidden="1" customWidth="1"/>
    <col min="12" max="18" width="10.140625" style="31" hidden="1" customWidth="1"/>
    <col min="19" max="22" width="10.85546875" style="31" hidden="1" customWidth="1"/>
    <col min="23" max="23" width="30.140625" style="31" customWidth="1"/>
    <col min="24" max="24" width="16.140625" style="31" hidden="1" customWidth="1"/>
    <col min="25" max="25" width="7.28515625" style="31" hidden="1" customWidth="1"/>
    <col min="26" max="26" width="19.85546875" style="31" customWidth="1"/>
    <col min="27" max="29" width="11.42578125" style="31" customWidth="1"/>
    <col min="30" max="30" width="11.42578125" style="31" hidden="1" customWidth="1"/>
    <col min="31" max="32" width="11.42578125" style="31" customWidth="1"/>
    <col min="33" max="33" width="11.42578125" style="31"/>
    <col min="34" max="37" width="11.42578125" style="31" customWidth="1"/>
    <col min="38" max="38" width="11.42578125" style="31" hidden="1" customWidth="1"/>
    <col min="39" max="46" width="11.42578125" style="31" customWidth="1"/>
    <col min="47" max="47" width="13.5703125" style="31" customWidth="1"/>
    <col min="48" max="52" width="11.42578125" style="31" hidden="1" customWidth="1"/>
    <col min="53" max="55" width="11.42578125" style="31"/>
    <col min="56" max="56" width="17.7109375" style="31" customWidth="1"/>
    <col min="57" max="16384" width="11.42578125" style="31"/>
  </cols>
  <sheetData>
    <row r="1" spans="1:52" ht="34.5" customHeight="1" thickBot="1">
      <c r="A1" s="93"/>
      <c r="W1" s="935" t="s">
        <v>653</v>
      </c>
      <c r="X1" s="936"/>
      <c r="Y1" s="936"/>
      <c r="Z1" s="936"/>
      <c r="AA1" s="936"/>
      <c r="AB1" s="936"/>
      <c r="AC1" s="936"/>
      <c r="AD1" s="936"/>
      <c r="AE1" s="936"/>
      <c r="AF1" s="936"/>
      <c r="AG1" s="936"/>
      <c r="AH1" s="936"/>
      <c r="AI1" s="936"/>
      <c r="AJ1" s="936"/>
      <c r="AK1" s="936"/>
      <c r="AL1" s="936"/>
      <c r="AM1" s="936"/>
      <c r="AN1" s="936"/>
      <c r="AO1" s="936"/>
      <c r="AP1" s="936"/>
      <c r="AQ1" s="936"/>
      <c r="AR1" s="936"/>
      <c r="AS1" s="936"/>
      <c r="AT1" s="936"/>
      <c r="AU1" s="937"/>
    </row>
    <row r="2" spans="1:52" ht="44.25" customHeight="1" thickBot="1">
      <c r="W2" s="929" t="s">
        <v>272</v>
      </c>
      <c r="X2" s="931" t="s">
        <v>654</v>
      </c>
      <c r="Y2" s="933" t="s">
        <v>655</v>
      </c>
      <c r="Z2" s="628" t="s">
        <v>532</v>
      </c>
      <c r="AA2" s="629" t="s">
        <v>535</v>
      </c>
      <c r="AB2" s="629" t="s">
        <v>656</v>
      </c>
      <c r="AC2" s="629" t="s">
        <v>657</v>
      </c>
      <c r="AD2" s="629" t="s">
        <v>658</v>
      </c>
      <c r="AE2" s="629" t="s">
        <v>659</v>
      </c>
      <c r="AF2" s="629" t="s">
        <v>660</v>
      </c>
      <c r="AG2" s="629" t="s">
        <v>550</v>
      </c>
      <c r="AH2" s="629" t="s">
        <v>553</v>
      </c>
      <c r="AI2" s="629" t="s">
        <v>661</v>
      </c>
      <c r="AJ2" s="629" t="s">
        <v>640</v>
      </c>
      <c r="AK2" s="629" t="s">
        <v>662</v>
      </c>
      <c r="AL2" s="629" t="s">
        <v>663</v>
      </c>
      <c r="AM2" s="629" t="s">
        <v>565</v>
      </c>
      <c r="AN2" s="629" t="s">
        <v>664</v>
      </c>
      <c r="AO2" s="629" t="s">
        <v>574</v>
      </c>
      <c r="AP2" s="629" t="s">
        <v>630</v>
      </c>
      <c r="AQ2" s="629" t="s">
        <v>665</v>
      </c>
      <c r="AR2" s="629" t="s">
        <v>666</v>
      </c>
      <c r="AS2" s="629" t="s">
        <v>667</v>
      </c>
      <c r="AT2" s="629" t="s">
        <v>570</v>
      </c>
      <c r="AU2" s="630" t="s">
        <v>668</v>
      </c>
    </row>
    <row r="3" spans="1:52" ht="15.75" thickBot="1">
      <c r="W3" s="930"/>
      <c r="X3" s="932"/>
      <c r="Y3" s="934"/>
      <c r="Z3" s="631" t="s">
        <v>531</v>
      </c>
      <c r="AA3" s="632" t="s">
        <v>534</v>
      </c>
      <c r="AB3" s="632" t="s">
        <v>540</v>
      </c>
      <c r="AC3" s="632" t="s">
        <v>537</v>
      </c>
      <c r="AD3" s="632" t="s">
        <v>623</v>
      </c>
      <c r="AE3" s="632" t="s">
        <v>543</v>
      </c>
      <c r="AF3" s="632" t="s">
        <v>546</v>
      </c>
      <c r="AG3" s="632" t="s">
        <v>549</v>
      </c>
      <c r="AH3" s="632" t="s">
        <v>552</v>
      </c>
      <c r="AI3" s="632" t="s">
        <v>555</v>
      </c>
      <c r="AJ3" s="632" t="s">
        <v>558</v>
      </c>
      <c r="AK3" s="632" t="s">
        <v>561</v>
      </c>
      <c r="AL3" s="633" t="s">
        <v>624</v>
      </c>
      <c r="AM3" s="632" t="s">
        <v>564</v>
      </c>
      <c r="AN3" s="632" t="s">
        <v>633</v>
      </c>
      <c r="AO3" s="632" t="s">
        <v>573</v>
      </c>
      <c r="AP3" s="632" t="s">
        <v>629</v>
      </c>
      <c r="AQ3" s="632" t="s">
        <v>571</v>
      </c>
      <c r="AR3" s="632" t="s">
        <v>567</v>
      </c>
      <c r="AS3" s="632" t="s">
        <v>669</v>
      </c>
      <c r="AT3" s="632" t="s">
        <v>569</v>
      </c>
      <c r="AU3" s="634"/>
    </row>
    <row r="4" spans="1:52" ht="30" customHeight="1" thickBot="1">
      <c r="W4" s="689" t="s">
        <v>670</v>
      </c>
      <c r="X4" s="650"/>
      <c r="Y4" s="650"/>
      <c r="Z4" s="663">
        <f t="shared" ref="Z4:AM4" si="0">(COUNTIF(Z7:Z12,"&gt;0")+ COUNTIF(Z14:Z19,"&gt;0")+ COUNTIF(Z21:Z31,"&gt;0") + COUNTIF(Z33:Z42,"&gt;0") + COUNTIF(Z44:Z62,"&gt;0")+ COUNTIF(Z64:Z80,"&gt;0") + COUNTIF(Z82:Z104, "&gt;0")+ COUNTIF(Z106:Z128, "&gt;0")+ COUNTIF(Z130:Z139,"&gt;0") )</f>
        <v>119</v>
      </c>
      <c r="AA4" s="664">
        <f t="shared" si="0"/>
        <v>43</v>
      </c>
      <c r="AB4" s="664">
        <f t="shared" si="0"/>
        <v>25</v>
      </c>
      <c r="AC4" s="664">
        <f t="shared" si="0"/>
        <v>125</v>
      </c>
      <c r="AD4" s="664">
        <f>(COUNTIF(AD7:AD12,"&gt;0")+ COUNTIF(AD14:AD19,"&gt;0")+ COUNTIF(AD21:AD31,"&gt;0") + COUNTIF(AD33:AD42,"&gt;0") + COUNTIF(AD44:AD62,"&gt;0")+ COUNTIF(AD64:AD80,"&gt;0") + COUNTIF(AD82:AD104, "&gt;0")+ COUNTIF(AD106:AD128, "&gt;0")+ COUNTIF(AD130:AD139,"&gt;0") )</f>
        <v>56</v>
      </c>
      <c r="AE4" s="664">
        <f t="shared" si="0"/>
        <v>28</v>
      </c>
      <c r="AF4" s="664">
        <f t="shared" si="0"/>
        <v>41</v>
      </c>
      <c r="AG4" s="664">
        <f t="shared" si="0"/>
        <v>28</v>
      </c>
      <c r="AH4" s="664">
        <f t="shared" si="0"/>
        <v>21</v>
      </c>
      <c r="AI4" s="664">
        <f t="shared" si="0"/>
        <v>6</v>
      </c>
      <c r="AJ4" s="664">
        <f t="shared" si="0"/>
        <v>2</v>
      </c>
      <c r="AK4" s="664">
        <f t="shared" si="0"/>
        <v>5</v>
      </c>
      <c r="AL4" s="664">
        <f t="shared" ref="AL4" si="1">(COUNTIF(AL7:AL12,"&gt;0")+ COUNTIF(AL14:AL19,"&gt;0")+ COUNTIF(AL21:AL31,"&gt;0") + COUNTIF(AL33:AL42,"&gt;0") + COUNTIF(AL44:AL62,"&gt;0")+ COUNTIF(AL64:AL80,"&gt;0") + COUNTIF(AL82:AL104, "&gt;0")+ COUNTIF(AL106:AL128, "&gt;0")+ COUNTIF(AL130:AL139,"&gt;0") )</f>
        <v>4</v>
      </c>
      <c r="AM4" s="664">
        <f t="shared" si="0"/>
        <v>4</v>
      </c>
      <c r="AN4" s="664">
        <f>(COUNTIF(AN7:AN12,"&gt;0")+ COUNTIF(AN14:AN19,"&gt;0")+ COUNTIF(AN21:AN31,"&gt;0") + COUNTIF(AN33:AN42,"&gt;0") + COUNTIF(AN44:AN62,"&gt;0")+ COUNTIF(AN64:AN80,"&gt;0") + COUNTIF(AN82:AN104, "&gt;0")+ COUNTIF(AN106:AN128, "&gt;0")+ COUNTIF(AN130:AN139,"&gt;0") )</f>
        <v>0</v>
      </c>
      <c r="AO4" s="664">
        <f>(COUNTIF(AO7:AO12,"&gt;0")+ COUNTIF(AO14:AO19,"&gt;0")+ COUNTIF(AO21:AO31,"&gt;0") + COUNTIF(AO33:AO42,"&gt;0") + COUNTIF(AO44:AO62,"&gt;0")+ COUNTIF(AO64:AO80,"&gt;0") + COUNTIF(AO82:AO104, "&gt;0")+ COUNTIF(AO106:AO128, "&gt;0")+ COUNTIF(AO130:AO139,"&gt;0") )</f>
        <v>1</v>
      </c>
      <c r="AP4" s="664">
        <f>(COUNTIF(AP7:AP12,"&gt;0")+ COUNTIF(AP14:AP19,"&gt;0")+ COUNTIF(AP21:AP31,"&gt;0") + COUNTIF(AP33:AP42,"&gt;0") + COUNTIF(AP44:AP62,"&gt;0")+ COUNTIF(AP64:AP80,"&gt;0") + COUNTIF(AP82:AP104, "&gt;0")+ COUNTIF(AP106:AP128, "&gt;0")+ COUNTIF(AP130:AP139,"&gt;0") )</f>
        <v>0</v>
      </c>
      <c r="AQ4" s="664">
        <f>(COUNTIF(AQ7:AQ12,"&gt;0")+ COUNTIF(AQ14:AQ19,"&gt;0")+ COUNTIF(AQ21:AQ31,"&gt;0") + COUNTIF(AQ33:AQ42,"&gt;0") + COUNTIF(AQ44:AQ62,"&gt;0")+ COUNTIF(AQ64:AQ80,"&gt;0") + COUNTIF(AQ82:AQ104, "&gt;0")+ COUNTIF(AQ106:AQ128, "&gt;0")+ COUNTIF(AQ130:AQ139,"&gt;0") )</f>
        <v>1</v>
      </c>
      <c r="AR4" s="664">
        <f t="shared" ref="AR4:AT4" si="2">(COUNTIF(AR7:AR12,"&gt;0")+ COUNTIF(AR14:AR19,"&gt;0")+ COUNTIF(AR21:AR31,"&gt;0") + COUNTIF(AR33:AR42,"&gt;0") + COUNTIF(AR44:AR62,"&gt;0")+ COUNTIF(AR64:AR80,"&gt;0") + COUNTIF(AR82:AR104, "&gt;0")+ COUNTIF(AR106:AR128, "&gt;0")+ COUNTIF(AR130:AR139,"&gt;0") )</f>
        <v>2</v>
      </c>
      <c r="AS4" s="664">
        <f t="shared" ref="AS4" si="3">(COUNTIF(AS7:AS12,"&gt;0")+ COUNTIF(AS14:AS19,"&gt;0")+ COUNTIF(AS21:AS31,"&gt;0") + COUNTIF(AS33:AS42,"&gt;0") + COUNTIF(AS44:AS62,"&gt;0")+ COUNTIF(AS64:AS80,"&gt;0") + COUNTIF(AS82:AS104, "&gt;0")+ COUNTIF(AS106:AS128, "&gt;0")+ COUNTIF(AS130:AS139,"&gt;0") )</f>
        <v>0</v>
      </c>
      <c r="AT4" s="664">
        <f t="shared" si="2"/>
        <v>3</v>
      </c>
      <c r="AU4" s="664"/>
      <c r="AX4" s="551">
        <f>2478543-2478538</f>
        <v>5</v>
      </c>
    </row>
    <row r="5" spans="1:52" ht="20.100000000000001" customHeight="1" thickBot="1">
      <c r="W5" s="641" t="s">
        <v>671</v>
      </c>
      <c r="X5" s="642"/>
      <c r="Y5" s="642"/>
      <c r="Z5" s="636">
        <f>Z6+Z13+Z20+Z32+Z43+Z63+Z81+Z105+Z129</f>
        <v>1564553</v>
      </c>
      <c r="AA5" s="637">
        <f t="shared" ref="AA5:AM5" si="4">+AA6+AA13+AA20+AA32+AA43+AA63+AA81+AA105+AA129</f>
        <v>365238</v>
      </c>
      <c r="AB5" s="637">
        <f t="shared" si="4"/>
        <v>143190</v>
      </c>
      <c r="AC5" s="637">
        <f>+AC6+AC13+AC20+AC32+AC43+AC63+AC81+AC105+AC129</f>
        <v>152821</v>
      </c>
      <c r="AD5" s="637">
        <f>+AD6+AD13+AD20+AD32+AD43+AD63+AD81+AD105+AD129</f>
        <v>11782</v>
      </c>
      <c r="AE5" s="637">
        <f t="shared" si="4"/>
        <v>55088</v>
      </c>
      <c r="AF5" s="637">
        <f t="shared" si="4"/>
        <v>50687</v>
      </c>
      <c r="AG5" s="637">
        <f t="shared" si="4"/>
        <v>47422</v>
      </c>
      <c r="AH5" s="637">
        <f t="shared" si="4"/>
        <v>42523</v>
      </c>
      <c r="AI5" s="637">
        <f t="shared" si="4"/>
        <v>4769</v>
      </c>
      <c r="AJ5" s="637">
        <f t="shared" si="4"/>
        <v>1648</v>
      </c>
      <c r="AK5" s="637">
        <f t="shared" si="4"/>
        <v>42</v>
      </c>
      <c r="AL5" s="637">
        <f t="shared" ref="AL5" si="5">+AL6+AL13+AL20+AL32+AL43+AL63+AL81+AL105+AL129</f>
        <v>4</v>
      </c>
      <c r="AM5" s="637">
        <f t="shared" si="4"/>
        <v>4</v>
      </c>
      <c r="AN5" s="637">
        <f>+AN6+AN13+AN20+AN32+AN43+AN63+AN81+AN105+AN129</f>
        <v>0</v>
      </c>
      <c r="AO5" s="637">
        <f>+AO6+AO13+AO20+AO32+AO43+AO63+AO81+AO105+AO129</f>
        <v>1</v>
      </c>
      <c r="AP5" s="637">
        <f>+AP6+AP13+AP20+AP32+AP43+AP63+AP81+AP105+AP129</f>
        <v>0</v>
      </c>
      <c r="AQ5" s="637">
        <f>+AQ6+AQ13+AQ20+AQ32+AQ43+AQ63+AQ81+AQ105+AQ129</f>
        <v>1</v>
      </c>
      <c r="AR5" s="637">
        <f t="shared" ref="AR5:AT5" si="6">+AR6+AR13+AR20+AR32+AR43+AR63+AR81+AR105+AR129</f>
        <v>3</v>
      </c>
      <c r="AS5" s="637">
        <f t="shared" ref="AS5" si="7">+AS6+AS13+AS20+AS32+AS43+AS63+AS81+AS105+AS129</f>
        <v>0</v>
      </c>
      <c r="AT5" s="637">
        <f t="shared" si="6"/>
        <v>3</v>
      </c>
      <c r="AU5" s="638">
        <f>Z5+AA5+AB5+AC5+AE5+AF5+AG5+AH5+AI5+AJ5+AK5+AM5+AN5+AO5+AP5+AQ5++AR5+AS5+AT5</f>
        <v>2427993</v>
      </c>
    </row>
    <row r="6" spans="1:52" ht="15.75">
      <c r="B6" s="487" t="s">
        <v>531</v>
      </c>
      <c r="C6" s="467" t="s">
        <v>534</v>
      </c>
      <c r="D6" s="487" t="s">
        <v>540</v>
      </c>
      <c r="E6" s="467" t="s">
        <v>537</v>
      </c>
      <c r="F6" s="489" t="s">
        <v>623</v>
      </c>
      <c r="G6" s="467" t="s">
        <v>543</v>
      </c>
      <c r="H6" s="467" t="s">
        <v>546</v>
      </c>
      <c r="I6" s="467" t="s">
        <v>549</v>
      </c>
      <c r="J6" s="467" t="s">
        <v>552</v>
      </c>
      <c r="K6" s="467" t="s">
        <v>555</v>
      </c>
      <c r="L6" s="467" t="s">
        <v>558</v>
      </c>
      <c r="M6" s="467" t="s">
        <v>561</v>
      </c>
      <c r="N6" s="490" t="s">
        <v>624</v>
      </c>
      <c r="O6" s="467" t="s">
        <v>629</v>
      </c>
      <c r="P6" s="467" t="s">
        <v>601</v>
      </c>
      <c r="Q6" s="467" t="s">
        <v>672</v>
      </c>
      <c r="R6" s="489" t="s">
        <v>633</v>
      </c>
      <c r="S6" s="488" t="s">
        <v>673</v>
      </c>
      <c r="T6" s="489"/>
      <c r="U6" s="489"/>
      <c r="V6" s="489"/>
      <c r="W6" s="691" t="s">
        <v>674</v>
      </c>
      <c r="X6" s="640"/>
      <c r="Y6" s="640"/>
      <c r="Z6" s="692">
        <f t="shared" ref="Z6:AM6" si="8">SUM(Z7:Z12)</f>
        <v>49672</v>
      </c>
      <c r="AA6" s="693">
        <f t="shared" si="8"/>
        <v>1801</v>
      </c>
      <c r="AB6" s="693">
        <f t="shared" si="8"/>
        <v>0</v>
      </c>
      <c r="AC6" s="693">
        <f>SUM(AC7:AC12)</f>
        <v>7810</v>
      </c>
      <c r="AD6" s="635">
        <f>SUM(AD7:AD12)</f>
        <v>2788</v>
      </c>
      <c r="AE6" s="693">
        <f t="shared" si="8"/>
        <v>0</v>
      </c>
      <c r="AF6" s="693">
        <f t="shared" si="8"/>
        <v>1</v>
      </c>
      <c r="AG6" s="693">
        <f t="shared" si="8"/>
        <v>2623</v>
      </c>
      <c r="AH6" s="693">
        <f t="shared" si="8"/>
        <v>0</v>
      </c>
      <c r="AI6" s="693">
        <f t="shared" si="8"/>
        <v>0</v>
      </c>
      <c r="AJ6" s="693">
        <f t="shared" si="8"/>
        <v>0</v>
      </c>
      <c r="AK6" s="693">
        <f t="shared" si="8"/>
        <v>0</v>
      </c>
      <c r="AL6" s="635">
        <f t="shared" ref="AL6" si="9">SUM(AL7:AL12)</f>
        <v>0</v>
      </c>
      <c r="AM6" s="693">
        <f t="shared" si="8"/>
        <v>0</v>
      </c>
      <c r="AN6" s="693">
        <f>SUM(AN7:AN12)</f>
        <v>0</v>
      </c>
      <c r="AO6" s="693">
        <f>SUM(AO7:AO12)</f>
        <v>0</v>
      </c>
      <c r="AP6" s="693">
        <f>SUM(AP7:AP12)</f>
        <v>0</v>
      </c>
      <c r="AQ6" s="693">
        <f>SUM(AQ7:AQ12)</f>
        <v>0</v>
      </c>
      <c r="AR6" s="693">
        <f t="shared" ref="AR6:AT6" si="10">SUM(AR7:AR12)</f>
        <v>1</v>
      </c>
      <c r="AS6" s="693">
        <f t="shared" ref="AS6" si="11">SUM(AS7:AS12)</f>
        <v>0</v>
      </c>
      <c r="AT6" s="693">
        <f t="shared" si="10"/>
        <v>0</v>
      </c>
      <c r="AU6" s="694">
        <f>SUM(AU7:AU12)</f>
        <v>64696</v>
      </c>
      <c r="AV6" s="844" t="s">
        <v>675</v>
      </c>
      <c r="AW6" s="798" t="s">
        <v>676</v>
      </c>
      <c r="AX6" s="798" t="s">
        <v>291</v>
      </c>
      <c r="AY6" s="798" t="s">
        <v>620</v>
      </c>
      <c r="AZ6" s="798" t="s">
        <v>292</v>
      </c>
    </row>
    <row r="7" spans="1:52">
      <c r="B7" s="31" t="str">
        <f>CONCATENATE(Y7,$Z$3)</f>
        <v>142EPSS40</v>
      </c>
      <c r="C7" s="31" t="str">
        <f>CONCATENATE(Y7,$AA$3)</f>
        <v>142ESS024</v>
      </c>
      <c r="D7" s="31" t="str">
        <f>CONCATENATE(Y7,$AB$3)</f>
        <v>142EPSS10</v>
      </c>
      <c r="E7" s="31" t="str">
        <f>CONCATENATE(Y7,$AC$3)</f>
        <v>142EPSS37</v>
      </c>
      <c r="F7" s="31" t="str">
        <f>CONCATENATE(Y7,$AD$3)</f>
        <v>142EPSS41</v>
      </c>
      <c r="G7" s="31" t="str">
        <f t="shared" ref="G7:G38" si="12">CONCATENATE(Y7,$AE$3)</f>
        <v>142EPSS16</v>
      </c>
      <c r="H7" s="31" t="str">
        <f t="shared" ref="H7:H38" si="13">CONCATENATE(Y7,$AF$3)</f>
        <v>142EPSS02</v>
      </c>
      <c r="I7" s="31" t="str">
        <f t="shared" ref="I7:I38" si="14">CONCATENATE(Y7,$AG$3)</f>
        <v>142ESS091</v>
      </c>
      <c r="J7" s="31" t="str">
        <f t="shared" ref="J7:J38" si="15">CONCATENATE(Y7,$AH$3)</f>
        <v>142EPSI03</v>
      </c>
      <c r="K7" s="31" t="str">
        <f t="shared" ref="K7:K38" si="16">CONCATENATE(Y7,$AI$3)</f>
        <v>142EPSS05</v>
      </c>
      <c r="L7" s="31" t="str">
        <f t="shared" ref="L7:L38" si="17">CONCATENATE(Y7,$AJ$3)</f>
        <v>142EPSS08</v>
      </c>
      <c r="M7" s="31" t="str">
        <f t="shared" ref="M7:M38" si="18">CONCATENATE(Y7,$AK$3)</f>
        <v>142EPSS18</v>
      </c>
      <c r="N7" s="31" t="str">
        <f t="shared" ref="N7:N38" si="19">CONCATENATE(Y7,$AL$3)</f>
        <v>142EPSS42</v>
      </c>
      <c r="O7" s="31" t="str">
        <f t="shared" ref="O7:O38" si="20">CONCATENATE(Y7,$AM$3)</f>
        <v>142CCF055</v>
      </c>
      <c r="P7" s="31" t="str">
        <f t="shared" ref="P7:P38" si="21">CONCATENATE(Y7,$AN$3)</f>
        <v>142ESS062</v>
      </c>
      <c r="Q7" s="31" t="str">
        <f t="shared" ref="Q7:Q38" si="22">CONCATENATE(Y7,$AO$3)</f>
        <v>142EPSS33</v>
      </c>
      <c r="R7" s="31" t="str">
        <f t="shared" ref="R7:R38" si="23">CONCATENATE(Y7,$AP$3)</f>
        <v>142ESS207</v>
      </c>
      <c r="S7" s="31" t="str">
        <f t="shared" ref="S7:S38" si="24">CONCATENATE(Y7,$AQ$3)</f>
        <v>142EPSI04</v>
      </c>
      <c r="T7" s="31" t="str">
        <f t="shared" ref="T7:T70" si="25">CONCATENATE(Y7,$AR$3)</f>
        <v>142EPSS44</v>
      </c>
      <c r="U7" s="31" t="str">
        <f>CONCATENATE(Y7,$AS$3)</f>
        <v>142CCF023</v>
      </c>
      <c r="V7" s="844" t="str">
        <f>CONCATENATE(Y7,$AT$3)</f>
        <v>142CCF102</v>
      </c>
      <c r="W7" s="606" t="s">
        <v>296</v>
      </c>
      <c r="X7" s="845" t="s">
        <v>674</v>
      </c>
      <c r="Y7" s="38">
        <v>142</v>
      </c>
      <c r="Z7" s="685">
        <f t="shared" ref="Z7:Z12" si="26">IFERROR(VLOOKUP(B7,$AV$7:$AZ$929,5,0),0)</f>
        <v>2928</v>
      </c>
      <c r="AA7" s="686">
        <f t="shared" ref="AA7:AA12" si="27">IFERROR(VLOOKUP(C7,$AV$7:$AZ$929,5,0),0)+AL7</f>
        <v>0</v>
      </c>
      <c r="AB7" s="686">
        <f t="shared" ref="AB7:AB12" si="28">IFERROR(VLOOKUP(D7,$AV$7:$AZ$929,5,0),0)</f>
        <v>0</v>
      </c>
      <c r="AC7" s="686">
        <f t="shared" ref="AC7:AC12" si="29">VLOOKUP(E7,$AV$7:$AZ$699,5,0)+AD7</f>
        <v>130</v>
      </c>
      <c r="AD7" s="424">
        <f t="shared" ref="AD7:AM12" si="30">IFERROR(VLOOKUP(F7,$AV$7:$AZ$929,5,0),0)</f>
        <v>0</v>
      </c>
      <c r="AE7" s="686">
        <f t="shared" si="30"/>
        <v>0</v>
      </c>
      <c r="AF7" s="686">
        <f t="shared" si="30"/>
        <v>0</v>
      </c>
      <c r="AG7" s="686">
        <f t="shared" si="30"/>
        <v>0</v>
      </c>
      <c r="AH7" s="686">
        <f t="shared" si="30"/>
        <v>0</v>
      </c>
      <c r="AI7" s="686">
        <f t="shared" si="30"/>
        <v>0</v>
      </c>
      <c r="AJ7" s="686">
        <f t="shared" si="30"/>
        <v>0</v>
      </c>
      <c r="AK7" s="686">
        <f t="shared" si="30"/>
        <v>0</v>
      </c>
      <c r="AL7" s="424">
        <f t="shared" si="30"/>
        <v>0</v>
      </c>
      <c r="AM7" s="686">
        <f t="shared" si="30"/>
        <v>0</v>
      </c>
      <c r="AN7" s="686">
        <f t="shared" ref="AN7:AT12" si="31">IFERROR(VLOOKUP(P7,$AV$7:$AZ$929,5,0),0)</f>
        <v>0</v>
      </c>
      <c r="AO7" s="686">
        <f t="shared" si="31"/>
        <v>0</v>
      </c>
      <c r="AP7" s="686">
        <f t="shared" si="31"/>
        <v>0</v>
      </c>
      <c r="AQ7" s="686">
        <f t="shared" si="31"/>
        <v>0</v>
      </c>
      <c r="AR7" s="686">
        <f t="shared" si="31"/>
        <v>0</v>
      </c>
      <c r="AS7" s="686">
        <f t="shared" si="31"/>
        <v>0</v>
      </c>
      <c r="AT7" s="686">
        <f t="shared" si="31"/>
        <v>0</v>
      </c>
      <c r="AU7" s="690">
        <f t="shared" ref="AU7:AU12" si="32">SUM(Z7:AT7)</f>
        <v>3058</v>
      </c>
      <c r="AV7" s="31" t="str">
        <f>CONCATENATE(AX7,AY7)</f>
        <v>142EPSS37</v>
      </c>
      <c r="AW7" s="799" t="s">
        <v>677</v>
      </c>
      <c r="AX7" s="799">
        <v>142</v>
      </c>
      <c r="AY7" s="799" t="s">
        <v>537</v>
      </c>
      <c r="AZ7" s="800">
        <v>130</v>
      </c>
    </row>
    <row r="8" spans="1:52">
      <c r="B8" s="31" t="str">
        <f t="shared" ref="B8:B71" si="33">CONCATENATE(Y8,$Z$3)</f>
        <v>425EPSS40</v>
      </c>
      <c r="C8" s="31" t="str">
        <f t="shared" ref="C8:C71" si="34">CONCATENATE(Y8,$AA$3)</f>
        <v>425ESS024</v>
      </c>
      <c r="D8" s="31" t="str">
        <f t="shared" ref="D8:D71" si="35">CONCATENATE(Y8,$AB$3)</f>
        <v>425EPSS10</v>
      </c>
      <c r="E8" s="31" t="str">
        <f t="shared" ref="E8:E71" si="36">CONCATENATE(Y8,$AC$3)</f>
        <v>425EPSS37</v>
      </c>
      <c r="F8" s="31" t="str">
        <f t="shared" ref="F8:F71" si="37">CONCATENATE(Y8,$AD$3)</f>
        <v>425EPSS41</v>
      </c>
      <c r="G8" s="31" t="str">
        <f t="shared" si="12"/>
        <v>425EPSS16</v>
      </c>
      <c r="H8" s="31" t="str">
        <f t="shared" si="13"/>
        <v>425EPSS02</v>
      </c>
      <c r="I8" s="31" t="str">
        <f t="shared" si="14"/>
        <v>425ESS091</v>
      </c>
      <c r="J8" s="31" t="str">
        <f t="shared" si="15"/>
        <v>425EPSI03</v>
      </c>
      <c r="K8" s="31" t="str">
        <f t="shared" si="16"/>
        <v>425EPSS05</v>
      </c>
      <c r="L8" s="31" t="str">
        <f t="shared" si="17"/>
        <v>425EPSS08</v>
      </c>
      <c r="M8" s="31" t="str">
        <f t="shared" si="18"/>
        <v>425EPSS18</v>
      </c>
      <c r="N8" s="31" t="str">
        <f t="shared" si="19"/>
        <v>425EPSS42</v>
      </c>
      <c r="O8" s="31" t="str">
        <f t="shared" si="20"/>
        <v>425CCF055</v>
      </c>
      <c r="P8" s="31" t="str">
        <f t="shared" si="21"/>
        <v>425ESS062</v>
      </c>
      <c r="Q8" s="31" t="str">
        <f t="shared" si="22"/>
        <v>425EPSS33</v>
      </c>
      <c r="R8" s="31" t="str">
        <f t="shared" si="23"/>
        <v>425ESS207</v>
      </c>
      <c r="S8" s="31" t="str">
        <f t="shared" si="24"/>
        <v>425EPSI04</v>
      </c>
      <c r="T8" s="31" t="str">
        <f t="shared" si="25"/>
        <v>425EPSS44</v>
      </c>
      <c r="U8" s="31" t="str">
        <f t="shared" ref="U8:U71" si="38">CONCATENATE(Y8,$AS$3)</f>
        <v>425CCF023</v>
      </c>
      <c r="V8" s="844" t="str">
        <f t="shared" ref="V8:V71" si="39">CONCATENATE(Y8,$AT$3)</f>
        <v>425CCF102</v>
      </c>
      <c r="W8" s="606" t="s">
        <v>298</v>
      </c>
      <c r="X8" s="845" t="s">
        <v>674</v>
      </c>
      <c r="Y8" s="38">
        <v>425</v>
      </c>
      <c r="Z8" s="685">
        <f t="shared" si="26"/>
        <v>5434</v>
      </c>
      <c r="AA8" s="686">
        <f t="shared" si="27"/>
        <v>0</v>
      </c>
      <c r="AB8" s="686">
        <f t="shared" si="28"/>
        <v>0</v>
      </c>
      <c r="AC8" s="686">
        <f t="shared" si="29"/>
        <v>416</v>
      </c>
      <c r="AD8" s="424">
        <f t="shared" si="30"/>
        <v>0</v>
      </c>
      <c r="AE8" s="686">
        <f t="shared" si="30"/>
        <v>0</v>
      </c>
      <c r="AF8" s="686">
        <f t="shared" si="30"/>
        <v>1</v>
      </c>
      <c r="AG8" s="686">
        <f t="shared" si="30"/>
        <v>0</v>
      </c>
      <c r="AH8" s="686">
        <f t="shared" si="30"/>
        <v>0</v>
      </c>
      <c r="AI8" s="686">
        <f t="shared" si="30"/>
        <v>0</v>
      </c>
      <c r="AJ8" s="686">
        <f t="shared" si="30"/>
        <v>0</v>
      </c>
      <c r="AK8" s="686">
        <f t="shared" si="30"/>
        <v>0</v>
      </c>
      <c r="AL8" s="424">
        <f t="shared" si="30"/>
        <v>0</v>
      </c>
      <c r="AM8" s="686">
        <f t="shared" si="30"/>
        <v>0</v>
      </c>
      <c r="AN8" s="686">
        <f t="shared" si="31"/>
        <v>0</v>
      </c>
      <c r="AO8" s="686">
        <f t="shared" si="31"/>
        <v>0</v>
      </c>
      <c r="AP8" s="686">
        <f t="shared" si="31"/>
        <v>0</v>
      </c>
      <c r="AQ8" s="686">
        <f t="shared" si="31"/>
        <v>0</v>
      </c>
      <c r="AR8" s="686">
        <f t="shared" si="31"/>
        <v>0</v>
      </c>
      <c r="AS8" s="686">
        <f t="shared" si="31"/>
        <v>0</v>
      </c>
      <c r="AT8" s="686">
        <f t="shared" si="31"/>
        <v>0</v>
      </c>
      <c r="AU8" s="690">
        <f t="shared" si="32"/>
        <v>5851</v>
      </c>
      <c r="AV8" s="31" t="str">
        <f t="shared" ref="AV8:AV71" si="40">CONCATENATE(AX8,AY8)</f>
        <v>142EPSS40</v>
      </c>
      <c r="AW8" s="799" t="s">
        <v>677</v>
      </c>
      <c r="AX8" s="799">
        <v>142</v>
      </c>
      <c r="AY8" s="799" t="s">
        <v>531</v>
      </c>
      <c r="AZ8" s="800">
        <v>2928</v>
      </c>
    </row>
    <row r="9" spans="1:52">
      <c r="B9" s="31" t="str">
        <f t="shared" si="33"/>
        <v>579EPSS40</v>
      </c>
      <c r="C9" s="31" t="str">
        <f t="shared" si="34"/>
        <v>579ESS024</v>
      </c>
      <c r="D9" s="31" t="str">
        <f t="shared" si="35"/>
        <v>579EPSS10</v>
      </c>
      <c r="E9" s="31" t="str">
        <f t="shared" si="36"/>
        <v>579EPSS37</v>
      </c>
      <c r="F9" s="31" t="str">
        <f t="shared" si="37"/>
        <v>579EPSS41</v>
      </c>
      <c r="G9" s="31" t="str">
        <f t="shared" si="12"/>
        <v>579EPSS16</v>
      </c>
      <c r="H9" s="31" t="str">
        <f t="shared" si="13"/>
        <v>579EPSS02</v>
      </c>
      <c r="I9" s="31" t="str">
        <f t="shared" si="14"/>
        <v>579ESS091</v>
      </c>
      <c r="J9" s="31" t="str">
        <f t="shared" si="15"/>
        <v>579EPSI03</v>
      </c>
      <c r="K9" s="31" t="str">
        <f t="shared" si="16"/>
        <v>579EPSS05</v>
      </c>
      <c r="L9" s="31" t="str">
        <f t="shared" si="17"/>
        <v>579EPSS08</v>
      </c>
      <c r="M9" s="31" t="str">
        <f t="shared" si="18"/>
        <v>579EPSS18</v>
      </c>
      <c r="N9" s="31" t="str">
        <f t="shared" si="19"/>
        <v>579EPSS42</v>
      </c>
      <c r="O9" s="31" t="str">
        <f t="shared" si="20"/>
        <v>579CCF055</v>
      </c>
      <c r="P9" s="31" t="str">
        <f t="shared" si="21"/>
        <v>579ESS062</v>
      </c>
      <c r="Q9" s="31" t="str">
        <f t="shared" si="22"/>
        <v>579EPSS33</v>
      </c>
      <c r="R9" s="31" t="str">
        <f t="shared" si="23"/>
        <v>579ESS207</v>
      </c>
      <c r="S9" s="31" t="str">
        <f t="shared" si="24"/>
        <v>579EPSI04</v>
      </c>
      <c r="T9" s="31" t="str">
        <f t="shared" si="25"/>
        <v>579EPSS44</v>
      </c>
      <c r="U9" s="31" t="str">
        <f t="shared" si="38"/>
        <v>579CCF023</v>
      </c>
      <c r="V9" s="844" t="str">
        <f t="shared" si="39"/>
        <v>579CCF102</v>
      </c>
      <c r="W9" s="606" t="s">
        <v>300</v>
      </c>
      <c r="X9" s="845" t="s">
        <v>674</v>
      </c>
      <c r="Y9" s="38">
        <v>579</v>
      </c>
      <c r="Z9" s="685">
        <f t="shared" si="26"/>
        <v>18809</v>
      </c>
      <c r="AA9" s="686">
        <f t="shared" si="27"/>
        <v>1801</v>
      </c>
      <c r="AB9" s="686">
        <f t="shared" si="28"/>
        <v>0</v>
      </c>
      <c r="AC9" s="686">
        <f t="shared" si="29"/>
        <v>5517</v>
      </c>
      <c r="AD9" s="424">
        <f t="shared" si="30"/>
        <v>2785</v>
      </c>
      <c r="AE9" s="686">
        <f t="shared" si="30"/>
        <v>0</v>
      </c>
      <c r="AF9" s="686">
        <f t="shared" si="30"/>
        <v>0</v>
      </c>
      <c r="AG9" s="686">
        <f t="shared" si="30"/>
        <v>0</v>
      </c>
      <c r="AH9" s="686">
        <f t="shared" si="30"/>
        <v>0</v>
      </c>
      <c r="AI9" s="686">
        <f t="shared" si="30"/>
        <v>0</v>
      </c>
      <c r="AJ9" s="686">
        <f t="shared" si="30"/>
        <v>0</v>
      </c>
      <c r="AK9" s="686">
        <f t="shared" si="30"/>
        <v>0</v>
      </c>
      <c r="AL9" s="424">
        <f t="shared" si="30"/>
        <v>0</v>
      </c>
      <c r="AM9" s="686">
        <f t="shared" si="30"/>
        <v>0</v>
      </c>
      <c r="AN9" s="686">
        <f t="shared" si="31"/>
        <v>0</v>
      </c>
      <c r="AO9" s="686">
        <f t="shared" si="31"/>
        <v>0</v>
      </c>
      <c r="AP9" s="686">
        <f t="shared" si="31"/>
        <v>0</v>
      </c>
      <c r="AQ9" s="686">
        <f t="shared" si="31"/>
        <v>0</v>
      </c>
      <c r="AR9" s="686">
        <f t="shared" si="31"/>
        <v>1</v>
      </c>
      <c r="AS9" s="686">
        <f t="shared" si="31"/>
        <v>0</v>
      </c>
      <c r="AT9" s="686">
        <f t="shared" si="31"/>
        <v>0</v>
      </c>
      <c r="AU9" s="690">
        <f t="shared" si="32"/>
        <v>28913</v>
      </c>
      <c r="AV9" s="31" t="str">
        <f t="shared" si="40"/>
        <v>425EPSS02</v>
      </c>
      <c r="AW9" s="799" t="s">
        <v>677</v>
      </c>
      <c r="AX9" s="799">
        <v>425</v>
      </c>
      <c r="AY9" s="799" t="s">
        <v>546</v>
      </c>
      <c r="AZ9" s="800">
        <v>1</v>
      </c>
    </row>
    <row r="10" spans="1:52">
      <c r="B10" s="31" t="str">
        <f t="shared" si="33"/>
        <v>585EPSS40</v>
      </c>
      <c r="C10" s="31" t="str">
        <f t="shared" si="34"/>
        <v>585ESS024</v>
      </c>
      <c r="D10" s="31" t="str">
        <f t="shared" si="35"/>
        <v>585EPSS10</v>
      </c>
      <c r="E10" s="31" t="str">
        <f t="shared" si="36"/>
        <v>585EPSS37</v>
      </c>
      <c r="F10" s="31" t="str">
        <f t="shared" si="37"/>
        <v>585EPSS41</v>
      </c>
      <c r="G10" s="31" t="str">
        <f t="shared" si="12"/>
        <v>585EPSS16</v>
      </c>
      <c r="H10" s="31" t="str">
        <f t="shared" si="13"/>
        <v>585EPSS02</v>
      </c>
      <c r="I10" s="31" t="str">
        <f t="shared" si="14"/>
        <v>585ESS091</v>
      </c>
      <c r="J10" s="31" t="str">
        <f t="shared" si="15"/>
        <v>585EPSI03</v>
      </c>
      <c r="K10" s="31" t="str">
        <f t="shared" si="16"/>
        <v>585EPSS05</v>
      </c>
      <c r="L10" s="31" t="str">
        <f t="shared" si="17"/>
        <v>585EPSS08</v>
      </c>
      <c r="M10" s="31" t="str">
        <f t="shared" si="18"/>
        <v>585EPSS18</v>
      </c>
      <c r="N10" s="31" t="str">
        <f t="shared" si="19"/>
        <v>585EPSS42</v>
      </c>
      <c r="O10" s="31" t="str">
        <f t="shared" si="20"/>
        <v>585CCF055</v>
      </c>
      <c r="P10" s="31" t="str">
        <f t="shared" si="21"/>
        <v>585ESS062</v>
      </c>
      <c r="Q10" s="31" t="str">
        <f t="shared" si="22"/>
        <v>585EPSS33</v>
      </c>
      <c r="R10" s="31" t="str">
        <f t="shared" si="23"/>
        <v>585ESS207</v>
      </c>
      <c r="S10" s="31" t="str">
        <f t="shared" si="24"/>
        <v>585EPSI04</v>
      </c>
      <c r="T10" s="31" t="str">
        <f t="shared" si="25"/>
        <v>585EPSS44</v>
      </c>
      <c r="U10" s="31" t="str">
        <f t="shared" si="38"/>
        <v>585CCF023</v>
      </c>
      <c r="V10" s="844" t="str">
        <f t="shared" si="39"/>
        <v>585CCF102</v>
      </c>
      <c r="W10" s="606" t="s">
        <v>302</v>
      </c>
      <c r="X10" s="845" t="s">
        <v>674</v>
      </c>
      <c r="Y10" s="38">
        <v>585</v>
      </c>
      <c r="Z10" s="685">
        <f t="shared" si="26"/>
        <v>5219</v>
      </c>
      <c r="AA10" s="686">
        <f t="shared" si="27"/>
        <v>0</v>
      </c>
      <c r="AB10" s="686">
        <f t="shared" si="28"/>
        <v>0</v>
      </c>
      <c r="AC10" s="686">
        <f t="shared" si="29"/>
        <v>718</v>
      </c>
      <c r="AD10" s="424">
        <f t="shared" si="30"/>
        <v>0</v>
      </c>
      <c r="AE10" s="686">
        <f t="shared" si="30"/>
        <v>0</v>
      </c>
      <c r="AF10" s="686">
        <f t="shared" si="30"/>
        <v>0</v>
      </c>
      <c r="AG10" s="686">
        <f t="shared" si="30"/>
        <v>1266</v>
      </c>
      <c r="AH10" s="686">
        <f t="shared" si="30"/>
        <v>0</v>
      </c>
      <c r="AI10" s="686">
        <f t="shared" si="30"/>
        <v>0</v>
      </c>
      <c r="AJ10" s="686">
        <f t="shared" si="30"/>
        <v>0</v>
      </c>
      <c r="AK10" s="686">
        <f t="shared" si="30"/>
        <v>0</v>
      </c>
      <c r="AL10" s="424">
        <f t="shared" si="30"/>
        <v>0</v>
      </c>
      <c r="AM10" s="686">
        <f t="shared" si="30"/>
        <v>0</v>
      </c>
      <c r="AN10" s="686">
        <f t="shared" si="31"/>
        <v>0</v>
      </c>
      <c r="AO10" s="686">
        <f t="shared" si="31"/>
        <v>0</v>
      </c>
      <c r="AP10" s="686">
        <f t="shared" si="31"/>
        <v>0</v>
      </c>
      <c r="AQ10" s="686">
        <f t="shared" si="31"/>
        <v>0</v>
      </c>
      <c r="AR10" s="686">
        <f t="shared" si="31"/>
        <v>0</v>
      </c>
      <c r="AS10" s="686">
        <f t="shared" si="31"/>
        <v>0</v>
      </c>
      <c r="AT10" s="686">
        <f t="shared" si="31"/>
        <v>0</v>
      </c>
      <c r="AU10" s="690">
        <f t="shared" si="32"/>
        <v>7203</v>
      </c>
      <c r="AV10" s="31" t="str">
        <f t="shared" si="40"/>
        <v>425EPSS37</v>
      </c>
      <c r="AW10" s="799" t="s">
        <v>677</v>
      </c>
      <c r="AX10" s="799">
        <v>425</v>
      </c>
      <c r="AY10" s="799" t="s">
        <v>537</v>
      </c>
      <c r="AZ10" s="800">
        <v>416</v>
      </c>
    </row>
    <row r="11" spans="1:52">
      <c r="B11" s="31" t="str">
        <f t="shared" si="33"/>
        <v>591EPSS40</v>
      </c>
      <c r="C11" s="31" t="str">
        <f t="shared" si="34"/>
        <v>591ESS024</v>
      </c>
      <c r="D11" s="31" t="str">
        <f t="shared" si="35"/>
        <v>591EPSS10</v>
      </c>
      <c r="E11" s="31" t="str">
        <f t="shared" si="36"/>
        <v>591EPSS37</v>
      </c>
      <c r="F11" s="31" t="str">
        <f t="shared" si="37"/>
        <v>591EPSS41</v>
      </c>
      <c r="G11" s="31" t="str">
        <f t="shared" si="12"/>
        <v>591EPSS16</v>
      </c>
      <c r="H11" s="31" t="str">
        <f t="shared" si="13"/>
        <v>591EPSS02</v>
      </c>
      <c r="I11" s="31" t="str">
        <f t="shared" si="14"/>
        <v>591ESS091</v>
      </c>
      <c r="J11" s="31" t="str">
        <f t="shared" si="15"/>
        <v>591EPSI03</v>
      </c>
      <c r="K11" s="31" t="str">
        <f t="shared" si="16"/>
        <v>591EPSS05</v>
      </c>
      <c r="L11" s="31" t="str">
        <f t="shared" si="17"/>
        <v>591EPSS08</v>
      </c>
      <c r="M11" s="31" t="str">
        <f t="shared" si="18"/>
        <v>591EPSS18</v>
      </c>
      <c r="N11" s="31" t="str">
        <f t="shared" si="19"/>
        <v>591EPSS42</v>
      </c>
      <c r="O11" s="31" t="str">
        <f t="shared" si="20"/>
        <v>591CCF055</v>
      </c>
      <c r="P11" s="31" t="str">
        <f t="shared" si="21"/>
        <v>591ESS062</v>
      </c>
      <c r="Q11" s="31" t="str">
        <f t="shared" si="22"/>
        <v>591EPSS33</v>
      </c>
      <c r="R11" s="31" t="str">
        <f t="shared" si="23"/>
        <v>591ESS207</v>
      </c>
      <c r="S11" s="31" t="str">
        <f t="shared" si="24"/>
        <v>591EPSI04</v>
      </c>
      <c r="T11" s="31" t="str">
        <f t="shared" si="25"/>
        <v>591EPSS44</v>
      </c>
      <c r="U11" s="31" t="str">
        <f t="shared" si="38"/>
        <v>591CCF023</v>
      </c>
      <c r="V11" s="844" t="str">
        <f t="shared" si="39"/>
        <v>591CCF102</v>
      </c>
      <c r="W11" s="606" t="s">
        <v>304</v>
      </c>
      <c r="X11" s="845" t="s">
        <v>674</v>
      </c>
      <c r="Y11" s="38">
        <v>591</v>
      </c>
      <c r="Z11" s="685">
        <f t="shared" si="26"/>
        <v>7424</v>
      </c>
      <c r="AA11" s="686">
        <f t="shared" si="27"/>
        <v>0</v>
      </c>
      <c r="AB11" s="686">
        <f t="shared" si="28"/>
        <v>0</v>
      </c>
      <c r="AC11" s="686">
        <f t="shared" si="29"/>
        <v>803</v>
      </c>
      <c r="AD11" s="424">
        <f t="shared" si="30"/>
        <v>1</v>
      </c>
      <c r="AE11" s="686">
        <f t="shared" si="30"/>
        <v>0</v>
      </c>
      <c r="AF11" s="686">
        <f t="shared" si="30"/>
        <v>0</v>
      </c>
      <c r="AG11" s="686">
        <f t="shared" si="30"/>
        <v>1357</v>
      </c>
      <c r="AH11" s="686">
        <f t="shared" si="30"/>
        <v>0</v>
      </c>
      <c r="AI11" s="686">
        <f t="shared" si="30"/>
        <v>0</v>
      </c>
      <c r="AJ11" s="686">
        <f t="shared" si="30"/>
        <v>0</v>
      </c>
      <c r="AK11" s="686">
        <f t="shared" si="30"/>
        <v>0</v>
      </c>
      <c r="AL11" s="424">
        <f t="shared" si="30"/>
        <v>0</v>
      </c>
      <c r="AM11" s="686">
        <f t="shared" si="30"/>
        <v>0</v>
      </c>
      <c r="AN11" s="686">
        <f t="shared" si="31"/>
        <v>0</v>
      </c>
      <c r="AO11" s="686">
        <f t="shared" si="31"/>
        <v>0</v>
      </c>
      <c r="AP11" s="686">
        <f t="shared" si="31"/>
        <v>0</v>
      </c>
      <c r="AQ11" s="686">
        <f t="shared" si="31"/>
        <v>0</v>
      </c>
      <c r="AR11" s="686">
        <f t="shared" si="31"/>
        <v>0</v>
      </c>
      <c r="AS11" s="686">
        <f t="shared" si="31"/>
        <v>0</v>
      </c>
      <c r="AT11" s="686">
        <f t="shared" si="31"/>
        <v>0</v>
      </c>
      <c r="AU11" s="690">
        <f t="shared" si="32"/>
        <v>9585</v>
      </c>
      <c r="AV11" s="31" t="str">
        <f t="shared" si="40"/>
        <v>425EPSS40</v>
      </c>
      <c r="AW11" s="799" t="s">
        <v>677</v>
      </c>
      <c r="AX11" s="799">
        <v>425</v>
      </c>
      <c r="AY11" s="799" t="s">
        <v>531</v>
      </c>
      <c r="AZ11" s="800">
        <v>5434</v>
      </c>
    </row>
    <row r="12" spans="1:52">
      <c r="B12" s="31" t="str">
        <f t="shared" si="33"/>
        <v>893EPSS40</v>
      </c>
      <c r="C12" s="31" t="str">
        <f t="shared" si="34"/>
        <v>893ESS024</v>
      </c>
      <c r="D12" s="31" t="str">
        <f t="shared" si="35"/>
        <v>893EPSS10</v>
      </c>
      <c r="E12" s="31" t="str">
        <f t="shared" si="36"/>
        <v>893EPSS37</v>
      </c>
      <c r="F12" s="31" t="str">
        <f t="shared" si="37"/>
        <v>893EPSS41</v>
      </c>
      <c r="G12" s="31" t="str">
        <f t="shared" si="12"/>
        <v>893EPSS16</v>
      </c>
      <c r="H12" s="31" t="str">
        <f t="shared" si="13"/>
        <v>893EPSS02</v>
      </c>
      <c r="I12" s="31" t="str">
        <f t="shared" si="14"/>
        <v>893ESS091</v>
      </c>
      <c r="J12" s="31" t="str">
        <f t="shared" si="15"/>
        <v>893EPSI03</v>
      </c>
      <c r="K12" s="31" t="str">
        <f t="shared" si="16"/>
        <v>893EPSS05</v>
      </c>
      <c r="L12" s="31" t="str">
        <f t="shared" si="17"/>
        <v>893EPSS08</v>
      </c>
      <c r="M12" s="31" t="str">
        <f t="shared" si="18"/>
        <v>893EPSS18</v>
      </c>
      <c r="N12" s="31" t="str">
        <f t="shared" si="19"/>
        <v>893EPSS42</v>
      </c>
      <c r="O12" s="31" t="str">
        <f t="shared" si="20"/>
        <v>893CCF055</v>
      </c>
      <c r="P12" s="31" t="str">
        <f t="shared" si="21"/>
        <v>893ESS062</v>
      </c>
      <c r="Q12" s="31" t="str">
        <f t="shared" si="22"/>
        <v>893EPSS33</v>
      </c>
      <c r="R12" s="31" t="str">
        <f t="shared" si="23"/>
        <v>893ESS207</v>
      </c>
      <c r="S12" s="31" t="str">
        <f t="shared" si="24"/>
        <v>893EPSI04</v>
      </c>
      <c r="T12" s="31" t="str">
        <f t="shared" si="25"/>
        <v>893EPSS44</v>
      </c>
      <c r="U12" s="31" t="str">
        <f t="shared" si="38"/>
        <v>893CCF023</v>
      </c>
      <c r="V12" s="844" t="str">
        <f t="shared" si="39"/>
        <v>893CCF102</v>
      </c>
      <c r="W12" s="606" t="s">
        <v>306</v>
      </c>
      <c r="X12" s="845" t="s">
        <v>674</v>
      </c>
      <c r="Y12" s="38">
        <v>893</v>
      </c>
      <c r="Z12" s="685">
        <f t="shared" si="26"/>
        <v>9858</v>
      </c>
      <c r="AA12" s="686">
        <f t="shared" si="27"/>
        <v>0</v>
      </c>
      <c r="AB12" s="686">
        <f t="shared" si="28"/>
        <v>0</v>
      </c>
      <c r="AC12" s="686">
        <f t="shared" si="29"/>
        <v>226</v>
      </c>
      <c r="AD12" s="424">
        <f t="shared" si="30"/>
        <v>2</v>
      </c>
      <c r="AE12" s="686">
        <f t="shared" si="30"/>
        <v>0</v>
      </c>
      <c r="AF12" s="686">
        <f t="shared" si="30"/>
        <v>0</v>
      </c>
      <c r="AG12" s="686">
        <f t="shared" si="30"/>
        <v>0</v>
      </c>
      <c r="AH12" s="686">
        <f t="shared" si="30"/>
        <v>0</v>
      </c>
      <c r="AI12" s="686">
        <f t="shared" si="30"/>
        <v>0</v>
      </c>
      <c r="AJ12" s="686">
        <f t="shared" si="30"/>
        <v>0</v>
      </c>
      <c r="AK12" s="686">
        <f t="shared" si="30"/>
        <v>0</v>
      </c>
      <c r="AL12" s="424">
        <f t="shared" si="30"/>
        <v>0</v>
      </c>
      <c r="AM12" s="686">
        <f t="shared" si="30"/>
        <v>0</v>
      </c>
      <c r="AN12" s="686">
        <f t="shared" si="31"/>
        <v>0</v>
      </c>
      <c r="AO12" s="686">
        <f t="shared" si="31"/>
        <v>0</v>
      </c>
      <c r="AP12" s="686">
        <f t="shared" si="31"/>
        <v>0</v>
      </c>
      <c r="AQ12" s="686">
        <f t="shared" si="31"/>
        <v>0</v>
      </c>
      <c r="AR12" s="686">
        <f t="shared" si="31"/>
        <v>0</v>
      </c>
      <c r="AS12" s="686">
        <f t="shared" si="31"/>
        <v>0</v>
      </c>
      <c r="AT12" s="686">
        <f t="shared" si="31"/>
        <v>0</v>
      </c>
      <c r="AU12" s="690">
        <f t="shared" si="32"/>
        <v>10086</v>
      </c>
      <c r="AV12" s="31" t="str">
        <f t="shared" si="40"/>
        <v>579EPSS37</v>
      </c>
      <c r="AW12" s="799" t="s">
        <v>677</v>
      </c>
      <c r="AX12" s="799">
        <v>579</v>
      </c>
      <c r="AY12" s="799" t="s">
        <v>537</v>
      </c>
      <c r="AZ12" s="800">
        <v>2732</v>
      </c>
    </row>
    <row r="13" spans="1:52" ht="15.75">
      <c r="B13" s="31" t="str">
        <f t="shared" si="33"/>
        <v>EPSS40</v>
      </c>
      <c r="C13" s="31" t="str">
        <f t="shared" si="34"/>
        <v>ESS024</v>
      </c>
      <c r="D13" s="31" t="str">
        <f t="shared" si="35"/>
        <v>EPSS10</v>
      </c>
      <c r="E13" s="31" t="str">
        <f t="shared" si="36"/>
        <v>EPSS37</v>
      </c>
      <c r="F13" s="31" t="str">
        <f t="shared" si="37"/>
        <v>EPSS41</v>
      </c>
      <c r="G13" s="31" t="str">
        <f t="shared" si="12"/>
        <v>EPSS16</v>
      </c>
      <c r="H13" s="31" t="str">
        <f t="shared" si="13"/>
        <v>EPSS02</v>
      </c>
      <c r="I13" s="31" t="str">
        <f t="shared" si="14"/>
        <v>ESS091</v>
      </c>
      <c r="J13" s="31" t="str">
        <f t="shared" si="15"/>
        <v>EPSI03</v>
      </c>
      <c r="K13" s="31" t="str">
        <f t="shared" si="16"/>
        <v>EPSS05</v>
      </c>
      <c r="L13" s="31" t="str">
        <f t="shared" si="17"/>
        <v>EPSS08</v>
      </c>
      <c r="M13" s="31" t="str">
        <f t="shared" si="18"/>
        <v>EPSS18</v>
      </c>
      <c r="N13" s="31" t="str">
        <f t="shared" si="19"/>
        <v>EPSS42</v>
      </c>
      <c r="O13" s="31" t="str">
        <f t="shared" si="20"/>
        <v>CCF055</v>
      </c>
      <c r="P13" s="31" t="str">
        <f t="shared" si="21"/>
        <v>ESS062</v>
      </c>
      <c r="Q13" s="31" t="str">
        <f t="shared" si="22"/>
        <v>EPSS33</v>
      </c>
      <c r="R13" s="31" t="str">
        <f t="shared" si="23"/>
        <v>ESS207</v>
      </c>
      <c r="S13" s="31" t="str">
        <f t="shared" si="24"/>
        <v>EPSI04</v>
      </c>
      <c r="T13" s="31" t="str">
        <f t="shared" si="25"/>
        <v>EPSS44</v>
      </c>
      <c r="U13" s="31" t="str">
        <f t="shared" si="38"/>
        <v>CCF023</v>
      </c>
      <c r="V13" s="844" t="str">
        <f t="shared" si="39"/>
        <v>CCF102</v>
      </c>
      <c r="W13" s="695" t="s">
        <v>678</v>
      </c>
      <c r="X13" s="142"/>
      <c r="Y13" s="39"/>
      <c r="Z13" s="696">
        <f t="shared" ref="Z13:AM13" si="41">SUM(Z14:Z19)</f>
        <v>40815</v>
      </c>
      <c r="AA13" s="697">
        <f t="shared" si="41"/>
        <v>161919</v>
      </c>
      <c r="AB13" s="697">
        <f t="shared" si="41"/>
        <v>0</v>
      </c>
      <c r="AC13" s="697">
        <f>SUM(AC14:AC19)</f>
        <v>4238</v>
      </c>
      <c r="AD13" s="37">
        <f>SUM(AD14:AD19)</f>
        <v>6</v>
      </c>
      <c r="AE13" s="697">
        <f t="shared" si="41"/>
        <v>1853</v>
      </c>
      <c r="AF13" s="697">
        <f t="shared" si="41"/>
        <v>2</v>
      </c>
      <c r="AG13" s="697">
        <f t="shared" si="41"/>
        <v>0</v>
      </c>
      <c r="AH13" s="697">
        <f t="shared" si="41"/>
        <v>10272</v>
      </c>
      <c r="AI13" s="697">
        <f t="shared" si="41"/>
        <v>0</v>
      </c>
      <c r="AJ13" s="697">
        <f t="shared" si="41"/>
        <v>0</v>
      </c>
      <c r="AK13" s="697">
        <f t="shared" si="41"/>
        <v>0</v>
      </c>
      <c r="AL13" s="37">
        <f t="shared" ref="AL13" si="42">SUM(AL14:AL19)</f>
        <v>1</v>
      </c>
      <c r="AM13" s="697">
        <f t="shared" si="41"/>
        <v>2</v>
      </c>
      <c r="AN13" s="697">
        <f>SUM(AN14:AN19)</f>
        <v>0</v>
      </c>
      <c r="AO13" s="697">
        <f>SUM(AO14:AO19)</f>
        <v>0</v>
      </c>
      <c r="AP13" s="697">
        <f>SUM(AP14:AP19)</f>
        <v>0</v>
      </c>
      <c r="AQ13" s="697">
        <f>SUM(AQ14:AQ19)</f>
        <v>0</v>
      </c>
      <c r="AR13" s="697">
        <f t="shared" ref="AR13:AT13" si="43">SUM(AR14:AR19)</f>
        <v>0</v>
      </c>
      <c r="AS13" s="697">
        <f t="shared" ref="AS13" si="44">SUM(AS14:AS19)</f>
        <v>0</v>
      </c>
      <c r="AT13" s="697">
        <f t="shared" si="43"/>
        <v>1</v>
      </c>
      <c r="AU13" s="698">
        <f>SUM(AU14:AU19)</f>
        <v>219109</v>
      </c>
      <c r="AV13" s="31" t="str">
        <f t="shared" si="40"/>
        <v>579EPSS40</v>
      </c>
      <c r="AW13" s="799" t="s">
        <v>677</v>
      </c>
      <c r="AX13" s="799">
        <v>579</v>
      </c>
      <c r="AY13" s="799" t="s">
        <v>531</v>
      </c>
      <c r="AZ13" s="800">
        <v>18809</v>
      </c>
    </row>
    <row r="14" spans="1:52">
      <c r="B14" s="31" t="str">
        <f t="shared" si="33"/>
        <v>120EPSS40</v>
      </c>
      <c r="C14" s="31" t="str">
        <f t="shared" si="34"/>
        <v>120ESS024</v>
      </c>
      <c r="D14" s="31" t="str">
        <f t="shared" si="35"/>
        <v>120EPSS10</v>
      </c>
      <c r="E14" s="31" t="str">
        <f t="shared" si="36"/>
        <v>120EPSS37</v>
      </c>
      <c r="F14" s="31" t="str">
        <f t="shared" si="37"/>
        <v>120EPSS41</v>
      </c>
      <c r="G14" s="31" t="str">
        <f t="shared" si="12"/>
        <v>120EPSS16</v>
      </c>
      <c r="H14" s="31" t="str">
        <f t="shared" si="13"/>
        <v>120EPSS02</v>
      </c>
      <c r="I14" s="31" t="str">
        <f t="shared" si="14"/>
        <v>120ESS091</v>
      </c>
      <c r="J14" s="31" t="str">
        <f t="shared" si="15"/>
        <v>120EPSI03</v>
      </c>
      <c r="K14" s="31" t="str">
        <f t="shared" si="16"/>
        <v>120EPSS05</v>
      </c>
      <c r="L14" s="31" t="str">
        <f t="shared" si="17"/>
        <v>120EPSS08</v>
      </c>
      <c r="M14" s="31" t="str">
        <f t="shared" si="18"/>
        <v>120EPSS18</v>
      </c>
      <c r="N14" s="31" t="str">
        <f t="shared" si="19"/>
        <v>120EPSS42</v>
      </c>
      <c r="O14" s="31" t="str">
        <f t="shared" si="20"/>
        <v>120CCF055</v>
      </c>
      <c r="P14" s="31" t="str">
        <f t="shared" si="21"/>
        <v>120ESS062</v>
      </c>
      <c r="Q14" s="31" t="str">
        <f t="shared" si="22"/>
        <v>120EPSS33</v>
      </c>
      <c r="R14" s="31" t="str">
        <f t="shared" si="23"/>
        <v>120ESS207</v>
      </c>
      <c r="S14" s="31" t="str">
        <f t="shared" si="24"/>
        <v>120EPSI04</v>
      </c>
      <c r="T14" s="31" t="str">
        <f t="shared" si="25"/>
        <v>120EPSS44</v>
      </c>
      <c r="U14" s="31" t="str">
        <f t="shared" si="38"/>
        <v>120CCF023</v>
      </c>
      <c r="V14" s="844" t="str">
        <f t="shared" si="39"/>
        <v>120CCF102</v>
      </c>
      <c r="W14" s="606" t="s">
        <v>310</v>
      </c>
      <c r="X14" s="845" t="s">
        <v>679</v>
      </c>
      <c r="Y14" s="38">
        <v>120</v>
      </c>
      <c r="Z14" s="685">
        <f t="shared" ref="Z14:Z19" si="45">IFERROR(VLOOKUP(B14,$AV$7:$AZ$929,5,0),0)</f>
        <v>153</v>
      </c>
      <c r="AA14" s="686">
        <f t="shared" ref="AA14:AA19" si="46">IFERROR(VLOOKUP(C14,$AV$7:$AZ$929,5,0),0)+AL14</f>
        <v>20278</v>
      </c>
      <c r="AB14" s="686">
        <f t="shared" ref="AB14:AB19" si="47">IFERROR(VLOOKUP(D14,$AV$7:$AZ$929,5,0),0)</f>
        <v>0</v>
      </c>
      <c r="AC14" s="686">
        <f t="shared" ref="AC14:AC19" si="48">VLOOKUP(E14,$AV$7:$AZ$699,5,0)+AD14</f>
        <v>118</v>
      </c>
      <c r="AD14" s="424">
        <f t="shared" ref="AD14:AM19" si="49">IFERROR(VLOOKUP(F14,$AV$7:$AZ$929,5,0),0)</f>
        <v>1</v>
      </c>
      <c r="AE14" s="686">
        <f t="shared" si="49"/>
        <v>0</v>
      </c>
      <c r="AF14" s="686">
        <f t="shared" si="49"/>
        <v>0</v>
      </c>
      <c r="AG14" s="686">
        <f t="shared" si="49"/>
        <v>0</v>
      </c>
      <c r="AH14" s="686">
        <f t="shared" si="49"/>
        <v>2584</v>
      </c>
      <c r="AI14" s="686">
        <f t="shared" si="49"/>
        <v>0</v>
      </c>
      <c r="AJ14" s="686">
        <f t="shared" si="49"/>
        <v>0</v>
      </c>
      <c r="AK14" s="686">
        <f t="shared" si="49"/>
        <v>0</v>
      </c>
      <c r="AL14" s="424">
        <f t="shared" si="49"/>
        <v>0</v>
      </c>
      <c r="AM14" s="686">
        <f t="shared" si="49"/>
        <v>0</v>
      </c>
      <c r="AN14" s="686">
        <f t="shared" ref="AN14:AT19" si="50">IFERROR(VLOOKUP(P14,$AV$7:$AZ$929,5,0),0)</f>
        <v>0</v>
      </c>
      <c r="AO14" s="686">
        <f t="shared" si="50"/>
        <v>0</v>
      </c>
      <c r="AP14" s="686">
        <f t="shared" si="50"/>
        <v>0</v>
      </c>
      <c r="AQ14" s="686">
        <f t="shared" si="50"/>
        <v>0</v>
      </c>
      <c r="AR14" s="686">
        <f t="shared" si="50"/>
        <v>0</v>
      </c>
      <c r="AS14" s="686">
        <f t="shared" si="50"/>
        <v>0</v>
      </c>
      <c r="AT14" s="686">
        <f t="shared" si="50"/>
        <v>0</v>
      </c>
      <c r="AU14" s="690">
        <f t="shared" ref="AU14:AU19" si="51">SUM(Z14:AT14)</f>
        <v>23134</v>
      </c>
      <c r="AV14" s="31" t="str">
        <f t="shared" si="40"/>
        <v>579EPSS41</v>
      </c>
      <c r="AW14" s="799" t="s">
        <v>677</v>
      </c>
      <c r="AX14" s="799">
        <v>579</v>
      </c>
      <c r="AY14" s="799" t="s">
        <v>623</v>
      </c>
      <c r="AZ14" s="800">
        <v>2785</v>
      </c>
    </row>
    <row r="15" spans="1:52">
      <c r="B15" s="31" t="str">
        <f t="shared" si="33"/>
        <v>154EPSS40</v>
      </c>
      <c r="C15" s="31" t="str">
        <f t="shared" si="34"/>
        <v>154ESS024</v>
      </c>
      <c r="D15" s="31" t="str">
        <f t="shared" si="35"/>
        <v>154EPSS10</v>
      </c>
      <c r="E15" s="31" t="str">
        <f t="shared" si="36"/>
        <v>154EPSS37</v>
      </c>
      <c r="F15" s="31" t="str">
        <f t="shared" si="37"/>
        <v>154EPSS41</v>
      </c>
      <c r="G15" s="31" t="str">
        <f t="shared" si="12"/>
        <v>154EPSS16</v>
      </c>
      <c r="H15" s="31" t="str">
        <f t="shared" si="13"/>
        <v>154EPSS02</v>
      </c>
      <c r="I15" s="31" t="str">
        <f t="shared" si="14"/>
        <v>154ESS091</v>
      </c>
      <c r="J15" s="31" t="str">
        <f t="shared" si="15"/>
        <v>154EPSI03</v>
      </c>
      <c r="K15" s="31" t="str">
        <f t="shared" si="16"/>
        <v>154EPSS05</v>
      </c>
      <c r="L15" s="31" t="str">
        <f t="shared" si="17"/>
        <v>154EPSS08</v>
      </c>
      <c r="M15" s="31" t="str">
        <f t="shared" si="18"/>
        <v>154EPSS18</v>
      </c>
      <c r="N15" s="31" t="str">
        <f t="shared" si="19"/>
        <v>154EPSS42</v>
      </c>
      <c r="O15" s="31" t="str">
        <f t="shared" si="20"/>
        <v>154CCF055</v>
      </c>
      <c r="P15" s="31" t="str">
        <f t="shared" si="21"/>
        <v>154ESS062</v>
      </c>
      <c r="Q15" s="31" t="str">
        <f t="shared" si="22"/>
        <v>154EPSS33</v>
      </c>
      <c r="R15" s="31" t="str">
        <f t="shared" si="23"/>
        <v>154ESS207</v>
      </c>
      <c r="S15" s="31" t="str">
        <f t="shared" si="24"/>
        <v>154EPSI04</v>
      </c>
      <c r="T15" s="31" t="str">
        <f t="shared" si="25"/>
        <v>154EPSS44</v>
      </c>
      <c r="U15" s="31" t="str">
        <f t="shared" si="38"/>
        <v>154CCF023</v>
      </c>
      <c r="V15" s="844" t="str">
        <f t="shared" si="39"/>
        <v>154CCF102</v>
      </c>
      <c r="W15" s="606" t="s">
        <v>312</v>
      </c>
      <c r="X15" s="845" t="s">
        <v>679</v>
      </c>
      <c r="Y15" s="38">
        <v>154</v>
      </c>
      <c r="Z15" s="685">
        <f t="shared" si="45"/>
        <v>26344</v>
      </c>
      <c r="AA15" s="686">
        <f t="shared" si="46"/>
        <v>40668</v>
      </c>
      <c r="AB15" s="686">
        <f t="shared" si="47"/>
        <v>0</v>
      </c>
      <c r="AC15" s="686">
        <f t="shared" si="48"/>
        <v>2758</v>
      </c>
      <c r="AD15" s="424">
        <f t="shared" si="49"/>
        <v>3</v>
      </c>
      <c r="AE15" s="686">
        <f t="shared" si="49"/>
        <v>1853</v>
      </c>
      <c r="AF15" s="686">
        <f t="shared" si="49"/>
        <v>0</v>
      </c>
      <c r="AG15" s="686">
        <f t="shared" si="49"/>
        <v>0</v>
      </c>
      <c r="AH15" s="686">
        <f t="shared" si="49"/>
        <v>2993</v>
      </c>
      <c r="AI15" s="686">
        <f t="shared" si="49"/>
        <v>0</v>
      </c>
      <c r="AJ15" s="686">
        <f t="shared" si="49"/>
        <v>0</v>
      </c>
      <c r="AK15" s="686">
        <f t="shared" si="49"/>
        <v>0</v>
      </c>
      <c r="AL15" s="424">
        <f t="shared" si="49"/>
        <v>1</v>
      </c>
      <c r="AM15" s="686">
        <f t="shared" si="49"/>
        <v>1</v>
      </c>
      <c r="AN15" s="686">
        <f t="shared" si="50"/>
        <v>0</v>
      </c>
      <c r="AO15" s="686">
        <f t="shared" si="50"/>
        <v>0</v>
      </c>
      <c r="AP15" s="686">
        <f t="shared" si="50"/>
        <v>0</v>
      </c>
      <c r="AQ15" s="686">
        <f t="shared" si="50"/>
        <v>0</v>
      </c>
      <c r="AR15" s="686">
        <f t="shared" si="50"/>
        <v>0</v>
      </c>
      <c r="AS15" s="686">
        <f t="shared" si="50"/>
        <v>0</v>
      </c>
      <c r="AT15" s="686">
        <f t="shared" si="50"/>
        <v>0</v>
      </c>
      <c r="AU15" s="690">
        <f t="shared" si="51"/>
        <v>74621</v>
      </c>
      <c r="AV15" s="31" t="str">
        <f t="shared" si="40"/>
        <v>579EPSS44</v>
      </c>
      <c r="AW15" s="799" t="s">
        <v>677</v>
      </c>
      <c r="AX15" s="799">
        <v>579</v>
      </c>
      <c r="AY15" s="799" t="s">
        <v>567</v>
      </c>
      <c r="AZ15" s="800">
        <v>1</v>
      </c>
    </row>
    <row r="16" spans="1:52">
      <c r="B16" s="31" t="str">
        <f t="shared" si="33"/>
        <v>250EPSS40</v>
      </c>
      <c r="C16" s="31" t="str">
        <f t="shared" si="34"/>
        <v>250ESS024</v>
      </c>
      <c r="D16" s="31" t="str">
        <f t="shared" si="35"/>
        <v>250EPSS10</v>
      </c>
      <c r="E16" s="31" t="str">
        <f t="shared" si="36"/>
        <v>250EPSS37</v>
      </c>
      <c r="F16" s="31" t="str">
        <f t="shared" si="37"/>
        <v>250EPSS41</v>
      </c>
      <c r="G16" s="31" t="str">
        <f t="shared" si="12"/>
        <v>250EPSS16</v>
      </c>
      <c r="H16" s="31" t="str">
        <f t="shared" si="13"/>
        <v>250EPSS02</v>
      </c>
      <c r="I16" s="31" t="str">
        <f t="shared" si="14"/>
        <v>250ESS091</v>
      </c>
      <c r="J16" s="31" t="str">
        <f t="shared" si="15"/>
        <v>250EPSI03</v>
      </c>
      <c r="K16" s="31" t="str">
        <f t="shared" si="16"/>
        <v>250EPSS05</v>
      </c>
      <c r="L16" s="31" t="str">
        <f t="shared" si="17"/>
        <v>250EPSS08</v>
      </c>
      <c r="M16" s="31" t="str">
        <f t="shared" si="18"/>
        <v>250EPSS18</v>
      </c>
      <c r="N16" s="31" t="str">
        <f t="shared" si="19"/>
        <v>250EPSS42</v>
      </c>
      <c r="O16" s="31" t="str">
        <f t="shared" si="20"/>
        <v>250CCF055</v>
      </c>
      <c r="P16" s="31" t="str">
        <f t="shared" si="21"/>
        <v>250ESS062</v>
      </c>
      <c r="Q16" s="31" t="str">
        <f t="shared" si="22"/>
        <v>250EPSS33</v>
      </c>
      <c r="R16" s="31" t="str">
        <f t="shared" si="23"/>
        <v>250ESS207</v>
      </c>
      <c r="S16" s="31" t="str">
        <f t="shared" si="24"/>
        <v>250EPSI04</v>
      </c>
      <c r="T16" s="31" t="str">
        <f t="shared" si="25"/>
        <v>250EPSS44</v>
      </c>
      <c r="U16" s="31" t="str">
        <f t="shared" si="38"/>
        <v>250CCF023</v>
      </c>
      <c r="V16" s="844" t="str">
        <f t="shared" si="39"/>
        <v>250CCF102</v>
      </c>
      <c r="W16" s="606" t="s">
        <v>314</v>
      </c>
      <c r="X16" s="845" t="s">
        <v>679</v>
      </c>
      <c r="Y16" s="38">
        <v>250</v>
      </c>
      <c r="Z16" s="685">
        <f t="shared" si="45"/>
        <v>3785</v>
      </c>
      <c r="AA16" s="686">
        <f t="shared" si="46"/>
        <v>39783</v>
      </c>
      <c r="AB16" s="686">
        <f t="shared" si="47"/>
        <v>0</v>
      </c>
      <c r="AC16" s="686">
        <f t="shared" si="48"/>
        <v>696</v>
      </c>
      <c r="AD16" s="424">
        <f t="shared" si="49"/>
        <v>0</v>
      </c>
      <c r="AE16" s="686">
        <f t="shared" si="49"/>
        <v>0</v>
      </c>
      <c r="AF16" s="686">
        <f t="shared" si="49"/>
        <v>1</v>
      </c>
      <c r="AG16" s="686">
        <f t="shared" si="49"/>
        <v>0</v>
      </c>
      <c r="AH16" s="686">
        <f t="shared" si="49"/>
        <v>1951</v>
      </c>
      <c r="AI16" s="686">
        <f t="shared" si="49"/>
        <v>0</v>
      </c>
      <c r="AJ16" s="686">
        <f t="shared" si="49"/>
        <v>0</v>
      </c>
      <c r="AK16" s="686">
        <f t="shared" si="49"/>
        <v>0</v>
      </c>
      <c r="AL16" s="424">
        <f t="shared" si="49"/>
        <v>0</v>
      </c>
      <c r="AM16" s="686">
        <f t="shared" si="49"/>
        <v>0</v>
      </c>
      <c r="AN16" s="686">
        <f t="shared" si="50"/>
        <v>0</v>
      </c>
      <c r="AO16" s="686">
        <f t="shared" si="50"/>
        <v>0</v>
      </c>
      <c r="AP16" s="686">
        <f t="shared" si="50"/>
        <v>0</v>
      </c>
      <c r="AQ16" s="686">
        <f t="shared" si="50"/>
        <v>0</v>
      </c>
      <c r="AR16" s="686">
        <f t="shared" si="50"/>
        <v>0</v>
      </c>
      <c r="AS16" s="686">
        <f t="shared" si="50"/>
        <v>0</v>
      </c>
      <c r="AT16" s="686">
        <f t="shared" si="50"/>
        <v>1</v>
      </c>
      <c r="AU16" s="690">
        <f t="shared" si="51"/>
        <v>46217</v>
      </c>
      <c r="AV16" s="31" t="str">
        <f t="shared" si="40"/>
        <v>579ESS024</v>
      </c>
      <c r="AW16" s="799" t="s">
        <v>677</v>
      </c>
      <c r="AX16" s="799">
        <v>579</v>
      </c>
      <c r="AY16" s="799" t="s">
        <v>534</v>
      </c>
      <c r="AZ16" s="800">
        <v>1801</v>
      </c>
    </row>
    <row r="17" spans="2:52">
      <c r="B17" s="31" t="str">
        <f t="shared" si="33"/>
        <v>495EPSS40</v>
      </c>
      <c r="C17" s="31" t="str">
        <f t="shared" si="34"/>
        <v>495ESS024</v>
      </c>
      <c r="D17" s="31" t="str">
        <f t="shared" si="35"/>
        <v>495EPSS10</v>
      </c>
      <c r="E17" s="31" t="str">
        <f t="shared" si="36"/>
        <v>495EPSS37</v>
      </c>
      <c r="F17" s="31" t="str">
        <f t="shared" si="37"/>
        <v>495EPSS41</v>
      </c>
      <c r="G17" s="31" t="str">
        <f t="shared" si="12"/>
        <v>495EPSS16</v>
      </c>
      <c r="H17" s="31" t="str">
        <f t="shared" si="13"/>
        <v>495EPSS02</v>
      </c>
      <c r="I17" s="31" t="str">
        <f t="shared" si="14"/>
        <v>495ESS091</v>
      </c>
      <c r="J17" s="31" t="str">
        <f t="shared" si="15"/>
        <v>495EPSI03</v>
      </c>
      <c r="K17" s="31" t="str">
        <f t="shared" si="16"/>
        <v>495EPSS05</v>
      </c>
      <c r="L17" s="31" t="str">
        <f t="shared" si="17"/>
        <v>495EPSS08</v>
      </c>
      <c r="M17" s="31" t="str">
        <f t="shared" si="18"/>
        <v>495EPSS18</v>
      </c>
      <c r="N17" s="31" t="str">
        <f t="shared" si="19"/>
        <v>495EPSS42</v>
      </c>
      <c r="O17" s="31" t="str">
        <f t="shared" si="20"/>
        <v>495CCF055</v>
      </c>
      <c r="P17" s="31" t="str">
        <f t="shared" si="21"/>
        <v>495ESS062</v>
      </c>
      <c r="Q17" s="31" t="str">
        <f t="shared" si="22"/>
        <v>495EPSS33</v>
      </c>
      <c r="R17" s="31" t="str">
        <f t="shared" si="23"/>
        <v>495ESS207</v>
      </c>
      <c r="S17" s="31" t="str">
        <f t="shared" si="24"/>
        <v>495EPSI04</v>
      </c>
      <c r="T17" s="31" t="str">
        <f t="shared" si="25"/>
        <v>495EPSS44</v>
      </c>
      <c r="U17" s="31" t="str">
        <f t="shared" si="38"/>
        <v>495CCF023</v>
      </c>
      <c r="V17" s="844" t="str">
        <f t="shared" si="39"/>
        <v>495CCF102</v>
      </c>
      <c r="W17" s="606" t="s">
        <v>316</v>
      </c>
      <c r="X17" s="845" t="s">
        <v>679</v>
      </c>
      <c r="Y17" s="38">
        <v>495</v>
      </c>
      <c r="Z17" s="685">
        <f t="shared" si="45"/>
        <v>0</v>
      </c>
      <c r="AA17" s="686">
        <f t="shared" si="46"/>
        <v>24470</v>
      </c>
      <c r="AB17" s="686">
        <f t="shared" si="47"/>
        <v>0</v>
      </c>
      <c r="AC17" s="686">
        <f t="shared" si="48"/>
        <v>184</v>
      </c>
      <c r="AD17" s="424">
        <f t="shared" si="49"/>
        <v>1</v>
      </c>
      <c r="AE17" s="686">
        <f t="shared" si="49"/>
        <v>0</v>
      </c>
      <c r="AF17" s="686">
        <f t="shared" si="49"/>
        <v>1</v>
      </c>
      <c r="AG17" s="686">
        <f t="shared" si="49"/>
        <v>0</v>
      </c>
      <c r="AH17" s="686">
        <f t="shared" si="49"/>
        <v>0</v>
      </c>
      <c r="AI17" s="686">
        <f t="shared" si="49"/>
        <v>0</v>
      </c>
      <c r="AJ17" s="686">
        <f t="shared" si="49"/>
        <v>0</v>
      </c>
      <c r="AK17" s="686">
        <f t="shared" si="49"/>
        <v>0</v>
      </c>
      <c r="AL17" s="424">
        <f t="shared" si="49"/>
        <v>0</v>
      </c>
      <c r="AM17" s="686">
        <f t="shared" si="49"/>
        <v>1</v>
      </c>
      <c r="AN17" s="686">
        <f t="shared" si="50"/>
        <v>0</v>
      </c>
      <c r="AO17" s="686">
        <f t="shared" si="50"/>
        <v>0</v>
      </c>
      <c r="AP17" s="686">
        <f t="shared" si="50"/>
        <v>0</v>
      </c>
      <c r="AQ17" s="686">
        <f t="shared" si="50"/>
        <v>0</v>
      </c>
      <c r="AR17" s="686">
        <f t="shared" si="50"/>
        <v>0</v>
      </c>
      <c r="AS17" s="686">
        <f t="shared" si="50"/>
        <v>0</v>
      </c>
      <c r="AT17" s="686">
        <f t="shared" si="50"/>
        <v>0</v>
      </c>
      <c r="AU17" s="690">
        <f t="shared" si="51"/>
        <v>24657</v>
      </c>
      <c r="AV17" s="31" t="str">
        <f t="shared" si="40"/>
        <v>585EPSS37</v>
      </c>
      <c r="AW17" s="799" t="s">
        <v>677</v>
      </c>
      <c r="AX17" s="799">
        <v>585</v>
      </c>
      <c r="AY17" s="799" t="s">
        <v>537</v>
      </c>
      <c r="AZ17" s="800">
        <v>718</v>
      </c>
    </row>
    <row r="18" spans="2:52">
      <c r="B18" s="31" t="str">
        <f t="shared" si="33"/>
        <v>790EPSS40</v>
      </c>
      <c r="C18" s="31" t="str">
        <f t="shared" si="34"/>
        <v>790ESS024</v>
      </c>
      <c r="D18" s="31" t="str">
        <f t="shared" si="35"/>
        <v>790EPSS10</v>
      </c>
      <c r="E18" s="31" t="str">
        <f t="shared" si="36"/>
        <v>790EPSS37</v>
      </c>
      <c r="F18" s="31" t="str">
        <f t="shared" si="37"/>
        <v>790EPSS41</v>
      </c>
      <c r="G18" s="31" t="str">
        <f t="shared" si="12"/>
        <v>790EPSS16</v>
      </c>
      <c r="H18" s="31" t="str">
        <f t="shared" si="13"/>
        <v>790EPSS02</v>
      </c>
      <c r="I18" s="31" t="str">
        <f t="shared" si="14"/>
        <v>790ESS091</v>
      </c>
      <c r="J18" s="31" t="str">
        <f t="shared" si="15"/>
        <v>790EPSI03</v>
      </c>
      <c r="K18" s="31" t="str">
        <f t="shared" si="16"/>
        <v>790EPSS05</v>
      </c>
      <c r="L18" s="31" t="str">
        <f t="shared" si="17"/>
        <v>790EPSS08</v>
      </c>
      <c r="M18" s="31" t="str">
        <f t="shared" si="18"/>
        <v>790EPSS18</v>
      </c>
      <c r="N18" s="31" t="str">
        <f t="shared" si="19"/>
        <v>790EPSS42</v>
      </c>
      <c r="O18" s="31" t="str">
        <f t="shared" si="20"/>
        <v>790CCF055</v>
      </c>
      <c r="P18" s="31" t="str">
        <f t="shared" si="21"/>
        <v>790ESS062</v>
      </c>
      <c r="Q18" s="31" t="str">
        <f t="shared" si="22"/>
        <v>790EPSS33</v>
      </c>
      <c r="R18" s="31" t="str">
        <f t="shared" si="23"/>
        <v>790ESS207</v>
      </c>
      <c r="S18" s="31" t="str">
        <f t="shared" si="24"/>
        <v>790EPSI04</v>
      </c>
      <c r="T18" s="31" t="str">
        <f t="shared" si="25"/>
        <v>790EPSS44</v>
      </c>
      <c r="U18" s="31" t="str">
        <f t="shared" si="38"/>
        <v>790CCF023</v>
      </c>
      <c r="V18" s="844" t="str">
        <f t="shared" si="39"/>
        <v>790CCF102</v>
      </c>
      <c r="W18" s="606" t="s">
        <v>318</v>
      </c>
      <c r="X18" s="845" t="s">
        <v>679</v>
      </c>
      <c r="Y18" s="38">
        <v>790</v>
      </c>
      <c r="Z18" s="685">
        <f t="shared" si="45"/>
        <v>6904</v>
      </c>
      <c r="AA18" s="686">
        <f t="shared" si="46"/>
        <v>20180</v>
      </c>
      <c r="AB18" s="686">
        <f t="shared" si="47"/>
        <v>0</v>
      </c>
      <c r="AC18" s="686">
        <f t="shared" si="48"/>
        <v>183</v>
      </c>
      <c r="AD18" s="424">
        <f t="shared" si="49"/>
        <v>1</v>
      </c>
      <c r="AE18" s="686">
        <f t="shared" si="49"/>
        <v>0</v>
      </c>
      <c r="AF18" s="686">
        <f t="shared" si="49"/>
        <v>0</v>
      </c>
      <c r="AG18" s="686">
        <f t="shared" si="49"/>
        <v>0</v>
      </c>
      <c r="AH18" s="686">
        <f t="shared" si="49"/>
        <v>0</v>
      </c>
      <c r="AI18" s="686">
        <f t="shared" si="49"/>
        <v>0</v>
      </c>
      <c r="AJ18" s="686">
        <f t="shared" si="49"/>
        <v>0</v>
      </c>
      <c r="AK18" s="686">
        <f t="shared" si="49"/>
        <v>0</v>
      </c>
      <c r="AL18" s="424">
        <f t="shared" si="49"/>
        <v>0</v>
      </c>
      <c r="AM18" s="686">
        <f t="shared" si="49"/>
        <v>0</v>
      </c>
      <c r="AN18" s="686">
        <f t="shared" si="50"/>
        <v>0</v>
      </c>
      <c r="AO18" s="686">
        <f t="shared" si="50"/>
        <v>0</v>
      </c>
      <c r="AP18" s="686">
        <f t="shared" si="50"/>
        <v>0</v>
      </c>
      <c r="AQ18" s="686">
        <f t="shared" si="50"/>
        <v>0</v>
      </c>
      <c r="AR18" s="686">
        <f t="shared" si="50"/>
        <v>0</v>
      </c>
      <c r="AS18" s="686">
        <f t="shared" si="50"/>
        <v>0</v>
      </c>
      <c r="AT18" s="686">
        <f t="shared" si="50"/>
        <v>0</v>
      </c>
      <c r="AU18" s="690">
        <f t="shared" si="51"/>
        <v>27268</v>
      </c>
      <c r="AV18" s="31" t="str">
        <f t="shared" si="40"/>
        <v>585EPSS40</v>
      </c>
      <c r="AW18" s="799" t="s">
        <v>677</v>
      </c>
      <c r="AX18" s="799">
        <v>585</v>
      </c>
      <c r="AY18" s="799" t="s">
        <v>531</v>
      </c>
      <c r="AZ18" s="800">
        <v>5219</v>
      </c>
    </row>
    <row r="19" spans="2:52">
      <c r="B19" s="31" t="str">
        <f t="shared" si="33"/>
        <v>895EPSS40</v>
      </c>
      <c r="C19" s="31" t="str">
        <f t="shared" si="34"/>
        <v>895ESS024</v>
      </c>
      <c r="D19" s="31" t="str">
        <f t="shared" si="35"/>
        <v>895EPSS10</v>
      </c>
      <c r="E19" s="31" t="str">
        <f t="shared" si="36"/>
        <v>895EPSS37</v>
      </c>
      <c r="F19" s="31" t="str">
        <f t="shared" si="37"/>
        <v>895EPSS41</v>
      </c>
      <c r="G19" s="31" t="str">
        <f t="shared" si="12"/>
        <v>895EPSS16</v>
      </c>
      <c r="H19" s="31" t="str">
        <f t="shared" si="13"/>
        <v>895EPSS02</v>
      </c>
      <c r="I19" s="31" t="str">
        <f t="shared" si="14"/>
        <v>895ESS091</v>
      </c>
      <c r="J19" s="31" t="str">
        <f t="shared" si="15"/>
        <v>895EPSI03</v>
      </c>
      <c r="K19" s="31" t="str">
        <f t="shared" si="16"/>
        <v>895EPSS05</v>
      </c>
      <c r="L19" s="31" t="str">
        <f t="shared" si="17"/>
        <v>895EPSS08</v>
      </c>
      <c r="M19" s="31" t="str">
        <f t="shared" si="18"/>
        <v>895EPSS18</v>
      </c>
      <c r="N19" s="31" t="str">
        <f t="shared" si="19"/>
        <v>895EPSS42</v>
      </c>
      <c r="O19" s="31" t="str">
        <f t="shared" si="20"/>
        <v>895CCF055</v>
      </c>
      <c r="P19" s="31" t="str">
        <f t="shared" si="21"/>
        <v>895ESS062</v>
      </c>
      <c r="Q19" s="31" t="str">
        <f t="shared" si="22"/>
        <v>895EPSS33</v>
      </c>
      <c r="R19" s="31" t="str">
        <f t="shared" si="23"/>
        <v>895ESS207</v>
      </c>
      <c r="S19" s="31" t="str">
        <f t="shared" si="24"/>
        <v>895EPSI04</v>
      </c>
      <c r="T19" s="31" t="str">
        <f t="shared" si="25"/>
        <v>895EPSS44</v>
      </c>
      <c r="U19" s="31" t="str">
        <f t="shared" si="38"/>
        <v>895CCF023</v>
      </c>
      <c r="V19" s="844" t="str">
        <f t="shared" si="39"/>
        <v>895CCF102</v>
      </c>
      <c r="W19" s="606" t="s">
        <v>320</v>
      </c>
      <c r="X19" s="845" t="s">
        <v>679</v>
      </c>
      <c r="Y19" s="38">
        <v>895</v>
      </c>
      <c r="Z19" s="685">
        <f t="shared" si="45"/>
        <v>3629</v>
      </c>
      <c r="AA19" s="686">
        <f t="shared" si="46"/>
        <v>16540</v>
      </c>
      <c r="AB19" s="686">
        <f t="shared" si="47"/>
        <v>0</v>
      </c>
      <c r="AC19" s="686">
        <f t="shared" si="48"/>
        <v>299</v>
      </c>
      <c r="AD19" s="424">
        <f t="shared" si="49"/>
        <v>0</v>
      </c>
      <c r="AE19" s="686">
        <f t="shared" si="49"/>
        <v>0</v>
      </c>
      <c r="AF19" s="686">
        <f t="shared" si="49"/>
        <v>0</v>
      </c>
      <c r="AG19" s="686">
        <f t="shared" si="49"/>
        <v>0</v>
      </c>
      <c r="AH19" s="686">
        <f t="shared" si="49"/>
        <v>2744</v>
      </c>
      <c r="AI19" s="686">
        <f t="shared" si="49"/>
        <v>0</v>
      </c>
      <c r="AJ19" s="686">
        <f t="shared" si="49"/>
        <v>0</v>
      </c>
      <c r="AK19" s="686">
        <f t="shared" si="49"/>
        <v>0</v>
      </c>
      <c r="AL19" s="424">
        <f t="shared" si="49"/>
        <v>0</v>
      </c>
      <c r="AM19" s="686">
        <f t="shared" si="49"/>
        <v>0</v>
      </c>
      <c r="AN19" s="686">
        <f t="shared" si="50"/>
        <v>0</v>
      </c>
      <c r="AO19" s="686">
        <f t="shared" si="50"/>
        <v>0</v>
      </c>
      <c r="AP19" s="686">
        <f t="shared" si="50"/>
        <v>0</v>
      </c>
      <c r="AQ19" s="686">
        <f t="shared" si="50"/>
        <v>0</v>
      </c>
      <c r="AR19" s="686">
        <f t="shared" si="50"/>
        <v>0</v>
      </c>
      <c r="AS19" s="686">
        <f t="shared" si="50"/>
        <v>0</v>
      </c>
      <c r="AT19" s="686">
        <f t="shared" si="50"/>
        <v>0</v>
      </c>
      <c r="AU19" s="690">
        <f t="shared" si="51"/>
        <v>23212</v>
      </c>
      <c r="AV19" s="31" t="str">
        <f t="shared" si="40"/>
        <v>585ESS091</v>
      </c>
      <c r="AW19" s="799" t="s">
        <v>677</v>
      </c>
      <c r="AX19" s="799">
        <v>585</v>
      </c>
      <c r="AY19" s="799" t="s">
        <v>549</v>
      </c>
      <c r="AZ19" s="800">
        <v>1266</v>
      </c>
    </row>
    <row r="20" spans="2:52" ht="15.75" customHeight="1">
      <c r="B20" s="31" t="str">
        <f t="shared" si="33"/>
        <v>EPSS40</v>
      </c>
      <c r="C20" s="31" t="str">
        <f t="shared" si="34"/>
        <v>ESS024</v>
      </c>
      <c r="D20" s="31" t="str">
        <f t="shared" si="35"/>
        <v>EPSS10</v>
      </c>
      <c r="E20" s="31" t="str">
        <f t="shared" si="36"/>
        <v>EPSS37</v>
      </c>
      <c r="F20" s="31" t="str">
        <f t="shared" si="37"/>
        <v>EPSS41</v>
      </c>
      <c r="G20" s="31" t="str">
        <f t="shared" si="12"/>
        <v>EPSS16</v>
      </c>
      <c r="H20" s="31" t="str">
        <f t="shared" si="13"/>
        <v>EPSS02</v>
      </c>
      <c r="I20" s="31" t="str">
        <f t="shared" si="14"/>
        <v>ESS091</v>
      </c>
      <c r="J20" s="31" t="str">
        <f t="shared" si="15"/>
        <v>EPSI03</v>
      </c>
      <c r="K20" s="31" t="str">
        <f t="shared" si="16"/>
        <v>EPSS05</v>
      </c>
      <c r="L20" s="31" t="str">
        <f t="shared" si="17"/>
        <v>EPSS08</v>
      </c>
      <c r="M20" s="31" t="str">
        <f t="shared" si="18"/>
        <v>EPSS18</v>
      </c>
      <c r="N20" s="31" t="str">
        <f t="shared" si="19"/>
        <v>EPSS42</v>
      </c>
      <c r="O20" s="31" t="str">
        <f t="shared" si="20"/>
        <v>CCF055</v>
      </c>
      <c r="P20" s="31" t="str">
        <f t="shared" si="21"/>
        <v>ESS062</v>
      </c>
      <c r="Q20" s="31" t="str">
        <f t="shared" si="22"/>
        <v>EPSS33</v>
      </c>
      <c r="R20" s="31" t="str">
        <f t="shared" si="23"/>
        <v>ESS207</v>
      </c>
      <c r="S20" s="31" t="str">
        <f t="shared" si="24"/>
        <v>EPSI04</v>
      </c>
      <c r="T20" s="31" t="str">
        <f t="shared" si="25"/>
        <v>EPSS44</v>
      </c>
      <c r="U20" s="31" t="str">
        <f t="shared" si="38"/>
        <v>CCF023</v>
      </c>
      <c r="V20" s="844" t="str">
        <f t="shared" si="39"/>
        <v>CCF102</v>
      </c>
      <c r="W20" s="695" t="s">
        <v>517</v>
      </c>
      <c r="X20" s="142"/>
      <c r="Y20" s="39"/>
      <c r="Z20" s="696">
        <f>SUM(Z21:Z31)</f>
        <v>229656</v>
      </c>
      <c r="AA20" s="697">
        <f t="shared" ref="AA20:AM20" si="52">SUM(AA21:AA31)</f>
        <v>17896</v>
      </c>
      <c r="AB20" s="697">
        <f t="shared" si="52"/>
        <v>22776</v>
      </c>
      <c r="AC20" s="697">
        <f t="shared" si="52"/>
        <v>64391</v>
      </c>
      <c r="AD20" s="37">
        <f>SUM(AD21:AD31)</f>
        <v>8486</v>
      </c>
      <c r="AE20" s="697">
        <f t="shared" si="52"/>
        <v>16834</v>
      </c>
      <c r="AF20" s="697">
        <f t="shared" si="52"/>
        <v>23</v>
      </c>
      <c r="AG20" s="697">
        <f t="shared" si="52"/>
        <v>0</v>
      </c>
      <c r="AH20" s="697">
        <f t="shared" si="52"/>
        <v>19912</v>
      </c>
      <c r="AI20" s="697">
        <f t="shared" si="52"/>
        <v>0</v>
      </c>
      <c r="AJ20" s="697">
        <f t="shared" si="52"/>
        <v>0</v>
      </c>
      <c r="AK20" s="697">
        <f t="shared" si="52"/>
        <v>0</v>
      </c>
      <c r="AL20" s="37">
        <f t="shared" ref="AL20" si="53">SUM(AL21:AL31)</f>
        <v>0</v>
      </c>
      <c r="AM20" s="697">
        <f t="shared" si="52"/>
        <v>0</v>
      </c>
      <c r="AN20" s="697">
        <f>SUM(AN21:AN31)</f>
        <v>0</v>
      </c>
      <c r="AO20" s="697">
        <f>SUM(AO21:AO31)</f>
        <v>0</v>
      </c>
      <c r="AP20" s="697">
        <f>SUM(AP21:AP31)</f>
        <v>0</v>
      </c>
      <c r="AQ20" s="697">
        <f>SUM(AQ21:AQ31)</f>
        <v>0</v>
      </c>
      <c r="AR20" s="697">
        <f t="shared" ref="AR20:AT20" si="54">SUM(AR21:AR31)</f>
        <v>0</v>
      </c>
      <c r="AS20" s="697">
        <f t="shared" ref="AS20" si="55">SUM(AS21:AS31)</f>
        <v>0</v>
      </c>
      <c r="AT20" s="697">
        <f t="shared" si="54"/>
        <v>1</v>
      </c>
      <c r="AU20" s="698">
        <f>SUM(AU21:AU31)</f>
        <v>379975</v>
      </c>
      <c r="AV20" s="31" t="str">
        <f t="shared" si="40"/>
        <v>591EPSS37</v>
      </c>
      <c r="AW20" s="799" t="s">
        <v>677</v>
      </c>
      <c r="AX20" s="799">
        <v>591</v>
      </c>
      <c r="AY20" s="799" t="s">
        <v>537</v>
      </c>
      <c r="AZ20" s="800">
        <v>802</v>
      </c>
    </row>
    <row r="21" spans="2:52">
      <c r="B21" s="31" t="str">
        <f t="shared" si="33"/>
        <v>45EPSS40</v>
      </c>
      <c r="C21" s="31" t="str">
        <f t="shared" si="34"/>
        <v>45ESS024</v>
      </c>
      <c r="D21" s="31" t="str">
        <f t="shared" si="35"/>
        <v>45EPSS10</v>
      </c>
      <c r="E21" s="31" t="str">
        <f t="shared" si="36"/>
        <v>45EPSS37</v>
      </c>
      <c r="F21" s="31" t="str">
        <f t="shared" si="37"/>
        <v>45EPSS41</v>
      </c>
      <c r="G21" s="31" t="str">
        <f t="shared" si="12"/>
        <v>45EPSS16</v>
      </c>
      <c r="H21" s="31" t="str">
        <f t="shared" si="13"/>
        <v>45EPSS02</v>
      </c>
      <c r="I21" s="31" t="str">
        <f t="shared" si="14"/>
        <v>45ESS091</v>
      </c>
      <c r="J21" s="31" t="str">
        <f t="shared" si="15"/>
        <v>45EPSI03</v>
      </c>
      <c r="K21" s="31" t="str">
        <f t="shared" si="16"/>
        <v>45EPSS05</v>
      </c>
      <c r="L21" s="31" t="str">
        <f t="shared" si="17"/>
        <v>45EPSS08</v>
      </c>
      <c r="M21" s="31" t="str">
        <f t="shared" si="18"/>
        <v>45EPSS18</v>
      </c>
      <c r="N21" s="31" t="str">
        <f t="shared" si="19"/>
        <v>45EPSS42</v>
      </c>
      <c r="O21" s="31" t="str">
        <f t="shared" si="20"/>
        <v>45CCF055</v>
      </c>
      <c r="P21" s="31" t="str">
        <f t="shared" si="21"/>
        <v>45ESS062</v>
      </c>
      <c r="Q21" s="31" t="str">
        <f t="shared" si="22"/>
        <v>45EPSS33</v>
      </c>
      <c r="R21" s="31" t="str">
        <f t="shared" si="23"/>
        <v>45ESS207</v>
      </c>
      <c r="S21" s="31" t="str">
        <f t="shared" si="24"/>
        <v>45EPSI04</v>
      </c>
      <c r="T21" s="31" t="str">
        <f t="shared" si="25"/>
        <v>45EPSS44</v>
      </c>
      <c r="U21" s="31" t="str">
        <f t="shared" si="38"/>
        <v>45CCF023</v>
      </c>
      <c r="V21" s="844" t="str">
        <f t="shared" si="39"/>
        <v>45CCF102</v>
      </c>
      <c r="W21" s="606" t="s">
        <v>317</v>
      </c>
      <c r="X21" s="627" t="s">
        <v>680</v>
      </c>
      <c r="Y21" s="38">
        <v>45</v>
      </c>
      <c r="Z21" s="685">
        <f t="shared" ref="Z21:Z31" si="56">IFERROR(VLOOKUP(B21,$AV$7:$AZ$929,5,0),0)</f>
        <v>39168</v>
      </c>
      <c r="AA21" s="686">
        <f t="shared" ref="AA21:AA31" si="57">IFERROR(VLOOKUP(C21,$AV$7:$AZ$929,5,0),0)+AL21</f>
        <v>1020</v>
      </c>
      <c r="AB21" s="686">
        <f t="shared" ref="AB21:AB31" si="58">IFERROR(VLOOKUP(D21,$AV$7:$AZ$929,5,0),0)</f>
        <v>3003</v>
      </c>
      <c r="AC21" s="686">
        <f t="shared" ref="AC21:AC31" si="59">VLOOKUP(E21,$AV$7:$AZ$699,5,0)+AD21</f>
        <v>6296</v>
      </c>
      <c r="AD21" s="424">
        <f t="shared" ref="AD21:AD31" si="60">IFERROR(VLOOKUP(F21,$AV$7:$AZ$929,5,0),0)</f>
        <v>1852</v>
      </c>
      <c r="AE21" s="686">
        <f t="shared" ref="AE21:AE31" si="61">IFERROR(VLOOKUP(G21,$AV$7:$AZ$929,5,0),0)</f>
        <v>5613</v>
      </c>
      <c r="AF21" s="686">
        <f t="shared" ref="AF21:AF31" si="62">IFERROR(VLOOKUP(H21,$AV$7:$AZ$929,5,0),0)</f>
        <v>20</v>
      </c>
      <c r="AG21" s="686">
        <f t="shared" ref="AG21:AG31" si="63">IFERROR(VLOOKUP(I21,$AV$7:$AZ$929,5,0),0)</f>
        <v>0</v>
      </c>
      <c r="AH21" s="686">
        <f t="shared" ref="AH21:AH31" si="64">IFERROR(VLOOKUP(J21,$AV$7:$AZ$929,5,0),0)</f>
        <v>1113</v>
      </c>
      <c r="AI21" s="686">
        <f t="shared" ref="AI21:AI31" si="65">IFERROR(VLOOKUP(K21,$AV$7:$AZ$929,5,0),0)</f>
        <v>0</v>
      </c>
      <c r="AJ21" s="686">
        <f t="shared" ref="AJ21:AJ31" si="66">IFERROR(VLOOKUP(L21,$AV$7:$AZ$929,5,0),0)</f>
        <v>0</v>
      </c>
      <c r="AK21" s="686">
        <f t="shared" ref="AK21:AK31" si="67">IFERROR(VLOOKUP(M21,$AV$7:$AZ$929,5,0),0)</f>
        <v>0</v>
      </c>
      <c r="AL21" s="424">
        <f t="shared" ref="AL21:AL31" si="68">IFERROR(VLOOKUP(N21,$AV$7:$AZ$929,5,0),0)</f>
        <v>0</v>
      </c>
      <c r="AM21" s="686">
        <f t="shared" ref="AM21:AM31" si="69">IFERROR(VLOOKUP(O21,$AV$7:$AZ$929,5,0),0)</f>
        <v>0</v>
      </c>
      <c r="AN21" s="686">
        <f t="shared" ref="AN21:AN31" si="70">IFERROR(VLOOKUP(P21,$AV$7:$AZ$929,5,0),0)</f>
        <v>0</v>
      </c>
      <c r="AO21" s="686">
        <f t="shared" ref="AO21:AO31" si="71">IFERROR(VLOOKUP(Q21,$AV$7:$AZ$929,5,0),0)</f>
        <v>0</v>
      </c>
      <c r="AP21" s="686">
        <f t="shared" ref="AP21:AP31" si="72">IFERROR(VLOOKUP(R21,$AV$7:$AZ$929,5,0),0)</f>
        <v>0</v>
      </c>
      <c r="AQ21" s="686">
        <f t="shared" ref="AQ21:AQ31" si="73">IFERROR(VLOOKUP(S21,$AV$7:$AZ$929,5,0),0)</f>
        <v>0</v>
      </c>
      <c r="AR21" s="686">
        <f t="shared" ref="AR21:AR31" si="74">IFERROR(VLOOKUP(T21,$AV$7:$AZ$929,5,0),0)</f>
        <v>0</v>
      </c>
      <c r="AS21" s="686">
        <f t="shared" ref="AS21:AS31" si="75">IFERROR(VLOOKUP(U21,$AV$7:$AZ$929,5,0),0)</f>
        <v>0</v>
      </c>
      <c r="AT21" s="686">
        <f t="shared" ref="AT21:AT31" si="76">IFERROR(VLOOKUP(V21,$AV$7:$AZ$929,5,0),0)</f>
        <v>0</v>
      </c>
      <c r="AU21" s="690">
        <f t="shared" ref="AU21:AU31" si="77">SUM(Z21:AT21)</f>
        <v>58085</v>
      </c>
      <c r="AV21" s="31" t="str">
        <f t="shared" si="40"/>
        <v>591EPSS40</v>
      </c>
      <c r="AW21" s="799" t="s">
        <v>677</v>
      </c>
      <c r="AX21" s="799">
        <v>591</v>
      </c>
      <c r="AY21" s="799" t="s">
        <v>531</v>
      </c>
      <c r="AZ21" s="800">
        <v>7424</v>
      </c>
    </row>
    <row r="22" spans="2:52">
      <c r="B22" s="31" t="str">
        <f t="shared" si="33"/>
        <v>51EPSS40</v>
      </c>
      <c r="C22" s="31" t="str">
        <f t="shared" si="34"/>
        <v>51ESS024</v>
      </c>
      <c r="D22" s="31" t="str">
        <f t="shared" si="35"/>
        <v>51EPSS10</v>
      </c>
      <c r="E22" s="31" t="str">
        <f t="shared" si="36"/>
        <v>51EPSS37</v>
      </c>
      <c r="F22" s="31" t="str">
        <f t="shared" si="37"/>
        <v>51EPSS41</v>
      </c>
      <c r="G22" s="31" t="str">
        <f t="shared" si="12"/>
        <v>51EPSS16</v>
      </c>
      <c r="H22" s="31" t="str">
        <f t="shared" si="13"/>
        <v>51EPSS02</v>
      </c>
      <c r="I22" s="31" t="str">
        <f t="shared" si="14"/>
        <v>51ESS091</v>
      </c>
      <c r="J22" s="31" t="str">
        <f t="shared" si="15"/>
        <v>51EPSI03</v>
      </c>
      <c r="K22" s="31" t="str">
        <f t="shared" si="16"/>
        <v>51EPSS05</v>
      </c>
      <c r="L22" s="31" t="str">
        <f t="shared" si="17"/>
        <v>51EPSS08</v>
      </c>
      <c r="M22" s="31" t="str">
        <f t="shared" si="18"/>
        <v>51EPSS18</v>
      </c>
      <c r="N22" s="31" t="str">
        <f t="shared" si="19"/>
        <v>51EPSS42</v>
      </c>
      <c r="O22" s="31" t="str">
        <f t="shared" si="20"/>
        <v>51CCF055</v>
      </c>
      <c r="P22" s="31" t="str">
        <f t="shared" si="21"/>
        <v>51ESS062</v>
      </c>
      <c r="Q22" s="31" t="str">
        <f t="shared" si="22"/>
        <v>51EPSS33</v>
      </c>
      <c r="R22" s="31" t="str">
        <f t="shared" si="23"/>
        <v>51ESS207</v>
      </c>
      <c r="S22" s="31" t="str">
        <f t="shared" si="24"/>
        <v>51EPSI04</v>
      </c>
      <c r="T22" s="31" t="str">
        <f t="shared" si="25"/>
        <v>51EPSS44</v>
      </c>
      <c r="U22" s="31" t="str">
        <f t="shared" si="38"/>
        <v>51CCF023</v>
      </c>
      <c r="V22" s="844" t="str">
        <f t="shared" si="39"/>
        <v>51CCF102</v>
      </c>
      <c r="W22" s="606" t="s">
        <v>319</v>
      </c>
      <c r="X22" s="627" t="s">
        <v>680</v>
      </c>
      <c r="Y22" s="38">
        <v>51</v>
      </c>
      <c r="Z22" s="685">
        <f t="shared" si="56"/>
        <v>19131</v>
      </c>
      <c r="AA22" s="686">
        <f t="shared" si="57"/>
        <v>1</v>
      </c>
      <c r="AB22" s="686">
        <f t="shared" si="58"/>
        <v>0</v>
      </c>
      <c r="AC22" s="686">
        <f t="shared" si="59"/>
        <v>4557</v>
      </c>
      <c r="AD22" s="424">
        <f t="shared" si="60"/>
        <v>585</v>
      </c>
      <c r="AE22" s="686">
        <f t="shared" si="61"/>
        <v>911</v>
      </c>
      <c r="AF22" s="686">
        <f t="shared" si="62"/>
        <v>0</v>
      </c>
      <c r="AG22" s="686">
        <f t="shared" si="63"/>
        <v>0</v>
      </c>
      <c r="AH22" s="686">
        <f t="shared" si="64"/>
        <v>1598</v>
      </c>
      <c r="AI22" s="686">
        <f t="shared" si="65"/>
        <v>0</v>
      </c>
      <c r="AJ22" s="686">
        <f t="shared" si="66"/>
        <v>0</v>
      </c>
      <c r="AK22" s="686">
        <f t="shared" si="67"/>
        <v>0</v>
      </c>
      <c r="AL22" s="424">
        <f t="shared" si="68"/>
        <v>0</v>
      </c>
      <c r="AM22" s="686">
        <f t="shared" si="69"/>
        <v>0</v>
      </c>
      <c r="AN22" s="686">
        <f t="shared" si="70"/>
        <v>0</v>
      </c>
      <c r="AO22" s="686">
        <f t="shared" si="71"/>
        <v>0</v>
      </c>
      <c r="AP22" s="686">
        <f t="shared" si="72"/>
        <v>0</v>
      </c>
      <c r="AQ22" s="686">
        <f t="shared" si="73"/>
        <v>0</v>
      </c>
      <c r="AR22" s="686">
        <f t="shared" si="74"/>
        <v>0</v>
      </c>
      <c r="AS22" s="686">
        <f t="shared" si="75"/>
        <v>0</v>
      </c>
      <c r="AT22" s="686">
        <f t="shared" si="76"/>
        <v>0</v>
      </c>
      <c r="AU22" s="690">
        <f t="shared" si="77"/>
        <v>26783</v>
      </c>
      <c r="AV22" s="31" t="str">
        <f t="shared" si="40"/>
        <v>591EPSS41</v>
      </c>
      <c r="AW22" s="799" t="s">
        <v>677</v>
      </c>
      <c r="AX22" s="799">
        <v>591</v>
      </c>
      <c r="AY22" s="799" t="s">
        <v>623</v>
      </c>
      <c r="AZ22" s="800">
        <v>1</v>
      </c>
    </row>
    <row r="23" spans="2:52">
      <c r="B23" s="31" t="str">
        <f t="shared" si="33"/>
        <v>147EPSS40</v>
      </c>
      <c r="C23" s="31" t="str">
        <f t="shared" si="34"/>
        <v>147ESS024</v>
      </c>
      <c r="D23" s="31" t="str">
        <f t="shared" si="35"/>
        <v>147EPSS10</v>
      </c>
      <c r="E23" s="31" t="str">
        <f t="shared" si="36"/>
        <v>147EPSS37</v>
      </c>
      <c r="F23" s="31" t="str">
        <f t="shared" si="37"/>
        <v>147EPSS41</v>
      </c>
      <c r="G23" s="31" t="str">
        <f t="shared" si="12"/>
        <v>147EPSS16</v>
      </c>
      <c r="H23" s="31" t="str">
        <f t="shared" si="13"/>
        <v>147EPSS02</v>
      </c>
      <c r="I23" s="31" t="str">
        <f t="shared" si="14"/>
        <v>147ESS091</v>
      </c>
      <c r="J23" s="31" t="str">
        <f t="shared" si="15"/>
        <v>147EPSI03</v>
      </c>
      <c r="K23" s="31" t="str">
        <f t="shared" si="16"/>
        <v>147EPSS05</v>
      </c>
      <c r="L23" s="31" t="str">
        <f t="shared" si="17"/>
        <v>147EPSS08</v>
      </c>
      <c r="M23" s="31" t="str">
        <f t="shared" si="18"/>
        <v>147EPSS18</v>
      </c>
      <c r="N23" s="31" t="str">
        <f t="shared" si="19"/>
        <v>147EPSS42</v>
      </c>
      <c r="O23" s="31" t="str">
        <f t="shared" si="20"/>
        <v>147CCF055</v>
      </c>
      <c r="P23" s="31" t="str">
        <f t="shared" si="21"/>
        <v>147ESS062</v>
      </c>
      <c r="Q23" s="31" t="str">
        <f t="shared" si="22"/>
        <v>147EPSS33</v>
      </c>
      <c r="R23" s="31" t="str">
        <f t="shared" si="23"/>
        <v>147ESS207</v>
      </c>
      <c r="S23" s="31" t="str">
        <f t="shared" si="24"/>
        <v>147EPSI04</v>
      </c>
      <c r="T23" s="31" t="str">
        <f t="shared" si="25"/>
        <v>147EPSS44</v>
      </c>
      <c r="U23" s="31" t="str">
        <f t="shared" si="38"/>
        <v>147CCF023</v>
      </c>
      <c r="V23" s="844" t="str">
        <f t="shared" si="39"/>
        <v>147CCF102</v>
      </c>
      <c r="W23" s="606" t="s">
        <v>326</v>
      </c>
      <c r="X23" s="627" t="s">
        <v>680</v>
      </c>
      <c r="Y23" s="38">
        <v>147</v>
      </c>
      <c r="Z23" s="685">
        <f t="shared" si="56"/>
        <v>20775</v>
      </c>
      <c r="AA23" s="686">
        <f t="shared" si="57"/>
        <v>517</v>
      </c>
      <c r="AB23" s="686">
        <f t="shared" si="58"/>
        <v>1203</v>
      </c>
      <c r="AC23" s="686">
        <f t="shared" si="59"/>
        <v>2473</v>
      </c>
      <c r="AD23" s="424">
        <f t="shared" si="60"/>
        <v>608</v>
      </c>
      <c r="AE23" s="686">
        <f t="shared" si="61"/>
        <v>2006</v>
      </c>
      <c r="AF23" s="686">
        <f t="shared" si="62"/>
        <v>0</v>
      </c>
      <c r="AG23" s="686">
        <f t="shared" si="63"/>
        <v>0</v>
      </c>
      <c r="AH23" s="686">
        <f t="shared" si="64"/>
        <v>6</v>
      </c>
      <c r="AI23" s="686">
        <f t="shared" si="65"/>
        <v>0</v>
      </c>
      <c r="AJ23" s="686">
        <f t="shared" si="66"/>
        <v>0</v>
      </c>
      <c r="AK23" s="686">
        <f t="shared" si="67"/>
        <v>0</v>
      </c>
      <c r="AL23" s="424">
        <f t="shared" si="68"/>
        <v>0</v>
      </c>
      <c r="AM23" s="686">
        <f t="shared" si="69"/>
        <v>0</v>
      </c>
      <c r="AN23" s="686">
        <f t="shared" si="70"/>
        <v>0</v>
      </c>
      <c r="AO23" s="686">
        <f t="shared" si="71"/>
        <v>0</v>
      </c>
      <c r="AP23" s="686">
        <f t="shared" si="72"/>
        <v>0</v>
      </c>
      <c r="AQ23" s="686">
        <f t="shared" si="73"/>
        <v>0</v>
      </c>
      <c r="AR23" s="686">
        <f t="shared" si="74"/>
        <v>0</v>
      </c>
      <c r="AS23" s="686">
        <f t="shared" si="75"/>
        <v>0</v>
      </c>
      <c r="AT23" s="686">
        <f t="shared" si="76"/>
        <v>0</v>
      </c>
      <c r="AU23" s="690">
        <f t="shared" si="77"/>
        <v>27588</v>
      </c>
      <c r="AV23" s="31" t="str">
        <f t="shared" si="40"/>
        <v>591ESS091</v>
      </c>
      <c r="AW23" s="799" t="s">
        <v>677</v>
      </c>
      <c r="AX23" s="799">
        <v>591</v>
      </c>
      <c r="AY23" s="799" t="s">
        <v>549</v>
      </c>
      <c r="AZ23" s="800">
        <v>1357</v>
      </c>
    </row>
    <row r="24" spans="2:52">
      <c r="B24" s="31" t="str">
        <f t="shared" si="33"/>
        <v>172EPSS40</v>
      </c>
      <c r="C24" s="31" t="str">
        <f t="shared" si="34"/>
        <v>172ESS024</v>
      </c>
      <c r="D24" s="31" t="str">
        <f t="shared" si="35"/>
        <v>172EPSS10</v>
      </c>
      <c r="E24" s="31" t="str">
        <f t="shared" si="36"/>
        <v>172EPSS37</v>
      </c>
      <c r="F24" s="31" t="str">
        <f t="shared" si="37"/>
        <v>172EPSS41</v>
      </c>
      <c r="G24" s="31" t="str">
        <f t="shared" si="12"/>
        <v>172EPSS16</v>
      </c>
      <c r="H24" s="31" t="str">
        <f t="shared" si="13"/>
        <v>172EPSS02</v>
      </c>
      <c r="I24" s="31" t="str">
        <f t="shared" si="14"/>
        <v>172ESS091</v>
      </c>
      <c r="J24" s="31" t="str">
        <f t="shared" si="15"/>
        <v>172EPSI03</v>
      </c>
      <c r="K24" s="31" t="str">
        <f t="shared" si="16"/>
        <v>172EPSS05</v>
      </c>
      <c r="L24" s="31" t="str">
        <f t="shared" si="17"/>
        <v>172EPSS08</v>
      </c>
      <c r="M24" s="31" t="str">
        <f t="shared" si="18"/>
        <v>172EPSS18</v>
      </c>
      <c r="N24" s="31" t="str">
        <f t="shared" si="19"/>
        <v>172EPSS42</v>
      </c>
      <c r="O24" s="31" t="str">
        <f t="shared" si="20"/>
        <v>172CCF055</v>
      </c>
      <c r="P24" s="31" t="str">
        <f t="shared" si="21"/>
        <v>172ESS062</v>
      </c>
      <c r="Q24" s="31" t="str">
        <f t="shared" si="22"/>
        <v>172EPSS33</v>
      </c>
      <c r="R24" s="31" t="str">
        <f t="shared" si="23"/>
        <v>172ESS207</v>
      </c>
      <c r="S24" s="31" t="str">
        <f t="shared" si="24"/>
        <v>172EPSI04</v>
      </c>
      <c r="T24" s="31" t="str">
        <f t="shared" si="25"/>
        <v>172EPSS44</v>
      </c>
      <c r="U24" s="31" t="str">
        <f t="shared" si="38"/>
        <v>172CCF023</v>
      </c>
      <c r="V24" s="844" t="str">
        <f t="shared" si="39"/>
        <v>172CCF102</v>
      </c>
      <c r="W24" s="606" t="s">
        <v>328</v>
      </c>
      <c r="X24" s="627" t="s">
        <v>680</v>
      </c>
      <c r="Y24" s="38">
        <v>172</v>
      </c>
      <c r="Z24" s="685">
        <f t="shared" si="56"/>
        <v>24891</v>
      </c>
      <c r="AA24" s="686">
        <f t="shared" si="57"/>
        <v>856</v>
      </c>
      <c r="AB24" s="686">
        <f t="shared" si="58"/>
        <v>1872</v>
      </c>
      <c r="AC24" s="686">
        <f t="shared" si="59"/>
        <v>3731</v>
      </c>
      <c r="AD24" s="424">
        <f t="shared" si="60"/>
        <v>1033</v>
      </c>
      <c r="AE24" s="686">
        <f t="shared" si="61"/>
        <v>2782</v>
      </c>
      <c r="AF24" s="686">
        <f t="shared" si="62"/>
        <v>1</v>
      </c>
      <c r="AG24" s="686">
        <f t="shared" si="63"/>
        <v>0</v>
      </c>
      <c r="AH24" s="686">
        <f t="shared" si="64"/>
        <v>2955</v>
      </c>
      <c r="AI24" s="686">
        <f t="shared" si="65"/>
        <v>0</v>
      </c>
      <c r="AJ24" s="686">
        <f t="shared" si="66"/>
        <v>0</v>
      </c>
      <c r="AK24" s="686">
        <f t="shared" si="67"/>
        <v>0</v>
      </c>
      <c r="AL24" s="424">
        <f t="shared" si="68"/>
        <v>0</v>
      </c>
      <c r="AM24" s="686">
        <f t="shared" si="69"/>
        <v>0</v>
      </c>
      <c r="AN24" s="686">
        <f t="shared" si="70"/>
        <v>0</v>
      </c>
      <c r="AO24" s="686">
        <f t="shared" si="71"/>
        <v>0</v>
      </c>
      <c r="AP24" s="686">
        <f t="shared" si="72"/>
        <v>0</v>
      </c>
      <c r="AQ24" s="686">
        <f t="shared" si="73"/>
        <v>0</v>
      </c>
      <c r="AR24" s="686">
        <f t="shared" si="74"/>
        <v>0</v>
      </c>
      <c r="AS24" s="686">
        <f t="shared" si="75"/>
        <v>0</v>
      </c>
      <c r="AT24" s="686">
        <f t="shared" si="76"/>
        <v>0</v>
      </c>
      <c r="AU24" s="690">
        <f t="shared" si="77"/>
        <v>38121</v>
      </c>
      <c r="AV24" s="31" t="str">
        <f t="shared" si="40"/>
        <v>893EPSS37</v>
      </c>
      <c r="AW24" s="799" t="s">
        <v>677</v>
      </c>
      <c r="AX24" s="799">
        <v>893</v>
      </c>
      <c r="AY24" s="799" t="s">
        <v>537</v>
      </c>
      <c r="AZ24" s="800">
        <v>224</v>
      </c>
    </row>
    <row r="25" spans="2:52">
      <c r="B25" s="31" t="str">
        <f t="shared" si="33"/>
        <v>475EPSS40</v>
      </c>
      <c r="C25" s="31" t="str">
        <f t="shared" si="34"/>
        <v>475ESS024</v>
      </c>
      <c r="D25" s="31" t="str">
        <f t="shared" si="35"/>
        <v>475EPSS10</v>
      </c>
      <c r="E25" s="31" t="str">
        <f t="shared" si="36"/>
        <v>475EPSS37</v>
      </c>
      <c r="F25" s="31" t="str">
        <f t="shared" si="37"/>
        <v>475EPSS41</v>
      </c>
      <c r="G25" s="31" t="str">
        <f t="shared" si="12"/>
        <v>475EPSS16</v>
      </c>
      <c r="H25" s="31" t="str">
        <f t="shared" si="13"/>
        <v>475EPSS02</v>
      </c>
      <c r="I25" s="31" t="str">
        <f t="shared" si="14"/>
        <v>475ESS091</v>
      </c>
      <c r="J25" s="31" t="str">
        <f t="shared" si="15"/>
        <v>475EPSI03</v>
      </c>
      <c r="K25" s="31" t="str">
        <f t="shared" si="16"/>
        <v>475EPSS05</v>
      </c>
      <c r="L25" s="31" t="str">
        <f t="shared" si="17"/>
        <v>475EPSS08</v>
      </c>
      <c r="M25" s="31" t="str">
        <f t="shared" si="18"/>
        <v>475EPSS18</v>
      </c>
      <c r="N25" s="31" t="str">
        <f t="shared" si="19"/>
        <v>475EPSS42</v>
      </c>
      <c r="O25" s="31" t="str">
        <f t="shared" si="20"/>
        <v>475CCF055</v>
      </c>
      <c r="P25" s="31" t="str">
        <f t="shared" si="21"/>
        <v>475ESS062</v>
      </c>
      <c r="Q25" s="31" t="str">
        <f t="shared" si="22"/>
        <v>475EPSS33</v>
      </c>
      <c r="R25" s="31" t="str">
        <f t="shared" si="23"/>
        <v>475ESS207</v>
      </c>
      <c r="S25" s="31" t="str">
        <f t="shared" si="24"/>
        <v>475EPSI04</v>
      </c>
      <c r="T25" s="31" t="str">
        <f t="shared" si="25"/>
        <v>475EPSS44</v>
      </c>
      <c r="U25" s="31" t="str">
        <f t="shared" si="38"/>
        <v>475CCF023</v>
      </c>
      <c r="V25" s="844" t="str">
        <f t="shared" si="39"/>
        <v>475CCF102</v>
      </c>
      <c r="W25" s="606" t="s">
        <v>330</v>
      </c>
      <c r="X25" s="627" t="s">
        <v>680</v>
      </c>
      <c r="Y25" s="38">
        <v>475</v>
      </c>
      <c r="Z25" s="685">
        <f t="shared" si="56"/>
        <v>2285</v>
      </c>
      <c r="AA25" s="686">
        <f t="shared" si="57"/>
        <v>0</v>
      </c>
      <c r="AB25" s="686">
        <f t="shared" si="58"/>
        <v>0</v>
      </c>
      <c r="AC25" s="686">
        <f t="shared" si="59"/>
        <v>103</v>
      </c>
      <c r="AD25" s="424">
        <f t="shared" si="60"/>
        <v>6</v>
      </c>
      <c r="AE25" s="686">
        <f t="shared" si="61"/>
        <v>0</v>
      </c>
      <c r="AF25" s="686">
        <f t="shared" si="62"/>
        <v>0</v>
      </c>
      <c r="AG25" s="686">
        <f t="shared" si="63"/>
        <v>0</v>
      </c>
      <c r="AH25" s="686">
        <f t="shared" si="64"/>
        <v>2262</v>
      </c>
      <c r="AI25" s="686">
        <f t="shared" si="65"/>
        <v>0</v>
      </c>
      <c r="AJ25" s="686">
        <f t="shared" si="66"/>
        <v>0</v>
      </c>
      <c r="AK25" s="686">
        <f t="shared" si="67"/>
        <v>0</v>
      </c>
      <c r="AL25" s="424">
        <f t="shared" si="68"/>
        <v>0</v>
      </c>
      <c r="AM25" s="686">
        <f t="shared" si="69"/>
        <v>0</v>
      </c>
      <c r="AN25" s="686">
        <f t="shared" si="70"/>
        <v>0</v>
      </c>
      <c r="AO25" s="686">
        <f t="shared" si="71"/>
        <v>0</v>
      </c>
      <c r="AP25" s="686">
        <f t="shared" si="72"/>
        <v>0</v>
      </c>
      <c r="AQ25" s="686">
        <f t="shared" si="73"/>
        <v>0</v>
      </c>
      <c r="AR25" s="686">
        <f t="shared" si="74"/>
        <v>0</v>
      </c>
      <c r="AS25" s="686">
        <f t="shared" si="75"/>
        <v>0</v>
      </c>
      <c r="AT25" s="686">
        <f t="shared" si="76"/>
        <v>0</v>
      </c>
      <c r="AU25" s="690">
        <f t="shared" si="77"/>
        <v>4656</v>
      </c>
      <c r="AV25" s="31" t="str">
        <f t="shared" si="40"/>
        <v>893EPSS40</v>
      </c>
      <c r="AW25" s="799" t="s">
        <v>677</v>
      </c>
      <c r="AX25" s="799">
        <v>893</v>
      </c>
      <c r="AY25" s="799" t="s">
        <v>531</v>
      </c>
      <c r="AZ25" s="800">
        <v>9858</v>
      </c>
    </row>
    <row r="26" spans="2:52">
      <c r="B26" s="31" t="str">
        <f t="shared" si="33"/>
        <v>480EPSS40</v>
      </c>
      <c r="C26" s="31" t="str">
        <f t="shared" si="34"/>
        <v>480ESS024</v>
      </c>
      <c r="D26" s="31" t="str">
        <f t="shared" si="35"/>
        <v>480EPSS10</v>
      </c>
      <c r="E26" s="31" t="str">
        <f t="shared" si="36"/>
        <v>480EPSS37</v>
      </c>
      <c r="F26" s="31" t="str">
        <f t="shared" si="37"/>
        <v>480EPSS41</v>
      </c>
      <c r="G26" s="31" t="str">
        <f t="shared" si="12"/>
        <v>480EPSS16</v>
      </c>
      <c r="H26" s="31" t="str">
        <f t="shared" si="13"/>
        <v>480EPSS02</v>
      </c>
      <c r="I26" s="31" t="str">
        <f t="shared" si="14"/>
        <v>480ESS091</v>
      </c>
      <c r="J26" s="31" t="str">
        <f t="shared" si="15"/>
        <v>480EPSI03</v>
      </c>
      <c r="K26" s="31" t="str">
        <f t="shared" si="16"/>
        <v>480EPSS05</v>
      </c>
      <c r="L26" s="31" t="str">
        <f t="shared" si="17"/>
        <v>480EPSS08</v>
      </c>
      <c r="M26" s="31" t="str">
        <f t="shared" si="18"/>
        <v>480EPSS18</v>
      </c>
      <c r="N26" s="31" t="str">
        <f t="shared" si="19"/>
        <v>480EPSS42</v>
      </c>
      <c r="O26" s="31" t="str">
        <f t="shared" si="20"/>
        <v>480CCF055</v>
      </c>
      <c r="P26" s="31" t="str">
        <f t="shared" si="21"/>
        <v>480ESS062</v>
      </c>
      <c r="Q26" s="31" t="str">
        <f t="shared" si="22"/>
        <v>480EPSS33</v>
      </c>
      <c r="R26" s="31" t="str">
        <f t="shared" si="23"/>
        <v>480ESS207</v>
      </c>
      <c r="S26" s="31" t="str">
        <f t="shared" si="24"/>
        <v>480EPSI04</v>
      </c>
      <c r="T26" s="31" t="str">
        <f t="shared" si="25"/>
        <v>480EPSS44</v>
      </c>
      <c r="U26" s="31" t="str">
        <f t="shared" si="38"/>
        <v>480CCF023</v>
      </c>
      <c r="V26" s="844" t="str">
        <f t="shared" si="39"/>
        <v>480CCF102</v>
      </c>
      <c r="W26" s="606" t="s">
        <v>332</v>
      </c>
      <c r="X26" s="627" t="s">
        <v>680</v>
      </c>
      <c r="Y26" s="38">
        <v>480</v>
      </c>
      <c r="Z26" s="685">
        <f t="shared" si="56"/>
        <v>14555</v>
      </c>
      <c r="AA26" s="686">
        <f t="shared" si="57"/>
        <v>680</v>
      </c>
      <c r="AB26" s="686">
        <f t="shared" si="58"/>
        <v>0</v>
      </c>
      <c r="AC26" s="686">
        <f t="shared" si="59"/>
        <v>1669</v>
      </c>
      <c r="AD26" s="424">
        <f t="shared" si="60"/>
        <v>379</v>
      </c>
      <c r="AE26" s="686">
        <f t="shared" si="61"/>
        <v>0</v>
      </c>
      <c r="AF26" s="686">
        <f t="shared" si="62"/>
        <v>1</v>
      </c>
      <c r="AG26" s="686">
        <f t="shared" si="63"/>
        <v>0</v>
      </c>
      <c r="AH26" s="686">
        <f t="shared" si="64"/>
        <v>2854</v>
      </c>
      <c r="AI26" s="686">
        <f t="shared" si="65"/>
        <v>0</v>
      </c>
      <c r="AJ26" s="686">
        <f t="shared" si="66"/>
        <v>0</v>
      </c>
      <c r="AK26" s="686">
        <f t="shared" si="67"/>
        <v>0</v>
      </c>
      <c r="AL26" s="424">
        <f t="shared" si="68"/>
        <v>0</v>
      </c>
      <c r="AM26" s="686">
        <f t="shared" si="69"/>
        <v>0</v>
      </c>
      <c r="AN26" s="686">
        <f t="shared" si="70"/>
        <v>0</v>
      </c>
      <c r="AO26" s="686">
        <f t="shared" si="71"/>
        <v>0</v>
      </c>
      <c r="AP26" s="686">
        <f t="shared" si="72"/>
        <v>0</v>
      </c>
      <c r="AQ26" s="686">
        <f t="shared" si="73"/>
        <v>0</v>
      </c>
      <c r="AR26" s="686">
        <f t="shared" si="74"/>
        <v>0</v>
      </c>
      <c r="AS26" s="686">
        <f t="shared" si="75"/>
        <v>0</v>
      </c>
      <c r="AT26" s="686">
        <f t="shared" si="76"/>
        <v>1</v>
      </c>
      <c r="AU26" s="690">
        <f t="shared" si="77"/>
        <v>20139</v>
      </c>
      <c r="AV26" s="31" t="str">
        <f t="shared" si="40"/>
        <v>893EPSS41</v>
      </c>
      <c r="AW26" s="799" t="s">
        <v>677</v>
      </c>
      <c r="AX26" s="799">
        <v>893</v>
      </c>
      <c r="AY26" s="799" t="s">
        <v>623</v>
      </c>
      <c r="AZ26" s="800">
        <v>2</v>
      </c>
    </row>
    <row r="27" spans="2:52">
      <c r="B27" s="31" t="str">
        <f t="shared" si="33"/>
        <v>490EPSS40</v>
      </c>
      <c r="C27" s="31" t="str">
        <f t="shared" si="34"/>
        <v>490ESS024</v>
      </c>
      <c r="D27" s="31" t="str">
        <f t="shared" si="35"/>
        <v>490EPSS10</v>
      </c>
      <c r="E27" s="31" t="str">
        <f t="shared" si="36"/>
        <v>490EPSS37</v>
      </c>
      <c r="F27" s="31" t="str">
        <f t="shared" si="37"/>
        <v>490EPSS41</v>
      </c>
      <c r="G27" s="31" t="str">
        <f t="shared" si="12"/>
        <v>490EPSS16</v>
      </c>
      <c r="H27" s="31" t="str">
        <f t="shared" si="13"/>
        <v>490EPSS02</v>
      </c>
      <c r="I27" s="31" t="str">
        <f t="shared" si="14"/>
        <v>490ESS091</v>
      </c>
      <c r="J27" s="31" t="str">
        <f t="shared" si="15"/>
        <v>490EPSI03</v>
      </c>
      <c r="K27" s="31" t="str">
        <f t="shared" si="16"/>
        <v>490EPSS05</v>
      </c>
      <c r="L27" s="31" t="str">
        <f t="shared" si="17"/>
        <v>490EPSS08</v>
      </c>
      <c r="M27" s="31" t="str">
        <f t="shared" si="18"/>
        <v>490EPSS18</v>
      </c>
      <c r="N27" s="31" t="str">
        <f t="shared" si="19"/>
        <v>490EPSS42</v>
      </c>
      <c r="O27" s="31" t="str">
        <f t="shared" si="20"/>
        <v>490CCF055</v>
      </c>
      <c r="P27" s="31" t="str">
        <f t="shared" si="21"/>
        <v>490ESS062</v>
      </c>
      <c r="Q27" s="31" t="str">
        <f t="shared" si="22"/>
        <v>490EPSS33</v>
      </c>
      <c r="R27" s="31" t="str">
        <f t="shared" si="23"/>
        <v>490ESS207</v>
      </c>
      <c r="S27" s="31" t="str">
        <f t="shared" si="24"/>
        <v>490EPSI04</v>
      </c>
      <c r="T27" s="31" t="str">
        <f t="shared" si="25"/>
        <v>490EPSS44</v>
      </c>
      <c r="U27" s="31" t="str">
        <f t="shared" si="38"/>
        <v>490CCF023</v>
      </c>
      <c r="V27" s="844" t="str">
        <f t="shared" si="39"/>
        <v>490CCF102</v>
      </c>
      <c r="W27" s="606" t="s">
        <v>334</v>
      </c>
      <c r="X27" s="627" t="s">
        <v>680</v>
      </c>
      <c r="Y27" s="38">
        <v>490</v>
      </c>
      <c r="Z27" s="685">
        <f t="shared" si="56"/>
        <v>22058</v>
      </c>
      <c r="AA27" s="686">
        <f t="shared" si="57"/>
        <v>6249</v>
      </c>
      <c r="AB27" s="686">
        <f t="shared" si="58"/>
        <v>0</v>
      </c>
      <c r="AC27" s="686">
        <f t="shared" si="59"/>
        <v>16351</v>
      </c>
      <c r="AD27" s="424">
        <f t="shared" si="60"/>
        <v>1092</v>
      </c>
      <c r="AE27" s="686">
        <f t="shared" si="61"/>
        <v>0</v>
      </c>
      <c r="AF27" s="686">
        <f t="shared" si="62"/>
        <v>1</v>
      </c>
      <c r="AG27" s="686">
        <f t="shared" si="63"/>
        <v>0</v>
      </c>
      <c r="AH27" s="686">
        <f t="shared" si="64"/>
        <v>2945</v>
      </c>
      <c r="AI27" s="686">
        <f t="shared" si="65"/>
        <v>0</v>
      </c>
      <c r="AJ27" s="686">
        <f t="shared" si="66"/>
        <v>0</v>
      </c>
      <c r="AK27" s="686">
        <f t="shared" si="67"/>
        <v>0</v>
      </c>
      <c r="AL27" s="424">
        <f t="shared" si="68"/>
        <v>0</v>
      </c>
      <c r="AM27" s="686">
        <f t="shared" si="69"/>
        <v>0</v>
      </c>
      <c r="AN27" s="686">
        <f t="shared" si="70"/>
        <v>0</v>
      </c>
      <c r="AO27" s="686">
        <f t="shared" si="71"/>
        <v>0</v>
      </c>
      <c r="AP27" s="686">
        <f t="shared" si="72"/>
        <v>0</v>
      </c>
      <c r="AQ27" s="686">
        <f t="shared" si="73"/>
        <v>0</v>
      </c>
      <c r="AR27" s="686">
        <f t="shared" si="74"/>
        <v>0</v>
      </c>
      <c r="AS27" s="686">
        <f t="shared" si="75"/>
        <v>0</v>
      </c>
      <c r="AT27" s="686">
        <f t="shared" si="76"/>
        <v>0</v>
      </c>
      <c r="AU27" s="690">
        <f t="shared" si="77"/>
        <v>48696</v>
      </c>
      <c r="AV27" s="31" t="str">
        <f t="shared" si="40"/>
        <v>120EPSI03</v>
      </c>
      <c r="AW27" s="799" t="s">
        <v>681</v>
      </c>
      <c r="AX27" s="799">
        <v>120</v>
      </c>
      <c r="AY27" s="799" t="s">
        <v>552</v>
      </c>
      <c r="AZ27" s="800">
        <v>2584</v>
      </c>
    </row>
    <row r="28" spans="2:52">
      <c r="B28" s="31" t="str">
        <f t="shared" si="33"/>
        <v>659EPSS40</v>
      </c>
      <c r="C28" s="31" t="str">
        <f t="shared" si="34"/>
        <v>659ESS024</v>
      </c>
      <c r="D28" s="31" t="str">
        <f t="shared" si="35"/>
        <v>659EPSS10</v>
      </c>
      <c r="E28" s="31" t="str">
        <f t="shared" si="36"/>
        <v>659EPSS37</v>
      </c>
      <c r="F28" s="31" t="str">
        <f t="shared" si="37"/>
        <v>659EPSS41</v>
      </c>
      <c r="G28" s="31" t="str">
        <f t="shared" si="12"/>
        <v>659EPSS16</v>
      </c>
      <c r="H28" s="31" t="str">
        <f t="shared" si="13"/>
        <v>659EPSS02</v>
      </c>
      <c r="I28" s="31" t="str">
        <f t="shared" si="14"/>
        <v>659ESS091</v>
      </c>
      <c r="J28" s="31" t="str">
        <f t="shared" si="15"/>
        <v>659EPSI03</v>
      </c>
      <c r="K28" s="31" t="str">
        <f t="shared" si="16"/>
        <v>659EPSS05</v>
      </c>
      <c r="L28" s="31" t="str">
        <f t="shared" si="17"/>
        <v>659EPSS08</v>
      </c>
      <c r="M28" s="31" t="str">
        <f t="shared" si="18"/>
        <v>659EPSS18</v>
      </c>
      <c r="N28" s="31" t="str">
        <f t="shared" si="19"/>
        <v>659EPSS42</v>
      </c>
      <c r="O28" s="31" t="str">
        <f t="shared" si="20"/>
        <v>659CCF055</v>
      </c>
      <c r="P28" s="31" t="str">
        <f t="shared" si="21"/>
        <v>659ESS062</v>
      </c>
      <c r="Q28" s="31" t="str">
        <f t="shared" si="22"/>
        <v>659EPSS33</v>
      </c>
      <c r="R28" s="31" t="str">
        <f t="shared" si="23"/>
        <v>659ESS207</v>
      </c>
      <c r="S28" s="31" t="str">
        <f t="shared" si="24"/>
        <v>659EPSI04</v>
      </c>
      <c r="T28" s="31" t="str">
        <f t="shared" si="25"/>
        <v>659EPSS44</v>
      </c>
      <c r="U28" s="31" t="str">
        <f t="shared" si="38"/>
        <v>659CCF023</v>
      </c>
      <c r="V28" s="844" t="str">
        <f t="shared" si="39"/>
        <v>659CCF102</v>
      </c>
      <c r="W28" s="606" t="s">
        <v>336</v>
      </c>
      <c r="X28" s="627" t="s">
        <v>680</v>
      </c>
      <c r="Y28" s="38">
        <v>659</v>
      </c>
      <c r="Z28" s="685">
        <f t="shared" si="56"/>
        <v>14956</v>
      </c>
      <c r="AA28" s="686">
        <f t="shared" si="57"/>
        <v>0</v>
      </c>
      <c r="AB28" s="686">
        <f t="shared" si="58"/>
        <v>0</v>
      </c>
      <c r="AC28" s="686">
        <f t="shared" si="59"/>
        <v>4203</v>
      </c>
      <c r="AD28" s="424">
        <f t="shared" si="60"/>
        <v>438</v>
      </c>
      <c r="AE28" s="686">
        <f t="shared" si="61"/>
        <v>0</v>
      </c>
      <c r="AF28" s="686">
        <f t="shared" si="62"/>
        <v>0</v>
      </c>
      <c r="AG28" s="686">
        <f t="shared" si="63"/>
        <v>0</v>
      </c>
      <c r="AH28" s="686">
        <f t="shared" si="64"/>
        <v>1245</v>
      </c>
      <c r="AI28" s="686">
        <f t="shared" si="65"/>
        <v>0</v>
      </c>
      <c r="AJ28" s="686">
        <f t="shared" si="66"/>
        <v>0</v>
      </c>
      <c r="AK28" s="686">
        <f t="shared" si="67"/>
        <v>0</v>
      </c>
      <c r="AL28" s="424">
        <f t="shared" si="68"/>
        <v>0</v>
      </c>
      <c r="AM28" s="686">
        <f t="shared" si="69"/>
        <v>0</v>
      </c>
      <c r="AN28" s="686">
        <f t="shared" si="70"/>
        <v>0</v>
      </c>
      <c r="AO28" s="686">
        <f t="shared" si="71"/>
        <v>0</v>
      </c>
      <c r="AP28" s="686">
        <f t="shared" si="72"/>
        <v>0</v>
      </c>
      <c r="AQ28" s="686">
        <f t="shared" si="73"/>
        <v>0</v>
      </c>
      <c r="AR28" s="686">
        <f t="shared" si="74"/>
        <v>0</v>
      </c>
      <c r="AS28" s="686">
        <f t="shared" si="75"/>
        <v>0</v>
      </c>
      <c r="AT28" s="686">
        <f t="shared" si="76"/>
        <v>0</v>
      </c>
      <c r="AU28" s="690">
        <f t="shared" si="77"/>
        <v>20842</v>
      </c>
      <c r="AV28" s="31" t="str">
        <f t="shared" si="40"/>
        <v>120EPSS37</v>
      </c>
      <c r="AW28" s="799" t="s">
        <v>681</v>
      </c>
      <c r="AX28" s="799">
        <v>120</v>
      </c>
      <c r="AY28" s="799" t="s">
        <v>537</v>
      </c>
      <c r="AZ28" s="800">
        <v>117</v>
      </c>
    </row>
    <row r="29" spans="2:52">
      <c r="B29" s="31" t="str">
        <f t="shared" si="33"/>
        <v>665EPSS40</v>
      </c>
      <c r="C29" s="31" t="str">
        <f t="shared" si="34"/>
        <v>665ESS024</v>
      </c>
      <c r="D29" s="31" t="str">
        <f t="shared" si="35"/>
        <v>665EPSS10</v>
      </c>
      <c r="E29" s="31" t="str">
        <f t="shared" si="36"/>
        <v>665EPSS37</v>
      </c>
      <c r="F29" s="31" t="str">
        <f t="shared" si="37"/>
        <v>665EPSS41</v>
      </c>
      <c r="G29" s="31" t="str">
        <f t="shared" si="12"/>
        <v>665EPSS16</v>
      </c>
      <c r="H29" s="31" t="str">
        <f t="shared" si="13"/>
        <v>665EPSS02</v>
      </c>
      <c r="I29" s="31" t="str">
        <f t="shared" si="14"/>
        <v>665ESS091</v>
      </c>
      <c r="J29" s="31" t="str">
        <f t="shared" si="15"/>
        <v>665EPSI03</v>
      </c>
      <c r="K29" s="31" t="str">
        <f t="shared" si="16"/>
        <v>665EPSS05</v>
      </c>
      <c r="L29" s="31" t="str">
        <f t="shared" si="17"/>
        <v>665EPSS08</v>
      </c>
      <c r="M29" s="31" t="str">
        <f t="shared" si="18"/>
        <v>665EPSS18</v>
      </c>
      <c r="N29" s="31" t="str">
        <f t="shared" si="19"/>
        <v>665EPSS42</v>
      </c>
      <c r="O29" s="31" t="str">
        <f t="shared" si="20"/>
        <v>665CCF055</v>
      </c>
      <c r="P29" s="31" t="str">
        <f t="shared" si="21"/>
        <v>665ESS062</v>
      </c>
      <c r="Q29" s="31" t="str">
        <f t="shared" si="22"/>
        <v>665EPSS33</v>
      </c>
      <c r="R29" s="31" t="str">
        <f t="shared" si="23"/>
        <v>665ESS207</v>
      </c>
      <c r="S29" s="31" t="str">
        <f t="shared" si="24"/>
        <v>665EPSI04</v>
      </c>
      <c r="T29" s="31" t="str">
        <f t="shared" si="25"/>
        <v>665EPSS44</v>
      </c>
      <c r="U29" s="31" t="str">
        <f t="shared" si="38"/>
        <v>665CCF023</v>
      </c>
      <c r="V29" s="844" t="str">
        <f t="shared" si="39"/>
        <v>665CCF102</v>
      </c>
      <c r="W29" s="606" t="s">
        <v>337</v>
      </c>
      <c r="X29" s="627" t="s">
        <v>680</v>
      </c>
      <c r="Y29" s="38">
        <v>665</v>
      </c>
      <c r="Z29" s="685">
        <f t="shared" si="56"/>
        <v>26900</v>
      </c>
      <c r="AA29" s="686">
        <f t="shared" si="57"/>
        <v>1020</v>
      </c>
      <c r="AB29" s="686">
        <f t="shared" si="58"/>
        <v>0</v>
      </c>
      <c r="AC29" s="686">
        <f t="shared" si="59"/>
        <v>2336</v>
      </c>
      <c r="AD29" s="424">
        <f t="shared" si="60"/>
        <v>284</v>
      </c>
      <c r="AE29" s="686">
        <f t="shared" si="61"/>
        <v>319</v>
      </c>
      <c r="AF29" s="686">
        <f t="shared" si="62"/>
        <v>0</v>
      </c>
      <c r="AG29" s="686">
        <f t="shared" si="63"/>
        <v>0</v>
      </c>
      <c r="AH29" s="686">
        <f t="shared" si="64"/>
        <v>3</v>
      </c>
      <c r="AI29" s="686">
        <f t="shared" si="65"/>
        <v>0</v>
      </c>
      <c r="AJ29" s="686">
        <f t="shared" si="66"/>
        <v>0</v>
      </c>
      <c r="AK29" s="686">
        <f t="shared" si="67"/>
        <v>0</v>
      </c>
      <c r="AL29" s="424">
        <f t="shared" si="68"/>
        <v>0</v>
      </c>
      <c r="AM29" s="686">
        <f t="shared" si="69"/>
        <v>0</v>
      </c>
      <c r="AN29" s="686">
        <f t="shared" si="70"/>
        <v>0</v>
      </c>
      <c r="AO29" s="686">
        <f t="shared" si="71"/>
        <v>0</v>
      </c>
      <c r="AP29" s="686">
        <f t="shared" si="72"/>
        <v>0</v>
      </c>
      <c r="AQ29" s="686">
        <f t="shared" si="73"/>
        <v>0</v>
      </c>
      <c r="AR29" s="686">
        <f t="shared" si="74"/>
        <v>0</v>
      </c>
      <c r="AS29" s="686">
        <f t="shared" si="75"/>
        <v>0</v>
      </c>
      <c r="AT29" s="686">
        <f t="shared" si="76"/>
        <v>0</v>
      </c>
      <c r="AU29" s="690">
        <f t="shared" si="77"/>
        <v>30862</v>
      </c>
      <c r="AV29" s="31" t="str">
        <f t="shared" si="40"/>
        <v>120EPSS40</v>
      </c>
      <c r="AW29" s="799" t="s">
        <v>681</v>
      </c>
      <c r="AX29" s="799">
        <v>120</v>
      </c>
      <c r="AY29" s="799" t="s">
        <v>531</v>
      </c>
      <c r="AZ29" s="800">
        <v>153</v>
      </c>
    </row>
    <row r="30" spans="2:52">
      <c r="B30" s="31" t="str">
        <f t="shared" si="33"/>
        <v>837EPSS40</v>
      </c>
      <c r="C30" s="31" t="str">
        <f t="shared" si="34"/>
        <v>837ESS024</v>
      </c>
      <c r="D30" s="31" t="str">
        <f t="shared" si="35"/>
        <v>837EPSS10</v>
      </c>
      <c r="E30" s="31" t="str">
        <f t="shared" si="36"/>
        <v>837EPSS37</v>
      </c>
      <c r="F30" s="31" t="str">
        <f t="shared" si="37"/>
        <v>837EPSS41</v>
      </c>
      <c r="G30" s="31" t="str">
        <f t="shared" si="12"/>
        <v>837EPSS16</v>
      </c>
      <c r="H30" s="31" t="str">
        <f t="shared" si="13"/>
        <v>837EPSS02</v>
      </c>
      <c r="I30" s="31" t="str">
        <f t="shared" si="14"/>
        <v>837ESS091</v>
      </c>
      <c r="J30" s="31" t="str">
        <f t="shared" si="15"/>
        <v>837EPSI03</v>
      </c>
      <c r="K30" s="31" t="str">
        <f t="shared" si="16"/>
        <v>837EPSS05</v>
      </c>
      <c r="L30" s="31" t="str">
        <f t="shared" si="17"/>
        <v>837EPSS08</v>
      </c>
      <c r="M30" s="31" t="str">
        <f t="shared" si="18"/>
        <v>837EPSS18</v>
      </c>
      <c r="N30" s="31" t="str">
        <f t="shared" si="19"/>
        <v>837EPSS42</v>
      </c>
      <c r="O30" s="31" t="str">
        <f t="shared" si="20"/>
        <v>837CCF055</v>
      </c>
      <c r="P30" s="31" t="str">
        <f t="shared" si="21"/>
        <v>837ESS062</v>
      </c>
      <c r="Q30" s="31" t="str">
        <f t="shared" si="22"/>
        <v>837EPSS33</v>
      </c>
      <c r="R30" s="31" t="str">
        <f t="shared" si="23"/>
        <v>837ESS207</v>
      </c>
      <c r="S30" s="31" t="str">
        <f t="shared" si="24"/>
        <v>837EPSI04</v>
      </c>
      <c r="T30" s="31" t="str">
        <f t="shared" si="25"/>
        <v>837EPSS44</v>
      </c>
      <c r="U30" s="31" t="str">
        <f t="shared" si="38"/>
        <v>837CCF023</v>
      </c>
      <c r="V30" s="844" t="str">
        <f t="shared" si="39"/>
        <v>837CCF102</v>
      </c>
      <c r="W30" s="606" t="s">
        <v>339</v>
      </c>
      <c r="X30" s="627" t="s">
        <v>680</v>
      </c>
      <c r="Y30" s="38">
        <v>837</v>
      </c>
      <c r="Z30" s="685">
        <f t="shared" si="56"/>
        <v>38948</v>
      </c>
      <c r="AA30" s="686">
        <f t="shared" si="57"/>
        <v>7553</v>
      </c>
      <c r="AB30" s="686">
        <f t="shared" si="58"/>
        <v>16698</v>
      </c>
      <c r="AC30" s="686">
        <f t="shared" si="59"/>
        <v>22616</v>
      </c>
      <c r="AD30" s="424">
        <f t="shared" si="60"/>
        <v>2190</v>
      </c>
      <c r="AE30" s="686">
        <f t="shared" si="61"/>
        <v>5203</v>
      </c>
      <c r="AF30" s="686">
        <f t="shared" si="62"/>
        <v>0</v>
      </c>
      <c r="AG30" s="686">
        <f t="shared" si="63"/>
        <v>0</v>
      </c>
      <c r="AH30" s="686">
        <f t="shared" si="64"/>
        <v>3828</v>
      </c>
      <c r="AI30" s="686">
        <f t="shared" si="65"/>
        <v>0</v>
      </c>
      <c r="AJ30" s="686">
        <f t="shared" si="66"/>
        <v>0</v>
      </c>
      <c r="AK30" s="686">
        <f t="shared" si="67"/>
        <v>0</v>
      </c>
      <c r="AL30" s="424">
        <f t="shared" si="68"/>
        <v>0</v>
      </c>
      <c r="AM30" s="686">
        <f t="shared" si="69"/>
        <v>0</v>
      </c>
      <c r="AN30" s="686">
        <f t="shared" si="70"/>
        <v>0</v>
      </c>
      <c r="AO30" s="686">
        <f t="shared" si="71"/>
        <v>0</v>
      </c>
      <c r="AP30" s="686">
        <f t="shared" si="72"/>
        <v>0</v>
      </c>
      <c r="AQ30" s="686">
        <f t="shared" si="73"/>
        <v>0</v>
      </c>
      <c r="AR30" s="686">
        <f t="shared" si="74"/>
        <v>0</v>
      </c>
      <c r="AS30" s="686">
        <f t="shared" si="75"/>
        <v>0</v>
      </c>
      <c r="AT30" s="686">
        <f t="shared" si="76"/>
        <v>0</v>
      </c>
      <c r="AU30" s="690">
        <f t="shared" si="77"/>
        <v>97036</v>
      </c>
      <c r="AV30" s="31" t="str">
        <f t="shared" si="40"/>
        <v>120EPSS41</v>
      </c>
      <c r="AW30" s="799" t="s">
        <v>681</v>
      </c>
      <c r="AX30" s="799">
        <v>120</v>
      </c>
      <c r="AY30" s="799" t="s">
        <v>623</v>
      </c>
      <c r="AZ30" s="800">
        <v>1</v>
      </c>
    </row>
    <row r="31" spans="2:52">
      <c r="B31" s="31" t="str">
        <f t="shared" si="33"/>
        <v>873EPSS40</v>
      </c>
      <c r="C31" s="31" t="str">
        <f t="shared" si="34"/>
        <v>873ESS024</v>
      </c>
      <c r="D31" s="31" t="str">
        <f t="shared" si="35"/>
        <v>873EPSS10</v>
      </c>
      <c r="E31" s="31" t="str">
        <f t="shared" si="36"/>
        <v>873EPSS37</v>
      </c>
      <c r="F31" s="31" t="str">
        <f t="shared" si="37"/>
        <v>873EPSS41</v>
      </c>
      <c r="G31" s="31" t="str">
        <f t="shared" si="12"/>
        <v>873EPSS16</v>
      </c>
      <c r="H31" s="31" t="str">
        <f t="shared" si="13"/>
        <v>873EPSS02</v>
      </c>
      <c r="I31" s="31" t="str">
        <f t="shared" si="14"/>
        <v>873ESS091</v>
      </c>
      <c r="J31" s="31" t="str">
        <f t="shared" si="15"/>
        <v>873EPSI03</v>
      </c>
      <c r="K31" s="31" t="str">
        <f t="shared" si="16"/>
        <v>873EPSS05</v>
      </c>
      <c r="L31" s="31" t="str">
        <f t="shared" si="17"/>
        <v>873EPSS08</v>
      </c>
      <c r="M31" s="31" t="str">
        <f t="shared" si="18"/>
        <v>873EPSS18</v>
      </c>
      <c r="N31" s="31" t="str">
        <f t="shared" si="19"/>
        <v>873EPSS42</v>
      </c>
      <c r="O31" s="31" t="str">
        <f t="shared" si="20"/>
        <v>873CCF055</v>
      </c>
      <c r="P31" s="31" t="str">
        <f t="shared" si="21"/>
        <v>873ESS062</v>
      </c>
      <c r="Q31" s="31" t="str">
        <f t="shared" si="22"/>
        <v>873EPSS33</v>
      </c>
      <c r="R31" s="31" t="str">
        <f t="shared" si="23"/>
        <v>873ESS207</v>
      </c>
      <c r="S31" s="31" t="str">
        <f t="shared" si="24"/>
        <v>873EPSI04</v>
      </c>
      <c r="T31" s="31" t="str">
        <f t="shared" si="25"/>
        <v>873EPSS44</v>
      </c>
      <c r="U31" s="31" t="str">
        <f t="shared" si="38"/>
        <v>873CCF023</v>
      </c>
      <c r="V31" s="844" t="str">
        <f t="shared" si="39"/>
        <v>873CCF102</v>
      </c>
      <c r="W31" s="606" t="s">
        <v>341</v>
      </c>
      <c r="X31" s="627" t="s">
        <v>680</v>
      </c>
      <c r="Y31" s="38">
        <v>873</v>
      </c>
      <c r="Z31" s="685">
        <f t="shared" si="56"/>
        <v>5989</v>
      </c>
      <c r="AA31" s="686">
        <f t="shared" si="57"/>
        <v>0</v>
      </c>
      <c r="AB31" s="686">
        <f t="shared" si="58"/>
        <v>0</v>
      </c>
      <c r="AC31" s="686">
        <f t="shared" si="59"/>
        <v>56</v>
      </c>
      <c r="AD31" s="424">
        <f t="shared" si="60"/>
        <v>19</v>
      </c>
      <c r="AE31" s="686">
        <f t="shared" si="61"/>
        <v>0</v>
      </c>
      <c r="AF31" s="686">
        <f t="shared" si="62"/>
        <v>0</v>
      </c>
      <c r="AG31" s="686">
        <f t="shared" si="63"/>
        <v>0</v>
      </c>
      <c r="AH31" s="686">
        <f t="shared" si="64"/>
        <v>1103</v>
      </c>
      <c r="AI31" s="686">
        <f t="shared" si="65"/>
        <v>0</v>
      </c>
      <c r="AJ31" s="686">
        <f t="shared" si="66"/>
        <v>0</v>
      </c>
      <c r="AK31" s="686">
        <f t="shared" si="67"/>
        <v>0</v>
      </c>
      <c r="AL31" s="424">
        <f t="shared" si="68"/>
        <v>0</v>
      </c>
      <c r="AM31" s="686">
        <f t="shared" si="69"/>
        <v>0</v>
      </c>
      <c r="AN31" s="686">
        <f t="shared" si="70"/>
        <v>0</v>
      </c>
      <c r="AO31" s="686">
        <f t="shared" si="71"/>
        <v>0</v>
      </c>
      <c r="AP31" s="686">
        <f t="shared" si="72"/>
        <v>0</v>
      </c>
      <c r="AQ31" s="686">
        <f t="shared" si="73"/>
        <v>0</v>
      </c>
      <c r="AR31" s="686">
        <f t="shared" si="74"/>
        <v>0</v>
      </c>
      <c r="AS31" s="686">
        <f t="shared" si="75"/>
        <v>0</v>
      </c>
      <c r="AT31" s="686">
        <f t="shared" si="76"/>
        <v>0</v>
      </c>
      <c r="AU31" s="690">
        <f t="shared" si="77"/>
        <v>7167</v>
      </c>
      <c r="AV31" s="31" t="str">
        <f t="shared" si="40"/>
        <v>120ESS024</v>
      </c>
      <c r="AW31" s="799" t="s">
        <v>681</v>
      </c>
      <c r="AX31" s="799">
        <v>120</v>
      </c>
      <c r="AY31" s="799" t="s">
        <v>534</v>
      </c>
      <c r="AZ31" s="800">
        <v>20278</v>
      </c>
    </row>
    <row r="32" spans="2:52" ht="15.75">
      <c r="B32" s="31" t="str">
        <f t="shared" si="33"/>
        <v>EPSS40</v>
      </c>
      <c r="C32" s="31" t="str">
        <f t="shared" si="34"/>
        <v>ESS024</v>
      </c>
      <c r="D32" s="31" t="str">
        <f t="shared" si="35"/>
        <v>EPSS10</v>
      </c>
      <c r="E32" s="31" t="str">
        <f t="shared" si="36"/>
        <v>EPSS37</v>
      </c>
      <c r="F32" s="31" t="str">
        <f t="shared" si="37"/>
        <v>EPSS41</v>
      </c>
      <c r="G32" s="31" t="str">
        <f t="shared" si="12"/>
        <v>EPSS16</v>
      </c>
      <c r="H32" s="31" t="str">
        <f t="shared" si="13"/>
        <v>EPSS02</v>
      </c>
      <c r="I32" s="31" t="str">
        <f t="shared" si="14"/>
        <v>ESS091</v>
      </c>
      <c r="J32" s="31" t="str">
        <f t="shared" si="15"/>
        <v>EPSI03</v>
      </c>
      <c r="K32" s="31" t="str">
        <f t="shared" si="16"/>
        <v>EPSS05</v>
      </c>
      <c r="L32" s="31" t="str">
        <f t="shared" si="17"/>
        <v>EPSS08</v>
      </c>
      <c r="M32" s="31" t="str">
        <f t="shared" si="18"/>
        <v>EPSS18</v>
      </c>
      <c r="N32" s="31" t="str">
        <f t="shared" si="19"/>
        <v>EPSS42</v>
      </c>
      <c r="O32" s="31" t="str">
        <f t="shared" si="20"/>
        <v>CCF055</v>
      </c>
      <c r="P32" s="31" t="str">
        <f t="shared" si="21"/>
        <v>ESS062</v>
      </c>
      <c r="Q32" s="31" t="str">
        <f t="shared" si="22"/>
        <v>EPSS33</v>
      </c>
      <c r="R32" s="31" t="str">
        <f t="shared" si="23"/>
        <v>ESS207</v>
      </c>
      <c r="S32" s="31" t="str">
        <f t="shared" si="24"/>
        <v>EPSI04</v>
      </c>
      <c r="T32" s="31" t="str">
        <f t="shared" si="25"/>
        <v>EPSS44</v>
      </c>
      <c r="U32" s="31" t="str">
        <f t="shared" si="38"/>
        <v>CCF023</v>
      </c>
      <c r="V32" s="844" t="str">
        <f t="shared" si="39"/>
        <v>CCF102</v>
      </c>
      <c r="W32" s="695" t="s">
        <v>682</v>
      </c>
      <c r="X32" s="142"/>
      <c r="Y32" s="39"/>
      <c r="Z32" s="696">
        <f t="shared" ref="Z32:AM32" si="78">SUM(Z33:Z42)</f>
        <v>65589</v>
      </c>
      <c r="AA32" s="697">
        <f t="shared" si="78"/>
        <v>58230</v>
      </c>
      <c r="AB32" s="697">
        <f t="shared" si="78"/>
        <v>0</v>
      </c>
      <c r="AC32" s="697">
        <f t="shared" si="78"/>
        <v>6938</v>
      </c>
      <c r="AD32" s="37">
        <f>SUM(AD33:AD42)</f>
        <v>264</v>
      </c>
      <c r="AE32" s="697">
        <f t="shared" si="78"/>
        <v>0</v>
      </c>
      <c r="AF32" s="697">
        <f t="shared" si="78"/>
        <v>57</v>
      </c>
      <c r="AG32" s="697">
        <f t="shared" si="78"/>
        <v>0</v>
      </c>
      <c r="AH32" s="697">
        <f t="shared" si="78"/>
        <v>1628</v>
      </c>
      <c r="AI32" s="697">
        <f t="shared" si="78"/>
        <v>0</v>
      </c>
      <c r="AJ32" s="697">
        <f t="shared" si="78"/>
        <v>0</v>
      </c>
      <c r="AK32" s="697">
        <f t="shared" si="78"/>
        <v>0</v>
      </c>
      <c r="AL32" s="37">
        <f t="shared" ref="AL32" si="79">SUM(AL33:AL42)</f>
        <v>0</v>
      </c>
      <c r="AM32" s="697">
        <f t="shared" si="78"/>
        <v>1</v>
      </c>
      <c r="AN32" s="697">
        <f>SUM(AN33:AN42)</f>
        <v>0</v>
      </c>
      <c r="AO32" s="697">
        <f>SUM(AO33:AO42)</f>
        <v>0</v>
      </c>
      <c r="AP32" s="697">
        <f>SUM(AP33:AP42)</f>
        <v>0</v>
      </c>
      <c r="AQ32" s="697">
        <f>SUM(AQ33:AQ42)</f>
        <v>1</v>
      </c>
      <c r="AR32" s="697">
        <f t="shared" ref="AR32:AT32" si="80">SUM(AR33:AR42)</f>
        <v>0</v>
      </c>
      <c r="AS32" s="697">
        <f t="shared" ref="AS32" si="81">SUM(AS33:AS42)</f>
        <v>0</v>
      </c>
      <c r="AT32" s="697">
        <f t="shared" si="80"/>
        <v>0</v>
      </c>
      <c r="AU32" s="698">
        <f>SUM(AU33:AU42)</f>
        <v>132708</v>
      </c>
      <c r="AV32" s="31" t="str">
        <f t="shared" si="40"/>
        <v>154CCF055</v>
      </c>
      <c r="AW32" s="799" t="s">
        <v>681</v>
      </c>
      <c r="AX32" s="799">
        <v>154</v>
      </c>
      <c r="AY32" s="799" t="s">
        <v>564</v>
      </c>
      <c r="AZ32" s="800">
        <v>1</v>
      </c>
    </row>
    <row r="33" spans="2:52">
      <c r="B33" s="31" t="str">
        <f t="shared" si="33"/>
        <v>31EPSS40</v>
      </c>
      <c r="C33" s="31" t="str">
        <f t="shared" si="34"/>
        <v>31ESS024</v>
      </c>
      <c r="D33" s="31" t="str">
        <f t="shared" si="35"/>
        <v>31EPSS10</v>
      </c>
      <c r="E33" s="31" t="str">
        <f t="shared" si="36"/>
        <v>31EPSS37</v>
      </c>
      <c r="F33" s="31" t="str">
        <f t="shared" si="37"/>
        <v>31EPSS41</v>
      </c>
      <c r="G33" s="31" t="str">
        <f t="shared" si="12"/>
        <v>31EPSS16</v>
      </c>
      <c r="H33" s="31" t="str">
        <f t="shared" si="13"/>
        <v>31EPSS02</v>
      </c>
      <c r="I33" s="31" t="str">
        <f t="shared" si="14"/>
        <v>31ESS091</v>
      </c>
      <c r="J33" s="31" t="str">
        <f t="shared" si="15"/>
        <v>31EPSI03</v>
      </c>
      <c r="K33" s="31" t="str">
        <f t="shared" si="16"/>
        <v>31EPSS05</v>
      </c>
      <c r="L33" s="31" t="str">
        <f t="shared" si="17"/>
        <v>31EPSS08</v>
      </c>
      <c r="M33" s="31" t="str">
        <f t="shared" si="18"/>
        <v>31EPSS18</v>
      </c>
      <c r="N33" s="31" t="str">
        <f t="shared" si="19"/>
        <v>31EPSS42</v>
      </c>
      <c r="O33" s="31" t="str">
        <f t="shared" si="20"/>
        <v>31CCF055</v>
      </c>
      <c r="P33" s="31" t="str">
        <f t="shared" si="21"/>
        <v>31ESS062</v>
      </c>
      <c r="Q33" s="31" t="str">
        <f t="shared" si="22"/>
        <v>31EPSS33</v>
      </c>
      <c r="R33" s="31" t="str">
        <f t="shared" si="23"/>
        <v>31ESS207</v>
      </c>
      <c r="S33" s="31" t="str">
        <f t="shared" si="24"/>
        <v>31EPSI04</v>
      </c>
      <c r="T33" s="31" t="str">
        <f t="shared" si="25"/>
        <v>31EPSS44</v>
      </c>
      <c r="U33" s="31" t="str">
        <f t="shared" si="38"/>
        <v>31CCF023</v>
      </c>
      <c r="V33" s="844" t="str">
        <f t="shared" si="39"/>
        <v>31CCF102</v>
      </c>
      <c r="W33" s="606" t="s">
        <v>305</v>
      </c>
      <c r="X33" s="627" t="s">
        <v>682</v>
      </c>
      <c r="Y33" s="38">
        <v>31</v>
      </c>
      <c r="Z33" s="685">
        <f t="shared" ref="Z33:Z42" si="82">IFERROR(VLOOKUP(B33,$AV$7:$AZ$929,5,0),0)</f>
        <v>4642</v>
      </c>
      <c r="AA33" s="686">
        <f t="shared" ref="AA33:AA42" si="83">IFERROR(VLOOKUP(C33,$AV$7:$AZ$929,5,0),0)+AL33</f>
        <v>11936</v>
      </c>
      <c r="AB33" s="686">
        <f t="shared" ref="AB33:AB42" si="84">IFERROR(VLOOKUP(D33,$AV$7:$AZ$929,5,0),0)</f>
        <v>0</v>
      </c>
      <c r="AC33" s="686">
        <f t="shared" ref="AC33:AC42" si="85">VLOOKUP(E33,$AV$7:$AZ$699,5,0)+AD33</f>
        <v>404</v>
      </c>
      <c r="AD33" s="424">
        <f t="shared" ref="AD33:AD42" si="86">IFERROR(VLOOKUP(F33,$AV$7:$AZ$929,5,0),0)</f>
        <v>2</v>
      </c>
      <c r="AE33" s="686">
        <f t="shared" ref="AE33:AE42" si="87">IFERROR(VLOOKUP(G33,$AV$7:$AZ$929,5,0),0)</f>
        <v>0</v>
      </c>
      <c r="AF33" s="686">
        <f t="shared" ref="AF33:AF42" si="88">IFERROR(VLOOKUP(H33,$AV$7:$AZ$929,5,0),0)</f>
        <v>0</v>
      </c>
      <c r="AG33" s="686">
        <f t="shared" ref="AG33:AG42" si="89">IFERROR(VLOOKUP(I33,$AV$7:$AZ$929,5,0),0)</f>
        <v>0</v>
      </c>
      <c r="AH33" s="686">
        <f t="shared" ref="AH33:AH42" si="90">IFERROR(VLOOKUP(J33,$AV$7:$AZ$929,5,0),0)</f>
        <v>0</v>
      </c>
      <c r="AI33" s="686">
        <f t="shared" ref="AI33:AI42" si="91">IFERROR(VLOOKUP(K33,$AV$7:$AZ$929,5,0),0)</f>
        <v>0</v>
      </c>
      <c r="AJ33" s="686">
        <f t="shared" ref="AJ33:AJ42" si="92">IFERROR(VLOOKUP(L33,$AV$7:$AZ$929,5,0),0)</f>
        <v>0</v>
      </c>
      <c r="AK33" s="686">
        <f t="shared" ref="AK33:AK42" si="93">IFERROR(VLOOKUP(M33,$AV$7:$AZ$929,5,0),0)</f>
        <v>0</v>
      </c>
      <c r="AL33" s="424">
        <f t="shared" ref="AL33:AL42" si="94">IFERROR(VLOOKUP(N33,$AV$7:$AZ$929,5,0),0)</f>
        <v>0</v>
      </c>
      <c r="AM33" s="686">
        <f t="shared" ref="AM33:AM42" si="95">IFERROR(VLOOKUP(O33,$AV$7:$AZ$929,5,0),0)</f>
        <v>0</v>
      </c>
      <c r="AN33" s="686">
        <f t="shared" ref="AN33:AN42" si="96">IFERROR(VLOOKUP(P33,$AV$7:$AZ$929,5,0),0)</f>
        <v>0</v>
      </c>
      <c r="AO33" s="686">
        <f t="shared" ref="AO33:AO42" si="97">IFERROR(VLOOKUP(Q33,$AV$7:$AZ$929,5,0),0)</f>
        <v>0</v>
      </c>
      <c r="AP33" s="686">
        <f t="shared" ref="AP33:AP42" si="98">IFERROR(VLOOKUP(R33,$AV$7:$AZ$929,5,0),0)</f>
        <v>0</v>
      </c>
      <c r="AQ33" s="686">
        <f t="shared" ref="AQ33:AQ42" si="99">IFERROR(VLOOKUP(S33,$AV$7:$AZ$929,5,0),0)</f>
        <v>0</v>
      </c>
      <c r="AR33" s="686">
        <f t="shared" ref="AR33:AR42" si="100">IFERROR(VLOOKUP(T33,$AV$7:$AZ$929,5,0),0)</f>
        <v>0</v>
      </c>
      <c r="AS33" s="686">
        <f t="shared" ref="AS33:AS42" si="101">IFERROR(VLOOKUP(U33,$AV$7:$AZ$929,5,0),0)</f>
        <v>0</v>
      </c>
      <c r="AT33" s="686">
        <f t="shared" ref="AT33:AT42" si="102">IFERROR(VLOOKUP(V33,$AV$7:$AZ$929,5,0),0)</f>
        <v>0</v>
      </c>
      <c r="AU33" s="690">
        <f t="shared" ref="AU33:AU42" si="103">SUM(Z33:AT33)</f>
        <v>16984</v>
      </c>
      <c r="AV33" s="31" t="str">
        <f t="shared" si="40"/>
        <v>154EPSI03</v>
      </c>
      <c r="AW33" s="799" t="s">
        <v>681</v>
      </c>
      <c r="AX33" s="799">
        <v>154</v>
      </c>
      <c r="AY33" s="799" t="s">
        <v>552</v>
      </c>
      <c r="AZ33" s="800">
        <v>2993</v>
      </c>
    </row>
    <row r="34" spans="2:52">
      <c r="B34" s="31" t="str">
        <f t="shared" si="33"/>
        <v>40EPSS40</v>
      </c>
      <c r="C34" s="31" t="str">
        <f t="shared" si="34"/>
        <v>40ESS024</v>
      </c>
      <c r="D34" s="31" t="str">
        <f t="shared" si="35"/>
        <v>40EPSS10</v>
      </c>
      <c r="E34" s="31" t="str">
        <f t="shared" si="36"/>
        <v>40EPSS37</v>
      </c>
      <c r="F34" s="31" t="str">
        <f t="shared" si="37"/>
        <v>40EPSS41</v>
      </c>
      <c r="G34" s="31" t="str">
        <f t="shared" si="12"/>
        <v>40EPSS16</v>
      </c>
      <c r="H34" s="31" t="str">
        <f t="shared" si="13"/>
        <v>40EPSS02</v>
      </c>
      <c r="I34" s="31" t="str">
        <f t="shared" si="14"/>
        <v>40ESS091</v>
      </c>
      <c r="J34" s="31" t="str">
        <f t="shared" si="15"/>
        <v>40EPSI03</v>
      </c>
      <c r="K34" s="31" t="str">
        <f t="shared" si="16"/>
        <v>40EPSS05</v>
      </c>
      <c r="L34" s="31" t="str">
        <f t="shared" si="17"/>
        <v>40EPSS08</v>
      </c>
      <c r="M34" s="31" t="str">
        <f t="shared" si="18"/>
        <v>40EPSS18</v>
      </c>
      <c r="N34" s="31" t="str">
        <f t="shared" si="19"/>
        <v>40EPSS42</v>
      </c>
      <c r="O34" s="31" t="str">
        <f t="shared" si="20"/>
        <v>40CCF055</v>
      </c>
      <c r="P34" s="31" t="str">
        <f t="shared" si="21"/>
        <v>40ESS062</v>
      </c>
      <c r="Q34" s="31" t="str">
        <f t="shared" si="22"/>
        <v>40EPSS33</v>
      </c>
      <c r="R34" s="31" t="str">
        <f t="shared" si="23"/>
        <v>40ESS207</v>
      </c>
      <c r="S34" s="31" t="str">
        <f t="shared" si="24"/>
        <v>40EPSI04</v>
      </c>
      <c r="T34" s="31" t="str">
        <f t="shared" si="25"/>
        <v>40EPSS44</v>
      </c>
      <c r="U34" s="31" t="str">
        <f t="shared" si="38"/>
        <v>40CCF023</v>
      </c>
      <c r="V34" s="844" t="str">
        <f t="shared" si="39"/>
        <v>40CCF102</v>
      </c>
      <c r="W34" s="606" t="s">
        <v>313</v>
      </c>
      <c r="X34" s="627" t="s">
        <v>682</v>
      </c>
      <c r="Y34" s="38">
        <v>40</v>
      </c>
      <c r="Z34" s="685">
        <f t="shared" si="82"/>
        <v>2700</v>
      </c>
      <c r="AA34" s="686">
        <f t="shared" si="83"/>
        <v>11424</v>
      </c>
      <c r="AB34" s="686">
        <f t="shared" si="84"/>
        <v>0</v>
      </c>
      <c r="AC34" s="686">
        <f t="shared" si="85"/>
        <v>219</v>
      </c>
      <c r="AD34" s="424">
        <f t="shared" si="86"/>
        <v>30</v>
      </c>
      <c r="AE34" s="686">
        <f t="shared" si="87"/>
        <v>0</v>
      </c>
      <c r="AF34" s="686">
        <f t="shared" si="88"/>
        <v>0</v>
      </c>
      <c r="AG34" s="686">
        <f t="shared" si="89"/>
        <v>0</v>
      </c>
      <c r="AH34" s="686">
        <f t="shared" si="90"/>
        <v>0</v>
      </c>
      <c r="AI34" s="686">
        <f t="shared" si="91"/>
        <v>0</v>
      </c>
      <c r="AJ34" s="686">
        <f t="shared" si="92"/>
        <v>0</v>
      </c>
      <c r="AK34" s="686">
        <f t="shared" si="93"/>
        <v>0</v>
      </c>
      <c r="AL34" s="424">
        <f t="shared" si="94"/>
        <v>0</v>
      </c>
      <c r="AM34" s="686">
        <f t="shared" si="95"/>
        <v>0</v>
      </c>
      <c r="AN34" s="686">
        <f t="shared" si="96"/>
        <v>0</v>
      </c>
      <c r="AO34" s="686">
        <f t="shared" si="97"/>
        <v>0</v>
      </c>
      <c r="AP34" s="686">
        <f t="shared" si="98"/>
        <v>0</v>
      </c>
      <c r="AQ34" s="686">
        <f t="shared" si="99"/>
        <v>0</v>
      </c>
      <c r="AR34" s="686">
        <f t="shared" si="100"/>
        <v>0</v>
      </c>
      <c r="AS34" s="686">
        <f t="shared" si="101"/>
        <v>0</v>
      </c>
      <c r="AT34" s="686">
        <f t="shared" si="102"/>
        <v>0</v>
      </c>
      <c r="AU34" s="690">
        <f t="shared" si="103"/>
        <v>14373</v>
      </c>
      <c r="AV34" s="31" t="str">
        <f t="shared" si="40"/>
        <v>154EPSS16</v>
      </c>
      <c r="AW34" s="799" t="s">
        <v>681</v>
      </c>
      <c r="AX34" s="799">
        <v>154</v>
      </c>
      <c r="AY34" s="799" t="s">
        <v>543</v>
      </c>
      <c r="AZ34" s="800">
        <v>1853</v>
      </c>
    </row>
    <row r="35" spans="2:52">
      <c r="B35" s="31" t="str">
        <f t="shared" si="33"/>
        <v>190EPSS40</v>
      </c>
      <c r="C35" s="31" t="str">
        <f t="shared" si="34"/>
        <v>190ESS024</v>
      </c>
      <c r="D35" s="31" t="str">
        <f t="shared" si="35"/>
        <v>190EPSS10</v>
      </c>
      <c r="E35" s="31" t="str">
        <f t="shared" si="36"/>
        <v>190EPSS37</v>
      </c>
      <c r="F35" s="31" t="str">
        <f t="shared" si="37"/>
        <v>190EPSS41</v>
      </c>
      <c r="G35" s="31" t="str">
        <f t="shared" si="12"/>
        <v>190EPSS16</v>
      </c>
      <c r="H35" s="31" t="str">
        <f t="shared" si="13"/>
        <v>190EPSS02</v>
      </c>
      <c r="I35" s="31" t="str">
        <f t="shared" si="14"/>
        <v>190ESS091</v>
      </c>
      <c r="J35" s="31" t="str">
        <f t="shared" si="15"/>
        <v>190EPSI03</v>
      </c>
      <c r="K35" s="31" t="str">
        <f t="shared" si="16"/>
        <v>190EPSS05</v>
      </c>
      <c r="L35" s="31" t="str">
        <f t="shared" si="17"/>
        <v>190EPSS08</v>
      </c>
      <c r="M35" s="31" t="str">
        <f t="shared" si="18"/>
        <v>190EPSS18</v>
      </c>
      <c r="N35" s="31" t="str">
        <f t="shared" si="19"/>
        <v>190EPSS42</v>
      </c>
      <c r="O35" s="31" t="str">
        <f t="shared" si="20"/>
        <v>190CCF055</v>
      </c>
      <c r="P35" s="31" t="str">
        <f t="shared" si="21"/>
        <v>190ESS062</v>
      </c>
      <c r="Q35" s="31" t="str">
        <f t="shared" si="22"/>
        <v>190EPSS33</v>
      </c>
      <c r="R35" s="31" t="str">
        <f t="shared" si="23"/>
        <v>190ESS207</v>
      </c>
      <c r="S35" s="31" t="str">
        <f t="shared" si="24"/>
        <v>190EPSI04</v>
      </c>
      <c r="T35" s="31" t="str">
        <f t="shared" si="25"/>
        <v>190EPSS44</v>
      </c>
      <c r="U35" s="31" t="str">
        <f t="shared" si="38"/>
        <v>190CCF023</v>
      </c>
      <c r="V35" s="844" t="str">
        <f t="shared" si="39"/>
        <v>190CCF102</v>
      </c>
      <c r="W35" s="606" t="s">
        <v>349</v>
      </c>
      <c r="X35" s="627" t="s">
        <v>682</v>
      </c>
      <c r="Y35" s="38">
        <v>190</v>
      </c>
      <c r="Z35" s="685">
        <f t="shared" si="82"/>
        <v>5855</v>
      </c>
      <c r="AA35" s="686">
        <f t="shared" si="83"/>
        <v>0</v>
      </c>
      <c r="AB35" s="686">
        <f t="shared" si="84"/>
        <v>0</v>
      </c>
      <c r="AC35" s="686">
        <f t="shared" si="85"/>
        <v>374</v>
      </c>
      <c r="AD35" s="424">
        <f t="shared" si="86"/>
        <v>0</v>
      </c>
      <c r="AE35" s="686">
        <f t="shared" si="87"/>
        <v>0</v>
      </c>
      <c r="AF35" s="686">
        <f t="shared" si="88"/>
        <v>0</v>
      </c>
      <c r="AG35" s="686">
        <f t="shared" si="89"/>
        <v>0</v>
      </c>
      <c r="AH35" s="686">
        <f t="shared" si="90"/>
        <v>0</v>
      </c>
      <c r="AI35" s="686">
        <f t="shared" si="91"/>
        <v>0</v>
      </c>
      <c r="AJ35" s="686">
        <f t="shared" si="92"/>
        <v>0</v>
      </c>
      <c r="AK35" s="686">
        <f t="shared" si="93"/>
        <v>0</v>
      </c>
      <c r="AL35" s="424">
        <f t="shared" si="94"/>
        <v>0</v>
      </c>
      <c r="AM35" s="686">
        <f t="shared" si="95"/>
        <v>0</v>
      </c>
      <c r="AN35" s="686">
        <f t="shared" si="96"/>
        <v>0</v>
      </c>
      <c r="AO35" s="686">
        <f t="shared" si="97"/>
        <v>0</v>
      </c>
      <c r="AP35" s="686">
        <f t="shared" si="98"/>
        <v>0</v>
      </c>
      <c r="AQ35" s="686">
        <f t="shared" si="99"/>
        <v>0</v>
      </c>
      <c r="AR35" s="686">
        <f t="shared" si="100"/>
        <v>0</v>
      </c>
      <c r="AS35" s="686">
        <f t="shared" si="101"/>
        <v>0</v>
      </c>
      <c r="AT35" s="686">
        <f t="shared" si="102"/>
        <v>0</v>
      </c>
      <c r="AU35" s="690">
        <f t="shared" si="103"/>
        <v>6229</v>
      </c>
      <c r="AV35" s="31" t="str">
        <f t="shared" si="40"/>
        <v>154EPSS37</v>
      </c>
      <c r="AW35" s="799" t="s">
        <v>681</v>
      </c>
      <c r="AX35" s="799">
        <v>154</v>
      </c>
      <c r="AY35" s="799" t="s">
        <v>537</v>
      </c>
      <c r="AZ35" s="800">
        <v>2755</v>
      </c>
    </row>
    <row r="36" spans="2:52">
      <c r="B36" s="31" t="str">
        <f t="shared" si="33"/>
        <v>604EPSS40</v>
      </c>
      <c r="C36" s="31" t="str">
        <f t="shared" si="34"/>
        <v>604ESS024</v>
      </c>
      <c r="D36" s="31" t="str">
        <f t="shared" si="35"/>
        <v>604EPSS10</v>
      </c>
      <c r="E36" s="31" t="str">
        <f t="shared" si="36"/>
        <v>604EPSS37</v>
      </c>
      <c r="F36" s="31" t="str">
        <f t="shared" si="37"/>
        <v>604EPSS41</v>
      </c>
      <c r="G36" s="31" t="str">
        <f t="shared" si="12"/>
        <v>604EPSS16</v>
      </c>
      <c r="H36" s="31" t="str">
        <f t="shared" si="13"/>
        <v>604EPSS02</v>
      </c>
      <c r="I36" s="31" t="str">
        <f t="shared" si="14"/>
        <v>604ESS091</v>
      </c>
      <c r="J36" s="31" t="str">
        <f t="shared" si="15"/>
        <v>604EPSI03</v>
      </c>
      <c r="K36" s="31" t="str">
        <f t="shared" si="16"/>
        <v>604EPSS05</v>
      </c>
      <c r="L36" s="31" t="str">
        <f t="shared" si="17"/>
        <v>604EPSS08</v>
      </c>
      <c r="M36" s="31" t="str">
        <f t="shared" si="18"/>
        <v>604EPSS18</v>
      </c>
      <c r="N36" s="31" t="str">
        <f t="shared" si="19"/>
        <v>604EPSS42</v>
      </c>
      <c r="O36" s="31" t="str">
        <f t="shared" si="20"/>
        <v>604CCF055</v>
      </c>
      <c r="P36" s="31" t="str">
        <f t="shared" si="21"/>
        <v>604ESS062</v>
      </c>
      <c r="Q36" s="31" t="str">
        <f t="shared" si="22"/>
        <v>604EPSS33</v>
      </c>
      <c r="R36" s="31" t="str">
        <f t="shared" si="23"/>
        <v>604ESS207</v>
      </c>
      <c r="S36" s="31" t="str">
        <f t="shared" si="24"/>
        <v>604EPSI04</v>
      </c>
      <c r="T36" s="31" t="str">
        <f t="shared" si="25"/>
        <v>604EPSS44</v>
      </c>
      <c r="U36" s="31" t="str">
        <f t="shared" si="38"/>
        <v>604CCF023</v>
      </c>
      <c r="V36" s="844" t="str">
        <f t="shared" si="39"/>
        <v>604CCF102</v>
      </c>
      <c r="W36" s="606" t="s">
        <v>351</v>
      </c>
      <c r="X36" s="627" t="s">
        <v>682</v>
      </c>
      <c r="Y36" s="38">
        <v>604</v>
      </c>
      <c r="Z36" s="685">
        <f t="shared" si="82"/>
        <v>4867</v>
      </c>
      <c r="AA36" s="686">
        <f t="shared" si="83"/>
        <v>14692</v>
      </c>
      <c r="AB36" s="686">
        <f t="shared" si="84"/>
        <v>0</v>
      </c>
      <c r="AC36" s="686">
        <f t="shared" si="85"/>
        <v>626</v>
      </c>
      <c r="AD36" s="424">
        <f t="shared" si="86"/>
        <v>32</v>
      </c>
      <c r="AE36" s="686">
        <f t="shared" si="87"/>
        <v>0</v>
      </c>
      <c r="AF36" s="686">
        <f t="shared" si="88"/>
        <v>0</v>
      </c>
      <c r="AG36" s="686">
        <f t="shared" si="89"/>
        <v>0</v>
      </c>
      <c r="AH36" s="686">
        <f t="shared" si="90"/>
        <v>0</v>
      </c>
      <c r="AI36" s="686">
        <f t="shared" si="91"/>
        <v>0</v>
      </c>
      <c r="AJ36" s="686">
        <f t="shared" si="92"/>
        <v>0</v>
      </c>
      <c r="AK36" s="686">
        <f t="shared" si="93"/>
        <v>0</v>
      </c>
      <c r="AL36" s="424">
        <f t="shared" si="94"/>
        <v>0</v>
      </c>
      <c r="AM36" s="686">
        <f t="shared" si="95"/>
        <v>0</v>
      </c>
      <c r="AN36" s="686">
        <f t="shared" si="96"/>
        <v>0</v>
      </c>
      <c r="AO36" s="686">
        <f t="shared" si="97"/>
        <v>0</v>
      </c>
      <c r="AP36" s="686">
        <f t="shared" si="98"/>
        <v>0</v>
      </c>
      <c r="AQ36" s="686">
        <f t="shared" si="99"/>
        <v>0</v>
      </c>
      <c r="AR36" s="686">
        <f t="shared" si="100"/>
        <v>0</v>
      </c>
      <c r="AS36" s="686">
        <f t="shared" si="101"/>
        <v>0</v>
      </c>
      <c r="AT36" s="686">
        <f t="shared" si="102"/>
        <v>0</v>
      </c>
      <c r="AU36" s="690">
        <f t="shared" si="103"/>
        <v>20217</v>
      </c>
      <c r="AV36" s="31" t="str">
        <f t="shared" si="40"/>
        <v>154EPSS40</v>
      </c>
      <c r="AW36" s="799" t="s">
        <v>681</v>
      </c>
      <c r="AX36" s="799">
        <v>154</v>
      </c>
      <c r="AY36" s="799" t="s">
        <v>531</v>
      </c>
      <c r="AZ36" s="800">
        <v>26344</v>
      </c>
    </row>
    <row r="37" spans="2:52">
      <c r="B37" s="31" t="str">
        <f t="shared" si="33"/>
        <v>670EPSS40</v>
      </c>
      <c r="C37" s="31" t="str">
        <f t="shared" si="34"/>
        <v>670ESS024</v>
      </c>
      <c r="D37" s="31" t="str">
        <f t="shared" si="35"/>
        <v>670EPSS10</v>
      </c>
      <c r="E37" s="31" t="str">
        <f t="shared" si="36"/>
        <v>670EPSS37</v>
      </c>
      <c r="F37" s="31" t="str">
        <f t="shared" si="37"/>
        <v>670EPSS41</v>
      </c>
      <c r="G37" s="31" t="str">
        <f t="shared" si="12"/>
        <v>670EPSS16</v>
      </c>
      <c r="H37" s="31" t="str">
        <f t="shared" si="13"/>
        <v>670EPSS02</v>
      </c>
      <c r="I37" s="31" t="str">
        <f t="shared" si="14"/>
        <v>670ESS091</v>
      </c>
      <c r="J37" s="31" t="str">
        <f t="shared" si="15"/>
        <v>670EPSI03</v>
      </c>
      <c r="K37" s="31" t="str">
        <f t="shared" si="16"/>
        <v>670EPSS05</v>
      </c>
      <c r="L37" s="31" t="str">
        <f t="shared" si="17"/>
        <v>670EPSS08</v>
      </c>
      <c r="M37" s="31" t="str">
        <f t="shared" si="18"/>
        <v>670EPSS18</v>
      </c>
      <c r="N37" s="31" t="str">
        <f t="shared" si="19"/>
        <v>670EPSS42</v>
      </c>
      <c r="O37" s="31" t="str">
        <f t="shared" si="20"/>
        <v>670CCF055</v>
      </c>
      <c r="P37" s="31" t="str">
        <f t="shared" si="21"/>
        <v>670ESS062</v>
      </c>
      <c r="Q37" s="31" t="str">
        <f t="shared" si="22"/>
        <v>670EPSS33</v>
      </c>
      <c r="R37" s="31" t="str">
        <f t="shared" si="23"/>
        <v>670ESS207</v>
      </c>
      <c r="S37" s="31" t="str">
        <f t="shared" si="24"/>
        <v>670EPSI04</v>
      </c>
      <c r="T37" s="31" t="str">
        <f t="shared" si="25"/>
        <v>670EPSS44</v>
      </c>
      <c r="U37" s="31" t="str">
        <f t="shared" si="38"/>
        <v>670CCF023</v>
      </c>
      <c r="V37" s="844" t="str">
        <f t="shared" si="39"/>
        <v>670CCF102</v>
      </c>
      <c r="W37" s="606" t="s">
        <v>354</v>
      </c>
      <c r="X37" s="627" t="s">
        <v>682</v>
      </c>
      <c r="Y37" s="38">
        <v>670</v>
      </c>
      <c r="Z37" s="685">
        <f t="shared" si="82"/>
        <v>12855</v>
      </c>
      <c r="AA37" s="686">
        <f t="shared" si="83"/>
        <v>0</v>
      </c>
      <c r="AB37" s="686">
        <f t="shared" si="84"/>
        <v>0</v>
      </c>
      <c r="AC37" s="686">
        <f t="shared" si="85"/>
        <v>733</v>
      </c>
      <c r="AD37" s="424">
        <f t="shared" si="86"/>
        <v>0</v>
      </c>
      <c r="AE37" s="686">
        <f t="shared" si="87"/>
        <v>0</v>
      </c>
      <c r="AF37" s="686">
        <f t="shared" si="88"/>
        <v>1</v>
      </c>
      <c r="AG37" s="686">
        <f t="shared" si="89"/>
        <v>0</v>
      </c>
      <c r="AH37" s="686">
        <f t="shared" si="90"/>
        <v>0</v>
      </c>
      <c r="AI37" s="686">
        <f t="shared" si="91"/>
        <v>0</v>
      </c>
      <c r="AJ37" s="686">
        <f t="shared" si="92"/>
        <v>0</v>
      </c>
      <c r="AK37" s="686">
        <f t="shared" si="93"/>
        <v>0</v>
      </c>
      <c r="AL37" s="424">
        <f t="shared" si="94"/>
        <v>0</v>
      </c>
      <c r="AM37" s="686">
        <f t="shared" si="95"/>
        <v>0</v>
      </c>
      <c r="AN37" s="686">
        <f t="shared" si="96"/>
        <v>0</v>
      </c>
      <c r="AO37" s="686">
        <f t="shared" si="97"/>
        <v>0</v>
      </c>
      <c r="AP37" s="686">
        <f t="shared" si="98"/>
        <v>0</v>
      </c>
      <c r="AQ37" s="686">
        <f t="shared" si="99"/>
        <v>1</v>
      </c>
      <c r="AR37" s="686">
        <f t="shared" si="100"/>
        <v>0</v>
      </c>
      <c r="AS37" s="686">
        <f t="shared" si="101"/>
        <v>0</v>
      </c>
      <c r="AT37" s="686">
        <f t="shared" si="102"/>
        <v>0</v>
      </c>
      <c r="AU37" s="690">
        <f t="shared" si="103"/>
        <v>13590</v>
      </c>
      <c r="AV37" s="31" t="str">
        <f t="shared" si="40"/>
        <v>154EPSS41</v>
      </c>
      <c r="AW37" s="799" t="s">
        <v>681</v>
      </c>
      <c r="AX37" s="799">
        <v>154</v>
      </c>
      <c r="AY37" s="799" t="s">
        <v>623</v>
      </c>
      <c r="AZ37" s="800">
        <v>3</v>
      </c>
    </row>
    <row r="38" spans="2:52">
      <c r="B38" s="31" t="str">
        <f t="shared" si="33"/>
        <v>690EPSS40</v>
      </c>
      <c r="C38" s="31" t="str">
        <f t="shared" si="34"/>
        <v>690ESS024</v>
      </c>
      <c r="D38" s="31" t="str">
        <f t="shared" si="35"/>
        <v>690EPSS10</v>
      </c>
      <c r="E38" s="31" t="str">
        <f t="shared" si="36"/>
        <v>690EPSS37</v>
      </c>
      <c r="F38" s="31" t="str">
        <f t="shared" si="37"/>
        <v>690EPSS41</v>
      </c>
      <c r="G38" s="31" t="str">
        <f t="shared" si="12"/>
        <v>690EPSS16</v>
      </c>
      <c r="H38" s="31" t="str">
        <f t="shared" si="13"/>
        <v>690EPSS02</v>
      </c>
      <c r="I38" s="31" t="str">
        <f t="shared" si="14"/>
        <v>690ESS091</v>
      </c>
      <c r="J38" s="31" t="str">
        <f t="shared" si="15"/>
        <v>690EPSI03</v>
      </c>
      <c r="K38" s="31" t="str">
        <f t="shared" si="16"/>
        <v>690EPSS05</v>
      </c>
      <c r="L38" s="31" t="str">
        <f t="shared" si="17"/>
        <v>690EPSS08</v>
      </c>
      <c r="M38" s="31" t="str">
        <f t="shared" si="18"/>
        <v>690EPSS18</v>
      </c>
      <c r="N38" s="31" t="str">
        <f t="shared" si="19"/>
        <v>690EPSS42</v>
      </c>
      <c r="O38" s="31" t="str">
        <f t="shared" si="20"/>
        <v>690CCF055</v>
      </c>
      <c r="P38" s="31" t="str">
        <f t="shared" si="21"/>
        <v>690ESS062</v>
      </c>
      <c r="Q38" s="31" t="str">
        <f t="shared" si="22"/>
        <v>690EPSS33</v>
      </c>
      <c r="R38" s="31" t="str">
        <f t="shared" si="23"/>
        <v>690ESS207</v>
      </c>
      <c r="S38" s="31" t="str">
        <f t="shared" si="24"/>
        <v>690EPSI04</v>
      </c>
      <c r="T38" s="31" t="str">
        <f t="shared" si="25"/>
        <v>690EPSS44</v>
      </c>
      <c r="U38" s="31" t="str">
        <f t="shared" si="38"/>
        <v>690CCF023</v>
      </c>
      <c r="V38" s="844" t="str">
        <f t="shared" si="39"/>
        <v>690CCF102</v>
      </c>
      <c r="W38" s="606" t="s">
        <v>355</v>
      </c>
      <c r="X38" s="627" t="s">
        <v>682</v>
      </c>
      <c r="Y38" s="38">
        <v>690</v>
      </c>
      <c r="Z38" s="685">
        <f t="shared" si="82"/>
        <v>5954</v>
      </c>
      <c r="AA38" s="686">
        <f t="shared" si="83"/>
        <v>0</v>
      </c>
      <c r="AB38" s="686">
        <f t="shared" si="84"/>
        <v>0</v>
      </c>
      <c r="AC38" s="686">
        <f t="shared" si="85"/>
        <v>248</v>
      </c>
      <c r="AD38" s="424">
        <f t="shared" si="86"/>
        <v>1</v>
      </c>
      <c r="AE38" s="686">
        <f t="shared" si="87"/>
        <v>0</v>
      </c>
      <c r="AF38" s="686">
        <f t="shared" si="88"/>
        <v>0</v>
      </c>
      <c r="AG38" s="686">
        <f t="shared" si="89"/>
        <v>0</v>
      </c>
      <c r="AH38" s="686">
        <f t="shared" si="90"/>
        <v>0</v>
      </c>
      <c r="AI38" s="686">
        <f t="shared" si="91"/>
        <v>0</v>
      </c>
      <c r="AJ38" s="686">
        <f t="shared" si="92"/>
        <v>0</v>
      </c>
      <c r="AK38" s="686">
        <f t="shared" si="93"/>
        <v>0</v>
      </c>
      <c r="AL38" s="424">
        <f t="shared" si="94"/>
        <v>0</v>
      </c>
      <c r="AM38" s="686">
        <f t="shared" si="95"/>
        <v>0</v>
      </c>
      <c r="AN38" s="686">
        <f t="shared" si="96"/>
        <v>0</v>
      </c>
      <c r="AO38" s="686">
        <f t="shared" si="97"/>
        <v>0</v>
      </c>
      <c r="AP38" s="686">
        <f t="shared" si="98"/>
        <v>0</v>
      </c>
      <c r="AQ38" s="686">
        <f t="shared" si="99"/>
        <v>0</v>
      </c>
      <c r="AR38" s="686">
        <f t="shared" si="100"/>
        <v>0</v>
      </c>
      <c r="AS38" s="686">
        <f t="shared" si="101"/>
        <v>0</v>
      </c>
      <c r="AT38" s="686">
        <f t="shared" si="102"/>
        <v>0</v>
      </c>
      <c r="AU38" s="690">
        <f t="shared" si="103"/>
        <v>6203</v>
      </c>
      <c r="AV38" s="31" t="str">
        <f t="shared" si="40"/>
        <v>154EPSS42</v>
      </c>
      <c r="AW38" s="799" t="s">
        <v>681</v>
      </c>
      <c r="AX38" s="799">
        <v>154</v>
      </c>
      <c r="AY38" s="799" t="s">
        <v>624</v>
      </c>
      <c r="AZ38" s="800">
        <v>1</v>
      </c>
    </row>
    <row r="39" spans="2:52">
      <c r="B39" s="31" t="str">
        <f t="shared" si="33"/>
        <v>736EPSS40</v>
      </c>
      <c r="C39" s="31" t="str">
        <f t="shared" si="34"/>
        <v>736ESS024</v>
      </c>
      <c r="D39" s="31" t="str">
        <f t="shared" si="35"/>
        <v>736EPSS10</v>
      </c>
      <c r="E39" s="31" t="str">
        <f t="shared" si="36"/>
        <v>736EPSS37</v>
      </c>
      <c r="F39" s="31" t="str">
        <f t="shared" si="37"/>
        <v>736EPSS41</v>
      </c>
      <c r="G39" s="31" t="str">
        <f t="shared" ref="G39:G70" si="104">CONCATENATE(Y39,$AE$3)</f>
        <v>736EPSS16</v>
      </c>
      <c r="H39" s="31" t="str">
        <f t="shared" ref="H39:H70" si="105">CONCATENATE(Y39,$AF$3)</f>
        <v>736EPSS02</v>
      </c>
      <c r="I39" s="31" t="str">
        <f t="shared" ref="I39:I70" si="106">CONCATENATE(Y39,$AG$3)</f>
        <v>736ESS091</v>
      </c>
      <c r="J39" s="31" t="str">
        <f t="shared" ref="J39:J70" si="107">CONCATENATE(Y39,$AH$3)</f>
        <v>736EPSI03</v>
      </c>
      <c r="K39" s="31" t="str">
        <f t="shared" ref="K39:K70" si="108">CONCATENATE(Y39,$AI$3)</f>
        <v>736EPSS05</v>
      </c>
      <c r="L39" s="31" t="str">
        <f t="shared" ref="L39:L70" si="109">CONCATENATE(Y39,$AJ$3)</f>
        <v>736EPSS08</v>
      </c>
      <c r="M39" s="31" t="str">
        <f t="shared" ref="M39:M70" si="110">CONCATENATE(Y39,$AK$3)</f>
        <v>736EPSS18</v>
      </c>
      <c r="N39" s="31" t="str">
        <f t="shared" ref="N39:N70" si="111">CONCATENATE(Y39,$AL$3)</f>
        <v>736EPSS42</v>
      </c>
      <c r="O39" s="31" t="str">
        <f t="shared" ref="O39:O70" si="112">CONCATENATE(Y39,$AM$3)</f>
        <v>736CCF055</v>
      </c>
      <c r="P39" s="31" t="str">
        <f t="shared" ref="P39:P70" si="113">CONCATENATE(Y39,$AN$3)</f>
        <v>736ESS062</v>
      </c>
      <c r="Q39" s="31" t="str">
        <f t="shared" ref="Q39:Q70" si="114">CONCATENATE(Y39,$AO$3)</f>
        <v>736EPSS33</v>
      </c>
      <c r="R39" s="31" t="str">
        <f t="shared" ref="R39:R70" si="115">CONCATENATE(Y39,$AP$3)</f>
        <v>736ESS207</v>
      </c>
      <c r="S39" s="31" t="str">
        <f t="shared" ref="S39:S70" si="116">CONCATENATE(Y39,$AQ$3)</f>
        <v>736EPSI04</v>
      </c>
      <c r="T39" s="31" t="str">
        <f t="shared" si="25"/>
        <v>736EPSS44</v>
      </c>
      <c r="U39" s="31" t="str">
        <f t="shared" si="38"/>
        <v>736CCF023</v>
      </c>
      <c r="V39" s="844" t="str">
        <f t="shared" si="39"/>
        <v>736CCF102</v>
      </c>
      <c r="W39" s="606" t="s">
        <v>356</v>
      </c>
      <c r="X39" s="627" t="s">
        <v>682</v>
      </c>
      <c r="Y39" s="38">
        <v>736</v>
      </c>
      <c r="Z39" s="685">
        <f t="shared" si="82"/>
        <v>6880</v>
      </c>
      <c r="AA39" s="686">
        <f t="shared" si="83"/>
        <v>13430</v>
      </c>
      <c r="AB39" s="686">
        <f t="shared" si="84"/>
        <v>0</v>
      </c>
      <c r="AC39" s="686">
        <f t="shared" si="85"/>
        <v>2000</v>
      </c>
      <c r="AD39" s="424">
        <f t="shared" si="86"/>
        <v>1</v>
      </c>
      <c r="AE39" s="686">
        <f t="shared" si="87"/>
        <v>0</v>
      </c>
      <c r="AF39" s="686">
        <f t="shared" si="88"/>
        <v>0</v>
      </c>
      <c r="AG39" s="686">
        <f t="shared" si="89"/>
        <v>0</v>
      </c>
      <c r="AH39" s="686">
        <f t="shared" si="90"/>
        <v>1628</v>
      </c>
      <c r="AI39" s="686">
        <f t="shared" si="91"/>
        <v>0</v>
      </c>
      <c r="AJ39" s="686">
        <f t="shared" si="92"/>
        <v>0</v>
      </c>
      <c r="AK39" s="686">
        <f t="shared" si="93"/>
        <v>0</v>
      </c>
      <c r="AL39" s="424">
        <f t="shared" si="94"/>
        <v>0</v>
      </c>
      <c r="AM39" s="686">
        <f t="shared" si="95"/>
        <v>0</v>
      </c>
      <c r="AN39" s="686">
        <f t="shared" si="96"/>
        <v>0</v>
      </c>
      <c r="AO39" s="686">
        <f t="shared" si="97"/>
        <v>0</v>
      </c>
      <c r="AP39" s="686">
        <f t="shared" si="98"/>
        <v>0</v>
      </c>
      <c r="AQ39" s="686">
        <f t="shared" si="99"/>
        <v>0</v>
      </c>
      <c r="AR39" s="686">
        <f t="shared" si="100"/>
        <v>0</v>
      </c>
      <c r="AS39" s="686">
        <f t="shared" si="101"/>
        <v>0</v>
      </c>
      <c r="AT39" s="686">
        <f t="shared" si="102"/>
        <v>0</v>
      </c>
      <c r="AU39" s="690">
        <f t="shared" si="103"/>
        <v>23939</v>
      </c>
      <c r="AV39" s="31" t="str">
        <f t="shared" si="40"/>
        <v>154ESS024</v>
      </c>
      <c r="AW39" s="799" t="s">
        <v>681</v>
      </c>
      <c r="AX39" s="799">
        <v>154</v>
      </c>
      <c r="AY39" s="799" t="s">
        <v>534</v>
      </c>
      <c r="AZ39" s="800">
        <v>40667</v>
      </c>
    </row>
    <row r="40" spans="2:52">
      <c r="B40" s="31" t="str">
        <f t="shared" si="33"/>
        <v>858EPSS40</v>
      </c>
      <c r="C40" s="31" t="str">
        <f t="shared" si="34"/>
        <v>858ESS024</v>
      </c>
      <c r="D40" s="31" t="str">
        <f t="shared" si="35"/>
        <v>858EPSS10</v>
      </c>
      <c r="E40" s="31" t="str">
        <f t="shared" si="36"/>
        <v>858EPSS37</v>
      </c>
      <c r="F40" s="31" t="str">
        <f t="shared" si="37"/>
        <v>858EPSS41</v>
      </c>
      <c r="G40" s="31" t="str">
        <f t="shared" si="104"/>
        <v>858EPSS16</v>
      </c>
      <c r="H40" s="31" t="str">
        <f t="shared" si="105"/>
        <v>858EPSS02</v>
      </c>
      <c r="I40" s="31" t="str">
        <f t="shared" si="106"/>
        <v>858ESS091</v>
      </c>
      <c r="J40" s="31" t="str">
        <f t="shared" si="107"/>
        <v>858EPSI03</v>
      </c>
      <c r="K40" s="31" t="str">
        <f t="shared" si="108"/>
        <v>858EPSS05</v>
      </c>
      <c r="L40" s="31" t="str">
        <f t="shared" si="109"/>
        <v>858EPSS08</v>
      </c>
      <c r="M40" s="31" t="str">
        <f t="shared" si="110"/>
        <v>858EPSS18</v>
      </c>
      <c r="N40" s="31" t="str">
        <f t="shared" si="111"/>
        <v>858EPSS42</v>
      </c>
      <c r="O40" s="31" t="str">
        <f t="shared" si="112"/>
        <v>858CCF055</v>
      </c>
      <c r="P40" s="31" t="str">
        <f t="shared" si="113"/>
        <v>858ESS062</v>
      </c>
      <c r="Q40" s="31" t="str">
        <f t="shared" si="114"/>
        <v>858EPSS33</v>
      </c>
      <c r="R40" s="31" t="str">
        <f t="shared" si="115"/>
        <v>858ESS207</v>
      </c>
      <c r="S40" s="31" t="str">
        <f t="shared" si="116"/>
        <v>858EPSI04</v>
      </c>
      <c r="T40" s="31" t="str">
        <f t="shared" si="25"/>
        <v>858EPSS44</v>
      </c>
      <c r="U40" s="31" t="str">
        <f t="shared" si="38"/>
        <v>858CCF023</v>
      </c>
      <c r="V40" s="844" t="str">
        <f t="shared" si="39"/>
        <v>858CCF102</v>
      </c>
      <c r="W40" s="606" t="s">
        <v>357</v>
      </c>
      <c r="X40" s="627" t="s">
        <v>682</v>
      </c>
      <c r="Y40" s="38">
        <v>858</v>
      </c>
      <c r="Z40" s="685">
        <f t="shared" si="82"/>
        <v>10263</v>
      </c>
      <c r="AA40" s="686">
        <f t="shared" si="83"/>
        <v>0</v>
      </c>
      <c r="AB40" s="686">
        <f t="shared" si="84"/>
        <v>0</v>
      </c>
      <c r="AC40" s="686">
        <f t="shared" si="85"/>
        <v>502</v>
      </c>
      <c r="AD40" s="424">
        <f t="shared" si="86"/>
        <v>1</v>
      </c>
      <c r="AE40" s="686">
        <f t="shared" si="87"/>
        <v>0</v>
      </c>
      <c r="AF40" s="686">
        <f t="shared" si="88"/>
        <v>0</v>
      </c>
      <c r="AG40" s="686">
        <f t="shared" si="89"/>
        <v>0</v>
      </c>
      <c r="AH40" s="686">
        <f t="shared" si="90"/>
        <v>0</v>
      </c>
      <c r="AI40" s="686">
        <f t="shared" si="91"/>
        <v>0</v>
      </c>
      <c r="AJ40" s="686">
        <f t="shared" si="92"/>
        <v>0</v>
      </c>
      <c r="AK40" s="686">
        <f t="shared" si="93"/>
        <v>0</v>
      </c>
      <c r="AL40" s="424">
        <f t="shared" si="94"/>
        <v>0</v>
      </c>
      <c r="AM40" s="686">
        <f t="shared" si="95"/>
        <v>0</v>
      </c>
      <c r="AN40" s="686">
        <f t="shared" si="96"/>
        <v>0</v>
      </c>
      <c r="AO40" s="686">
        <f t="shared" si="97"/>
        <v>0</v>
      </c>
      <c r="AP40" s="686">
        <f t="shared" si="98"/>
        <v>0</v>
      </c>
      <c r="AQ40" s="686">
        <f t="shared" si="99"/>
        <v>0</v>
      </c>
      <c r="AR40" s="686">
        <f t="shared" si="100"/>
        <v>0</v>
      </c>
      <c r="AS40" s="686">
        <f t="shared" si="101"/>
        <v>0</v>
      </c>
      <c r="AT40" s="686">
        <f t="shared" si="102"/>
        <v>0</v>
      </c>
      <c r="AU40" s="690">
        <f t="shared" si="103"/>
        <v>10766</v>
      </c>
      <c r="AV40" s="31" t="str">
        <f t="shared" si="40"/>
        <v>250CCF102</v>
      </c>
      <c r="AW40" s="799" t="s">
        <v>681</v>
      </c>
      <c r="AX40" s="799">
        <v>250</v>
      </c>
      <c r="AY40" s="799" t="s">
        <v>569</v>
      </c>
      <c r="AZ40" s="800">
        <v>1</v>
      </c>
    </row>
    <row r="41" spans="2:52">
      <c r="B41" s="31" t="str">
        <f t="shared" si="33"/>
        <v>885EPSS40</v>
      </c>
      <c r="C41" s="31" t="str">
        <f t="shared" si="34"/>
        <v>885ESS024</v>
      </c>
      <c r="D41" s="31" t="str">
        <f t="shared" si="35"/>
        <v>885EPSS10</v>
      </c>
      <c r="E41" s="31" t="str">
        <f t="shared" si="36"/>
        <v>885EPSS37</v>
      </c>
      <c r="F41" s="31" t="str">
        <f t="shared" si="37"/>
        <v>885EPSS41</v>
      </c>
      <c r="G41" s="31" t="str">
        <f t="shared" si="104"/>
        <v>885EPSS16</v>
      </c>
      <c r="H41" s="31" t="str">
        <f t="shared" si="105"/>
        <v>885EPSS02</v>
      </c>
      <c r="I41" s="31" t="str">
        <f t="shared" si="106"/>
        <v>885ESS091</v>
      </c>
      <c r="J41" s="31" t="str">
        <f t="shared" si="107"/>
        <v>885EPSI03</v>
      </c>
      <c r="K41" s="31" t="str">
        <f t="shared" si="108"/>
        <v>885EPSS05</v>
      </c>
      <c r="L41" s="31" t="str">
        <f t="shared" si="109"/>
        <v>885EPSS08</v>
      </c>
      <c r="M41" s="31" t="str">
        <f t="shared" si="110"/>
        <v>885EPSS18</v>
      </c>
      <c r="N41" s="31" t="str">
        <f t="shared" si="111"/>
        <v>885EPSS42</v>
      </c>
      <c r="O41" s="31" t="str">
        <f t="shared" si="112"/>
        <v>885CCF055</v>
      </c>
      <c r="P41" s="31" t="str">
        <f t="shared" si="113"/>
        <v>885ESS062</v>
      </c>
      <c r="Q41" s="31" t="str">
        <f t="shared" si="114"/>
        <v>885EPSS33</v>
      </c>
      <c r="R41" s="31" t="str">
        <f t="shared" si="115"/>
        <v>885ESS207</v>
      </c>
      <c r="S41" s="31" t="str">
        <f t="shared" si="116"/>
        <v>885EPSI04</v>
      </c>
      <c r="T41" s="31" t="str">
        <f t="shared" si="25"/>
        <v>885EPSS44</v>
      </c>
      <c r="U41" s="31" t="str">
        <f t="shared" si="38"/>
        <v>885CCF023</v>
      </c>
      <c r="V41" s="844" t="str">
        <f t="shared" si="39"/>
        <v>885CCF102</v>
      </c>
      <c r="W41" s="606" t="s">
        <v>359</v>
      </c>
      <c r="X41" s="627" t="s">
        <v>682</v>
      </c>
      <c r="Y41" s="38">
        <v>885</v>
      </c>
      <c r="Z41" s="685">
        <f t="shared" si="82"/>
        <v>3580</v>
      </c>
      <c r="AA41" s="686">
        <f t="shared" si="83"/>
        <v>440</v>
      </c>
      <c r="AB41" s="686">
        <f t="shared" si="84"/>
        <v>0</v>
      </c>
      <c r="AC41" s="686">
        <f t="shared" si="85"/>
        <v>1334</v>
      </c>
      <c r="AD41" s="424">
        <f t="shared" si="86"/>
        <v>196</v>
      </c>
      <c r="AE41" s="686">
        <f t="shared" si="87"/>
        <v>0</v>
      </c>
      <c r="AF41" s="686">
        <f t="shared" si="88"/>
        <v>0</v>
      </c>
      <c r="AG41" s="686">
        <f t="shared" si="89"/>
        <v>0</v>
      </c>
      <c r="AH41" s="686">
        <f t="shared" si="90"/>
        <v>0</v>
      </c>
      <c r="AI41" s="686">
        <f t="shared" si="91"/>
        <v>0</v>
      </c>
      <c r="AJ41" s="686">
        <f t="shared" si="92"/>
        <v>0</v>
      </c>
      <c r="AK41" s="686">
        <f t="shared" si="93"/>
        <v>0</v>
      </c>
      <c r="AL41" s="424">
        <f t="shared" si="94"/>
        <v>0</v>
      </c>
      <c r="AM41" s="686">
        <f t="shared" si="95"/>
        <v>0</v>
      </c>
      <c r="AN41" s="686">
        <f t="shared" si="96"/>
        <v>0</v>
      </c>
      <c r="AO41" s="686">
        <f t="shared" si="97"/>
        <v>0</v>
      </c>
      <c r="AP41" s="686">
        <f t="shared" si="98"/>
        <v>0</v>
      </c>
      <c r="AQ41" s="686">
        <f t="shared" si="99"/>
        <v>0</v>
      </c>
      <c r="AR41" s="686">
        <f t="shared" si="100"/>
        <v>0</v>
      </c>
      <c r="AS41" s="686">
        <f t="shared" si="101"/>
        <v>0</v>
      </c>
      <c r="AT41" s="686">
        <f t="shared" si="102"/>
        <v>0</v>
      </c>
      <c r="AU41" s="690">
        <f t="shared" si="103"/>
        <v>5550</v>
      </c>
      <c r="AV41" s="31" t="str">
        <f t="shared" si="40"/>
        <v>250EPSI03</v>
      </c>
      <c r="AW41" s="799" t="s">
        <v>681</v>
      </c>
      <c r="AX41" s="799">
        <v>250</v>
      </c>
      <c r="AY41" s="799" t="s">
        <v>552</v>
      </c>
      <c r="AZ41" s="800">
        <v>1951</v>
      </c>
    </row>
    <row r="42" spans="2:52">
      <c r="B42" s="31" t="str">
        <f t="shared" si="33"/>
        <v>890EPSS40</v>
      </c>
      <c r="C42" s="31" t="str">
        <f t="shared" si="34"/>
        <v>890ESS024</v>
      </c>
      <c r="D42" s="31" t="str">
        <f t="shared" si="35"/>
        <v>890EPSS10</v>
      </c>
      <c r="E42" s="31" t="str">
        <f t="shared" si="36"/>
        <v>890EPSS37</v>
      </c>
      <c r="F42" s="31" t="str">
        <f t="shared" si="37"/>
        <v>890EPSS41</v>
      </c>
      <c r="G42" s="31" t="str">
        <f t="shared" si="104"/>
        <v>890EPSS16</v>
      </c>
      <c r="H42" s="31" t="str">
        <f t="shared" si="105"/>
        <v>890EPSS02</v>
      </c>
      <c r="I42" s="31" t="str">
        <f t="shared" si="106"/>
        <v>890ESS091</v>
      </c>
      <c r="J42" s="31" t="str">
        <f t="shared" si="107"/>
        <v>890EPSI03</v>
      </c>
      <c r="K42" s="31" t="str">
        <f t="shared" si="108"/>
        <v>890EPSS05</v>
      </c>
      <c r="L42" s="31" t="str">
        <f t="shared" si="109"/>
        <v>890EPSS08</v>
      </c>
      <c r="M42" s="31" t="str">
        <f t="shared" si="110"/>
        <v>890EPSS18</v>
      </c>
      <c r="N42" s="31" t="str">
        <f t="shared" si="111"/>
        <v>890EPSS42</v>
      </c>
      <c r="O42" s="31" t="str">
        <f t="shared" si="112"/>
        <v>890CCF055</v>
      </c>
      <c r="P42" s="31" t="str">
        <f t="shared" si="113"/>
        <v>890ESS062</v>
      </c>
      <c r="Q42" s="31" t="str">
        <f t="shared" si="114"/>
        <v>890EPSS33</v>
      </c>
      <c r="R42" s="31" t="str">
        <f t="shared" si="115"/>
        <v>890ESS207</v>
      </c>
      <c r="S42" s="31" t="str">
        <f t="shared" si="116"/>
        <v>890EPSI04</v>
      </c>
      <c r="T42" s="31" t="str">
        <f t="shared" si="25"/>
        <v>890EPSS44</v>
      </c>
      <c r="U42" s="31" t="str">
        <f t="shared" si="38"/>
        <v>890CCF023</v>
      </c>
      <c r="V42" s="844" t="str">
        <f t="shared" si="39"/>
        <v>890CCF102</v>
      </c>
      <c r="W42" s="606" t="s">
        <v>361</v>
      </c>
      <c r="X42" s="627" t="s">
        <v>682</v>
      </c>
      <c r="Y42" s="38">
        <v>890</v>
      </c>
      <c r="Z42" s="685">
        <f t="shared" si="82"/>
        <v>7993</v>
      </c>
      <c r="AA42" s="686">
        <f t="shared" si="83"/>
        <v>6308</v>
      </c>
      <c r="AB42" s="686">
        <f t="shared" si="84"/>
        <v>0</v>
      </c>
      <c r="AC42" s="686">
        <f t="shared" si="85"/>
        <v>498</v>
      </c>
      <c r="AD42" s="424">
        <f t="shared" si="86"/>
        <v>1</v>
      </c>
      <c r="AE42" s="686">
        <f t="shared" si="87"/>
        <v>0</v>
      </c>
      <c r="AF42" s="686">
        <f t="shared" si="88"/>
        <v>56</v>
      </c>
      <c r="AG42" s="686">
        <f t="shared" si="89"/>
        <v>0</v>
      </c>
      <c r="AH42" s="686">
        <f t="shared" si="90"/>
        <v>0</v>
      </c>
      <c r="AI42" s="686">
        <f t="shared" si="91"/>
        <v>0</v>
      </c>
      <c r="AJ42" s="686">
        <f t="shared" si="92"/>
        <v>0</v>
      </c>
      <c r="AK42" s="686">
        <f t="shared" si="93"/>
        <v>0</v>
      </c>
      <c r="AL42" s="424">
        <f t="shared" si="94"/>
        <v>0</v>
      </c>
      <c r="AM42" s="686">
        <f t="shared" si="95"/>
        <v>1</v>
      </c>
      <c r="AN42" s="686">
        <f t="shared" si="96"/>
        <v>0</v>
      </c>
      <c r="AO42" s="686">
        <f t="shared" si="97"/>
        <v>0</v>
      </c>
      <c r="AP42" s="686">
        <f t="shared" si="98"/>
        <v>0</v>
      </c>
      <c r="AQ42" s="686">
        <f t="shared" si="99"/>
        <v>0</v>
      </c>
      <c r="AR42" s="686">
        <f t="shared" si="100"/>
        <v>0</v>
      </c>
      <c r="AS42" s="686">
        <f t="shared" si="101"/>
        <v>0</v>
      </c>
      <c r="AT42" s="686">
        <f t="shared" si="102"/>
        <v>0</v>
      </c>
      <c r="AU42" s="690">
        <f t="shared" si="103"/>
        <v>14857</v>
      </c>
      <c r="AV42" s="31" t="str">
        <f t="shared" si="40"/>
        <v>250EPSS02</v>
      </c>
      <c r="AW42" s="799" t="s">
        <v>681</v>
      </c>
      <c r="AX42" s="799">
        <v>250</v>
      </c>
      <c r="AY42" s="799" t="s">
        <v>546</v>
      </c>
      <c r="AZ42" s="800">
        <v>1</v>
      </c>
    </row>
    <row r="43" spans="2:52" ht="15.75">
      <c r="B43" s="31" t="str">
        <f t="shared" si="33"/>
        <v>EPSS40</v>
      </c>
      <c r="C43" s="31" t="str">
        <f t="shared" si="34"/>
        <v>ESS024</v>
      </c>
      <c r="D43" s="31" t="str">
        <f t="shared" si="35"/>
        <v>EPSS10</v>
      </c>
      <c r="E43" s="31" t="str">
        <f t="shared" si="36"/>
        <v>EPSS37</v>
      </c>
      <c r="F43" s="31" t="str">
        <f t="shared" si="37"/>
        <v>EPSS41</v>
      </c>
      <c r="G43" s="31" t="str">
        <f t="shared" si="104"/>
        <v>EPSS16</v>
      </c>
      <c r="H43" s="31" t="str">
        <f t="shared" si="105"/>
        <v>EPSS02</v>
      </c>
      <c r="I43" s="31" t="str">
        <f t="shared" si="106"/>
        <v>ESS091</v>
      </c>
      <c r="J43" s="31" t="str">
        <f t="shared" si="107"/>
        <v>EPSI03</v>
      </c>
      <c r="K43" s="31" t="str">
        <f t="shared" si="108"/>
        <v>EPSS05</v>
      </c>
      <c r="L43" s="31" t="str">
        <f t="shared" si="109"/>
        <v>EPSS08</v>
      </c>
      <c r="M43" s="31" t="str">
        <f t="shared" si="110"/>
        <v>EPSS18</v>
      </c>
      <c r="N43" s="31" t="str">
        <f t="shared" si="111"/>
        <v>EPSS42</v>
      </c>
      <c r="O43" s="31" t="str">
        <f t="shared" si="112"/>
        <v>CCF055</v>
      </c>
      <c r="P43" s="31" t="str">
        <f t="shared" si="113"/>
        <v>ESS062</v>
      </c>
      <c r="Q43" s="31" t="str">
        <f t="shared" si="114"/>
        <v>EPSS33</v>
      </c>
      <c r="R43" s="31" t="str">
        <f t="shared" si="115"/>
        <v>ESS207</v>
      </c>
      <c r="S43" s="31" t="str">
        <f t="shared" si="116"/>
        <v>EPSI04</v>
      </c>
      <c r="T43" s="31" t="str">
        <f t="shared" si="25"/>
        <v>EPSS44</v>
      </c>
      <c r="U43" s="31" t="str">
        <f t="shared" si="38"/>
        <v>CCF023</v>
      </c>
      <c r="V43" s="844" t="str">
        <f t="shared" si="39"/>
        <v>CCF102</v>
      </c>
      <c r="W43" s="695" t="s">
        <v>519</v>
      </c>
      <c r="X43" s="142"/>
      <c r="Y43" s="39"/>
      <c r="Z43" s="696">
        <f t="shared" ref="Z43:AM43" si="117">SUM(Z44:Z62)</f>
        <v>76531</v>
      </c>
      <c r="AA43" s="697">
        <f t="shared" si="117"/>
        <v>46862</v>
      </c>
      <c r="AB43" s="697">
        <f t="shared" si="117"/>
        <v>0</v>
      </c>
      <c r="AC43" s="697">
        <f t="shared" si="117"/>
        <v>6322</v>
      </c>
      <c r="AD43" s="37">
        <f>SUM(AD44:AD62)</f>
        <v>68</v>
      </c>
      <c r="AE43" s="697">
        <f t="shared" si="117"/>
        <v>0</v>
      </c>
      <c r="AF43" s="697">
        <f t="shared" si="117"/>
        <v>20</v>
      </c>
      <c r="AG43" s="697">
        <f t="shared" si="117"/>
        <v>6276</v>
      </c>
      <c r="AH43" s="697">
        <f t="shared" si="117"/>
        <v>9050</v>
      </c>
      <c r="AI43" s="697">
        <f t="shared" si="117"/>
        <v>0</v>
      </c>
      <c r="AJ43" s="697">
        <f t="shared" si="117"/>
        <v>0</v>
      </c>
      <c r="AK43" s="697">
        <f t="shared" si="117"/>
        <v>0</v>
      </c>
      <c r="AL43" s="37">
        <f t="shared" ref="AL43" si="118">SUM(AL44:AL62)</f>
        <v>1</v>
      </c>
      <c r="AM43" s="697">
        <f t="shared" si="117"/>
        <v>0</v>
      </c>
      <c r="AN43" s="697">
        <f>SUM(AN44:AN62)</f>
        <v>0</v>
      </c>
      <c r="AO43" s="697">
        <f>SUM(AO44:AO62)</f>
        <v>0</v>
      </c>
      <c r="AP43" s="697">
        <f>SUM(AP44:AP62)</f>
        <v>0</v>
      </c>
      <c r="AQ43" s="697">
        <f>SUM(AQ44:AQ62)</f>
        <v>0</v>
      </c>
      <c r="AR43" s="697">
        <f t="shared" ref="AR43:AT43" si="119">SUM(AR44:AR62)</f>
        <v>0</v>
      </c>
      <c r="AS43" s="697">
        <f t="shared" ref="AS43" si="120">SUM(AS44:AS62)</f>
        <v>0</v>
      </c>
      <c r="AT43" s="697">
        <f t="shared" si="119"/>
        <v>0</v>
      </c>
      <c r="AU43" s="698">
        <f>SUM(AU44:AU62)</f>
        <v>145130</v>
      </c>
      <c r="AV43" s="31" t="str">
        <f t="shared" si="40"/>
        <v>250EPSS37</v>
      </c>
      <c r="AW43" s="799" t="s">
        <v>681</v>
      </c>
      <c r="AX43" s="799">
        <v>250</v>
      </c>
      <c r="AY43" s="799" t="s">
        <v>537</v>
      </c>
      <c r="AZ43" s="800">
        <v>696</v>
      </c>
    </row>
    <row r="44" spans="2:52">
      <c r="B44" s="31" t="str">
        <f t="shared" si="33"/>
        <v>4EPSS40</v>
      </c>
      <c r="C44" s="31" t="str">
        <f t="shared" si="34"/>
        <v>4ESS024</v>
      </c>
      <c r="D44" s="31" t="str">
        <f t="shared" si="35"/>
        <v>4EPSS10</v>
      </c>
      <c r="E44" s="31" t="str">
        <f t="shared" si="36"/>
        <v>4EPSS37</v>
      </c>
      <c r="F44" s="31" t="str">
        <f t="shared" si="37"/>
        <v>4EPSS41</v>
      </c>
      <c r="G44" s="31" t="str">
        <f t="shared" si="104"/>
        <v>4EPSS16</v>
      </c>
      <c r="H44" s="31" t="str">
        <f t="shared" si="105"/>
        <v>4EPSS02</v>
      </c>
      <c r="I44" s="31" t="str">
        <f t="shared" si="106"/>
        <v>4ESS091</v>
      </c>
      <c r="J44" s="31" t="str">
        <f t="shared" si="107"/>
        <v>4EPSI03</v>
      </c>
      <c r="K44" s="31" t="str">
        <f t="shared" si="108"/>
        <v>4EPSS05</v>
      </c>
      <c r="L44" s="31" t="str">
        <f t="shared" si="109"/>
        <v>4EPSS08</v>
      </c>
      <c r="M44" s="31" t="str">
        <f t="shared" si="110"/>
        <v>4EPSS18</v>
      </c>
      <c r="N44" s="31" t="str">
        <f t="shared" si="111"/>
        <v>4EPSS42</v>
      </c>
      <c r="O44" s="31" t="str">
        <f t="shared" si="112"/>
        <v>4CCF055</v>
      </c>
      <c r="P44" s="31" t="str">
        <f t="shared" si="113"/>
        <v>4ESS062</v>
      </c>
      <c r="Q44" s="31" t="str">
        <f t="shared" si="114"/>
        <v>4EPSS33</v>
      </c>
      <c r="R44" s="31" t="str">
        <f t="shared" si="115"/>
        <v>4ESS207</v>
      </c>
      <c r="S44" s="31" t="str">
        <f t="shared" si="116"/>
        <v>4EPSI04</v>
      </c>
      <c r="T44" s="31" t="str">
        <f t="shared" si="25"/>
        <v>4EPSS44</v>
      </c>
      <c r="U44" s="31" t="str">
        <f t="shared" si="38"/>
        <v>4CCF023</v>
      </c>
      <c r="V44" s="844" t="str">
        <f t="shared" si="39"/>
        <v>4CCF102</v>
      </c>
      <c r="W44" s="606" t="s">
        <v>299</v>
      </c>
      <c r="X44" s="627" t="s">
        <v>519</v>
      </c>
      <c r="Y44" s="38">
        <v>4</v>
      </c>
      <c r="Z44" s="685">
        <f t="shared" ref="Z44:Z62" si="121">IFERROR(VLOOKUP(B44,$AV$7:$AZ$929,5,0),0)</f>
        <v>1354</v>
      </c>
      <c r="AA44" s="686">
        <f t="shared" ref="AA44:AA62" si="122">IFERROR(VLOOKUP(C44,$AV$7:$AZ$929,5,0),0)+AL44</f>
        <v>0</v>
      </c>
      <c r="AB44" s="686">
        <f t="shared" ref="AB44:AB62" si="123">IFERROR(VLOOKUP(D44,$AV$7:$AZ$929,5,0),0)</f>
        <v>0</v>
      </c>
      <c r="AC44" s="686">
        <f t="shared" ref="AC44:AC62" si="124">VLOOKUP(E44,$AV$7:$AZ$699,5,0)+AD44</f>
        <v>47</v>
      </c>
      <c r="AD44" s="424">
        <f t="shared" ref="AD44:AD62" si="125">IFERROR(VLOOKUP(F44,$AV$7:$AZ$929,5,0),0)</f>
        <v>0</v>
      </c>
      <c r="AE44" s="686">
        <f t="shared" ref="AE44:AE62" si="126">IFERROR(VLOOKUP(G44,$AV$7:$AZ$929,5,0),0)</f>
        <v>0</v>
      </c>
      <c r="AF44" s="686">
        <f t="shared" ref="AF44:AF62" si="127">IFERROR(VLOOKUP(H44,$AV$7:$AZ$929,5,0),0)</f>
        <v>0</v>
      </c>
      <c r="AG44" s="686">
        <f t="shared" ref="AG44:AG62" si="128">IFERROR(VLOOKUP(I44,$AV$7:$AZ$929,5,0),0)</f>
        <v>0</v>
      </c>
      <c r="AH44" s="686">
        <f t="shared" ref="AH44:AH62" si="129">IFERROR(VLOOKUP(J44,$AV$7:$AZ$929,5,0),0)</f>
        <v>0</v>
      </c>
      <c r="AI44" s="686">
        <f t="shared" ref="AI44:AI62" si="130">IFERROR(VLOOKUP(K44,$AV$7:$AZ$929,5,0),0)</f>
        <v>0</v>
      </c>
      <c r="AJ44" s="686">
        <f t="shared" ref="AJ44:AJ62" si="131">IFERROR(VLOOKUP(L44,$AV$7:$AZ$929,5,0),0)</f>
        <v>0</v>
      </c>
      <c r="AK44" s="686">
        <f t="shared" ref="AK44:AK62" si="132">IFERROR(VLOOKUP(M44,$AV$7:$AZ$929,5,0),0)</f>
        <v>0</v>
      </c>
      <c r="AL44" s="424">
        <f t="shared" ref="AL44:AL62" si="133">IFERROR(VLOOKUP(N44,$AV$7:$AZ$929,5,0),0)</f>
        <v>0</v>
      </c>
      <c r="AM44" s="686">
        <f t="shared" ref="AM44:AM62" si="134">IFERROR(VLOOKUP(O44,$AV$7:$AZ$929,5,0),0)</f>
        <v>0</v>
      </c>
      <c r="AN44" s="686">
        <f t="shared" ref="AN44:AN62" si="135">IFERROR(VLOOKUP(P44,$AV$7:$AZ$929,5,0),0)</f>
        <v>0</v>
      </c>
      <c r="AO44" s="686">
        <f t="shared" ref="AO44:AO62" si="136">IFERROR(VLOOKUP(Q44,$AV$7:$AZ$929,5,0),0)</f>
        <v>0</v>
      </c>
      <c r="AP44" s="686">
        <f t="shared" ref="AP44:AP62" si="137">IFERROR(VLOOKUP(R44,$AV$7:$AZ$929,5,0),0)</f>
        <v>0</v>
      </c>
      <c r="AQ44" s="686">
        <f t="shared" ref="AQ44:AQ62" si="138">IFERROR(VLOOKUP(S44,$AV$7:$AZ$929,5,0),0)</f>
        <v>0</v>
      </c>
      <c r="AR44" s="686">
        <f t="shared" ref="AR44:AR62" si="139">IFERROR(VLOOKUP(T44,$AV$7:$AZ$929,5,0),0)</f>
        <v>0</v>
      </c>
      <c r="AS44" s="686">
        <f t="shared" ref="AS44:AS62" si="140">IFERROR(VLOOKUP(U44,$AV$7:$AZ$929,5,0),0)</f>
        <v>0</v>
      </c>
      <c r="AT44" s="686">
        <f t="shared" ref="AT44:AT62" si="141">IFERROR(VLOOKUP(V44,$AV$7:$AZ$929,5,0),0)</f>
        <v>0</v>
      </c>
      <c r="AU44" s="690">
        <f t="shared" ref="AU44:AU62" si="142">SUM(Z44:AT44)</f>
        <v>1401</v>
      </c>
      <c r="AV44" s="31" t="str">
        <f t="shared" si="40"/>
        <v>250EPSS40</v>
      </c>
      <c r="AW44" s="799" t="s">
        <v>681</v>
      </c>
      <c r="AX44" s="799">
        <v>250</v>
      </c>
      <c r="AY44" s="799" t="s">
        <v>531</v>
      </c>
      <c r="AZ44" s="800">
        <v>3785</v>
      </c>
    </row>
    <row r="45" spans="2:52">
      <c r="B45" s="31" t="str">
        <f t="shared" si="33"/>
        <v>42EPSS40</v>
      </c>
      <c r="C45" s="31" t="str">
        <f t="shared" si="34"/>
        <v>42ESS024</v>
      </c>
      <c r="D45" s="31" t="str">
        <f t="shared" si="35"/>
        <v>42EPSS10</v>
      </c>
      <c r="E45" s="31" t="str">
        <f t="shared" si="36"/>
        <v>42EPSS37</v>
      </c>
      <c r="F45" s="31" t="str">
        <f t="shared" si="37"/>
        <v>42EPSS41</v>
      </c>
      <c r="G45" s="31" t="str">
        <f t="shared" si="104"/>
        <v>42EPSS16</v>
      </c>
      <c r="H45" s="31" t="str">
        <f t="shared" si="105"/>
        <v>42EPSS02</v>
      </c>
      <c r="I45" s="31" t="str">
        <f t="shared" si="106"/>
        <v>42ESS091</v>
      </c>
      <c r="J45" s="31" t="str">
        <f t="shared" si="107"/>
        <v>42EPSI03</v>
      </c>
      <c r="K45" s="31" t="str">
        <f t="shared" si="108"/>
        <v>42EPSS05</v>
      </c>
      <c r="L45" s="31" t="str">
        <f t="shared" si="109"/>
        <v>42EPSS08</v>
      </c>
      <c r="M45" s="31" t="str">
        <f t="shared" si="110"/>
        <v>42EPSS18</v>
      </c>
      <c r="N45" s="31" t="str">
        <f t="shared" si="111"/>
        <v>42EPSS42</v>
      </c>
      <c r="O45" s="31" t="str">
        <f t="shared" si="112"/>
        <v>42CCF055</v>
      </c>
      <c r="P45" s="31" t="str">
        <f t="shared" si="113"/>
        <v>42ESS062</v>
      </c>
      <c r="Q45" s="31" t="str">
        <f t="shared" si="114"/>
        <v>42EPSS33</v>
      </c>
      <c r="R45" s="31" t="str">
        <f t="shared" si="115"/>
        <v>42ESS207</v>
      </c>
      <c r="S45" s="31" t="str">
        <f t="shared" si="116"/>
        <v>42EPSI04</v>
      </c>
      <c r="T45" s="31" t="str">
        <f t="shared" si="25"/>
        <v>42EPSS44</v>
      </c>
      <c r="U45" s="31" t="str">
        <f t="shared" si="38"/>
        <v>42CCF023</v>
      </c>
      <c r="V45" s="844" t="str">
        <f t="shared" si="39"/>
        <v>42CCF102</v>
      </c>
      <c r="W45" s="606" t="s">
        <v>366</v>
      </c>
      <c r="X45" s="627" t="s">
        <v>519</v>
      </c>
      <c r="Y45" s="38">
        <v>42</v>
      </c>
      <c r="Z45" s="685">
        <f t="shared" si="121"/>
        <v>6254</v>
      </c>
      <c r="AA45" s="686">
        <f t="shared" si="122"/>
        <v>9490</v>
      </c>
      <c r="AB45" s="686">
        <f t="shared" si="123"/>
        <v>0</v>
      </c>
      <c r="AC45" s="686">
        <f t="shared" si="124"/>
        <v>1079</v>
      </c>
      <c r="AD45" s="424">
        <f t="shared" si="125"/>
        <v>1</v>
      </c>
      <c r="AE45" s="686">
        <f t="shared" si="126"/>
        <v>0</v>
      </c>
      <c r="AF45" s="686">
        <f t="shared" si="127"/>
        <v>2</v>
      </c>
      <c r="AG45" s="686">
        <f t="shared" si="128"/>
        <v>290</v>
      </c>
      <c r="AH45" s="686">
        <f t="shared" si="129"/>
        <v>0</v>
      </c>
      <c r="AI45" s="686">
        <f t="shared" si="130"/>
        <v>0</v>
      </c>
      <c r="AJ45" s="686">
        <f t="shared" si="131"/>
        <v>0</v>
      </c>
      <c r="AK45" s="686">
        <f t="shared" si="132"/>
        <v>0</v>
      </c>
      <c r="AL45" s="424">
        <f t="shared" si="133"/>
        <v>0</v>
      </c>
      <c r="AM45" s="686">
        <f t="shared" si="134"/>
        <v>0</v>
      </c>
      <c r="AN45" s="686">
        <f t="shared" si="135"/>
        <v>0</v>
      </c>
      <c r="AO45" s="686">
        <f t="shared" si="136"/>
        <v>0</v>
      </c>
      <c r="AP45" s="686">
        <f t="shared" si="137"/>
        <v>0</v>
      </c>
      <c r="AQ45" s="686">
        <f t="shared" si="138"/>
        <v>0</v>
      </c>
      <c r="AR45" s="686">
        <f t="shared" si="139"/>
        <v>0</v>
      </c>
      <c r="AS45" s="686">
        <f t="shared" si="140"/>
        <v>0</v>
      </c>
      <c r="AT45" s="686">
        <f t="shared" si="141"/>
        <v>0</v>
      </c>
      <c r="AU45" s="690">
        <f t="shared" si="142"/>
        <v>17116</v>
      </c>
      <c r="AV45" s="31" t="str">
        <f t="shared" si="40"/>
        <v>250ESS024</v>
      </c>
      <c r="AW45" s="799" t="s">
        <v>681</v>
      </c>
      <c r="AX45" s="799">
        <v>250</v>
      </c>
      <c r="AY45" s="799" t="s">
        <v>534</v>
      </c>
      <c r="AZ45" s="800">
        <v>39783</v>
      </c>
    </row>
    <row r="46" spans="2:52">
      <c r="B46" s="31" t="str">
        <f t="shared" si="33"/>
        <v>44EPSS40</v>
      </c>
      <c r="C46" s="31" t="str">
        <f t="shared" si="34"/>
        <v>44ESS024</v>
      </c>
      <c r="D46" s="31" t="str">
        <f t="shared" si="35"/>
        <v>44EPSS10</v>
      </c>
      <c r="E46" s="31" t="str">
        <f t="shared" si="36"/>
        <v>44EPSS37</v>
      </c>
      <c r="F46" s="31" t="str">
        <f t="shared" si="37"/>
        <v>44EPSS41</v>
      </c>
      <c r="G46" s="31" t="str">
        <f t="shared" si="104"/>
        <v>44EPSS16</v>
      </c>
      <c r="H46" s="31" t="str">
        <f t="shared" si="105"/>
        <v>44EPSS02</v>
      </c>
      <c r="I46" s="31" t="str">
        <f t="shared" si="106"/>
        <v>44ESS091</v>
      </c>
      <c r="J46" s="31" t="str">
        <f t="shared" si="107"/>
        <v>44EPSI03</v>
      </c>
      <c r="K46" s="31" t="str">
        <f t="shared" si="108"/>
        <v>44EPSS05</v>
      </c>
      <c r="L46" s="31" t="str">
        <f t="shared" si="109"/>
        <v>44EPSS08</v>
      </c>
      <c r="M46" s="31" t="str">
        <f t="shared" si="110"/>
        <v>44EPSS18</v>
      </c>
      <c r="N46" s="31" t="str">
        <f t="shared" si="111"/>
        <v>44EPSS42</v>
      </c>
      <c r="O46" s="31" t="str">
        <f t="shared" si="112"/>
        <v>44CCF055</v>
      </c>
      <c r="P46" s="31" t="str">
        <f t="shared" si="113"/>
        <v>44ESS062</v>
      </c>
      <c r="Q46" s="31" t="str">
        <f t="shared" si="114"/>
        <v>44EPSS33</v>
      </c>
      <c r="R46" s="31" t="str">
        <f t="shared" si="115"/>
        <v>44ESS207</v>
      </c>
      <c r="S46" s="31" t="str">
        <f t="shared" si="116"/>
        <v>44EPSI04</v>
      </c>
      <c r="T46" s="31" t="str">
        <f t="shared" si="25"/>
        <v>44EPSS44</v>
      </c>
      <c r="U46" s="31" t="str">
        <f t="shared" si="38"/>
        <v>44CCF023</v>
      </c>
      <c r="V46" s="844" t="str">
        <f t="shared" si="39"/>
        <v>44CCF102</v>
      </c>
      <c r="W46" s="606" t="s">
        <v>315</v>
      </c>
      <c r="X46" s="627" t="s">
        <v>519</v>
      </c>
      <c r="Y46" s="38">
        <v>44</v>
      </c>
      <c r="Z46" s="685">
        <f t="shared" si="121"/>
        <v>5129</v>
      </c>
      <c r="AA46" s="686">
        <f t="shared" si="122"/>
        <v>0</v>
      </c>
      <c r="AB46" s="686">
        <f t="shared" si="123"/>
        <v>0</v>
      </c>
      <c r="AC46" s="686">
        <f t="shared" si="124"/>
        <v>358</v>
      </c>
      <c r="AD46" s="424">
        <f t="shared" si="125"/>
        <v>1</v>
      </c>
      <c r="AE46" s="686">
        <f t="shared" si="126"/>
        <v>0</v>
      </c>
      <c r="AF46" s="686">
        <f t="shared" si="127"/>
        <v>0</v>
      </c>
      <c r="AG46" s="686">
        <f t="shared" si="128"/>
        <v>0</v>
      </c>
      <c r="AH46" s="686">
        <f t="shared" si="129"/>
        <v>0</v>
      </c>
      <c r="AI46" s="686">
        <f t="shared" si="130"/>
        <v>0</v>
      </c>
      <c r="AJ46" s="686">
        <f t="shared" si="131"/>
        <v>0</v>
      </c>
      <c r="AK46" s="686">
        <f t="shared" si="132"/>
        <v>0</v>
      </c>
      <c r="AL46" s="424">
        <f t="shared" si="133"/>
        <v>0</v>
      </c>
      <c r="AM46" s="686">
        <f t="shared" si="134"/>
        <v>0</v>
      </c>
      <c r="AN46" s="686">
        <f t="shared" si="135"/>
        <v>0</v>
      </c>
      <c r="AO46" s="686">
        <f t="shared" si="136"/>
        <v>0</v>
      </c>
      <c r="AP46" s="686">
        <f t="shared" si="137"/>
        <v>0</v>
      </c>
      <c r="AQ46" s="686">
        <f t="shared" si="138"/>
        <v>0</v>
      </c>
      <c r="AR46" s="686">
        <f t="shared" si="139"/>
        <v>0</v>
      </c>
      <c r="AS46" s="686">
        <f t="shared" si="140"/>
        <v>0</v>
      </c>
      <c r="AT46" s="686">
        <f t="shared" si="141"/>
        <v>0</v>
      </c>
      <c r="AU46" s="690">
        <f t="shared" si="142"/>
        <v>5488</v>
      </c>
      <c r="AV46" s="31" t="str">
        <f t="shared" si="40"/>
        <v>495CCF055</v>
      </c>
      <c r="AW46" s="799" t="s">
        <v>681</v>
      </c>
      <c r="AX46" s="799">
        <v>495</v>
      </c>
      <c r="AY46" s="799" t="s">
        <v>564</v>
      </c>
      <c r="AZ46" s="800">
        <v>1</v>
      </c>
    </row>
    <row r="47" spans="2:52">
      <c r="B47" s="31" t="str">
        <f t="shared" si="33"/>
        <v>59EPSS40</v>
      </c>
      <c r="C47" s="31" t="str">
        <f t="shared" si="34"/>
        <v>59ESS024</v>
      </c>
      <c r="D47" s="31" t="str">
        <f t="shared" si="35"/>
        <v>59EPSS10</v>
      </c>
      <c r="E47" s="31" t="str">
        <f t="shared" si="36"/>
        <v>59EPSS37</v>
      </c>
      <c r="F47" s="31" t="str">
        <f t="shared" si="37"/>
        <v>59EPSS41</v>
      </c>
      <c r="G47" s="31" t="str">
        <f t="shared" si="104"/>
        <v>59EPSS16</v>
      </c>
      <c r="H47" s="31" t="str">
        <f t="shared" si="105"/>
        <v>59EPSS02</v>
      </c>
      <c r="I47" s="31" t="str">
        <f t="shared" si="106"/>
        <v>59ESS091</v>
      </c>
      <c r="J47" s="31" t="str">
        <f t="shared" si="107"/>
        <v>59EPSI03</v>
      </c>
      <c r="K47" s="31" t="str">
        <f t="shared" si="108"/>
        <v>59EPSS05</v>
      </c>
      <c r="L47" s="31" t="str">
        <f t="shared" si="109"/>
        <v>59EPSS08</v>
      </c>
      <c r="M47" s="31" t="str">
        <f t="shared" si="110"/>
        <v>59EPSS18</v>
      </c>
      <c r="N47" s="31" t="str">
        <f t="shared" si="111"/>
        <v>59EPSS42</v>
      </c>
      <c r="O47" s="31" t="str">
        <f t="shared" si="112"/>
        <v>59CCF055</v>
      </c>
      <c r="P47" s="31" t="str">
        <f t="shared" si="113"/>
        <v>59ESS062</v>
      </c>
      <c r="Q47" s="31" t="str">
        <f t="shared" si="114"/>
        <v>59EPSS33</v>
      </c>
      <c r="R47" s="31" t="str">
        <f t="shared" si="115"/>
        <v>59ESS207</v>
      </c>
      <c r="S47" s="31" t="str">
        <f t="shared" si="116"/>
        <v>59EPSI04</v>
      </c>
      <c r="T47" s="31" t="str">
        <f t="shared" si="25"/>
        <v>59EPSS44</v>
      </c>
      <c r="U47" s="31" t="str">
        <f t="shared" si="38"/>
        <v>59CCF023</v>
      </c>
      <c r="V47" s="844" t="str">
        <f t="shared" si="39"/>
        <v>59CCF102</v>
      </c>
      <c r="W47" s="606" t="s">
        <v>323</v>
      </c>
      <c r="X47" s="627" t="s">
        <v>519</v>
      </c>
      <c r="Y47" s="38">
        <v>59</v>
      </c>
      <c r="Z47" s="685">
        <f t="shared" si="121"/>
        <v>670</v>
      </c>
      <c r="AA47" s="686">
        <f t="shared" si="122"/>
        <v>1979</v>
      </c>
      <c r="AB47" s="686">
        <f t="shared" si="123"/>
        <v>0</v>
      </c>
      <c r="AC47" s="686">
        <f t="shared" si="124"/>
        <v>88</v>
      </c>
      <c r="AD47" s="424">
        <f t="shared" si="125"/>
        <v>0</v>
      </c>
      <c r="AE47" s="686">
        <f t="shared" si="126"/>
        <v>0</v>
      </c>
      <c r="AF47" s="686">
        <f t="shared" si="127"/>
        <v>17</v>
      </c>
      <c r="AG47" s="686">
        <f t="shared" si="128"/>
        <v>0</v>
      </c>
      <c r="AH47" s="686">
        <f t="shared" si="129"/>
        <v>0</v>
      </c>
      <c r="AI47" s="686">
        <f t="shared" si="130"/>
        <v>0</v>
      </c>
      <c r="AJ47" s="686">
        <f t="shared" si="131"/>
        <v>0</v>
      </c>
      <c r="AK47" s="686">
        <f t="shared" si="132"/>
        <v>0</v>
      </c>
      <c r="AL47" s="424">
        <f t="shared" si="133"/>
        <v>0</v>
      </c>
      <c r="AM47" s="686">
        <f t="shared" si="134"/>
        <v>0</v>
      </c>
      <c r="AN47" s="686">
        <f t="shared" si="135"/>
        <v>0</v>
      </c>
      <c r="AO47" s="686">
        <f t="shared" si="136"/>
        <v>0</v>
      </c>
      <c r="AP47" s="686">
        <f t="shared" si="137"/>
        <v>0</v>
      </c>
      <c r="AQ47" s="686">
        <f t="shared" si="138"/>
        <v>0</v>
      </c>
      <c r="AR47" s="686">
        <f t="shared" si="139"/>
        <v>0</v>
      </c>
      <c r="AS47" s="686">
        <f t="shared" si="140"/>
        <v>0</v>
      </c>
      <c r="AT47" s="686">
        <f t="shared" si="141"/>
        <v>0</v>
      </c>
      <c r="AU47" s="690">
        <f t="shared" si="142"/>
        <v>2754</v>
      </c>
      <c r="AV47" s="31" t="str">
        <f t="shared" si="40"/>
        <v>495EPSS02</v>
      </c>
      <c r="AW47" s="799" t="s">
        <v>681</v>
      </c>
      <c r="AX47" s="799">
        <v>495</v>
      </c>
      <c r="AY47" s="799" t="s">
        <v>546</v>
      </c>
      <c r="AZ47" s="800">
        <v>1</v>
      </c>
    </row>
    <row r="48" spans="2:52">
      <c r="B48" s="31" t="str">
        <f t="shared" si="33"/>
        <v>113EPSS40</v>
      </c>
      <c r="C48" s="31" t="str">
        <f t="shared" si="34"/>
        <v>113ESS024</v>
      </c>
      <c r="D48" s="31" t="str">
        <f t="shared" si="35"/>
        <v>113EPSS10</v>
      </c>
      <c r="E48" s="31" t="str">
        <f t="shared" si="36"/>
        <v>113EPSS37</v>
      </c>
      <c r="F48" s="31" t="str">
        <f t="shared" si="37"/>
        <v>113EPSS41</v>
      </c>
      <c r="G48" s="31" t="str">
        <f t="shared" si="104"/>
        <v>113EPSS16</v>
      </c>
      <c r="H48" s="31" t="str">
        <f t="shared" si="105"/>
        <v>113EPSS02</v>
      </c>
      <c r="I48" s="31" t="str">
        <f t="shared" si="106"/>
        <v>113ESS091</v>
      </c>
      <c r="J48" s="31" t="str">
        <f t="shared" si="107"/>
        <v>113EPSI03</v>
      </c>
      <c r="K48" s="31" t="str">
        <f t="shared" si="108"/>
        <v>113EPSS05</v>
      </c>
      <c r="L48" s="31" t="str">
        <f t="shared" si="109"/>
        <v>113EPSS08</v>
      </c>
      <c r="M48" s="31" t="str">
        <f t="shared" si="110"/>
        <v>113EPSS18</v>
      </c>
      <c r="N48" s="31" t="str">
        <f t="shared" si="111"/>
        <v>113EPSS42</v>
      </c>
      <c r="O48" s="31" t="str">
        <f t="shared" si="112"/>
        <v>113CCF055</v>
      </c>
      <c r="P48" s="31" t="str">
        <f t="shared" si="113"/>
        <v>113ESS062</v>
      </c>
      <c r="Q48" s="31" t="str">
        <f t="shared" si="114"/>
        <v>113EPSS33</v>
      </c>
      <c r="R48" s="31" t="str">
        <f t="shared" si="115"/>
        <v>113ESS207</v>
      </c>
      <c r="S48" s="31" t="str">
        <f t="shared" si="116"/>
        <v>113EPSI04</v>
      </c>
      <c r="T48" s="31" t="str">
        <f t="shared" si="25"/>
        <v>113EPSS44</v>
      </c>
      <c r="U48" s="31" t="str">
        <f t="shared" si="38"/>
        <v>113CCF023</v>
      </c>
      <c r="V48" s="844" t="str">
        <f t="shared" si="39"/>
        <v>113CCF102</v>
      </c>
      <c r="W48" s="606" t="s">
        <v>335</v>
      </c>
      <c r="X48" s="627" t="s">
        <v>519</v>
      </c>
      <c r="Y48" s="38">
        <v>113</v>
      </c>
      <c r="Z48" s="685">
        <f t="shared" si="121"/>
        <v>4576</v>
      </c>
      <c r="AA48" s="686">
        <f t="shared" si="122"/>
        <v>0</v>
      </c>
      <c r="AB48" s="686">
        <f t="shared" si="123"/>
        <v>0</v>
      </c>
      <c r="AC48" s="686">
        <f t="shared" si="124"/>
        <v>704</v>
      </c>
      <c r="AD48" s="424">
        <f t="shared" si="125"/>
        <v>0</v>
      </c>
      <c r="AE48" s="686">
        <f t="shared" si="126"/>
        <v>0</v>
      </c>
      <c r="AF48" s="686">
        <f t="shared" si="127"/>
        <v>0</v>
      </c>
      <c r="AG48" s="686">
        <f t="shared" si="128"/>
        <v>628</v>
      </c>
      <c r="AH48" s="686">
        <f t="shared" si="129"/>
        <v>0</v>
      </c>
      <c r="AI48" s="686">
        <f t="shared" si="130"/>
        <v>0</v>
      </c>
      <c r="AJ48" s="686">
        <f t="shared" si="131"/>
        <v>0</v>
      </c>
      <c r="AK48" s="686">
        <f t="shared" si="132"/>
        <v>0</v>
      </c>
      <c r="AL48" s="424">
        <f t="shared" si="133"/>
        <v>0</v>
      </c>
      <c r="AM48" s="686">
        <f t="shared" si="134"/>
        <v>0</v>
      </c>
      <c r="AN48" s="686">
        <f t="shared" si="135"/>
        <v>0</v>
      </c>
      <c r="AO48" s="686">
        <f t="shared" si="136"/>
        <v>0</v>
      </c>
      <c r="AP48" s="686">
        <f t="shared" si="137"/>
        <v>0</v>
      </c>
      <c r="AQ48" s="686">
        <f t="shared" si="138"/>
        <v>0</v>
      </c>
      <c r="AR48" s="686">
        <f t="shared" si="139"/>
        <v>0</v>
      </c>
      <c r="AS48" s="686">
        <f t="shared" si="140"/>
        <v>0</v>
      </c>
      <c r="AT48" s="686">
        <f t="shared" si="141"/>
        <v>0</v>
      </c>
      <c r="AU48" s="690">
        <f t="shared" si="142"/>
        <v>5908</v>
      </c>
      <c r="AV48" s="31" t="str">
        <f t="shared" si="40"/>
        <v>495EPSS37</v>
      </c>
      <c r="AW48" s="799" t="s">
        <v>681</v>
      </c>
      <c r="AX48" s="799">
        <v>495</v>
      </c>
      <c r="AY48" s="799" t="s">
        <v>537</v>
      </c>
      <c r="AZ48" s="800">
        <v>183</v>
      </c>
    </row>
    <row r="49" spans="2:52">
      <c r="B49" s="31" t="str">
        <f t="shared" si="33"/>
        <v>125EPSS40</v>
      </c>
      <c r="C49" s="31" t="str">
        <f t="shared" si="34"/>
        <v>125ESS024</v>
      </c>
      <c r="D49" s="31" t="str">
        <f t="shared" si="35"/>
        <v>125EPSS10</v>
      </c>
      <c r="E49" s="31" t="str">
        <f t="shared" si="36"/>
        <v>125EPSS37</v>
      </c>
      <c r="F49" s="31" t="str">
        <f t="shared" si="37"/>
        <v>125EPSS41</v>
      </c>
      <c r="G49" s="31" t="str">
        <f t="shared" si="104"/>
        <v>125EPSS16</v>
      </c>
      <c r="H49" s="31" t="str">
        <f t="shared" si="105"/>
        <v>125EPSS02</v>
      </c>
      <c r="I49" s="31" t="str">
        <f t="shared" si="106"/>
        <v>125ESS091</v>
      </c>
      <c r="J49" s="31" t="str">
        <f t="shared" si="107"/>
        <v>125EPSI03</v>
      </c>
      <c r="K49" s="31" t="str">
        <f t="shared" si="108"/>
        <v>125EPSS05</v>
      </c>
      <c r="L49" s="31" t="str">
        <f t="shared" si="109"/>
        <v>125EPSS08</v>
      </c>
      <c r="M49" s="31" t="str">
        <f t="shared" si="110"/>
        <v>125EPSS18</v>
      </c>
      <c r="N49" s="31" t="str">
        <f t="shared" si="111"/>
        <v>125EPSS42</v>
      </c>
      <c r="O49" s="31" t="str">
        <f t="shared" si="112"/>
        <v>125CCF055</v>
      </c>
      <c r="P49" s="31" t="str">
        <f t="shared" si="113"/>
        <v>125ESS062</v>
      </c>
      <c r="Q49" s="31" t="str">
        <f t="shared" si="114"/>
        <v>125EPSS33</v>
      </c>
      <c r="R49" s="31" t="str">
        <f t="shared" si="115"/>
        <v>125ESS207</v>
      </c>
      <c r="S49" s="31" t="str">
        <f t="shared" si="116"/>
        <v>125EPSI04</v>
      </c>
      <c r="T49" s="31" t="str">
        <f t="shared" si="25"/>
        <v>125EPSS44</v>
      </c>
      <c r="U49" s="31" t="str">
        <f t="shared" si="38"/>
        <v>125CCF023</v>
      </c>
      <c r="V49" s="844" t="str">
        <f t="shared" si="39"/>
        <v>125CCF102</v>
      </c>
      <c r="W49" s="606" t="s">
        <v>338</v>
      </c>
      <c r="X49" s="627" t="s">
        <v>519</v>
      </c>
      <c r="Y49" s="38">
        <v>125</v>
      </c>
      <c r="Z49" s="685">
        <f t="shared" si="121"/>
        <v>6490</v>
      </c>
      <c r="AA49" s="686">
        <f t="shared" si="122"/>
        <v>0</v>
      </c>
      <c r="AB49" s="686">
        <f t="shared" si="123"/>
        <v>0</v>
      </c>
      <c r="AC49" s="686">
        <f t="shared" si="124"/>
        <v>114</v>
      </c>
      <c r="AD49" s="424">
        <f t="shared" si="125"/>
        <v>0</v>
      </c>
      <c r="AE49" s="686">
        <f t="shared" si="126"/>
        <v>0</v>
      </c>
      <c r="AF49" s="686">
        <f t="shared" si="127"/>
        <v>0</v>
      </c>
      <c r="AG49" s="686">
        <f t="shared" si="128"/>
        <v>0</v>
      </c>
      <c r="AH49" s="686">
        <f t="shared" si="129"/>
        <v>0</v>
      </c>
      <c r="AI49" s="686">
        <f t="shared" si="130"/>
        <v>0</v>
      </c>
      <c r="AJ49" s="686">
        <f t="shared" si="131"/>
        <v>0</v>
      </c>
      <c r="AK49" s="686">
        <f t="shared" si="132"/>
        <v>0</v>
      </c>
      <c r="AL49" s="424">
        <f t="shared" si="133"/>
        <v>0</v>
      </c>
      <c r="AM49" s="686">
        <f t="shared" si="134"/>
        <v>0</v>
      </c>
      <c r="AN49" s="686">
        <f t="shared" si="135"/>
        <v>0</v>
      </c>
      <c r="AO49" s="686">
        <f t="shared" si="136"/>
        <v>0</v>
      </c>
      <c r="AP49" s="686">
        <f t="shared" si="137"/>
        <v>0</v>
      </c>
      <c r="AQ49" s="686">
        <f t="shared" si="138"/>
        <v>0</v>
      </c>
      <c r="AR49" s="686">
        <f t="shared" si="139"/>
        <v>0</v>
      </c>
      <c r="AS49" s="686">
        <f t="shared" si="140"/>
        <v>0</v>
      </c>
      <c r="AT49" s="686">
        <f t="shared" si="141"/>
        <v>0</v>
      </c>
      <c r="AU49" s="690">
        <f t="shared" si="142"/>
        <v>6604</v>
      </c>
      <c r="AV49" s="31" t="str">
        <f t="shared" si="40"/>
        <v>495EPSS41</v>
      </c>
      <c r="AW49" s="799" t="s">
        <v>681</v>
      </c>
      <c r="AX49" s="799">
        <v>495</v>
      </c>
      <c r="AY49" s="799" t="s">
        <v>623</v>
      </c>
      <c r="AZ49" s="800">
        <v>1</v>
      </c>
    </row>
    <row r="50" spans="2:52">
      <c r="B50" s="31" t="str">
        <f t="shared" si="33"/>
        <v>138EPSS40</v>
      </c>
      <c r="C50" s="31" t="str">
        <f t="shared" si="34"/>
        <v>138ESS024</v>
      </c>
      <c r="D50" s="31" t="str">
        <f t="shared" si="35"/>
        <v>138EPSS10</v>
      </c>
      <c r="E50" s="31" t="str">
        <f t="shared" si="36"/>
        <v>138EPSS37</v>
      </c>
      <c r="F50" s="31" t="str">
        <f t="shared" si="37"/>
        <v>138EPSS41</v>
      </c>
      <c r="G50" s="31" t="str">
        <f t="shared" si="104"/>
        <v>138EPSS16</v>
      </c>
      <c r="H50" s="31" t="str">
        <f t="shared" si="105"/>
        <v>138EPSS02</v>
      </c>
      <c r="I50" s="31" t="str">
        <f t="shared" si="106"/>
        <v>138ESS091</v>
      </c>
      <c r="J50" s="31" t="str">
        <f t="shared" si="107"/>
        <v>138EPSI03</v>
      </c>
      <c r="K50" s="31" t="str">
        <f t="shared" si="108"/>
        <v>138EPSS05</v>
      </c>
      <c r="L50" s="31" t="str">
        <f t="shared" si="109"/>
        <v>138EPSS08</v>
      </c>
      <c r="M50" s="31" t="str">
        <f t="shared" si="110"/>
        <v>138EPSS18</v>
      </c>
      <c r="N50" s="31" t="str">
        <f t="shared" si="111"/>
        <v>138EPSS42</v>
      </c>
      <c r="O50" s="31" t="str">
        <f t="shared" si="112"/>
        <v>138CCF055</v>
      </c>
      <c r="P50" s="31" t="str">
        <f t="shared" si="113"/>
        <v>138ESS062</v>
      </c>
      <c r="Q50" s="31" t="str">
        <f t="shared" si="114"/>
        <v>138EPSS33</v>
      </c>
      <c r="R50" s="31" t="str">
        <f t="shared" si="115"/>
        <v>138ESS207</v>
      </c>
      <c r="S50" s="31" t="str">
        <f t="shared" si="116"/>
        <v>138EPSI04</v>
      </c>
      <c r="T50" s="31" t="str">
        <f t="shared" si="25"/>
        <v>138EPSS44</v>
      </c>
      <c r="U50" s="31" t="str">
        <f t="shared" si="38"/>
        <v>138CCF023</v>
      </c>
      <c r="V50" s="844" t="str">
        <f t="shared" si="39"/>
        <v>138CCF102</v>
      </c>
      <c r="W50" s="606" t="s">
        <v>344</v>
      </c>
      <c r="X50" s="627" t="s">
        <v>519</v>
      </c>
      <c r="Y50" s="38">
        <v>138</v>
      </c>
      <c r="Z50" s="685">
        <f t="shared" si="121"/>
        <v>10515</v>
      </c>
      <c r="AA50" s="686">
        <f t="shared" si="122"/>
        <v>0</v>
      </c>
      <c r="AB50" s="686">
        <f t="shared" si="123"/>
        <v>0</v>
      </c>
      <c r="AC50" s="686">
        <f t="shared" si="124"/>
        <v>411</v>
      </c>
      <c r="AD50" s="424">
        <f t="shared" si="125"/>
        <v>2</v>
      </c>
      <c r="AE50" s="686">
        <f t="shared" si="126"/>
        <v>0</v>
      </c>
      <c r="AF50" s="686">
        <f t="shared" si="127"/>
        <v>0</v>
      </c>
      <c r="AG50" s="686">
        <f t="shared" si="128"/>
        <v>0</v>
      </c>
      <c r="AH50" s="686">
        <f t="shared" si="129"/>
        <v>0</v>
      </c>
      <c r="AI50" s="686">
        <f t="shared" si="130"/>
        <v>0</v>
      </c>
      <c r="AJ50" s="686">
        <f t="shared" si="131"/>
        <v>0</v>
      </c>
      <c r="AK50" s="686">
        <f t="shared" si="132"/>
        <v>0</v>
      </c>
      <c r="AL50" s="424">
        <f t="shared" si="133"/>
        <v>0</v>
      </c>
      <c r="AM50" s="686">
        <f t="shared" si="134"/>
        <v>0</v>
      </c>
      <c r="AN50" s="686">
        <f t="shared" si="135"/>
        <v>0</v>
      </c>
      <c r="AO50" s="686">
        <f t="shared" si="136"/>
        <v>0</v>
      </c>
      <c r="AP50" s="686">
        <f t="shared" si="137"/>
        <v>0</v>
      </c>
      <c r="AQ50" s="686">
        <f t="shared" si="138"/>
        <v>0</v>
      </c>
      <c r="AR50" s="686">
        <f t="shared" si="139"/>
        <v>0</v>
      </c>
      <c r="AS50" s="686">
        <f t="shared" si="140"/>
        <v>0</v>
      </c>
      <c r="AT50" s="686">
        <f t="shared" si="141"/>
        <v>0</v>
      </c>
      <c r="AU50" s="690">
        <f t="shared" si="142"/>
        <v>10928</v>
      </c>
      <c r="AV50" s="31" t="str">
        <f t="shared" si="40"/>
        <v>495ESS024</v>
      </c>
      <c r="AW50" s="799" t="s">
        <v>681</v>
      </c>
      <c r="AX50" s="799">
        <v>495</v>
      </c>
      <c r="AY50" s="799" t="s">
        <v>534</v>
      </c>
      <c r="AZ50" s="800">
        <v>24470</v>
      </c>
    </row>
    <row r="51" spans="2:52">
      <c r="B51" s="31" t="str">
        <f t="shared" si="33"/>
        <v>234EPSS40</v>
      </c>
      <c r="C51" s="31" t="str">
        <f t="shared" si="34"/>
        <v>234ESS024</v>
      </c>
      <c r="D51" s="31" t="str">
        <f t="shared" si="35"/>
        <v>234EPSS10</v>
      </c>
      <c r="E51" s="31" t="str">
        <f t="shared" si="36"/>
        <v>234EPSS37</v>
      </c>
      <c r="F51" s="31" t="str">
        <f t="shared" si="37"/>
        <v>234EPSS41</v>
      </c>
      <c r="G51" s="31" t="str">
        <f t="shared" si="104"/>
        <v>234EPSS16</v>
      </c>
      <c r="H51" s="31" t="str">
        <f t="shared" si="105"/>
        <v>234EPSS02</v>
      </c>
      <c r="I51" s="31" t="str">
        <f t="shared" si="106"/>
        <v>234ESS091</v>
      </c>
      <c r="J51" s="31" t="str">
        <f t="shared" si="107"/>
        <v>234EPSI03</v>
      </c>
      <c r="K51" s="31" t="str">
        <f t="shared" si="108"/>
        <v>234EPSS05</v>
      </c>
      <c r="L51" s="31" t="str">
        <f t="shared" si="109"/>
        <v>234EPSS08</v>
      </c>
      <c r="M51" s="31" t="str">
        <f t="shared" si="110"/>
        <v>234EPSS18</v>
      </c>
      <c r="N51" s="31" t="str">
        <f t="shared" si="111"/>
        <v>234EPSS42</v>
      </c>
      <c r="O51" s="31" t="str">
        <f t="shared" si="112"/>
        <v>234CCF055</v>
      </c>
      <c r="P51" s="31" t="str">
        <f t="shared" si="113"/>
        <v>234ESS062</v>
      </c>
      <c r="Q51" s="31" t="str">
        <f t="shared" si="114"/>
        <v>234EPSS33</v>
      </c>
      <c r="R51" s="31" t="str">
        <f t="shared" si="115"/>
        <v>234ESS207</v>
      </c>
      <c r="S51" s="31" t="str">
        <f t="shared" si="116"/>
        <v>234EPSI04</v>
      </c>
      <c r="T51" s="31" t="str">
        <f t="shared" si="25"/>
        <v>234EPSS44</v>
      </c>
      <c r="U51" s="31" t="str">
        <f t="shared" si="38"/>
        <v>234CCF023</v>
      </c>
      <c r="V51" s="844" t="str">
        <f t="shared" si="39"/>
        <v>234CCF102</v>
      </c>
      <c r="W51" s="606" t="s">
        <v>367</v>
      </c>
      <c r="X51" s="627" t="s">
        <v>519</v>
      </c>
      <c r="Y51" s="38">
        <v>234</v>
      </c>
      <c r="Z51" s="685">
        <f t="shared" si="121"/>
        <v>1</v>
      </c>
      <c r="AA51" s="686">
        <f t="shared" si="122"/>
        <v>14753</v>
      </c>
      <c r="AB51" s="686">
        <f t="shared" si="123"/>
        <v>0</v>
      </c>
      <c r="AC51" s="686">
        <f t="shared" si="124"/>
        <v>266</v>
      </c>
      <c r="AD51" s="424">
        <f t="shared" si="125"/>
        <v>51</v>
      </c>
      <c r="AE51" s="686">
        <f t="shared" si="126"/>
        <v>0</v>
      </c>
      <c r="AF51" s="686">
        <f t="shared" si="127"/>
        <v>1</v>
      </c>
      <c r="AG51" s="686">
        <f t="shared" si="128"/>
        <v>0</v>
      </c>
      <c r="AH51" s="686">
        <f t="shared" si="129"/>
        <v>4711</v>
      </c>
      <c r="AI51" s="686">
        <f t="shared" si="130"/>
        <v>0</v>
      </c>
      <c r="AJ51" s="686">
        <f t="shared" si="131"/>
        <v>0</v>
      </c>
      <c r="AK51" s="686">
        <f t="shared" si="132"/>
        <v>0</v>
      </c>
      <c r="AL51" s="424">
        <f t="shared" si="133"/>
        <v>0</v>
      </c>
      <c r="AM51" s="686">
        <f t="shared" si="134"/>
        <v>0</v>
      </c>
      <c r="AN51" s="686">
        <f t="shared" si="135"/>
        <v>0</v>
      </c>
      <c r="AO51" s="686">
        <f t="shared" si="136"/>
        <v>0</v>
      </c>
      <c r="AP51" s="686">
        <f t="shared" si="137"/>
        <v>0</v>
      </c>
      <c r="AQ51" s="686">
        <f t="shared" si="138"/>
        <v>0</v>
      </c>
      <c r="AR51" s="686">
        <f t="shared" si="139"/>
        <v>0</v>
      </c>
      <c r="AS51" s="686">
        <f t="shared" si="140"/>
        <v>0</v>
      </c>
      <c r="AT51" s="686">
        <f t="shared" si="141"/>
        <v>0</v>
      </c>
      <c r="AU51" s="690">
        <f t="shared" si="142"/>
        <v>19783</v>
      </c>
      <c r="AV51" s="31" t="str">
        <f t="shared" si="40"/>
        <v>790EPSS37</v>
      </c>
      <c r="AW51" s="799" t="s">
        <v>681</v>
      </c>
      <c r="AX51" s="799">
        <v>790</v>
      </c>
      <c r="AY51" s="799" t="s">
        <v>537</v>
      </c>
      <c r="AZ51" s="800">
        <v>182</v>
      </c>
    </row>
    <row r="52" spans="2:52">
      <c r="B52" s="31" t="str">
        <f t="shared" si="33"/>
        <v>240EPSS40</v>
      </c>
      <c r="C52" s="31" t="str">
        <f t="shared" si="34"/>
        <v>240ESS024</v>
      </c>
      <c r="D52" s="31" t="str">
        <f t="shared" si="35"/>
        <v>240EPSS10</v>
      </c>
      <c r="E52" s="31" t="str">
        <f t="shared" si="36"/>
        <v>240EPSS37</v>
      </c>
      <c r="F52" s="31" t="str">
        <f t="shared" si="37"/>
        <v>240EPSS41</v>
      </c>
      <c r="G52" s="31" t="str">
        <f t="shared" si="104"/>
        <v>240EPSS16</v>
      </c>
      <c r="H52" s="31" t="str">
        <f t="shared" si="105"/>
        <v>240EPSS02</v>
      </c>
      <c r="I52" s="31" t="str">
        <f t="shared" si="106"/>
        <v>240ESS091</v>
      </c>
      <c r="J52" s="31" t="str">
        <f t="shared" si="107"/>
        <v>240EPSI03</v>
      </c>
      <c r="K52" s="31" t="str">
        <f t="shared" si="108"/>
        <v>240EPSS05</v>
      </c>
      <c r="L52" s="31" t="str">
        <f t="shared" si="109"/>
        <v>240EPSS08</v>
      </c>
      <c r="M52" s="31" t="str">
        <f t="shared" si="110"/>
        <v>240EPSS18</v>
      </c>
      <c r="N52" s="31" t="str">
        <f t="shared" si="111"/>
        <v>240EPSS42</v>
      </c>
      <c r="O52" s="31" t="str">
        <f t="shared" si="112"/>
        <v>240CCF055</v>
      </c>
      <c r="P52" s="31" t="str">
        <f t="shared" si="113"/>
        <v>240ESS062</v>
      </c>
      <c r="Q52" s="31" t="str">
        <f t="shared" si="114"/>
        <v>240EPSS33</v>
      </c>
      <c r="R52" s="31" t="str">
        <f t="shared" si="115"/>
        <v>240ESS207</v>
      </c>
      <c r="S52" s="31" t="str">
        <f t="shared" si="116"/>
        <v>240EPSI04</v>
      </c>
      <c r="T52" s="31" t="str">
        <f t="shared" si="25"/>
        <v>240EPSS44</v>
      </c>
      <c r="U52" s="31" t="str">
        <f t="shared" si="38"/>
        <v>240CCF023</v>
      </c>
      <c r="V52" s="844" t="str">
        <f t="shared" si="39"/>
        <v>240CCF102</v>
      </c>
      <c r="W52" s="606" t="s">
        <v>369</v>
      </c>
      <c r="X52" s="627" t="s">
        <v>519</v>
      </c>
      <c r="Y52" s="38">
        <v>240</v>
      </c>
      <c r="Z52" s="685">
        <f t="shared" si="121"/>
        <v>6678</v>
      </c>
      <c r="AA52" s="686">
        <f t="shared" si="122"/>
        <v>0</v>
      </c>
      <c r="AB52" s="686">
        <f t="shared" si="123"/>
        <v>0</v>
      </c>
      <c r="AC52" s="686">
        <f t="shared" si="124"/>
        <v>225</v>
      </c>
      <c r="AD52" s="424">
        <f t="shared" si="125"/>
        <v>0</v>
      </c>
      <c r="AE52" s="686">
        <f t="shared" si="126"/>
        <v>0</v>
      </c>
      <c r="AF52" s="686">
        <f t="shared" si="127"/>
        <v>0</v>
      </c>
      <c r="AG52" s="686">
        <f t="shared" si="128"/>
        <v>0</v>
      </c>
      <c r="AH52" s="686">
        <f t="shared" si="129"/>
        <v>0</v>
      </c>
      <c r="AI52" s="686">
        <f t="shared" si="130"/>
        <v>0</v>
      </c>
      <c r="AJ52" s="686">
        <f t="shared" si="131"/>
        <v>0</v>
      </c>
      <c r="AK52" s="686">
        <f t="shared" si="132"/>
        <v>0</v>
      </c>
      <c r="AL52" s="424">
        <f t="shared" si="133"/>
        <v>0</v>
      </c>
      <c r="AM52" s="686">
        <f t="shared" si="134"/>
        <v>0</v>
      </c>
      <c r="AN52" s="686">
        <f t="shared" si="135"/>
        <v>0</v>
      </c>
      <c r="AO52" s="686">
        <f t="shared" si="136"/>
        <v>0</v>
      </c>
      <c r="AP52" s="686">
        <f t="shared" si="137"/>
        <v>0</v>
      </c>
      <c r="AQ52" s="686">
        <f t="shared" si="138"/>
        <v>0</v>
      </c>
      <c r="AR52" s="686">
        <f t="shared" si="139"/>
        <v>0</v>
      </c>
      <c r="AS52" s="686">
        <f t="shared" si="140"/>
        <v>0</v>
      </c>
      <c r="AT52" s="686">
        <f t="shared" si="141"/>
        <v>0</v>
      </c>
      <c r="AU52" s="690">
        <f t="shared" si="142"/>
        <v>6903</v>
      </c>
      <c r="AV52" s="31" t="str">
        <f t="shared" si="40"/>
        <v>790EPSS40</v>
      </c>
      <c r="AW52" s="799" t="s">
        <v>681</v>
      </c>
      <c r="AX52" s="799">
        <v>790</v>
      </c>
      <c r="AY52" s="799" t="s">
        <v>531</v>
      </c>
      <c r="AZ52" s="800">
        <v>6904</v>
      </c>
    </row>
    <row r="53" spans="2:52">
      <c r="B53" s="31" t="str">
        <f t="shared" si="33"/>
        <v>284EPSS40</v>
      </c>
      <c r="C53" s="31" t="str">
        <f t="shared" si="34"/>
        <v>284ESS024</v>
      </c>
      <c r="D53" s="31" t="str">
        <f t="shared" si="35"/>
        <v>284EPSS10</v>
      </c>
      <c r="E53" s="31" t="str">
        <f t="shared" si="36"/>
        <v>284EPSS37</v>
      </c>
      <c r="F53" s="31" t="str">
        <f t="shared" si="37"/>
        <v>284EPSS41</v>
      </c>
      <c r="G53" s="31" t="str">
        <f t="shared" si="104"/>
        <v>284EPSS16</v>
      </c>
      <c r="H53" s="31" t="str">
        <f t="shared" si="105"/>
        <v>284EPSS02</v>
      </c>
      <c r="I53" s="31" t="str">
        <f t="shared" si="106"/>
        <v>284ESS091</v>
      </c>
      <c r="J53" s="31" t="str">
        <f t="shared" si="107"/>
        <v>284EPSI03</v>
      </c>
      <c r="K53" s="31" t="str">
        <f t="shared" si="108"/>
        <v>284EPSS05</v>
      </c>
      <c r="L53" s="31" t="str">
        <f t="shared" si="109"/>
        <v>284EPSS08</v>
      </c>
      <c r="M53" s="31" t="str">
        <f t="shared" si="110"/>
        <v>284EPSS18</v>
      </c>
      <c r="N53" s="31" t="str">
        <f t="shared" si="111"/>
        <v>284EPSS42</v>
      </c>
      <c r="O53" s="31" t="str">
        <f t="shared" si="112"/>
        <v>284CCF055</v>
      </c>
      <c r="P53" s="31" t="str">
        <f t="shared" si="113"/>
        <v>284ESS062</v>
      </c>
      <c r="Q53" s="31" t="str">
        <f t="shared" si="114"/>
        <v>284EPSS33</v>
      </c>
      <c r="R53" s="31" t="str">
        <f t="shared" si="115"/>
        <v>284ESS207</v>
      </c>
      <c r="S53" s="31" t="str">
        <f t="shared" si="116"/>
        <v>284EPSI04</v>
      </c>
      <c r="T53" s="31" t="str">
        <f t="shared" si="25"/>
        <v>284EPSS44</v>
      </c>
      <c r="U53" s="31" t="str">
        <f t="shared" si="38"/>
        <v>284CCF023</v>
      </c>
      <c r="V53" s="844" t="str">
        <f t="shared" si="39"/>
        <v>284CCF102</v>
      </c>
      <c r="W53" s="606" t="s">
        <v>374</v>
      </c>
      <c r="X53" s="627" t="s">
        <v>519</v>
      </c>
      <c r="Y53" s="38">
        <v>284</v>
      </c>
      <c r="Z53" s="685">
        <f t="shared" si="121"/>
        <v>2440</v>
      </c>
      <c r="AA53" s="686">
        <f t="shared" si="122"/>
        <v>11433</v>
      </c>
      <c r="AB53" s="686">
        <f t="shared" si="123"/>
        <v>0</v>
      </c>
      <c r="AC53" s="686">
        <f t="shared" si="124"/>
        <v>227</v>
      </c>
      <c r="AD53" s="424">
        <f t="shared" si="125"/>
        <v>8</v>
      </c>
      <c r="AE53" s="686">
        <f t="shared" si="126"/>
        <v>0</v>
      </c>
      <c r="AF53" s="686">
        <f t="shared" si="127"/>
        <v>0</v>
      </c>
      <c r="AG53" s="686">
        <f t="shared" si="128"/>
        <v>0</v>
      </c>
      <c r="AH53" s="686">
        <f t="shared" si="129"/>
        <v>4123</v>
      </c>
      <c r="AI53" s="686">
        <f t="shared" si="130"/>
        <v>0</v>
      </c>
      <c r="AJ53" s="686">
        <f t="shared" si="131"/>
        <v>0</v>
      </c>
      <c r="AK53" s="686">
        <f t="shared" si="132"/>
        <v>0</v>
      </c>
      <c r="AL53" s="424">
        <f t="shared" si="133"/>
        <v>0</v>
      </c>
      <c r="AM53" s="686">
        <f t="shared" si="134"/>
        <v>0</v>
      </c>
      <c r="AN53" s="686">
        <f t="shared" si="135"/>
        <v>0</v>
      </c>
      <c r="AO53" s="686">
        <f t="shared" si="136"/>
        <v>0</v>
      </c>
      <c r="AP53" s="686">
        <f t="shared" si="137"/>
        <v>0</v>
      </c>
      <c r="AQ53" s="686">
        <f t="shared" si="138"/>
        <v>0</v>
      </c>
      <c r="AR53" s="686">
        <f t="shared" si="139"/>
        <v>0</v>
      </c>
      <c r="AS53" s="686">
        <f t="shared" si="140"/>
        <v>0</v>
      </c>
      <c r="AT53" s="686">
        <f t="shared" si="141"/>
        <v>0</v>
      </c>
      <c r="AU53" s="690">
        <f t="shared" si="142"/>
        <v>18231</v>
      </c>
      <c r="AV53" s="31" t="str">
        <f t="shared" si="40"/>
        <v>790EPSS41</v>
      </c>
      <c r="AW53" s="799" t="s">
        <v>681</v>
      </c>
      <c r="AX53" s="799">
        <v>790</v>
      </c>
      <c r="AY53" s="799" t="s">
        <v>623</v>
      </c>
      <c r="AZ53" s="800">
        <v>1</v>
      </c>
    </row>
    <row r="54" spans="2:52">
      <c r="B54" s="31" t="str">
        <f t="shared" si="33"/>
        <v>306EPSS40</v>
      </c>
      <c r="C54" s="31" t="str">
        <f t="shared" si="34"/>
        <v>306ESS024</v>
      </c>
      <c r="D54" s="31" t="str">
        <f t="shared" si="35"/>
        <v>306EPSS10</v>
      </c>
      <c r="E54" s="31" t="str">
        <f t="shared" si="36"/>
        <v>306EPSS37</v>
      </c>
      <c r="F54" s="31" t="str">
        <f t="shared" si="37"/>
        <v>306EPSS41</v>
      </c>
      <c r="G54" s="31" t="str">
        <f t="shared" si="104"/>
        <v>306EPSS16</v>
      </c>
      <c r="H54" s="31" t="str">
        <f t="shared" si="105"/>
        <v>306EPSS02</v>
      </c>
      <c r="I54" s="31" t="str">
        <f t="shared" si="106"/>
        <v>306ESS091</v>
      </c>
      <c r="J54" s="31" t="str">
        <f t="shared" si="107"/>
        <v>306EPSI03</v>
      </c>
      <c r="K54" s="31" t="str">
        <f t="shared" si="108"/>
        <v>306EPSS05</v>
      </c>
      <c r="L54" s="31" t="str">
        <f t="shared" si="109"/>
        <v>306EPSS08</v>
      </c>
      <c r="M54" s="31" t="str">
        <f t="shared" si="110"/>
        <v>306EPSS18</v>
      </c>
      <c r="N54" s="31" t="str">
        <f t="shared" si="111"/>
        <v>306EPSS42</v>
      </c>
      <c r="O54" s="31" t="str">
        <f t="shared" si="112"/>
        <v>306CCF055</v>
      </c>
      <c r="P54" s="31" t="str">
        <f t="shared" si="113"/>
        <v>306ESS062</v>
      </c>
      <c r="Q54" s="31" t="str">
        <f t="shared" si="114"/>
        <v>306EPSS33</v>
      </c>
      <c r="R54" s="31" t="str">
        <f t="shared" si="115"/>
        <v>306ESS207</v>
      </c>
      <c r="S54" s="31" t="str">
        <f t="shared" si="116"/>
        <v>306EPSI04</v>
      </c>
      <c r="T54" s="31" t="str">
        <f t="shared" si="25"/>
        <v>306EPSS44</v>
      </c>
      <c r="U54" s="31" t="str">
        <f t="shared" si="38"/>
        <v>306CCF023</v>
      </c>
      <c r="V54" s="844" t="str">
        <f t="shared" si="39"/>
        <v>306CCF102</v>
      </c>
      <c r="W54" s="606" t="s">
        <v>376</v>
      </c>
      <c r="X54" s="627" t="s">
        <v>519</v>
      </c>
      <c r="Y54" s="38">
        <v>306</v>
      </c>
      <c r="Z54" s="685">
        <f t="shared" si="121"/>
        <v>0</v>
      </c>
      <c r="AA54" s="686">
        <f t="shared" si="122"/>
        <v>0</v>
      </c>
      <c r="AB54" s="686">
        <f t="shared" si="123"/>
        <v>0</v>
      </c>
      <c r="AC54" s="686">
        <f t="shared" si="124"/>
        <v>264</v>
      </c>
      <c r="AD54" s="424">
        <f t="shared" si="125"/>
        <v>1</v>
      </c>
      <c r="AE54" s="686">
        <f t="shared" si="126"/>
        <v>0</v>
      </c>
      <c r="AF54" s="686">
        <f t="shared" si="127"/>
        <v>0</v>
      </c>
      <c r="AG54" s="686">
        <f t="shared" si="128"/>
        <v>3302</v>
      </c>
      <c r="AH54" s="686">
        <f t="shared" si="129"/>
        <v>0</v>
      </c>
      <c r="AI54" s="686">
        <f t="shared" si="130"/>
        <v>0</v>
      </c>
      <c r="AJ54" s="686">
        <f t="shared" si="131"/>
        <v>0</v>
      </c>
      <c r="AK54" s="686">
        <f t="shared" si="132"/>
        <v>0</v>
      </c>
      <c r="AL54" s="424">
        <f t="shared" si="133"/>
        <v>0</v>
      </c>
      <c r="AM54" s="686">
        <f t="shared" si="134"/>
        <v>0</v>
      </c>
      <c r="AN54" s="686">
        <f t="shared" si="135"/>
        <v>0</v>
      </c>
      <c r="AO54" s="686">
        <f t="shared" si="136"/>
        <v>0</v>
      </c>
      <c r="AP54" s="686">
        <f t="shared" si="137"/>
        <v>0</v>
      </c>
      <c r="AQ54" s="686">
        <f t="shared" si="138"/>
        <v>0</v>
      </c>
      <c r="AR54" s="686">
        <f t="shared" si="139"/>
        <v>0</v>
      </c>
      <c r="AS54" s="686">
        <f t="shared" si="140"/>
        <v>0</v>
      </c>
      <c r="AT54" s="686">
        <f t="shared" si="141"/>
        <v>0</v>
      </c>
      <c r="AU54" s="690">
        <f t="shared" si="142"/>
        <v>3567</v>
      </c>
      <c r="AV54" s="31" t="str">
        <f t="shared" si="40"/>
        <v>790ESS024</v>
      </c>
      <c r="AW54" s="799" t="s">
        <v>681</v>
      </c>
      <c r="AX54" s="799">
        <v>790</v>
      </c>
      <c r="AY54" s="799" t="s">
        <v>534</v>
      </c>
      <c r="AZ54" s="800">
        <v>20180</v>
      </c>
    </row>
    <row r="55" spans="2:52">
      <c r="B55" s="31" t="str">
        <f t="shared" si="33"/>
        <v>347EPSS40</v>
      </c>
      <c r="C55" s="31" t="str">
        <f t="shared" si="34"/>
        <v>347ESS024</v>
      </c>
      <c r="D55" s="31" t="str">
        <f t="shared" si="35"/>
        <v>347EPSS10</v>
      </c>
      <c r="E55" s="31" t="str">
        <f t="shared" si="36"/>
        <v>347EPSS37</v>
      </c>
      <c r="F55" s="31" t="str">
        <f t="shared" si="37"/>
        <v>347EPSS41</v>
      </c>
      <c r="G55" s="31" t="str">
        <f t="shared" si="104"/>
        <v>347EPSS16</v>
      </c>
      <c r="H55" s="31" t="str">
        <f t="shared" si="105"/>
        <v>347EPSS02</v>
      </c>
      <c r="I55" s="31" t="str">
        <f t="shared" si="106"/>
        <v>347ESS091</v>
      </c>
      <c r="J55" s="31" t="str">
        <f t="shared" si="107"/>
        <v>347EPSI03</v>
      </c>
      <c r="K55" s="31" t="str">
        <f t="shared" si="108"/>
        <v>347EPSS05</v>
      </c>
      <c r="L55" s="31" t="str">
        <f t="shared" si="109"/>
        <v>347EPSS08</v>
      </c>
      <c r="M55" s="31" t="str">
        <f t="shared" si="110"/>
        <v>347EPSS18</v>
      </c>
      <c r="N55" s="31" t="str">
        <f t="shared" si="111"/>
        <v>347EPSS42</v>
      </c>
      <c r="O55" s="31" t="str">
        <f t="shared" si="112"/>
        <v>347CCF055</v>
      </c>
      <c r="P55" s="31" t="str">
        <f t="shared" si="113"/>
        <v>347ESS062</v>
      </c>
      <c r="Q55" s="31" t="str">
        <f t="shared" si="114"/>
        <v>347EPSS33</v>
      </c>
      <c r="R55" s="31" t="str">
        <f t="shared" si="115"/>
        <v>347ESS207</v>
      </c>
      <c r="S55" s="31" t="str">
        <f t="shared" si="116"/>
        <v>347EPSI04</v>
      </c>
      <c r="T55" s="31" t="str">
        <f t="shared" si="25"/>
        <v>347EPSS44</v>
      </c>
      <c r="U55" s="31" t="str">
        <f t="shared" si="38"/>
        <v>347CCF023</v>
      </c>
      <c r="V55" s="844" t="str">
        <f t="shared" si="39"/>
        <v>347CCF102</v>
      </c>
      <c r="W55" s="606" t="s">
        <v>377</v>
      </c>
      <c r="X55" s="627" t="s">
        <v>519</v>
      </c>
      <c r="Y55" s="38">
        <v>347</v>
      </c>
      <c r="Z55" s="685">
        <f t="shared" si="121"/>
        <v>3345</v>
      </c>
      <c r="AA55" s="686">
        <f t="shared" si="122"/>
        <v>0</v>
      </c>
      <c r="AB55" s="686">
        <f t="shared" si="123"/>
        <v>0</v>
      </c>
      <c r="AC55" s="686">
        <f t="shared" si="124"/>
        <v>137</v>
      </c>
      <c r="AD55" s="424">
        <f t="shared" si="125"/>
        <v>0</v>
      </c>
      <c r="AE55" s="686">
        <f t="shared" si="126"/>
        <v>0</v>
      </c>
      <c r="AF55" s="686">
        <f t="shared" si="127"/>
        <v>0</v>
      </c>
      <c r="AG55" s="686">
        <f t="shared" si="128"/>
        <v>0</v>
      </c>
      <c r="AH55" s="686">
        <f t="shared" si="129"/>
        <v>0</v>
      </c>
      <c r="AI55" s="686">
        <f t="shared" si="130"/>
        <v>0</v>
      </c>
      <c r="AJ55" s="686">
        <f t="shared" si="131"/>
        <v>0</v>
      </c>
      <c r="AK55" s="686">
        <f t="shared" si="132"/>
        <v>0</v>
      </c>
      <c r="AL55" s="424">
        <f t="shared" si="133"/>
        <v>0</v>
      </c>
      <c r="AM55" s="686">
        <f t="shared" si="134"/>
        <v>0</v>
      </c>
      <c r="AN55" s="686">
        <f t="shared" si="135"/>
        <v>0</v>
      </c>
      <c r="AO55" s="686">
        <f t="shared" si="136"/>
        <v>0</v>
      </c>
      <c r="AP55" s="686">
        <f t="shared" si="137"/>
        <v>0</v>
      </c>
      <c r="AQ55" s="686">
        <f t="shared" si="138"/>
        <v>0</v>
      </c>
      <c r="AR55" s="686">
        <f t="shared" si="139"/>
        <v>0</v>
      </c>
      <c r="AS55" s="686">
        <f t="shared" si="140"/>
        <v>0</v>
      </c>
      <c r="AT55" s="686">
        <f t="shared" si="141"/>
        <v>0</v>
      </c>
      <c r="AU55" s="690">
        <f t="shared" si="142"/>
        <v>3482</v>
      </c>
      <c r="AV55" s="31" t="str">
        <f t="shared" si="40"/>
        <v>895EPSI03</v>
      </c>
      <c r="AW55" s="799" t="s">
        <v>681</v>
      </c>
      <c r="AX55" s="799">
        <v>895</v>
      </c>
      <c r="AY55" s="799" t="s">
        <v>552</v>
      </c>
      <c r="AZ55" s="800">
        <v>2744</v>
      </c>
    </row>
    <row r="56" spans="2:52">
      <c r="B56" s="31" t="str">
        <f t="shared" si="33"/>
        <v>411EPSS40</v>
      </c>
      <c r="C56" s="31" t="str">
        <f t="shared" si="34"/>
        <v>411ESS024</v>
      </c>
      <c r="D56" s="31" t="str">
        <f t="shared" si="35"/>
        <v>411EPSS10</v>
      </c>
      <c r="E56" s="31" t="str">
        <f t="shared" si="36"/>
        <v>411EPSS37</v>
      </c>
      <c r="F56" s="31" t="str">
        <f t="shared" si="37"/>
        <v>411EPSS41</v>
      </c>
      <c r="G56" s="31" t="str">
        <f t="shared" si="104"/>
        <v>411EPSS16</v>
      </c>
      <c r="H56" s="31" t="str">
        <f t="shared" si="105"/>
        <v>411EPSS02</v>
      </c>
      <c r="I56" s="31" t="str">
        <f t="shared" si="106"/>
        <v>411ESS091</v>
      </c>
      <c r="J56" s="31" t="str">
        <f t="shared" si="107"/>
        <v>411EPSI03</v>
      </c>
      <c r="K56" s="31" t="str">
        <f t="shared" si="108"/>
        <v>411EPSS05</v>
      </c>
      <c r="L56" s="31" t="str">
        <f t="shared" si="109"/>
        <v>411EPSS08</v>
      </c>
      <c r="M56" s="31" t="str">
        <f t="shared" si="110"/>
        <v>411EPSS18</v>
      </c>
      <c r="N56" s="31" t="str">
        <f t="shared" si="111"/>
        <v>411EPSS42</v>
      </c>
      <c r="O56" s="31" t="str">
        <f t="shared" si="112"/>
        <v>411CCF055</v>
      </c>
      <c r="P56" s="31" t="str">
        <f t="shared" si="113"/>
        <v>411ESS062</v>
      </c>
      <c r="Q56" s="31" t="str">
        <f t="shared" si="114"/>
        <v>411EPSS33</v>
      </c>
      <c r="R56" s="31" t="str">
        <f t="shared" si="115"/>
        <v>411ESS207</v>
      </c>
      <c r="S56" s="31" t="str">
        <f t="shared" si="116"/>
        <v>411EPSI04</v>
      </c>
      <c r="T56" s="31" t="str">
        <f t="shared" si="25"/>
        <v>411EPSS44</v>
      </c>
      <c r="U56" s="31" t="str">
        <f t="shared" si="38"/>
        <v>411CCF023</v>
      </c>
      <c r="V56" s="844" t="str">
        <f t="shared" si="39"/>
        <v>411CCF102</v>
      </c>
      <c r="W56" s="606" t="s">
        <v>378</v>
      </c>
      <c r="X56" s="627" t="s">
        <v>519</v>
      </c>
      <c r="Y56" s="38">
        <v>411</v>
      </c>
      <c r="Z56" s="685">
        <f t="shared" si="121"/>
        <v>7172</v>
      </c>
      <c r="AA56" s="686">
        <f t="shared" si="122"/>
        <v>0</v>
      </c>
      <c r="AB56" s="686">
        <f t="shared" si="123"/>
        <v>0</v>
      </c>
      <c r="AC56" s="686">
        <f t="shared" si="124"/>
        <v>281</v>
      </c>
      <c r="AD56" s="424">
        <f t="shared" si="125"/>
        <v>0</v>
      </c>
      <c r="AE56" s="686">
        <f t="shared" si="126"/>
        <v>0</v>
      </c>
      <c r="AF56" s="686">
        <f t="shared" si="127"/>
        <v>0</v>
      </c>
      <c r="AG56" s="686">
        <f t="shared" si="128"/>
        <v>0</v>
      </c>
      <c r="AH56" s="686">
        <f t="shared" si="129"/>
        <v>0</v>
      </c>
      <c r="AI56" s="686">
        <f t="shared" si="130"/>
        <v>0</v>
      </c>
      <c r="AJ56" s="686">
        <f t="shared" si="131"/>
        <v>0</v>
      </c>
      <c r="AK56" s="686">
        <f t="shared" si="132"/>
        <v>0</v>
      </c>
      <c r="AL56" s="424">
        <f t="shared" si="133"/>
        <v>0</v>
      </c>
      <c r="AM56" s="686">
        <f t="shared" si="134"/>
        <v>0</v>
      </c>
      <c r="AN56" s="686">
        <f t="shared" si="135"/>
        <v>0</v>
      </c>
      <c r="AO56" s="686">
        <f t="shared" si="136"/>
        <v>0</v>
      </c>
      <c r="AP56" s="686">
        <f t="shared" si="137"/>
        <v>0</v>
      </c>
      <c r="AQ56" s="686">
        <f t="shared" si="138"/>
        <v>0</v>
      </c>
      <c r="AR56" s="686">
        <f t="shared" si="139"/>
        <v>0</v>
      </c>
      <c r="AS56" s="686">
        <f t="shared" si="140"/>
        <v>0</v>
      </c>
      <c r="AT56" s="686">
        <f t="shared" si="141"/>
        <v>0</v>
      </c>
      <c r="AU56" s="690">
        <f t="shared" si="142"/>
        <v>7453</v>
      </c>
      <c r="AV56" s="31" t="str">
        <f t="shared" si="40"/>
        <v>895EPSS37</v>
      </c>
      <c r="AW56" s="799" t="s">
        <v>681</v>
      </c>
      <c r="AX56" s="799">
        <v>895</v>
      </c>
      <c r="AY56" s="799" t="s">
        <v>537</v>
      </c>
      <c r="AZ56" s="800">
        <v>299</v>
      </c>
    </row>
    <row r="57" spans="2:52">
      <c r="B57" s="31" t="str">
        <f t="shared" si="33"/>
        <v>501EPSS40</v>
      </c>
      <c r="C57" s="31" t="str">
        <f t="shared" si="34"/>
        <v>501ESS024</v>
      </c>
      <c r="D57" s="31" t="str">
        <f t="shared" si="35"/>
        <v>501EPSS10</v>
      </c>
      <c r="E57" s="31" t="str">
        <f t="shared" si="36"/>
        <v>501EPSS37</v>
      </c>
      <c r="F57" s="31" t="str">
        <f t="shared" si="37"/>
        <v>501EPSS41</v>
      </c>
      <c r="G57" s="31" t="str">
        <f t="shared" si="104"/>
        <v>501EPSS16</v>
      </c>
      <c r="H57" s="31" t="str">
        <f t="shared" si="105"/>
        <v>501EPSS02</v>
      </c>
      <c r="I57" s="31" t="str">
        <f t="shared" si="106"/>
        <v>501ESS091</v>
      </c>
      <c r="J57" s="31" t="str">
        <f t="shared" si="107"/>
        <v>501EPSI03</v>
      </c>
      <c r="K57" s="31" t="str">
        <f t="shared" si="108"/>
        <v>501EPSS05</v>
      </c>
      <c r="L57" s="31" t="str">
        <f t="shared" si="109"/>
        <v>501EPSS08</v>
      </c>
      <c r="M57" s="31" t="str">
        <f t="shared" si="110"/>
        <v>501EPSS18</v>
      </c>
      <c r="N57" s="31" t="str">
        <f t="shared" si="111"/>
        <v>501EPSS42</v>
      </c>
      <c r="O57" s="31" t="str">
        <f t="shared" si="112"/>
        <v>501CCF055</v>
      </c>
      <c r="P57" s="31" t="str">
        <f t="shared" si="113"/>
        <v>501ESS062</v>
      </c>
      <c r="Q57" s="31" t="str">
        <f t="shared" si="114"/>
        <v>501EPSS33</v>
      </c>
      <c r="R57" s="31" t="str">
        <f t="shared" si="115"/>
        <v>501ESS207</v>
      </c>
      <c r="S57" s="31" t="str">
        <f t="shared" si="116"/>
        <v>501EPSI04</v>
      </c>
      <c r="T57" s="31" t="str">
        <f t="shared" si="25"/>
        <v>501EPSS44</v>
      </c>
      <c r="U57" s="31" t="str">
        <f t="shared" si="38"/>
        <v>501CCF023</v>
      </c>
      <c r="V57" s="844" t="str">
        <f t="shared" si="39"/>
        <v>501CCF102</v>
      </c>
      <c r="W57" s="606" t="s">
        <v>380</v>
      </c>
      <c r="X57" s="627" t="s">
        <v>519</v>
      </c>
      <c r="Y57" s="38">
        <v>501</v>
      </c>
      <c r="Z57" s="685">
        <f t="shared" si="121"/>
        <v>1688</v>
      </c>
      <c r="AA57" s="686">
        <f t="shared" si="122"/>
        <v>0</v>
      </c>
      <c r="AB57" s="686">
        <f t="shared" si="123"/>
        <v>0</v>
      </c>
      <c r="AC57" s="686">
        <f t="shared" si="124"/>
        <v>40</v>
      </c>
      <c r="AD57" s="424">
        <f t="shared" si="125"/>
        <v>0</v>
      </c>
      <c r="AE57" s="686">
        <f t="shared" si="126"/>
        <v>0</v>
      </c>
      <c r="AF57" s="686">
        <f t="shared" si="127"/>
        <v>0</v>
      </c>
      <c r="AG57" s="686">
        <f t="shared" si="128"/>
        <v>0</v>
      </c>
      <c r="AH57" s="686">
        <f t="shared" si="129"/>
        <v>0</v>
      </c>
      <c r="AI57" s="686">
        <f t="shared" si="130"/>
        <v>0</v>
      </c>
      <c r="AJ57" s="686">
        <f t="shared" si="131"/>
        <v>0</v>
      </c>
      <c r="AK57" s="686">
        <f t="shared" si="132"/>
        <v>0</v>
      </c>
      <c r="AL57" s="424">
        <f t="shared" si="133"/>
        <v>0</v>
      </c>
      <c r="AM57" s="686">
        <f t="shared" si="134"/>
        <v>0</v>
      </c>
      <c r="AN57" s="686">
        <f t="shared" si="135"/>
        <v>0</v>
      </c>
      <c r="AO57" s="686">
        <f t="shared" si="136"/>
        <v>0</v>
      </c>
      <c r="AP57" s="686">
        <f t="shared" si="137"/>
        <v>0</v>
      </c>
      <c r="AQ57" s="686">
        <f t="shared" si="138"/>
        <v>0</v>
      </c>
      <c r="AR57" s="686">
        <f t="shared" si="139"/>
        <v>0</v>
      </c>
      <c r="AS57" s="686">
        <f t="shared" si="140"/>
        <v>0</v>
      </c>
      <c r="AT57" s="686">
        <f t="shared" si="141"/>
        <v>0</v>
      </c>
      <c r="AU57" s="690">
        <f t="shared" si="142"/>
        <v>1728</v>
      </c>
      <c r="AV57" s="31" t="str">
        <f t="shared" si="40"/>
        <v>895EPSS40</v>
      </c>
      <c r="AW57" s="799" t="s">
        <v>681</v>
      </c>
      <c r="AX57" s="799">
        <v>895</v>
      </c>
      <c r="AY57" s="799" t="s">
        <v>531</v>
      </c>
      <c r="AZ57" s="800">
        <v>3629</v>
      </c>
    </row>
    <row r="58" spans="2:52">
      <c r="B58" s="31" t="str">
        <f t="shared" si="33"/>
        <v>543EPSS40</v>
      </c>
      <c r="C58" s="31" t="str">
        <f t="shared" si="34"/>
        <v>543ESS024</v>
      </c>
      <c r="D58" s="31" t="str">
        <f t="shared" si="35"/>
        <v>543EPSS10</v>
      </c>
      <c r="E58" s="31" t="str">
        <f t="shared" si="36"/>
        <v>543EPSS37</v>
      </c>
      <c r="F58" s="31" t="str">
        <f t="shared" si="37"/>
        <v>543EPSS41</v>
      </c>
      <c r="G58" s="31" t="str">
        <f t="shared" si="104"/>
        <v>543EPSS16</v>
      </c>
      <c r="H58" s="31" t="str">
        <f t="shared" si="105"/>
        <v>543EPSS02</v>
      </c>
      <c r="I58" s="31" t="str">
        <f t="shared" si="106"/>
        <v>543ESS091</v>
      </c>
      <c r="J58" s="31" t="str">
        <f t="shared" si="107"/>
        <v>543EPSI03</v>
      </c>
      <c r="K58" s="31" t="str">
        <f t="shared" si="108"/>
        <v>543EPSS05</v>
      </c>
      <c r="L58" s="31" t="str">
        <f t="shared" si="109"/>
        <v>543EPSS08</v>
      </c>
      <c r="M58" s="31" t="str">
        <f t="shared" si="110"/>
        <v>543EPSS18</v>
      </c>
      <c r="N58" s="31" t="str">
        <f t="shared" si="111"/>
        <v>543EPSS42</v>
      </c>
      <c r="O58" s="31" t="str">
        <f t="shared" si="112"/>
        <v>543CCF055</v>
      </c>
      <c r="P58" s="31" t="str">
        <f t="shared" si="113"/>
        <v>543ESS062</v>
      </c>
      <c r="Q58" s="31" t="str">
        <f t="shared" si="114"/>
        <v>543EPSS33</v>
      </c>
      <c r="R58" s="31" t="str">
        <f t="shared" si="115"/>
        <v>543ESS207</v>
      </c>
      <c r="S58" s="31" t="str">
        <f t="shared" si="116"/>
        <v>543EPSI04</v>
      </c>
      <c r="T58" s="31" t="str">
        <f t="shared" si="25"/>
        <v>543EPSS44</v>
      </c>
      <c r="U58" s="31" t="str">
        <f t="shared" si="38"/>
        <v>543CCF023</v>
      </c>
      <c r="V58" s="844" t="str">
        <f t="shared" si="39"/>
        <v>543CCF102</v>
      </c>
      <c r="W58" s="606" t="s">
        <v>382</v>
      </c>
      <c r="X58" s="627" t="s">
        <v>519</v>
      </c>
      <c r="Y58" s="38">
        <v>543</v>
      </c>
      <c r="Z58" s="685">
        <f t="shared" si="121"/>
        <v>2324</v>
      </c>
      <c r="AA58" s="686">
        <f t="shared" si="122"/>
        <v>4150</v>
      </c>
      <c r="AB58" s="686">
        <f t="shared" si="123"/>
        <v>0</v>
      </c>
      <c r="AC58" s="686">
        <f t="shared" si="124"/>
        <v>43</v>
      </c>
      <c r="AD58" s="424">
        <f t="shared" si="125"/>
        <v>1</v>
      </c>
      <c r="AE58" s="686">
        <f t="shared" si="126"/>
        <v>0</v>
      </c>
      <c r="AF58" s="686">
        <f t="shared" si="127"/>
        <v>0</v>
      </c>
      <c r="AG58" s="686">
        <f t="shared" si="128"/>
        <v>0</v>
      </c>
      <c r="AH58" s="686">
        <f t="shared" si="129"/>
        <v>0</v>
      </c>
      <c r="AI58" s="686">
        <f t="shared" si="130"/>
        <v>0</v>
      </c>
      <c r="AJ58" s="686">
        <f t="shared" si="131"/>
        <v>0</v>
      </c>
      <c r="AK58" s="686">
        <f t="shared" si="132"/>
        <v>0</v>
      </c>
      <c r="AL58" s="424">
        <f t="shared" si="133"/>
        <v>1</v>
      </c>
      <c r="AM58" s="686">
        <f t="shared" si="134"/>
        <v>0</v>
      </c>
      <c r="AN58" s="686">
        <f t="shared" si="135"/>
        <v>0</v>
      </c>
      <c r="AO58" s="686">
        <f t="shared" si="136"/>
        <v>0</v>
      </c>
      <c r="AP58" s="686">
        <f t="shared" si="137"/>
        <v>0</v>
      </c>
      <c r="AQ58" s="686">
        <f t="shared" si="138"/>
        <v>0</v>
      </c>
      <c r="AR58" s="686">
        <f t="shared" si="139"/>
        <v>0</v>
      </c>
      <c r="AS58" s="686">
        <f t="shared" si="140"/>
        <v>0</v>
      </c>
      <c r="AT58" s="686">
        <f t="shared" si="141"/>
        <v>0</v>
      </c>
      <c r="AU58" s="690">
        <f t="shared" si="142"/>
        <v>6519</v>
      </c>
      <c r="AV58" s="31" t="str">
        <f t="shared" si="40"/>
        <v>895ESS024</v>
      </c>
      <c r="AW58" s="799" t="s">
        <v>681</v>
      </c>
      <c r="AX58" s="799">
        <v>895</v>
      </c>
      <c r="AY58" s="799" t="s">
        <v>534</v>
      </c>
      <c r="AZ58" s="800">
        <v>16540</v>
      </c>
    </row>
    <row r="59" spans="2:52">
      <c r="B59" s="31" t="str">
        <f t="shared" si="33"/>
        <v>628EPSS40</v>
      </c>
      <c r="C59" s="31" t="str">
        <f t="shared" si="34"/>
        <v>628ESS024</v>
      </c>
      <c r="D59" s="31" t="str">
        <f t="shared" si="35"/>
        <v>628EPSS10</v>
      </c>
      <c r="E59" s="31" t="str">
        <f t="shared" si="36"/>
        <v>628EPSS37</v>
      </c>
      <c r="F59" s="31" t="str">
        <f t="shared" si="37"/>
        <v>628EPSS41</v>
      </c>
      <c r="G59" s="31" t="str">
        <f t="shared" si="104"/>
        <v>628EPSS16</v>
      </c>
      <c r="H59" s="31" t="str">
        <f t="shared" si="105"/>
        <v>628EPSS02</v>
      </c>
      <c r="I59" s="31" t="str">
        <f t="shared" si="106"/>
        <v>628ESS091</v>
      </c>
      <c r="J59" s="31" t="str">
        <f t="shared" si="107"/>
        <v>628EPSI03</v>
      </c>
      <c r="K59" s="31" t="str">
        <f t="shared" si="108"/>
        <v>628EPSS05</v>
      </c>
      <c r="L59" s="31" t="str">
        <f t="shared" si="109"/>
        <v>628EPSS08</v>
      </c>
      <c r="M59" s="31" t="str">
        <f t="shared" si="110"/>
        <v>628EPSS18</v>
      </c>
      <c r="N59" s="31" t="str">
        <f t="shared" si="111"/>
        <v>628EPSS42</v>
      </c>
      <c r="O59" s="31" t="str">
        <f t="shared" si="112"/>
        <v>628CCF055</v>
      </c>
      <c r="P59" s="31" t="str">
        <f t="shared" si="113"/>
        <v>628ESS062</v>
      </c>
      <c r="Q59" s="31" t="str">
        <f t="shared" si="114"/>
        <v>628EPSS33</v>
      </c>
      <c r="R59" s="31" t="str">
        <f t="shared" si="115"/>
        <v>628ESS207</v>
      </c>
      <c r="S59" s="31" t="str">
        <f t="shared" si="116"/>
        <v>628EPSI04</v>
      </c>
      <c r="T59" s="31" t="str">
        <f t="shared" si="25"/>
        <v>628EPSS44</v>
      </c>
      <c r="U59" s="31" t="str">
        <f t="shared" si="38"/>
        <v>628CCF023</v>
      </c>
      <c r="V59" s="844" t="str">
        <f t="shared" si="39"/>
        <v>628CCF102</v>
      </c>
      <c r="W59" s="606" t="s">
        <v>384</v>
      </c>
      <c r="X59" s="627" t="s">
        <v>519</v>
      </c>
      <c r="Y59" s="38">
        <v>628</v>
      </c>
      <c r="Z59" s="685">
        <f t="shared" si="121"/>
        <v>6279</v>
      </c>
      <c r="AA59" s="686">
        <f t="shared" si="122"/>
        <v>0</v>
      </c>
      <c r="AB59" s="686">
        <f t="shared" si="123"/>
        <v>0</v>
      </c>
      <c r="AC59" s="686">
        <f t="shared" si="124"/>
        <v>401</v>
      </c>
      <c r="AD59" s="424">
        <f t="shared" si="125"/>
        <v>1</v>
      </c>
      <c r="AE59" s="686">
        <f t="shared" si="126"/>
        <v>0</v>
      </c>
      <c r="AF59" s="686">
        <f t="shared" si="127"/>
        <v>0</v>
      </c>
      <c r="AG59" s="686">
        <f t="shared" si="128"/>
        <v>524</v>
      </c>
      <c r="AH59" s="686">
        <f t="shared" si="129"/>
        <v>0</v>
      </c>
      <c r="AI59" s="686">
        <f t="shared" si="130"/>
        <v>0</v>
      </c>
      <c r="AJ59" s="686">
        <f t="shared" si="131"/>
        <v>0</v>
      </c>
      <c r="AK59" s="686">
        <f t="shared" si="132"/>
        <v>0</v>
      </c>
      <c r="AL59" s="424">
        <f t="shared" si="133"/>
        <v>0</v>
      </c>
      <c r="AM59" s="686">
        <f t="shared" si="134"/>
        <v>0</v>
      </c>
      <c r="AN59" s="686">
        <f t="shared" si="135"/>
        <v>0</v>
      </c>
      <c r="AO59" s="686">
        <f t="shared" si="136"/>
        <v>0</v>
      </c>
      <c r="AP59" s="686">
        <f t="shared" si="137"/>
        <v>0</v>
      </c>
      <c r="AQ59" s="686">
        <f t="shared" si="138"/>
        <v>0</v>
      </c>
      <c r="AR59" s="686">
        <f t="shared" si="139"/>
        <v>0</v>
      </c>
      <c r="AS59" s="686">
        <f t="shared" si="140"/>
        <v>0</v>
      </c>
      <c r="AT59" s="686">
        <f t="shared" si="141"/>
        <v>0</v>
      </c>
      <c r="AU59" s="690">
        <f t="shared" si="142"/>
        <v>7205</v>
      </c>
      <c r="AV59" s="31" t="str">
        <f t="shared" si="40"/>
        <v>45EPSI03</v>
      </c>
      <c r="AW59" s="799" t="s">
        <v>683</v>
      </c>
      <c r="AX59" s="799">
        <v>45</v>
      </c>
      <c r="AY59" s="799" t="s">
        <v>552</v>
      </c>
      <c r="AZ59" s="800">
        <v>1113</v>
      </c>
    </row>
    <row r="60" spans="2:52">
      <c r="B60" s="31" t="str">
        <f t="shared" si="33"/>
        <v>656EPSS40</v>
      </c>
      <c r="C60" s="31" t="str">
        <f t="shared" si="34"/>
        <v>656ESS024</v>
      </c>
      <c r="D60" s="31" t="str">
        <f t="shared" si="35"/>
        <v>656EPSS10</v>
      </c>
      <c r="E60" s="31" t="str">
        <f t="shared" si="36"/>
        <v>656EPSS37</v>
      </c>
      <c r="F60" s="31" t="str">
        <f t="shared" si="37"/>
        <v>656EPSS41</v>
      </c>
      <c r="G60" s="31" t="str">
        <f t="shared" si="104"/>
        <v>656EPSS16</v>
      </c>
      <c r="H60" s="31" t="str">
        <f t="shared" si="105"/>
        <v>656EPSS02</v>
      </c>
      <c r="I60" s="31" t="str">
        <f t="shared" si="106"/>
        <v>656ESS091</v>
      </c>
      <c r="J60" s="31" t="str">
        <f t="shared" si="107"/>
        <v>656EPSI03</v>
      </c>
      <c r="K60" s="31" t="str">
        <f t="shared" si="108"/>
        <v>656EPSS05</v>
      </c>
      <c r="L60" s="31" t="str">
        <f t="shared" si="109"/>
        <v>656EPSS08</v>
      </c>
      <c r="M60" s="31" t="str">
        <f t="shared" si="110"/>
        <v>656EPSS18</v>
      </c>
      <c r="N60" s="31" t="str">
        <f t="shared" si="111"/>
        <v>656EPSS42</v>
      </c>
      <c r="O60" s="31" t="str">
        <f t="shared" si="112"/>
        <v>656CCF055</v>
      </c>
      <c r="P60" s="31" t="str">
        <f t="shared" si="113"/>
        <v>656ESS062</v>
      </c>
      <c r="Q60" s="31" t="str">
        <f t="shared" si="114"/>
        <v>656EPSS33</v>
      </c>
      <c r="R60" s="31" t="str">
        <f t="shared" si="115"/>
        <v>656ESS207</v>
      </c>
      <c r="S60" s="31" t="str">
        <f t="shared" si="116"/>
        <v>656EPSI04</v>
      </c>
      <c r="T60" s="31" t="str">
        <f t="shared" si="25"/>
        <v>656EPSS44</v>
      </c>
      <c r="U60" s="31" t="str">
        <f t="shared" si="38"/>
        <v>656CCF023</v>
      </c>
      <c r="V60" s="844" t="str">
        <f t="shared" si="39"/>
        <v>656CCF102</v>
      </c>
      <c r="W60" s="606" t="s">
        <v>386</v>
      </c>
      <c r="X60" s="627" t="s">
        <v>519</v>
      </c>
      <c r="Y60" s="38">
        <v>656</v>
      </c>
      <c r="Z60" s="685">
        <f t="shared" si="121"/>
        <v>4455</v>
      </c>
      <c r="AA60" s="686">
        <f t="shared" si="122"/>
        <v>0</v>
      </c>
      <c r="AB60" s="686">
        <f t="shared" si="123"/>
        <v>0</v>
      </c>
      <c r="AC60" s="686">
        <f t="shared" si="124"/>
        <v>844</v>
      </c>
      <c r="AD60" s="424">
        <f t="shared" si="125"/>
        <v>0</v>
      </c>
      <c r="AE60" s="686">
        <f t="shared" si="126"/>
        <v>0</v>
      </c>
      <c r="AF60" s="686">
        <f t="shared" si="127"/>
        <v>0</v>
      </c>
      <c r="AG60" s="686">
        <f t="shared" si="128"/>
        <v>1532</v>
      </c>
      <c r="AH60" s="686">
        <f t="shared" si="129"/>
        <v>0</v>
      </c>
      <c r="AI60" s="686">
        <f t="shared" si="130"/>
        <v>0</v>
      </c>
      <c r="AJ60" s="686">
        <f t="shared" si="131"/>
        <v>0</v>
      </c>
      <c r="AK60" s="686">
        <f t="shared" si="132"/>
        <v>0</v>
      </c>
      <c r="AL60" s="424">
        <f t="shared" si="133"/>
        <v>0</v>
      </c>
      <c r="AM60" s="686">
        <f t="shared" si="134"/>
        <v>0</v>
      </c>
      <c r="AN60" s="686">
        <f t="shared" si="135"/>
        <v>0</v>
      </c>
      <c r="AO60" s="686">
        <f t="shared" si="136"/>
        <v>0</v>
      </c>
      <c r="AP60" s="686">
        <f t="shared" si="137"/>
        <v>0</v>
      </c>
      <c r="AQ60" s="686">
        <f t="shared" si="138"/>
        <v>0</v>
      </c>
      <c r="AR60" s="686">
        <f t="shared" si="139"/>
        <v>0</v>
      </c>
      <c r="AS60" s="686">
        <f t="shared" si="140"/>
        <v>0</v>
      </c>
      <c r="AT60" s="686">
        <f t="shared" si="141"/>
        <v>0</v>
      </c>
      <c r="AU60" s="690">
        <f t="shared" si="142"/>
        <v>6831</v>
      </c>
      <c r="AV60" s="31" t="str">
        <f t="shared" si="40"/>
        <v>45EPSS02</v>
      </c>
      <c r="AW60" s="799" t="s">
        <v>683</v>
      </c>
      <c r="AX60" s="799">
        <v>45</v>
      </c>
      <c r="AY60" s="799" t="s">
        <v>546</v>
      </c>
      <c r="AZ60" s="800">
        <v>20</v>
      </c>
    </row>
    <row r="61" spans="2:52">
      <c r="B61" s="31" t="str">
        <f t="shared" si="33"/>
        <v>761EPSS40</v>
      </c>
      <c r="C61" s="31" t="str">
        <f t="shared" si="34"/>
        <v>761ESS024</v>
      </c>
      <c r="D61" s="31" t="str">
        <f t="shared" si="35"/>
        <v>761EPSS10</v>
      </c>
      <c r="E61" s="31" t="str">
        <f t="shared" si="36"/>
        <v>761EPSS37</v>
      </c>
      <c r="F61" s="31" t="str">
        <f t="shared" si="37"/>
        <v>761EPSS41</v>
      </c>
      <c r="G61" s="31" t="str">
        <f t="shared" si="104"/>
        <v>761EPSS16</v>
      </c>
      <c r="H61" s="31" t="str">
        <f t="shared" si="105"/>
        <v>761EPSS02</v>
      </c>
      <c r="I61" s="31" t="str">
        <f t="shared" si="106"/>
        <v>761ESS091</v>
      </c>
      <c r="J61" s="31" t="str">
        <f t="shared" si="107"/>
        <v>761EPSI03</v>
      </c>
      <c r="K61" s="31" t="str">
        <f t="shared" si="108"/>
        <v>761EPSS05</v>
      </c>
      <c r="L61" s="31" t="str">
        <f t="shared" si="109"/>
        <v>761EPSS08</v>
      </c>
      <c r="M61" s="31" t="str">
        <f t="shared" si="110"/>
        <v>761EPSS18</v>
      </c>
      <c r="N61" s="31" t="str">
        <f t="shared" si="111"/>
        <v>761EPSS42</v>
      </c>
      <c r="O61" s="31" t="str">
        <f t="shared" si="112"/>
        <v>761CCF055</v>
      </c>
      <c r="P61" s="31" t="str">
        <f t="shared" si="113"/>
        <v>761ESS062</v>
      </c>
      <c r="Q61" s="31" t="str">
        <f t="shared" si="114"/>
        <v>761EPSS33</v>
      </c>
      <c r="R61" s="31" t="str">
        <f t="shared" si="115"/>
        <v>761ESS207</v>
      </c>
      <c r="S61" s="31" t="str">
        <f t="shared" si="116"/>
        <v>761EPSI04</v>
      </c>
      <c r="T61" s="31" t="str">
        <f t="shared" si="25"/>
        <v>761EPSS44</v>
      </c>
      <c r="U61" s="31" t="str">
        <f t="shared" si="38"/>
        <v>761CCF023</v>
      </c>
      <c r="V61" s="844" t="str">
        <f t="shared" si="39"/>
        <v>761CCF102</v>
      </c>
      <c r="W61" s="606" t="s">
        <v>388</v>
      </c>
      <c r="X61" s="627" t="s">
        <v>519</v>
      </c>
      <c r="Y61" s="38">
        <v>761</v>
      </c>
      <c r="Z61" s="685">
        <f t="shared" si="121"/>
        <v>7161</v>
      </c>
      <c r="AA61" s="686">
        <f t="shared" si="122"/>
        <v>0</v>
      </c>
      <c r="AB61" s="686">
        <f t="shared" si="123"/>
        <v>0</v>
      </c>
      <c r="AC61" s="686">
        <f t="shared" si="124"/>
        <v>733</v>
      </c>
      <c r="AD61" s="424">
        <f t="shared" si="125"/>
        <v>2</v>
      </c>
      <c r="AE61" s="686">
        <f t="shared" si="126"/>
        <v>0</v>
      </c>
      <c r="AF61" s="686">
        <f t="shared" si="127"/>
        <v>0</v>
      </c>
      <c r="AG61" s="686">
        <f t="shared" si="128"/>
        <v>0</v>
      </c>
      <c r="AH61" s="686">
        <f t="shared" si="129"/>
        <v>0</v>
      </c>
      <c r="AI61" s="686">
        <f t="shared" si="130"/>
        <v>0</v>
      </c>
      <c r="AJ61" s="686">
        <f t="shared" si="131"/>
        <v>0</v>
      </c>
      <c r="AK61" s="686">
        <f t="shared" si="132"/>
        <v>0</v>
      </c>
      <c r="AL61" s="424">
        <f t="shared" si="133"/>
        <v>0</v>
      </c>
      <c r="AM61" s="686">
        <f t="shared" si="134"/>
        <v>0</v>
      </c>
      <c r="AN61" s="686">
        <f t="shared" si="135"/>
        <v>0</v>
      </c>
      <c r="AO61" s="686">
        <f t="shared" si="136"/>
        <v>0</v>
      </c>
      <c r="AP61" s="686">
        <f t="shared" si="137"/>
        <v>0</v>
      </c>
      <c r="AQ61" s="686">
        <f t="shared" si="138"/>
        <v>0</v>
      </c>
      <c r="AR61" s="686">
        <f t="shared" si="139"/>
        <v>0</v>
      </c>
      <c r="AS61" s="686">
        <f t="shared" si="140"/>
        <v>0</v>
      </c>
      <c r="AT61" s="686">
        <f t="shared" si="141"/>
        <v>0</v>
      </c>
      <c r="AU61" s="690">
        <f t="shared" si="142"/>
        <v>7896</v>
      </c>
      <c r="AV61" s="31" t="str">
        <f t="shared" si="40"/>
        <v>45EPSS10</v>
      </c>
      <c r="AW61" s="799" t="s">
        <v>683</v>
      </c>
      <c r="AX61" s="799">
        <v>45</v>
      </c>
      <c r="AY61" s="799" t="s">
        <v>540</v>
      </c>
      <c r="AZ61" s="800">
        <v>3003</v>
      </c>
    </row>
    <row r="62" spans="2:52">
      <c r="B62" s="31" t="str">
        <f t="shared" si="33"/>
        <v>842EPSS40</v>
      </c>
      <c r="C62" s="31" t="str">
        <f t="shared" si="34"/>
        <v>842ESS024</v>
      </c>
      <c r="D62" s="31" t="str">
        <f t="shared" si="35"/>
        <v>842EPSS10</v>
      </c>
      <c r="E62" s="31" t="str">
        <f t="shared" si="36"/>
        <v>842EPSS37</v>
      </c>
      <c r="F62" s="31" t="str">
        <f t="shared" si="37"/>
        <v>842EPSS41</v>
      </c>
      <c r="G62" s="31" t="str">
        <f t="shared" si="104"/>
        <v>842EPSS16</v>
      </c>
      <c r="H62" s="31" t="str">
        <f t="shared" si="105"/>
        <v>842EPSS02</v>
      </c>
      <c r="I62" s="31" t="str">
        <f t="shared" si="106"/>
        <v>842ESS091</v>
      </c>
      <c r="J62" s="31" t="str">
        <f t="shared" si="107"/>
        <v>842EPSI03</v>
      </c>
      <c r="K62" s="31" t="str">
        <f t="shared" si="108"/>
        <v>842EPSS05</v>
      </c>
      <c r="L62" s="31" t="str">
        <f t="shared" si="109"/>
        <v>842EPSS08</v>
      </c>
      <c r="M62" s="31" t="str">
        <f t="shared" si="110"/>
        <v>842EPSS18</v>
      </c>
      <c r="N62" s="31" t="str">
        <f t="shared" si="111"/>
        <v>842EPSS42</v>
      </c>
      <c r="O62" s="31" t="str">
        <f t="shared" si="112"/>
        <v>842CCF055</v>
      </c>
      <c r="P62" s="31" t="str">
        <f t="shared" si="113"/>
        <v>842ESS062</v>
      </c>
      <c r="Q62" s="31" t="str">
        <f t="shared" si="114"/>
        <v>842EPSS33</v>
      </c>
      <c r="R62" s="31" t="str">
        <f t="shared" si="115"/>
        <v>842ESS207</v>
      </c>
      <c r="S62" s="31" t="str">
        <f t="shared" si="116"/>
        <v>842EPSI04</v>
      </c>
      <c r="T62" s="31" t="str">
        <f t="shared" si="25"/>
        <v>842EPSS44</v>
      </c>
      <c r="U62" s="31" t="str">
        <f t="shared" si="38"/>
        <v>842CCF023</v>
      </c>
      <c r="V62" s="844" t="str">
        <f t="shared" si="39"/>
        <v>842CCF102</v>
      </c>
      <c r="W62" s="606" t="s">
        <v>390</v>
      </c>
      <c r="X62" s="627" t="s">
        <v>519</v>
      </c>
      <c r="Y62" s="38">
        <v>842</v>
      </c>
      <c r="Z62" s="685">
        <f t="shared" si="121"/>
        <v>0</v>
      </c>
      <c r="AA62" s="686">
        <f t="shared" si="122"/>
        <v>5057</v>
      </c>
      <c r="AB62" s="686">
        <f t="shared" si="123"/>
        <v>0</v>
      </c>
      <c r="AC62" s="686">
        <f t="shared" si="124"/>
        <v>60</v>
      </c>
      <c r="AD62" s="424">
        <f t="shared" si="125"/>
        <v>0</v>
      </c>
      <c r="AE62" s="686">
        <f t="shared" si="126"/>
        <v>0</v>
      </c>
      <c r="AF62" s="686">
        <f t="shared" si="127"/>
        <v>0</v>
      </c>
      <c r="AG62" s="686">
        <f t="shared" si="128"/>
        <v>0</v>
      </c>
      <c r="AH62" s="686">
        <f t="shared" si="129"/>
        <v>216</v>
      </c>
      <c r="AI62" s="686">
        <f t="shared" si="130"/>
        <v>0</v>
      </c>
      <c r="AJ62" s="686">
        <f t="shared" si="131"/>
        <v>0</v>
      </c>
      <c r="AK62" s="686">
        <f t="shared" si="132"/>
        <v>0</v>
      </c>
      <c r="AL62" s="424">
        <f t="shared" si="133"/>
        <v>0</v>
      </c>
      <c r="AM62" s="686">
        <f t="shared" si="134"/>
        <v>0</v>
      </c>
      <c r="AN62" s="686">
        <f t="shared" si="135"/>
        <v>0</v>
      </c>
      <c r="AO62" s="686">
        <f t="shared" si="136"/>
        <v>0</v>
      </c>
      <c r="AP62" s="686">
        <f t="shared" si="137"/>
        <v>0</v>
      </c>
      <c r="AQ62" s="686">
        <f t="shared" si="138"/>
        <v>0</v>
      </c>
      <c r="AR62" s="686">
        <f t="shared" si="139"/>
        <v>0</v>
      </c>
      <c r="AS62" s="686">
        <f t="shared" si="140"/>
        <v>0</v>
      </c>
      <c r="AT62" s="686">
        <f t="shared" si="141"/>
        <v>0</v>
      </c>
      <c r="AU62" s="690">
        <f t="shared" si="142"/>
        <v>5333</v>
      </c>
      <c r="AV62" s="31" t="str">
        <f t="shared" si="40"/>
        <v>45EPSS16</v>
      </c>
      <c r="AW62" s="799" t="s">
        <v>683</v>
      </c>
      <c r="AX62" s="799">
        <v>45</v>
      </c>
      <c r="AY62" s="799" t="s">
        <v>543</v>
      </c>
      <c r="AZ62" s="800">
        <v>5613</v>
      </c>
    </row>
    <row r="63" spans="2:52" ht="15.75">
      <c r="B63" s="31" t="str">
        <f t="shared" si="33"/>
        <v>EPSS40</v>
      </c>
      <c r="C63" s="31" t="str">
        <f t="shared" si="34"/>
        <v>ESS024</v>
      </c>
      <c r="D63" s="31" t="str">
        <f t="shared" si="35"/>
        <v>EPSS10</v>
      </c>
      <c r="E63" s="31" t="str">
        <f t="shared" si="36"/>
        <v>EPSS37</v>
      </c>
      <c r="F63" s="31" t="str">
        <f t="shared" si="37"/>
        <v>EPSS41</v>
      </c>
      <c r="G63" s="31" t="str">
        <f t="shared" si="104"/>
        <v>EPSS16</v>
      </c>
      <c r="H63" s="31" t="str">
        <f t="shared" si="105"/>
        <v>EPSS02</v>
      </c>
      <c r="I63" s="31" t="str">
        <f t="shared" si="106"/>
        <v>ESS091</v>
      </c>
      <c r="J63" s="31" t="str">
        <f t="shared" si="107"/>
        <v>EPSI03</v>
      </c>
      <c r="K63" s="31" t="str">
        <f t="shared" si="108"/>
        <v>EPSS05</v>
      </c>
      <c r="L63" s="31" t="str">
        <f t="shared" si="109"/>
        <v>EPSS08</v>
      </c>
      <c r="M63" s="31" t="str">
        <f t="shared" si="110"/>
        <v>EPSS18</v>
      </c>
      <c r="N63" s="31" t="str">
        <f t="shared" si="111"/>
        <v>EPSS42</v>
      </c>
      <c r="O63" s="31" t="str">
        <f t="shared" si="112"/>
        <v>CCF055</v>
      </c>
      <c r="P63" s="31" t="str">
        <f t="shared" si="113"/>
        <v>ESS062</v>
      </c>
      <c r="Q63" s="31" t="str">
        <f t="shared" si="114"/>
        <v>EPSS33</v>
      </c>
      <c r="R63" s="31" t="str">
        <f t="shared" si="115"/>
        <v>ESS207</v>
      </c>
      <c r="S63" s="31" t="str">
        <f t="shared" si="116"/>
        <v>EPSI04</v>
      </c>
      <c r="T63" s="31" t="str">
        <f t="shared" si="25"/>
        <v>EPSS44</v>
      </c>
      <c r="U63" s="31" t="str">
        <f t="shared" si="38"/>
        <v>CCF023</v>
      </c>
      <c r="V63" s="844" t="str">
        <f t="shared" si="39"/>
        <v>CCF102</v>
      </c>
      <c r="W63" s="695" t="s">
        <v>520</v>
      </c>
      <c r="X63" s="142"/>
      <c r="Y63" s="39"/>
      <c r="Z63" s="696">
        <f t="shared" ref="Z63:AM63" si="143">SUM(Z64:Z80)</f>
        <v>93729</v>
      </c>
      <c r="AA63" s="697">
        <f t="shared" si="143"/>
        <v>32637</v>
      </c>
      <c r="AB63" s="697">
        <f t="shared" si="143"/>
        <v>1879</v>
      </c>
      <c r="AC63" s="697">
        <f t="shared" si="143"/>
        <v>4408</v>
      </c>
      <c r="AD63" s="37">
        <f>SUM(AD64:AD80)</f>
        <v>49</v>
      </c>
      <c r="AE63" s="697">
        <f t="shared" si="143"/>
        <v>2765</v>
      </c>
      <c r="AF63" s="697">
        <f t="shared" si="143"/>
        <v>957</v>
      </c>
      <c r="AG63" s="697">
        <f t="shared" si="143"/>
        <v>0</v>
      </c>
      <c r="AH63" s="697">
        <f t="shared" si="143"/>
        <v>0</v>
      </c>
      <c r="AI63" s="697">
        <f t="shared" si="143"/>
        <v>0</v>
      </c>
      <c r="AJ63" s="697">
        <f t="shared" si="143"/>
        <v>0</v>
      </c>
      <c r="AK63" s="697">
        <f t="shared" si="143"/>
        <v>0</v>
      </c>
      <c r="AL63" s="37">
        <f t="shared" ref="AL63" si="144">SUM(AL64:AL80)</f>
        <v>0</v>
      </c>
      <c r="AM63" s="697">
        <f t="shared" si="143"/>
        <v>0</v>
      </c>
      <c r="AN63" s="697">
        <f>SUM(AN64:AN80)</f>
        <v>0</v>
      </c>
      <c r="AO63" s="697">
        <f>SUM(AO64:AO80)</f>
        <v>0</v>
      </c>
      <c r="AP63" s="697">
        <f>SUM(AP64:AP80)</f>
        <v>0</v>
      </c>
      <c r="AQ63" s="697">
        <f>SUM(AQ64:AQ80)</f>
        <v>0</v>
      </c>
      <c r="AR63" s="697">
        <f t="shared" ref="AR63:AT63" si="145">SUM(AR64:AR80)</f>
        <v>0</v>
      </c>
      <c r="AS63" s="697">
        <f t="shared" ref="AS63" si="146">SUM(AS64:AS80)</f>
        <v>0</v>
      </c>
      <c r="AT63" s="697">
        <f t="shared" si="145"/>
        <v>0</v>
      </c>
      <c r="AU63" s="698">
        <f>SUM(AU64:AU80)</f>
        <v>136424</v>
      </c>
      <c r="AV63" s="31" t="str">
        <f t="shared" si="40"/>
        <v>45EPSS37</v>
      </c>
      <c r="AW63" s="799" t="s">
        <v>683</v>
      </c>
      <c r="AX63" s="799">
        <v>45</v>
      </c>
      <c r="AY63" s="799" t="s">
        <v>537</v>
      </c>
      <c r="AZ63" s="800">
        <v>4444</v>
      </c>
    </row>
    <row r="64" spans="2:52">
      <c r="B64" s="31" t="str">
        <f t="shared" si="33"/>
        <v>38EPSS40</v>
      </c>
      <c r="C64" s="31" t="str">
        <f t="shared" si="34"/>
        <v>38ESS024</v>
      </c>
      <c r="D64" s="31" t="str">
        <f t="shared" si="35"/>
        <v>38EPSS10</v>
      </c>
      <c r="E64" s="31" t="str">
        <f t="shared" si="36"/>
        <v>38EPSS37</v>
      </c>
      <c r="F64" s="31" t="str">
        <f t="shared" si="37"/>
        <v>38EPSS41</v>
      </c>
      <c r="G64" s="31" t="str">
        <f t="shared" si="104"/>
        <v>38EPSS16</v>
      </c>
      <c r="H64" s="31" t="str">
        <f t="shared" si="105"/>
        <v>38EPSS02</v>
      </c>
      <c r="I64" s="31" t="str">
        <f t="shared" si="106"/>
        <v>38ESS091</v>
      </c>
      <c r="J64" s="31" t="str">
        <f t="shared" si="107"/>
        <v>38EPSI03</v>
      </c>
      <c r="K64" s="31" t="str">
        <f t="shared" si="108"/>
        <v>38EPSS05</v>
      </c>
      <c r="L64" s="31" t="str">
        <f t="shared" si="109"/>
        <v>38EPSS08</v>
      </c>
      <c r="M64" s="31" t="str">
        <f t="shared" si="110"/>
        <v>38EPSS18</v>
      </c>
      <c r="N64" s="31" t="str">
        <f t="shared" si="111"/>
        <v>38EPSS42</v>
      </c>
      <c r="O64" s="31" t="str">
        <f t="shared" si="112"/>
        <v>38CCF055</v>
      </c>
      <c r="P64" s="31" t="str">
        <f t="shared" si="113"/>
        <v>38ESS062</v>
      </c>
      <c r="Q64" s="31" t="str">
        <f t="shared" si="114"/>
        <v>38EPSS33</v>
      </c>
      <c r="R64" s="31" t="str">
        <f t="shared" si="115"/>
        <v>38ESS207</v>
      </c>
      <c r="S64" s="31" t="str">
        <f t="shared" si="116"/>
        <v>38EPSI04</v>
      </c>
      <c r="T64" s="31" t="str">
        <f t="shared" si="25"/>
        <v>38EPSS44</v>
      </c>
      <c r="U64" s="31" t="str">
        <f t="shared" si="38"/>
        <v>38CCF023</v>
      </c>
      <c r="V64" s="844" t="str">
        <f t="shared" si="39"/>
        <v>38CCF102</v>
      </c>
      <c r="W64" s="606" t="s">
        <v>311</v>
      </c>
      <c r="X64" s="627" t="s">
        <v>520</v>
      </c>
      <c r="Y64" s="38">
        <v>38</v>
      </c>
      <c r="Z64" s="685">
        <f t="shared" ref="Z64:Z80" si="147">IFERROR(VLOOKUP(B64,$AV$7:$AZ$929,5,0),0)</f>
        <v>0</v>
      </c>
      <c r="AA64" s="686">
        <f t="shared" ref="AA64:AA80" si="148">IFERROR(VLOOKUP(C64,$AV$7:$AZ$929,5,0),0)+AL64</f>
        <v>8440</v>
      </c>
      <c r="AB64" s="686">
        <f t="shared" ref="AB64:AB80" si="149">IFERROR(VLOOKUP(D64,$AV$7:$AZ$929,5,0),0)</f>
        <v>0</v>
      </c>
      <c r="AC64" s="686">
        <f t="shared" ref="AC64:AC80" si="150">VLOOKUP(E64,$AV$7:$AZ$699,5,0)+AD64</f>
        <v>93</v>
      </c>
      <c r="AD64" s="424">
        <f t="shared" ref="AD64:AD80" si="151">IFERROR(VLOOKUP(F64,$AV$7:$AZ$929,5,0),0)</f>
        <v>0</v>
      </c>
      <c r="AE64" s="686">
        <f t="shared" ref="AE64:AE80" si="152">IFERROR(VLOOKUP(G64,$AV$7:$AZ$929,5,0),0)</f>
        <v>0</v>
      </c>
      <c r="AF64" s="686">
        <f t="shared" ref="AF64:AF80" si="153">IFERROR(VLOOKUP(H64,$AV$7:$AZ$929,5,0),0)</f>
        <v>1</v>
      </c>
      <c r="AG64" s="686">
        <f t="shared" ref="AG64:AG80" si="154">IFERROR(VLOOKUP(I64,$AV$7:$AZ$929,5,0),0)</f>
        <v>0</v>
      </c>
      <c r="AH64" s="686">
        <f t="shared" ref="AH64:AH80" si="155">IFERROR(VLOOKUP(J64,$AV$7:$AZ$929,5,0),0)</f>
        <v>0</v>
      </c>
      <c r="AI64" s="686">
        <f t="shared" ref="AI64:AI80" si="156">IFERROR(VLOOKUP(K64,$AV$7:$AZ$929,5,0),0)</f>
        <v>0</v>
      </c>
      <c r="AJ64" s="686">
        <f t="shared" ref="AJ64:AJ80" si="157">IFERROR(VLOOKUP(L64,$AV$7:$AZ$929,5,0),0)</f>
        <v>0</v>
      </c>
      <c r="AK64" s="686">
        <f t="shared" ref="AK64:AK80" si="158">IFERROR(VLOOKUP(M64,$AV$7:$AZ$929,5,0),0)</f>
        <v>0</v>
      </c>
      <c r="AL64" s="424">
        <f t="shared" ref="AL64:AL80" si="159">IFERROR(VLOOKUP(N64,$AV$7:$AZ$929,5,0),0)</f>
        <v>0</v>
      </c>
      <c r="AM64" s="686">
        <f t="shared" ref="AM64:AM80" si="160">IFERROR(VLOOKUP(O64,$AV$7:$AZ$929,5,0),0)</f>
        <v>0</v>
      </c>
      <c r="AN64" s="686">
        <f t="shared" ref="AN64:AN80" si="161">IFERROR(VLOOKUP(P64,$AV$7:$AZ$929,5,0),0)</f>
        <v>0</v>
      </c>
      <c r="AO64" s="686">
        <f t="shared" ref="AO64:AO80" si="162">IFERROR(VLOOKUP(Q64,$AV$7:$AZ$929,5,0),0)</f>
        <v>0</v>
      </c>
      <c r="AP64" s="686">
        <f t="shared" ref="AP64:AP80" si="163">IFERROR(VLOOKUP(R64,$AV$7:$AZ$929,5,0),0)</f>
        <v>0</v>
      </c>
      <c r="AQ64" s="686">
        <f t="shared" ref="AQ64:AQ80" si="164">IFERROR(VLOOKUP(S64,$AV$7:$AZ$929,5,0),0)</f>
        <v>0</v>
      </c>
      <c r="AR64" s="686">
        <f t="shared" ref="AR64:AR80" si="165">IFERROR(VLOOKUP(T64,$AV$7:$AZ$929,5,0),0)</f>
        <v>0</v>
      </c>
      <c r="AS64" s="686">
        <f t="shared" ref="AS64:AS80" si="166">IFERROR(VLOOKUP(U64,$AV$7:$AZ$929,5,0),0)</f>
        <v>0</v>
      </c>
      <c r="AT64" s="686">
        <f t="shared" ref="AT64:AT80" si="167">IFERROR(VLOOKUP(V64,$AV$7:$AZ$929,5,0),0)</f>
        <v>0</v>
      </c>
      <c r="AU64" s="690">
        <f t="shared" ref="AU64:AU80" si="168">SUM(Z64:AT64)</f>
        <v>8534</v>
      </c>
      <c r="AV64" s="31" t="str">
        <f t="shared" si="40"/>
        <v>45EPSS40</v>
      </c>
      <c r="AW64" s="799" t="s">
        <v>683</v>
      </c>
      <c r="AX64" s="799">
        <v>45</v>
      </c>
      <c r="AY64" s="799" t="s">
        <v>531</v>
      </c>
      <c r="AZ64" s="800">
        <v>39168</v>
      </c>
    </row>
    <row r="65" spans="2:52">
      <c r="B65" s="31" t="str">
        <f t="shared" si="33"/>
        <v>86EPSS40</v>
      </c>
      <c r="C65" s="31" t="str">
        <f t="shared" si="34"/>
        <v>86ESS024</v>
      </c>
      <c r="D65" s="31" t="str">
        <f t="shared" si="35"/>
        <v>86EPSS10</v>
      </c>
      <c r="E65" s="31" t="str">
        <f t="shared" si="36"/>
        <v>86EPSS37</v>
      </c>
      <c r="F65" s="31" t="str">
        <f t="shared" si="37"/>
        <v>86EPSS41</v>
      </c>
      <c r="G65" s="31" t="str">
        <f t="shared" si="104"/>
        <v>86EPSS16</v>
      </c>
      <c r="H65" s="31" t="str">
        <f t="shared" si="105"/>
        <v>86EPSS02</v>
      </c>
      <c r="I65" s="31" t="str">
        <f t="shared" si="106"/>
        <v>86ESS091</v>
      </c>
      <c r="J65" s="31" t="str">
        <f t="shared" si="107"/>
        <v>86EPSI03</v>
      </c>
      <c r="K65" s="31" t="str">
        <f t="shared" si="108"/>
        <v>86EPSS05</v>
      </c>
      <c r="L65" s="31" t="str">
        <f t="shared" si="109"/>
        <v>86EPSS08</v>
      </c>
      <c r="M65" s="31" t="str">
        <f t="shared" si="110"/>
        <v>86EPSS18</v>
      </c>
      <c r="N65" s="31" t="str">
        <f t="shared" si="111"/>
        <v>86EPSS42</v>
      </c>
      <c r="O65" s="31" t="str">
        <f t="shared" si="112"/>
        <v>86CCF055</v>
      </c>
      <c r="P65" s="31" t="str">
        <f t="shared" si="113"/>
        <v>86ESS062</v>
      </c>
      <c r="Q65" s="31" t="str">
        <f t="shared" si="114"/>
        <v>86EPSS33</v>
      </c>
      <c r="R65" s="31" t="str">
        <f t="shared" si="115"/>
        <v>86ESS207</v>
      </c>
      <c r="S65" s="31" t="str">
        <f t="shared" si="116"/>
        <v>86EPSI04</v>
      </c>
      <c r="T65" s="31" t="str">
        <f t="shared" si="25"/>
        <v>86EPSS44</v>
      </c>
      <c r="U65" s="31" t="str">
        <f t="shared" si="38"/>
        <v>86CCF023</v>
      </c>
      <c r="V65" s="844" t="str">
        <f t="shared" si="39"/>
        <v>86CCF102</v>
      </c>
      <c r="W65" s="606" t="s">
        <v>327</v>
      </c>
      <c r="X65" s="627" t="s">
        <v>520</v>
      </c>
      <c r="Y65" s="38">
        <v>86</v>
      </c>
      <c r="Z65" s="685">
        <f t="shared" si="147"/>
        <v>2639</v>
      </c>
      <c r="AA65" s="686">
        <f t="shared" si="148"/>
        <v>0</v>
      </c>
      <c r="AB65" s="686">
        <f t="shared" si="149"/>
        <v>0</v>
      </c>
      <c r="AC65" s="686">
        <f t="shared" si="150"/>
        <v>91</v>
      </c>
      <c r="AD65" s="424">
        <f t="shared" si="151"/>
        <v>0</v>
      </c>
      <c r="AE65" s="686">
        <f t="shared" si="152"/>
        <v>42</v>
      </c>
      <c r="AF65" s="686">
        <f t="shared" si="153"/>
        <v>0</v>
      </c>
      <c r="AG65" s="686">
        <f t="shared" si="154"/>
        <v>0</v>
      </c>
      <c r="AH65" s="686">
        <f t="shared" si="155"/>
        <v>0</v>
      </c>
      <c r="AI65" s="686">
        <f t="shared" si="156"/>
        <v>0</v>
      </c>
      <c r="AJ65" s="686">
        <f t="shared" si="157"/>
        <v>0</v>
      </c>
      <c r="AK65" s="686">
        <f t="shared" si="158"/>
        <v>0</v>
      </c>
      <c r="AL65" s="424">
        <f t="shared" si="159"/>
        <v>0</v>
      </c>
      <c r="AM65" s="686">
        <f t="shared" si="160"/>
        <v>0</v>
      </c>
      <c r="AN65" s="686">
        <f t="shared" si="161"/>
        <v>0</v>
      </c>
      <c r="AO65" s="686">
        <f t="shared" si="162"/>
        <v>0</v>
      </c>
      <c r="AP65" s="686">
        <f t="shared" si="163"/>
        <v>0</v>
      </c>
      <c r="AQ65" s="686">
        <f t="shared" si="164"/>
        <v>0</v>
      </c>
      <c r="AR65" s="686">
        <f t="shared" si="165"/>
        <v>0</v>
      </c>
      <c r="AS65" s="686">
        <f t="shared" si="166"/>
        <v>0</v>
      </c>
      <c r="AT65" s="686">
        <f t="shared" si="167"/>
        <v>0</v>
      </c>
      <c r="AU65" s="690">
        <f t="shared" si="168"/>
        <v>2772</v>
      </c>
      <c r="AV65" s="31" t="str">
        <f t="shared" si="40"/>
        <v>45EPSS41</v>
      </c>
      <c r="AW65" s="799" t="s">
        <v>683</v>
      </c>
      <c r="AX65" s="799">
        <v>45</v>
      </c>
      <c r="AY65" s="799" t="s">
        <v>623</v>
      </c>
      <c r="AZ65" s="800">
        <v>1852</v>
      </c>
    </row>
    <row r="66" spans="2:52">
      <c r="B66" s="31" t="str">
        <f t="shared" si="33"/>
        <v>107EPSS40</v>
      </c>
      <c r="C66" s="31" t="str">
        <f t="shared" si="34"/>
        <v>107ESS024</v>
      </c>
      <c r="D66" s="31" t="str">
        <f t="shared" si="35"/>
        <v>107EPSS10</v>
      </c>
      <c r="E66" s="31" t="str">
        <f t="shared" si="36"/>
        <v>107EPSS37</v>
      </c>
      <c r="F66" s="31" t="str">
        <f t="shared" si="37"/>
        <v>107EPSS41</v>
      </c>
      <c r="G66" s="31" t="str">
        <f t="shared" si="104"/>
        <v>107EPSS16</v>
      </c>
      <c r="H66" s="31" t="str">
        <f t="shared" si="105"/>
        <v>107EPSS02</v>
      </c>
      <c r="I66" s="31" t="str">
        <f t="shared" si="106"/>
        <v>107ESS091</v>
      </c>
      <c r="J66" s="31" t="str">
        <f t="shared" si="107"/>
        <v>107EPSI03</v>
      </c>
      <c r="K66" s="31" t="str">
        <f t="shared" si="108"/>
        <v>107EPSS05</v>
      </c>
      <c r="L66" s="31" t="str">
        <f t="shared" si="109"/>
        <v>107EPSS08</v>
      </c>
      <c r="M66" s="31" t="str">
        <f t="shared" si="110"/>
        <v>107EPSS18</v>
      </c>
      <c r="N66" s="31" t="str">
        <f t="shared" si="111"/>
        <v>107EPSS42</v>
      </c>
      <c r="O66" s="31" t="str">
        <f t="shared" si="112"/>
        <v>107CCF055</v>
      </c>
      <c r="P66" s="31" t="str">
        <f t="shared" si="113"/>
        <v>107ESS062</v>
      </c>
      <c r="Q66" s="31" t="str">
        <f t="shared" si="114"/>
        <v>107EPSS33</v>
      </c>
      <c r="R66" s="31" t="str">
        <f t="shared" si="115"/>
        <v>107ESS207</v>
      </c>
      <c r="S66" s="31" t="str">
        <f t="shared" si="116"/>
        <v>107EPSI04</v>
      </c>
      <c r="T66" s="31" t="str">
        <f t="shared" si="25"/>
        <v>107EPSS44</v>
      </c>
      <c r="U66" s="31" t="str">
        <f t="shared" si="38"/>
        <v>107CCF023</v>
      </c>
      <c r="V66" s="844" t="str">
        <f t="shared" si="39"/>
        <v>107CCF102</v>
      </c>
      <c r="W66" s="606" t="s">
        <v>333</v>
      </c>
      <c r="X66" s="627" t="s">
        <v>520</v>
      </c>
      <c r="Y66" s="38">
        <v>107</v>
      </c>
      <c r="Z66" s="685">
        <f t="shared" si="147"/>
        <v>1630</v>
      </c>
      <c r="AA66" s="686">
        <f t="shared" si="148"/>
        <v>3976</v>
      </c>
      <c r="AB66" s="686">
        <f t="shared" si="149"/>
        <v>0</v>
      </c>
      <c r="AC66" s="686">
        <f t="shared" si="150"/>
        <v>109</v>
      </c>
      <c r="AD66" s="424">
        <f t="shared" si="151"/>
        <v>2</v>
      </c>
      <c r="AE66" s="686">
        <f t="shared" si="152"/>
        <v>0</v>
      </c>
      <c r="AF66" s="686">
        <f t="shared" si="153"/>
        <v>0</v>
      </c>
      <c r="AG66" s="686">
        <f t="shared" si="154"/>
        <v>0</v>
      </c>
      <c r="AH66" s="686">
        <f t="shared" si="155"/>
        <v>0</v>
      </c>
      <c r="AI66" s="686">
        <f t="shared" si="156"/>
        <v>0</v>
      </c>
      <c r="AJ66" s="686">
        <f t="shared" si="157"/>
        <v>0</v>
      </c>
      <c r="AK66" s="686">
        <f t="shared" si="158"/>
        <v>0</v>
      </c>
      <c r="AL66" s="424">
        <f t="shared" si="159"/>
        <v>0</v>
      </c>
      <c r="AM66" s="686">
        <f t="shared" si="160"/>
        <v>0</v>
      </c>
      <c r="AN66" s="686">
        <f t="shared" si="161"/>
        <v>0</v>
      </c>
      <c r="AO66" s="686">
        <f t="shared" si="162"/>
        <v>0</v>
      </c>
      <c r="AP66" s="686">
        <f t="shared" si="163"/>
        <v>0</v>
      </c>
      <c r="AQ66" s="686">
        <f t="shared" si="164"/>
        <v>0</v>
      </c>
      <c r="AR66" s="686">
        <f t="shared" si="165"/>
        <v>0</v>
      </c>
      <c r="AS66" s="686">
        <f t="shared" si="166"/>
        <v>0</v>
      </c>
      <c r="AT66" s="686">
        <f t="shared" si="167"/>
        <v>0</v>
      </c>
      <c r="AU66" s="690">
        <f t="shared" si="168"/>
        <v>5717</v>
      </c>
      <c r="AV66" s="31" t="str">
        <f t="shared" si="40"/>
        <v>45ESS024</v>
      </c>
      <c r="AW66" s="799" t="s">
        <v>683</v>
      </c>
      <c r="AX66" s="799">
        <v>45</v>
      </c>
      <c r="AY66" s="799" t="s">
        <v>534</v>
      </c>
      <c r="AZ66" s="800">
        <v>1020</v>
      </c>
    </row>
    <row r="67" spans="2:52">
      <c r="B67" s="31" t="str">
        <f t="shared" si="33"/>
        <v>134EPSS40</v>
      </c>
      <c r="C67" s="31" t="str">
        <f t="shared" si="34"/>
        <v>134ESS024</v>
      </c>
      <c r="D67" s="31" t="str">
        <f t="shared" si="35"/>
        <v>134EPSS10</v>
      </c>
      <c r="E67" s="31" t="str">
        <f t="shared" si="36"/>
        <v>134EPSS37</v>
      </c>
      <c r="F67" s="31" t="str">
        <f t="shared" si="37"/>
        <v>134EPSS41</v>
      </c>
      <c r="G67" s="31" t="str">
        <f t="shared" si="104"/>
        <v>134EPSS16</v>
      </c>
      <c r="H67" s="31" t="str">
        <f t="shared" si="105"/>
        <v>134EPSS02</v>
      </c>
      <c r="I67" s="31" t="str">
        <f t="shared" si="106"/>
        <v>134ESS091</v>
      </c>
      <c r="J67" s="31" t="str">
        <f t="shared" si="107"/>
        <v>134EPSI03</v>
      </c>
      <c r="K67" s="31" t="str">
        <f t="shared" si="108"/>
        <v>134EPSS05</v>
      </c>
      <c r="L67" s="31" t="str">
        <f t="shared" si="109"/>
        <v>134EPSS08</v>
      </c>
      <c r="M67" s="31" t="str">
        <f t="shared" si="110"/>
        <v>134EPSS18</v>
      </c>
      <c r="N67" s="31" t="str">
        <f t="shared" si="111"/>
        <v>134EPSS42</v>
      </c>
      <c r="O67" s="31" t="str">
        <f t="shared" si="112"/>
        <v>134CCF055</v>
      </c>
      <c r="P67" s="31" t="str">
        <f t="shared" si="113"/>
        <v>134ESS062</v>
      </c>
      <c r="Q67" s="31" t="str">
        <f t="shared" si="114"/>
        <v>134EPSS33</v>
      </c>
      <c r="R67" s="31" t="str">
        <f t="shared" si="115"/>
        <v>134ESS207</v>
      </c>
      <c r="S67" s="31" t="str">
        <f t="shared" si="116"/>
        <v>134EPSI04</v>
      </c>
      <c r="T67" s="31" t="str">
        <f t="shared" si="25"/>
        <v>134EPSS44</v>
      </c>
      <c r="U67" s="31" t="str">
        <f t="shared" si="38"/>
        <v>134CCF023</v>
      </c>
      <c r="V67" s="844" t="str">
        <f t="shared" si="39"/>
        <v>134CCF102</v>
      </c>
      <c r="W67" s="606" t="s">
        <v>342</v>
      </c>
      <c r="X67" s="627" t="s">
        <v>520</v>
      </c>
      <c r="Y67" s="38">
        <v>134</v>
      </c>
      <c r="Z67" s="685">
        <f t="shared" si="147"/>
        <v>6204</v>
      </c>
      <c r="AA67" s="686">
        <f t="shared" si="148"/>
        <v>0</v>
      </c>
      <c r="AB67" s="686">
        <f t="shared" si="149"/>
        <v>0</v>
      </c>
      <c r="AC67" s="686">
        <f t="shared" si="150"/>
        <v>106</v>
      </c>
      <c r="AD67" s="424">
        <f t="shared" si="151"/>
        <v>0</v>
      </c>
      <c r="AE67" s="686">
        <f t="shared" si="152"/>
        <v>0</v>
      </c>
      <c r="AF67" s="686">
        <f t="shared" si="153"/>
        <v>0</v>
      </c>
      <c r="AG67" s="686">
        <f t="shared" si="154"/>
        <v>0</v>
      </c>
      <c r="AH67" s="686">
        <f t="shared" si="155"/>
        <v>0</v>
      </c>
      <c r="AI67" s="686">
        <f t="shared" si="156"/>
        <v>0</v>
      </c>
      <c r="AJ67" s="686">
        <f t="shared" si="157"/>
        <v>0</v>
      </c>
      <c r="AK67" s="686">
        <f t="shared" si="158"/>
        <v>0</v>
      </c>
      <c r="AL67" s="424">
        <f t="shared" si="159"/>
        <v>0</v>
      </c>
      <c r="AM67" s="686">
        <f t="shared" si="160"/>
        <v>0</v>
      </c>
      <c r="AN67" s="686">
        <f t="shared" si="161"/>
        <v>0</v>
      </c>
      <c r="AO67" s="686">
        <f t="shared" si="162"/>
        <v>0</v>
      </c>
      <c r="AP67" s="686">
        <f t="shared" si="163"/>
        <v>0</v>
      </c>
      <c r="AQ67" s="686">
        <f t="shared" si="164"/>
        <v>0</v>
      </c>
      <c r="AR67" s="686">
        <f t="shared" si="165"/>
        <v>0</v>
      </c>
      <c r="AS67" s="686">
        <f t="shared" si="166"/>
        <v>0</v>
      </c>
      <c r="AT67" s="686">
        <f t="shared" si="167"/>
        <v>0</v>
      </c>
      <c r="AU67" s="690">
        <f t="shared" si="168"/>
        <v>6310</v>
      </c>
      <c r="AV67" s="31" t="str">
        <f t="shared" si="40"/>
        <v>51EPSI03</v>
      </c>
      <c r="AW67" s="799" t="s">
        <v>683</v>
      </c>
      <c r="AX67" s="799">
        <v>51</v>
      </c>
      <c r="AY67" s="799" t="s">
        <v>552</v>
      </c>
      <c r="AZ67" s="800">
        <v>1598</v>
      </c>
    </row>
    <row r="68" spans="2:52">
      <c r="B68" s="31" t="str">
        <f t="shared" si="33"/>
        <v>150EPSS40</v>
      </c>
      <c r="C68" s="31" t="str">
        <f t="shared" si="34"/>
        <v>150ESS024</v>
      </c>
      <c r="D68" s="31" t="str">
        <f t="shared" si="35"/>
        <v>150EPSS10</v>
      </c>
      <c r="E68" s="31" t="str">
        <f t="shared" si="36"/>
        <v>150EPSS37</v>
      </c>
      <c r="F68" s="31" t="str">
        <f t="shared" si="37"/>
        <v>150EPSS41</v>
      </c>
      <c r="G68" s="31" t="str">
        <f t="shared" si="104"/>
        <v>150EPSS16</v>
      </c>
      <c r="H68" s="31" t="str">
        <f t="shared" si="105"/>
        <v>150EPSS02</v>
      </c>
      <c r="I68" s="31" t="str">
        <f t="shared" si="106"/>
        <v>150ESS091</v>
      </c>
      <c r="J68" s="31" t="str">
        <f t="shared" si="107"/>
        <v>150EPSI03</v>
      </c>
      <c r="K68" s="31" t="str">
        <f t="shared" si="108"/>
        <v>150EPSS05</v>
      </c>
      <c r="L68" s="31" t="str">
        <f t="shared" si="109"/>
        <v>150EPSS08</v>
      </c>
      <c r="M68" s="31" t="str">
        <f t="shared" si="110"/>
        <v>150EPSS18</v>
      </c>
      <c r="N68" s="31" t="str">
        <f t="shared" si="111"/>
        <v>150EPSS42</v>
      </c>
      <c r="O68" s="31" t="str">
        <f t="shared" si="112"/>
        <v>150CCF055</v>
      </c>
      <c r="P68" s="31" t="str">
        <f t="shared" si="113"/>
        <v>150ESS062</v>
      </c>
      <c r="Q68" s="31" t="str">
        <f t="shared" si="114"/>
        <v>150EPSS33</v>
      </c>
      <c r="R68" s="31" t="str">
        <f t="shared" si="115"/>
        <v>150ESS207</v>
      </c>
      <c r="S68" s="31" t="str">
        <f t="shared" si="116"/>
        <v>150EPSI04</v>
      </c>
      <c r="T68" s="31" t="str">
        <f t="shared" si="25"/>
        <v>150EPSS44</v>
      </c>
      <c r="U68" s="31" t="str">
        <f t="shared" si="38"/>
        <v>150CCF023</v>
      </c>
      <c r="V68" s="844" t="str">
        <f t="shared" si="39"/>
        <v>150CCF102</v>
      </c>
      <c r="W68" s="606" t="s">
        <v>352</v>
      </c>
      <c r="X68" s="627" t="s">
        <v>520</v>
      </c>
      <c r="Y68" s="38">
        <v>150</v>
      </c>
      <c r="Z68" s="685">
        <f t="shared" si="147"/>
        <v>1387</v>
      </c>
      <c r="AA68" s="686">
        <f t="shared" si="148"/>
        <v>0</v>
      </c>
      <c r="AB68" s="686">
        <f t="shared" si="149"/>
        <v>0</v>
      </c>
      <c r="AC68" s="686">
        <f t="shared" si="150"/>
        <v>185</v>
      </c>
      <c r="AD68" s="424">
        <f t="shared" si="151"/>
        <v>0</v>
      </c>
      <c r="AE68" s="686">
        <f t="shared" si="152"/>
        <v>0</v>
      </c>
      <c r="AF68" s="686">
        <f t="shared" si="153"/>
        <v>0</v>
      </c>
      <c r="AG68" s="686">
        <f t="shared" si="154"/>
        <v>0</v>
      </c>
      <c r="AH68" s="686">
        <f t="shared" si="155"/>
        <v>0</v>
      </c>
      <c r="AI68" s="686">
        <f t="shared" si="156"/>
        <v>0</v>
      </c>
      <c r="AJ68" s="686">
        <f t="shared" si="157"/>
        <v>0</v>
      </c>
      <c r="AK68" s="686">
        <f t="shared" si="158"/>
        <v>0</v>
      </c>
      <c r="AL68" s="424">
        <f t="shared" si="159"/>
        <v>0</v>
      </c>
      <c r="AM68" s="686">
        <f t="shared" si="160"/>
        <v>0</v>
      </c>
      <c r="AN68" s="686">
        <f t="shared" si="161"/>
        <v>0</v>
      </c>
      <c r="AO68" s="686">
        <f t="shared" si="162"/>
        <v>0</v>
      </c>
      <c r="AP68" s="686">
        <f t="shared" si="163"/>
        <v>0</v>
      </c>
      <c r="AQ68" s="686">
        <f t="shared" si="164"/>
        <v>0</v>
      </c>
      <c r="AR68" s="686">
        <f t="shared" si="165"/>
        <v>0</v>
      </c>
      <c r="AS68" s="686">
        <f t="shared" si="166"/>
        <v>0</v>
      </c>
      <c r="AT68" s="686">
        <f t="shared" si="167"/>
        <v>0</v>
      </c>
      <c r="AU68" s="690">
        <f t="shared" si="168"/>
        <v>1572</v>
      </c>
      <c r="AV68" s="31" t="str">
        <f t="shared" si="40"/>
        <v>51EPSS16</v>
      </c>
      <c r="AW68" s="799" t="s">
        <v>683</v>
      </c>
      <c r="AX68" s="799">
        <v>51</v>
      </c>
      <c r="AY68" s="799" t="s">
        <v>543</v>
      </c>
      <c r="AZ68" s="800">
        <v>911</v>
      </c>
    </row>
    <row r="69" spans="2:52">
      <c r="B69" s="31" t="str">
        <f t="shared" si="33"/>
        <v>237EPSS40</v>
      </c>
      <c r="C69" s="31" t="str">
        <f t="shared" si="34"/>
        <v>237ESS024</v>
      </c>
      <c r="D69" s="31" t="str">
        <f t="shared" si="35"/>
        <v>237EPSS10</v>
      </c>
      <c r="E69" s="31" t="str">
        <f t="shared" si="36"/>
        <v>237EPSS37</v>
      </c>
      <c r="F69" s="31" t="str">
        <f t="shared" si="37"/>
        <v>237EPSS41</v>
      </c>
      <c r="G69" s="31" t="str">
        <f t="shared" si="104"/>
        <v>237EPSS16</v>
      </c>
      <c r="H69" s="31" t="str">
        <f t="shared" si="105"/>
        <v>237EPSS02</v>
      </c>
      <c r="I69" s="31" t="str">
        <f t="shared" si="106"/>
        <v>237ESS091</v>
      </c>
      <c r="J69" s="31" t="str">
        <f t="shared" si="107"/>
        <v>237EPSI03</v>
      </c>
      <c r="K69" s="31" t="str">
        <f t="shared" si="108"/>
        <v>237EPSS05</v>
      </c>
      <c r="L69" s="31" t="str">
        <f t="shared" si="109"/>
        <v>237EPSS08</v>
      </c>
      <c r="M69" s="31" t="str">
        <f t="shared" si="110"/>
        <v>237EPSS18</v>
      </c>
      <c r="N69" s="31" t="str">
        <f t="shared" si="111"/>
        <v>237EPSS42</v>
      </c>
      <c r="O69" s="31" t="str">
        <f t="shared" si="112"/>
        <v>237CCF055</v>
      </c>
      <c r="P69" s="31" t="str">
        <f t="shared" si="113"/>
        <v>237ESS062</v>
      </c>
      <c r="Q69" s="31" t="str">
        <f t="shared" si="114"/>
        <v>237EPSS33</v>
      </c>
      <c r="R69" s="31" t="str">
        <f t="shared" si="115"/>
        <v>237ESS207</v>
      </c>
      <c r="S69" s="31" t="str">
        <f t="shared" si="116"/>
        <v>237EPSI04</v>
      </c>
      <c r="T69" s="31" t="str">
        <f t="shared" si="25"/>
        <v>237EPSS44</v>
      </c>
      <c r="U69" s="31" t="str">
        <f t="shared" si="38"/>
        <v>237CCF023</v>
      </c>
      <c r="V69" s="844" t="str">
        <f t="shared" si="39"/>
        <v>237CCF102</v>
      </c>
      <c r="W69" s="606" t="s">
        <v>398</v>
      </c>
      <c r="X69" s="627" t="s">
        <v>520</v>
      </c>
      <c r="Y69" s="38">
        <v>237</v>
      </c>
      <c r="Z69" s="685">
        <f t="shared" si="147"/>
        <v>5316</v>
      </c>
      <c r="AA69" s="686">
        <f t="shared" si="148"/>
        <v>0</v>
      </c>
      <c r="AB69" s="686">
        <f t="shared" si="149"/>
        <v>602</v>
      </c>
      <c r="AC69" s="686">
        <f t="shared" si="150"/>
        <v>134</v>
      </c>
      <c r="AD69" s="424">
        <f t="shared" si="151"/>
        <v>0</v>
      </c>
      <c r="AE69" s="686">
        <f t="shared" si="152"/>
        <v>0</v>
      </c>
      <c r="AF69" s="686">
        <f t="shared" si="153"/>
        <v>237</v>
      </c>
      <c r="AG69" s="686">
        <f t="shared" si="154"/>
        <v>0</v>
      </c>
      <c r="AH69" s="686">
        <f t="shared" si="155"/>
        <v>0</v>
      </c>
      <c r="AI69" s="686">
        <f t="shared" si="156"/>
        <v>0</v>
      </c>
      <c r="AJ69" s="686">
        <f t="shared" si="157"/>
        <v>0</v>
      </c>
      <c r="AK69" s="686">
        <f t="shared" si="158"/>
        <v>0</v>
      </c>
      <c r="AL69" s="424">
        <f t="shared" si="159"/>
        <v>0</v>
      </c>
      <c r="AM69" s="686">
        <f t="shared" si="160"/>
        <v>0</v>
      </c>
      <c r="AN69" s="686">
        <f t="shared" si="161"/>
        <v>0</v>
      </c>
      <c r="AO69" s="686">
        <f t="shared" si="162"/>
        <v>0</v>
      </c>
      <c r="AP69" s="686">
        <f t="shared" si="163"/>
        <v>0</v>
      </c>
      <c r="AQ69" s="686">
        <f t="shared" si="164"/>
        <v>0</v>
      </c>
      <c r="AR69" s="686">
        <f t="shared" si="165"/>
        <v>0</v>
      </c>
      <c r="AS69" s="686">
        <f t="shared" si="166"/>
        <v>0</v>
      </c>
      <c r="AT69" s="686">
        <f t="shared" si="167"/>
        <v>0</v>
      </c>
      <c r="AU69" s="690">
        <f t="shared" si="168"/>
        <v>6289</v>
      </c>
      <c r="AV69" s="31" t="str">
        <f t="shared" si="40"/>
        <v>51EPSS37</v>
      </c>
      <c r="AW69" s="799" t="s">
        <v>683</v>
      </c>
      <c r="AX69" s="799">
        <v>51</v>
      </c>
      <c r="AY69" s="799" t="s">
        <v>537</v>
      </c>
      <c r="AZ69" s="800">
        <v>3972</v>
      </c>
    </row>
    <row r="70" spans="2:52">
      <c r="B70" s="31" t="str">
        <f t="shared" si="33"/>
        <v>264EPSS40</v>
      </c>
      <c r="C70" s="31" t="str">
        <f t="shared" si="34"/>
        <v>264ESS024</v>
      </c>
      <c r="D70" s="31" t="str">
        <f t="shared" si="35"/>
        <v>264EPSS10</v>
      </c>
      <c r="E70" s="31" t="str">
        <f t="shared" si="36"/>
        <v>264EPSS37</v>
      </c>
      <c r="F70" s="31" t="str">
        <f t="shared" si="37"/>
        <v>264EPSS41</v>
      </c>
      <c r="G70" s="31" t="str">
        <f t="shared" si="104"/>
        <v>264EPSS16</v>
      </c>
      <c r="H70" s="31" t="str">
        <f t="shared" si="105"/>
        <v>264EPSS02</v>
      </c>
      <c r="I70" s="31" t="str">
        <f t="shared" si="106"/>
        <v>264ESS091</v>
      </c>
      <c r="J70" s="31" t="str">
        <f t="shared" si="107"/>
        <v>264EPSI03</v>
      </c>
      <c r="K70" s="31" t="str">
        <f t="shared" si="108"/>
        <v>264EPSS05</v>
      </c>
      <c r="L70" s="31" t="str">
        <f t="shared" si="109"/>
        <v>264EPSS08</v>
      </c>
      <c r="M70" s="31" t="str">
        <f t="shared" si="110"/>
        <v>264EPSS18</v>
      </c>
      <c r="N70" s="31" t="str">
        <f t="shared" si="111"/>
        <v>264EPSS42</v>
      </c>
      <c r="O70" s="31" t="str">
        <f t="shared" si="112"/>
        <v>264CCF055</v>
      </c>
      <c r="P70" s="31" t="str">
        <f t="shared" si="113"/>
        <v>264ESS062</v>
      </c>
      <c r="Q70" s="31" t="str">
        <f t="shared" si="114"/>
        <v>264EPSS33</v>
      </c>
      <c r="R70" s="31" t="str">
        <f t="shared" si="115"/>
        <v>264ESS207</v>
      </c>
      <c r="S70" s="31" t="str">
        <f t="shared" si="116"/>
        <v>264EPSI04</v>
      </c>
      <c r="T70" s="31" t="str">
        <f t="shared" si="25"/>
        <v>264EPSS44</v>
      </c>
      <c r="U70" s="31" t="str">
        <f t="shared" si="38"/>
        <v>264CCF023</v>
      </c>
      <c r="V70" s="844" t="str">
        <f t="shared" si="39"/>
        <v>264CCF102</v>
      </c>
      <c r="W70" s="606" t="s">
        <v>373</v>
      </c>
      <c r="X70" s="627" t="s">
        <v>520</v>
      </c>
      <c r="Y70" s="38">
        <v>264</v>
      </c>
      <c r="Z70" s="685">
        <f t="shared" si="147"/>
        <v>2048</v>
      </c>
      <c r="AA70" s="686">
        <f t="shared" si="148"/>
        <v>0</v>
      </c>
      <c r="AB70" s="686">
        <f t="shared" si="149"/>
        <v>0</v>
      </c>
      <c r="AC70" s="686">
        <f t="shared" si="150"/>
        <v>215</v>
      </c>
      <c r="AD70" s="424">
        <f t="shared" si="151"/>
        <v>0</v>
      </c>
      <c r="AE70" s="686">
        <f t="shared" si="152"/>
        <v>0</v>
      </c>
      <c r="AF70" s="686">
        <f t="shared" si="153"/>
        <v>79</v>
      </c>
      <c r="AG70" s="686">
        <f t="shared" si="154"/>
        <v>0</v>
      </c>
      <c r="AH70" s="686">
        <f t="shared" si="155"/>
        <v>0</v>
      </c>
      <c r="AI70" s="686">
        <f t="shared" si="156"/>
        <v>0</v>
      </c>
      <c r="AJ70" s="686">
        <f t="shared" si="157"/>
        <v>0</v>
      </c>
      <c r="AK70" s="686">
        <f t="shared" si="158"/>
        <v>0</v>
      </c>
      <c r="AL70" s="424">
        <f t="shared" si="159"/>
        <v>0</v>
      </c>
      <c r="AM70" s="686">
        <f t="shared" si="160"/>
        <v>0</v>
      </c>
      <c r="AN70" s="686">
        <f t="shared" si="161"/>
        <v>0</v>
      </c>
      <c r="AO70" s="686">
        <f t="shared" si="162"/>
        <v>0</v>
      </c>
      <c r="AP70" s="686">
        <f t="shared" si="163"/>
        <v>0</v>
      </c>
      <c r="AQ70" s="686">
        <f t="shared" si="164"/>
        <v>0</v>
      </c>
      <c r="AR70" s="686">
        <f t="shared" si="165"/>
        <v>0</v>
      </c>
      <c r="AS70" s="686">
        <f t="shared" si="166"/>
        <v>0</v>
      </c>
      <c r="AT70" s="686">
        <f t="shared" si="167"/>
        <v>0</v>
      </c>
      <c r="AU70" s="690">
        <f t="shared" si="168"/>
        <v>2342</v>
      </c>
      <c r="AV70" s="31" t="str">
        <f t="shared" si="40"/>
        <v>51EPSS40</v>
      </c>
      <c r="AW70" s="799" t="s">
        <v>683</v>
      </c>
      <c r="AX70" s="799">
        <v>51</v>
      </c>
      <c r="AY70" s="799" t="s">
        <v>531</v>
      </c>
      <c r="AZ70" s="800">
        <v>19131</v>
      </c>
    </row>
    <row r="71" spans="2:52">
      <c r="B71" s="31" t="str">
        <f t="shared" si="33"/>
        <v>310EPSS40</v>
      </c>
      <c r="C71" s="31" t="str">
        <f t="shared" si="34"/>
        <v>310ESS024</v>
      </c>
      <c r="D71" s="31" t="str">
        <f t="shared" si="35"/>
        <v>310EPSS10</v>
      </c>
      <c r="E71" s="31" t="str">
        <f t="shared" si="36"/>
        <v>310EPSS37</v>
      </c>
      <c r="F71" s="31" t="str">
        <f t="shared" si="37"/>
        <v>310EPSS41</v>
      </c>
      <c r="G71" s="31" t="str">
        <f t="shared" ref="G71:G102" si="169">CONCATENATE(Y71,$AE$3)</f>
        <v>310EPSS16</v>
      </c>
      <c r="H71" s="31" t="str">
        <f t="shared" ref="H71:H102" si="170">CONCATENATE(Y71,$AF$3)</f>
        <v>310EPSS02</v>
      </c>
      <c r="I71" s="31" t="str">
        <f t="shared" ref="I71:I102" si="171">CONCATENATE(Y71,$AG$3)</f>
        <v>310ESS091</v>
      </c>
      <c r="J71" s="31" t="str">
        <f t="shared" ref="J71:J102" si="172">CONCATENATE(Y71,$AH$3)</f>
        <v>310EPSI03</v>
      </c>
      <c r="K71" s="31" t="str">
        <f t="shared" ref="K71:K102" si="173">CONCATENATE(Y71,$AI$3)</f>
        <v>310EPSS05</v>
      </c>
      <c r="L71" s="31" t="str">
        <f t="shared" ref="L71:L102" si="174">CONCATENATE(Y71,$AJ$3)</f>
        <v>310EPSS08</v>
      </c>
      <c r="M71" s="31" t="str">
        <f t="shared" ref="M71:M102" si="175">CONCATENATE(Y71,$AK$3)</f>
        <v>310EPSS18</v>
      </c>
      <c r="N71" s="31" t="str">
        <f t="shared" ref="N71:N102" si="176">CONCATENATE(Y71,$AL$3)</f>
        <v>310EPSS42</v>
      </c>
      <c r="O71" s="31" t="str">
        <f t="shared" ref="O71:O102" si="177">CONCATENATE(Y71,$AM$3)</f>
        <v>310CCF055</v>
      </c>
      <c r="P71" s="31" t="str">
        <f t="shared" ref="P71:P102" si="178">CONCATENATE(Y71,$AN$3)</f>
        <v>310ESS062</v>
      </c>
      <c r="Q71" s="31" t="str">
        <f t="shared" ref="Q71:Q102" si="179">CONCATENATE(Y71,$AO$3)</f>
        <v>310EPSS33</v>
      </c>
      <c r="R71" s="31" t="str">
        <f t="shared" ref="R71:R102" si="180">CONCATENATE(Y71,$AP$3)</f>
        <v>310ESS207</v>
      </c>
      <c r="S71" s="31" t="str">
        <f t="shared" ref="S71:S102" si="181">CONCATENATE(Y71,$AQ$3)</f>
        <v>310EPSI04</v>
      </c>
      <c r="T71" s="31" t="str">
        <f t="shared" ref="T71:T134" si="182">CONCATENATE(Y71,$AR$3)</f>
        <v>310EPSS44</v>
      </c>
      <c r="U71" s="31" t="str">
        <f t="shared" si="38"/>
        <v>310CCF023</v>
      </c>
      <c r="V71" s="844" t="str">
        <f t="shared" si="39"/>
        <v>310CCF102</v>
      </c>
      <c r="W71" s="606" t="s">
        <v>401</v>
      </c>
      <c r="X71" s="627" t="s">
        <v>520</v>
      </c>
      <c r="Y71" s="38">
        <v>310</v>
      </c>
      <c r="Z71" s="685">
        <f t="shared" si="147"/>
        <v>4549</v>
      </c>
      <c r="AA71" s="686">
        <f t="shared" si="148"/>
        <v>0</v>
      </c>
      <c r="AB71" s="686">
        <f t="shared" si="149"/>
        <v>0</v>
      </c>
      <c r="AC71" s="686">
        <f t="shared" si="150"/>
        <v>306</v>
      </c>
      <c r="AD71" s="424">
        <f t="shared" si="151"/>
        <v>0</v>
      </c>
      <c r="AE71" s="686">
        <f t="shared" si="152"/>
        <v>0</v>
      </c>
      <c r="AF71" s="686">
        <f t="shared" si="153"/>
        <v>0</v>
      </c>
      <c r="AG71" s="686">
        <f t="shared" si="154"/>
        <v>0</v>
      </c>
      <c r="AH71" s="686">
        <f t="shared" si="155"/>
        <v>0</v>
      </c>
      <c r="AI71" s="686">
        <f t="shared" si="156"/>
        <v>0</v>
      </c>
      <c r="AJ71" s="686">
        <f t="shared" si="157"/>
        <v>0</v>
      </c>
      <c r="AK71" s="686">
        <f t="shared" si="158"/>
        <v>0</v>
      </c>
      <c r="AL71" s="424">
        <f t="shared" si="159"/>
        <v>0</v>
      </c>
      <c r="AM71" s="686">
        <f t="shared" si="160"/>
        <v>0</v>
      </c>
      <c r="AN71" s="686">
        <f t="shared" si="161"/>
        <v>0</v>
      </c>
      <c r="AO71" s="686">
        <f t="shared" si="162"/>
        <v>0</v>
      </c>
      <c r="AP71" s="686">
        <f t="shared" si="163"/>
        <v>0</v>
      </c>
      <c r="AQ71" s="686">
        <f t="shared" si="164"/>
        <v>0</v>
      </c>
      <c r="AR71" s="686">
        <f t="shared" si="165"/>
        <v>0</v>
      </c>
      <c r="AS71" s="686">
        <f t="shared" si="166"/>
        <v>0</v>
      </c>
      <c r="AT71" s="686">
        <f t="shared" si="167"/>
        <v>0</v>
      </c>
      <c r="AU71" s="690">
        <f t="shared" si="168"/>
        <v>4855</v>
      </c>
      <c r="AV71" s="31" t="str">
        <f t="shared" si="40"/>
        <v>51EPSS41</v>
      </c>
      <c r="AW71" s="799" t="s">
        <v>683</v>
      </c>
      <c r="AX71" s="799">
        <v>51</v>
      </c>
      <c r="AY71" s="799" t="s">
        <v>623</v>
      </c>
      <c r="AZ71" s="800">
        <v>585</v>
      </c>
    </row>
    <row r="72" spans="2:52">
      <c r="B72" s="31" t="str">
        <f t="shared" ref="B72:B135" si="183">CONCATENATE(Y72,$Z$3)</f>
        <v>315EPSS40</v>
      </c>
      <c r="C72" s="31" t="str">
        <f t="shared" ref="C72:C135" si="184">CONCATENATE(Y72,$AA$3)</f>
        <v>315ESS024</v>
      </c>
      <c r="D72" s="31" t="str">
        <f t="shared" ref="D72:D135" si="185">CONCATENATE(Y72,$AB$3)</f>
        <v>315EPSS10</v>
      </c>
      <c r="E72" s="31" t="str">
        <f t="shared" ref="E72:E135" si="186">CONCATENATE(Y72,$AC$3)</f>
        <v>315EPSS37</v>
      </c>
      <c r="F72" s="31" t="str">
        <f t="shared" ref="F72:F135" si="187">CONCATENATE(Y72,$AD$3)</f>
        <v>315EPSS41</v>
      </c>
      <c r="G72" s="31" t="str">
        <f t="shared" si="169"/>
        <v>315EPSS16</v>
      </c>
      <c r="H72" s="31" t="str">
        <f t="shared" si="170"/>
        <v>315EPSS02</v>
      </c>
      <c r="I72" s="31" t="str">
        <f t="shared" si="171"/>
        <v>315ESS091</v>
      </c>
      <c r="J72" s="31" t="str">
        <f t="shared" si="172"/>
        <v>315EPSI03</v>
      </c>
      <c r="K72" s="31" t="str">
        <f t="shared" si="173"/>
        <v>315EPSS05</v>
      </c>
      <c r="L72" s="31" t="str">
        <f t="shared" si="174"/>
        <v>315EPSS08</v>
      </c>
      <c r="M72" s="31" t="str">
        <f t="shared" si="175"/>
        <v>315EPSS18</v>
      </c>
      <c r="N72" s="31" t="str">
        <f t="shared" si="176"/>
        <v>315EPSS42</v>
      </c>
      <c r="O72" s="31" t="str">
        <f t="shared" si="177"/>
        <v>315CCF055</v>
      </c>
      <c r="P72" s="31" t="str">
        <f t="shared" si="178"/>
        <v>315ESS062</v>
      </c>
      <c r="Q72" s="31" t="str">
        <f t="shared" si="179"/>
        <v>315EPSS33</v>
      </c>
      <c r="R72" s="31" t="str">
        <f t="shared" si="180"/>
        <v>315ESS207</v>
      </c>
      <c r="S72" s="31" t="str">
        <f t="shared" si="181"/>
        <v>315EPSI04</v>
      </c>
      <c r="T72" s="31" t="str">
        <f t="shared" si="182"/>
        <v>315EPSS44</v>
      </c>
      <c r="U72" s="31" t="str">
        <f t="shared" ref="U72:U135" si="188">CONCATENATE(Y72,$AS$3)</f>
        <v>315CCF023</v>
      </c>
      <c r="V72" s="844" t="str">
        <f t="shared" ref="V72:V135" si="189">CONCATENATE(Y72,$AT$3)</f>
        <v>315CCF102</v>
      </c>
      <c r="W72" s="606" t="s">
        <v>385</v>
      </c>
      <c r="X72" s="627" t="s">
        <v>520</v>
      </c>
      <c r="Y72" s="38">
        <v>315</v>
      </c>
      <c r="Z72" s="685">
        <f t="shared" si="147"/>
        <v>3747</v>
      </c>
      <c r="AA72" s="686">
        <f t="shared" si="148"/>
        <v>0</v>
      </c>
      <c r="AB72" s="686">
        <f t="shared" si="149"/>
        <v>0</v>
      </c>
      <c r="AC72" s="686">
        <f t="shared" si="150"/>
        <v>326</v>
      </c>
      <c r="AD72" s="424">
        <f t="shared" si="151"/>
        <v>1</v>
      </c>
      <c r="AE72" s="686">
        <f t="shared" si="152"/>
        <v>0</v>
      </c>
      <c r="AF72" s="686">
        <f t="shared" si="153"/>
        <v>0</v>
      </c>
      <c r="AG72" s="686">
        <f t="shared" si="154"/>
        <v>0</v>
      </c>
      <c r="AH72" s="686">
        <f t="shared" si="155"/>
        <v>0</v>
      </c>
      <c r="AI72" s="686">
        <f t="shared" si="156"/>
        <v>0</v>
      </c>
      <c r="AJ72" s="686">
        <f t="shared" si="157"/>
        <v>0</v>
      </c>
      <c r="AK72" s="686">
        <f t="shared" si="158"/>
        <v>0</v>
      </c>
      <c r="AL72" s="424">
        <f t="shared" si="159"/>
        <v>0</v>
      </c>
      <c r="AM72" s="686">
        <f t="shared" si="160"/>
        <v>0</v>
      </c>
      <c r="AN72" s="686">
        <f t="shared" si="161"/>
        <v>0</v>
      </c>
      <c r="AO72" s="686">
        <f t="shared" si="162"/>
        <v>0</v>
      </c>
      <c r="AP72" s="686">
        <f t="shared" si="163"/>
        <v>0</v>
      </c>
      <c r="AQ72" s="686">
        <f t="shared" si="164"/>
        <v>0</v>
      </c>
      <c r="AR72" s="686">
        <f t="shared" si="165"/>
        <v>0</v>
      </c>
      <c r="AS72" s="686">
        <f t="shared" si="166"/>
        <v>0</v>
      </c>
      <c r="AT72" s="686">
        <f t="shared" si="167"/>
        <v>0</v>
      </c>
      <c r="AU72" s="690">
        <f t="shared" si="168"/>
        <v>4074</v>
      </c>
      <c r="AV72" s="31" t="str">
        <f t="shared" ref="AV72:AV135" si="190">CONCATENATE(AX72,AY72)</f>
        <v>51ESS024</v>
      </c>
      <c r="AW72" s="799" t="s">
        <v>683</v>
      </c>
      <c r="AX72" s="799">
        <v>51</v>
      </c>
      <c r="AY72" s="799" t="s">
        <v>534</v>
      </c>
      <c r="AZ72" s="800">
        <v>1</v>
      </c>
    </row>
    <row r="73" spans="2:52">
      <c r="B73" s="31" t="str">
        <f t="shared" si="183"/>
        <v>361EPSS40</v>
      </c>
      <c r="C73" s="31" t="str">
        <f t="shared" si="184"/>
        <v>361ESS024</v>
      </c>
      <c r="D73" s="31" t="str">
        <f t="shared" si="185"/>
        <v>361EPSS10</v>
      </c>
      <c r="E73" s="31" t="str">
        <f t="shared" si="186"/>
        <v>361EPSS37</v>
      </c>
      <c r="F73" s="31" t="str">
        <f t="shared" si="187"/>
        <v>361EPSS41</v>
      </c>
      <c r="G73" s="31" t="str">
        <f t="shared" si="169"/>
        <v>361EPSS16</v>
      </c>
      <c r="H73" s="31" t="str">
        <f t="shared" si="170"/>
        <v>361EPSS02</v>
      </c>
      <c r="I73" s="31" t="str">
        <f t="shared" si="171"/>
        <v>361ESS091</v>
      </c>
      <c r="J73" s="31" t="str">
        <f t="shared" si="172"/>
        <v>361EPSI03</v>
      </c>
      <c r="K73" s="31" t="str">
        <f t="shared" si="173"/>
        <v>361EPSS05</v>
      </c>
      <c r="L73" s="31" t="str">
        <f t="shared" si="174"/>
        <v>361EPSS08</v>
      </c>
      <c r="M73" s="31" t="str">
        <f t="shared" si="175"/>
        <v>361EPSS18</v>
      </c>
      <c r="N73" s="31" t="str">
        <f t="shared" si="176"/>
        <v>361EPSS42</v>
      </c>
      <c r="O73" s="31" t="str">
        <f t="shared" si="177"/>
        <v>361CCF055</v>
      </c>
      <c r="P73" s="31" t="str">
        <f t="shared" si="178"/>
        <v>361ESS062</v>
      </c>
      <c r="Q73" s="31" t="str">
        <f t="shared" si="179"/>
        <v>361EPSS33</v>
      </c>
      <c r="R73" s="31" t="str">
        <f t="shared" si="180"/>
        <v>361ESS207</v>
      </c>
      <c r="S73" s="31" t="str">
        <f t="shared" si="181"/>
        <v>361EPSI04</v>
      </c>
      <c r="T73" s="31" t="str">
        <f t="shared" si="182"/>
        <v>361EPSS44</v>
      </c>
      <c r="U73" s="31" t="str">
        <f t="shared" si="188"/>
        <v>361CCF023</v>
      </c>
      <c r="V73" s="844" t="str">
        <f t="shared" si="189"/>
        <v>361CCF102</v>
      </c>
      <c r="W73" s="606" t="s">
        <v>394</v>
      </c>
      <c r="X73" s="627" t="s">
        <v>520</v>
      </c>
      <c r="Y73" s="38">
        <v>361</v>
      </c>
      <c r="Z73" s="685">
        <f t="shared" si="147"/>
        <v>17609</v>
      </c>
      <c r="AA73" s="686">
        <f t="shared" si="148"/>
        <v>0</v>
      </c>
      <c r="AB73" s="686">
        <f t="shared" si="149"/>
        <v>0</v>
      </c>
      <c r="AC73" s="686">
        <f t="shared" si="150"/>
        <v>630</v>
      </c>
      <c r="AD73" s="424">
        <f t="shared" si="151"/>
        <v>40</v>
      </c>
      <c r="AE73" s="686">
        <f t="shared" si="152"/>
        <v>0</v>
      </c>
      <c r="AF73" s="686">
        <f t="shared" si="153"/>
        <v>0</v>
      </c>
      <c r="AG73" s="686">
        <f t="shared" si="154"/>
        <v>0</v>
      </c>
      <c r="AH73" s="686">
        <f t="shared" si="155"/>
        <v>0</v>
      </c>
      <c r="AI73" s="686">
        <f t="shared" si="156"/>
        <v>0</v>
      </c>
      <c r="AJ73" s="686">
        <f t="shared" si="157"/>
        <v>0</v>
      </c>
      <c r="AK73" s="686">
        <f t="shared" si="158"/>
        <v>0</v>
      </c>
      <c r="AL73" s="424">
        <f t="shared" si="159"/>
        <v>0</v>
      </c>
      <c r="AM73" s="686">
        <f t="shared" si="160"/>
        <v>0</v>
      </c>
      <c r="AN73" s="686">
        <f t="shared" si="161"/>
        <v>0</v>
      </c>
      <c r="AO73" s="686">
        <f t="shared" si="162"/>
        <v>0</v>
      </c>
      <c r="AP73" s="686">
        <f t="shared" si="163"/>
        <v>0</v>
      </c>
      <c r="AQ73" s="686">
        <f t="shared" si="164"/>
        <v>0</v>
      </c>
      <c r="AR73" s="686">
        <f t="shared" si="165"/>
        <v>0</v>
      </c>
      <c r="AS73" s="686">
        <f t="shared" si="166"/>
        <v>0</v>
      </c>
      <c r="AT73" s="686">
        <f t="shared" si="167"/>
        <v>0</v>
      </c>
      <c r="AU73" s="690">
        <f t="shared" si="168"/>
        <v>18279</v>
      </c>
      <c r="AV73" s="31" t="str">
        <f t="shared" si="190"/>
        <v>147EPSI03</v>
      </c>
      <c r="AW73" s="799" t="s">
        <v>683</v>
      </c>
      <c r="AX73" s="799">
        <v>147</v>
      </c>
      <c r="AY73" s="799" t="s">
        <v>552</v>
      </c>
      <c r="AZ73" s="800">
        <v>6</v>
      </c>
    </row>
    <row r="74" spans="2:52">
      <c r="B74" s="31" t="str">
        <f t="shared" si="183"/>
        <v>647EPSS40</v>
      </c>
      <c r="C74" s="31" t="str">
        <f t="shared" si="184"/>
        <v>647ESS024</v>
      </c>
      <c r="D74" s="31" t="str">
        <f t="shared" si="185"/>
        <v>647EPSS10</v>
      </c>
      <c r="E74" s="31" t="str">
        <f t="shared" si="186"/>
        <v>647EPSS37</v>
      </c>
      <c r="F74" s="31" t="str">
        <f t="shared" si="187"/>
        <v>647EPSS41</v>
      </c>
      <c r="G74" s="31" t="str">
        <f t="shared" si="169"/>
        <v>647EPSS16</v>
      </c>
      <c r="H74" s="31" t="str">
        <f t="shared" si="170"/>
        <v>647EPSS02</v>
      </c>
      <c r="I74" s="31" t="str">
        <f t="shared" si="171"/>
        <v>647ESS091</v>
      </c>
      <c r="J74" s="31" t="str">
        <f t="shared" si="172"/>
        <v>647EPSI03</v>
      </c>
      <c r="K74" s="31" t="str">
        <f t="shared" si="173"/>
        <v>647EPSS05</v>
      </c>
      <c r="L74" s="31" t="str">
        <f t="shared" si="174"/>
        <v>647EPSS08</v>
      </c>
      <c r="M74" s="31" t="str">
        <f t="shared" si="175"/>
        <v>647EPSS18</v>
      </c>
      <c r="N74" s="31" t="str">
        <f t="shared" si="176"/>
        <v>647EPSS42</v>
      </c>
      <c r="O74" s="31" t="str">
        <f t="shared" si="177"/>
        <v>647CCF055</v>
      </c>
      <c r="P74" s="31" t="str">
        <f t="shared" si="178"/>
        <v>647ESS062</v>
      </c>
      <c r="Q74" s="31" t="str">
        <f t="shared" si="179"/>
        <v>647EPSS33</v>
      </c>
      <c r="R74" s="31" t="str">
        <f t="shared" si="180"/>
        <v>647ESS207</v>
      </c>
      <c r="S74" s="31" t="str">
        <f t="shared" si="181"/>
        <v>647EPSI04</v>
      </c>
      <c r="T74" s="31" t="str">
        <f t="shared" si="182"/>
        <v>647EPSS44</v>
      </c>
      <c r="U74" s="31" t="str">
        <f t="shared" si="188"/>
        <v>647CCF023</v>
      </c>
      <c r="V74" s="844" t="str">
        <f t="shared" si="189"/>
        <v>647CCF102</v>
      </c>
      <c r="W74" s="606" t="s">
        <v>403</v>
      </c>
      <c r="X74" s="627" t="s">
        <v>520</v>
      </c>
      <c r="Y74" s="38">
        <v>647</v>
      </c>
      <c r="Z74" s="685">
        <f t="shared" si="147"/>
        <v>4088</v>
      </c>
      <c r="AA74" s="686">
        <f t="shared" si="148"/>
        <v>0</v>
      </c>
      <c r="AB74" s="686">
        <f t="shared" si="149"/>
        <v>0</v>
      </c>
      <c r="AC74" s="686">
        <f t="shared" si="150"/>
        <v>361</v>
      </c>
      <c r="AD74" s="424">
        <f t="shared" si="151"/>
        <v>2</v>
      </c>
      <c r="AE74" s="686">
        <f t="shared" si="152"/>
        <v>0</v>
      </c>
      <c r="AF74" s="686">
        <f t="shared" si="153"/>
        <v>0</v>
      </c>
      <c r="AG74" s="686">
        <f t="shared" si="154"/>
        <v>0</v>
      </c>
      <c r="AH74" s="686">
        <f t="shared" si="155"/>
        <v>0</v>
      </c>
      <c r="AI74" s="686">
        <f t="shared" si="156"/>
        <v>0</v>
      </c>
      <c r="AJ74" s="686">
        <f t="shared" si="157"/>
        <v>0</v>
      </c>
      <c r="AK74" s="686">
        <f t="shared" si="158"/>
        <v>0</v>
      </c>
      <c r="AL74" s="424">
        <f t="shared" si="159"/>
        <v>0</v>
      </c>
      <c r="AM74" s="686">
        <f t="shared" si="160"/>
        <v>0</v>
      </c>
      <c r="AN74" s="686">
        <f t="shared" si="161"/>
        <v>0</v>
      </c>
      <c r="AO74" s="686">
        <f t="shared" si="162"/>
        <v>0</v>
      </c>
      <c r="AP74" s="686">
        <f t="shared" si="163"/>
        <v>0</v>
      </c>
      <c r="AQ74" s="686">
        <f t="shared" si="164"/>
        <v>0</v>
      </c>
      <c r="AR74" s="686">
        <f t="shared" si="165"/>
        <v>0</v>
      </c>
      <c r="AS74" s="686">
        <f t="shared" si="166"/>
        <v>0</v>
      </c>
      <c r="AT74" s="686">
        <f t="shared" si="167"/>
        <v>0</v>
      </c>
      <c r="AU74" s="690">
        <f t="shared" si="168"/>
        <v>4451</v>
      </c>
      <c r="AV74" s="31" t="str">
        <f t="shared" si="190"/>
        <v>147EPSS10</v>
      </c>
      <c r="AW74" s="799" t="s">
        <v>683</v>
      </c>
      <c r="AX74" s="799">
        <v>147</v>
      </c>
      <c r="AY74" s="799" t="s">
        <v>540</v>
      </c>
      <c r="AZ74" s="800">
        <v>1203</v>
      </c>
    </row>
    <row r="75" spans="2:52">
      <c r="B75" s="31" t="str">
        <f t="shared" si="183"/>
        <v>658EPSS40</v>
      </c>
      <c r="C75" s="31" t="str">
        <f t="shared" si="184"/>
        <v>658ESS024</v>
      </c>
      <c r="D75" s="31" t="str">
        <f t="shared" si="185"/>
        <v>658EPSS10</v>
      </c>
      <c r="E75" s="31" t="str">
        <f t="shared" si="186"/>
        <v>658EPSS37</v>
      </c>
      <c r="F75" s="31" t="str">
        <f t="shared" si="187"/>
        <v>658EPSS41</v>
      </c>
      <c r="G75" s="31" t="str">
        <f t="shared" si="169"/>
        <v>658EPSS16</v>
      </c>
      <c r="H75" s="31" t="str">
        <f t="shared" si="170"/>
        <v>658EPSS02</v>
      </c>
      <c r="I75" s="31" t="str">
        <f t="shared" si="171"/>
        <v>658ESS091</v>
      </c>
      <c r="J75" s="31" t="str">
        <f t="shared" si="172"/>
        <v>658EPSI03</v>
      </c>
      <c r="K75" s="31" t="str">
        <f t="shared" si="173"/>
        <v>658EPSS05</v>
      </c>
      <c r="L75" s="31" t="str">
        <f t="shared" si="174"/>
        <v>658EPSS08</v>
      </c>
      <c r="M75" s="31" t="str">
        <f t="shared" si="175"/>
        <v>658EPSS18</v>
      </c>
      <c r="N75" s="31" t="str">
        <f t="shared" si="176"/>
        <v>658EPSS42</v>
      </c>
      <c r="O75" s="31" t="str">
        <f t="shared" si="177"/>
        <v>658CCF055</v>
      </c>
      <c r="P75" s="31" t="str">
        <f t="shared" si="178"/>
        <v>658ESS062</v>
      </c>
      <c r="Q75" s="31" t="str">
        <f t="shared" si="179"/>
        <v>658EPSS33</v>
      </c>
      <c r="R75" s="31" t="str">
        <f t="shared" si="180"/>
        <v>658ESS207</v>
      </c>
      <c r="S75" s="31" t="str">
        <f t="shared" si="181"/>
        <v>658EPSI04</v>
      </c>
      <c r="T75" s="31" t="str">
        <f t="shared" si="182"/>
        <v>658EPSS44</v>
      </c>
      <c r="U75" s="31" t="str">
        <f t="shared" si="188"/>
        <v>658CCF023</v>
      </c>
      <c r="V75" s="844" t="str">
        <f t="shared" si="189"/>
        <v>658CCF102</v>
      </c>
      <c r="W75" s="606" t="s">
        <v>405</v>
      </c>
      <c r="X75" s="627" t="s">
        <v>520</v>
      </c>
      <c r="Y75" s="38">
        <v>658</v>
      </c>
      <c r="Z75" s="685">
        <f t="shared" si="147"/>
        <v>1665</v>
      </c>
      <c r="AA75" s="686">
        <f t="shared" si="148"/>
        <v>0</v>
      </c>
      <c r="AB75" s="686">
        <f t="shared" si="149"/>
        <v>0</v>
      </c>
      <c r="AC75" s="686">
        <f t="shared" si="150"/>
        <v>215</v>
      </c>
      <c r="AD75" s="424">
        <f t="shared" si="151"/>
        <v>0</v>
      </c>
      <c r="AE75" s="686">
        <f t="shared" si="152"/>
        <v>0</v>
      </c>
      <c r="AF75" s="686">
        <f t="shared" si="153"/>
        <v>0</v>
      </c>
      <c r="AG75" s="686">
        <f t="shared" si="154"/>
        <v>0</v>
      </c>
      <c r="AH75" s="686">
        <f t="shared" si="155"/>
        <v>0</v>
      </c>
      <c r="AI75" s="686">
        <f t="shared" si="156"/>
        <v>0</v>
      </c>
      <c r="AJ75" s="686">
        <f t="shared" si="157"/>
        <v>0</v>
      </c>
      <c r="AK75" s="686">
        <f t="shared" si="158"/>
        <v>0</v>
      </c>
      <c r="AL75" s="424">
        <f t="shared" si="159"/>
        <v>0</v>
      </c>
      <c r="AM75" s="686">
        <f t="shared" si="160"/>
        <v>0</v>
      </c>
      <c r="AN75" s="686">
        <f t="shared" si="161"/>
        <v>0</v>
      </c>
      <c r="AO75" s="686">
        <f t="shared" si="162"/>
        <v>0</v>
      </c>
      <c r="AP75" s="686">
        <f t="shared" si="163"/>
        <v>0</v>
      </c>
      <c r="AQ75" s="686">
        <f t="shared" si="164"/>
        <v>0</v>
      </c>
      <c r="AR75" s="686">
        <f t="shared" si="165"/>
        <v>0</v>
      </c>
      <c r="AS75" s="686">
        <f t="shared" si="166"/>
        <v>0</v>
      </c>
      <c r="AT75" s="686">
        <f t="shared" si="167"/>
        <v>0</v>
      </c>
      <c r="AU75" s="690">
        <f t="shared" si="168"/>
        <v>1880</v>
      </c>
      <c r="AV75" s="31" t="str">
        <f t="shared" si="190"/>
        <v>147EPSS16</v>
      </c>
      <c r="AW75" s="799" t="s">
        <v>683</v>
      </c>
      <c r="AX75" s="799">
        <v>147</v>
      </c>
      <c r="AY75" s="799" t="s">
        <v>543</v>
      </c>
      <c r="AZ75" s="800">
        <v>2006</v>
      </c>
    </row>
    <row r="76" spans="2:52">
      <c r="B76" s="31" t="str">
        <f t="shared" si="183"/>
        <v>664EPSS40</v>
      </c>
      <c r="C76" s="31" t="str">
        <f t="shared" si="184"/>
        <v>664ESS024</v>
      </c>
      <c r="D76" s="31" t="str">
        <f t="shared" si="185"/>
        <v>664EPSS10</v>
      </c>
      <c r="E76" s="31" t="str">
        <f t="shared" si="186"/>
        <v>664EPSS37</v>
      </c>
      <c r="F76" s="31" t="str">
        <f t="shared" si="187"/>
        <v>664EPSS41</v>
      </c>
      <c r="G76" s="31" t="str">
        <f t="shared" si="169"/>
        <v>664EPSS16</v>
      </c>
      <c r="H76" s="31" t="str">
        <f t="shared" si="170"/>
        <v>664EPSS02</v>
      </c>
      <c r="I76" s="31" t="str">
        <f t="shared" si="171"/>
        <v>664ESS091</v>
      </c>
      <c r="J76" s="31" t="str">
        <f t="shared" si="172"/>
        <v>664EPSI03</v>
      </c>
      <c r="K76" s="31" t="str">
        <f t="shared" si="173"/>
        <v>664EPSS05</v>
      </c>
      <c r="L76" s="31" t="str">
        <f t="shared" si="174"/>
        <v>664EPSS08</v>
      </c>
      <c r="M76" s="31" t="str">
        <f t="shared" si="175"/>
        <v>664EPSS18</v>
      </c>
      <c r="N76" s="31" t="str">
        <f t="shared" si="176"/>
        <v>664EPSS42</v>
      </c>
      <c r="O76" s="31" t="str">
        <f t="shared" si="177"/>
        <v>664CCF055</v>
      </c>
      <c r="P76" s="31" t="str">
        <f t="shared" si="178"/>
        <v>664ESS062</v>
      </c>
      <c r="Q76" s="31" t="str">
        <f t="shared" si="179"/>
        <v>664EPSS33</v>
      </c>
      <c r="R76" s="31" t="str">
        <f t="shared" si="180"/>
        <v>664ESS207</v>
      </c>
      <c r="S76" s="31" t="str">
        <f t="shared" si="181"/>
        <v>664EPSI04</v>
      </c>
      <c r="T76" s="31" t="str">
        <f t="shared" si="182"/>
        <v>664EPSS44</v>
      </c>
      <c r="U76" s="31" t="str">
        <f t="shared" si="188"/>
        <v>664CCF023</v>
      </c>
      <c r="V76" s="844" t="str">
        <f t="shared" si="189"/>
        <v>664CCF102</v>
      </c>
      <c r="W76" s="606" t="s">
        <v>407</v>
      </c>
      <c r="X76" s="627" t="s">
        <v>520</v>
      </c>
      <c r="Y76" s="38">
        <v>664</v>
      </c>
      <c r="Z76" s="685">
        <f t="shared" si="147"/>
        <v>8153</v>
      </c>
      <c r="AA76" s="686">
        <f t="shared" si="148"/>
        <v>0</v>
      </c>
      <c r="AB76" s="686">
        <f t="shared" si="149"/>
        <v>0</v>
      </c>
      <c r="AC76" s="686">
        <f t="shared" si="150"/>
        <v>391</v>
      </c>
      <c r="AD76" s="424">
        <f t="shared" si="151"/>
        <v>0</v>
      </c>
      <c r="AE76" s="686">
        <f t="shared" si="152"/>
        <v>695</v>
      </c>
      <c r="AF76" s="686">
        <f t="shared" si="153"/>
        <v>182</v>
      </c>
      <c r="AG76" s="686">
        <f t="shared" si="154"/>
        <v>0</v>
      </c>
      <c r="AH76" s="686">
        <f t="shared" si="155"/>
        <v>0</v>
      </c>
      <c r="AI76" s="686">
        <f t="shared" si="156"/>
        <v>0</v>
      </c>
      <c r="AJ76" s="686">
        <f t="shared" si="157"/>
        <v>0</v>
      </c>
      <c r="AK76" s="686">
        <f t="shared" si="158"/>
        <v>0</v>
      </c>
      <c r="AL76" s="424">
        <f t="shared" si="159"/>
        <v>0</v>
      </c>
      <c r="AM76" s="686">
        <f t="shared" si="160"/>
        <v>0</v>
      </c>
      <c r="AN76" s="686">
        <f t="shared" si="161"/>
        <v>0</v>
      </c>
      <c r="AO76" s="686">
        <f t="shared" si="162"/>
        <v>0</v>
      </c>
      <c r="AP76" s="686">
        <f t="shared" si="163"/>
        <v>0</v>
      </c>
      <c r="AQ76" s="686">
        <f t="shared" si="164"/>
        <v>0</v>
      </c>
      <c r="AR76" s="686">
        <f t="shared" si="165"/>
        <v>0</v>
      </c>
      <c r="AS76" s="686">
        <f t="shared" si="166"/>
        <v>0</v>
      </c>
      <c r="AT76" s="686">
        <f t="shared" si="167"/>
        <v>0</v>
      </c>
      <c r="AU76" s="690">
        <f t="shared" si="168"/>
        <v>9421</v>
      </c>
      <c r="AV76" s="31" t="str">
        <f t="shared" si="190"/>
        <v>147EPSS37</v>
      </c>
      <c r="AW76" s="799" t="s">
        <v>683</v>
      </c>
      <c r="AX76" s="799">
        <v>147</v>
      </c>
      <c r="AY76" s="799" t="s">
        <v>537</v>
      </c>
      <c r="AZ76" s="800">
        <v>1865</v>
      </c>
    </row>
    <row r="77" spans="2:52">
      <c r="B77" s="31" t="str">
        <f t="shared" si="183"/>
        <v>686EPSS40</v>
      </c>
      <c r="C77" s="31" t="str">
        <f t="shared" si="184"/>
        <v>686ESS024</v>
      </c>
      <c r="D77" s="31" t="str">
        <f t="shared" si="185"/>
        <v>686EPSS10</v>
      </c>
      <c r="E77" s="31" t="str">
        <f t="shared" si="186"/>
        <v>686EPSS37</v>
      </c>
      <c r="F77" s="31" t="str">
        <f t="shared" si="187"/>
        <v>686EPSS41</v>
      </c>
      <c r="G77" s="31" t="str">
        <f t="shared" si="169"/>
        <v>686EPSS16</v>
      </c>
      <c r="H77" s="31" t="str">
        <f t="shared" si="170"/>
        <v>686EPSS02</v>
      </c>
      <c r="I77" s="31" t="str">
        <f t="shared" si="171"/>
        <v>686ESS091</v>
      </c>
      <c r="J77" s="31" t="str">
        <f t="shared" si="172"/>
        <v>686EPSI03</v>
      </c>
      <c r="K77" s="31" t="str">
        <f t="shared" si="173"/>
        <v>686EPSS05</v>
      </c>
      <c r="L77" s="31" t="str">
        <f t="shared" si="174"/>
        <v>686EPSS08</v>
      </c>
      <c r="M77" s="31" t="str">
        <f t="shared" si="175"/>
        <v>686EPSS18</v>
      </c>
      <c r="N77" s="31" t="str">
        <f t="shared" si="176"/>
        <v>686EPSS42</v>
      </c>
      <c r="O77" s="31" t="str">
        <f t="shared" si="177"/>
        <v>686CCF055</v>
      </c>
      <c r="P77" s="31" t="str">
        <f t="shared" si="178"/>
        <v>686ESS062</v>
      </c>
      <c r="Q77" s="31" t="str">
        <f t="shared" si="179"/>
        <v>686EPSS33</v>
      </c>
      <c r="R77" s="31" t="str">
        <f t="shared" si="180"/>
        <v>686ESS207</v>
      </c>
      <c r="S77" s="31" t="str">
        <f t="shared" si="181"/>
        <v>686EPSI04</v>
      </c>
      <c r="T77" s="31" t="str">
        <f t="shared" si="182"/>
        <v>686EPSS44</v>
      </c>
      <c r="U77" s="31" t="str">
        <f t="shared" si="188"/>
        <v>686CCF023</v>
      </c>
      <c r="V77" s="844" t="str">
        <f t="shared" si="189"/>
        <v>686CCF102</v>
      </c>
      <c r="W77" s="606" t="s">
        <v>408</v>
      </c>
      <c r="X77" s="627" t="s">
        <v>520</v>
      </c>
      <c r="Y77" s="38">
        <v>686</v>
      </c>
      <c r="Z77" s="685">
        <f t="shared" si="147"/>
        <v>13978</v>
      </c>
      <c r="AA77" s="686">
        <f t="shared" si="148"/>
        <v>0</v>
      </c>
      <c r="AB77" s="686">
        <f t="shared" si="149"/>
        <v>661</v>
      </c>
      <c r="AC77" s="686">
        <f t="shared" si="150"/>
        <v>234</v>
      </c>
      <c r="AD77" s="424">
        <f t="shared" si="151"/>
        <v>0</v>
      </c>
      <c r="AE77" s="686">
        <f t="shared" si="152"/>
        <v>971</v>
      </c>
      <c r="AF77" s="686">
        <f t="shared" si="153"/>
        <v>245</v>
      </c>
      <c r="AG77" s="686">
        <f t="shared" si="154"/>
        <v>0</v>
      </c>
      <c r="AH77" s="686">
        <f t="shared" si="155"/>
        <v>0</v>
      </c>
      <c r="AI77" s="686">
        <f t="shared" si="156"/>
        <v>0</v>
      </c>
      <c r="AJ77" s="686">
        <f t="shared" si="157"/>
        <v>0</v>
      </c>
      <c r="AK77" s="686">
        <f t="shared" si="158"/>
        <v>0</v>
      </c>
      <c r="AL77" s="424">
        <f t="shared" si="159"/>
        <v>0</v>
      </c>
      <c r="AM77" s="686">
        <f t="shared" si="160"/>
        <v>0</v>
      </c>
      <c r="AN77" s="686">
        <f t="shared" si="161"/>
        <v>0</v>
      </c>
      <c r="AO77" s="686">
        <f t="shared" si="162"/>
        <v>0</v>
      </c>
      <c r="AP77" s="686">
        <f t="shared" si="163"/>
        <v>0</v>
      </c>
      <c r="AQ77" s="686">
        <f t="shared" si="164"/>
        <v>0</v>
      </c>
      <c r="AR77" s="686">
        <f t="shared" si="165"/>
        <v>0</v>
      </c>
      <c r="AS77" s="686">
        <f t="shared" si="166"/>
        <v>0</v>
      </c>
      <c r="AT77" s="686">
        <f t="shared" si="167"/>
        <v>0</v>
      </c>
      <c r="AU77" s="690">
        <f t="shared" si="168"/>
        <v>16089</v>
      </c>
      <c r="AV77" s="31" t="str">
        <f t="shared" si="190"/>
        <v>147EPSS40</v>
      </c>
      <c r="AW77" s="799" t="s">
        <v>683</v>
      </c>
      <c r="AX77" s="799">
        <v>147</v>
      </c>
      <c r="AY77" s="799" t="s">
        <v>531</v>
      </c>
      <c r="AZ77" s="800">
        <v>20775</v>
      </c>
    </row>
    <row r="78" spans="2:52">
      <c r="B78" s="31" t="str">
        <f t="shared" si="183"/>
        <v>819EPSS40</v>
      </c>
      <c r="C78" s="31" t="str">
        <f t="shared" si="184"/>
        <v>819ESS024</v>
      </c>
      <c r="D78" s="31" t="str">
        <f t="shared" si="185"/>
        <v>819EPSS10</v>
      </c>
      <c r="E78" s="31" t="str">
        <f t="shared" si="186"/>
        <v>819EPSS37</v>
      </c>
      <c r="F78" s="31" t="str">
        <f t="shared" si="187"/>
        <v>819EPSS41</v>
      </c>
      <c r="G78" s="31" t="str">
        <f t="shared" si="169"/>
        <v>819EPSS16</v>
      </c>
      <c r="H78" s="31" t="str">
        <f t="shared" si="170"/>
        <v>819EPSS02</v>
      </c>
      <c r="I78" s="31" t="str">
        <f t="shared" si="171"/>
        <v>819ESS091</v>
      </c>
      <c r="J78" s="31" t="str">
        <f t="shared" si="172"/>
        <v>819EPSI03</v>
      </c>
      <c r="K78" s="31" t="str">
        <f t="shared" si="173"/>
        <v>819EPSS05</v>
      </c>
      <c r="L78" s="31" t="str">
        <f t="shared" si="174"/>
        <v>819EPSS08</v>
      </c>
      <c r="M78" s="31" t="str">
        <f t="shared" si="175"/>
        <v>819EPSS18</v>
      </c>
      <c r="N78" s="31" t="str">
        <f t="shared" si="176"/>
        <v>819EPSS42</v>
      </c>
      <c r="O78" s="31" t="str">
        <f t="shared" si="177"/>
        <v>819CCF055</v>
      </c>
      <c r="P78" s="31" t="str">
        <f t="shared" si="178"/>
        <v>819ESS062</v>
      </c>
      <c r="Q78" s="31" t="str">
        <f t="shared" si="179"/>
        <v>819EPSS33</v>
      </c>
      <c r="R78" s="31" t="str">
        <f t="shared" si="180"/>
        <v>819ESS207</v>
      </c>
      <c r="S78" s="31" t="str">
        <f t="shared" si="181"/>
        <v>819EPSI04</v>
      </c>
      <c r="T78" s="31" t="str">
        <f t="shared" si="182"/>
        <v>819EPSS44</v>
      </c>
      <c r="U78" s="31" t="str">
        <f t="shared" si="188"/>
        <v>819CCF023</v>
      </c>
      <c r="V78" s="844" t="str">
        <f t="shared" si="189"/>
        <v>819CCF102</v>
      </c>
      <c r="W78" s="606" t="s">
        <v>410</v>
      </c>
      <c r="X78" s="627" t="s">
        <v>520</v>
      </c>
      <c r="Y78" s="38">
        <v>819</v>
      </c>
      <c r="Z78" s="685">
        <f t="shared" si="147"/>
        <v>3595</v>
      </c>
      <c r="AA78" s="686">
        <f t="shared" si="148"/>
        <v>0</v>
      </c>
      <c r="AB78" s="686">
        <f t="shared" si="149"/>
        <v>0</v>
      </c>
      <c r="AC78" s="686">
        <f t="shared" si="150"/>
        <v>321</v>
      </c>
      <c r="AD78" s="424">
        <f t="shared" si="151"/>
        <v>3</v>
      </c>
      <c r="AE78" s="686">
        <f t="shared" si="152"/>
        <v>0</v>
      </c>
      <c r="AF78" s="686">
        <f t="shared" si="153"/>
        <v>0</v>
      </c>
      <c r="AG78" s="686">
        <f t="shared" si="154"/>
        <v>0</v>
      </c>
      <c r="AH78" s="686">
        <f t="shared" si="155"/>
        <v>0</v>
      </c>
      <c r="AI78" s="686">
        <f t="shared" si="156"/>
        <v>0</v>
      </c>
      <c r="AJ78" s="686">
        <f t="shared" si="157"/>
        <v>0</v>
      </c>
      <c r="AK78" s="686">
        <f t="shared" si="158"/>
        <v>0</v>
      </c>
      <c r="AL78" s="424">
        <f t="shared" si="159"/>
        <v>0</v>
      </c>
      <c r="AM78" s="686">
        <f t="shared" si="160"/>
        <v>0</v>
      </c>
      <c r="AN78" s="686">
        <f t="shared" si="161"/>
        <v>0</v>
      </c>
      <c r="AO78" s="686">
        <f t="shared" si="162"/>
        <v>0</v>
      </c>
      <c r="AP78" s="686">
        <f t="shared" si="163"/>
        <v>0</v>
      </c>
      <c r="AQ78" s="686">
        <f t="shared" si="164"/>
        <v>0</v>
      </c>
      <c r="AR78" s="686">
        <f t="shared" si="165"/>
        <v>0</v>
      </c>
      <c r="AS78" s="686">
        <f t="shared" si="166"/>
        <v>0</v>
      </c>
      <c r="AT78" s="686">
        <f t="shared" si="167"/>
        <v>0</v>
      </c>
      <c r="AU78" s="690">
        <f t="shared" si="168"/>
        <v>3919</v>
      </c>
      <c r="AV78" s="31" t="str">
        <f t="shared" si="190"/>
        <v>147EPSS41</v>
      </c>
      <c r="AW78" s="799" t="s">
        <v>683</v>
      </c>
      <c r="AX78" s="799">
        <v>147</v>
      </c>
      <c r="AY78" s="799" t="s">
        <v>623</v>
      </c>
      <c r="AZ78" s="800">
        <v>608</v>
      </c>
    </row>
    <row r="79" spans="2:52">
      <c r="B79" s="31" t="str">
        <f t="shared" si="183"/>
        <v>854EPSS40</v>
      </c>
      <c r="C79" s="31" t="str">
        <f t="shared" si="184"/>
        <v>854ESS024</v>
      </c>
      <c r="D79" s="31" t="str">
        <f t="shared" si="185"/>
        <v>854EPSS10</v>
      </c>
      <c r="E79" s="31" t="str">
        <f t="shared" si="186"/>
        <v>854EPSS37</v>
      </c>
      <c r="F79" s="31" t="str">
        <f t="shared" si="187"/>
        <v>854EPSS41</v>
      </c>
      <c r="G79" s="31" t="str">
        <f t="shared" si="169"/>
        <v>854EPSS16</v>
      </c>
      <c r="H79" s="31" t="str">
        <f t="shared" si="170"/>
        <v>854EPSS02</v>
      </c>
      <c r="I79" s="31" t="str">
        <f t="shared" si="171"/>
        <v>854ESS091</v>
      </c>
      <c r="J79" s="31" t="str">
        <f t="shared" si="172"/>
        <v>854EPSI03</v>
      </c>
      <c r="K79" s="31" t="str">
        <f t="shared" si="173"/>
        <v>854EPSS05</v>
      </c>
      <c r="L79" s="31" t="str">
        <f t="shared" si="174"/>
        <v>854EPSS08</v>
      </c>
      <c r="M79" s="31" t="str">
        <f t="shared" si="175"/>
        <v>854EPSS18</v>
      </c>
      <c r="N79" s="31" t="str">
        <f t="shared" si="176"/>
        <v>854EPSS42</v>
      </c>
      <c r="O79" s="31" t="str">
        <f t="shared" si="177"/>
        <v>854CCF055</v>
      </c>
      <c r="P79" s="31" t="str">
        <f t="shared" si="178"/>
        <v>854ESS062</v>
      </c>
      <c r="Q79" s="31" t="str">
        <f t="shared" si="179"/>
        <v>854EPSS33</v>
      </c>
      <c r="R79" s="31" t="str">
        <f t="shared" si="180"/>
        <v>854ESS207</v>
      </c>
      <c r="S79" s="31" t="str">
        <f t="shared" si="181"/>
        <v>854EPSI04</v>
      </c>
      <c r="T79" s="31" t="str">
        <f t="shared" si="182"/>
        <v>854EPSS44</v>
      </c>
      <c r="U79" s="31" t="str">
        <f t="shared" si="188"/>
        <v>854CCF023</v>
      </c>
      <c r="V79" s="844" t="str">
        <f t="shared" si="189"/>
        <v>854CCF102</v>
      </c>
      <c r="W79" s="606" t="s">
        <v>411</v>
      </c>
      <c r="X79" s="627" t="s">
        <v>520</v>
      </c>
      <c r="Y79" s="38">
        <v>854</v>
      </c>
      <c r="Z79" s="685">
        <f t="shared" si="147"/>
        <v>0</v>
      </c>
      <c r="AA79" s="686">
        <f t="shared" si="148"/>
        <v>12796</v>
      </c>
      <c r="AB79" s="686">
        <f t="shared" si="149"/>
        <v>0</v>
      </c>
      <c r="AC79" s="686">
        <f t="shared" si="150"/>
        <v>124</v>
      </c>
      <c r="AD79" s="424">
        <f t="shared" si="151"/>
        <v>1</v>
      </c>
      <c r="AE79" s="686">
        <f t="shared" si="152"/>
        <v>0</v>
      </c>
      <c r="AF79" s="686">
        <f t="shared" si="153"/>
        <v>0</v>
      </c>
      <c r="AG79" s="686">
        <f t="shared" si="154"/>
        <v>0</v>
      </c>
      <c r="AH79" s="686">
        <f t="shared" si="155"/>
        <v>0</v>
      </c>
      <c r="AI79" s="686">
        <f t="shared" si="156"/>
        <v>0</v>
      </c>
      <c r="AJ79" s="686">
        <f t="shared" si="157"/>
        <v>0</v>
      </c>
      <c r="AK79" s="686">
        <f t="shared" si="158"/>
        <v>0</v>
      </c>
      <c r="AL79" s="424">
        <f t="shared" si="159"/>
        <v>0</v>
      </c>
      <c r="AM79" s="686">
        <f t="shared" si="160"/>
        <v>0</v>
      </c>
      <c r="AN79" s="686">
        <f t="shared" si="161"/>
        <v>0</v>
      </c>
      <c r="AO79" s="686">
        <f t="shared" si="162"/>
        <v>0</v>
      </c>
      <c r="AP79" s="686">
        <f t="shared" si="163"/>
        <v>0</v>
      </c>
      <c r="AQ79" s="686">
        <f t="shared" si="164"/>
        <v>0</v>
      </c>
      <c r="AR79" s="686">
        <f t="shared" si="165"/>
        <v>0</v>
      </c>
      <c r="AS79" s="686">
        <f t="shared" si="166"/>
        <v>0</v>
      </c>
      <c r="AT79" s="686">
        <f t="shared" si="167"/>
        <v>0</v>
      </c>
      <c r="AU79" s="690">
        <f t="shared" si="168"/>
        <v>12921</v>
      </c>
      <c r="AV79" s="31" t="str">
        <f t="shared" si="190"/>
        <v>147ESS024</v>
      </c>
      <c r="AW79" s="799" t="s">
        <v>683</v>
      </c>
      <c r="AX79" s="799">
        <v>147</v>
      </c>
      <c r="AY79" s="799" t="s">
        <v>534</v>
      </c>
      <c r="AZ79" s="800">
        <v>517</v>
      </c>
    </row>
    <row r="80" spans="2:52">
      <c r="B80" s="31" t="str">
        <f t="shared" si="183"/>
        <v>887EPSS40</v>
      </c>
      <c r="C80" s="31" t="str">
        <f t="shared" si="184"/>
        <v>887ESS024</v>
      </c>
      <c r="D80" s="31" t="str">
        <f t="shared" si="185"/>
        <v>887EPSS10</v>
      </c>
      <c r="E80" s="31" t="str">
        <f t="shared" si="186"/>
        <v>887EPSS37</v>
      </c>
      <c r="F80" s="31" t="str">
        <f t="shared" si="187"/>
        <v>887EPSS41</v>
      </c>
      <c r="G80" s="31" t="str">
        <f t="shared" si="169"/>
        <v>887EPSS16</v>
      </c>
      <c r="H80" s="31" t="str">
        <f t="shared" si="170"/>
        <v>887EPSS02</v>
      </c>
      <c r="I80" s="31" t="str">
        <f t="shared" si="171"/>
        <v>887ESS091</v>
      </c>
      <c r="J80" s="31" t="str">
        <f t="shared" si="172"/>
        <v>887EPSI03</v>
      </c>
      <c r="K80" s="31" t="str">
        <f t="shared" si="173"/>
        <v>887EPSS05</v>
      </c>
      <c r="L80" s="31" t="str">
        <f t="shared" si="174"/>
        <v>887EPSS08</v>
      </c>
      <c r="M80" s="31" t="str">
        <f t="shared" si="175"/>
        <v>887EPSS18</v>
      </c>
      <c r="N80" s="31" t="str">
        <f t="shared" si="176"/>
        <v>887EPSS42</v>
      </c>
      <c r="O80" s="31" t="str">
        <f t="shared" si="177"/>
        <v>887CCF055</v>
      </c>
      <c r="P80" s="31" t="str">
        <f t="shared" si="178"/>
        <v>887ESS062</v>
      </c>
      <c r="Q80" s="31" t="str">
        <f t="shared" si="179"/>
        <v>887EPSS33</v>
      </c>
      <c r="R80" s="31" t="str">
        <f t="shared" si="180"/>
        <v>887ESS207</v>
      </c>
      <c r="S80" s="31" t="str">
        <f t="shared" si="181"/>
        <v>887EPSI04</v>
      </c>
      <c r="T80" s="31" t="str">
        <f t="shared" si="182"/>
        <v>887EPSS44</v>
      </c>
      <c r="U80" s="31" t="str">
        <f t="shared" si="188"/>
        <v>887CCF023</v>
      </c>
      <c r="V80" s="844" t="str">
        <f t="shared" si="189"/>
        <v>887CCF102</v>
      </c>
      <c r="W80" s="606" t="s">
        <v>412</v>
      </c>
      <c r="X80" s="627" t="s">
        <v>520</v>
      </c>
      <c r="Y80" s="38">
        <v>887</v>
      </c>
      <c r="Z80" s="685">
        <f t="shared" si="147"/>
        <v>17121</v>
      </c>
      <c r="AA80" s="686">
        <f t="shared" si="148"/>
        <v>7425</v>
      </c>
      <c r="AB80" s="686">
        <f t="shared" si="149"/>
        <v>616</v>
      </c>
      <c r="AC80" s="686">
        <f t="shared" si="150"/>
        <v>567</v>
      </c>
      <c r="AD80" s="424">
        <f t="shared" si="151"/>
        <v>0</v>
      </c>
      <c r="AE80" s="686">
        <f t="shared" si="152"/>
        <v>1057</v>
      </c>
      <c r="AF80" s="686">
        <f t="shared" si="153"/>
        <v>213</v>
      </c>
      <c r="AG80" s="686">
        <f t="shared" si="154"/>
        <v>0</v>
      </c>
      <c r="AH80" s="686">
        <f t="shared" si="155"/>
        <v>0</v>
      </c>
      <c r="AI80" s="686">
        <f t="shared" si="156"/>
        <v>0</v>
      </c>
      <c r="AJ80" s="686">
        <f t="shared" si="157"/>
        <v>0</v>
      </c>
      <c r="AK80" s="686">
        <f t="shared" si="158"/>
        <v>0</v>
      </c>
      <c r="AL80" s="424">
        <f t="shared" si="159"/>
        <v>0</v>
      </c>
      <c r="AM80" s="686">
        <f t="shared" si="160"/>
        <v>0</v>
      </c>
      <c r="AN80" s="686">
        <f t="shared" si="161"/>
        <v>0</v>
      </c>
      <c r="AO80" s="686">
        <f t="shared" si="162"/>
        <v>0</v>
      </c>
      <c r="AP80" s="686">
        <f t="shared" si="163"/>
        <v>0</v>
      </c>
      <c r="AQ80" s="686">
        <f t="shared" si="164"/>
        <v>0</v>
      </c>
      <c r="AR80" s="686">
        <f t="shared" si="165"/>
        <v>0</v>
      </c>
      <c r="AS80" s="686">
        <f t="shared" si="166"/>
        <v>0</v>
      </c>
      <c r="AT80" s="686">
        <f t="shared" si="167"/>
        <v>0</v>
      </c>
      <c r="AU80" s="690">
        <f t="shared" si="168"/>
        <v>26999</v>
      </c>
      <c r="AV80" s="31" t="str">
        <f t="shared" si="190"/>
        <v>172EPSI03</v>
      </c>
      <c r="AW80" s="799" t="s">
        <v>683</v>
      </c>
      <c r="AX80" s="799">
        <v>172</v>
      </c>
      <c r="AY80" s="799" t="s">
        <v>552</v>
      </c>
      <c r="AZ80" s="800">
        <v>2955</v>
      </c>
    </row>
    <row r="81" spans="2:52" ht="15.75">
      <c r="B81" s="31" t="str">
        <f t="shared" si="183"/>
        <v>EPSS40</v>
      </c>
      <c r="C81" s="31" t="str">
        <f t="shared" si="184"/>
        <v>ESS024</v>
      </c>
      <c r="D81" s="31" t="str">
        <f t="shared" si="185"/>
        <v>EPSS10</v>
      </c>
      <c r="E81" s="31" t="str">
        <f t="shared" si="186"/>
        <v>EPSS37</v>
      </c>
      <c r="F81" s="31" t="str">
        <f t="shared" si="187"/>
        <v>EPSS41</v>
      </c>
      <c r="G81" s="31" t="str">
        <f t="shared" si="169"/>
        <v>EPSS16</v>
      </c>
      <c r="H81" s="31" t="str">
        <f t="shared" si="170"/>
        <v>EPSS02</v>
      </c>
      <c r="I81" s="31" t="str">
        <f t="shared" si="171"/>
        <v>ESS091</v>
      </c>
      <c r="J81" s="31" t="str">
        <f t="shared" si="172"/>
        <v>EPSI03</v>
      </c>
      <c r="K81" s="31" t="str">
        <f t="shared" si="173"/>
        <v>EPSS05</v>
      </c>
      <c r="L81" s="31" t="str">
        <f t="shared" si="174"/>
        <v>EPSS08</v>
      </c>
      <c r="M81" s="31" t="str">
        <f t="shared" si="175"/>
        <v>EPSS18</v>
      </c>
      <c r="N81" s="31" t="str">
        <f t="shared" si="176"/>
        <v>EPSS42</v>
      </c>
      <c r="O81" s="31" t="str">
        <f t="shared" si="177"/>
        <v>CCF055</v>
      </c>
      <c r="P81" s="31" t="str">
        <f t="shared" si="178"/>
        <v>ESS062</v>
      </c>
      <c r="Q81" s="31" t="str">
        <f t="shared" si="179"/>
        <v>EPSS33</v>
      </c>
      <c r="R81" s="31" t="str">
        <f t="shared" si="180"/>
        <v>ESS207</v>
      </c>
      <c r="S81" s="31" t="str">
        <f t="shared" si="181"/>
        <v>EPSI04</v>
      </c>
      <c r="T81" s="31" t="str">
        <f t="shared" si="182"/>
        <v>EPSS44</v>
      </c>
      <c r="U81" s="31" t="str">
        <f t="shared" si="188"/>
        <v>CCF023</v>
      </c>
      <c r="V81" s="844" t="str">
        <f t="shared" si="189"/>
        <v>CCF102</v>
      </c>
      <c r="W81" s="695" t="s">
        <v>521</v>
      </c>
      <c r="X81" s="142"/>
      <c r="Y81" s="39"/>
      <c r="Z81" s="696">
        <f t="shared" ref="Z81:AM81" si="191">SUM(Z82:Z104)</f>
        <v>191718</v>
      </c>
      <c r="AA81" s="697">
        <f t="shared" si="191"/>
        <v>3444</v>
      </c>
      <c r="AB81" s="697">
        <f t="shared" si="191"/>
        <v>6546</v>
      </c>
      <c r="AC81" s="697">
        <f t="shared" si="191"/>
        <v>13530</v>
      </c>
      <c r="AD81" s="37">
        <f>SUM(AD82:AD104)</f>
        <v>9</v>
      </c>
      <c r="AE81" s="697">
        <f t="shared" si="191"/>
        <v>7729</v>
      </c>
      <c r="AF81" s="697">
        <f t="shared" si="191"/>
        <v>1801</v>
      </c>
      <c r="AG81" s="697">
        <f t="shared" si="191"/>
        <v>21931</v>
      </c>
      <c r="AH81" s="697">
        <f t="shared" si="191"/>
        <v>0</v>
      </c>
      <c r="AI81" s="697">
        <f t="shared" si="191"/>
        <v>272</v>
      </c>
      <c r="AJ81" s="697">
        <f t="shared" si="191"/>
        <v>56</v>
      </c>
      <c r="AK81" s="697">
        <f t="shared" si="191"/>
        <v>4</v>
      </c>
      <c r="AL81" s="37">
        <f t="shared" ref="AL81" si="192">SUM(AL82:AL104)</f>
        <v>1</v>
      </c>
      <c r="AM81" s="697">
        <f t="shared" si="191"/>
        <v>1</v>
      </c>
      <c r="AN81" s="697">
        <f>SUM(AN82:AN104)</f>
        <v>0</v>
      </c>
      <c r="AO81" s="697">
        <f>SUM(AO82:AO104)</f>
        <v>0</v>
      </c>
      <c r="AP81" s="697">
        <f>SUM(AP82:AP104)</f>
        <v>0</v>
      </c>
      <c r="AQ81" s="697">
        <f>SUM(AQ82:AQ104)</f>
        <v>0</v>
      </c>
      <c r="AR81" s="697">
        <f t="shared" ref="AR81:AT81" si="193">SUM(AR82:AR104)</f>
        <v>0</v>
      </c>
      <c r="AS81" s="697">
        <f t="shared" ref="AS81" si="194">SUM(AS82:AS104)</f>
        <v>0</v>
      </c>
      <c r="AT81" s="697">
        <f t="shared" si="193"/>
        <v>0</v>
      </c>
      <c r="AU81" s="698">
        <f>SUM(AU82:AU104)</f>
        <v>247042</v>
      </c>
      <c r="AV81" s="31" t="str">
        <f t="shared" si="190"/>
        <v>172EPSS02</v>
      </c>
      <c r="AW81" s="799" t="s">
        <v>683</v>
      </c>
      <c r="AX81" s="799">
        <v>172</v>
      </c>
      <c r="AY81" s="799" t="s">
        <v>546</v>
      </c>
      <c r="AZ81" s="800">
        <v>1</v>
      </c>
    </row>
    <row r="82" spans="2:52">
      <c r="B82" s="31" t="str">
        <f t="shared" si="183"/>
        <v>2EPSS40</v>
      </c>
      <c r="C82" s="31" t="str">
        <f t="shared" si="184"/>
        <v>2ESS024</v>
      </c>
      <c r="D82" s="31" t="str">
        <f t="shared" si="185"/>
        <v>2EPSS10</v>
      </c>
      <c r="E82" s="31" t="str">
        <f t="shared" si="186"/>
        <v>2EPSS37</v>
      </c>
      <c r="F82" s="31" t="str">
        <f t="shared" si="187"/>
        <v>2EPSS41</v>
      </c>
      <c r="G82" s="31" t="str">
        <f t="shared" si="169"/>
        <v>2EPSS16</v>
      </c>
      <c r="H82" s="31" t="str">
        <f t="shared" si="170"/>
        <v>2EPSS02</v>
      </c>
      <c r="I82" s="31" t="str">
        <f t="shared" si="171"/>
        <v>2ESS091</v>
      </c>
      <c r="J82" s="31" t="str">
        <f t="shared" si="172"/>
        <v>2EPSI03</v>
      </c>
      <c r="K82" s="31" t="str">
        <f t="shared" si="173"/>
        <v>2EPSS05</v>
      </c>
      <c r="L82" s="31" t="str">
        <f t="shared" si="174"/>
        <v>2EPSS08</v>
      </c>
      <c r="M82" s="31" t="str">
        <f t="shared" si="175"/>
        <v>2EPSS18</v>
      </c>
      <c r="N82" s="31" t="str">
        <f t="shared" si="176"/>
        <v>2EPSS42</v>
      </c>
      <c r="O82" s="31" t="str">
        <f t="shared" si="177"/>
        <v>2CCF055</v>
      </c>
      <c r="P82" s="31" t="str">
        <f t="shared" si="178"/>
        <v>2ESS062</v>
      </c>
      <c r="Q82" s="31" t="str">
        <f t="shared" si="179"/>
        <v>2EPSS33</v>
      </c>
      <c r="R82" s="31" t="str">
        <f t="shared" si="180"/>
        <v>2ESS207</v>
      </c>
      <c r="S82" s="31" t="str">
        <f t="shared" si="181"/>
        <v>2EPSI04</v>
      </c>
      <c r="T82" s="31" t="str">
        <f t="shared" si="182"/>
        <v>2EPSS44</v>
      </c>
      <c r="U82" s="31" t="str">
        <f t="shared" si="188"/>
        <v>2CCF023</v>
      </c>
      <c r="V82" s="844" t="str">
        <f t="shared" si="189"/>
        <v>2CCF102</v>
      </c>
      <c r="W82" s="606" t="s">
        <v>297</v>
      </c>
      <c r="X82" s="627" t="s">
        <v>521</v>
      </c>
      <c r="Y82" s="38">
        <v>2</v>
      </c>
      <c r="Z82" s="685">
        <f t="shared" ref="Z82:Z104" si="195">IFERROR(VLOOKUP(B82,$AV$7:$AZ$929,5,0),0)</f>
        <v>8785</v>
      </c>
      <c r="AA82" s="686">
        <f t="shared" ref="AA82:AA104" si="196">IFERROR(VLOOKUP(C82,$AV$7:$AZ$929,5,0),0)+AL82</f>
        <v>3383</v>
      </c>
      <c r="AB82" s="686">
        <f t="shared" ref="AB82:AB104" si="197">IFERROR(VLOOKUP(D82,$AV$7:$AZ$929,5,0),0)</f>
        <v>0</v>
      </c>
      <c r="AC82" s="686">
        <f t="shared" ref="AC82:AC104" si="198">VLOOKUP(E82,$AV$7:$AZ$699,5,0)+AD82</f>
        <v>277</v>
      </c>
      <c r="AD82" s="424">
        <f t="shared" ref="AD82:AD104" si="199">IFERROR(VLOOKUP(F82,$AV$7:$AZ$929,5,0),0)</f>
        <v>1</v>
      </c>
      <c r="AE82" s="686">
        <f t="shared" ref="AE82:AE104" si="200">IFERROR(VLOOKUP(G82,$AV$7:$AZ$929,5,0),0)</f>
        <v>0</v>
      </c>
      <c r="AF82" s="686">
        <f t="shared" ref="AF82:AF104" si="201">IFERROR(VLOOKUP(H82,$AV$7:$AZ$929,5,0),0)</f>
        <v>0</v>
      </c>
      <c r="AG82" s="686">
        <f t="shared" ref="AG82:AG104" si="202">IFERROR(VLOOKUP(I82,$AV$7:$AZ$929,5,0),0)</f>
        <v>0</v>
      </c>
      <c r="AH82" s="686">
        <f t="shared" ref="AH82:AH104" si="203">IFERROR(VLOOKUP(J82,$AV$7:$AZ$929,5,0),0)</f>
        <v>0</v>
      </c>
      <c r="AI82" s="686">
        <f t="shared" ref="AI82:AI104" si="204">IFERROR(VLOOKUP(K82,$AV$7:$AZ$929,5,0),0)</f>
        <v>0</v>
      </c>
      <c r="AJ82" s="686">
        <f t="shared" ref="AJ82:AJ104" si="205">IFERROR(VLOOKUP(L82,$AV$7:$AZ$929,5,0),0)</f>
        <v>0</v>
      </c>
      <c r="AK82" s="686">
        <f t="shared" ref="AK82:AK104" si="206">IFERROR(VLOOKUP(M82,$AV$7:$AZ$929,5,0),0)</f>
        <v>0</v>
      </c>
      <c r="AL82" s="424">
        <f t="shared" ref="AL82:AL104" si="207">IFERROR(VLOOKUP(N82,$AV$7:$AZ$929,5,0),0)</f>
        <v>0</v>
      </c>
      <c r="AM82" s="686">
        <f t="shared" ref="AM82:AM104" si="208">IFERROR(VLOOKUP(O82,$AV$7:$AZ$929,5,0),0)</f>
        <v>0</v>
      </c>
      <c r="AN82" s="686">
        <f t="shared" ref="AN82:AN104" si="209">IFERROR(VLOOKUP(P82,$AV$7:$AZ$929,5,0),0)</f>
        <v>0</v>
      </c>
      <c r="AO82" s="686">
        <f t="shared" ref="AO82:AO104" si="210">IFERROR(VLOOKUP(Q82,$AV$7:$AZ$929,5,0),0)</f>
        <v>0</v>
      </c>
      <c r="AP82" s="686">
        <f t="shared" ref="AP82:AP104" si="211">IFERROR(VLOOKUP(R82,$AV$7:$AZ$929,5,0),0)</f>
        <v>0</v>
      </c>
      <c r="AQ82" s="686">
        <f t="shared" ref="AQ82:AQ104" si="212">IFERROR(VLOOKUP(S82,$AV$7:$AZ$929,5,0),0)</f>
        <v>0</v>
      </c>
      <c r="AR82" s="686">
        <f t="shared" ref="AR82:AR104" si="213">IFERROR(VLOOKUP(T82,$AV$7:$AZ$929,5,0),0)</f>
        <v>0</v>
      </c>
      <c r="AS82" s="686">
        <f t="shared" ref="AS82:AS104" si="214">IFERROR(VLOOKUP(U82,$AV$7:$AZ$929,5,0),0)</f>
        <v>0</v>
      </c>
      <c r="AT82" s="686">
        <f t="shared" ref="AT82:AT104" si="215">IFERROR(VLOOKUP(V82,$AV$7:$AZ$929,5,0),0)</f>
        <v>0</v>
      </c>
      <c r="AU82" s="690">
        <f t="shared" ref="AU82:AU104" si="216">SUM(Z82:AT82)</f>
        <v>12446</v>
      </c>
      <c r="AV82" s="31" t="str">
        <f t="shared" si="190"/>
        <v>172EPSS10</v>
      </c>
      <c r="AW82" s="799" t="s">
        <v>683</v>
      </c>
      <c r="AX82" s="799">
        <v>172</v>
      </c>
      <c r="AY82" s="799" t="s">
        <v>540</v>
      </c>
      <c r="AZ82" s="800">
        <v>1872</v>
      </c>
    </row>
    <row r="83" spans="2:52">
      <c r="B83" s="31" t="str">
        <f t="shared" si="183"/>
        <v>21EPSS40</v>
      </c>
      <c r="C83" s="31" t="str">
        <f t="shared" si="184"/>
        <v>21ESS024</v>
      </c>
      <c r="D83" s="31" t="str">
        <f t="shared" si="185"/>
        <v>21EPSS10</v>
      </c>
      <c r="E83" s="31" t="str">
        <f t="shared" si="186"/>
        <v>21EPSS37</v>
      </c>
      <c r="F83" s="31" t="str">
        <f t="shared" si="187"/>
        <v>21EPSS41</v>
      </c>
      <c r="G83" s="31" t="str">
        <f t="shared" si="169"/>
        <v>21EPSS16</v>
      </c>
      <c r="H83" s="31" t="str">
        <f t="shared" si="170"/>
        <v>21EPSS02</v>
      </c>
      <c r="I83" s="31" t="str">
        <f t="shared" si="171"/>
        <v>21ESS091</v>
      </c>
      <c r="J83" s="31" t="str">
        <f t="shared" si="172"/>
        <v>21EPSI03</v>
      </c>
      <c r="K83" s="31" t="str">
        <f t="shared" si="173"/>
        <v>21EPSS05</v>
      </c>
      <c r="L83" s="31" t="str">
        <f t="shared" si="174"/>
        <v>21EPSS08</v>
      </c>
      <c r="M83" s="31" t="str">
        <f t="shared" si="175"/>
        <v>21EPSS18</v>
      </c>
      <c r="N83" s="31" t="str">
        <f t="shared" si="176"/>
        <v>21EPSS42</v>
      </c>
      <c r="O83" s="31" t="str">
        <f t="shared" si="177"/>
        <v>21CCF055</v>
      </c>
      <c r="P83" s="31" t="str">
        <f t="shared" si="178"/>
        <v>21ESS062</v>
      </c>
      <c r="Q83" s="31" t="str">
        <f t="shared" si="179"/>
        <v>21EPSS33</v>
      </c>
      <c r="R83" s="31" t="str">
        <f t="shared" si="180"/>
        <v>21ESS207</v>
      </c>
      <c r="S83" s="31" t="str">
        <f t="shared" si="181"/>
        <v>21EPSI04</v>
      </c>
      <c r="T83" s="31" t="str">
        <f t="shared" si="182"/>
        <v>21EPSS44</v>
      </c>
      <c r="U83" s="31" t="str">
        <f t="shared" si="188"/>
        <v>21CCF023</v>
      </c>
      <c r="V83" s="844" t="str">
        <f t="shared" si="189"/>
        <v>21CCF102</v>
      </c>
      <c r="W83" s="606" t="s">
        <v>301</v>
      </c>
      <c r="X83" s="627" t="s">
        <v>521</v>
      </c>
      <c r="Y83" s="38">
        <v>21</v>
      </c>
      <c r="Z83" s="685">
        <f t="shared" si="195"/>
        <v>2789</v>
      </c>
      <c r="AA83" s="686">
        <f t="shared" si="196"/>
        <v>0</v>
      </c>
      <c r="AB83" s="686">
        <f t="shared" si="197"/>
        <v>0</v>
      </c>
      <c r="AC83" s="686">
        <f t="shared" si="198"/>
        <v>160</v>
      </c>
      <c r="AD83" s="424">
        <f t="shared" si="199"/>
        <v>0</v>
      </c>
      <c r="AE83" s="686">
        <f t="shared" si="200"/>
        <v>0</v>
      </c>
      <c r="AF83" s="686">
        <f t="shared" si="201"/>
        <v>0</v>
      </c>
      <c r="AG83" s="686">
        <f t="shared" si="202"/>
        <v>0</v>
      </c>
      <c r="AH83" s="686">
        <f t="shared" si="203"/>
        <v>0</v>
      </c>
      <c r="AI83" s="686">
        <f t="shared" si="204"/>
        <v>0</v>
      </c>
      <c r="AJ83" s="686">
        <f t="shared" si="205"/>
        <v>0</v>
      </c>
      <c r="AK83" s="686">
        <f t="shared" si="206"/>
        <v>0</v>
      </c>
      <c r="AL83" s="424">
        <f t="shared" si="207"/>
        <v>0</v>
      </c>
      <c r="AM83" s="686">
        <f t="shared" si="208"/>
        <v>0</v>
      </c>
      <c r="AN83" s="686">
        <f t="shared" si="209"/>
        <v>0</v>
      </c>
      <c r="AO83" s="686">
        <f t="shared" si="210"/>
        <v>0</v>
      </c>
      <c r="AP83" s="686">
        <f t="shared" si="211"/>
        <v>0</v>
      </c>
      <c r="AQ83" s="686">
        <f t="shared" si="212"/>
        <v>0</v>
      </c>
      <c r="AR83" s="686">
        <f t="shared" si="213"/>
        <v>0</v>
      </c>
      <c r="AS83" s="686">
        <f t="shared" si="214"/>
        <v>0</v>
      </c>
      <c r="AT83" s="686">
        <f t="shared" si="215"/>
        <v>0</v>
      </c>
      <c r="AU83" s="690">
        <f t="shared" si="216"/>
        <v>2949</v>
      </c>
      <c r="AV83" s="31" t="str">
        <f t="shared" si="190"/>
        <v>172EPSS16</v>
      </c>
      <c r="AW83" s="799" t="s">
        <v>683</v>
      </c>
      <c r="AX83" s="799">
        <v>172</v>
      </c>
      <c r="AY83" s="799" t="s">
        <v>543</v>
      </c>
      <c r="AZ83" s="800">
        <v>2782</v>
      </c>
    </row>
    <row r="84" spans="2:52">
      <c r="B84" s="31" t="str">
        <f t="shared" si="183"/>
        <v>55EPSS40</v>
      </c>
      <c r="C84" s="31" t="str">
        <f t="shared" si="184"/>
        <v>55ESS024</v>
      </c>
      <c r="D84" s="31" t="str">
        <f t="shared" si="185"/>
        <v>55EPSS10</v>
      </c>
      <c r="E84" s="31" t="str">
        <f t="shared" si="186"/>
        <v>55EPSS37</v>
      </c>
      <c r="F84" s="31" t="str">
        <f t="shared" si="187"/>
        <v>55EPSS41</v>
      </c>
      <c r="G84" s="31" t="str">
        <f t="shared" si="169"/>
        <v>55EPSS16</v>
      </c>
      <c r="H84" s="31" t="str">
        <f t="shared" si="170"/>
        <v>55EPSS02</v>
      </c>
      <c r="I84" s="31" t="str">
        <f t="shared" si="171"/>
        <v>55ESS091</v>
      </c>
      <c r="J84" s="31" t="str">
        <f t="shared" si="172"/>
        <v>55EPSI03</v>
      </c>
      <c r="K84" s="31" t="str">
        <f t="shared" si="173"/>
        <v>55EPSS05</v>
      </c>
      <c r="L84" s="31" t="str">
        <f t="shared" si="174"/>
        <v>55EPSS08</v>
      </c>
      <c r="M84" s="31" t="str">
        <f t="shared" si="175"/>
        <v>55EPSS18</v>
      </c>
      <c r="N84" s="31" t="str">
        <f t="shared" si="176"/>
        <v>55EPSS42</v>
      </c>
      <c r="O84" s="31" t="str">
        <f t="shared" si="177"/>
        <v>55CCF055</v>
      </c>
      <c r="P84" s="31" t="str">
        <f t="shared" si="178"/>
        <v>55ESS062</v>
      </c>
      <c r="Q84" s="31" t="str">
        <f t="shared" si="179"/>
        <v>55EPSS33</v>
      </c>
      <c r="R84" s="31" t="str">
        <f t="shared" si="180"/>
        <v>55ESS207</v>
      </c>
      <c r="S84" s="31" t="str">
        <f t="shared" si="181"/>
        <v>55EPSI04</v>
      </c>
      <c r="T84" s="31" t="str">
        <f t="shared" si="182"/>
        <v>55EPSS44</v>
      </c>
      <c r="U84" s="31" t="str">
        <f t="shared" si="188"/>
        <v>55CCF023</v>
      </c>
      <c r="V84" s="844" t="str">
        <f t="shared" si="189"/>
        <v>55CCF102</v>
      </c>
      <c r="W84" s="606" t="s">
        <v>321</v>
      </c>
      <c r="X84" s="627" t="s">
        <v>521</v>
      </c>
      <c r="Y84" s="38">
        <v>55</v>
      </c>
      <c r="Z84" s="685">
        <f t="shared" si="195"/>
        <v>6408</v>
      </c>
      <c r="AA84" s="686">
        <f t="shared" si="196"/>
        <v>0</v>
      </c>
      <c r="AB84" s="686">
        <f t="shared" si="197"/>
        <v>0</v>
      </c>
      <c r="AC84" s="686">
        <f t="shared" si="198"/>
        <v>67</v>
      </c>
      <c r="AD84" s="424">
        <f t="shared" si="199"/>
        <v>0</v>
      </c>
      <c r="AE84" s="686">
        <f t="shared" si="200"/>
        <v>0</v>
      </c>
      <c r="AF84" s="686">
        <f t="shared" si="201"/>
        <v>0</v>
      </c>
      <c r="AG84" s="686">
        <f t="shared" si="202"/>
        <v>0</v>
      </c>
      <c r="AH84" s="686">
        <f t="shared" si="203"/>
        <v>0</v>
      </c>
      <c r="AI84" s="686">
        <f t="shared" si="204"/>
        <v>0</v>
      </c>
      <c r="AJ84" s="686">
        <f t="shared" si="205"/>
        <v>0</v>
      </c>
      <c r="AK84" s="686">
        <f t="shared" si="206"/>
        <v>0</v>
      </c>
      <c r="AL84" s="424">
        <f t="shared" si="207"/>
        <v>0</v>
      </c>
      <c r="AM84" s="686">
        <f t="shared" si="208"/>
        <v>0</v>
      </c>
      <c r="AN84" s="686">
        <f t="shared" si="209"/>
        <v>0</v>
      </c>
      <c r="AO84" s="686">
        <f t="shared" si="210"/>
        <v>0</v>
      </c>
      <c r="AP84" s="686">
        <f t="shared" si="211"/>
        <v>0</v>
      </c>
      <c r="AQ84" s="686">
        <f t="shared" si="212"/>
        <v>0</v>
      </c>
      <c r="AR84" s="686">
        <f t="shared" si="213"/>
        <v>0</v>
      </c>
      <c r="AS84" s="686">
        <f t="shared" si="214"/>
        <v>0</v>
      </c>
      <c r="AT84" s="686">
        <f t="shared" si="215"/>
        <v>0</v>
      </c>
      <c r="AU84" s="690">
        <f t="shared" si="216"/>
        <v>6475</v>
      </c>
      <c r="AV84" s="31" t="str">
        <f t="shared" si="190"/>
        <v>172EPSS37</v>
      </c>
      <c r="AW84" s="799" t="s">
        <v>683</v>
      </c>
      <c r="AX84" s="799">
        <v>172</v>
      </c>
      <c r="AY84" s="799" t="s">
        <v>537</v>
      </c>
      <c r="AZ84" s="800">
        <v>2698</v>
      </c>
    </row>
    <row r="85" spans="2:52">
      <c r="B85" s="31" t="str">
        <f t="shared" si="183"/>
        <v>148EPSS40</v>
      </c>
      <c r="C85" s="31" t="str">
        <f t="shared" si="184"/>
        <v>148ESS024</v>
      </c>
      <c r="D85" s="31" t="str">
        <f t="shared" si="185"/>
        <v>148EPSS10</v>
      </c>
      <c r="E85" s="31" t="str">
        <f t="shared" si="186"/>
        <v>148EPSS37</v>
      </c>
      <c r="F85" s="31" t="str">
        <f t="shared" si="187"/>
        <v>148EPSS41</v>
      </c>
      <c r="G85" s="31" t="str">
        <f t="shared" si="169"/>
        <v>148EPSS16</v>
      </c>
      <c r="H85" s="31" t="str">
        <f t="shared" si="170"/>
        <v>148EPSS02</v>
      </c>
      <c r="I85" s="31" t="str">
        <f t="shared" si="171"/>
        <v>148ESS091</v>
      </c>
      <c r="J85" s="31" t="str">
        <f t="shared" si="172"/>
        <v>148EPSI03</v>
      </c>
      <c r="K85" s="31" t="str">
        <f t="shared" si="173"/>
        <v>148EPSS05</v>
      </c>
      <c r="L85" s="31" t="str">
        <f t="shared" si="174"/>
        <v>148EPSS08</v>
      </c>
      <c r="M85" s="31" t="str">
        <f t="shared" si="175"/>
        <v>148EPSS18</v>
      </c>
      <c r="N85" s="31" t="str">
        <f t="shared" si="176"/>
        <v>148EPSS42</v>
      </c>
      <c r="O85" s="31" t="str">
        <f t="shared" si="177"/>
        <v>148CCF055</v>
      </c>
      <c r="P85" s="31" t="str">
        <f t="shared" si="178"/>
        <v>148ESS062</v>
      </c>
      <c r="Q85" s="31" t="str">
        <f t="shared" si="179"/>
        <v>148EPSS33</v>
      </c>
      <c r="R85" s="31" t="str">
        <f t="shared" si="180"/>
        <v>148ESS207</v>
      </c>
      <c r="S85" s="31" t="str">
        <f t="shared" si="181"/>
        <v>148EPSI04</v>
      </c>
      <c r="T85" s="31" t="str">
        <f t="shared" si="182"/>
        <v>148EPSS44</v>
      </c>
      <c r="U85" s="31" t="str">
        <f t="shared" si="188"/>
        <v>148CCF023</v>
      </c>
      <c r="V85" s="844" t="str">
        <f t="shared" si="189"/>
        <v>148CCF102</v>
      </c>
      <c r="W85" s="606" t="s">
        <v>370</v>
      </c>
      <c r="X85" s="627" t="s">
        <v>521</v>
      </c>
      <c r="Y85" s="38">
        <v>148</v>
      </c>
      <c r="Z85" s="685">
        <f t="shared" si="195"/>
        <v>10879</v>
      </c>
      <c r="AA85" s="686">
        <f t="shared" si="196"/>
        <v>0</v>
      </c>
      <c r="AB85" s="686">
        <f t="shared" si="197"/>
        <v>539</v>
      </c>
      <c r="AC85" s="686">
        <f t="shared" si="198"/>
        <v>1085</v>
      </c>
      <c r="AD85" s="424">
        <f t="shared" si="199"/>
        <v>0</v>
      </c>
      <c r="AE85" s="686">
        <f t="shared" si="200"/>
        <v>1186</v>
      </c>
      <c r="AF85" s="686">
        <f t="shared" si="201"/>
        <v>0</v>
      </c>
      <c r="AG85" s="686">
        <f t="shared" si="202"/>
        <v>2145</v>
      </c>
      <c r="AH85" s="686">
        <f t="shared" si="203"/>
        <v>0</v>
      </c>
      <c r="AI85" s="686">
        <f t="shared" si="204"/>
        <v>0</v>
      </c>
      <c r="AJ85" s="686">
        <f t="shared" si="205"/>
        <v>0</v>
      </c>
      <c r="AK85" s="686">
        <f t="shared" si="206"/>
        <v>0</v>
      </c>
      <c r="AL85" s="424">
        <f t="shared" si="207"/>
        <v>0</v>
      </c>
      <c r="AM85" s="686">
        <f t="shared" si="208"/>
        <v>0</v>
      </c>
      <c r="AN85" s="686">
        <f t="shared" si="209"/>
        <v>0</v>
      </c>
      <c r="AO85" s="686">
        <f t="shared" si="210"/>
        <v>0</v>
      </c>
      <c r="AP85" s="686">
        <f t="shared" si="211"/>
        <v>0</v>
      </c>
      <c r="AQ85" s="686">
        <f t="shared" si="212"/>
        <v>0</v>
      </c>
      <c r="AR85" s="686">
        <f t="shared" si="213"/>
        <v>0</v>
      </c>
      <c r="AS85" s="686">
        <f t="shared" si="214"/>
        <v>0</v>
      </c>
      <c r="AT85" s="686">
        <f t="shared" si="215"/>
        <v>0</v>
      </c>
      <c r="AU85" s="690">
        <f t="shared" si="216"/>
        <v>15834</v>
      </c>
      <c r="AV85" s="31" t="str">
        <f t="shared" si="190"/>
        <v>172EPSS40</v>
      </c>
      <c r="AW85" s="799" t="s">
        <v>683</v>
      </c>
      <c r="AX85" s="799">
        <v>172</v>
      </c>
      <c r="AY85" s="799" t="s">
        <v>531</v>
      </c>
      <c r="AZ85" s="800">
        <v>24891</v>
      </c>
    </row>
    <row r="86" spans="2:52">
      <c r="B86" s="31" t="str">
        <f t="shared" si="183"/>
        <v>197EPSS40</v>
      </c>
      <c r="C86" s="31" t="str">
        <f t="shared" si="184"/>
        <v>197ESS024</v>
      </c>
      <c r="D86" s="31" t="str">
        <f t="shared" si="185"/>
        <v>197EPSS10</v>
      </c>
      <c r="E86" s="31" t="str">
        <f t="shared" si="186"/>
        <v>197EPSS37</v>
      </c>
      <c r="F86" s="31" t="str">
        <f t="shared" si="187"/>
        <v>197EPSS41</v>
      </c>
      <c r="G86" s="31" t="str">
        <f t="shared" si="169"/>
        <v>197EPSS16</v>
      </c>
      <c r="H86" s="31" t="str">
        <f t="shared" si="170"/>
        <v>197EPSS02</v>
      </c>
      <c r="I86" s="31" t="str">
        <f t="shared" si="171"/>
        <v>197ESS091</v>
      </c>
      <c r="J86" s="31" t="str">
        <f t="shared" si="172"/>
        <v>197EPSI03</v>
      </c>
      <c r="K86" s="31" t="str">
        <f t="shared" si="173"/>
        <v>197EPSS05</v>
      </c>
      <c r="L86" s="31" t="str">
        <f t="shared" si="174"/>
        <v>197EPSS08</v>
      </c>
      <c r="M86" s="31" t="str">
        <f t="shared" si="175"/>
        <v>197EPSS18</v>
      </c>
      <c r="N86" s="31" t="str">
        <f t="shared" si="176"/>
        <v>197EPSS42</v>
      </c>
      <c r="O86" s="31" t="str">
        <f t="shared" si="177"/>
        <v>197CCF055</v>
      </c>
      <c r="P86" s="31" t="str">
        <f t="shared" si="178"/>
        <v>197ESS062</v>
      </c>
      <c r="Q86" s="31" t="str">
        <f t="shared" si="179"/>
        <v>197EPSS33</v>
      </c>
      <c r="R86" s="31" t="str">
        <f t="shared" si="180"/>
        <v>197ESS207</v>
      </c>
      <c r="S86" s="31" t="str">
        <f t="shared" si="181"/>
        <v>197EPSI04</v>
      </c>
      <c r="T86" s="31" t="str">
        <f t="shared" si="182"/>
        <v>197EPSS44</v>
      </c>
      <c r="U86" s="31" t="str">
        <f t="shared" si="188"/>
        <v>197CCF023</v>
      </c>
      <c r="V86" s="844" t="str">
        <f t="shared" si="189"/>
        <v>197CCF102</v>
      </c>
      <c r="W86" s="606" t="s">
        <v>360</v>
      </c>
      <c r="X86" s="627" t="s">
        <v>521</v>
      </c>
      <c r="Y86" s="38">
        <v>197</v>
      </c>
      <c r="Z86" s="685">
        <f t="shared" si="195"/>
        <v>8485</v>
      </c>
      <c r="AA86" s="686">
        <f t="shared" si="196"/>
        <v>0</v>
      </c>
      <c r="AB86" s="686">
        <f t="shared" si="197"/>
        <v>0</v>
      </c>
      <c r="AC86" s="686">
        <f t="shared" si="198"/>
        <v>695</v>
      </c>
      <c r="AD86" s="424">
        <f t="shared" si="199"/>
        <v>0</v>
      </c>
      <c r="AE86" s="686">
        <f t="shared" si="200"/>
        <v>1</v>
      </c>
      <c r="AF86" s="686">
        <f t="shared" si="201"/>
        <v>0</v>
      </c>
      <c r="AG86" s="686">
        <f t="shared" si="202"/>
        <v>1917</v>
      </c>
      <c r="AH86" s="686">
        <f t="shared" si="203"/>
        <v>0</v>
      </c>
      <c r="AI86" s="686">
        <f t="shared" si="204"/>
        <v>0</v>
      </c>
      <c r="AJ86" s="686">
        <f t="shared" si="205"/>
        <v>0</v>
      </c>
      <c r="AK86" s="686">
        <f t="shared" si="206"/>
        <v>0</v>
      </c>
      <c r="AL86" s="424">
        <f t="shared" si="207"/>
        <v>0</v>
      </c>
      <c r="AM86" s="686">
        <f t="shared" si="208"/>
        <v>0</v>
      </c>
      <c r="AN86" s="686">
        <f t="shared" si="209"/>
        <v>0</v>
      </c>
      <c r="AO86" s="686">
        <f t="shared" si="210"/>
        <v>0</v>
      </c>
      <c r="AP86" s="686">
        <f t="shared" si="211"/>
        <v>0</v>
      </c>
      <c r="AQ86" s="686">
        <f t="shared" si="212"/>
        <v>0</v>
      </c>
      <c r="AR86" s="686">
        <f t="shared" si="213"/>
        <v>0</v>
      </c>
      <c r="AS86" s="686">
        <f t="shared" si="214"/>
        <v>0</v>
      </c>
      <c r="AT86" s="686">
        <f t="shared" si="215"/>
        <v>0</v>
      </c>
      <c r="AU86" s="690">
        <f t="shared" si="216"/>
        <v>11098</v>
      </c>
      <c r="AV86" s="31" t="str">
        <f t="shared" si="190"/>
        <v>172EPSS41</v>
      </c>
      <c r="AW86" s="799" t="s">
        <v>683</v>
      </c>
      <c r="AX86" s="799">
        <v>172</v>
      </c>
      <c r="AY86" s="799" t="s">
        <v>623</v>
      </c>
      <c r="AZ86" s="800">
        <v>1033</v>
      </c>
    </row>
    <row r="87" spans="2:52">
      <c r="B87" s="31" t="str">
        <f t="shared" si="183"/>
        <v>206EPSS40</v>
      </c>
      <c r="C87" s="31" t="str">
        <f t="shared" si="184"/>
        <v>206ESS024</v>
      </c>
      <c r="D87" s="31" t="str">
        <f t="shared" si="185"/>
        <v>206EPSS10</v>
      </c>
      <c r="E87" s="31" t="str">
        <f t="shared" si="186"/>
        <v>206EPSS37</v>
      </c>
      <c r="F87" s="31" t="str">
        <f t="shared" si="187"/>
        <v>206EPSS41</v>
      </c>
      <c r="G87" s="31" t="str">
        <f t="shared" si="169"/>
        <v>206EPSS16</v>
      </c>
      <c r="H87" s="31" t="str">
        <f t="shared" si="170"/>
        <v>206EPSS02</v>
      </c>
      <c r="I87" s="31" t="str">
        <f t="shared" si="171"/>
        <v>206ESS091</v>
      </c>
      <c r="J87" s="31" t="str">
        <f t="shared" si="172"/>
        <v>206EPSI03</v>
      </c>
      <c r="K87" s="31" t="str">
        <f t="shared" si="173"/>
        <v>206EPSS05</v>
      </c>
      <c r="L87" s="31" t="str">
        <f t="shared" si="174"/>
        <v>206EPSS08</v>
      </c>
      <c r="M87" s="31" t="str">
        <f t="shared" si="175"/>
        <v>206EPSS18</v>
      </c>
      <c r="N87" s="31" t="str">
        <f t="shared" si="176"/>
        <v>206EPSS42</v>
      </c>
      <c r="O87" s="31" t="str">
        <f t="shared" si="177"/>
        <v>206CCF055</v>
      </c>
      <c r="P87" s="31" t="str">
        <f t="shared" si="178"/>
        <v>206ESS062</v>
      </c>
      <c r="Q87" s="31" t="str">
        <f t="shared" si="179"/>
        <v>206EPSS33</v>
      </c>
      <c r="R87" s="31" t="str">
        <f t="shared" si="180"/>
        <v>206ESS207</v>
      </c>
      <c r="S87" s="31" t="str">
        <f t="shared" si="181"/>
        <v>206EPSI04</v>
      </c>
      <c r="T87" s="31" t="str">
        <f t="shared" si="182"/>
        <v>206EPSS44</v>
      </c>
      <c r="U87" s="31" t="str">
        <f t="shared" si="188"/>
        <v>206CCF023</v>
      </c>
      <c r="V87" s="844" t="str">
        <f t="shared" si="189"/>
        <v>206CCF102</v>
      </c>
      <c r="W87" s="606" t="s">
        <v>362</v>
      </c>
      <c r="X87" s="627" t="s">
        <v>521</v>
      </c>
      <c r="Y87" s="38">
        <v>206</v>
      </c>
      <c r="Z87" s="685">
        <f t="shared" si="195"/>
        <v>2165</v>
      </c>
      <c r="AA87" s="686">
        <f t="shared" si="196"/>
        <v>0</v>
      </c>
      <c r="AB87" s="686">
        <f t="shared" si="197"/>
        <v>0</v>
      </c>
      <c r="AC87" s="686">
        <f t="shared" si="198"/>
        <v>121</v>
      </c>
      <c r="AD87" s="424">
        <f t="shared" si="199"/>
        <v>0</v>
      </c>
      <c r="AE87" s="686">
        <f t="shared" si="200"/>
        <v>0</v>
      </c>
      <c r="AF87" s="686">
        <f t="shared" si="201"/>
        <v>0</v>
      </c>
      <c r="AG87" s="686">
        <f t="shared" si="202"/>
        <v>519</v>
      </c>
      <c r="AH87" s="686">
        <f t="shared" si="203"/>
        <v>0</v>
      </c>
      <c r="AI87" s="686">
        <f t="shared" si="204"/>
        <v>0</v>
      </c>
      <c r="AJ87" s="686">
        <f t="shared" si="205"/>
        <v>0</v>
      </c>
      <c r="AK87" s="686">
        <f t="shared" si="206"/>
        <v>0</v>
      </c>
      <c r="AL87" s="424">
        <f t="shared" si="207"/>
        <v>0</v>
      </c>
      <c r="AM87" s="686">
        <f t="shared" si="208"/>
        <v>0</v>
      </c>
      <c r="AN87" s="686">
        <f t="shared" si="209"/>
        <v>0</v>
      </c>
      <c r="AO87" s="686">
        <f t="shared" si="210"/>
        <v>0</v>
      </c>
      <c r="AP87" s="686">
        <f t="shared" si="211"/>
        <v>0</v>
      </c>
      <c r="AQ87" s="686">
        <f t="shared" si="212"/>
        <v>0</v>
      </c>
      <c r="AR87" s="686">
        <f t="shared" si="213"/>
        <v>0</v>
      </c>
      <c r="AS87" s="686">
        <f t="shared" si="214"/>
        <v>0</v>
      </c>
      <c r="AT87" s="686">
        <f t="shared" si="215"/>
        <v>0</v>
      </c>
      <c r="AU87" s="690">
        <f t="shared" si="216"/>
        <v>2805</v>
      </c>
      <c r="AV87" s="31" t="str">
        <f t="shared" si="190"/>
        <v>172ESS024</v>
      </c>
      <c r="AW87" s="799" t="s">
        <v>683</v>
      </c>
      <c r="AX87" s="799">
        <v>172</v>
      </c>
      <c r="AY87" s="799" t="s">
        <v>534</v>
      </c>
      <c r="AZ87" s="800">
        <v>856</v>
      </c>
    </row>
    <row r="88" spans="2:52">
      <c r="B88" s="31" t="str">
        <f t="shared" si="183"/>
        <v>313EPSS40</v>
      </c>
      <c r="C88" s="31" t="str">
        <f t="shared" si="184"/>
        <v>313ESS024</v>
      </c>
      <c r="D88" s="31" t="str">
        <f t="shared" si="185"/>
        <v>313EPSS10</v>
      </c>
      <c r="E88" s="31" t="str">
        <f t="shared" si="186"/>
        <v>313EPSS37</v>
      </c>
      <c r="F88" s="31" t="str">
        <f t="shared" si="187"/>
        <v>313EPSS41</v>
      </c>
      <c r="G88" s="31" t="str">
        <f t="shared" si="169"/>
        <v>313EPSS16</v>
      </c>
      <c r="H88" s="31" t="str">
        <f t="shared" si="170"/>
        <v>313EPSS02</v>
      </c>
      <c r="I88" s="31" t="str">
        <f t="shared" si="171"/>
        <v>313ESS091</v>
      </c>
      <c r="J88" s="31" t="str">
        <f t="shared" si="172"/>
        <v>313EPSI03</v>
      </c>
      <c r="K88" s="31" t="str">
        <f t="shared" si="173"/>
        <v>313EPSS05</v>
      </c>
      <c r="L88" s="31" t="str">
        <f t="shared" si="174"/>
        <v>313EPSS08</v>
      </c>
      <c r="M88" s="31" t="str">
        <f t="shared" si="175"/>
        <v>313EPSS18</v>
      </c>
      <c r="N88" s="31" t="str">
        <f t="shared" si="176"/>
        <v>313EPSS42</v>
      </c>
      <c r="O88" s="31" t="str">
        <f t="shared" si="177"/>
        <v>313CCF055</v>
      </c>
      <c r="P88" s="31" t="str">
        <f t="shared" si="178"/>
        <v>313ESS062</v>
      </c>
      <c r="Q88" s="31" t="str">
        <f t="shared" si="179"/>
        <v>313EPSS33</v>
      </c>
      <c r="R88" s="31" t="str">
        <f t="shared" si="180"/>
        <v>313ESS207</v>
      </c>
      <c r="S88" s="31" t="str">
        <f t="shared" si="181"/>
        <v>313EPSI04</v>
      </c>
      <c r="T88" s="31" t="str">
        <f t="shared" si="182"/>
        <v>313EPSS44</v>
      </c>
      <c r="U88" s="31" t="str">
        <f t="shared" si="188"/>
        <v>313CCF023</v>
      </c>
      <c r="V88" s="844" t="str">
        <f t="shared" si="189"/>
        <v>313CCF102</v>
      </c>
      <c r="W88" s="606" t="s">
        <v>383</v>
      </c>
      <c r="X88" s="627" t="s">
        <v>521</v>
      </c>
      <c r="Y88" s="38">
        <v>313</v>
      </c>
      <c r="Z88" s="685">
        <f t="shared" si="195"/>
        <v>4520</v>
      </c>
      <c r="AA88" s="686">
        <f t="shared" si="196"/>
        <v>0</v>
      </c>
      <c r="AB88" s="686">
        <f t="shared" si="197"/>
        <v>0</v>
      </c>
      <c r="AC88" s="686">
        <f t="shared" si="198"/>
        <v>340</v>
      </c>
      <c r="AD88" s="424">
        <f t="shared" si="199"/>
        <v>0</v>
      </c>
      <c r="AE88" s="686">
        <f t="shared" si="200"/>
        <v>0</v>
      </c>
      <c r="AF88" s="686">
        <f t="shared" si="201"/>
        <v>0</v>
      </c>
      <c r="AG88" s="686">
        <f t="shared" si="202"/>
        <v>1956</v>
      </c>
      <c r="AH88" s="686">
        <f t="shared" si="203"/>
        <v>0</v>
      </c>
      <c r="AI88" s="686">
        <f t="shared" si="204"/>
        <v>1</v>
      </c>
      <c r="AJ88" s="686">
        <f t="shared" si="205"/>
        <v>0</v>
      </c>
      <c r="AK88" s="686">
        <f t="shared" si="206"/>
        <v>0</v>
      </c>
      <c r="AL88" s="424">
        <f t="shared" si="207"/>
        <v>0</v>
      </c>
      <c r="AM88" s="686">
        <f t="shared" si="208"/>
        <v>0</v>
      </c>
      <c r="AN88" s="686">
        <f t="shared" si="209"/>
        <v>0</v>
      </c>
      <c r="AO88" s="686">
        <f t="shared" si="210"/>
        <v>0</v>
      </c>
      <c r="AP88" s="686">
        <f t="shared" si="211"/>
        <v>0</v>
      </c>
      <c r="AQ88" s="686">
        <f t="shared" si="212"/>
        <v>0</v>
      </c>
      <c r="AR88" s="686">
        <f t="shared" si="213"/>
        <v>0</v>
      </c>
      <c r="AS88" s="686">
        <f t="shared" si="214"/>
        <v>0</v>
      </c>
      <c r="AT88" s="686">
        <f t="shared" si="215"/>
        <v>0</v>
      </c>
      <c r="AU88" s="690">
        <f t="shared" si="216"/>
        <v>6817</v>
      </c>
      <c r="AV88" s="31" t="str">
        <f t="shared" si="190"/>
        <v>475EPSI03</v>
      </c>
      <c r="AW88" s="799" t="s">
        <v>683</v>
      </c>
      <c r="AX88" s="799">
        <v>475</v>
      </c>
      <c r="AY88" s="799" t="s">
        <v>552</v>
      </c>
      <c r="AZ88" s="800">
        <v>2262</v>
      </c>
    </row>
    <row r="89" spans="2:52">
      <c r="B89" s="31" t="str">
        <f t="shared" si="183"/>
        <v>318EPSS40</v>
      </c>
      <c r="C89" s="31" t="str">
        <f t="shared" si="184"/>
        <v>318ESS024</v>
      </c>
      <c r="D89" s="31" t="str">
        <f t="shared" si="185"/>
        <v>318EPSS10</v>
      </c>
      <c r="E89" s="31" t="str">
        <f t="shared" si="186"/>
        <v>318EPSS37</v>
      </c>
      <c r="F89" s="31" t="str">
        <f t="shared" si="187"/>
        <v>318EPSS41</v>
      </c>
      <c r="G89" s="31" t="str">
        <f t="shared" si="169"/>
        <v>318EPSS16</v>
      </c>
      <c r="H89" s="31" t="str">
        <f t="shared" si="170"/>
        <v>318EPSS02</v>
      </c>
      <c r="I89" s="31" t="str">
        <f t="shared" si="171"/>
        <v>318ESS091</v>
      </c>
      <c r="J89" s="31" t="str">
        <f t="shared" si="172"/>
        <v>318EPSI03</v>
      </c>
      <c r="K89" s="31" t="str">
        <f t="shared" si="173"/>
        <v>318EPSS05</v>
      </c>
      <c r="L89" s="31" t="str">
        <f t="shared" si="174"/>
        <v>318EPSS08</v>
      </c>
      <c r="M89" s="31" t="str">
        <f t="shared" si="175"/>
        <v>318EPSS18</v>
      </c>
      <c r="N89" s="31" t="str">
        <f t="shared" si="176"/>
        <v>318EPSS42</v>
      </c>
      <c r="O89" s="31" t="str">
        <f t="shared" si="177"/>
        <v>318CCF055</v>
      </c>
      <c r="P89" s="31" t="str">
        <f t="shared" si="178"/>
        <v>318ESS062</v>
      </c>
      <c r="Q89" s="31" t="str">
        <f t="shared" si="179"/>
        <v>318EPSS33</v>
      </c>
      <c r="R89" s="31" t="str">
        <f t="shared" si="180"/>
        <v>318ESS207</v>
      </c>
      <c r="S89" s="31" t="str">
        <f t="shared" si="181"/>
        <v>318EPSI04</v>
      </c>
      <c r="T89" s="31" t="str">
        <f t="shared" si="182"/>
        <v>318EPSS44</v>
      </c>
      <c r="U89" s="31" t="str">
        <f t="shared" si="188"/>
        <v>318CCF023</v>
      </c>
      <c r="V89" s="844" t="str">
        <f t="shared" si="189"/>
        <v>318CCF102</v>
      </c>
      <c r="W89" s="606" t="s">
        <v>387</v>
      </c>
      <c r="X89" s="627" t="s">
        <v>521</v>
      </c>
      <c r="Y89" s="38">
        <v>318</v>
      </c>
      <c r="Z89" s="685">
        <f t="shared" si="195"/>
        <v>9557</v>
      </c>
      <c r="AA89" s="686">
        <f t="shared" si="196"/>
        <v>0</v>
      </c>
      <c r="AB89" s="686">
        <f t="shared" si="197"/>
        <v>737</v>
      </c>
      <c r="AC89" s="686">
        <f t="shared" si="198"/>
        <v>590</v>
      </c>
      <c r="AD89" s="424">
        <f t="shared" si="199"/>
        <v>0</v>
      </c>
      <c r="AE89" s="686">
        <f t="shared" si="200"/>
        <v>793</v>
      </c>
      <c r="AF89" s="686">
        <f t="shared" si="201"/>
        <v>193</v>
      </c>
      <c r="AG89" s="686">
        <f t="shared" si="202"/>
        <v>0</v>
      </c>
      <c r="AH89" s="686">
        <f t="shared" si="203"/>
        <v>0</v>
      </c>
      <c r="AI89" s="686">
        <f t="shared" si="204"/>
        <v>0</v>
      </c>
      <c r="AJ89" s="686">
        <f t="shared" si="205"/>
        <v>0</v>
      </c>
      <c r="AK89" s="686">
        <f t="shared" si="206"/>
        <v>0</v>
      </c>
      <c r="AL89" s="424">
        <f t="shared" si="207"/>
        <v>0</v>
      </c>
      <c r="AM89" s="686">
        <f t="shared" si="208"/>
        <v>0</v>
      </c>
      <c r="AN89" s="686">
        <f t="shared" si="209"/>
        <v>0</v>
      </c>
      <c r="AO89" s="686">
        <f t="shared" si="210"/>
        <v>0</v>
      </c>
      <c r="AP89" s="686">
        <f t="shared" si="211"/>
        <v>0</v>
      </c>
      <c r="AQ89" s="686">
        <f t="shared" si="212"/>
        <v>0</v>
      </c>
      <c r="AR89" s="686">
        <f t="shared" si="213"/>
        <v>0</v>
      </c>
      <c r="AS89" s="686">
        <f t="shared" si="214"/>
        <v>0</v>
      </c>
      <c r="AT89" s="686">
        <f t="shared" si="215"/>
        <v>0</v>
      </c>
      <c r="AU89" s="690">
        <f t="shared" si="216"/>
        <v>11870</v>
      </c>
      <c r="AV89" s="31" t="str">
        <f t="shared" si="190"/>
        <v>475EPSS37</v>
      </c>
      <c r="AW89" s="799" t="s">
        <v>683</v>
      </c>
      <c r="AX89" s="799">
        <v>475</v>
      </c>
      <c r="AY89" s="799" t="s">
        <v>537</v>
      </c>
      <c r="AZ89" s="800">
        <v>97</v>
      </c>
    </row>
    <row r="90" spans="2:52">
      <c r="B90" s="31" t="str">
        <f t="shared" si="183"/>
        <v>321EPSS40</v>
      </c>
      <c r="C90" s="31" t="str">
        <f t="shared" si="184"/>
        <v>321ESS024</v>
      </c>
      <c r="D90" s="31" t="str">
        <f t="shared" si="185"/>
        <v>321EPSS10</v>
      </c>
      <c r="E90" s="31" t="str">
        <f t="shared" si="186"/>
        <v>321EPSS37</v>
      </c>
      <c r="F90" s="31" t="str">
        <f t="shared" si="187"/>
        <v>321EPSS41</v>
      </c>
      <c r="G90" s="31" t="str">
        <f t="shared" si="169"/>
        <v>321EPSS16</v>
      </c>
      <c r="H90" s="31" t="str">
        <f t="shared" si="170"/>
        <v>321EPSS02</v>
      </c>
      <c r="I90" s="31" t="str">
        <f t="shared" si="171"/>
        <v>321ESS091</v>
      </c>
      <c r="J90" s="31" t="str">
        <f t="shared" si="172"/>
        <v>321EPSI03</v>
      </c>
      <c r="K90" s="31" t="str">
        <f t="shared" si="173"/>
        <v>321EPSS05</v>
      </c>
      <c r="L90" s="31" t="str">
        <f t="shared" si="174"/>
        <v>321EPSS08</v>
      </c>
      <c r="M90" s="31" t="str">
        <f t="shared" si="175"/>
        <v>321EPSS18</v>
      </c>
      <c r="N90" s="31" t="str">
        <f t="shared" si="176"/>
        <v>321EPSS42</v>
      </c>
      <c r="O90" s="31" t="str">
        <f t="shared" si="177"/>
        <v>321CCF055</v>
      </c>
      <c r="P90" s="31" t="str">
        <f t="shared" si="178"/>
        <v>321ESS062</v>
      </c>
      <c r="Q90" s="31" t="str">
        <f t="shared" si="179"/>
        <v>321EPSS33</v>
      </c>
      <c r="R90" s="31" t="str">
        <f t="shared" si="180"/>
        <v>321ESS207</v>
      </c>
      <c r="S90" s="31" t="str">
        <f t="shared" si="181"/>
        <v>321EPSI04</v>
      </c>
      <c r="T90" s="31" t="str">
        <f t="shared" si="182"/>
        <v>321EPSS44</v>
      </c>
      <c r="U90" s="31" t="str">
        <f t="shared" si="188"/>
        <v>321CCF023</v>
      </c>
      <c r="V90" s="844" t="str">
        <f t="shared" si="189"/>
        <v>321CCF102</v>
      </c>
      <c r="W90" s="606" t="s">
        <v>389</v>
      </c>
      <c r="X90" s="627" t="s">
        <v>521</v>
      </c>
      <c r="Y90" s="38">
        <v>321</v>
      </c>
      <c r="Z90" s="685">
        <f t="shared" si="195"/>
        <v>2722</v>
      </c>
      <c r="AA90" s="686">
        <f t="shared" si="196"/>
        <v>0</v>
      </c>
      <c r="AB90" s="686">
        <f t="shared" si="197"/>
        <v>0</v>
      </c>
      <c r="AC90" s="686">
        <f t="shared" si="198"/>
        <v>382</v>
      </c>
      <c r="AD90" s="424">
        <f t="shared" si="199"/>
        <v>0</v>
      </c>
      <c r="AE90" s="686">
        <f t="shared" si="200"/>
        <v>0</v>
      </c>
      <c r="AF90" s="686">
        <f t="shared" si="201"/>
        <v>0</v>
      </c>
      <c r="AG90" s="686">
        <f t="shared" si="202"/>
        <v>0</v>
      </c>
      <c r="AH90" s="686">
        <f t="shared" si="203"/>
        <v>0</v>
      </c>
      <c r="AI90" s="686">
        <f t="shared" si="204"/>
        <v>0</v>
      </c>
      <c r="AJ90" s="686">
        <f t="shared" si="205"/>
        <v>0</v>
      </c>
      <c r="AK90" s="686">
        <f t="shared" si="206"/>
        <v>0</v>
      </c>
      <c r="AL90" s="424">
        <f t="shared" si="207"/>
        <v>0</v>
      </c>
      <c r="AM90" s="686">
        <f t="shared" si="208"/>
        <v>0</v>
      </c>
      <c r="AN90" s="686">
        <f t="shared" si="209"/>
        <v>0</v>
      </c>
      <c r="AO90" s="686">
        <f t="shared" si="210"/>
        <v>0</v>
      </c>
      <c r="AP90" s="686">
        <f t="shared" si="211"/>
        <v>0</v>
      </c>
      <c r="AQ90" s="686">
        <f t="shared" si="212"/>
        <v>0</v>
      </c>
      <c r="AR90" s="686">
        <f t="shared" si="213"/>
        <v>0</v>
      </c>
      <c r="AS90" s="686">
        <f t="shared" si="214"/>
        <v>0</v>
      </c>
      <c r="AT90" s="686">
        <f t="shared" si="215"/>
        <v>0</v>
      </c>
      <c r="AU90" s="690">
        <f t="shared" si="216"/>
        <v>3104</v>
      </c>
      <c r="AV90" s="31" t="str">
        <f t="shared" si="190"/>
        <v>475EPSS40</v>
      </c>
      <c r="AW90" s="799" t="s">
        <v>683</v>
      </c>
      <c r="AX90" s="799">
        <v>475</v>
      </c>
      <c r="AY90" s="799" t="s">
        <v>531</v>
      </c>
      <c r="AZ90" s="800">
        <v>2285</v>
      </c>
    </row>
    <row r="91" spans="2:52">
      <c r="B91" s="31" t="str">
        <f t="shared" si="183"/>
        <v>376EPSS40</v>
      </c>
      <c r="C91" s="31" t="str">
        <f t="shared" si="184"/>
        <v>376ESS024</v>
      </c>
      <c r="D91" s="31" t="str">
        <f t="shared" si="185"/>
        <v>376EPSS10</v>
      </c>
      <c r="E91" s="31" t="str">
        <f t="shared" si="186"/>
        <v>376EPSS37</v>
      </c>
      <c r="F91" s="31" t="str">
        <f t="shared" si="187"/>
        <v>376EPSS41</v>
      </c>
      <c r="G91" s="31" t="str">
        <f t="shared" si="169"/>
        <v>376EPSS16</v>
      </c>
      <c r="H91" s="31" t="str">
        <f t="shared" si="170"/>
        <v>376EPSS02</v>
      </c>
      <c r="I91" s="31" t="str">
        <f t="shared" si="171"/>
        <v>376ESS091</v>
      </c>
      <c r="J91" s="31" t="str">
        <f t="shared" si="172"/>
        <v>376EPSI03</v>
      </c>
      <c r="K91" s="31" t="str">
        <f t="shared" si="173"/>
        <v>376EPSS05</v>
      </c>
      <c r="L91" s="31" t="str">
        <f t="shared" si="174"/>
        <v>376EPSS08</v>
      </c>
      <c r="M91" s="31" t="str">
        <f t="shared" si="175"/>
        <v>376EPSS18</v>
      </c>
      <c r="N91" s="31" t="str">
        <f t="shared" si="176"/>
        <v>376EPSS42</v>
      </c>
      <c r="O91" s="31" t="str">
        <f t="shared" si="177"/>
        <v>376CCF055</v>
      </c>
      <c r="P91" s="31" t="str">
        <f t="shared" si="178"/>
        <v>376ESS062</v>
      </c>
      <c r="Q91" s="31" t="str">
        <f t="shared" si="179"/>
        <v>376EPSS33</v>
      </c>
      <c r="R91" s="31" t="str">
        <f t="shared" si="180"/>
        <v>376ESS207</v>
      </c>
      <c r="S91" s="31" t="str">
        <f t="shared" si="181"/>
        <v>376EPSI04</v>
      </c>
      <c r="T91" s="31" t="str">
        <f t="shared" si="182"/>
        <v>376EPSS44</v>
      </c>
      <c r="U91" s="31" t="str">
        <f t="shared" si="188"/>
        <v>376CCF023</v>
      </c>
      <c r="V91" s="844" t="str">
        <f t="shared" si="189"/>
        <v>376CCF102</v>
      </c>
      <c r="W91" s="606" t="s">
        <v>397</v>
      </c>
      <c r="X91" s="627" t="s">
        <v>521</v>
      </c>
      <c r="Y91" s="38">
        <v>376</v>
      </c>
      <c r="Z91" s="685">
        <f t="shared" si="195"/>
        <v>4928</v>
      </c>
      <c r="AA91" s="686">
        <f t="shared" si="196"/>
        <v>0</v>
      </c>
      <c r="AB91" s="686">
        <f t="shared" si="197"/>
        <v>1254</v>
      </c>
      <c r="AC91" s="686">
        <f t="shared" si="198"/>
        <v>653</v>
      </c>
      <c r="AD91" s="424">
        <f t="shared" si="199"/>
        <v>2</v>
      </c>
      <c r="AE91" s="686">
        <f t="shared" si="200"/>
        <v>1119</v>
      </c>
      <c r="AF91" s="686">
        <f t="shared" si="201"/>
        <v>135</v>
      </c>
      <c r="AG91" s="686">
        <f t="shared" si="202"/>
        <v>3828</v>
      </c>
      <c r="AH91" s="686">
        <f t="shared" si="203"/>
        <v>0</v>
      </c>
      <c r="AI91" s="686">
        <f t="shared" si="204"/>
        <v>0</v>
      </c>
      <c r="AJ91" s="686">
        <f t="shared" si="205"/>
        <v>0</v>
      </c>
      <c r="AK91" s="686">
        <f t="shared" si="206"/>
        <v>0</v>
      </c>
      <c r="AL91" s="424">
        <f t="shared" si="207"/>
        <v>0</v>
      </c>
      <c r="AM91" s="686">
        <f t="shared" si="208"/>
        <v>0</v>
      </c>
      <c r="AN91" s="686">
        <f t="shared" si="209"/>
        <v>0</v>
      </c>
      <c r="AO91" s="686">
        <f t="shared" si="210"/>
        <v>0</v>
      </c>
      <c r="AP91" s="686">
        <f t="shared" si="211"/>
        <v>0</v>
      </c>
      <c r="AQ91" s="686">
        <f t="shared" si="212"/>
        <v>0</v>
      </c>
      <c r="AR91" s="686">
        <f t="shared" si="213"/>
        <v>0</v>
      </c>
      <c r="AS91" s="686">
        <f t="shared" si="214"/>
        <v>0</v>
      </c>
      <c r="AT91" s="686">
        <f t="shared" si="215"/>
        <v>0</v>
      </c>
      <c r="AU91" s="690">
        <f t="shared" si="216"/>
        <v>11919</v>
      </c>
      <c r="AV91" s="31" t="str">
        <f t="shared" si="190"/>
        <v>475EPSS41</v>
      </c>
      <c r="AW91" s="799" t="s">
        <v>683</v>
      </c>
      <c r="AX91" s="799">
        <v>475</v>
      </c>
      <c r="AY91" s="799" t="s">
        <v>623</v>
      </c>
      <c r="AZ91" s="800">
        <v>6</v>
      </c>
    </row>
    <row r="92" spans="2:52">
      <c r="B92" s="31" t="str">
        <f t="shared" si="183"/>
        <v>400EPSS40</v>
      </c>
      <c r="C92" s="31" t="str">
        <f t="shared" si="184"/>
        <v>400ESS024</v>
      </c>
      <c r="D92" s="31" t="str">
        <f t="shared" si="185"/>
        <v>400EPSS10</v>
      </c>
      <c r="E92" s="31" t="str">
        <f t="shared" si="186"/>
        <v>400EPSS37</v>
      </c>
      <c r="F92" s="31" t="str">
        <f t="shared" si="187"/>
        <v>400EPSS41</v>
      </c>
      <c r="G92" s="31" t="str">
        <f t="shared" si="169"/>
        <v>400EPSS16</v>
      </c>
      <c r="H92" s="31" t="str">
        <f t="shared" si="170"/>
        <v>400EPSS02</v>
      </c>
      <c r="I92" s="31" t="str">
        <f t="shared" si="171"/>
        <v>400ESS091</v>
      </c>
      <c r="J92" s="31" t="str">
        <f t="shared" si="172"/>
        <v>400EPSI03</v>
      </c>
      <c r="K92" s="31" t="str">
        <f t="shared" si="173"/>
        <v>400EPSS05</v>
      </c>
      <c r="L92" s="31" t="str">
        <f t="shared" si="174"/>
        <v>400EPSS08</v>
      </c>
      <c r="M92" s="31" t="str">
        <f t="shared" si="175"/>
        <v>400EPSS18</v>
      </c>
      <c r="N92" s="31" t="str">
        <f t="shared" si="176"/>
        <v>400EPSS42</v>
      </c>
      <c r="O92" s="31" t="str">
        <f t="shared" si="177"/>
        <v>400CCF055</v>
      </c>
      <c r="P92" s="31" t="str">
        <f t="shared" si="178"/>
        <v>400ESS062</v>
      </c>
      <c r="Q92" s="31" t="str">
        <f t="shared" si="179"/>
        <v>400EPSS33</v>
      </c>
      <c r="R92" s="31" t="str">
        <f t="shared" si="180"/>
        <v>400ESS207</v>
      </c>
      <c r="S92" s="31" t="str">
        <f t="shared" si="181"/>
        <v>400EPSI04</v>
      </c>
      <c r="T92" s="31" t="str">
        <f t="shared" si="182"/>
        <v>400EPSS44</v>
      </c>
      <c r="U92" s="31" t="str">
        <f t="shared" si="188"/>
        <v>400CCF023</v>
      </c>
      <c r="V92" s="844" t="str">
        <f t="shared" si="189"/>
        <v>400CCF102</v>
      </c>
      <c r="W92" s="606" t="s">
        <v>402</v>
      </c>
      <c r="X92" s="627" t="s">
        <v>521</v>
      </c>
      <c r="Y92" s="38">
        <v>400</v>
      </c>
      <c r="Z92" s="685">
        <f t="shared" si="195"/>
        <v>7645</v>
      </c>
      <c r="AA92" s="686">
        <f t="shared" si="196"/>
        <v>0</v>
      </c>
      <c r="AB92" s="686">
        <f t="shared" si="197"/>
        <v>59</v>
      </c>
      <c r="AC92" s="686">
        <f t="shared" si="198"/>
        <v>317</v>
      </c>
      <c r="AD92" s="424">
        <f t="shared" si="199"/>
        <v>0</v>
      </c>
      <c r="AE92" s="686">
        <f t="shared" si="200"/>
        <v>909</v>
      </c>
      <c r="AF92" s="686">
        <f t="shared" si="201"/>
        <v>256</v>
      </c>
      <c r="AG92" s="686">
        <f t="shared" si="202"/>
        <v>0</v>
      </c>
      <c r="AH92" s="686">
        <f t="shared" si="203"/>
        <v>0</v>
      </c>
      <c r="AI92" s="686">
        <f t="shared" si="204"/>
        <v>0</v>
      </c>
      <c r="AJ92" s="686">
        <f t="shared" si="205"/>
        <v>0</v>
      </c>
      <c r="AK92" s="686">
        <f t="shared" si="206"/>
        <v>0</v>
      </c>
      <c r="AL92" s="424">
        <f t="shared" si="207"/>
        <v>0</v>
      </c>
      <c r="AM92" s="686">
        <f t="shared" si="208"/>
        <v>0</v>
      </c>
      <c r="AN92" s="686">
        <f t="shared" si="209"/>
        <v>0</v>
      </c>
      <c r="AO92" s="686">
        <f t="shared" si="210"/>
        <v>0</v>
      </c>
      <c r="AP92" s="686">
        <f t="shared" si="211"/>
        <v>0</v>
      </c>
      <c r="AQ92" s="686">
        <f t="shared" si="212"/>
        <v>0</v>
      </c>
      <c r="AR92" s="686">
        <f t="shared" si="213"/>
        <v>0</v>
      </c>
      <c r="AS92" s="686">
        <f t="shared" si="214"/>
        <v>0</v>
      </c>
      <c r="AT92" s="686">
        <f t="shared" si="215"/>
        <v>0</v>
      </c>
      <c r="AU92" s="690">
        <f t="shared" si="216"/>
        <v>9186</v>
      </c>
      <c r="AV92" s="31" t="str">
        <f t="shared" si="190"/>
        <v>480CCF102</v>
      </c>
      <c r="AW92" s="799" t="s">
        <v>683</v>
      </c>
      <c r="AX92" s="799">
        <v>480</v>
      </c>
      <c r="AY92" s="799" t="s">
        <v>569</v>
      </c>
      <c r="AZ92" s="800">
        <v>1</v>
      </c>
    </row>
    <row r="93" spans="2:52">
      <c r="B93" s="31" t="str">
        <f t="shared" si="183"/>
        <v>440EPSS40</v>
      </c>
      <c r="C93" s="31" t="str">
        <f t="shared" si="184"/>
        <v>440ESS024</v>
      </c>
      <c r="D93" s="31" t="str">
        <f t="shared" si="185"/>
        <v>440EPSS10</v>
      </c>
      <c r="E93" s="31" t="str">
        <f t="shared" si="186"/>
        <v>440EPSS37</v>
      </c>
      <c r="F93" s="31" t="str">
        <f t="shared" si="187"/>
        <v>440EPSS41</v>
      </c>
      <c r="G93" s="31" t="str">
        <f t="shared" si="169"/>
        <v>440EPSS16</v>
      </c>
      <c r="H93" s="31" t="str">
        <f t="shared" si="170"/>
        <v>440EPSS02</v>
      </c>
      <c r="I93" s="31" t="str">
        <f t="shared" si="171"/>
        <v>440ESS091</v>
      </c>
      <c r="J93" s="31" t="str">
        <f t="shared" si="172"/>
        <v>440EPSI03</v>
      </c>
      <c r="K93" s="31" t="str">
        <f t="shared" si="173"/>
        <v>440EPSS05</v>
      </c>
      <c r="L93" s="31" t="str">
        <f t="shared" si="174"/>
        <v>440EPSS08</v>
      </c>
      <c r="M93" s="31" t="str">
        <f t="shared" si="175"/>
        <v>440EPSS18</v>
      </c>
      <c r="N93" s="31" t="str">
        <f t="shared" si="176"/>
        <v>440EPSS42</v>
      </c>
      <c r="O93" s="31" t="str">
        <f t="shared" si="177"/>
        <v>440CCF055</v>
      </c>
      <c r="P93" s="31" t="str">
        <f t="shared" si="178"/>
        <v>440ESS062</v>
      </c>
      <c r="Q93" s="31" t="str">
        <f t="shared" si="179"/>
        <v>440EPSS33</v>
      </c>
      <c r="R93" s="31" t="str">
        <f t="shared" si="180"/>
        <v>440ESS207</v>
      </c>
      <c r="S93" s="31" t="str">
        <f t="shared" si="181"/>
        <v>440EPSI04</v>
      </c>
      <c r="T93" s="31" t="str">
        <f t="shared" si="182"/>
        <v>440EPSS44</v>
      </c>
      <c r="U93" s="31" t="str">
        <f t="shared" si="188"/>
        <v>440CCF023</v>
      </c>
      <c r="V93" s="844" t="str">
        <f t="shared" si="189"/>
        <v>440CCF102</v>
      </c>
      <c r="W93" s="606" t="s">
        <v>404</v>
      </c>
      <c r="X93" s="627" t="s">
        <v>521</v>
      </c>
      <c r="Y93" s="38">
        <v>440</v>
      </c>
      <c r="Z93" s="685">
        <f t="shared" si="195"/>
        <v>14601</v>
      </c>
      <c r="AA93" s="686">
        <f t="shared" si="196"/>
        <v>0</v>
      </c>
      <c r="AB93" s="686">
        <f t="shared" si="197"/>
        <v>774</v>
      </c>
      <c r="AC93" s="686">
        <f t="shared" si="198"/>
        <v>750</v>
      </c>
      <c r="AD93" s="424">
        <f t="shared" si="199"/>
        <v>0</v>
      </c>
      <c r="AE93" s="686">
        <f t="shared" si="200"/>
        <v>1170</v>
      </c>
      <c r="AF93" s="686">
        <f t="shared" si="201"/>
        <v>270</v>
      </c>
      <c r="AG93" s="686">
        <f t="shared" si="202"/>
        <v>0</v>
      </c>
      <c r="AH93" s="686">
        <f t="shared" si="203"/>
        <v>0</v>
      </c>
      <c r="AI93" s="686">
        <f t="shared" si="204"/>
        <v>0</v>
      </c>
      <c r="AJ93" s="686">
        <f t="shared" si="205"/>
        <v>0</v>
      </c>
      <c r="AK93" s="686">
        <f t="shared" si="206"/>
        <v>0</v>
      </c>
      <c r="AL93" s="424">
        <f t="shared" si="207"/>
        <v>0</v>
      </c>
      <c r="AM93" s="686">
        <f t="shared" si="208"/>
        <v>0</v>
      </c>
      <c r="AN93" s="686">
        <f t="shared" si="209"/>
        <v>0</v>
      </c>
      <c r="AO93" s="686">
        <f t="shared" si="210"/>
        <v>0</v>
      </c>
      <c r="AP93" s="686">
        <f t="shared" si="211"/>
        <v>0</v>
      </c>
      <c r="AQ93" s="686">
        <f t="shared" si="212"/>
        <v>0</v>
      </c>
      <c r="AR93" s="686">
        <f t="shared" si="213"/>
        <v>0</v>
      </c>
      <c r="AS93" s="686">
        <f t="shared" si="214"/>
        <v>0</v>
      </c>
      <c r="AT93" s="686">
        <f t="shared" si="215"/>
        <v>0</v>
      </c>
      <c r="AU93" s="690">
        <f t="shared" si="216"/>
        <v>17565</v>
      </c>
      <c r="AV93" s="31" t="str">
        <f t="shared" si="190"/>
        <v>480EPSI03</v>
      </c>
      <c r="AW93" s="799" t="s">
        <v>683</v>
      </c>
      <c r="AX93" s="799">
        <v>480</v>
      </c>
      <c r="AY93" s="799" t="s">
        <v>552</v>
      </c>
      <c r="AZ93" s="800">
        <v>2854</v>
      </c>
    </row>
    <row r="94" spans="2:52">
      <c r="B94" s="31" t="str">
        <f t="shared" si="183"/>
        <v>483EPSS40</v>
      </c>
      <c r="C94" s="31" t="str">
        <f t="shared" si="184"/>
        <v>483ESS024</v>
      </c>
      <c r="D94" s="31" t="str">
        <f t="shared" si="185"/>
        <v>483EPSS10</v>
      </c>
      <c r="E94" s="31" t="str">
        <f t="shared" si="186"/>
        <v>483EPSS37</v>
      </c>
      <c r="F94" s="31" t="str">
        <f t="shared" si="187"/>
        <v>483EPSS41</v>
      </c>
      <c r="G94" s="31" t="str">
        <f t="shared" si="169"/>
        <v>483EPSS16</v>
      </c>
      <c r="H94" s="31" t="str">
        <f t="shared" si="170"/>
        <v>483EPSS02</v>
      </c>
      <c r="I94" s="31" t="str">
        <f t="shared" si="171"/>
        <v>483ESS091</v>
      </c>
      <c r="J94" s="31" t="str">
        <f t="shared" si="172"/>
        <v>483EPSI03</v>
      </c>
      <c r="K94" s="31" t="str">
        <f t="shared" si="173"/>
        <v>483EPSS05</v>
      </c>
      <c r="L94" s="31" t="str">
        <f t="shared" si="174"/>
        <v>483EPSS08</v>
      </c>
      <c r="M94" s="31" t="str">
        <f t="shared" si="175"/>
        <v>483EPSS18</v>
      </c>
      <c r="N94" s="31" t="str">
        <f t="shared" si="176"/>
        <v>483EPSS42</v>
      </c>
      <c r="O94" s="31" t="str">
        <f t="shared" si="177"/>
        <v>483CCF055</v>
      </c>
      <c r="P94" s="31" t="str">
        <f t="shared" si="178"/>
        <v>483ESS062</v>
      </c>
      <c r="Q94" s="31" t="str">
        <f t="shared" si="179"/>
        <v>483EPSS33</v>
      </c>
      <c r="R94" s="31" t="str">
        <f t="shared" si="180"/>
        <v>483ESS207</v>
      </c>
      <c r="S94" s="31" t="str">
        <f t="shared" si="181"/>
        <v>483EPSI04</v>
      </c>
      <c r="T94" s="31" t="str">
        <f t="shared" si="182"/>
        <v>483EPSS44</v>
      </c>
      <c r="U94" s="31" t="str">
        <f t="shared" si="188"/>
        <v>483CCF023</v>
      </c>
      <c r="V94" s="844" t="str">
        <f t="shared" si="189"/>
        <v>483CCF102</v>
      </c>
      <c r="W94" s="606" t="s">
        <v>409</v>
      </c>
      <c r="X94" s="627" t="s">
        <v>521</v>
      </c>
      <c r="Y94" s="38">
        <v>483</v>
      </c>
      <c r="Z94" s="685">
        <f t="shared" si="195"/>
        <v>7585</v>
      </c>
      <c r="AA94" s="686">
        <f t="shared" si="196"/>
        <v>0</v>
      </c>
      <c r="AB94" s="686">
        <f t="shared" si="197"/>
        <v>0</v>
      </c>
      <c r="AC94" s="686">
        <f t="shared" si="198"/>
        <v>265</v>
      </c>
      <c r="AD94" s="424">
        <f t="shared" si="199"/>
        <v>1</v>
      </c>
      <c r="AE94" s="686">
        <f t="shared" si="200"/>
        <v>0</v>
      </c>
      <c r="AF94" s="686">
        <f t="shared" si="201"/>
        <v>0</v>
      </c>
      <c r="AG94" s="686">
        <f t="shared" si="202"/>
        <v>326</v>
      </c>
      <c r="AH94" s="686">
        <f t="shared" si="203"/>
        <v>0</v>
      </c>
      <c r="AI94" s="686">
        <f t="shared" si="204"/>
        <v>0</v>
      </c>
      <c r="AJ94" s="686">
        <f t="shared" si="205"/>
        <v>0</v>
      </c>
      <c r="AK94" s="686">
        <f t="shared" si="206"/>
        <v>0</v>
      </c>
      <c r="AL94" s="424">
        <f t="shared" si="207"/>
        <v>0</v>
      </c>
      <c r="AM94" s="686">
        <f t="shared" si="208"/>
        <v>0</v>
      </c>
      <c r="AN94" s="686">
        <f t="shared" si="209"/>
        <v>0</v>
      </c>
      <c r="AO94" s="686">
        <f t="shared" si="210"/>
        <v>0</v>
      </c>
      <c r="AP94" s="686">
        <f t="shared" si="211"/>
        <v>0</v>
      </c>
      <c r="AQ94" s="686">
        <f t="shared" si="212"/>
        <v>0</v>
      </c>
      <c r="AR94" s="686">
        <f t="shared" si="213"/>
        <v>0</v>
      </c>
      <c r="AS94" s="686">
        <f t="shared" si="214"/>
        <v>0</v>
      </c>
      <c r="AT94" s="686">
        <f t="shared" si="215"/>
        <v>0</v>
      </c>
      <c r="AU94" s="690">
        <f t="shared" si="216"/>
        <v>8177</v>
      </c>
      <c r="AV94" s="31" t="str">
        <f t="shared" si="190"/>
        <v>480EPSS02</v>
      </c>
      <c r="AW94" s="799" t="s">
        <v>683</v>
      </c>
      <c r="AX94" s="799">
        <v>480</v>
      </c>
      <c r="AY94" s="799" t="s">
        <v>546</v>
      </c>
      <c r="AZ94" s="800">
        <v>1</v>
      </c>
    </row>
    <row r="95" spans="2:52">
      <c r="B95" s="31" t="str">
        <f t="shared" si="183"/>
        <v>541EPSS40</v>
      </c>
      <c r="C95" s="31" t="str">
        <f t="shared" si="184"/>
        <v>541ESS024</v>
      </c>
      <c r="D95" s="31" t="str">
        <f t="shared" si="185"/>
        <v>541EPSS10</v>
      </c>
      <c r="E95" s="31" t="str">
        <f t="shared" si="186"/>
        <v>541EPSS37</v>
      </c>
      <c r="F95" s="31" t="str">
        <f t="shared" si="187"/>
        <v>541EPSS41</v>
      </c>
      <c r="G95" s="31" t="str">
        <f t="shared" si="169"/>
        <v>541EPSS16</v>
      </c>
      <c r="H95" s="31" t="str">
        <f t="shared" si="170"/>
        <v>541EPSS02</v>
      </c>
      <c r="I95" s="31" t="str">
        <f t="shared" si="171"/>
        <v>541ESS091</v>
      </c>
      <c r="J95" s="31" t="str">
        <f t="shared" si="172"/>
        <v>541EPSI03</v>
      </c>
      <c r="K95" s="31" t="str">
        <f t="shared" si="173"/>
        <v>541EPSS05</v>
      </c>
      <c r="L95" s="31" t="str">
        <f t="shared" si="174"/>
        <v>541EPSS08</v>
      </c>
      <c r="M95" s="31" t="str">
        <f t="shared" si="175"/>
        <v>541EPSS18</v>
      </c>
      <c r="N95" s="31" t="str">
        <f t="shared" si="176"/>
        <v>541EPSS42</v>
      </c>
      <c r="O95" s="31" t="str">
        <f t="shared" si="177"/>
        <v>541CCF055</v>
      </c>
      <c r="P95" s="31" t="str">
        <f t="shared" si="178"/>
        <v>541ESS062</v>
      </c>
      <c r="Q95" s="31" t="str">
        <f t="shared" si="179"/>
        <v>541EPSS33</v>
      </c>
      <c r="R95" s="31" t="str">
        <f t="shared" si="180"/>
        <v>541ESS207</v>
      </c>
      <c r="S95" s="31" t="str">
        <f t="shared" si="181"/>
        <v>541EPSI04</v>
      </c>
      <c r="T95" s="31" t="str">
        <f t="shared" si="182"/>
        <v>541EPSS44</v>
      </c>
      <c r="U95" s="31" t="str">
        <f t="shared" si="188"/>
        <v>541CCF023</v>
      </c>
      <c r="V95" s="844" t="str">
        <f t="shared" si="189"/>
        <v>541CCF102</v>
      </c>
      <c r="W95" s="606" t="s">
        <v>421</v>
      </c>
      <c r="X95" s="627" t="s">
        <v>521</v>
      </c>
      <c r="Y95" s="38">
        <v>541</v>
      </c>
      <c r="Z95" s="685">
        <f t="shared" si="195"/>
        <v>7307</v>
      </c>
      <c r="AA95" s="686">
        <f t="shared" si="196"/>
        <v>0</v>
      </c>
      <c r="AB95" s="686">
        <f t="shared" si="197"/>
        <v>0</v>
      </c>
      <c r="AC95" s="686">
        <f t="shared" si="198"/>
        <v>556</v>
      </c>
      <c r="AD95" s="424">
        <f t="shared" si="199"/>
        <v>3</v>
      </c>
      <c r="AE95" s="686">
        <f t="shared" si="200"/>
        <v>0</v>
      </c>
      <c r="AF95" s="686">
        <f t="shared" si="201"/>
        <v>130</v>
      </c>
      <c r="AG95" s="686">
        <f t="shared" si="202"/>
        <v>3674</v>
      </c>
      <c r="AH95" s="686">
        <f t="shared" si="203"/>
        <v>0</v>
      </c>
      <c r="AI95" s="686">
        <f t="shared" si="204"/>
        <v>0</v>
      </c>
      <c r="AJ95" s="686">
        <f t="shared" si="205"/>
        <v>0</v>
      </c>
      <c r="AK95" s="686">
        <f t="shared" si="206"/>
        <v>1</v>
      </c>
      <c r="AL95" s="424">
        <f t="shared" si="207"/>
        <v>0</v>
      </c>
      <c r="AM95" s="686">
        <f t="shared" si="208"/>
        <v>0</v>
      </c>
      <c r="AN95" s="686">
        <f t="shared" si="209"/>
        <v>0</v>
      </c>
      <c r="AO95" s="686">
        <f t="shared" si="210"/>
        <v>0</v>
      </c>
      <c r="AP95" s="686">
        <f t="shared" si="211"/>
        <v>0</v>
      </c>
      <c r="AQ95" s="686">
        <f t="shared" si="212"/>
        <v>0</v>
      </c>
      <c r="AR95" s="686">
        <f t="shared" si="213"/>
        <v>0</v>
      </c>
      <c r="AS95" s="686">
        <f t="shared" si="214"/>
        <v>0</v>
      </c>
      <c r="AT95" s="686">
        <f t="shared" si="215"/>
        <v>0</v>
      </c>
      <c r="AU95" s="690">
        <f t="shared" si="216"/>
        <v>11671</v>
      </c>
      <c r="AV95" s="31" t="str">
        <f t="shared" si="190"/>
        <v>480EPSS37</v>
      </c>
      <c r="AW95" s="799" t="s">
        <v>683</v>
      </c>
      <c r="AX95" s="799">
        <v>480</v>
      </c>
      <c r="AY95" s="799" t="s">
        <v>537</v>
      </c>
      <c r="AZ95" s="800">
        <v>1290</v>
      </c>
    </row>
    <row r="96" spans="2:52">
      <c r="B96" s="31" t="str">
        <f t="shared" si="183"/>
        <v>607EPSS40</v>
      </c>
      <c r="C96" s="31" t="str">
        <f t="shared" si="184"/>
        <v>607ESS024</v>
      </c>
      <c r="D96" s="31" t="str">
        <f t="shared" si="185"/>
        <v>607EPSS10</v>
      </c>
      <c r="E96" s="31" t="str">
        <f t="shared" si="186"/>
        <v>607EPSS37</v>
      </c>
      <c r="F96" s="31" t="str">
        <f t="shared" si="187"/>
        <v>607EPSS41</v>
      </c>
      <c r="G96" s="31" t="str">
        <f t="shared" si="169"/>
        <v>607EPSS16</v>
      </c>
      <c r="H96" s="31" t="str">
        <f t="shared" si="170"/>
        <v>607EPSS02</v>
      </c>
      <c r="I96" s="31" t="str">
        <f t="shared" si="171"/>
        <v>607ESS091</v>
      </c>
      <c r="J96" s="31" t="str">
        <f t="shared" si="172"/>
        <v>607EPSI03</v>
      </c>
      <c r="K96" s="31" t="str">
        <f t="shared" si="173"/>
        <v>607EPSS05</v>
      </c>
      <c r="L96" s="31" t="str">
        <f t="shared" si="174"/>
        <v>607EPSS08</v>
      </c>
      <c r="M96" s="31" t="str">
        <f t="shared" si="175"/>
        <v>607EPSS18</v>
      </c>
      <c r="N96" s="31" t="str">
        <f t="shared" si="176"/>
        <v>607EPSS42</v>
      </c>
      <c r="O96" s="31" t="str">
        <f t="shared" si="177"/>
        <v>607CCF055</v>
      </c>
      <c r="P96" s="31" t="str">
        <f t="shared" si="178"/>
        <v>607ESS062</v>
      </c>
      <c r="Q96" s="31" t="str">
        <f t="shared" si="179"/>
        <v>607EPSS33</v>
      </c>
      <c r="R96" s="31" t="str">
        <f t="shared" si="180"/>
        <v>607ESS207</v>
      </c>
      <c r="S96" s="31" t="str">
        <f t="shared" si="181"/>
        <v>607EPSI04</v>
      </c>
      <c r="T96" s="31" t="str">
        <f t="shared" si="182"/>
        <v>607EPSS44</v>
      </c>
      <c r="U96" s="31" t="str">
        <f t="shared" si="188"/>
        <v>607CCF023</v>
      </c>
      <c r="V96" s="844" t="str">
        <f t="shared" si="189"/>
        <v>607CCF102</v>
      </c>
      <c r="W96" s="606" t="s">
        <v>423</v>
      </c>
      <c r="X96" s="627" t="s">
        <v>521</v>
      </c>
      <c r="Y96" s="38">
        <v>607</v>
      </c>
      <c r="Z96" s="685">
        <f t="shared" si="195"/>
        <v>2837</v>
      </c>
      <c r="AA96" s="686">
        <f t="shared" si="196"/>
        <v>0</v>
      </c>
      <c r="AB96" s="686">
        <f t="shared" si="197"/>
        <v>92</v>
      </c>
      <c r="AC96" s="686">
        <f t="shared" si="198"/>
        <v>485</v>
      </c>
      <c r="AD96" s="424">
        <f t="shared" si="199"/>
        <v>0</v>
      </c>
      <c r="AE96" s="686">
        <f t="shared" si="200"/>
        <v>0</v>
      </c>
      <c r="AF96" s="686">
        <f t="shared" si="201"/>
        <v>0</v>
      </c>
      <c r="AG96" s="686">
        <f t="shared" si="202"/>
        <v>324</v>
      </c>
      <c r="AH96" s="686">
        <f t="shared" si="203"/>
        <v>0</v>
      </c>
      <c r="AI96" s="686">
        <f t="shared" si="204"/>
        <v>0</v>
      </c>
      <c r="AJ96" s="686">
        <f t="shared" si="205"/>
        <v>0</v>
      </c>
      <c r="AK96" s="686">
        <f t="shared" si="206"/>
        <v>0</v>
      </c>
      <c r="AL96" s="424">
        <f t="shared" si="207"/>
        <v>0</v>
      </c>
      <c r="AM96" s="686">
        <f t="shared" si="208"/>
        <v>0</v>
      </c>
      <c r="AN96" s="686">
        <f t="shared" si="209"/>
        <v>0</v>
      </c>
      <c r="AO96" s="686">
        <f t="shared" si="210"/>
        <v>0</v>
      </c>
      <c r="AP96" s="686">
        <f t="shared" si="211"/>
        <v>0</v>
      </c>
      <c r="AQ96" s="686">
        <f t="shared" si="212"/>
        <v>0</v>
      </c>
      <c r="AR96" s="686">
        <f t="shared" si="213"/>
        <v>0</v>
      </c>
      <c r="AS96" s="686">
        <f t="shared" si="214"/>
        <v>0</v>
      </c>
      <c r="AT96" s="686">
        <f t="shared" si="215"/>
        <v>0</v>
      </c>
      <c r="AU96" s="690">
        <f t="shared" si="216"/>
        <v>3738</v>
      </c>
      <c r="AV96" s="31" t="str">
        <f t="shared" si="190"/>
        <v>480EPSS40</v>
      </c>
      <c r="AW96" s="799" t="s">
        <v>683</v>
      </c>
      <c r="AX96" s="799">
        <v>480</v>
      </c>
      <c r="AY96" s="799" t="s">
        <v>531</v>
      </c>
      <c r="AZ96" s="800">
        <v>14555</v>
      </c>
    </row>
    <row r="97" spans="2:52">
      <c r="B97" s="31" t="str">
        <f t="shared" si="183"/>
        <v>615EPSS40</v>
      </c>
      <c r="C97" s="31" t="str">
        <f t="shared" si="184"/>
        <v>615ESS024</v>
      </c>
      <c r="D97" s="31" t="str">
        <f t="shared" si="185"/>
        <v>615EPSS10</v>
      </c>
      <c r="E97" s="31" t="str">
        <f t="shared" si="186"/>
        <v>615EPSS37</v>
      </c>
      <c r="F97" s="31" t="str">
        <f t="shared" si="187"/>
        <v>615EPSS41</v>
      </c>
      <c r="G97" s="31" t="str">
        <f t="shared" si="169"/>
        <v>615EPSS16</v>
      </c>
      <c r="H97" s="31" t="str">
        <f t="shared" si="170"/>
        <v>615EPSS02</v>
      </c>
      <c r="I97" s="31" t="str">
        <f t="shared" si="171"/>
        <v>615ESS091</v>
      </c>
      <c r="J97" s="31" t="str">
        <f t="shared" si="172"/>
        <v>615EPSI03</v>
      </c>
      <c r="K97" s="31" t="str">
        <f t="shared" si="173"/>
        <v>615EPSS05</v>
      </c>
      <c r="L97" s="31" t="str">
        <f t="shared" si="174"/>
        <v>615EPSS08</v>
      </c>
      <c r="M97" s="31" t="str">
        <f t="shared" si="175"/>
        <v>615EPSS18</v>
      </c>
      <c r="N97" s="31" t="str">
        <f t="shared" si="176"/>
        <v>615EPSS42</v>
      </c>
      <c r="O97" s="31" t="str">
        <f t="shared" si="177"/>
        <v>615CCF055</v>
      </c>
      <c r="P97" s="31" t="str">
        <f t="shared" si="178"/>
        <v>615ESS062</v>
      </c>
      <c r="Q97" s="31" t="str">
        <f t="shared" si="179"/>
        <v>615EPSS33</v>
      </c>
      <c r="R97" s="31" t="str">
        <f t="shared" si="180"/>
        <v>615ESS207</v>
      </c>
      <c r="S97" s="31" t="str">
        <f t="shared" si="181"/>
        <v>615EPSI04</v>
      </c>
      <c r="T97" s="31" t="str">
        <f t="shared" si="182"/>
        <v>615EPSS44</v>
      </c>
      <c r="U97" s="31" t="str">
        <f t="shared" si="188"/>
        <v>615CCF023</v>
      </c>
      <c r="V97" s="844" t="str">
        <f t="shared" si="189"/>
        <v>615CCF102</v>
      </c>
      <c r="W97" s="606" t="s">
        <v>417</v>
      </c>
      <c r="X97" s="627" t="s">
        <v>521</v>
      </c>
      <c r="Y97" s="38">
        <v>615</v>
      </c>
      <c r="Z97" s="685">
        <f t="shared" si="195"/>
        <v>15769</v>
      </c>
      <c r="AA97" s="686">
        <f t="shared" si="196"/>
        <v>60</v>
      </c>
      <c r="AB97" s="686">
        <f t="shared" si="197"/>
        <v>3060</v>
      </c>
      <c r="AC97" s="686">
        <f t="shared" si="198"/>
        <v>2002</v>
      </c>
      <c r="AD97" s="424">
        <f t="shared" si="199"/>
        <v>0</v>
      </c>
      <c r="AE97" s="686">
        <f t="shared" si="200"/>
        <v>1888</v>
      </c>
      <c r="AF97" s="686">
        <f t="shared" si="201"/>
        <v>815</v>
      </c>
      <c r="AG97" s="686">
        <f t="shared" si="202"/>
        <v>1792</v>
      </c>
      <c r="AH97" s="686">
        <f t="shared" si="203"/>
        <v>0</v>
      </c>
      <c r="AI97" s="686">
        <f t="shared" si="204"/>
        <v>271</v>
      </c>
      <c r="AJ97" s="686">
        <f t="shared" si="205"/>
        <v>56</v>
      </c>
      <c r="AK97" s="686">
        <f t="shared" si="206"/>
        <v>2</v>
      </c>
      <c r="AL97" s="424">
        <f t="shared" si="207"/>
        <v>1</v>
      </c>
      <c r="AM97" s="686">
        <f t="shared" si="208"/>
        <v>0</v>
      </c>
      <c r="AN97" s="686">
        <f t="shared" si="209"/>
        <v>0</v>
      </c>
      <c r="AO97" s="686">
        <f t="shared" si="210"/>
        <v>0</v>
      </c>
      <c r="AP97" s="686">
        <f t="shared" si="211"/>
        <v>0</v>
      </c>
      <c r="AQ97" s="686">
        <f t="shared" si="212"/>
        <v>0</v>
      </c>
      <c r="AR97" s="686">
        <f t="shared" si="213"/>
        <v>0</v>
      </c>
      <c r="AS97" s="686">
        <f t="shared" si="214"/>
        <v>0</v>
      </c>
      <c r="AT97" s="686">
        <f t="shared" si="215"/>
        <v>0</v>
      </c>
      <c r="AU97" s="690">
        <f t="shared" si="216"/>
        <v>25716</v>
      </c>
      <c r="AV97" s="31" t="str">
        <f t="shared" si="190"/>
        <v>480EPSS41</v>
      </c>
      <c r="AW97" s="799" t="s">
        <v>683</v>
      </c>
      <c r="AX97" s="799">
        <v>480</v>
      </c>
      <c r="AY97" s="799" t="s">
        <v>623</v>
      </c>
      <c r="AZ97" s="800">
        <v>379</v>
      </c>
    </row>
    <row r="98" spans="2:52">
      <c r="B98" s="31" t="str">
        <f t="shared" si="183"/>
        <v>649EPSS40</v>
      </c>
      <c r="C98" s="31" t="str">
        <f t="shared" si="184"/>
        <v>649ESS024</v>
      </c>
      <c r="D98" s="31" t="str">
        <f t="shared" si="185"/>
        <v>649EPSS10</v>
      </c>
      <c r="E98" s="31" t="str">
        <f t="shared" si="186"/>
        <v>649EPSS37</v>
      </c>
      <c r="F98" s="31" t="str">
        <f t="shared" si="187"/>
        <v>649EPSS41</v>
      </c>
      <c r="G98" s="31" t="str">
        <f t="shared" si="169"/>
        <v>649EPSS16</v>
      </c>
      <c r="H98" s="31" t="str">
        <f t="shared" si="170"/>
        <v>649EPSS02</v>
      </c>
      <c r="I98" s="31" t="str">
        <f t="shared" si="171"/>
        <v>649ESS091</v>
      </c>
      <c r="J98" s="31" t="str">
        <f t="shared" si="172"/>
        <v>649EPSI03</v>
      </c>
      <c r="K98" s="31" t="str">
        <f t="shared" si="173"/>
        <v>649EPSS05</v>
      </c>
      <c r="L98" s="31" t="str">
        <f t="shared" si="174"/>
        <v>649EPSS08</v>
      </c>
      <c r="M98" s="31" t="str">
        <f t="shared" si="175"/>
        <v>649EPSS18</v>
      </c>
      <c r="N98" s="31" t="str">
        <f t="shared" si="176"/>
        <v>649EPSS42</v>
      </c>
      <c r="O98" s="31" t="str">
        <f t="shared" si="177"/>
        <v>649CCF055</v>
      </c>
      <c r="P98" s="31" t="str">
        <f t="shared" si="178"/>
        <v>649ESS062</v>
      </c>
      <c r="Q98" s="31" t="str">
        <f t="shared" si="179"/>
        <v>649EPSS33</v>
      </c>
      <c r="R98" s="31" t="str">
        <f t="shared" si="180"/>
        <v>649ESS207</v>
      </c>
      <c r="S98" s="31" t="str">
        <f t="shared" si="181"/>
        <v>649EPSI04</v>
      </c>
      <c r="T98" s="31" t="str">
        <f t="shared" si="182"/>
        <v>649EPSS44</v>
      </c>
      <c r="U98" s="31" t="str">
        <f t="shared" si="188"/>
        <v>649CCF023</v>
      </c>
      <c r="V98" s="844" t="str">
        <f t="shared" si="189"/>
        <v>649CCF102</v>
      </c>
      <c r="W98" s="606" t="s">
        <v>420</v>
      </c>
      <c r="X98" s="627" t="s">
        <v>521</v>
      </c>
      <c r="Y98" s="38">
        <v>649</v>
      </c>
      <c r="Z98" s="685">
        <f t="shared" si="195"/>
        <v>6500</v>
      </c>
      <c r="AA98" s="686">
        <f t="shared" si="196"/>
        <v>0</v>
      </c>
      <c r="AB98" s="686">
        <f t="shared" si="197"/>
        <v>0</v>
      </c>
      <c r="AC98" s="686">
        <f t="shared" si="198"/>
        <v>476</v>
      </c>
      <c r="AD98" s="424">
        <f t="shared" si="199"/>
        <v>0</v>
      </c>
      <c r="AE98" s="686">
        <f t="shared" si="200"/>
        <v>0</v>
      </c>
      <c r="AF98" s="686">
        <f t="shared" si="201"/>
        <v>0</v>
      </c>
      <c r="AG98" s="686">
        <f t="shared" si="202"/>
        <v>3461</v>
      </c>
      <c r="AH98" s="686">
        <f t="shared" si="203"/>
        <v>0</v>
      </c>
      <c r="AI98" s="686">
        <f t="shared" si="204"/>
        <v>0</v>
      </c>
      <c r="AJ98" s="686">
        <f t="shared" si="205"/>
        <v>0</v>
      </c>
      <c r="AK98" s="686">
        <f t="shared" si="206"/>
        <v>1</v>
      </c>
      <c r="AL98" s="424">
        <f t="shared" si="207"/>
        <v>0</v>
      </c>
      <c r="AM98" s="686">
        <f t="shared" si="208"/>
        <v>0</v>
      </c>
      <c r="AN98" s="686">
        <f t="shared" si="209"/>
        <v>0</v>
      </c>
      <c r="AO98" s="686">
        <f t="shared" si="210"/>
        <v>0</v>
      </c>
      <c r="AP98" s="686">
        <f t="shared" si="211"/>
        <v>0</v>
      </c>
      <c r="AQ98" s="686">
        <f t="shared" si="212"/>
        <v>0</v>
      </c>
      <c r="AR98" s="686">
        <f t="shared" si="213"/>
        <v>0</v>
      </c>
      <c r="AS98" s="686">
        <f t="shared" si="214"/>
        <v>0</v>
      </c>
      <c r="AT98" s="686">
        <f t="shared" si="215"/>
        <v>0</v>
      </c>
      <c r="AU98" s="690">
        <f t="shared" si="216"/>
        <v>10438</v>
      </c>
      <c r="AV98" s="31" t="str">
        <f t="shared" si="190"/>
        <v>480ESS024</v>
      </c>
      <c r="AW98" s="799" t="s">
        <v>683</v>
      </c>
      <c r="AX98" s="799">
        <v>480</v>
      </c>
      <c r="AY98" s="799" t="s">
        <v>534</v>
      </c>
      <c r="AZ98" s="800">
        <v>680</v>
      </c>
    </row>
    <row r="99" spans="2:52">
      <c r="B99" s="31" t="str">
        <f t="shared" si="183"/>
        <v>652EPSS40</v>
      </c>
      <c r="C99" s="31" t="str">
        <f t="shared" si="184"/>
        <v>652ESS024</v>
      </c>
      <c r="D99" s="31" t="str">
        <f t="shared" si="185"/>
        <v>652EPSS10</v>
      </c>
      <c r="E99" s="31" t="str">
        <f t="shared" si="186"/>
        <v>652EPSS37</v>
      </c>
      <c r="F99" s="31" t="str">
        <f t="shared" si="187"/>
        <v>652EPSS41</v>
      </c>
      <c r="G99" s="31" t="str">
        <f t="shared" si="169"/>
        <v>652EPSS16</v>
      </c>
      <c r="H99" s="31" t="str">
        <f t="shared" si="170"/>
        <v>652EPSS02</v>
      </c>
      <c r="I99" s="31" t="str">
        <f t="shared" si="171"/>
        <v>652ESS091</v>
      </c>
      <c r="J99" s="31" t="str">
        <f t="shared" si="172"/>
        <v>652EPSI03</v>
      </c>
      <c r="K99" s="31" t="str">
        <f t="shared" si="173"/>
        <v>652EPSS05</v>
      </c>
      <c r="L99" s="31" t="str">
        <f t="shared" si="174"/>
        <v>652EPSS08</v>
      </c>
      <c r="M99" s="31" t="str">
        <f t="shared" si="175"/>
        <v>652EPSS18</v>
      </c>
      <c r="N99" s="31" t="str">
        <f t="shared" si="176"/>
        <v>652EPSS42</v>
      </c>
      <c r="O99" s="31" t="str">
        <f t="shared" si="177"/>
        <v>652CCF055</v>
      </c>
      <c r="P99" s="31" t="str">
        <f t="shared" si="178"/>
        <v>652ESS062</v>
      </c>
      <c r="Q99" s="31" t="str">
        <f t="shared" si="179"/>
        <v>652EPSS33</v>
      </c>
      <c r="R99" s="31" t="str">
        <f t="shared" si="180"/>
        <v>652ESS207</v>
      </c>
      <c r="S99" s="31" t="str">
        <f t="shared" si="181"/>
        <v>652EPSI04</v>
      </c>
      <c r="T99" s="31" t="str">
        <f t="shared" si="182"/>
        <v>652EPSS44</v>
      </c>
      <c r="U99" s="31" t="str">
        <f t="shared" si="188"/>
        <v>652CCF023</v>
      </c>
      <c r="V99" s="844" t="str">
        <f t="shared" si="189"/>
        <v>652CCF102</v>
      </c>
      <c r="W99" s="606" t="s">
        <v>422</v>
      </c>
      <c r="X99" s="627" t="s">
        <v>521</v>
      </c>
      <c r="Y99" s="38">
        <v>652</v>
      </c>
      <c r="Z99" s="685">
        <f t="shared" si="195"/>
        <v>4881</v>
      </c>
      <c r="AA99" s="686">
        <f t="shared" si="196"/>
        <v>0</v>
      </c>
      <c r="AB99" s="686">
        <f t="shared" si="197"/>
        <v>0</v>
      </c>
      <c r="AC99" s="686">
        <f t="shared" si="198"/>
        <v>148</v>
      </c>
      <c r="AD99" s="424">
        <f t="shared" si="199"/>
        <v>1</v>
      </c>
      <c r="AE99" s="686">
        <f t="shared" si="200"/>
        <v>0</v>
      </c>
      <c r="AF99" s="686">
        <f t="shared" si="201"/>
        <v>0</v>
      </c>
      <c r="AG99" s="686">
        <f t="shared" si="202"/>
        <v>0</v>
      </c>
      <c r="AH99" s="686">
        <f t="shared" si="203"/>
        <v>0</v>
      </c>
      <c r="AI99" s="686">
        <f t="shared" si="204"/>
        <v>0</v>
      </c>
      <c r="AJ99" s="686">
        <f t="shared" si="205"/>
        <v>0</v>
      </c>
      <c r="AK99" s="686">
        <f t="shared" si="206"/>
        <v>0</v>
      </c>
      <c r="AL99" s="424">
        <f t="shared" si="207"/>
        <v>0</v>
      </c>
      <c r="AM99" s="686">
        <f t="shared" si="208"/>
        <v>0</v>
      </c>
      <c r="AN99" s="686">
        <f t="shared" si="209"/>
        <v>0</v>
      </c>
      <c r="AO99" s="686">
        <f t="shared" si="210"/>
        <v>0</v>
      </c>
      <c r="AP99" s="686">
        <f t="shared" si="211"/>
        <v>0</v>
      </c>
      <c r="AQ99" s="686">
        <f t="shared" si="212"/>
        <v>0</v>
      </c>
      <c r="AR99" s="686">
        <f t="shared" si="213"/>
        <v>0</v>
      </c>
      <c r="AS99" s="686">
        <f t="shared" si="214"/>
        <v>0</v>
      </c>
      <c r="AT99" s="686">
        <f t="shared" si="215"/>
        <v>0</v>
      </c>
      <c r="AU99" s="690">
        <f t="shared" si="216"/>
        <v>5030</v>
      </c>
      <c r="AV99" s="31" t="str">
        <f t="shared" si="190"/>
        <v>490EPSI03</v>
      </c>
      <c r="AW99" s="799" t="s">
        <v>683</v>
      </c>
      <c r="AX99" s="799">
        <v>490</v>
      </c>
      <c r="AY99" s="799" t="s">
        <v>552</v>
      </c>
      <c r="AZ99" s="800">
        <v>2945</v>
      </c>
    </row>
    <row r="100" spans="2:52">
      <c r="B100" s="31" t="str">
        <f t="shared" si="183"/>
        <v>660EPSS40</v>
      </c>
      <c r="C100" s="31" t="str">
        <f t="shared" si="184"/>
        <v>660ESS024</v>
      </c>
      <c r="D100" s="31" t="str">
        <f t="shared" si="185"/>
        <v>660EPSS10</v>
      </c>
      <c r="E100" s="31" t="str">
        <f t="shared" si="186"/>
        <v>660EPSS37</v>
      </c>
      <c r="F100" s="31" t="str">
        <f t="shared" si="187"/>
        <v>660EPSS41</v>
      </c>
      <c r="G100" s="31" t="str">
        <f t="shared" si="169"/>
        <v>660EPSS16</v>
      </c>
      <c r="H100" s="31" t="str">
        <f t="shared" si="170"/>
        <v>660EPSS02</v>
      </c>
      <c r="I100" s="31" t="str">
        <f t="shared" si="171"/>
        <v>660ESS091</v>
      </c>
      <c r="J100" s="31" t="str">
        <f t="shared" si="172"/>
        <v>660EPSI03</v>
      </c>
      <c r="K100" s="31" t="str">
        <f t="shared" si="173"/>
        <v>660EPSS05</v>
      </c>
      <c r="L100" s="31" t="str">
        <f t="shared" si="174"/>
        <v>660EPSS08</v>
      </c>
      <c r="M100" s="31" t="str">
        <f t="shared" si="175"/>
        <v>660EPSS18</v>
      </c>
      <c r="N100" s="31" t="str">
        <f t="shared" si="176"/>
        <v>660EPSS42</v>
      </c>
      <c r="O100" s="31" t="str">
        <f t="shared" si="177"/>
        <v>660CCF055</v>
      </c>
      <c r="P100" s="31" t="str">
        <f t="shared" si="178"/>
        <v>660ESS062</v>
      </c>
      <c r="Q100" s="31" t="str">
        <f t="shared" si="179"/>
        <v>660EPSS33</v>
      </c>
      <c r="R100" s="31" t="str">
        <f t="shared" si="180"/>
        <v>660ESS207</v>
      </c>
      <c r="S100" s="31" t="str">
        <f t="shared" si="181"/>
        <v>660EPSI04</v>
      </c>
      <c r="T100" s="31" t="str">
        <f t="shared" si="182"/>
        <v>660EPSS44</v>
      </c>
      <c r="U100" s="31" t="str">
        <f t="shared" si="188"/>
        <v>660CCF023</v>
      </c>
      <c r="V100" s="844" t="str">
        <f t="shared" si="189"/>
        <v>660CCF102</v>
      </c>
      <c r="W100" s="606" t="s">
        <v>424</v>
      </c>
      <c r="X100" s="627" t="s">
        <v>521</v>
      </c>
      <c r="Y100" s="38">
        <v>660</v>
      </c>
      <c r="Z100" s="685">
        <f t="shared" si="195"/>
        <v>9695</v>
      </c>
      <c r="AA100" s="686">
        <f t="shared" si="196"/>
        <v>1</v>
      </c>
      <c r="AB100" s="686">
        <f t="shared" si="197"/>
        <v>0</v>
      </c>
      <c r="AC100" s="686">
        <f t="shared" si="198"/>
        <v>764</v>
      </c>
      <c r="AD100" s="424">
        <f t="shared" si="199"/>
        <v>0</v>
      </c>
      <c r="AE100" s="686">
        <f t="shared" si="200"/>
        <v>0</v>
      </c>
      <c r="AF100" s="686">
        <f t="shared" si="201"/>
        <v>1</v>
      </c>
      <c r="AG100" s="686">
        <f t="shared" si="202"/>
        <v>0</v>
      </c>
      <c r="AH100" s="686">
        <f t="shared" si="203"/>
        <v>0</v>
      </c>
      <c r="AI100" s="686">
        <f t="shared" si="204"/>
        <v>0</v>
      </c>
      <c r="AJ100" s="686">
        <f t="shared" si="205"/>
        <v>0</v>
      </c>
      <c r="AK100" s="686">
        <f t="shared" si="206"/>
        <v>0</v>
      </c>
      <c r="AL100" s="424">
        <f t="shared" si="207"/>
        <v>0</v>
      </c>
      <c r="AM100" s="686">
        <f t="shared" si="208"/>
        <v>1</v>
      </c>
      <c r="AN100" s="686">
        <f t="shared" si="209"/>
        <v>0</v>
      </c>
      <c r="AO100" s="686">
        <f t="shared" si="210"/>
        <v>0</v>
      </c>
      <c r="AP100" s="686">
        <f t="shared" si="211"/>
        <v>0</v>
      </c>
      <c r="AQ100" s="686">
        <f t="shared" si="212"/>
        <v>0</v>
      </c>
      <c r="AR100" s="686">
        <f t="shared" si="213"/>
        <v>0</v>
      </c>
      <c r="AS100" s="686">
        <f t="shared" si="214"/>
        <v>0</v>
      </c>
      <c r="AT100" s="686">
        <f t="shared" si="215"/>
        <v>0</v>
      </c>
      <c r="AU100" s="690">
        <f t="shared" si="216"/>
        <v>10462</v>
      </c>
      <c r="AV100" s="31" t="str">
        <f t="shared" si="190"/>
        <v>490EPSS02</v>
      </c>
      <c r="AW100" s="799" t="s">
        <v>683</v>
      </c>
      <c r="AX100" s="799">
        <v>490</v>
      </c>
      <c r="AY100" s="799" t="s">
        <v>546</v>
      </c>
      <c r="AZ100" s="800">
        <v>1</v>
      </c>
    </row>
    <row r="101" spans="2:52">
      <c r="B101" s="31" t="str">
        <f t="shared" si="183"/>
        <v>667EPSS40</v>
      </c>
      <c r="C101" s="31" t="str">
        <f t="shared" si="184"/>
        <v>667ESS024</v>
      </c>
      <c r="D101" s="31" t="str">
        <f t="shared" si="185"/>
        <v>667EPSS10</v>
      </c>
      <c r="E101" s="31" t="str">
        <f t="shared" si="186"/>
        <v>667EPSS37</v>
      </c>
      <c r="F101" s="31" t="str">
        <f t="shared" si="187"/>
        <v>667EPSS41</v>
      </c>
      <c r="G101" s="31" t="str">
        <f t="shared" si="169"/>
        <v>667EPSS16</v>
      </c>
      <c r="H101" s="31" t="str">
        <f t="shared" si="170"/>
        <v>667EPSS02</v>
      </c>
      <c r="I101" s="31" t="str">
        <f t="shared" si="171"/>
        <v>667ESS091</v>
      </c>
      <c r="J101" s="31" t="str">
        <f t="shared" si="172"/>
        <v>667EPSI03</v>
      </c>
      <c r="K101" s="31" t="str">
        <f t="shared" si="173"/>
        <v>667EPSS05</v>
      </c>
      <c r="L101" s="31" t="str">
        <f t="shared" si="174"/>
        <v>667EPSS08</v>
      </c>
      <c r="M101" s="31" t="str">
        <f t="shared" si="175"/>
        <v>667EPSS18</v>
      </c>
      <c r="N101" s="31" t="str">
        <f t="shared" si="176"/>
        <v>667EPSS42</v>
      </c>
      <c r="O101" s="31" t="str">
        <f t="shared" si="177"/>
        <v>667CCF055</v>
      </c>
      <c r="P101" s="31" t="str">
        <f t="shared" si="178"/>
        <v>667ESS062</v>
      </c>
      <c r="Q101" s="31" t="str">
        <f t="shared" si="179"/>
        <v>667EPSS33</v>
      </c>
      <c r="R101" s="31" t="str">
        <f t="shared" si="180"/>
        <v>667ESS207</v>
      </c>
      <c r="S101" s="31" t="str">
        <f t="shared" si="181"/>
        <v>667EPSI04</v>
      </c>
      <c r="T101" s="31" t="str">
        <f t="shared" si="182"/>
        <v>667EPSS44</v>
      </c>
      <c r="U101" s="31" t="str">
        <f t="shared" si="188"/>
        <v>667CCF023</v>
      </c>
      <c r="V101" s="844" t="str">
        <f t="shared" si="189"/>
        <v>667CCF102</v>
      </c>
      <c r="W101" s="606" t="s">
        <v>425</v>
      </c>
      <c r="X101" s="627" t="s">
        <v>521</v>
      </c>
      <c r="Y101" s="38">
        <v>667</v>
      </c>
      <c r="Z101" s="685">
        <f t="shared" si="195"/>
        <v>8438</v>
      </c>
      <c r="AA101" s="686">
        <f t="shared" si="196"/>
        <v>0</v>
      </c>
      <c r="AB101" s="686">
        <f t="shared" si="197"/>
        <v>0</v>
      </c>
      <c r="AC101" s="686">
        <f t="shared" si="198"/>
        <v>560</v>
      </c>
      <c r="AD101" s="424">
        <f t="shared" si="199"/>
        <v>0</v>
      </c>
      <c r="AE101" s="686">
        <f t="shared" si="200"/>
        <v>0</v>
      </c>
      <c r="AF101" s="686">
        <f t="shared" si="201"/>
        <v>0</v>
      </c>
      <c r="AG101" s="686">
        <f t="shared" si="202"/>
        <v>568</v>
      </c>
      <c r="AH101" s="686">
        <f t="shared" si="203"/>
        <v>0</v>
      </c>
      <c r="AI101" s="686">
        <f t="shared" si="204"/>
        <v>0</v>
      </c>
      <c r="AJ101" s="686">
        <f t="shared" si="205"/>
        <v>0</v>
      </c>
      <c r="AK101" s="686">
        <f t="shared" si="206"/>
        <v>0</v>
      </c>
      <c r="AL101" s="424">
        <f t="shared" si="207"/>
        <v>0</v>
      </c>
      <c r="AM101" s="686">
        <f t="shared" si="208"/>
        <v>0</v>
      </c>
      <c r="AN101" s="686">
        <f t="shared" si="209"/>
        <v>0</v>
      </c>
      <c r="AO101" s="686">
        <f t="shared" si="210"/>
        <v>0</v>
      </c>
      <c r="AP101" s="686">
        <f t="shared" si="211"/>
        <v>0</v>
      </c>
      <c r="AQ101" s="686">
        <f t="shared" si="212"/>
        <v>0</v>
      </c>
      <c r="AR101" s="686">
        <f t="shared" si="213"/>
        <v>0</v>
      </c>
      <c r="AS101" s="686">
        <f t="shared" si="214"/>
        <v>0</v>
      </c>
      <c r="AT101" s="686">
        <f t="shared" si="215"/>
        <v>0</v>
      </c>
      <c r="AU101" s="690">
        <f t="shared" si="216"/>
        <v>9566</v>
      </c>
      <c r="AV101" s="31" t="str">
        <f t="shared" si="190"/>
        <v>490EPSS37</v>
      </c>
      <c r="AW101" s="799" t="s">
        <v>683</v>
      </c>
      <c r="AX101" s="799">
        <v>490</v>
      </c>
      <c r="AY101" s="799" t="s">
        <v>537</v>
      </c>
      <c r="AZ101" s="800">
        <v>15259</v>
      </c>
    </row>
    <row r="102" spans="2:52">
      <c r="B102" s="31" t="str">
        <f t="shared" si="183"/>
        <v>674EPSS40</v>
      </c>
      <c r="C102" s="31" t="str">
        <f t="shared" si="184"/>
        <v>674ESS024</v>
      </c>
      <c r="D102" s="31" t="str">
        <f t="shared" si="185"/>
        <v>674EPSS10</v>
      </c>
      <c r="E102" s="31" t="str">
        <f t="shared" si="186"/>
        <v>674EPSS37</v>
      </c>
      <c r="F102" s="31" t="str">
        <f t="shared" si="187"/>
        <v>674EPSS41</v>
      </c>
      <c r="G102" s="31" t="str">
        <f t="shared" si="169"/>
        <v>674EPSS16</v>
      </c>
      <c r="H102" s="31" t="str">
        <f t="shared" si="170"/>
        <v>674EPSS02</v>
      </c>
      <c r="I102" s="31" t="str">
        <f t="shared" si="171"/>
        <v>674ESS091</v>
      </c>
      <c r="J102" s="31" t="str">
        <f t="shared" si="172"/>
        <v>674EPSI03</v>
      </c>
      <c r="K102" s="31" t="str">
        <f t="shared" si="173"/>
        <v>674EPSS05</v>
      </c>
      <c r="L102" s="31" t="str">
        <f t="shared" si="174"/>
        <v>674EPSS08</v>
      </c>
      <c r="M102" s="31" t="str">
        <f t="shared" si="175"/>
        <v>674EPSS18</v>
      </c>
      <c r="N102" s="31" t="str">
        <f t="shared" si="176"/>
        <v>674EPSS42</v>
      </c>
      <c r="O102" s="31" t="str">
        <f t="shared" si="177"/>
        <v>674CCF055</v>
      </c>
      <c r="P102" s="31" t="str">
        <f t="shared" si="178"/>
        <v>674ESS062</v>
      </c>
      <c r="Q102" s="31" t="str">
        <f t="shared" si="179"/>
        <v>674EPSS33</v>
      </c>
      <c r="R102" s="31" t="str">
        <f t="shared" si="180"/>
        <v>674ESS207</v>
      </c>
      <c r="S102" s="31" t="str">
        <f t="shared" si="181"/>
        <v>674EPSI04</v>
      </c>
      <c r="T102" s="31" t="str">
        <f t="shared" si="182"/>
        <v>674EPSS44</v>
      </c>
      <c r="U102" s="31" t="str">
        <f t="shared" si="188"/>
        <v>674CCF023</v>
      </c>
      <c r="V102" s="844" t="str">
        <f t="shared" si="189"/>
        <v>674CCF102</v>
      </c>
      <c r="W102" s="606" t="s">
        <v>426</v>
      </c>
      <c r="X102" s="627" t="s">
        <v>521</v>
      </c>
      <c r="Y102" s="38">
        <v>674</v>
      </c>
      <c r="Z102" s="685">
        <f t="shared" si="195"/>
        <v>11407</v>
      </c>
      <c r="AA102" s="686">
        <f t="shared" si="196"/>
        <v>0</v>
      </c>
      <c r="AB102" s="686">
        <f t="shared" si="197"/>
        <v>0</v>
      </c>
      <c r="AC102" s="686">
        <f t="shared" si="198"/>
        <v>390</v>
      </c>
      <c r="AD102" s="424">
        <f t="shared" si="199"/>
        <v>0</v>
      </c>
      <c r="AE102" s="686">
        <f t="shared" si="200"/>
        <v>0</v>
      </c>
      <c r="AF102" s="686">
        <f t="shared" si="201"/>
        <v>0</v>
      </c>
      <c r="AG102" s="686">
        <f t="shared" si="202"/>
        <v>0</v>
      </c>
      <c r="AH102" s="686">
        <f t="shared" si="203"/>
        <v>0</v>
      </c>
      <c r="AI102" s="686">
        <f t="shared" si="204"/>
        <v>0</v>
      </c>
      <c r="AJ102" s="686">
        <f t="shared" si="205"/>
        <v>0</v>
      </c>
      <c r="AK102" s="686">
        <f t="shared" si="206"/>
        <v>0</v>
      </c>
      <c r="AL102" s="424">
        <f t="shared" si="207"/>
        <v>0</v>
      </c>
      <c r="AM102" s="686">
        <f t="shared" si="208"/>
        <v>0</v>
      </c>
      <c r="AN102" s="686">
        <f t="shared" si="209"/>
        <v>0</v>
      </c>
      <c r="AO102" s="686">
        <f t="shared" si="210"/>
        <v>0</v>
      </c>
      <c r="AP102" s="686">
        <f t="shared" si="211"/>
        <v>0</v>
      </c>
      <c r="AQ102" s="686">
        <f t="shared" si="212"/>
        <v>0</v>
      </c>
      <c r="AR102" s="686">
        <f t="shared" si="213"/>
        <v>0</v>
      </c>
      <c r="AS102" s="686">
        <f t="shared" si="214"/>
        <v>0</v>
      </c>
      <c r="AT102" s="686">
        <f t="shared" si="215"/>
        <v>0</v>
      </c>
      <c r="AU102" s="690">
        <f t="shared" si="216"/>
        <v>11797</v>
      </c>
      <c r="AV102" s="31" t="str">
        <f t="shared" si="190"/>
        <v>490EPSS40</v>
      </c>
      <c r="AW102" s="799" t="s">
        <v>683</v>
      </c>
      <c r="AX102" s="799">
        <v>490</v>
      </c>
      <c r="AY102" s="799" t="s">
        <v>531</v>
      </c>
      <c r="AZ102" s="800">
        <v>22058</v>
      </c>
    </row>
    <row r="103" spans="2:52">
      <c r="B103" s="31" t="str">
        <f t="shared" si="183"/>
        <v>697EPSS40</v>
      </c>
      <c r="C103" s="31" t="str">
        <f t="shared" si="184"/>
        <v>697ESS024</v>
      </c>
      <c r="D103" s="31" t="str">
        <f t="shared" si="185"/>
        <v>697EPSS10</v>
      </c>
      <c r="E103" s="31" t="str">
        <f t="shared" si="186"/>
        <v>697EPSS37</v>
      </c>
      <c r="F103" s="31" t="str">
        <f t="shared" si="187"/>
        <v>697EPSS41</v>
      </c>
      <c r="G103" s="31" t="str">
        <f t="shared" ref="G103:G139" si="217">CONCATENATE(Y103,$AE$3)</f>
        <v>697EPSS16</v>
      </c>
      <c r="H103" s="31" t="str">
        <f t="shared" ref="H103:H139" si="218">CONCATENATE(Y103,$AF$3)</f>
        <v>697EPSS02</v>
      </c>
      <c r="I103" s="31" t="str">
        <f t="shared" ref="I103:I139" si="219">CONCATENATE(Y103,$AG$3)</f>
        <v>697ESS091</v>
      </c>
      <c r="J103" s="31" t="str">
        <f t="shared" ref="J103:J139" si="220">CONCATENATE(Y103,$AH$3)</f>
        <v>697EPSI03</v>
      </c>
      <c r="K103" s="31" t="str">
        <f t="shared" ref="K103:K139" si="221">CONCATENATE(Y103,$AI$3)</f>
        <v>697EPSS05</v>
      </c>
      <c r="L103" s="31" t="str">
        <f t="shared" ref="L103:L139" si="222">CONCATENATE(Y103,$AJ$3)</f>
        <v>697EPSS08</v>
      </c>
      <c r="M103" s="31" t="str">
        <f t="shared" ref="M103:M139" si="223">CONCATENATE(Y103,$AK$3)</f>
        <v>697EPSS18</v>
      </c>
      <c r="N103" s="31" t="str">
        <f t="shared" ref="N103:N139" si="224">CONCATENATE(Y103,$AL$3)</f>
        <v>697EPSS42</v>
      </c>
      <c r="O103" s="31" t="str">
        <f t="shared" ref="O103:O139" si="225">CONCATENATE(Y103,$AM$3)</f>
        <v>697CCF055</v>
      </c>
      <c r="P103" s="31" t="str">
        <f t="shared" ref="P103:P139" si="226">CONCATENATE(Y103,$AN$3)</f>
        <v>697ESS062</v>
      </c>
      <c r="Q103" s="31" t="str">
        <f t="shared" ref="Q103:Q139" si="227">CONCATENATE(Y103,$AO$3)</f>
        <v>697EPSS33</v>
      </c>
      <c r="R103" s="31" t="str">
        <f t="shared" ref="R103:R139" si="228">CONCATENATE(Y103,$AP$3)</f>
        <v>697ESS207</v>
      </c>
      <c r="S103" s="31" t="str">
        <f t="shared" ref="S103:S139" si="229">CONCATENATE(Y103,$AQ$3)</f>
        <v>697EPSI04</v>
      </c>
      <c r="T103" s="31" t="str">
        <f t="shared" si="182"/>
        <v>697EPSS44</v>
      </c>
      <c r="U103" s="31" t="str">
        <f t="shared" si="188"/>
        <v>697CCF023</v>
      </c>
      <c r="V103" s="844" t="str">
        <f t="shared" si="189"/>
        <v>697CCF102</v>
      </c>
      <c r="W103" s="606" t="s">
        <v>371</v>
      </c>
      <c r="X103" s="627" t="s">
        <v>521</v>
      </c>
      <c r="Y103" s="38">
        <v>697</v>
      </c>
      <c r="Z103" s="685">
        <f t="shared" si="195"/>
        <v>13282</v>
      </c>
      <c r="AA103" s="686">
        <f t="shared" si="196"/>
        <v>0</v>
      </c>
      <c r="AB103" s="686">
        <f t="shared" si="197"/>
        <v>31</v>
      </c>
      <c r="AC103" s="686">
        <f t="shared" si="198"/>
        <v>1055</v>
      </c>
      <c r="AD103" s="424">
        <f t="shared" si="199"/>
        <v>1</v>
      </c>
      <c r="AE103" s="686">
        <f t="shared" si="200"/>
        <v>663</v>
      </c>
      <c r="AF103" s="686">
        <f t="shared" si="201"/>
        <v>1</v>
      </c>
      <c r="AG103" s="686">
        <f t="shared" si="202"/>
        <v>0</v>
      </c>
      <c r="AH103" s="686">
        <f t="shared" si="203"/>
        <v>0</v>
      </c>
      <c r="AI103" s="686">
        <f t="shared" si="204"/>
        <v>0</v>
      </c>
      <c r="AJ103" s="686">
        <f t="shared" si="205"/>
        <v>0</v>
      </c>
      <c r="AK103" s="686">
        <f t="shared" si="206"/>
        <v>0</v>
      </c>
      <c r="AL103" s="424">
        <f t="shared" si="207"/>
        <v>0</v>
      </c>
      <c r="AM103" s="686">
        <f t="shared" si="208"/>
        <v>0</v>
      </c>
      <c r="AN103" s="686">
        <f t="shared" si="209"/>
        <v>0</v>
      </c>
      <c r="AO103" s="686">
        <f t="shared" si="210"/>
        <v>0</v>
      </c>
      <c r="AP103" s="686">
        <f t="shared" si="211"/>
        <v>0</v>
      </c>
      <c r="AQ103" s="686">
        <f t="shared" si="212"/>
        <v>0</v>
      </c>
      <c r="AR103" s="686">
        <f t="shared" si="213"/>
        <v>0</v>
      </c>
      <c r="AS103" s="686">
        <f t="shared" si="214"/>
        <v>0</v>
      </c>
      <c r="AT103" s="686">
        <f t="shared" si="215"/>
        <v>0</v>
      </c>
      <c r="AU103" s="690">
        <f t="shared" si="216"/>
        <v>15033</v>
      </c>
      <c r="AV103" s="31" t="str">
        <f t="shared" si="190"/>
        <v>490EPSS41</v>
      </c>
      <c r="AW103" s="799" t="s">
        <v>683</v>
      </c>
      <c r="AX103" s="799">
        <v>490</v>
      </c>
      <c r="AY103" s="799" t="s">
        <v>623</v>
      </c>
      <c r="AZ103" s="800">
        <v>1092</v>
      </c>
    </row>
    <row r="104" spans="2:52">
      <c r="B104" s="31" t="str">
        <f t="shared" si="183"/>
        <v>756EPSS40</v>
      </c>
      <c r="C104" s="31" t="str">
        <f t="shared" si="184"/>
        <v>756ESS024</v>
      </c>
      <c r="D104" s="31" t="str">
        <f t="shared" si="185"/>
        <v>756EPSS10</v>
      </c>
      <c r="E104" s="31" t="str">
        <f t="shared" si="186"/>
        <v>756EPSS37</v>
      </c>
      <c r="F104" s="31" t="str">
        <f t="shared" si="187"/>
        <v>756EPSS41</v>
      </c>
      <c r="G104" s="31" t="str">
        <f t="shared" si="217"/>
        <v>756EPSS16</v>
      </c>
      <c r="H104" s="31" t="str">
        <f t="shared" si="218"/>
        <v>756EPSS02</v>
      </c>
      <c r="I104" s="31" t="str">
        <f t="shared" si="219"/>
        <v>756ESS091</v>
      </c>
      <c r="J104" s="31" t="str">
        <f t="shared" si="220"/>
        <v>756EPSI03</v>
      </c>
      <c r="K104" s="31" t="str">
        <f t="shared" si="221"/>
        <v>756EPSS05</v>
      </c>
      <c r="L104" s="31" t="str">
        <f t="shared" si="222"/>
        <v>756EPSS08</v>
      </c>
      <c r="M104" s="31" t="str">
        <f t="shared" si="223"/>
        <v>756EPSS18</v>
      </c>
      <c r="N104" s="31" t="str">
        <f t="shared" si="224"/>
        <v>756EPSS42</v>
      </c>
      <c r="O104" s="31" t="str">
        <f t="shared" si="225"/>
        <v>756CCF055</v>
      </c>
      <c r="P104" s="31" t="str">
        <f t="shared" si="226"/>
        <v>756ESS062</v>
      </c>
      <c r="Q104" s="31" t="str">
        <f t="shared" si="227"/>
        <v>756EPSS33</v>
      </c>
      <c r="R104" s="31" t="str">
        <f t="shared" si="228"/>
        <v>756ESS207</v>
      </c>
      <c r="S104" s="31" t="str">
        <f t="shared" si="229"/>
        <v>756EPSI04</v>
      </c>
      <c r="T104" s="31" t="str">
        <f t="shared" si="182"/>
        <v>756EPSS44</v>
      </c>
      <c r="U104" s="31" t="str">
        <f t="shared" si="188"/>
        <v>756CCF023</v>
      </c>
      <c r="V104" s="844" t="str">
        <f t="shared" si="189"/>
        <v>756CCF102</v>
      </c>
      <c r="W104" s="606" t="s">
        <v>427</v>
      </c>
      <c r="X104" s="627" t="s">
        <v>521</v>
      </c>
      <c r="Y104" s="38">
        <v>756</v>
      </c>
      <c r="Z104" s="685">
        <f t="shared" si="195"/>
        <v>20533</v>
      </c>
      <c r="AA104" s="686">
        <f t="shared" si="196"/>
        <v>0</v>
      </c>
      <c r="AB104" s="686">
        <f t="shared" si="197"/>
        <v>0</v>
      </c>
      <c r="AC104" s="686">
        <f t="shared" si="198"/>
        <v>1392</v>
      </c>
      <c r="AD104" s="424">
        <f t="shared" si="199"/>
        <v>0</v>
      </c>
      <c r="AE104" s="686">
        <f t="shared" si="200"/>
        <v>0</v>
      </c>
      <c r="AF104" s="686">
        <f t="shared" si="201"/>
        <v>0</v>
      </c>
      <c r="AG104" s="686">
        <f t="shared" si="202"/>
        <v>1421</v>
      </c>
      <c r="AH104" s="686">
        <f t="shared" si="203"/>
        <v>0</v>
      </c>
      <c r="AI104" s="686">
        <f t="shared" si="204"/>
        <v>0</v>
      </c>
      <c r="AJ104" s="686">
        <f t="shared" si="205"/>
        <v>0</v>
      </c>
      <c r="AK104" s="686">
        <f t="shared" si="206"/>
        <v>0</v>
      </c>
      <c r="AL104" s="424">
        <f t="shared" si="207"/>
        <v>0</v>
      </c>
      <c r="AM104" s="686">
        <f t="shared" si="208"/>
        <v>0</v>
      </c>
      <c r="AN104" s="686">
        <f t="shared" si="209"/>
        <v>0</v>
      </c>
      <c r="AO104" s="686">
        <f t="shared" si="210"/>
        <v>0</v>
      </c>
      <c r="AP104" s="686">
        <f t="shared" si="211"/>
        <v>0</v>
      </c>
      <c r="AQ104" s="686">
        <f t="shared" si="212"/>
        <v>0</v>
      </c>
      <c r="AR104" s="686">
        <f t="shared" si="213"/>
        <v>0</v>
      </c>
      <c r="AS104" s="686">
        <f t="shared" si="214"/>
        <v>0</v>
      </c>
      <c r="AT104" s="686">
        <f t="shared" si="215"/>
        <v>0</v>
      </c>
      <c r="AU104" s="690">
        <f t="shared" si="216"/>
        <v>23346</v>
      </c>
      <c r="AV104" s="31" t="str">
        <f t="shared" si="190"/>
        <v>490ESS024</v>
      </c>
      <c r="AW104" s="799" t="s">
        <v>683</v>
      </c>
      <c r="AX104" s="799">
        <v>490</v>
      </c>
      <c r="AY104" s="799" t="s">
        <v>534</v>
      </c>
      <c r="AZ104" s="800">
        <v>6249</v>
      </c>
    </row>
    <row r="105" spans="2:52" ht="15.75">
      <c r="B105" s="31" t="str">
        <f t="shared" si="183"/>
        <v>EPSS40</v>
      </c>
      <c r="C105" s="31" t="str">
        <f t="shared" si="184"/>
        <v>ESS024</v>
      </c>
      <c r="D105" s="31" t="str">
        <f t="shared" si="185"/>
        <v>EPSS10</v>
      </c>
      <c r="E105" s="31" t="str">
        <f t="shared" si="186"/>
        <v>EPSS37</v>
      </c>
      <c r="F105" s="31" t="str">
        <f t="shared" si="187"/>
        <v>EPSS41</v>
      </c>
      <c r="G105" s="31" t="str">
        <f t="shared" si="217"/>
        <v>EPSS16</v>
      </c>
      <c r="H105" s="31" t="str">
        <f t="shared" si="218"/>
        <v>EPSS02</v>
      </c>
      <c r="I105" s="31" t="str">
        <f t="shared" si="219"/>
        <v>ESS091</v>
      </c>
      <c r="J105" s="31" t="str">
        <f t="shared" si="220"/>
        <v>EPSI03</v>
      </c>
      <c r="K105" s="31" t="str">
        <f t="shared" si="221"/>
        <v>EPSS05</v>
      </c>
      <c r="L105" s="31" t="str">
        <f t="shared" si="222"/>
        <v>EPSS08</v>
      </c>
      <c r="M105" s="31" t="str">
        <f t="shared" si="223"/>
        <v>EPSS18</v>
      </c>
      <c r="N105" s="31" t="str">
        <f t="shared" si="224"/>
        <v>EPSS42</v>
      </c>
      <c r="O105" s="31" t="str">
        <f t="shared" si="225"/>
        <v>CCF055</v>
      </c>
      <c r="P105" s="31" t="str">
        <f t="shared" si="226"/>
        <v>ESS062</v>
      </c>
      <c r="Q105" s="31" t="str">
        <f t="shared" si="227"/>
        <v>EPSS33</v>
      </c>
      <c r="R105" s="31" t="str">
        <f t="shared" si="228"/>
        <v>ESS207</v>
      </c>
      <c r="S105" s="31" t="str">
        <f t="shared" si="229"/>
        <v>EPSI04</v>
      </c>
      <c r="T105" s="31" t="str">
        <f t="shared" si="182"/>
        <v>EPSS44</v>
      </c>
      <c r="U105" s="31" t="str">
        <f t="shared" si="188"/>
        <v>CCF023</v>
      </c>
      <c r="V105" s="844" t="str">
        <f t="shared" si="189"/>
        <v>CCF102</v>
      </c>
      <c r="W105" s="695" t="s">
        <v>522</v>
      </c>
      <c r="X105" s="142"/>
      <c r="Y105" s="39"/>
      <c r="Z105" s="696">
        <f t="shared" ref="Z105:AM105" si="230">SUM(Z106:Z128)</f>
        <v>144539</v>
      </c>
      <c r="AA105" s="697">
        <f t="shared" si="230"/>
        <v>39341</v>
      </c>
      <c r="AB105" s="697">
        <f t="shared" si="230"/>
        <v>0</v>
      </c>
      <c r="AC105" s="697">
        <f t="shared" si="230"/>
        <v>9307</v>
      </c>
      <c r="AD105" s="37">
        <f>SUM(AD106:AD128)</f>
        <v>5</v>
      </c>
      <c r="AE105" s="697">
        <f t="shared" si="230"/>
        <v>1260</v>
      </c>
      <c r="AF105" s="697">
        <f t="shared" si="230"/>
        <v>457</v>
      </c>
      <c r="AG105" s="697">
        <f t="shared" si="230"/>
        <v>16589</v>
      </c>
      <c r="AH105" s="697">
        <f t="shared" si="230"/>
        <v>1661</v>
      </c>
      <c r="AI105" s="697">
        <f t="shared" si="230"/>
        <v>0</v>
      </c>
      <c r="AJ105" s="697">
        <f t="shared" si="230"/>
        <v>0</v>
      </c>
      <c r="AK105" s="697">
        <f t="shared" si="230"/>
        <v>0</v>
      </c>
      <c r="AL105" s="37">
        <f t="shared" ref="AL105" si="231">SUM(AL106:AL128)</f>
        <v>0</v>
      </c>
      <c r="AM105" s="697">
        <f t="shared" si="230"/>
        <v>0</v>
      </c>
      <c r="AN105" s="697">
        <f>SUM(AN106:AN128)</f>
        <v>0</v>
      </c>
      <c r="AO105" s="697">
        <f>SUM(AO106:AO128)</f>
        <v>0</v>
      </c>
      <c r="AP105" s="697">
        <f>SUM(AP106:AP128)</f>
        <v>0</v>
      </c>
      <c r="AQ105" s="697">
        <f>SUM(AQ106:AQ128)</f>
        <v>0</v>
      </c>
      <c r="AR105" s="697">
        <f t="shared" ref="AR105:AT105" si="232">SUM(AR106:AR128)</f>
        <v>2</v>
      </c>
      <c r="AS105" s="697">
        <f t="shared" ref="AS105" si="233">SUM(AS106:AS128)</f>
        <v>0</v>
      </c>
      <c r="AT105" s="697">
        <f t="shared" si="232"/>
        <v>1</v>
      </c>
      <c r="AU105" s="698">
        <f>SUM(AU106:AU128)</f>
        <v>213162</v>
      </c>
      <c r="AV105" s="31" t="str">
        <f t="shared" si="190"/>
        <v>659EPSI03</v>
      </c>
      <c r="AW105" s="799" t="s">
        <v>683</v>
      </c>
      <c r="AX105" s="799">
        <v>659</v>
      </c>
      <c r="AY105" s="799" t="s">
        <v>552</v>
      </c>
      <c r="AZ105" s="800">
        <v>1245</v>
      </c>
    </row>
    <row r="106" spans="2:52">
      <c r="B106" s="31" t="str">
        <f t="shared" si="183"/>
        <v>30EPSS40</v>
      </c>
      <c r="C106" s="31" t="str">
        <f t="shared" si="184"/>
        <v>30ESS024</v>
      </c>
      <c r="D106" s="31" t="str">
        <f t="shared" si="185"/>
        <v>30EPSS10</v>
      </c>
      <c r="E106" s="31" t="str">
        <f t="shared" si="186"/>
        <v>30EPSS37</v>
      </c>
      <c r="F106" s="31" t="str">
        <f t="shared" si="187"/>
        <v>30EPSS41</v>
      </c>
      <c r="G106" s="31" t="str">
        <f t="shared" si="217"/>
        <v>30EPSS16</v>
      </c>
      <c r="H106" s="31" t="str">
        <f t="shared" si="218"/>
        <v>30EPSS02</v>
      </c>
      <c r="I106" s="31" t="str">
        <f t="shared" si="219"/>
        <v>30ESS091</v>
      </c>
      <c r="J106" s="31" t="str">
        <f t="shared" si="220"/>
        <v>30EPSI03</v>
      </c>
      <c r="K106" s="31" t="str">
        <f t="shared" si="221"/>
        <v>30EPSS05</v>
      </c>
      <c r="L106" s="31" t="str">
        <f t="shared" si="222"/>
        <v>30EPSS08</v>
      </c>
      <c r="M106" s="31" t="str">
        <f t="shared" si="223"/>
        <v>30EPSS18</v>
      </c>
      <c r="N106" s="31" t="str">
        <f t="shared" si="224"/>
        <v>30EPSS42</v>
      </c>
      <c r="O106" s="31" t="str">
        <f t="shared" si="225"/>
        <v>30CCF055</v>
      </c>
      <c r="P106" s="31" t="str">
        <f t="shared" si="226"/>
        <v>30ESS062</v>
      </c>
      <c r="Q106" s="31" t="str">
        <f t="shared" si="227"/>
        <v>30EPSS33</v>
      </c>
      <c r="R106" s="31" t="str">
        <f t="shared" si="228"/>
        <v>30ESS207</v>
      </c>
      <c r="S106" s="31" t="str">
        <f t="shared" si="229"/>
        <v>30EPSI04</v>
      </c>
      <c r="T106" s="31" t="str">
        <f t="shared" si="182"/>
        <v>30EPSS44</v>
      </c>
      <c r="U106" s="31" t="str">
        <f t="shared" si="188"/>
        <v>30CCF023</v>
      </c>
      <c r="V106" s="844" t="str">
        <f t="shared" si="189"/>
        <v>30CCF102</v>
      </c>
      <c r="W106" s="606" t="s">
        <v>303</v>
      </c>
      <c r="X106" s="627" t="s">
        <v>522</v>
      </c>
      <c r="Y106" s="38">
        <v>30</v>
      </c>
      <c r="Z106" s="685">
        <f t="shared" ref="Z106:Z128" si="234">IFERROR(VLOOKUP(B106,$AV$7:$AZ$929,5,0),0)</f>
        <v>2873</v>
      </c>
      <c r="AA106" s="686">
        <f t="shared" ref="AA106:AA128" si="235">IFERROR(VLOOKUP(C106,$AV$7:$AZ$929,5,0),0)+AL106</f>
        <v>4998</v>
      </c>
      <c r="AB106" s="686">
        <f t="shared" ref="AB106:AB128" si="236">IFERROR(VLOOKUP(D106,$AV$7:$AZ$929,5,0),0)</f>
        <v>0</v>
      </c>
      <c r="AC106" s="686">
        <f t="shared" ref="AC106:AC128" si="237">VLOOKUP(E106,$AV$7:$AZ$699,5,0)+AD106</f>
        <v>460</v>
      </c>
      <c r="AD106" s="424">
        <f t="shared" ref="AD106:AD128" si="238">IFERROR(VLOOKUP(F106,$AV$7:$AZ$929,5,0),0)</f>
        <v>0</v>
      </c>
      <c r="AE106" s="686">
        <f t="shared" ref="AE106:AE128" si="239">IFERROR(VLOOKUP(G106,$AV$7:$AZ$929,5,0),0)</f>
        <v>1144</v>
      </c>
      <c r="AF106" s="686">
        <f t="shared" ref="AF106:AF128" si="240">IFERROR(VLOOKUP(H106,$AV$7:$AZ$929,5,0),0)</f>
        <v>381</v>
      </c>
      <c r="AG106" s="686">
        <f t="shared" ref="AG106:AG128" si="241">IFERROR(VLOOKUP(I106,$AV$7:$AZ$929,5,0),0)</f>
        <v>0</v>
      </c>
      <c r="AH106" s="686">
        <f t="shared" ref="AH106:AH128" si="242">IFERROR(VLOOKUP(J106,$AV$7:$AZ$929,5,0),0)</f>
        <v>0</v>
      </c>
      <c r="AI106" s="686">
        <f t="shared" ref="AI106:AI128" si="243">IFERROR(VLOOKUP(K106,$AV$7:$AZ$929,5,0),0)</f>
        <v>0</v>
      </c>
      <c r="AJ106" s="686">
        <f t="shared" ref="AJ106:AJ128" si="244">IFERROR(VLOOKUP(L106,$AV$7:$AZ$929,5,0),0)</f>
        <v>0</v>
      </c>
      <c r="AK106" s="686">
        <f t="shared" ref="AK106:AK128" si="245">IFERROR(VLOOKUP(M106,$AV$7:$AZ$929,5,0),0)</f>
        <v>0</v>
      </c>
      <c r="AL106" s="424">
        <f t="shared" ref="AL106:AL128" si="246">IFERROR(VLOOKUP(N106,$AV$7:$AZ$929,5,0),0)</f>
        <v>0</v>
      </c>
      <c r="AM106" s="686">
        <f t="shared" ref="AM106:AM128" si="247">IFERROR(VLOOKUP(O106,$AV$7:$AZ$929,5,0),0)</f>
        <v>0</v>
      </c>
      <c r="AN106" s="686">
        <f t="shared" ref="AN106:AN128" si="248">IFERROR(VLOOKUP(P106,$AV$7:$AZ$929,5,0),0)</f>
        <v>0</v>
      </c>
      <c r="AO106" s="686">
        <f t="shared" ref="AO106:AO128" si="249">IFERROR(VLOOKUP(Q106,$AV$7:$AZ$929,5,0),0)</f>
        <v>0</v>
      </c>
      <c r="AP106" s="686">
        <f t="shared" ref="AP106:AP128" si="250">IFERROR(VLOOKUP(R106,$AV$7:$AZ$929,5,0),0)</f>
        <v>0</v>
      </c>
      <c r="AQ106" s="686">
        <f t="shared" ref="AQ106:AQ128" si="251">IFERROR(VLOOKUP(S106,$AV$7:$AZ$929,5,0),0)</f>
        <v>0</v>
      </c>
      <c r="AR106" s="686">
        <f t="shared" ref="AR106:AR128" si="252">IFERROR(VLOOKUP(T106,$AV$7:$AZ$929,5,0),0)</f>
        <v>0</v>
      </c>
      <c r="AS106" s="686">
        <f t="shared" ref="AS106:AS128" si="253">IFERROR(VLOOKUP(U106,$AV$7:$AZ$929,5,0),0)</f>
        <v>0</v>
      </c>
      <c r="AT106" s="686">
        <f t="shared" ref="AT106:AT128" si="254">IFERROR(VLOOKUP(V106,$AV$7:$AZ$929,5,0),0)</f>
        <v>0</v>
      </c>
      <c r="AU106" s="690">
        <f t="shared" ref="AU106:AU128" si="255">SUM(Z106:AT106)</f>
        <v>9856</v>
      </c>
      <c r="AV106" s="31" t="str">
        <f t="shared" si="190"/>
        <v>659EPSS37</v>
      </c>
      <c r="AW106" s="799" t="s">
        <v>683</v>
      </c>
      <c r="AX106" s="799">
        <v>659</v>
      </c>
      <c r="AY106" s="799" t="s">
        <v>537</v>
      </c>
      <c r="AZ106" s="800">
        <v>3765</v>
      </c>
    </row>
    <row r="107" spans="2:52">
      <c r="B107" s="31" t="str">
        <f t="shared" si="183"/>
        <v>34EPSS40</v>
      </c>
      <c r="C107" s="31" t="str">
        <f t="shared" si="184"/>
        <v>34ESS024</v>
      </c>
      <c r="D107" s="31" t="str">
        <f t="shared" si="185"/>
        <v>34EPSS10</v>
      </c>
      <c r="E107" s="31" t="str">
        <f t="shared" si="186"/>
        <v>34EPSS37</v>
      </c>
      <c r="F107" s="31" t="str">
        <f t="shared" si="187"/>
        <v>34EPSS41</v>
      </c>
      <c r="G107" s="31" t="str">
        <f t="shared" si="217"/>
        <v>34EPSS16</v>
      </c>
      <c r="H107" s="31" t="str">
        <f t="shared" si="218"/>
        <v>34EPSS02</v>
      </c>
      <c r="I107" s="31" t="str">
        <f t="shared" si="219"/>
        <v>34ESS091</v>
      </c>
      <c r="J107" s="31" t="str">
        <f t="shared" si="220"/>
        <v>34EPSI03</v>
      </c>
      <c r="K107" s="31" t="str">
        <f t="shared" si="221"/>
        <v>34EPSS05</v>
      </c>
      <c r="L107" s="31" t="str">
        <f t="shared" si="222"/>
        <v>34EPSS08</v>
      </c>
      <c r="M107" s="31" t="str">
        <f t="shared" si="223"/>
        <v>34EPSS18</v>
      </c>
      <c r="N107" s="31" t="str">
        <f t="shared" si="224"/>
        <v>34EPSS42</v>
      </c>
      <c r="O107" s="31" t="str">
        <f t="shared" si="225"/>
        <v>34CCF055</v>
      </c>
      <c r="P107" s="31" t="str">
        <f t="shared" si="226"/>
        <v>34ESS062</v>
      </c>
      <c r="Q107" s="31" t="str">
        <f t="shared" si="227"/>
        <v>34EPSS33</v>
      </c>
      <c r="R107" s="31" t="str">
        <f t="shared" si="228"/>
        <v>34ESS207</v>
      </c>
      <c r="S107" s="31" t="str">
        <f t="shared" si="229"/>
        <v>34EPSI04</v>
      </c>
      <c r="T107" s="31" t="str">
        <f t="shared" si="182"/>
        <v>34EPSS44</v>
      </c>
      <c r="U107" s="31" t="str">
        <f t="shared" si="188"/>
        <v>34CCF023</v>
      </c>
      <c r="V107" s="844" t="str">
        <f t="shared" si="189"/>
        <v>34CCF102</v>
      </c>
      <c r="W107" s="606" t="s">
        <v>307</v>
      </c>
      <c r="X107" s="627" t="s">
        <v>522</v>
      </c>
      <c r="Y107" s="38">
        <v>34</v>
      </c>
      <c r="Z107" s="685">
        <f t="shared" si="234"/>
        <v>23288</v>
      </c>
      <c r="AA107" s="686">
        <f t="shared" si="235"/>
        <v>0</v>
      </c>
      <c r="AB107" s="686">
        <f t="shared" si="236"/>
        <v>0</v>
      </c>
      <c r="AC107" s="686">
        <f t="shared" si="237"/>
        <v>1428</v>
      </c>
      <c r="AD107" s="424">
        <f t="shared" si="238"/>
        <v>1</v>
      </c>
      <c r="AE107" s="686">
        <f t="shared" si="239"/>
        <v>0</v>
      </c>
      <c r="AF107" s="686">
        <f t="shared" si="240"/>
        <v>0</v>
      </c>
      <c r="AG107" s="686">
        <f t="shared" si="241"/>
        <v>3763</v>
      </c>
      <c r="AH107" s="686">
        <f t="shared" si="242"/>
        <v>0</v>
      </c>
      <c r="AI107" s="686">
        <f t="shared" si="243"/>
        <v>0</v>
      </c>
      <c r="AJ107" s="686">
        <f t="shared" si="244"/>
        <v>0</v>
      </c>
      <c r="AK107" s="686">
        <f t="shared" si="245"/>
        <v>0</v>
      </c>
      <c r="AL107" s="424">
        <f t="shared" si="246"/>
        <v>0</v>
      </c>
      <c r="AM107" s="686">
        <f t="shared" si="247"/>
        <v>0</v>
      </c>
      <c r="AN107" s="686">
        <f t="shared" si="248"/>
        <v>0</v>
      </c>
      <c r="AO107" s="686">
        <f t="shared" si="249"/>
        <v>0</v>
      </c>
      <c r="AP107" s="686">
        <f t="shared" si="250"/>
        <v>0</v>
      </c>
      <c r="AQ107" s="686">
        <f t="shared" si="251"/>
        <v>0</v>
      </c>
      <c r="AR107" s="686">
        <f t="shared" si="252"/>
        <v>0</v>
      </c>
      <c r="AS107" s="686">
        <f t="shared" si="253"/>
        <v>0</v>
      </c>
      <c r="AT107" s="686">
        <f t="shared" si="254"/>
        <v>0</v>
      </c>
      <c r="AU107" s="690">
        <f t="shared" si="255"/>
        <v>28480</v>
      </c>
      <c r="AV107" s="31" t="str">
        <f t="shared" si="190"/>
        <v>659EPSS40</v>
      </c>
      <c r="AW107" s="799" t="s">
        <v>683</v>
      </c>
      <c r="AX107" s="799">
        <v>659</v>
      </c>
      <c r="AY107" s="799" t="s">
        <v>531</v>
      </c>
      <c r="AZ107" s="800">
        <v>14956</v>
      </c>
    </row>
    <row r="108" spans="2:52">
      <c r="B108" s="31" t="str">
        <f t="shared" si="183"/>
        <v>36EPSS40</v>
      </c>
      <c r="C108" s="31" t="str">
        <f t="shared" si="184"/>
        <v>36ESS024</v>
      </c>
      <c r="D108" s="31" t="str">
        <f t="shared" si="185"/>
        <v>36EPSS10</v>
      </c>
      <c r="E108" s="31" t="str">
        <f t="shared" si="186"/>
        <v>36EPSS37</v>
      </c>
      <c r="F108" s="31" t="str">
        <f t="shared" si="187"/>
        <v>36EPSS41</v>
      </c>
      <c r="G108" s="31" t="str">
        <f t="shared" si="217"/>
        <v>36EPSS16</v>
      </c>
      <c r="H108" s="31" t="str">
        <f t="shared" si="218"/>
        <v>36EPSS02</v>
      </c>
      <c r="I108" s="31" t="str">
        <f t="shared" si="219"/>
        <v>36ESS091</v>
      </c>
      <c r="J108" s="31" t="str">
        <f t="shared" si="220"/>
        <v>36EPSI03</v>
      </c>
      <c r="K108" s="31" t="str">
        <f t="shared" si="221"/>
        <v>36EPSS05</v>
      </c>
      <c r="L108" s="31" t="str">
        <f t="shared" si="222"/>
        <v>36EPSS08</v>
      </c>
      <c r="M108" s="31" t="str">
        <f t="shared" si="223"/>
        <v>36EPSS18</v>
      </c>
      <c r="N108" s="31" t="str">
        <f t="shared" si="224"/>
        <v>36EPSS42</v>
      </c>
      <c r="O108" s="31" t="str">
        <f t="shared" si="225"/>
        <v>36CCF055</v>
      </c>
      <c r="P108" s="31" t="str">
        <f t="shared" si="226"/>
        <v>36ESS062</v>
      </c>
      <c r="Q108" s="31" t="str">
        <f t="shared" si="227"/>
        <v>36EPSS33</v>
      </c>
      <c r="R108" s="31" t="str">
        <f t="shared" si="228"/>
        <v>36ESS207</v>
      </c>
      <c r="S108" s="31" t="str">
        <f t="shared" si="229"/>
        <v>36EPSI04</v>
      </c>
      <c r="T108" s="31" t="str">
        <f t="shared" si="182"/>
        <v>36EPSS44</v>
      </c>
      <c r="U108" s="31" t="str">
        <f t="shared" si="188"/>
        <v>36CCF023</v>
      </c>
      <c r="V108" s="844" t="str">
        <f t="shared" si="189"/>
        <v>36CCF102</v>
      </c>
      <c r="W108" s="606" t="s">
        <v>309</v>
      </c>
      <c r="X108" s="627" t="s">
        <v>522</v>
      </c>
      <c r="Y108" s="38">
        <v>36</v>
      </c>
      <c r="Z108" s="685">
        <f t="shared" si="234"/>
        <v>37</v>
      </c>
      <c r="AA108" s="686">
        <f t="shared" si="235"/>
        <v>0</v>
      </c>
      <c r="AB108" s="686">
        <f t="shared" si="236"/>
        <v>0</v>
      </c>
      <c r="AC108" s="686">
        <f t="shared" si="237"/>
        <v>219</v>
      </c>
      <c r="AD108" s="424">
        <f t="shared" si="238"/>
        <v>0</v>
      </c>
      <c r="AE108" s="686">
        <f t="shared" si="239"/>
        <v>0</v>
      </c>
      <c r="AF108" s="686">
        <f t="shared" si="240"/>
        <v>0</v>
      </c>
      <c r="AG108" s="686">
        <f t="shared" si="241"/>
        <v>2422</v>
      </c>
      <c r="AH108" s="686">
        <f t="shared" si="242"/>
        <v>0</v>
      </c>
      <c r="AI108" s="686">
        <f t="shared" si="243"/>
        <v>0</v>
      </c>
      <c r="AJ108" s="686">
        <f t="shared" si="244"/>
        <v>0</v>
      </c>
      <c r="AK108" s="686">
        <f t="shared" si="245"/>
        <v>0</v>
      </c>
      <c r="AL108" s="424">
        <f t="shared" si="246"/>
        <v>0</v>
      </c>
      <c r="AM108" s="686">
        <f t="shared" si="247"/>
        <v>0</v>
      </c>
      <c r="AN108" s="686">
        <f t="shared" si="248"/>
        <v>0</v>
      </c>
      <c r="AO108" s="686">
        <f t="shared" si="249"/>
        <v>0</v>
      </c>
      <c r="AP108" s="686">
        <f t="shared" si="250"/>
        <v>0</v>
      </c>
      <c r="AQ108" s="686">
        <f t="shared" si="251"/>
        <v>0</v>
      </c>
      <c r="AR108" s="686">
        <f t="shared" si="252"/>
        <v>0</v>
      </c>
      <c r="AS108" s="686">
        <f t="shared" si="253"/>
        <v>0</v>
      </c>
      <c r="AT108" s="686">
        <f t="shared" si="254"/>
        <v>0</v>
      </c>
      <c r="AU108" s="690">
        <f t="shared" si="255"/>
        <v>2678</v>
      </c>
      <c r="AV108" s="31" t="str">
        <f t="shared" si="190"/>
        <v>659EPSS41</v>
      </c>
      <c r="AW108" s="799" t="s">
        <v>683</v>
      </c>
      <c r="AX108" s="799">
        <v>659</v>
      </c>
      <c r="AY108" s="799" t="s">
        <v>623</v>
      </c>
      <c r="AZ108" s="800">
        <v>438</v>
      </c>
    </row>
    <row r="109" spans="2:52">
      <c r="B109" s="31" t="str">
        <f t="shared" si="183"/>
        <v>91EPSS40</v>
      </c>
      <c r="C109" s="31" t="str">
        <f t="shared" si="184"/>
        <v>91ESS024</v>
      </c>
      <c r="D109" s="31" t="str">
        <f t="shared" si="185"/>
        <v>91EPSS10</v>
      </c>
      <c r="E109" s="31" t="str">
        <f t="shared" si="186"/>
        <v>91EPSS37</v>
      </c>
      <c r="F109" s="31" t="str">
        <f t="shared" si="187"/>
        <v>91EPSS41</v>
      </c>
      <c r="G109" s="31" t="str">
        <f t="shared" si="217"/>
        <v>91EPSS16</v>
      </c>
      <c r="H109" s="31" t="str">
        <f t="shared" si="218"/>
        <v>91EPSS02</v>
      </c>
      <c r="I109" s="31" t="str">
        <f t="shared" si="219"/>
        <v>91ESS091</v>
      </c>
      <c r="J109" s="31" t="str">
        <f t="shared" si="220"/>
        <v>91EPSI03</v>
      </c>
      <c r="K109" s="31" t="str">
        <f t="shared" si="221"/>
        <v>91EPSS05</v>
      </c>
      <c r="L109" s="31" t="str">
        <f t="shared" si="222"/>
        <v>91EPSS08</v>
      </c>
      <c r="M109" s="31" t="str">
        <f t="shared" si="223"/>
        <v>91EPSS18</v>
      </c>
      <c r="N109" s="31" t="str">
        <f t="shared" si="224"/>
        <v>91EPSS42</v>
      </c>
      <c r="O109" s="31" t="str">
        <f t="shared" si="225"/>
        <v>91CCF055</v>
      </c>
      <c r="P109" s="31" t="str">
        <f t="shared" si="226"/>
        <v>91ESS062</v>
      </c>
      <c r="Q109" s="31" t="str">
        <f t="shared" si="227"/>
        <v>91EPSS33</v>
      </c>
      <c r="R109" s="31" t="str">
        <f t="shared" si="228"/>
        <v>91ESS207</v>
      </c>
      <c r="S109" s="31" t="str">
        <f t="shared" si="229"/>
        <v>91EPSI04</v>
      </c>
      <c r="T109" s="31" t="str">
        <f t="shared" si="182"/>
        <v>91EPSS44</v>
      </c>
      <c r="U109" s="31" t="str">
        <f t="shared" si="188"/>
        <v>91CCF023</v>
      </c>
      <c r="V109" s="844" t="str">
        <f t="shared" si="189"/>
        <v>91CCF102</v>
      </c>
      <c r="W109" s="606" t="s">
        <v>329</v>
      </c>
      <c r="X109" s="627" t="s">
        <v>522</v>
      </c>
      <c r="Y109" s="38">
        <v>91</v>
      </c>
      <c r="Z109" s="685">
        <f t="shared" si="234"/>
        <v>4007</v>
      </c>
      <c r="AA109" s="686">
        <f t="shared" si="235"/>
        <v>0</v>
      </c>
      <c r="AB109" s="686">
        <f t="shared" si="236"/>
        <v>0</v>
      </c>
      <c r="AC109" s="686">
        <f t="shared" si="237"/>
        <v>193</v>
      </c>
      <c r="AD109" s="424">
        <f t="shared" si="238"/>
        <v>0</v>
      </c>
      <c r="AE109" s="686">
        <f t="shared" si="239"/>
        <v>0</v>
      </c>
      <c r="AF109" s="686">
        <f t="shared" si="240"/>
        <v>0</v>
      </c>
      <c r="AG109" s="686">
        <f t="shared" si="241"/>
        <v>2216</v>
      </c>
      <c r="AH109" s="686">
        <f t="shared" si="242"/>
        <v>0</v>
      </c>
      <c r="AI109" s="686">
        <f t="shared" si="243"/>
        <v>0</v>
      </c>
      <c r="AJ109" s="686">
        <f t="shared" si="244"/>
        <v>0</v>
      </c>
      <c r="AK109" s="686">
        <f t="shared" si="245"/>
        <v>0</v>
      </c>
      <c r="AL109" s="424">
        <f t="shared" si="246"/>
        <v>0</v>
      </c>
      <c r="AM109" s="686">
        <f t="shared" si="247"/>
        <v>0</v>
      </c>
      <c r="AN109" s="686">
        <f t="shared" si="248"/>
        <v>0</v>
      </c>
      <c r="AO109" s="686">
        <f t="shared" si="249"/>
        <v>0</v>
      </c>
      <c r="AP109" s="686">
        <f t="shared" si="250"/>
        <v>0</v>
      </c>
      <c r="AQ109" s="686">
        <f t="shared" si="251"/>
        <v>0</v>
      </c>
      <c r="AR109" s="686">
        <f t="shared" si="252"/>
        <v>0</v>
      </c>
      <c r="AS109" s="686">
        <f t="shared" si="253"/>
        <v>0</v>
      </c>
      <c r="AT109" s="686">
        <f t="shared" si="254"/>
        <v>0</v>
      </c>
      <c r="AU109" s="690">
        <f t="shared" si="255"/>
        <v>6416</v>
      </c>
      <c r="AV109" s="31" t="str">
        <f t="shared" si="190"/>
        <v>665EPSI03</v>
      </c>
      <c r="AW109" s="799" t="s">
        <v>683</v>
      </c>
      <c r="AX109" s="799">
        <v>665</v>
      </c>
      <c r="AY109" s="799" t="s">
        <v>552</v>
      </c>
      <c r="AZ109" s="800">
        <v>3</v>
      </c>
    </row>
    <row r="110" spans="2:52">
      <c r="B110" s="31" t="str">
        <f t="shared" si="183"/>
        <v>93EPSS40</v>
      </c>
      <c r="C110" s="31" t="str">
        <f t="shared" si="184"/>
        <v>93ESS024</v>
      </c>
      <c r="D110" s="31" t="str">
        <f t="shared" si="185"/>
        <v>93EPSS10</v>
      </c>
      <c r="E110" s="31" t="str">
        <f t="shared" si="186"/>
        <v>93EPSS37</v>
      </c>
      <c r="F110" s="31" t="str">
        <f t="shared" si="187"/>
        <v>93EPSS41</v>
      </c>
      <c r="G110" s="31" t="str">
        <f t="shared" si="217"/>
        <v>93EPSS16</v>
      </c>
      <c r="H110" s="31" t="str">
        <f t="shared" si="218"/>
        <v>93EPSS02</v>
      </c>
      <c r="I110" s="31" t="str">
        <f t="shared" si="219"/>
        <v>93ESS091</v>
      </c>
      <c r="J110" s="31" t="str">
        <f t="shared" si="220"/>
        <v>93EPSI03</v>
      </c>
      <c r="K110" s="31" t="str">
        <f t="shared" si="221"/>
        <v>93EPSS05</v>
      </c>
      <c r="L110" s="31" t="str">
        <f t="shared" si="222"/>
        <v>93EPSS08</v>
      </c>
      <c r="M110" s="31" t="str">
        <f t="shared" si="223"/>
        <v>93EPSS18</v>
      </c>
      <c r="N110" s="31" t="str">
        <f t="shared" si="224"/>
        <v>93EPSS42</v>
      </c>
      <c r="O110" s="31" t="str">
        <f t="shared" si="225"/>
        <v>93CCF055</v>
      </c>
      <c r="P110" s="31" t="str">
        <f t="shared" si="226"/>
        <v>93ESS062</v>
      </c>
      <c r="Q110" s="31" t="str">
        <f t="shared" si="227"/>
        <v>93EPSS33</v>
      </c>
      <c r="R110" s="31" t="str">
        <f t="shared" si="228"/>
        <v>93ESS207</v>
      </c>
      <c r="S110" s="31" t="str">
        <f t="shared" si="229"/>
        <v>93EPSI04</v>
      </c>
      <c r="T110" s="31" t="str">
        <f t="shared" si="182"/>
        <v>93EPSS44</v>
      </c>
      <c r="U110" s="31" t="str">
        <f t="shared" si="188"/>
        <v>93CCF023</v>
      </c>
      <c r="V110" s="844" t="str">
        <f t="shared" si="189"/>
        <v>93CCF102</v>
      </c>
      <c r="W110" s="606" t="s">
        <v>331</v>
      </c>
      <c r="X110" s="627" t="s">
        <v>522</v>
      </c>
      <c r="Y110" s="38">
        <v>93</v>
      </c>
      <c r="Z110" s="685">
        <f t="shared" si="234"/>
        <v>13672</v>
      </c>
      <c r="AA110" s="686">
        <f t="shared" si="235"/>
        <v>0</v>
      </c>
      <c r="AB110" s="686">
        <f t="shared" si="236"/>
        <v>0</v>
      </c>
      <c r="AC110" s="686">
        <f t="shared" si="237"/>
        <v>257</v>
      </c>
      <c r="AD110" s="424">
        <f t="shared" si="238"/>
        <v>0</v>
      </c>
      <c r="AE110" s="686">
        <f t="shared" si="239"/>
        <v>0</v>
      </c>
      <c r="AF110" s="686">
        <f t="shared" si="240"/>
        <v>0</v>
      </c>
      <c r="AG110" s="686">
        <f t="shared" si="241"/>
        <v>0</v>
      </c>
      <c r="AH110" s="686">
        <f t="shared" si="242"/>
        <v>0</v>
      </c>
      <c r="AI110" s="686">
        <f t="shared" si="243"/>
        <v>0</v>
      </c>
      <c r="AJ110" s="686">
        <f t="shared" si="244"/>
        <v>0</v>
      </c>
      <c r="AK110" s="686">
        <f t="shared" si="245"/>
        <v>0</v>
      </c>
      <c r="AL110" s="424">
        <f t="shared" si="246"/>
        <v>0</v>
      </c>
      <c r="AM110" s="686">
        <f t="shared" si="247"/>
        <v>0</v>
      </c>
      <c r="AN110" s="686">
        <f t="shared" si="248"/>
        <v>0</v>
      </c>
      <c r="AO110" s="686">
        <f t="shared" si="249"/>
        <v>0</v>
      </c>
      <c r="AP110" s="686">
        <f t="shared" si="250"/>
        <v>0</v>
      </c>
      <c r="AQ110" s="686">
        <f t="shared" si="251"/>
        <v>0</v>
      </c>
      <c r="AR110" s="686">
        <f t="shared" si="252"/>
        <v>0</v>
      </c>
      <c r="AS110" s="686">
        <f t="shared" si="253"/>
        <v>0</v>
      </c>
      <c r="AT110" s="686">
        <f t="shared" si="254"/>
        <v>0</v>
      </c>
      <c r="AU110" s="690">
        <f t="shared" si="255"/>
        <v>13929</v>
      </c>
      <c r="AV110" s="31" t="str">
        <f t="shared" si="190"/>
        <v>665EPSS16</v>
      </c>
      <c r="AW110" s="799" t="s">
        <v>683</v>
      </c>
      <c r="AX110" s="799">
        <v>665</v>
      </c>
      <c r="AY110" s="799" t="s">
        <v>543</v>
      </c>
      <c r="AZ110" s="800">
        <v>319</v>
      </c>
    </row>
    <row r="111" spans="2:52">
      <c r="B111" s="31" t="str">
        <f t="shared" si="183"/>
        <v>101EPSS40</v>
      </c>
      <c r="C111" s="31" t="str">
        <f t="shared" si="184"/>
        <v>101ESS024</v>
      </c>
      <c r="D111" s="31" t="str">
        <f t="shared" si="185"/>
        <v>101EPSS10</v>
      </c>
      <c r="E111" s="31" t="str">
        <f t="shared" si="186"/>
        <v>101EPSS37</v>
      </c>
      <c r="F111" s="31" t="str">
        <f t="shared" si="187"/>
        <v>101EPSS41</v>
      </c>
      <c r="G111" s="31" t="str">
        <f t="shared" si="217"/>
        <v>101EPSS16</v>
      </c>
      <c r="H111" s="31" t="str">
        <f t="shared" si="218"/>
        <v>101EPSS02</v>
      </c>
      <c r="I111" s="31" t="str">
        <f t="shared" si="219"/>
        <v>101ESS091</v>
      </c>
      <c r="J111" s="31" t="str">
        <f t="shared" si="220"/>
        <v>101EPSI03</v>
      </c>
      <c r="K111" s="31" t="str">
        <f t="shared" si="221"/>
        <v>101EPSS05</v>
      </c>
      <c r="L111" s="31" t="str">
        <f t="shared" si="222"/>
        <v>101EPSS08</v>
      </c>
      <c r="M111" s="31" t="str">
        <f t="shared" si="223"/>
        <v>101EPSS18</v>
      </c>
      <c r="N111" s="31" t="str">
        <f t="shared" si="224"/>
        <v>101EPSS42</v>
      </c>
      <c r="O111" s="31" t="str">
        <f t="shared" si="225"/>
        <v>101CCF055</v>
      </c>
      <c r="P111" s="31" t="str">
        <f t="shared" si="226"/>
        <v>101ESS062</v>
      </c>
      <c r="Q111" s="31" t="str">
        <f t="shared" si="227"/>
        <v>101EPSS33</v>
      </c>
      <c r="R111" s="31" t="str">
        <f t="shared" si="228"/>
        <v>101ESS207</v>
      </c>
      <c r="S111" s="31" t="str">
        <f t="shared" si="229"/>
        <v>101EPSI04</v>
      </c>
      <c r="T111" s="31" t="str">
        <f t="shared" si="182"/>
        <v>101EPSS44</v>
      </c>
      <c r="U111" s="31" t="str">
        <f t="shared" si="188"/>
        <v>101CCF023</v>
      </c>
      <c r="V111" s="844" t="str">
        <f t="shared" si="189"/>
        <v>101CCF102</v>
      </c>
      <c r="W111" s="606" t="s">
        <v>358</v>
      </c>
      <c r="X111" s="627" t="s">
        <v>522</v>
      </c>
      <c r="Y111" s="38">
        <v>101</v>
      </c>
      <c r="Z111" s="685">
        <f t="shared" si="234"/>
        <v>7714</v>
      </c>
      <c r="AA111" s="686">
        <f t="shared" si="235"/>
        <v>10025</v>
      </c>
      <c r="AB111" s="686">
        <f t="shared" si="236"/>
        <v>0</v>
      </c>
      <c r="AC111" s="686">
        <f t="shared" si="237"/>
        <v>755</v>
      </c>
      <c r="AD111" s="424">
        <f t="shared" si="238"/>
        <v>0</v>
      </c>
      <c r="AE111" s="686">
        <f t="shared" si="239"/>
        <v>0</v>
      </c>
      <c r="AF111" s="686">
        <f t="shared" si="240"/>
        <v>0</v>
      </c>
      <c r="AG111" s="686">
        <f t="shared" si="241"/>
        <v>0</v>
      </c>
      <c r="AH111" s="686">
        <f t="shared" si="242"/>
        <v>0</v>
      </c>
      <c r="AI111" s="686">
        <f t="shared" si="243"/>
        <v>0</v>
      </c>
      <c r="AJ111" s="686">
        <f t="shared" si="244"/>
        <v>0</v>
      </c>
      <c r="AK111" s="686">
        <f t="shared" si="245"/>
        <v>0</v>
      </c>
      <c r="AL111" s="424">
        <f t="shared" si="246"/>
        <v>0</v>
      </c>
      <c r="AM111" s="686">
        <f t="shared" si="247"/>
        <v>0</v>
      </c>
      <c r="AN111" s="686">
        <f t="shared" si="248"/>
        <v>0</v>
      </c>
      <c r="AO111" s="686">
        <f t="shared" si="249"/>
        <v>0</v>
      </c>
      <c r="AP111" s="686">
        <f t="shared" si="250"/>
        <v>0</v>
      </c>
      <c r="AQ111" s="686">
        <f t="shared" si="251"/>
        <v>0</v>
      </c>
      <c r="AR111" s="686">
        <f t="shared" si="252"/>
        <v>0</v>
      </c>
      <c r="AS111" s="686">
        <f t="shared" si="253"/>
        <v>0</v>
      </c>
      <c r="AT111" s="686">
        <f t="shared" si="254"/>
        <v>0</v>
      </c>
      <c r="AU111" s="690">
        <f t="shared" si="255"/>
        <v>18494</v>
      </c>
      <c r="AV111" s="31" t="str">
        <f t="shared" si="190"/>
        <v>665EPSS37</v>
      </c>
      <c r="AW111" s="799" t="s">
        <v>683</v>
      </c>
      <c r="AX111" s="799">
        <v>665</v>
      </c>
      <c r="AY111" s="799" t="s">
        <v>537</v>
      </c>
      <c r="AZ111" s="800">
        <v>2052</v>
      </c>
    </row>
    <row r="112" spans="2:52">
      <c r="B112" s="31" t="str">
        <f t="shared" si="183"/>
        <v>145EPSS40</v>
      </c>
      <c r="C112" s="31" t="str">
        <f t="shared" si="184"/>
        <v>145ESS024</v>
      </c>
      <c r="D112" s="31" t="str">
        <f t="shared" si="185"/>
        <v>145EPSS10</v>
      </c>
      <c r="E112" s="31" t="str">
        <f t="shared" si="186"/>
        <v>145EPSS37</v>
      </c>
      <c r="F112" s="31" t="str">
        <f t="shared" si="187"/>
        <v>145EPSS41</v>
      </c>
      <c r="G112" s="31" t="str">
        <f t="shared" si="217"/>
        <v>145EPSS16</v>
      </c>
      <c r="H112" s="31" t="str">
        <f t="shared" si="218"/>
        <v>145EPSS02</v>
      </c>
      <c r="I112" s="31" t="str">
        <f t="shared" si="219"/>
        <v>145ESS091</v>
      </c>
      <c r="J112" s="31" t="str">
        <f t="shared" si="220"/>
        <v>145EPSI03</v>
      </c>
      <c r="K112" s="31" t="str">
        <f t="shared" si="221"/>
        <v>145EPSS05</v>
      </c>
      <c r="L112" s="31" t="str">
        <f t="shared" si="222"/>
        <v>145EPSS08</v>
      </c>
      <c r="M112" s="31" t="str">
        <f t="shared" si="223"/>
        <v>145EPSS18</v>
      </c>
      <c r="N112" s="31" t="str">
        <f t="shared" si="224"/>
        <v>145EPSS42</v>
      </c>
      <c r="O112" s="31" t="str">
        <f t="shared" si="225"/>
        <v>145CCF055</v>
      </c>
      <c r="P112" s="31" t="str">
        <f t="shared" si="226"/>
        <v>145ESS062</v>
      </c>
      <c r="Q112" s="31" t="str">
        <f t="shared" si="227"/>
        <v>145EPSS33</v>
      </c>
      <c r="R112" s="31" t="str">
        <f t="shared" si="228"/>
        <v>145ESS207</v>
      </c>
      <c r="S112" s="31" t="str">
        <f t="shared" si="229"/>
        <v>145EPSI04</v>
      </c>
      <c r="T112" s="31" t="str">
        <f t="shared" si="182"/>
        <v>145EPSS44</v>
      </c>
      <c r="U112" s="31" t="str">
        <f t="shared" si="188"/>
        <v>145CCF023</v>
      </c>
      <c r="V112" s="844" t="str">
        <f t="shared" si="189"/>
        <v>145CCF102</v>
      </c>
      <c r="W112" s="606" t="s">
        <v>347</v>
      </c>
      <c r="X112" s="627" t="s">
        <v>522</v>
      </c>
      <c r="Y112" s="38">
        <v>145</v>
      </c>
      <c r="Z112" s="685">
        <f t="shared" si="234"/>
        <v>3459</v>
      </c>
      <c r="AA112" s="686">
        <f t="shared" si="235"/>
        <v>0</v>
      </c>
      <c r="AB112" s="686">
        <f t="shared" si="236"/>
        <v>0</v>
      </c>
      <c r="AC112" s="686">
        <f t="shared" si="237"/>
        <v>164</v>
      </c>
      <c r="AD112" s="424">
        <f t="shared" si="238"/>
        <v>0</v>
      </c>
      <c r="AE112" s="686">
        <f t="shared" si="239"/>
        <v>0</v>
      </c>
      <c r="AF112" s="686">
        <f t="shared" si="240"/>
        <v>0</v>
      </c>
      <c r="AG112" s="686">
        <f t="shared" si="241"/>
        <v>0</v>
      </c>
      <c r="AH112" s="686">
        <f t="shared" si="242"/>
        <v>0</v>
      </c>
      <c r="AI112" s="686">
        <f t="shared" si="243"/>
        <v>0</v>
      </c>
      <c r="AJ112" s="686">
        <f t="shared" si="244"/>
        <v>0</v>
      </c>
      <c r="AK112" s="686">
        <f t="shared" si="245"/>
        <v>0</v>
      </c>
      <c r="AL112" s="424">
        <f t="shared" si="246"/>
        <v>0</v>
      </c>
      <c r="AM112" s="686">
        <f t="shared" si="247"/>
        <v>0</v>
      </c>
      <c r="AN112" s="686">
        <f t="shared" si="248"/>
        <v>0</v>
      </c>
      <c r="AO112" s="686">
        <f t="shared" si="249"/>
        <v>0</v>
      </c>
      <c r="AP112" s="686">
        <f t="shared" si="250"/>
        <v>0</v>
      </c>
      <c r="AQ112" s="686">
        <f t="shared" si="251"/>
        <v>0</v>
      </c>
      <c r="AR112" s="686">
        <f t="shared" si="252"/>
        <v>0</v>
      </c>
      <c r="AS112" s="686">
        <f t="shared" si="253"/>
        <v>0</v>
      </c>
      <c r="AT112" s="686">
        <f t="shared" si="254"/>
        <v>0</v>
      </c>
      <c r="AU112" s="690">
        <f t="shared" si="255"/>
        <v>3623</v>
      </c>
      <c r="AV112" s="31" t="str">
        <f t="shared" si="190"/>
        <v>665EPSS40</v>
      </c>
      <c r="AW112" s="799" t="s">
        <v>683</v>
      </c>
      <c r="AX112" s="799">
        <v>665</v>
      </c>
      <c r="AY112" s="799" t="s">
        <v>531</v>
      </c>
      <c r="AZ112" s="800">
        <v>26900</v>
      </c>
    </row>
    <row r="113" spans="2:52">
      <c r="B113" s="31" t="str">
        <f t="shared" si="183"/>
        <v>209EPSS40</v>
      </c>
      <c r="C113" s="31" t="str">
        <f t="shared" si="184"/>
        <v>209ESS024</v>
      </c>
      <c r="D113" s="31" t="str">
        <f t="shared" si="185"/>
        <v>209EPSS10</v>
      </c>
      <c r="E113" s="31" t="str">
        <f t="shared" si="186"/>
        <v>209EPSS37</v>
      </c>
      <c r="F113" s="31" t="str">
        <f t="shared" si="187"/>
        <v>209EPSS41</v>
      </c>
      <c r="G113" s="31" t="str">
        <f t="shared" si="217"/>
        <v>209EPSS16</v>
      </c>
      <c r="H113" s="31" t="str">
        <f t="shared" si="218"/>
        <v>209EPSS02</v>
      </c>
      <c r="I113" s="31" t="str">
        <f t="shared" si="219"/>
        <v>209ESS091</v>
      </c>
      <c r="J113" s="31" t="str">
        <f t="shared" si="220"/>
        <v>209EPSI03</v>
      </c>
      <c r="K113" s="31" t="str">
        <f t="shared" si="221"/>
        <v>209EPSS05</v>
      </c>
      <c r="L113" s="31" t="str">
        <f t="shared" si="222"/>
        <v>209EPSS08</v>
      </c>
      <c r="M113" s="31" t="str">
        <f t="shared" si="223"/>
        <v>209EPSS18</v>
      </c>
      <c r="N113" s="31" t="str">
        <f t="shared" si="224"/>
        <v>209EPSS42</v>
      </c>
      <c r="O113" s="31" t="str">
        <f t="shared" si="225"/>
        <v>209CCF055</v>
      </c>
      <c r="P113" s="31" t="str">
        <f t="shared" si="226"/>
        <v>209ESS062</v>
      </c>
      <c r="Q113" s="31" t="str">
        <f t="shared" si="227"/>
        <v>209EPSS33</v>
      </c>
      <c r="R113" s="31" t="str">
        <f t="shared" si="228"/>
        <v>209ESS207</v>
      </c>
      <c r="S113" s="31" t="str">
        <f t="shared" si="229"/>
        <v>209EPSI04</v>
      </c>
      <c r="T113" s="31" t="str">
        <f t="shared" si="182"/>
        <v>209EPSS44</v>
      </c>
      <c r="U113" s="31" t="str">
        <f t="shared" si="188"/>
        <v>209CCF023</v>
      </c>
      <c r="V113" s="844" t="str">
        <f t="shared" si="189"/>
        <v>209CCF102</v>
      </c>
      <c r="W113" s="606" t="s">
        <v>364</v>
      </c>
      <c r="X113" s="627" t="s">
        <v>522</v>
      </c>
      <c r="Y113" s="38">
        <v>209</v>
      </c>
      <c r="Z113" s="685">
        <f t="shared" si="234"/>
        <v>11553</v>
      </c>
      <c r="AA113" s="686">
        <f t="shared" si="235"/>
        <v>0</v>
      </c>
      <c r="AB113" s="686">
        <f t="shared" si="236"/>
        <v>0</v>
      </c>
      <c r="AC113" s="686">
        <f t="shared" si="237"/>
        <v>699</v>
      </c>
      <c r="AD113" s="424">
        <f t="shared" si="238"/>
        <v>0</v>
      </c>
      <c r="AE113" s="686">
        <f t="shared" si="239"/>
        <v>0</v>
      </c>
      <c r="AF113" s="686">
        <f t="shared" si="240"/>
        <v>0</v>
      </c>
      <c r="AG113" s="686">
        <f t="shared" si="241"/>
        <v>1294</v>
      </c>
      <c r="AH113" s="686">
        <f t="shared" si="242"/>
        <v>0</v>
      </c>
      <c r="AI113" s="686">
        <f t="shared" si="243"/>
        <v>0</v>
      </c>
      <c r="AJ113" s="686">
        <f t="shared" si="244"/>
        <v>0</v>
      </c>
      <c r="AK113" s="686">
        <f t="shared" si="245"/>
        <v>0</v>
      </c>
      <c r="AL113" s="424">
        <f t="shared" si="246"/>
        <v>0</v>
      </c>
      <c r="AM113" s="686">
        <f t="shared" si="247"/>
        <v>0</v>
      </c>
      <c r="AN113" s="686">
        <f t="shared" si="248"/>
        <v>0</v>
      </c>
      <c r="AO113" s="686">
        <f t="shared" si="249"/>
        <v>0</v>
      </c>
      <c r="AP113" s="686">
        <f t="shared" si="250"/>
        <v>0</v>
      </c>
      <c r="AQ113" s="686">
        <f t="shared" si="251"/>
        <v>0</v>
      </c>
      <c r="AR113" s="686">
        <f t="shared" si="252"/>
        <v>0</v>
      </c>
      <c r="AS113" s="686">
        <f t="shared" si="253"/>
        <v>0</v>
      </c>
      <c r="AT113" s="686">
        <f t="shared" si="254"/>
        <v>0</v>
      </c>
      <c r="AU113" s="690">
        <f t="shared" si="255"/>
        <v>13546</v>
      </c>
      <c r="AV113" s="31" t="str">
        <f t="shared" si="190"/>
        <v>665EPSS41</v>
      </c>
      <c r="AW113" s="799" t="s">
        <v>683</v>
      </c>
      <c r="AX113" s="799">
        <v>665</v>
      </c>
      <c r="AY113" s="799" t="s">
        <v>623</v>
      </c>
      <c r="AZ113" s="800">
        <v>284</v>
      </c>
    </row>
    <row r="114" spans="2:52">
      <c r="B114" s="31" t="str">
        <f t="shared" si="183"/>
        <v>282EPSS40</v>
      </c>
      <c r="C114" s="31" t="str">
        <f t="shared" si="184"/>
        <v>282ESS024</v>
      </c>
      <c r="D114" s="31" t="str">
        <f t="shared" si="185"/>
        <v>282EPSS10</v>
      </c>
      <c r="E114" s="31" t="str">
        <f t="shared" si="186"/>
        <v>282EPSS37</v>
      </c>
      <c r="F114" s="31" t="str">
        <f t="shared" si="187"/>
        <v>282EPSS41</v>
      </c>
      <c r="G114" s="31" t="str">
        <f t="shared" si="217"/>
        <v>282EPSS16</v>
      </c>
      <c r="H114" s="31" t="str">
        <f t="shared" si="218"/>
        <v>282EPSS02</v>
      </c>
      <c r="I114" s="31" t="str">
        <f t="shared" si="219"/>
        <v>282ESS091</v>
      </c>
      <c r="J114" s="31" t="str">
        <f t="shared" si="220"/>
        <v>282EPSI03</v>
      </c>
      <c r="K114" s="31" t="str">
        <f t="shared" si="221"/>
        <v>282EPSS05</v>
      </c>
      <c r="L114" s="31" t="str">
        <f t="shared" si="222"/>
        <v>282EPSS08</v>
      </c>
      <c r="M114" s="31" t="str">
        <f t="shared" si="223"/>
        <v>282EPSS18</v>
      </c>
      <c r="N114" s="31" t="str">
        <f t="shared" si="224"/>
        <v>282EPSS42</v>
      </c>
      <c r="O114" s="31" t="str">
        <f t="shared" si="225"/>
        <v>282CCF055</v>
      </c>
      <c r="P114" s="31" t="str">
        <f t="shared" si="226"/>
        <v>282ESS062</v>
      </c>
      <c r="Q114" s="31" t="str">
        <f t="shared" si="227"/>
        <v>282EPSS33</v>
      </c>
      <c r="R114" s="31" t="str">
        <f t="shared" si="228"/>
        <v>282ESS207</v>
      </c>
      <c r="S114" s="31" t="str">
        <f t="shared" si="229"/>
        <v>282EPSI04</v>
      </c>
      <c r="T114" s="31" t="str">
        <f t="shared" si="182"/>
        <v>282EPSS44</v>
      </c>
      <c r="U114" s="31" t="str">
        <f t="shared" si="188"/>
        <v>282CCF023</v>
      </c>
      <c r="V114" s="844" t="str">
        <f t="shared" si="189"/>
        <v>282CCF102</v>
      </c>
      <c r="W114" s="606" t="s">
        <v>375</v>
      </c>
      <c r="X114" s="627" t="s">
        <v>522</v>
      </c>
      <c r="Y114" s="38">
        <v>282</v>
      </c>
      <c r="Z114" s="685">
        <f t="shared" si="234"/>
        <v>7093</v>
      </c>
      <c r="AA114" s="686">
        <f t="shared" si="235"/>
        <v>0</v>
      </c>
      <c r="AB114" s="686">
        <f t="shared" si="236"/>
        <v>0</v>
      </c>
      <c r="AC114" s="686">
        <f t="shared" si="237"/>
        <v>588</v>
      </c>
      <c r="AD114" s="424">
        <f t="shared" si="238"/>
        <v>0</v>
      </c>
      <c r="AE114" s="686">
        <f t="shared" si="239"/>
        <v>0</v>
      </c>
      <c r="AF114" s="686">
        <f t="shared" si="240"/>
        <v>4</v>
      </c>
      <c r="AG114" s="686">
        <f t="shared" si="241"/>
        <v>0</v>
      </c>
      <c r="AH114" s="686">
        <f t="shared" si="242"/>
        <v>0</v>
      </c>
      <c r="AI114" s="686">
        <f t="shared" si="243"/>
        <v>0</v>
      </c>
      <c r="AJ114" s="686">
        <f t="shared" si="244"/>
        <v>0</v>
      </c>
      <c r="AK114" s="686">
        <f t="shared" si="245"/>
        <v>0</v>
      </c>
      <c r="AL114" s="424">
        <f t="shared" si="246"/>
        <v>0</v>
      </c>
      <c r="AM114" s="686">
        <f t="shared" si="247"/>
        <v>0</v>
      </c>
      <c r="AN114" s="686">
        <f t="shared" si="248"/>
        <v>0</v>
      </c>
      <c r="AO114" s="686">
        <f t="shared" si="249"/>
        <v>0</v>
      </c>
      <c r="AP114" s="686">
        <f t="shared" si="250"/>
        <v>0</v>
      </c>
      <c r="AQ114" s="686">
        <f t="shared" si="251"/>
        <v>0</v>
      </c>
      <c r="AR114" s="686">
        <f t="shared" si="252"/>
        <v>0</v>
      </c>
      <c r="AS114" s="686">
        <f t="shared" si="253"/>
        <v>0</v>
      </c>
      <c r="AT114" s="686">
        <f t="shared" si="254"/>
        <v>0</v>
      </c>
      <c r="AU114" s="690">
        <f t="shared" si="255"/>
        <v>7685</v>
      </c>
      <c r="AV114" s="31" t="str">
        <f t="shared" si="190"/>
        <v>665ESS024</v>
      </c>
      <c r="AW114" s="799" t="s">
        <v>683</v>
      </c>
      <c r="AX114" s="799">
        <v>665</v>
      </c>
      <c r="AY114" s="799" t="s">
        <v>534</v>
      </c>
      <c r="AZ114" s="800">
        <v>1020</v>
      </c>
    </row>
    <row r="115" spans="2:52">
      <c r="B115" s="31" t="str">
        <f t="shared" si="183"/>
        <v>353EPSS40</v>
      </c>
      <c r="C115" s="31" t="str">
        <f t="shared" si="184"/>
        <v>353ESS024</v>
      </c>
      <c r="D115" s="31" t="str">
        <f t="shared" si="185"/>
        <v>353EPSS10</v>
      </c>
      <c r="E115" s="31" t="str">
        <f t="shared" si="186"/>
        <v>353EPSS37</v>
      </c>
      <c r="F115" s="31" t="str">
        <f t="shared" si="187"/>
        <v>353EPSS41</v>
      </c>
      <c r="G115" s="31" t="str">
        <f t="shared" si="217"/>
        <v>353EPSS16</v>
      </c>
      <c r="H115" s="31" t="str">
        <f t="shared" si="218"/>
        <v>353EPSS02</v>
      </c>
      <c r="I115" s="31" t="str">
        <f t="shared" si="219"/>
        <v>353ESS091</v>
      </c>
      <c r="J115" s="31" t="str">
        <f t="shared" si="220"/>
        <v>353EPSI03</v>
      </c>
      <c r="K115" s="31" t="str">
        <f t="shared" si="221"/>
        <v>353EPSS05</v>
      </c>
      <c r="L115" s="31" t="str">
        <f t="shared" si="222"/>
        <v>353EPSS08</v>
      </c>
      <c r="M115" s="31" t="str">
        <f t="shared" si="223"/>
        <v>353EPSS18</v>
      </c>
      <c r="N115" s="31" t="str">
        <f t="shared" si="224"/>
        <v>353EPSS42</v>
      </c>
      <c r="O115" s="31" t="str">
        <f t="shared" si="225"/>
        <v>353CCF055</v>
      </c>
      <c r="P115" s="31" t="str">
        <f t="shared" si="226"/>
        <v>353ESS062</v>
      </c>
      <c r="Q115" s="31" t="str">
        <f t="shared" si="227"/>
        <v>353EPSS33</v>
      </c>
      <c r="R115" s="31" t="str">
        <f t="shared" si="228"/>
        <v>353ESS207</v>
      </c>
      <c r="S115" s="31" t="str">
        <f t="shared" si="229"/>
        <v>353EPSI04</v>
      </c>
      <c r="T115" s="31" t="str">
        <f t="shared" si="182"/>
        <v>353EPSS44</v>
      </c>
      <c r="U115" s="31" t="str">
        <f t="shared" si="188"/>
        <v>353CCF023</v>
      </c>
      <c r="V115" s="844" t="str">
        <f t="shared" si="189"/>
        <v>353CCF102</v>
      </c>
      <c r="W115" s="606" t="s">
        <v>392</v>
      </c>
      <c r="X115" s="627" t="s">
        <v>522</v>
      </c>
      <c r="Y115" s="38">
        <v>353</v>
      </c>
      <c r="Z115" s="685">
        <f t="shared" si="234"/>
        <v>411</v>
      </c>
      <c r="AA115" s="686">
        <f t="shared" si="235"/>
        <v>2184</v>
      </c>
      <c r="AB115" s="686">
        <f t="shared" si="236"/>
        <v>0</v>
      </c>
      <c r="AC115" s="686">
        <f t="shared" si="237"/>
        <v>123</v>
      </c>
      <c r="AD115" s="424">
        <f t="shared" si="238"/>
        <v>0</v>
      </c>
      <c r="AE115" s="686">
        <f t="shared" si="239"/>
        <v>0</v>
      </c>
      <c r="AF115" s="686">
        <f t="shared" si="240"/>
        <v>0</v>
      </c>
      <c r="AG115" s="686">
        <f t="shared" si="241"/>
        <v>0</v>
      </c>
      <c r="AH115" s="686">
        <f t="shared" si="242"/>
        <v>0</v>
      </c>
      <c r="AI115" s="686">
        <f t="shared" si="243"/>
        <v>0</v>
      </c>
      <c r="AJ115" s="686">
        <f t="shared" si="244"/>
        <v>0</v>
      </c>
      <c r="AK115" s="686">
        <f t="shared" si="245"/>
        <v>0</v>
      </c>
      <c r="AL115" s="424">
        <f t="shared" si="246"/>
        <v>0</v>
      </c>
      <c r="AM115" s="686">
        <f t="shared" si="247"/>
        <v>0</v>
      </c>
      <c r="AN115" s="686">
        <f t="shared" si="248"/>
        <v>0</v>
      </c>
      <c r="AO115" s="686">
        <f t="shared" si="249"/>
        <v>0</v>
      </c>
      <c r="AP115" s="686">
        <f t="shared" si="250"/>
        <v>0</v>
      </c>
      <c r="AQ115" s="686">
        <f t="shared" si="251"/>
        <v>0</v>
      </c>
      <c r="AR115" s="686">
        <f t="shared" si="252"/>
        <v>0</v>
      </c>
      <c r="AS115" s="686">
        <f t="shared" si="253"/>
        <v>0</v>
      </c>
      <c r="AT115" s="686">
        <f t="shared" si="254"/>
        <v>0</v>
      </c>
      <c r="AU115" s="690">
        <f t="shared" si="255"/>
        <v>2718</v>
      </c>
      <c r="AV115" s="31" t="str">
        <f t="shared" si="190"/>
        <v>837EPSI03</v>
      </c>
      <c r="AW115" s="799" t="s">
        <v>683</v>
      </c>
      <c r="AX115" s="799">
        <v>837</v>
      </c>
      <c r="AY115" s="799" t="s">
        <v>552</v>
      </c>
      <c r="AZ115" s="800">
        <v>3828</v>
      </c>
    </row>
    <row r="116" spans="2:52">
      <c r="B116" s="31" t="str">
        <f t="shared" si="183"/>
        <v>364EPSS40</v>
      </c>
      <c r="C116" s="31" t="str">
        <f t="shared" si="184"/>
        <v>364ESS024</v>
      </c>
      <c r="D116" s="31" t="str">
        <f t="shared" si="185"/>
        <v>364EPSS10</v>
      </c>
      <c r="E116" s="31" t="str">
        <f t="shared" si="186"/>
        <v>364EPSS37</v>
      </c>
      <c r="F116" s="31" t="str">
        <f t="shared" si="187"/>
        <v>364EPSS41</v>
      </c>
      <c r="G116" s="31" t="str">
        <f t="shared" si="217"/>
        <v>364EPSS16</v>
      </c>
      <c r="H116" s="31" t="str">
        <f t="shared" si="218"/>
        <v>364EPSS02</v>
      </c>
      <c r="I116" s="31" t="str">
        <f t="shared" si="219"/>
        <v>364ESS091</v>
      </c>
      <c r="J116" s="31" t="str">
        <f t="shared" si="220"/>
        <v>364EPSI03</v>
      </c>
      <c r="K116" s="31" t="str">
        <f t="shared" si="221"/>
        <v>364EPSS05</v>
      </c>
      <c r="L116" s="31" t="str">
        <f t="shared" si="222"/>
        <v>364EPSS08</v>
      </c>
      <c r="M116" s="31" t="str">
        <f t="shared" si="223"/>
        <v>364EPSS18</v>
      </c>
      <c r="N116" s="31" t="str">
        <f t="shared" si="224"/>
        <v>364EPSS42</v>
      </c>
      <c r="O116" s="31" t="str">
        <f t="shared" si="225"/>
        <v>364CCF055</v>
      </c>
      <c r="P116" s="31" t="str">
        <f t="shared" si="226"/>
        <v>364ESS062</v>
      </c>
      <c r="Q116" s="31" t="str">
        <f t="shared" si="227"/>
        <v>364EPSS33</v>
      </c>
      <c r="R116" s="31" t="str">
        <f t="shared" si="228"/>
        <v>364ESS207</v>
      </c>
      <c r="S116" s="31" t="str">
        <f t="shared" si="229"/>
        <v>364EPSI04</v>
      </c>
      <c r="T116" s="31" t="str">
        <f t="shared" si="182"/>
        <v>364EPSS44</v>
      </c>
      <c r="U116" s="31" t="str">
        <f t="shared" si="188"/>
        <v>364CCF023</v>
      </c>
      <c r="V116" s="844" t="str">
        <f t="shared" si="189"/>
        <v>364CCF102</v>
      </c>
      <c r="W116" s="606" t="s">
        <v>395</v>
      </c>
      <c r="X116" s="627" t="s">
        <v>522</v>
      </c>
      <c r="Y116" s="38">
        <v>364</v>
      </c>
      <c r="Z116" s="685">
        <f t="shared" si="234"/>
        <v>7734</v>
      </c>
      <c r="AA116" s="686">
        <f t="shared" si="235"/>
        <v>0</v>
      </c>
      <c r="AB116" s="686">
        <f t="shared" si="236"/>
        <v>0</v>
      </c>
      <c r="AC116" s="686">
        <f t="shared" si="237"/>
        <v>547</v>
      </c>
      <c r="AD116" s="424">
        <f t="shared" si="238"/>
        <v>0</v>
      </c>
      <c r="AE116" s="686">
        <f t="shared" si="239"/>
        <v>0</v>
      </c>
      <c r="AF116" s="686">
        <f t="shared" si="240"/>
        <v>0</v>
      </c>
      <c r="AG116" s="686">
        <f t="shared" si="241"/>
        <v>0</v>
      </c>
      <c r="AH116" s="686">
        <f t="shared" si="242"/>
        <v>1335</v>
      </c>
      <c r="AI116" s="686">
        <f t="shared" si="243"/>
        <v>0</v>
      </c>
      <c r="AJ116" s="686">
        <f t="shared" si="244"/>
        <v>0</v>
      </c>
      <c r="AK116" s="686">
        <f t="shared" si="245"/>
        <v>0</v>
      </c>
      <c r="AL116" s="424">
        <f t="shared" si="246"/>
        <v>0</v>
      </c>
      <c r="AM116" s="686">
        <f t="shared" si="247"/>
        <v>0</v>
      </c>
      <c r="AN116" s="686">
        <f t="shared" si="248"/>
        <v>0</v>
      </c>
      <c r="AO116" s="686">
        <f t="shared" si="249"/>
        <v>0</v>
      </c>
      <c r="AP116" s="686">
        <f t="shared" si="250"/>
        <v>0</v>
      </c>
      <c r="AQ116" s="686">
        <f t="shared" si="251"/>
        <v>0</v>
      </c>
      <c r="AR116" s="686">
        <f t="shared" si="252"/>
        <v>0</v>
      </c>
      <c r="AS116" s="686">
        <f t="shared" si="253"/>
        <v>0</v>
      </c>
      <c r="AT116" s="686">
        <f t="shared" si="254"/>
        <v>0</v>
      </c>
      <c r="AU116" s="690">
        <f t="shared" si="255"/>
        <v>9616</v>
      </c>
      <c r="AV116" s="31" t="str">
        <f t="shared" si="190"/>
        <v>837EPSS10</v>
      </c>
      <c r="AW116" s="799" t="s">
        <v>683</v>
      </c>
      <c r="AX116" s="799">
        <v>837</v>
      </c>
      <c r="AY116" s="799" t="s">
        <v>540</v>
      </c>
      <c r="AZ116" s="800">
        <v>16698</v>
      </c>
    </row>
    <row r="117" spans="2:52">
      <c r="B117" s="31" t="str">
        <f t="shared" si="183"/>
        <v>368EPSS40</v>
      </c>
      <c r="C117" s="31" t="str">
        <f t="shared" si="184"/>
        <v>368ESS024</v>
      </c>
      <c r="D117" s="31" t="str">
        <f t="shared" si="185"/>
        <v>368EPSS10</v>
      </c>
      <c r="E117" s="31" t="str">
        <f t="shared" si="186"/>
        <v>368EPSS37</v>
      </c>
      <c r="F117" s="31" t="str">
        <f t="shared" si="187"/>
        <v>368EPSS41</v>
      </c>
      <c r="G117" s="31" t="str">
        <f t="shared" si="217"/>
        <v>368EPSS16</v>
      </c>
      <c r="H117" s="31" t="str">
        <f t="shared" si="218"/>
        <v>368EPSS02</v>
      </c>
      <c r="I117" s="31" t="str">
        <f t="shared" si="219"/>
        <v>368ESS091</v>
      </c>
      <c r="J117" s="31" t="str">
        <f t="shared" si="220"/>
        <v>368EPSI03</v>
      </c>
      <c r="K117" s="31" t="str">
        <f t="shared" si="221"/>
        <v>368EPSS05</v>
      </c>
      <c r="L117" s="31" t="str">
        <f t="shared" si="222"/>
        <v>368EPSS08</v>
      </c>
      <c r="M117" s="31" t="str">
        <f t="shared" si="223"/>
        <v>368EPSS18</v>
      </c>
      <c r="N117" s="31" t="str">
        <f t="shared" si="224"/>
        <v>368EPSS42</v>
      </c>
      <c r="O117" s="31" t="str">
        <f t="shared" si="225"/>
        <v>368CCF055</v>
      </c>
      <c r="P117" s="31" t="str">
        <f t="shared" si="226"/>
        <v>368ESS062</v>
      </c>
      <c r="Q117" s="31" t="str">
        <f t="shared" si="227"/>
        <v>368EPSS33</v>
      </c>
      <c r="R117" s="31" t="str">
        <f t="shared" si="228"/>
        <v>368ESS207</v>
      </c>
      <c r="S117" s="31" t="str">
        <f t="shared" si="229"/>
        <v>368EPSI04</v>
      </c>
      <c r="T117" s="31" t="str">
        <f t="shared" si="182"/>
        <v>368EPSS44</v>
      </c>
      <c r="U117" s="31" t="str">
        <f t="shared" si="188"/>
        <v>368CCF023</v>
      </c>
      <c r="V117" s="844" t="str">
        <f t="shared" si="189"/>
        <v>368CCF102</v>
      </c>
      <c r="W117" s="606" t="s">
        <v>396</v>
      </c>
      <c r="X117" s="627" t="s">
        <v>522</v>
      </c>
      <c r="Y117" s="38">
        <v>368</v>
      </c>
      <c r="Z117" s="685">
        <f t="shared" si="234"/>
        <v>0</v>
      </c>
      <c r="AA117" s="686">
        <f t="shared" si="235"/>
        <v>6149</v>
      </c>
      <c r="AB117" s="686">
        <f t="shared" si="236"/>
        <v>0</v>
      </c>
      <c r="AC117" s="686">
        <f t="shared" si="237"/>
        <v>278</v>
      </c>
      <c r="AD117" s="424">
        <f t="shared" si="238"/>
        <v>0</v>
      </c>
      <c r="AE117" s="686">
        <f t="shared" si="239"/>
        <v>0</v>
      </c>
      <c r="AF117" s="686">
        <f t="shared" si="240"/>
        <v>10</v>
      </c>
      <c r="AG117" s="686">
        <f t="shared" si="241"/>
        <v>0</v>
      </c>
      <c r="AH117" s="686">
        <f t="shared" si="242"/>
        <v>0</v>
      </c>
      <c r="AI117" s="686">
        <f t="shared" si="243"/>
        <v>0</v>
      </c>
      <c r="AJ117" s="686">
        <f t="shared" si="244"/>
        <v>0</v>
      </c>
      <c r="AK117" s="686">
        <f t="shared" si="245"/>
        <v>0</v>
      </c>
      <c r="AL117" s="424">
        <f t="shared" si="246"/>
        <v>0</v>
      </c>
      <c r="AM117" s="686">
        <f t="shared" si="247"/>
        <v>0</v>
      </c>
      <c r="AN117" s="686">
        <f t="shared" si="248"/>
        <v>0</v>
      </c>
      <c r="AO117" s="686">
        <f t="shared" si="249"/>
        <v>0</v>
      </c>
      <c r="AP117" s="686">
        <f t="shared" si="250"/>
        <v>0</v>
      </c>
      <c r="AQ117" s="686">
        <f t="shared" si="251"/>
        <v>0</v>
      </c>
      <c r="AR117" s="686">
        <f t="shared" si="252"/>
        <v>0</v>
      </c>
      <c r="AS117" s="686">
        <f t="shared" si="253"/>
        <v>0</v>
      </c>
      <c r="AT117" s="686">
        <f t="shared" si="254"/>
        <v>0</v>
      </c>
      <c r="AU117" s="690">
        <f t="shared" si="255"/>
        <v>6437</v>
      </c>
      <c r="AV117" s="31" t="str">
        <f t="shared" si="190"/>
        <v>837EPSS16</v>
      </c>
      <c r="AW117" s="799" t="s">
        <v>683</v>
      </c>
      <c r="AX117" s="799">
        <v>837</v>
      </c>
      <c r="AY117" s="799" t="s">
        <v>543</v>
      </c>
      <c r="AZ117" s="800">
        <v>5203</v>
      </c>
    </row>
    <row r="118" spans="2:52">
      <c r="B118" s="31" t="str">
        <f t="shared" si="183"/>
        <v>390EPSS40</v>
      </c>
      <c r="C118" s="31" t="str">
        <f t="shared" si="184"/>
        <v>390ESS024</v>
      </c>
      <c r="D118" s="31" t="str">
        <f t="shared" si="185"/>
        <v>390EPSS10</v>
      </c>
      <c r="E118" s="31" t="str">
        <f t="shared" si="186"/>
        <v>390EPSS37</v>
      </c>
      <c r="F118" s="31" t="str">
        <f t="shared" si="187"/>
        <v>390EPSS41</v>
      </c>
      <c r="G118" s="31" t="str">
        <f t="shared" si="217"/>
        <v>390EPSS16</v>
      </c>
      <c r="H118" s="31" t="str">
        <f t="shared" si="218"/>
        <v>390EPSS02</v>
      </c>
      <c r="I118" s="31" t="str">
        <f t="shared" si="219"/>
        <v>390ESS091</v>
      </c>
      <c r="J118" s="31" t="str">
        <f t="shared" si="220"/>
        <v>390EPSI03</v>
      </c>
      <c r="K118" s="31" t="str">
        <f t="shared" si="221"/>
        <v>390EPSS05</v>
      </c>
      <c r="L118" s="31" t="str">
        <f t="shared" si="222"/>
        <v>390EPSS08</v>
      </c>
      <c r="M118" s="31" t="str">
        <f t="shared" si="223"/>
        <v>390EPSS18</v>
      </c>
      <c r="N118" s="31" t="str">
        <f t="shared" si="224"/>
        <v>390EPSS42</v>
      </c>
      <c r="O118" s="31" t="str">
        <f t="shared" si="225"/>
        <v>390CCF055</v>
      </c>
      <c r="P118" s="31" t="str">
        <f t="shared" si="226"/>
        <v>390ESS062</v>
      </c>
      <c r="Q118" s="31" t="str">
        <f t="shared" si="227"/>
        <v>390EPSS33</v>
      </c>
      <c r="R118" s="31" t="str">
        <f t="shared" si="228"/>
        <v>390ESS207</v>
      </c>
      <c r="S118" s="31" t="str">
        <f t="shared" si="229"/>
        <v>390EPSI04</v>
      </c>
      <c r="T118" s="31" t="str">
        <f t="shared" si="182"/>
        <v>390EPSS44</v>
      </c>
      <c r="U118" s="31" t="str">
        <f t="shared" si="188"/>
        <v>390CCF023</v>
      </c>
      <c r="V118" s="844" t="str">
        <f t="shared" si="189"/>
        <v>390CCF102</v>
      </c>
      <c r="W118" s="606" t="s">
        <v>400</v>
      </c>
      <c r="X118" s="627" t="s">
        <v>522</v>
      </c>
      <c r="Y118" s="38">
        <v>390</v>
      </c>
      <c r="Z118" s="685">
        <f t="shared" si="234"/>
        <v>3944</v>
      </c>
      <c r="AA118" s="686">
        <f t="shared" si="235"/>
        <v>0</v>
      </c>
      <c r="AB118" s="686">
        <f t="shared" si="236"/>
        <v>0</v>
      </c>
      <c r="AC118" s="686">
        <f t="shared" si="237"/>
        <v>427</v>
      </c>
      <c r="AD118" s="424">
        <f t="shared" si="238"/>
        <v>0</v>
      </c>
      <c r="AE118" s="686">
        <f t="shared" si="239"/>
        <v>0</v>
      </c>
      <c r="AF118" s="686">
        <f t="shared" si="240"/>
        <v>0</v>
      </c>
      <c r="AG118" s="686">
        <f t="shared" si="241"/>
        <v>0</v>
      </c>
      <c r="AH118" s="686">
        <f t="shared" si="242"/>
        <v>0</v>
      </c>
      <c r="AI118" s="686">
        <f t="shared" si="243"/>
        <v>0</v>
      </c>
      <c r="AJ118" s="686">
        <f t="shared" si="244"/>
        <v>0</v>
      </c>
      <c r="AK118" s="686">
        <f t="shared" si="245"/>
        <v>0</v>
      </c>
      <c r="AL118" s="424">
        <f t="shared" si="246"/>
        <v>0</v>
      </c>
      <c r="AM118" s="686">
        <f t="shared" si="247"/>
        <v>0</v>
      </c>
      <c r="AN118" s="686">
        <f t="shared" si="248"/>
        <v>0</v>
      </c>
      <c r="AO118" s="686">
        <f t="shared" si="249"/>
        <v>0</v>
      </c>
      <c r="AP118" s="686">
        <f t="shared" si="250"/>
        <v>0</v>
      </c>
      <c r="AQ118" s="686">
        <f t="shared" si="251"/>
        <v>0</v>
      </c>
      <c r="AR118" s="686">
        <f t="shared" si="252"/>
        <v>0</v>
      </c>
      <c r="AS118" s="686">
        <f t="shared" si="253"/>
        <v>0</v>
      </c>
      <c r="AT118" s="686">
        <f t="shared" si="254"/>
        <v>0</v>
      </c>
      <c r="AU118" s="690">
        <f t="shared" si="255"/>
        <v>4371</v>
      </c>
      <c r="AV118" s="31" t="str">
        <f t="shared" si="190"/>
        <v>837EPSS37</v>
      </c>
      <c r="AW118" s="799" t="s">
        <v>683</v>
      </c>
      <c r="AX118" s="799">
        <v>837</v>
      </c>
      <c r="AY118" s="799" t="s">
        <v>537</v>
      </c>
      <c r="AZ118" s="800">
        <v>20426</v>
      </c>
    </row>
    <row r="119" spans="2:52">
      <c r="B119" s="31" t="str">
        <f t="shared" si="183"/>
        <v>467EPSS40</v>
      </c>
      <c r="C119" s="31" t="str">
        <f t="shared" si="184"/>
        <v>467ESS024</v>
      </c>
      <c r="D119" s="31" t="str">
        <f t="shared" si="185"/>
        <v>467EPSS10</v>
      </c>
      <c r="E119" s="31" t="str">
        <f t="shared" si="186"/>
        <v>467EPSS37</v>
      </c>
      <c r="F119" s="31" t="str">
        <f t="shared" si="187"/>
        <v>467EPSS41</v>
      </c>
      <c r="G119" s="31" t="str">
        <f t="shared" si="217"/>
        <v>467EPSS16</v>
      </c>
      <c r="H119" s="31" t="str">
        <f t="shared" si="218"/>
        <v>467EPSS02</v>
      </c>
      <c r="I119" s="31" t="str">
        <f t="shared" si="219"/>
        <v>467ESS091</v>
      </c>
      <c r="J119" s="31" t="str">
        <f t="shared" si="220"/>
        <v>467EPSI03</v>
      </c>
      <c r="K119" s="31" t="str">
        <f t="shared" si="221"/>
        <v>467EPSS05</v>
      </c>
      <c r="L119" s="31" t="str">
        <f t="shared" si="222"/>
        <v>467EPSS08</v>
      </c>
      <c r="M119" s="31" t="str">
        <f t="shared" si="223"/>
        <v>467EPSS18</v>
      </c>
      <c r="N119" s="31" t="str">
        <f t="shared" si="224"/>
        <v>467EPSS42</v>
      </c>
      <c r="O119" s="31" t="str">
        <f t="shared" si="225"/>
        <v>467CCF055</v>
      </c>
      <c r="P119" s="31" t="str">
        <f t="shared" si="226"/>
        <v>467ESS062</v>
      </c>
      <c r="Q119" s="31" t="str">
        <f t="shared" si="227"/>
        <v>467EPSS33</v>
      </c>
      <c r="R119" s="31" t="str">
        <f t="shared" si="228"/>
        <v>467ESS207</v>
      </c>
      <c r="S119" s="31" t="str">
        <f t="shared" si="229"/>
        <v>467EPSI04</v>
      </c>
      <c r="T119" s="31" t="str">
        <f t="shared" si="182"/>
        <v>467EPSS44</v>
      </c>
      <c r="U119" s="31" t="str">
        <f t="shared" si="188"/>
        <v>467CCF023</v>
      </c>
      <c r="V119" s="844" t="str">
        <f t="shared" si="189"/>
        <v>467CCF102</v>
      </c>
      <c r="W119" s="606" t="s">
        <v>406</v>
      </c>
      <c r="X119" s="627" t="s">
        <v>522</v>
      </c>
      <c r="Y119" s="38">
        <v>467</v>
      </c>
      <c r="Z119" s="685">
        <f t="shared" si="234"/>
        <v>4327</v>
      </c>
      <c r="AA119" s="686">
        <f t="shared" si="235"/>
        <v>0</v>
      </c>
      <c r="AB119" s="686">
        <f t="shared" si="236"/>
        <v>0</v>
      </c>
      <c r="AC119" s="686">
        <f t="shared" si="237"/>
        <v>145</v>
      </c>
      <c r="AD119" s="424">
        <f t="shared" si="238"/>
        <v>0</v>
      </c>
      <c r="AE119" s="686">
        <f t="shared" si="239"/>
        <v>0</v>
      </c>
      <c r="AF119" s="686">
        <f t="shared" si="240"/>
        <v>0</v>
      </c>
      <c r="AG119" s="686">
        <f t="shared" si="241"/>
        <v>0</v>
      </c>
      <c r="AH119" s="686">
        <f t="shared" si="242"/>
        <v>0</v>
      </c>
      <c r="AI119" s="686">
        <f t="shared" si="243"/>
        <v>0</v>
      </c>
      <c r="AJ119" s="686">
        <f t="shared" si="244"/>
        <v>0</v>
      </c>
      <c r="AK119" s="686">
        <f t="shared" si="245"/>
        <v>0</v>
      </c>
      <c r="AL119" s="424">
        <f t="shared" si="246"/>
        <v>0</v>
      </c>
      <c r="AM119" s="686">
        <f t="shared" si="247"/>
        <v>0</v>
      </c>
      <c r="AN119" s="686">
        <f t="shared" si="248"/>
        <v>0</v>
      </c>
      <c r="AO119" s="686">
        <f t="shared" si="249"/>
        <v>0</v>
      </c>
      <c r="AP119" s="686">
        <f t="shared" si="250"/>
        <v>0</v>
      </c>
      <c r="AQ119" s="686">
        <f t="shared" si="251"/>
        <v>0</v>
      </c>
      <c r="AR119" s="686">
        <f t="shared" si="252"/>
        <v>0</v>
      </c>
      <c r="AS119" s="686">
        <f t="shared" si="253"/>
        <v>0</v>
      </c>
      <c r="AT119" s="686">
        <f t="shared" si="254"/>
        <v>0</v>
      </c>
      <c r="AU119" s="690">
        <f t="shared" si="255"/>
        <v>4472</v>
      </c>
      <c r="AV119" s="31" t="str">
        <f t="shared" si="190"/>
        <v>837EPSS40</v>
      </c>
      <c r="AW119" s="799" t="s">
        <v>683</v>
      </c>
      <c r="AX119" s="799">
        <v>837</v>
      </c>
      <c r="AY119" s="799" t="s">
        <v>531</v>
      </c>
      <c r="AZ119" s="800">
        <v>38948</v>
      </c>
    </row>
    <row r="120" spans="2:52">
      <c r="B120" s="31" t="str">
        <f t="shared" si="183"/>
        <v>576EPSS40</v>
      </c>
      <c r="C120" s="31" t="str">
        <f t="shared" si="184"/>
        <v>576ESS024</v>
      </c>
      <c r="D120" s="31" t="str">
        <f t="shared" si="185"/>
        <v>576EPSS10</v>
      </c>
      <c r="E120" s="31" t="str">
        <f t="shared" si="186"/>
        <v>576EPSS37</v>
      </c>
      <c r="F120" s="31" t="str">
        <f t="shared" si="187"/>
        <v>576EPSS41</v>
      </c>
      <c r="G120" s="31" t="str">
        <f t="shared" si="217"/>
        <v>576EPSS16</v>
      </c>
      <c r="H120" s="31" t="str">
        <f t="shared" si="218"/>
        <v>576EPSS02</v>
      </c>
      <c r="I120" s="31" t="str">
        <f t="shared" si="219"/>
        <v>576ESS091</v>
      </c>
      <c r="J120" s="31" t="str">
        <f t="shared" si="220"/>
        <v>576EPSI03</v>
      </c>
      <c r="K120" s="31" t="str">
        <f t="shared" si="221"/>
        <v>576EPSS05</v>
      </c>
      <c r="L120" s="31" t="str">
        <f t="shared" si="222"/>
        <v>576EPSS08</v>
      </c>
      <c r="M120" s="31" t="str">
        <f t="shared" si="223"/>
        <v>576EPSS18</v>
      </c>
      <c r="N120" s="31" t="str">
        <f t="shared" si="224"/>
        <v>576EPSS42</v>
      </c>
      <c r="O120" s="31" t="str">
        <f t="shared" si="225"/>
        <v>576CCF055</v>
      </c>
      <c r="P120" s="31" t="str">
        <f t="shared" si="226"/>
        <v>576ESS062</v>
      </c>
      <c r="Q120" s="31" t="str">
        <f t="shared" si="227"/>
        <v>576EPSS33</v>
      </c>
      <c r="R120" s="31" t="str">
        <f t="shared" si="228"/>
        <v>576ESS207</v>
      </c>
      <c r="S120" s="31" t="str">
        <f t="shared" si="229"/>
        <v>576EPSI04</v>
      </c>
      <c r="T120" s="31" t="str">
        <f t="shared" si="182"/>
        <v>576EPSS44</v>
      </c>
      <c r="U120" s="31" t="str">
        <f t="shared" si="188"/>
        <v>576CCF023</v>
      </c>
      <c r="V120" s="844" t="str">
        <f t="shared" si="189"/>
        <v>576CCF102</v>
      </c>
      <c r="W120" s="606" t="s">
        <v>415</v>
      </c>
      <c r="X120" s="627" t="s">
        <v>522</v>
      </c>
      <c r="Y120" s="38">
        <v>576</v>
      </c>
      <c r="Z120" s="685">
        <f t="shared" si="234"/>
        <v>1289</v>
      </c>
      <c r="AA120" s="686">
        <f t="shared" si="235"/>
        <v>3975</v>
      </c>
      <c r="AB120" s="686">
        <f t="shared" si="236"/>
        <v>0</v>
      </c>
      <c r="AC120" s="686">
        <f t="shared" si="237"/>
        <v>59</v>
      </c>
      <c r="AD120" s="424">
        <f t="shared" si="238"/>
        <v>0</v>
      </c>
      <c r="AE120" s="686">
        <f t="shared" si="239"/>
        <v>0</v>
      </c>
      <c r="AF120" s="686">
        <f t="shared" si="240"/>
        <v>0</v>
      </c>
      <c r="AG120" s="686">
        <f t="shared" si="241"/>
        <v>474</v>
      </c>
      <c r="AH120" s="686">
        <f t="shared" si="242"/>
        <v>0</v>
      </c>
      <c r="AI120" s="686">
        <f t="shared" si="243"/>
        <v>0</v>
      </c>
      <c r="AJ120" s="686">
        <f t="shared" si="244"/>
        <v>0</v>
      </c>
      <c r="AK120" s="686">
        <f t="shared" si="245"/>
        <v>0</v>
      </c>
      <c r="AL120" s="424">
        <f t="shared" si="246"/>
        <v>0</v>
      </c>
      <c r="AM120" s="686">
        <f t="shared" si="247"/>
        <v>0</v>
      </c>
      <c r="AN120" s="686">
        <f t="shared" si="248"/>
        <v>0</v>
      </c>
      <c r="AO120" s="686">
        <f t="shared" si="249"/>
        <v>0</v>
      </c>
      <c r="AP120" s="686">
        <f t="shared" si="250"/>
        <v>0</v>
      </c>
      <c r="AQ120" s="686">
        <f t="shared" si="251"/>
        <v>0</v>
      </c>
      <c r="AR120" s="686">
        <f t="shared" si="252"/>
        <v>0</v>
      </c>
      <c r="AS120" s="686">
        <f t="shared" si="253"/>
        <v>0</v>
      </c>
      <c r="AT120" s="686">
        <f t="shared" si="254"/>
        <v>1</v>
      </c>
      <c r="AU120" s="690">
        <f t="shared" si="255"/>
        <v>5798</v>
      </c>
      <c r="AV120" s="31" t="str">
        <f t="shared" si="190"/>
        <v>837EPSS41</v>
      </c>
      <c r="AW120" s="799" t="s">
        <v>683</v>
      </c>
      <c r="AX120" s="799">
        <v>837</v>
      </c>
      <c r="AY120" s="799" t="s">
        <v>623</v>
      </c>
      <c r="AZ120" s="800">
        <v>2190</v>
      </c>
    </row>
    <row r="121" spans="2:52">
      <c r="B121" s="31" t="str">
        <f t="shared" si="183"/>
        <v>642EPSS40</v>
      </c>
      <c r="C121" s="31" t="str">
        <f t="shared" si="184"/>
        <v>642ESS024</v>
      </c>
      <c r="D121" s="31" t="str">
        <f t="shared" si="185"/>
        <v>642EPSS10</v>
      </c>
      <c r="E121" s="31" t="str">
        <f t="shared" si="186"/>
        <v>642EPSS37</v>
      </c>
      <c r="F121" s="31" t="str">
        <f t="shared" si="187"/>
        <v>642EPSS41</v>
      </c>
      <c r="G121" s="31" t="str">
        <f t="shared" si="217"/>
        <v>642EPSS16</v>
      </c>
      <c r="H121" s="31" t="str">
        <f t="shared" si="218"/>
        <v>642EPSS02</v>
      </c>
      <c r="I121" s="31" t="str">
        <f t="shared" si="219"/>
        <v>642ESS091</v>
      </c>
      <c r="J121" s="31" t="str">
        <f t="shared" si="220"/>
        <v>642EPSI03</v>
      </c>
      <c r="K121" s="31" t="str">
        <f t="shared" si="221"/>
        <v>642EPSS05</v>
      </c>
      <c r="L121" s="31" t="str">
        <f t="shared" si="222"/>
        <v>642EPSS08</v>
      </c>
      <c r="M121" s="31" t="str">
        <f t="shared" si="223"/>
        <v>642EPSS18</v>
      </c>
      <c r="N121" s="31" t="str">
        <f t="shared" si="224"/>
        <v>642EPSS42</v>
      </c>
      <c r="O121" s="31" t="str">
        <f t="shared" si="225"/>
        <v>642CCF055</v>
      </c>
      <c r="P121" s="31" t="str">
        <f t="shared" si="226"/>
        <v>642ESS062</v>
      </c>
      <c r="Q121" s="31" t="str">
        <f t="shared" si="227"/>
        <v>642EPSS33</v>
      </c>
      <c r="R121" s="31" t="str">
        <f t="shared" si="228"/>
        <v>642ESS207</v>
      </c>
      <c r="S121" s="31" t="str">
        <f t="shared" si="229"/>
        <v>642EPSI04</v>
      </c>
      <c r="T121" s="31" t="str">
        <f t="shared" si="182"/>
        <v>642EPSS44</v>
      </c>
      <c r="U121" s="31" t="str">
        <f t="shared" si="188"/>
        <v>642CCF023</v>
      </c>
      <c r="V121" s="844" t="str">
        <f t="shared" si="189"/>
        <v>642CCF102</v>
      </c>
      <c r="W121" s="606" t="s">
        <v>419</v>
      </c>
      <c r="X121" s="627" t="s">
        <v>522</v>
      </c>
      <c r="Y121" s="38">
        <v>642</v>
      </c>
      <c r="Z121" s="685">
        <f t="shared" si="234"/>
        <v>6804</v>
      </c>
      <c r="AA121" s="686">
        <f t="shared" si="235"/>
        <v>0</v>
      </c>
      <c r="AB121" s="686">
        <f t="shared" si="236"/>
        <v>0</v>
      </c>
      <c r="AC121" s="686">
        <f t="shared" si="237"/>
        <v>381</v>
      </c>
      <c r="AD121" s="424">
        <f t="shared" si="238"/>
        <v>0</v>
      </c>
      <c r="AE121" s="686">
        <f t="shared" si="239"/>
        <v>0</v>
      </c>
      <c r="AF121" s="686">
        <f t="shared" si="240"/>
        <v>54</v>
      </c>
      <c r="AG121" s="686">
        <f t="shared" si="241"/>
        <v>5715</v>
      </c>
      <c r="AH121" s="686">
        <f t="shared" si="242"/>
        <v>0</v>
      </c>
      <c r="AI121" s="686">
        <f t="shared" si="243"/>
        <v>0</v>
      </c>
      <c r="AJ121" s="686">
        <f t="shared" si="244"/>
        <v>0</v>
      </c>
      <c r="AK121" s="686">
        <f t="shared" si="245"/>
        <v>0</v>
      </c>
      <c r="AL121" s="424">
        <f t="shared" si="246"/>
        <v>0</v>
      </c>
      <c r="AM121" s="686">
        <f t="shared" si="247"/>
        <v>0</v>
      </c>
      <c r="AN121" s="686">
        <f t="shared" si="248"/>
        <v>0</v>
      </c>
      <c r="AO121" s="686">
        <f t="shared" si="249"/>
        <v>0</v>
      </c>
      <c r="AP121" s="686">
        <f t="shared" si="250"/>
        <v>0</v>
      </c>
      <c r="AQ121" s="686">
        <f t="shared" si="251"/>
        <v>0</v>
      </c>
      <c r="AR121" s="686">
        <f t="shared" si="252"/>
        <v>2</v>
      </c>
      <c r="AS121" s="686">
        <f t="shared" si="253"/>
        <v>0</v>
      </c>
      <c r="AT121" s="686">
        <f t="shared" si="254"/>
        <v>0</v>
      </c>
      <c r="AU121" s="690">
        <f t="shared" si="255"/>
        <v>12956</v>
      </c>
      <c r="AV121" s="31" t="str">
        <f t="shared" si="190"/>
        <v>837ESS024</v>
      </c>
      <c r="AW121" s="799" t="s">
        <v>683</v>
      </c>
      <c r="AX121" s="799">
        <v>837</v>
      </c>
      <c r="AY121" s="799" t="s">
        <v>534</v>
      </c>
      <c r="AZ121" s="800">
        <v>7553</v>
      </c>
    </row>
    <row r="122" spans="2:52">
      <c r="B122" s="31" t="str">
        <f t="shared" si="183"/>
        <v>679EPSS40</v>
      </c>
      <c r="C122" s="31" t="str">
        <f t="shared" si="184"/>
        <v>679ESS024</v>
      </c>
      <c r="D122" s="31" t="str">
        <f t="shared" si="185"/>
        <v>679EPSS10</v>
      </c>
      <c r="E122" s="31" t="str">
        <f t="shared" si="186"/>
        <v>679EPSS37</v>
      </c>
      <c r="F122" s="31" t="str">
        <f t="shared" si="187"/>
        <v>679EPSS41</v>
      </c>
      <c r="G122" s="31" t="str">
        <f t="shared" si="217"/>
        <v>679EPSS16</v>
      </c>
      <c r="H122" s="31" t="str">
        <f t="shared" si="218"/>
        <v>679EPSS02</v>
      </c>
      <c r="I122" s="31" t="str">
        <f t="shared" si="219"/>
        <v>679ESS091</v>
      </c>
      <c r="J122" s="31" t="str">
        <f t="shared" si="220"/>
        <v>679EPSI03</v>
      </c>
      <c r="K122" s="31" t="str">
        <f t="shared" si="221"/>
        <v>679EPSS05</v>
      </c>
      <c r="L122" s="31" t="str">
        <f t="shared" si="222"/>
        <v>679EPSS08</v>
      </c>
      <c r="M122" s="31" t="str">
        <f t="shared" si="223"/>
        <v>679EPSS18</v>
      </c>
      <c r="N122" s="31" t="str">
        <f t="shared" si="224"/>
        <v>679EPSS42</v>
      </c>
      <c r="O122" s="31" t="str">
        <f t="shared" si="225"/>
        <v>679CCF055</v>
      </c>
      <c r="P122" s="31" t="str">
        <f t="shared" si="226"/>
        <v>679ESS062</v>
      </c>
      <c r="Q122" s="31" t="str">
        <f t="shared" si="227"/>
        <v>679EPSS33</v>
      </c>
      <c r="R122" s="31" t="str">
        <f t="shared" si="228"/>
        <v>679ESS207</v>
      </c>
      <c r="S122" s="31" t="str">
        <f t="shared" si="229"/>
        <v>679EPSI04</v>
      </c>
      <c r="T122" s="31" t="str">
        <f t="shared" si="182"/>
        <v>679EPSS44</v>
      </c>
      <c r="U122" s="31" t="str">
        <f t="shared" si="188"/>
        <v>679CCF023</v>
      </c>
      <c r="V122" s="844" t="str">
        <f t="shared" si="189"/>
        <v>679CCF102</v>
      </c>
      <c r="W122" s="606" t="s">
        <v>430</v>
      </c>
      <c r="X122" s="627" t="s">
        <v>522</v>
      </c>
      <c r="Y122" s="38">
        <v>679</v>
      </c>
      <c r="Z122" s="685">
        <f t="shared" si="234"/>
        <v>7248</v>
      </c>
      <c r="AA122" s="686">
        <f t="shared" si="235"/>
        <v>4492</v>
      </c>
      <c r="AB122" s="686">
        <f t="shared" si="236"/>
        <v>0</v>
      </c>
      <c r="AC122" s="686">
        <f t="shared" si="237"/>
        <v>362</v>
      </c>
      <c r="AD122" s="424">
        <f t="shared" si="238"/>
        <v>0</v>
      </c>
      <c r="AE122" s="686">
        <f t="shared" si="239"/>
        <v>116</v>
      </c>
      <c r="AF122" s="686">
        <f t="shared" si="240"/>
        <v>1</v>
      </c>
      <c r="AG122" s="686">
        <f t="shared" si="241"/>
        <v>705</v>
      </c>
      <c r="AH122" s="686">
        <f t="shared" si="242"/>
        <v>0</v>
      </c>
      <c r="AI122" s="686">
        <f t="shared" si="243"/>
        <v>0</v>
      </c>
      <c r="AJ122" s="686">
        <f t="shared" si="244"/>
        <v>0</v>
      </c>
      <c r="AK122" s="686">
        <f t="shared" si="245"/>
        <v>0</v>
      </c>
      <c r="AL122" s="424">
        <f t="shared" si="246"/>
        <v>0</v>
      </c>
      <c r="AM122" s="686">
        <f t="shared" si="247"/>
        <v>0</v>
      </c>
      <c r="AN122" s="686">
        <f t="shared" si="248"/>
        <v>0</v>
      </c>
      <c r="AO122" s="686">
        <f t="shared" si="249"/>
        <v>0</v>
      </c>
      <c r="AP122" s="686">
        <f t="shared" si="250"/>
        <v>0</v>
      </c>
      <c r="AQ122" s="686">
        <f t="shared" si="251"/>
        <v>0</v>
      </c>
      <c r="AR122" s="686">
        <f t="shared" si="252"/>
        <v>0</v>
      </c>
      <c r="AS122" s="686">
        <f t="shared" si="253"/>
        <v>0</v>
      </c>
      <c r="AT122" s="686">
        <f t="shared" si="254"/>
        <v>0</v>
      </c>
      <c r="AU122" s="690">
        <f t="shared" si="255"/>
        <v>12924</v>
      </c>
      <c r="AV122" s="31" t="str">
        <f t="shared" si="190"/>
        <v>873EPSI03</v>
      </c>
      <c r="AW122" s="799" t="s">
        <v>683</v>
      </c>
      <c r="AX122" s="799">
        <v>873</v>
      </c>
      <c r="AY122" s="799" t="s">
        <v>552</v>
      </c>
      <c r="AZ122" s="800">
        <v>1103</v>
      </c>
    </row>
    <row r="123" spans="2:52">
      <c r="B123" s="31" t="str">
        <f t="shared" si="183"/>
        <v>789EPSS40</v>
      </c>
      <c r="C123" s="31" t="str">
        <f t="shared" si="184"/>
        <v>789ESS024</v>
      </c>
      <c r="D123" s="31" t="str">
        <f t="shared" si="185"/>
        <v>789EPSS10</v>
      </c>
      <c r="E123" s="31" t="str">
        <f t="shared" si="186"/>
        <v>789EPSS37</v>
      </c>
      <c r="F123" s="31" t="str">
        <f t="shared" si="187"/>
        <v>789EPSS41</v>
      </c>
      <c r="G123" s="31" t="str">
        <f t="shared" si="217"/>
        <v>789EPSS16</v>
      </c>
      <c r="H123" s="31" t="str">
        <f t="shared" si="218"/>
        <v>789EPSS02</v>
      </c>
      <c r="I123" s="31" t="str">
        <f t="shared" si="219"/>
        <v>789ESS091</v>
      </c>
      <c r="J123" s="31" t="str">
        <f t="shared" si="220"/>
        <v>789EPSI03</v>
      </c>
      <c r="K123" s="31" t="str">
        <f t="shared" si="221"/>
        <v>789EPSS05</v>
      </c>
      <c r="L123" s="31" t="str">
        <f t="shared" si="222"/>
        <v>789EPSS08</v>
      </c>
      <c r="M123" s="31" t="str">
        <f t="shared" si="223"/>
        <v>789EPSS18</v>
      </c>
      <c r="N123" s="31" t="str">
        <f t="shared" si="224"/>
        <v>789EPSS42</v>
      </c>
      <c r="O123" s="31" t="str">
        <f t="shared" si="225"/>
        <v>789CCF055</v>
      </c>
      <c r="P123" s="31" t="str">
        <f t="shared" si="226"/>
        <v>789ESS062</v>
      </c>
      <c r="Q123" s="31" t="str">
        <f t="shared" si="227"/>
        <v>789EPSS33</v>
      </c>
      <c r="R123" s="31" t="str">
        <f t="shared" si="228"/>
        <v>789ESS207</v>
      </c>
      <c r="S123" s="31" t="str">
        <f t="shared" si="229"/>
        <v>789EPSI04</v>
      </c>
      <c r="T123" s="31" t="str">
        <f t="shared" si="182"/>
        <v>789EPSS44</v>
      </c>
      <c r="U123" s="31" t="str">
        <f t="shared" si="188"/>
        <v>789CCF023</v>
      </c>
      <c r="V123" s="844" t="str">
        <f t="shared" si="189"/>
        <v>789CCF102</v>
      </c>
      <c r="W123" s="606" t="s">
        <v>432</v>
      </c>
      <c r="X123" s="627" t="s">
        <v>522</v>
      </c>
      <c r="Y123" s="38">
        <v>789</v>
      </c>
      <c r="Z123" s="685">
        <f t="shared" si="234"/>
        <v>1270</v>
      </c>
      <c r="AA123" s="686">
        <f t="shared" si="235"/>
        <v>7518</v>
      </c>
      <c r="AB123" s="686">
        <f t="shared" si="236"/>
        <v>0</v>
      </c>
      <c r="AC123" s="686">
        <f t="shared" si="237"/>
        <v>190</v>
      </c>
      <c r="AD123" s="424">
        <f t="shared" si="238"/>
        <v>0</v>
      </c>
      <c r="AE123" s="686">
        <f t="shared" si="239"/>
        <v>0</v>
      </c>
      <c r="AF123" s="686">
        <f t="shared" si="240"/>
        <v>0</v>
      </c>
      <c r="AG123" s="686">
        <f t="shared" si="241"/>
        <v>0</v>
      </c>
      <c r="AH123" s="686">
        <f t="shared" si="242"/>
        <v>0</v>
      </c>
      <c r="AI123" s="686">
        <f t="shared" si="243"/>
        <v>0</v>
      </c>
      <c r="AJ123" s="686">
        <f t="shared" si="244"/>
        <v>0</v>
      </c>
      <c r="AK123" s="686">
        <f t="shared" si="245"/>
        <v>0</v>
      </c>
      <c r="AL123" s="424">
        <f t="shared" si="246"/>
        <v>0</v>
      </c>
      <c r="AM123" s="686">
        <f t="shared" si="247"/>
        <v>0</v>
      </c>
      <c r="AN123" s="686">
        <f t="shared" si="248"/>
        <v>0</v>
      </c>
      <c r="AO123" s="686">
        <f t="shared" si="249"/>
        <v>0</v>
      </c>
      <c r="AP123" s="686">
        <f t="shared" si="250"/>
        <v>0</v>
      </c>
      <c r="AQ123" s="686">
        <f t="shared" si="251"/>
        <v>0</v>
      </c>
      <c r="AR123" s="686">
        <f t="shared" si="252"/>
        <v>0</v>
      </c>
      <c r="AS123" s="686">
        <f t="shared" si="253"/>
        <v>0</v>
      </c>
      <c r="AT123" s="686">
        <f t="shared" si="254"/>
        <v>0</v>
      </c>
      <c r="AU123" s="690">
        <f t="shared" si="255"/>
        <v>8978</v>
      </c>
      <c r="AV123" s="31" t="str">
        <f t="shared" si="190"/>
        <v>873EPSS37</v>
      </c>
      <c r="AW123" s="799" t="s">
        <v>683</v>
      </c>
      <c r="AX123" s="799">
        <v>873</v>
      </c>
      <c r="AY123" s="799" t="s">
        <v>537</v>
      </c>
      <c r="AZ123" s="800">
        <v>37</v>
      </c>
    </row>
    <row r="124" spans="2:52">
      <c r="B124" s="31" t="str">
        <f t="shared" si="183"/>
        <v>792EPSS40</v>
      </c>
      <c r="C124" s="31" t="str">
        <f t="shared" si="184"/>
        <v>792ESS024</v>
      </c>
      <c r="D124" s="31" t="str">
        <f t="shared" si="185"/>
        <v>792EPSS10</v>
      </c>
      <c r="E124" s="31" t="str">
        <f t="shared" si="186"/>
        <v>792EPSS37</v>
      </c>
      <c r="F124" s="31" t="str">
        <f t="shared" si="187"/>
        <v>792EPSS41</v>
      </c>
      <c r="G124" s="31" t="str">
        <f t="shared" si="217"/>
        <v>792EPSS16</v>
      </c>
      <c r="H124" s="31" t="str">
        <f t="shared" si="218"/>
        <v>792EPSS02</v>
      </c>
      <c r="I124" s="31" t="str">
        <f t="shared" si="219"/>
        <v>792ESS091</v>
      </c>
      <c r="J124" s="31" t="str">
        <f t="shared" si="220"/>
        <v>792EPSI03</v>
      </c>
      <c r="K124" s="31" t="str">
        <f t="shared" si="221"/>
        <v>792EPSS05</v>
      </c>
      <c r="L124" s="31" t="str">
        <f t="shared" si="222"/>
        <v>792EPSS08</v>
      </c>
      <c r="M124" s="31" t="str">
        <f t="shared" si="223"/>
        <v>792EPSS18</v>
      </c>
      <c r="N124" s="31" t="str">
        <f t="shared" si="224"/>
        <v>792EPSS42</v>
      </c>
      <c r="O124" s="31" t="str">
        <f t="shared" si="225"/>
        <v>792CCF055</v>
      </c>
      <c r="P124" s="31" t="str">
        <f t="shared" si="226"/>
        <v>792ESS062</v>
      </c>
      <c r="Q124" s="31" t="str">
        <f t="shared" si="227"/>
        <v>792EPSS33</v>
      </c>
      <c r="R124" s="31" t="str">
        <f t="shared" si="228"/>
        <v>792ESS207</v>
      </c>
      <c r="S124" s="31" t="str">
        <f t="shared" si="229"/>
        <v>792EPSI04</v>
      </c>
      <c r="T124" s="31" t="str">
        <f t="shared" si="182"/>
        <v>792EPSS44</v>
      </c>
      <c r="U124" s="31" t="str">
        <f t="shared" si="188"/>
        <v>792CCF023</v>
      </c>
      <c r="V124" s="844" t="str">
        <f t="shared" si="189"/>
        <v>792CCF102</v>
      </c>
      <c r="W124" s="606" t="s">
        <v>433</v>
      </c>
      <c r="X124" s="627" t="s">
        <v>522</v>
      </c>
      <c r="Y124" s="38">
        <v>792</v>
      </c>
      <c r="Z124" s="685">
        <f t="shared" si="234"/>
        <v>2800</v>
      </c>
      <c r="AA124" s="686">
        <f t="shared" si="235"/>
        <v>0</v>
      </c>
      <c r="AB124" s="686">
        <f t="shared" si="236"/>
        <v>0</v>
      </c>
      <c r="AC124" s="686">
        <f t="shared" si="237"/>
        <v>236</v>
      </c>
      <c r="AD124" s="424">
        <f t="shared" si="238"/>
        <v>1</v>
      </c>
      <c r="AE124" s="686">
        <f t="shared" si="239"/>
        <v>0</v>
      </c>
      <c r="AF124" s="686">
        <f t="shared" si="240"/>
        <v>0</v>
      </c>
      <c r="AG124" s="686">
        <f t="shared" si="241"/>
        <v>0</v>
      </c>
      <c r="AH124" s="686">
        <f t="shared" si="242"/>
        <v>0</v>
      </c>
      <c r="AI124" s="686">
        <f t="shared" si="243"/>
        <v>0</v>
      </c>
      <c r="AJ124" s="686">
        <f t="shared" si="244"/>
        <v>0</v>
      </c>
      <c r="AK124" s="686">
        <f t="shared" si="245"/>
        <v>0</v>
      </c>
      <c r="AL124" s="424">
        <f t="shared" si="246"/>
        <v>0</v>
      </c>
      <c r="AM124" s="686">
        <f t="shared" si="247"/>
        <v>0</v>
      </c>
      <c r="AN124" s="686">
        <f t="shared" si="248"/>
        <v>0</v>
      </c>
      <c r="AO124" s="686">
        <f t="shared" si="249"/>
        <v>0</v>
      </c>
      <c r="AP124" s="686">
        <f t="shared" si="250"/>
        <v>0</v>
      </c>
      <c r="AQ124" s="686">
        <f t="shared" si="251"/>
        <v>0</v>
      </c>
      <c r="AR124" s="686">
        <f t="shared" si="252"/>
        <v>0</v>
      </c>
      <c r="AS124" s="686">
        <f t="shared" si="253"/>
        <v>0</v>
      </c>
      <c r="AT124" s="686">
        <f t="shared" si="254"/>
        <v>0</v>
      </c>
      <c r="AU124" s="690">
        <f t="shared" si="255"/>
        <v>3037</v>
      </c>
      <c r="AV124" s="31" t="str">
        <f t="shared" si="190"/>
        <v>873EPSS40</v>
      </c>
      <c r="AW124" s="799" t="s">
        <v>683</v>
      </c>
      <c r="AX124" s="799">
        <v>873</v>
      </c>
      <c r="AY124" s="799" t="s">
        <v>531</v>
      </c>
      <c r="AZ124" s="800">
        <v>5989</v>
      </c>
    </row>
    <row r="125" spans="2:52">
      <c r="B125" s="31" t="str">
        <f t="shared" si="183"/>
        <v>809EPSS40</v>
      </c>
      <c r="C125" s="31" t="str">
        <f t="shared" si="184"/>
        <v>809ESS024</v>
      </c>
      <c r="D125" s="31" t="str">
        <f t="shared" si="185"/>
        <v>809EPSS10</v>
      </c>
      <c r="E125" s="31" t="str">
        <f t="shared" si="186"/>
        <v>809EPSS37</v>
      </c>
      <c r="F125" s="31" t="str">
        <f t="shared" si="187"/>
        <v>809EPSS41</v>
      </c>
      <c r="G125" s="31" t="str">
        <f t="shared" si="217"/>
        <v>809EPSS16</v>
      </c>
      <c r="H125" s="31" t="str">
        <f t="shared" si="218"/>
        <v>809EPSS02</v>
      </c>
      <c r="I125" s="31" t="str">
        <f t="shared" si="219"/>
        <v>809ESS091</v>
      </c>
      <c r="J125" s="31" t="str">
        <f t="shared" si="220"/>
        <v>809EPSI03</v>
      </c>
      <c r="K125" s="31" t="str">
        <f t="shared" si="221"/>
        <v>809EPSS05</v>
      </c>
      <c r="L125" s="31" t="str">
        <f t="shared" si="222"/>
        <v>809EPSS08</v>
      </c>
      <c r="M125" s="31" t="str">
        <f t="shared" si="223"/>
        <v>809EPSS18</v>
      </c>
      <c r="N125" s="31" t="str">
        <f t="shared" si="224"/>
        <v>809EPSS42</v>
      </c>
      <c r="O125" s="31" t="str">
        <f t="shared" si="225"/>
        <v>809CCF055</v>
      </c>
      <c r="P125" s="31" t="str">
        <f t="shared" si="226"/>
        <v>809ESS062</v>
      </c>
      <c r="Q125" s="31" t="str">
        <f t="shared" si="227"/>
        <v>809EPSS33</v>
      </c>
      <c r="R125" s="31" t="str">
        <f t="shared" si="228"/>
        <v>809ESS207</v>
      </c>
      <c r="S125" s="31" t="str">
        <f t="shared" si="229"/>
        <v>809EPSI04</v>
      </c>
      <c r="T125" s="31" t="str">
        <f t="shared" si="182"/>
        <v>809EPSS44</v>
      </c>
      <c r="U125" s="31" t="str">
        <f t="shared" si="188"/>
        <v>809CCF023</v>
      </c>
      <c r="V125" s="844" t="str">
        <f t="shared" si="189"/>
        <v>809CCF102</v>
      </c>
      <c r="W125" s="606" t="s">
        <v>434</v>
      </c>
      <c r="X125" s="627" t="s">
        <v>522</v>
      </c>
      <c r="Y125" s="38">
        <v>809</v>
      </c>
      <c r="Z125" s="685">
        <f t="shared" si="234"/>
        <v>3284</v>
      </c>
      <c r="AA125" s="686">
        <f t="shared" si="235"/>
        <v>0</v>
      </c>
      <c r="AB125" s="686">
        <f t="shared" si="236"/>
        <v>0</v>
      </c>
      <c r="AC125" s="686">
        <f t="shared" si="237"/>
        <v>304</v>
      </c>
      <c r="AD125" s="424">
        <f t="shared" si="238"/>
        <v>0</v>
      </c>
      <c r="AE125" s="686">
        <f t="shared" si="239"/>
        <v>0</v>
      </c>
      <c r="AF125" s="686">
        <f t="shared" si="240"/>
        <v>5</v>
      </c>
      <c r="AG125" s="686">
        <f t="shared" si="241"/>
        <v>0</v>
      </c>
      <c r="AH125" s="686">
        <f t="shared" si="242"/>
        <v>0</v>
      </c>
      <c r="AI125" s="686">
        <f t="shared" si="243"/>
        <v>0</v>
      </c>
      <c r="AJ125" s="686">
        <f t="shared" si="244"/>
        <v>0</v>
      </c>
      <c r="AK125" s="686">
        <f t="shared" si="245"/>
        <v>0</v>
      </c>
      <c r="AL125" s="424">
        <f t="shared" si="246"/>
        <v>0</v>
      </c>
      <c r="AM125" s="686">
        <f t="shared" si="247"/>
        <v>0</v>
      </c>
      <c r="AN125" s="686">
        <f t="shared" si="248"/>
        <v>0</v>
      </c>
      <c r="AO125" s="686">
        <f t="shared" si="249"/>
        <v>0</v>
      </c>
      <c r="AP125" s="686">
        <f t="shared" si="250"/>
        <v>0</v>
      </c>
      <c r="AQ125" s="686">
        <f t="shared" si="251"/>
        <v>0</v>
      </c>
      <c r="AR125" s="686">
        <f t="shared" si="252"/>
        <v>0</v>
      </c>
      <c r="AS125" s="686">
        <f t="shared" si="253"/>
        <v>0</v>
      </c>
      <c r="AT125" s="686">
        <f t="shared" si="254"/>
        <v>0</v>
      </c>
      <c r="AU125" s="690">
        <f t="shared" si="255"/>
        <v>3593</v>
      </c>
      <c r="AV125" s="31" t="str">
        <f t="shared" si="190"/>
        <v>873EPSS41</v>
      </c>
      <c r="AW125" s="799" t="s">
        <v>683</v>
      </c>
      <c r="AX125" s="799">
        <v>873</v>
      </c>
      <c r="AY125" s="799" t="s">
        <v>623</v>
      </c>
      <c r="AZ125" s="800">
        <v>19</v>
      </c>
    </row>
    <row r="126" spans="2:52">
      <c r="B126" s="31" t="str">
        <f t="shared" si="183"/>
        <v>847EPSS40</v>
      </c>
      <c r="C126" s="31" t="str">
        <f t="shared" si="184"/>
        <v>847ESS024</v>
      </c>
      <c r="D126" s="31" t="str">
        <f t="shared" si="185"/>
        <v>847EPSS10</v>
      </c>
      <c r="E126" s="31" t="str">
        <f t="shared" si="186"/>
        <v>847EPSS37</v>
      </c>
      <c r="F126" s="31" t="str">
        <f t="shared" si="187"/>
        <v>847EPSS41</v>
      </c>
      <c r="G126" s="31" t="str">
        <f t="shared" si="217"/>
        <v>847EPSS16</v>
      </c>
      <c r="H126" s="31" t="str">
        <f t="shared" si="218"/>
        <v>847EPSS02</v>
      </c>
      <c r="I126" s="31" t="str">
        <f t="shared" si="219"/>
        <v>847ESS091</v>
      </c>
      <c r="J126" s="31" t="str">
        <f t="shared" si="220"/>
        <v>847EPSI03</v>
      </c>
      <c r="K126" s="31" t="str">
        <f t="shared" si="221"/>
        <v>847EPSS05</v>
      </c>
      <c r="L126" s="31" t="str">
        <f t="shared" si="222"/>
        <v>847EPSS08</v>
      </c>
      <c r="M126" s="31" t="str">
        <f t="shared" si="223"/>
        <v>847EPSS18</v>
      </c>
      <c r="N126" s="31" t="str">
        <f t="shared" si="224"/>
        <v>847EPSS42</v>
      </c>
      <c r="O126" s="31" t="str">
        <f t="shared" si="225"/>
        <v>847CCF055</v>
      </c>
      <c r="P126" s="31" t="str">
        <f t="shared" si="226"/>
        <v>847ESS062</v>
      </c>
      <c r="Q126" s="31" t="str">
        <f t="shared" si="227"/>
        <v>847EPSS33</v>
      </c>
      <c r="R126" s="31" t="str">
        <f t="shared" si="228"/>
        <v>847ESS207</v>
      </c>
      <c r="S126" s="31" t="str">
        <f t="shared" si="229"/>
        <v>847EPSI04</v>
      </c>
      <c r="T126" s="31" t="str">
        <f t="shared" si="182"/>
        <v>847EPSS44</v>
      </c>
      <c r="U126" s="31" t="str">
        <f t="shared" si="188"/>
        <v>847CCF023</v>
      </c>
      <c r="V126" s="844" t="str">
        <f t="shared" si="189"/>
        <v>847CCF102</v>
      </c>
      <c r="W126" s="606" t="s">
        <v>435</v>
      </c>
      <c r="X126" s="627" t="s">
        <v>522</v>
      </c>
      <c r="Y126" s="38">
        <v>847</v>
      </c>
      <c r="Z126" s="685">
        <f t="shared" si="234"/>
        <v>23840</v>
      </c>
      <c r="AA126" s="686">
        <f t="shared" si="235"/>
        <v>0</v>
      </c>
      <c r="AB126" s="686">
        <f t="shared" si="236"/>
        <v>0</v>
      </c>
      <c r="AC126" s="686">
        <f t="shared" si="237"/>
        <v>783</v>
      </c>
      <c r="AD126" s="424">
        <f t="shared" si="238"/>
        <v>3</v>
      </c>
      <c r="AE126" s="686">
        <f t="shared" si="239"/>
        <v>0</v>
      </c>
      <c r="AF126" s="686">
        <f t="shared" si="240"/>
        <v>2</v>
      </c>
      <c r="AG126" s="686">
        <f t="shared" si="241"/>
        <v>0</v>
      </c>
      <c r="AH126" s="686">
        <f t="shared" si="242"/>
        <v>0</v>
      </c>
      <c r="AI126" s="686">
        <f t="shared" si="243"/>
        <v>0</v>
      </c>
      <c r="AJ126" s="686">
        <f t="shared" si="244"/>
        <v>0</v>
      </c>
      <c r="AK126" s="686">
        <f t="shared" si="245"/>
        <v>0</v>
      </c>
      <c r="AL126" s="424">
        <f t="shared" si="246"/>
        <v>0</v>
      </c>
      <c r="AM126" s="686">
        <f t="shared" si="247"/>
        <v>0</v>
      </c>
      <c r="AN126" s="686">
        <f t="shared" si="248"/>
        <v>0</v>
      </c>
      <c r="AO126" s="686">
        <f t="shared" si="249"/>
        <v>0</v>
      </c>
      <c r="AP126" s="686">
        <f t="shared" si="250"/>
        <v>0</v>
      </c>
      <c r="AQ126" s="686">
        <f t="shared" si="251"/>
        <v>0</v>
      </c>
      <c r="AR126" s="686">
        <f t="shared" si="252"/>
        <v>0</v>
      </c>
      <c r="AS126" s="686">
        <f t="shared" si="253"/>
        <v>0</v>
      </c>
      <c r="AT126" s="686">
        <f t="shared" si="254"/>
        <v>0</v>
      </c>
      <c r="AU126" s="690">
        <f t="shared" si="255"/>
        <v>24628</v>
      </c>
      <c r="AV126" s="31" t="str">
        <f t="shared" si="190"/>
        <v>31EPSS37</v>
      </c>
      <c r="AW126" s="799" t="s">
        <v>684</v>
      </c>
      <c r="AX126" s="799">
        <v>31</v>
      </c>
      <c r="AY126" s="799" t="s">
        <v>537</v>
      </c>
      <c r="AZ126" s="800">
        <v>402</v>
      </c>
    </row>
    <row r="127" spans="2:52">
      <c r="B127" s="31" t="str">
        <f t="shared" si="183"/>
        <v>856EPSS40</v>
      </c>
      <c r="C127" s="31" t="str">
        <f t="shared" si="184"/>
        <v>856ESS024</v>
      </c>
      <c r="D127" s="31" t="str">
        <f t="shared" si="185"/>
        <v>856EPSS10</v>
      </c>
      <c r="E127" s="31" t="str">
        <f t="shared" si="186"/>
        <v>856EPSS37</v>
      </c>
      <c r="F127" s="31" t="str">
        <f t="shared" si="187"/>
        <v>856EPSS41</v>
      </c>
      <c r="G127" s="31" t="str">
        <f t="shared" si="217"/>
        <v>856EPSS16</v>
      </c>
      <c r="H127" s="31" t="str">
        <f t="shared" si="218"/>
        <v>856EPSS02</v>
      </c>
      <c r="I127" s="31" t="str">
        <f t="shared" si="219"/>
        <v>856ESS091</v>
      </c>
      <c r="J127" s="31" t="str">
        <f t="shared" si="220"/>
        <v>856EPSI03</v>
      </c>
      <c r="K127" s="31" t="str">
        <f t="shared" si="221"/>
        <v>856EPSS05</v>
      </c>
      <c r="L127" s="31" t="str">
        <f t="shared" si="222"/>
        <v>856EPSS08</v>
      </c>
      <c r="M127" s="31" t="str">
        <f t="shared" si="223"/>
        <v>856EPSS18</v>
      </c>
      <c r="N127" s="31" t="str">
        <f t="shared" si="224"/>
        <v>856EPSS42</v>
      </c>
      <c r="O127" s="31" t="str">
        <f t="shared" si="225"/>
        <v>856CCF055</v>
      </c>
      <c r="P127" s="31" t="str">
        <f t="shared" si="226"/>
        <v>856ESS062</v>
      </c>
      <c r="Q127" s="31" t="str">
        <f t="shared" si="227"/>
        <v>856EPSS33</v>
      </c>
      <c r="R127" s="31" t="str">
        <f t="shared" si="228"/>
        <v>856ESS207</v>
      </c>
      <c r="S127" s="31" t="str">
        <f t="shared" si="229"/>
        <v>856EPSI04</v>
      </c>
      <c r="T127" s="31" t="str">
        <f t="shared" si="182"/>
        <v>856EPSS44</v>
      </c>
      <c r="U127" s="31" t="str">
        <f t="shared" si="188"/>
        <v>856CCF023</v>
      </c>
      <c r="V127" s="844" t="str">
        <f t="shared" si="189"/>
        <v>856CCF102</v>
      </c>
      <c r="W127" s="606" t="s">
        <v>436</v>
      </c>
      <c r="X127" s="627" t="s">
        <v>522</v>
      </c>
      <c r="Y127" s="38">
        <v>856</v>
      </c>
      <c r="Z127" s="685">
        <f t="shared" si="234"/>
        <v>2579</v>
      </c>
      <c r="AA127" s="686">
        <f t="shared" si="235"/>
        <v>0</v>
      </c>
      <c r="AB127" s="686">
        <f t="shared" si="236"/>
        <v>0</v>
      </c>
      <c r="AC127" s="686">
        <f t="shared" si="237"/>
        <v>208</v>
      </c>
      <c r="AD127" s="424">
        <f t="shared" si="238"/>
        <v>0</v>
      </c>
      <c r="AE127" s="686">
        <f t="shared" si="239"/>
        <v>0</v>
      </c>
      <c r="AF127" s="686">
        <f t="shared" si="240"/>
        <v>0</v>
      </c>
      <c r="AG127" s="686">
        <f t="shared" si="241"/>
        <v>0</v>
      </c>
      <c r="AH127" s="686">
        <f t="shared" si="242"/>
        <v>326</v>
      </c>
      <c r="AI127" s="686">
        <f t="shared" si="243"/>
        <v>0</v>
      </c>
      <c r="AJ127" s="686">
        <f t="shared" si="244"/>
        <v>0</v>
      </c>
      <c r="AK127" s="686">
        <f t="shared" si="245"/>
        <v>0</v>
      </c>
      <c r="AL127" s="424">
        <f t="shared" si="246"/>
        <v>0</v>
      </c>
      <c r="AM127" s="686">
        <f t="shared" si="247"/>
        <v>0</v>
      </c>
      <c r="AN127" s="686">
        <f t="shared" si="248"/>
        <v>0</v>
      </c>
      <c r="AO127" s="686">
        <f t="shared" si="249"/>
        <v>0</v>
      </c>
      <c r="AP127" s="686">
        <f t="shared" si="250"/>
        <v>0</v>
      </c>
      <c r="AQ127" s="686">
        <f t="shared" si="251"/>
        <v>0</v>
      </c>
      <c r="AR127" s="686">
        <f t="shared" si="252"/>
        <v>0</v>
      </c>
      <c r="AS127" s="686">
        <f t="shared" si="253"/>
        <v>0</v>
      </c>
      <c r="AT127" s="686">
        <f t="shared" si="254"/>
        <v>0</v>
      </c>
      <c r="AU127" s="690">
        <f t="shared" si="255"/>
        <v>3113</v>
      </c>
      <c r="AV127" s="31" t="str">
        <f t="shared" si="190"/>
        <v>31EPSS40</v>
      </c>
      <c r="AW127" s="799" t="s">
        <v>684</v>
      </c>
      <c r="AX127" s="799">
        <v>31</v>
      </c>
      <c r="AY127" s="799" t="s">
        <v>531</v>
      </c>
      <c r="AZ127" s="800">
        <v>4642</v>
      </c>
    </row>
    <row r="128" spans="2:52">
      <c r="B128" s="31" t="str">
        <f t="shared" si="183"/>
        <v>861EPSS40</v>
      </c>
      <c r="C128" s="31" t="str">
        <f t="shared" si="184"/>
        <v>861ESS024</v>
      </c>
      <c r="D128" s="31" t="str">
        <f t="shared" si="185"/>
        <v>861EPSS10</v>
      </c>
      <c r="E128" s="31" t="str">
        <f t="shared" si="186"/>
        <v>861EPSS37</v>
      </c>
      <c r="F128" s="31" t="str">
        <f t="shared" si="187"/>
        <v>861EPSS41</v>
      </c>
      <c r="G128" s="31" t="str">
        <f t="shared" si="217"/>
        <v>861EPSS16</v>
      </c>
      <c r="H128" s="31" t="str">
        <f t="shared" si="218"/>
        <v>861EPSS02</v>
      </c>
      <c r="I128" s="31" t="str">
        <f t="shared" si="219"/>
        <v>861ESS091</v>
      </c>
      <c r="J128" s="31" t="str">
        <f t="shared" si="220"/>
        <v>861EPSI03</v>
      </c>
      <c r="K128" s="31" t="str">
        <f t="shared" si="221"/>
        <v>861EPSS05</v>
      </c>
      <c r="L128" s="31" t="str">
        <f t="shared" si="222"/>
        <v>861EPSS08</v>
      </c>
      <c r="M128" s="31" t="str">
        <f t="shared" si="223"/>
        <v>861EPSS18</v>
      </c>
      <c r="N128" s="31" t="str">
        <f t="shared" si="224"/>
        <v>861EPSS42</v>
      </c>
      <c r="O128" s="31" t="str">
        <f t="shared" si="225"/>
        <v>861CCF055</v>
      </c>
      <c r="P128" s="31" t="str">
        <f t="shared" si="226"/>
        <v>861ESS062</v>
      </c>
      <c r="Q128" s="31" t="str">
        <f t="shared" si="227"/>
        <v>861EPSS33</v>
      </c>
      <c r="R128" s="31" t="str">
        <f t="shared" si="228"/>
        <v>861ESS207</v>
      </c>
      <c r="S128" s="31" t="str">
        <f t="shared" si="229"/>
        <v>861EPSI04</v>
      </c>
      <c r="T128" s="31" t="str">
        <f t="shared" si="182"/>
        <v>861EPSS44</v>
      </c>
      <c r="U128" s="31" t="str">
        <f t="shared" si="188"/>
        <v>861CCF023</v>
      </c>
      <c r="V128" s="844" t="str">
        <f t="shared" si="189"/>
        <v>861CCF102</v>
      </c>
      <c r="W128" s="606" t="s">
        <v>437</v>
      </c>
      <c r="X128" s="627" t="s">
        <v>522</v>
      </c>
      <c r="Y128" s="38">
        <v>861</v>
      </c>
      <c r="Z128" s="685">
        <f t="shared" si="234"/>
        <v>5313</v>
      </c>
      <c r="AA128" s="686">
        <f t="shared" si="235"/>
        <v>0</v>
      </c>
      <c r="AB128" s="686">
        <f t="shared" si="236"/>
        <v>0</v>
      </c>
      <c r="AC128" s="686">
        <f t="shared" si="237"/>
        <v>501</v>
      </c>
      <c r="AD128" s="424">
        <f t="shared" si="238"/>
        <v>0</v>
      </c>
      <c r="AE128" s="686">
        <f t="shared" si="239"/>
        <v>0</v>
      </c>
      <c r="AF128" s="686">
        <f t="shared" si="240"/>
        <v>0</v>
      </c>
      <c r="AG128" s="686">
        <f t="shared" si="241"/>
        <v>0</v>
      </c>
      <c r="AH128" s="686">
        <f t="shared" si="242"/>
        <v>0</v>
      </c>
      <c r="AI128" s="686">
        <f t="shared" si="243"/>
        <v>0</v>
      </c>
      <c r="AJ128" s="686">
        <f t="shared" si="244"/>
        <v>0</v>
      </c>
      <c r="AK128" s="686">
        <f t="shared" si="245"/>
        <v>0</v>
      </c>
      <c r="AL128" s="424">
        <f t="shared" si="246"/>
        <v>0</v>
      </c>
      <c r="AM128" s="686">
        <f t="shared" si="247"/>
        <v>0</v>
      </c>
      <c r="AN128" s="686">
        <f t="shared" si="248"/>
        <v>0</v>
      </c>
      <c r="AO128" s="686">
        <f t="shared" si="249"/>
        <v>0</v>
      </c>
      <c r="AP128" s="686">
        <f t="shared" si="250"/>
        <v>0</v>
      </c>
      <c r="AQ128" s="686">
        <f t="shared" si="251"/>
        <v>0</v>
      </c>
      <c r="AR128" s="686">
        <f t="shared" si="252"/>
        <v>0</v>
      </c>
      <c r="AS128" s="686">
        <f t="shared" si="253"/>
        <v>0</v>
      </c>
      <c r="AT128" s="686">
        <f t="shared" si="254"/>
        <v>0</v>
      </c>
      <c r="AU128" s="690">
        <f t="shared" si="255"/>
        <v>5814</v>
      </c>
      <c r="AV128" s="31" t="str">
        <f t="shared" si="190"/>
        <v>31EPSS41</v>
      </c>
      <c r="AW128" s="799" t="s">
        <v>684</v>
      </c>
      <c r="AX128" s="799">
        <v>31</v>
      </c>
      <c r="AY128" s="799" t="s">
        <v>623</v>
      </c>
      <c r="AZ128" s="800">
        <v>2</v>
      </c>
    </row>
    <row r="129" spans="2:52" ht="15.75">
      <c r="B129" s="31" t="str">
        <f t="shared" si="183"/>
        <v>EPSS40</v>
      </c>
      <c r="C129" s="31" t="str">
        <f t="shared" si="184"/>
        <v>ESS024</v>
      </c>
      <c r="D129" s="31" t="str">
        <f t="shared" si="185"/>
        <v>EPSS10</v>
      </c>
      <c r="E129" s="31" t="str">
        <f t="shared" si="186"/>
        <v>EPSS37</v>
      </c>
      <c r="F129" s="31" t="str">
        <f t="shared" si="187"/>
        <v>EPSS41</v>
      </c>
      <c r="G129" s="31" t="str">
        <f t="shared" si="217"/>
        <v>EPSS16</v>
      </c>
      <c r="H129" s="31" t="str">
        <f t="shared" si="218"/>
        <v>EPSS02</v>
      </c>
      <c r="I129" s="31" t="str">
        <f t="shared" si="219"/>
        <v>ESS091</v>
      </c>
      <c r="J129" s="31" t="str">
        <f t="shared" si="220"/>
        <v>EPSI03</v>
      </c>
      <c r="K129" s="31" t="str">
        <f t="shared" si="221"/>
        <v>EPSS05</v>
      </c>
      <c r="L129" s="31" t="str">
        <f t="shared" si="222"/>
        <v>EPSS08</v>
      </c>
      <c r="M129" s="31" t="str">
        <f t="shared" si="223"/>
        <v>EPSS18</v>
      </c>
      <c r="N129" s="31" t="str">
        <f t="shared" si="224"/>
        <v>EPSS42</v>
      </c>
      <c r="O129" s="31" t="str">
        <f t="shared" si="225"/>
        <v>CCF055</v>
      </c>
      <c r="P129" s="31" t="str">
        <f t="shared" si="226"/>
        <v>ESS062</v>
      </c>
      <c r="Q129" s="31" t="str">
        <f t="shared" si="227"/>
        <v>EPSS33</v>
      </c>
      <c r="R129" s="31" t="str">
        <f t="shared" si="228"/>
        <v>ESS207</v>
      </c>
      <c r="S129" s="31" t="str">
        <f t="shared" si="229"/>
        <v>EPSI04</v>
      </c>
      <c r="T129" s="31" t="str">
        <f t="shared" si="182"/>
        <v>EPSS44</v>
      </c>
      <c r="U129" s="31" t="str">
        <f t="shared" si="188"/>
        <v>CCF023</v>
      </c>
      <c r="V129" s="844" t="str">
        <f t="shared" si="189"/>
        <v>CCF102</v>
      </c>
      <c r="W129" s="695" t="s">
        <v>685</v>
      </c>
      <c r="X129" s="142"/>
      <c r="Y129" s="39"/>
      <c r="Z129" s="696">
        <f t="shared" ref="Z129:AM129" si="256">SUM(Z130:Z139)</f>
        <v>672304</v>
      </c>
      <c r="AA129" s="697">
        <f t="shared" si="256"/>
        <v>3108</v>
      </c>
      <c r="AB129" s="697">
        <f t="shared" si="256"/>
        <v>111989</v>
      </c>
      <c r="AC129" s="697">
        <f t="shared" si="256"/>
        <v>35877</v>
      </c>
      <c r="AD129" s="37">
        <f>SUM(AD130:AD139)</f>
        <v>107</v>
      </c>
      <c r="AE129" s="697">
        <f t="shared" si="256"/>
        <v>24647</v>
      </c>
      <c r="AF129" s="697">
        <f t="shared" si="256"/>
        <v>47369</v>
      </c>
      <c r="AG129" s="697">
        <f t="shared" si="256"/>
        <v>3</v>
      </c>
      <c r="AH129" s="697">
        <f t="shared" si="256"/>
        <v>0</v>
      </c>
      <c r="AI129" s="697">
        <f t="shared" si="256"/>
        <v>4497</v>
      </c>
      <c r="AJ129" s="697">
        <f t="shared" si="256"/>
        <v>1592</v>
      </c>
      <c r="AK129" s="697">
        <f t="shared" si="256"/>
        <v>38</v>
      </c>
      <c r="AL129" s="37">
        <f t="shared" ref="AL129" si="257">SUM(AL130:AL139)</f>
        <v>1</v>
      </c>
      <c r="AM129" s="697">
        <f t="shared" si="256"/>
        <v>0</v>
      </c>
      <c r="AN129" s="697">
        <f>SUM(AN130:AN139)</f>
        <v>0</v>
      </c>
      <c r="AO129" s="697">
        <f>SUM(AO130:AO139)</f>
        <v>1</v>
      </c>
      <c r="AP129" s="697">
        <f>SUM(AP130:AP139)</f>
        <v>0</v>
      </c>
      <c r="AQ129" s="697">
        <f>SUM(AQ130:AQ139)</f>
        <v>0</v>
      </c>
      <c r="AR129" s="697">
        <f t="shared" ref="AR129:AT129" si="258">SUM(AR130:AR139)</f>
        <v>0</v>
      </c>
      <c r="AS129" s="697">
        <f t="shared" ref="AS129" si="259">SUM(AS130:AS139)</f>
        <v>0</v>
      </c>
      <c r="AT129" s="697">
        <f t="shared" si="258"/>
        <v>0</v>
      </c>
      <c r="AU129" s="698">
        <f>SUM(AU130:AU139)</f>
        <v>901533</v>
      </c>
      <c r="AV129" s="31" t="str">
        <f t="shared" si="190"/>
        <v>31ESS024</v>
      </c>
      <c r="AW129" s="799" t="s">
        <v>684</v>
      </c>
      <c r="AX129" s="799">
        <v>31</v>
      </c>
      <c r="AY129" s="799" t="s">
        <v>534</v>
      </c>
      <c r="AZ129" s="800">
        <v>11936</v>
      </c>
    </row>
    <row r="130" spans="2:52">
      <c r="B130" s="31" t="str">
        <f t="shared" si="183"/>
        <v>1EPSS40</v>
      </c>
      <c r="C130" s="31" t="str">
        <f t="shared" si="184"/>
        <v>1ESS024</v>
      </c>
      <c r="D130" s="31" t="str">
        <f t="shared" si="185"/>
        <v>1EPSS10</v>
      </c>
      <c r="E130" s="31" t="str">
        <f t="shared" si="186"/>
        <v>1EPSS37</v>
      </c>
      <c r="F130" s="31" t="str">
        <f t="shared" si="187"/>
        <v>1EPSS41</v>
      </c>
      <c r="G130" s="31" t="str">
        <f t="shared" si="217"/>
        <v>1EPSS16</v>
      </c>
      <c r="H130" s="31" t="str">
        <f t="shared" si="218"/>
        <v>1EPSS02</v>
      </c>
      <c r="I130" s="31" t="str">
        <f t="shared" si="219"/>
        <v>1ESS091</v>
      </c>
      <c r="J130" s="31" t="str">
        <f t="shared" si="220"/>
        <v>1EPSI03</v>
      </c>
      <c r="K130" s="31" t="str">
        <f t="shared" si="221"/>
        <v>1EPSS05</v>
      </c>
      <c r="L130" s="31" t="str">
        <f t="shared" si="222"/>
        <v>1EPSS08</v>
      </c>
      <c r="M130" s="31" t="str">
        <f t="shared" si="223"/>
        <v>1EPSS18</v>
      </c>
      <c r="N130" s="31" t="str">
        <f t="shared" si="224"/>
        <v>1EPSS42</v>
      </c>
      <c r="O130" s="31" t="str">
        <f t="shared" si="225"/>
        <v>1CCF055</v>
      </c>
      <c r="P130" s="31" t="str">
        <f t="shared" si="226"/>
        <v>1ESS062</v>
      </c>
      <c r="Q130" s="31" t="str">
        <f t="shared" si="227"/>
        <v>1EPSS33</v>
      </c>
      <c r="R130" s="31" t="str">
        <f t="shared" si="228"/>
        <v>1ESS207</v>
      </c>
      <c r="S130" s="31" t="str">
        <f t="shared" si="229"/>
        <v>1EPSI04</v>
      </c>
      <c r="T130" s="31" t="str">
        <f t="shared" si="182"/>
        <v>1EPSS44</v>
      </c>
      <c r="U130" s="31" t="str">
        <f t="shared" si="188"/>
        <v>1CCF023</v>
      </c>
      <c r="V130" s="844" t="str">
        <f t="shared" si="189"/>
        <v>1CCF102</v>
      </c>
      <c r="W130" s="491" t="s">
        <v>295</v>
      </c>
      <c r="X130" s="627" t="s">
        <v>686</v>
      </c>
      <c r="Y130" s="38">
        <v>1</v>
      </c>
      <c r="Z130" s="685">
        <f t="shared" ref="Z130:Z139" si="260">IFERROR(VLOOKUP(B130,$AV$7:$AZ$929,5,0),0)</f>
        <v>484000</v>
      </c>
      <c r="AA130" s="686">
        <f t="shared" ref="AA130:AA139" si="261">IFERROR(VLOOKUP(C130,$AV$7:$AZ$929,5,0),0)+AL130</f>
        <v>2957</v>
      </c>
      <c r="AB130" s="686">
        <f t="shared" ref="AB130:AB139" si="262">IFERROR(VLOOKUP(D130,$AV$7:$AZ$929,5,0),0)</f>
        <v>90416</v>
      </c>
      <c r="AC130" s="686">
        <f t="shared" ref="AC130:AC139" si="263">VLOOKUP(E130,$AV$7:$AZ$699,5,0)+AD130</f>
        <v>27951</v>
      </c>
      <c r="AD130" s="424">
        <f t="shared" ref="AD130:AD139" si="264">IFERROR(VLOOKUP(F130,$AV$7:$AZ$929,5,0),0)</f>
        <v>90</v>
      </c>
      <c r="AE130" s="686">
        <f t="shared" ref="AE130:AE139" si="265">IFERROR(VLOOKUP(G130,$AV$7:$AZ$929,5,0),0)</f>
        <v>19629</v>
      </c>
      <c r="AF130" s="686">
        <f t="shared" ref="AF130:AF139" si="266">IFERROR(VLOOKUP(H130,$AV$7:$AZ$929,5,0),0)</f>
        <v>37840</v>
      </c>
      <c r="AG130" s="686">
        <f t="shared" ref="AG130:AG139" si="267">IFERROR(VLOOKUP(I130,$AV$7:$AZ$929,5,0),0)</f>
        <v>0</v>
      </c>
      <c r="AH130" s="686">
        <f t="shared" ref="AH130:AH139" si="268">IFERROR(VLOOKUP(J130,$AV$7:$AZ$929,5,0),0)</f>
        <v>0</v>
      </c>
      <c r="AI130" s="686">
        <f t="shared" ref="AI130:AI139" si="269">IFERROR(VLOOKUP(K130,$AV$7:$AZ$929,5,0),0)</f>
        <v>3672</v>
      </c>
      <c r="AJ130" s="686">
        <f t="shared" ref="AJ130:AJ139" si="270">IFERROR(VLOOKUP(L130,$AV$7:$AZ$929,5,0),0)</f>
        <v>1592</v>
      </c>
      <c r="AK130" s="686">
        <f t="shared" ref="AK130:AK139" si="271">IFERROR(VLOOKUP(M130,$AV$7:$AZ$929,5,0),0)</f>
        <v>0</v>
      </c>
      <c r="AL130" s="424">
        <f t="shared" ref="AL130:AL139" si="272">IFERROR(VLOOKUP(N130,$AV$7:$AZ$929,5,0),0)</f>
        <v>0</v>
      </c>
      <c r="AM130" s="686">
        <f t="shared" ref="AM130:AM139" si="273">IFERROR(VLOOKUP(O130,$AV$7:$AZ$929,5,0),0)</f>
        <v>0</v>
      </c>
      <c r="AN130" s="686">
        <f t="shared" ref="AN130:AN139" si="274">IFERROR(VLOOKUP(P130,$AV$7:$AZ$929,5,0),0)</f>
        <v>0</v>
      </c>
      <c r="AO130" s="686">
        <f t="shared" ref="AO130:AO139" si="275">IFERROR(VLOOKUP(Q130,$AV$7:$AZ$929,5,0),0)</f>
        <v>0</v>
      </c>
      <c r="AP130" s="686">
        <f t="shared" ref="AP130:AP139" si="276">IFERROR(VLOOKUP(R130,$AV$7:$AZ$929,5,0),0)</f>
        <v>0</v>
      </c>
      <c r="AQ130" s="686">
        <f t="shared" ref="AQ130:AQ139" si="277">IFERROR(VLOOKUP(S130,$AV$7:$AZ$929,5,0),0)</f>
        <v>0</v>
      </c>
      <c r="AR130" s="686">
        <f t="shared" ref="AR130:AR139" si="278">IFERROR(VLOOKUP(T130,$AV$7:$AZ$929,5,0),0)</f>
        <v>0</v>
      </c>
      <c r="AS130" s="686">
        <f t="shared" ref="AS130:AS139" si="279">IFERROR(VLOOKUP(U130,$AV$7:$AZ$929,5,0),0)</f>
        <v>0</v>
      </c>
      <c r="AT130" s="686">
        <f t="shared" ref="AT130:AT139" si="280">IFERROR(VLOOKUP(V130,$AV$7:$AZ$929,5,0),0)</f>
        <v>0</v>
      </c>
      <c r="AU130" s="690">
        <f t="shared" ref="AU130:AU139" si="281">SUM(Z130:AT130)</f>
        <v>668147</v>
      </c>
      <c r="AV130" s="31" t="str">
        <f t="shared" si="190"/>
        <v>40EPSS37</v>
      </c>
      <c r="AW130" s="799" t="s">
        <v>684</v>
      </c>
      <c r="AX130" s="799">
        <v>40</v>
      </c>
      <c r="AY130" s="799" t="s">
        <v>537</v>
      </c>
      <c r="AZ130" s="800">
        <v>189</v>
      </c>
    </row>
    <row r="131" spans="2:52">
      <c r="B131" s="31" t="str">
        <f t="shared" si="183"/>
        <v>79EPSS40</v>
      </c>
      <c r="C131" s="31" t="str">
        <f t="shared" si="184"/>
        <v>79ESS024</v>
      </c>
      <c r="D131" s="31" t="str">
        <f t="shared" si="185"/>
        <v>79EPSS10</v>
      </c>
      <c r="E131" s="31" t="str">
        <f t="shared" si="186"/>
        <v>79EPSS37</v>
      </c>
      <c r="F131" s="31" t="str">
        <f t="shared" si="187"/>
        <v>79EPSS41</v>
      </c>
      <c r="G131" s="31" t="str">
        <f t="shared" si="217"/>
        <v>79EPSS16</v>
      </c>
      <c r="H131" s="31" t="str">
        <f t="shared" si="218"/>
        <v>79EPSS02</v>
      </c>
      <c r="I131" s="31" t="str">
        <f t="shared" si="219"/>
        <v>79ESS091</v>
      </c>
      <c r="J131" s="31" t="str">
        <f t="shared" si="220"/>
        <v>79EPSI03</v>
      </c>
      <c r="K131" s="31" t="str">
        <f t="shared" si="221"/>
        <v>79EPSS05</v>
      </c>
      <c r="L131" s="31" t="str">
        <f t="shared" si="222"/>
        <v>79EPSS08</v>
      </c>
      <c r="M131" s="31" t="str">
        <f t="shared" si="223"/>
        <v>79EPSS18</v>
      </c>
      <c r="N131" s="31" t="str">
        <f t="shared" si="224"/>
        <v>79EPSS42</v>
      </c>
      <c r="O131" s="31" t="str">
        <f t="shared" si="225"/>
        <v>79CCF055</v>
      </c>
      <c r="P131" s="31" t="str">
        <f t="shared" si="226"/>
        <v>79ESS062</v>
      </c>
      <c r="Q131" s="31" t="str">
        <f t="shared" si="227"/>
        <v>79EPSS33</v>
      </c>
      <c r="R131" s="31" t="str">
        <f t="shared" si="228"/>
        <v>79ESS207</v>
      </c>
      <c r="S131" s="31" t="str">
        <f t="shared" si="229"/>
        <v>79EPSI04</v>
      </c>
      <c r="T131" s="31" t="str">
        <f t="shared" si="182"/>
        <v>79EPSS44</v>
      </c>
      <c r="U131" s="31" t="str">
        <f t="shared" si="188"/>
        <v>79CCF023</v>
      </c>
      <c r="V131" s="844" t="str">
        <f t="shared" si="189"/>
        <v>79CCF102</v>
      </c>
      <c r="W131" s="491" t="s">
        <v>324</v>
      </c>
      <c r="X131" s="627" t="s">
        <v>686</v>
      </c>
      <c r="Y131" s="38">
        <v>79</v>
      </c>
      <c r="Z131" s="685">
        <f t="shared" si="260"/>
        <v>16052</v>
      </c>
      <c r="AA131" s="686">
        <f t="shared" si="261"/>
        <v>0</v>
      </c>
      <c r="AB131" s="686">
        <f t="shared" si="262"/>
        <v>893</v>
      </c>
      <c r="AC131" s="686">
        <f t="shared" si="263"/>
        <v>485</v>
      </c>
      <c r="AD131" s="424">
        <f t="shared" si="264"/>
        <v>0</v>
      </c>
      <c r="AE131" s="686">
        <f t="shared" si="265"/>
        <v>642</v>
      </c>
      <c r="AF131" s="686">
        <f t="shared" si="266"/>
        <v>299</v>
      </c>
      <c r="AG131" s="686">
        <f t="shared" si="267"/>
        <v>0</v>
      </c>
      <c r="AH131" s="686">
        <f t="shared" si="268"/>
        <v>0</v>
      </c>
      <c r="AI131" s="686">
        <f t="shared" si="269"/>
        <v>0</v>
      </c>
      <c r="AJ131" s="686">
        <f t="shared" si="270"/>
        <v>0</v>
      </c>
      <c r="AK131" s="686">
        <f t="shared" si="271"/>
        <v>0</v>
      </c>
      <c r="AL131" s="424">
        <f t="shared" si="272"/>
        <v>0</v>
      </c>
      <c r="AM131" s="686">
        <f t="shared" si="273"/>
        <v>0</v>
      </c>
      <c r="AN131" s="686">
        <f t="shared" si="274"/>
        <v>0</v>
      </c>
      <c r="AO131" s="686">
        <f t="shared" si="275"/>
        <v>0</v>
      </c>
      <c r="AP131" s="686">
        <f t="shared" si="276"/>
        <v>0</v>
      </c>
      <c r="AQ131" s="686">
        <f t="shared" si="277"/>
        <v>0</v>
      </c>
      <c r="AR131" s="686">
        <f t="shared" si="278"/>
        <v>0</v>
      </c>
      <c r="AS131" s="686">
        <f t="shared" si="279"/>
        <v>0</v>
      </c>
      <c r="AT131" s="686">
        <f t="shared" si="280"/>
        <v>0</v>
      </c>
      <c r="AU131" s="690">
        <f t="shared" si="281"/>
        <v>18371</v>
      </c>
      <c r="AV131" s="31" t="str">
        <f t="shared" si="190"/>
        <v>40EPSS40</v>
      </c>
      <c r="AW131" s="799" t="s">
        <v>684</v>
      </c>
      <c r="AX131" s="799">
        <v>40</v>
      </c>
      <c r="AY131" s="799" t="s">
        <v>531</v>
      </c>
      <c r="AZ131" s="800">
        <v>2700</v>
      </c>
    </row>
    <row r="132" spans="2:52">
      <c r="B132" s="31" t="str">
        <f t="shared" si="183"/>
        <v>88EPSS40</v>
      </c>
      <c r="C132" s="31" t="str">
        <f t="shared" si="184"/>
        <v>88ESS024</v>
      </c>
      <c r="D132" s="31" t="str">
        <f t="shared" si="185"/>
        <v>88EPSS10</v>
      </c>
      <c r="E132" s="31" t="str">
        <f t="shared" si="186"/>
        <v>88EPSS37</v>
      </c>
      <c r="F132" s="31" t="str">
        <f t="shared" si="187"/>
        <v>88EPSS41</v>
      </c>
      <c r="G132" s="31" t="str">
        <f t="shared" si="217"/>
        <v>88EPSS16</v>
      </c>
      <c r="H132" s="31" t="str">
        <f t="shared" si="218"/>
        <v>88EPSS02</v>
      </c>
      <c r="I132" s="31" t="str">
        <f t="shared" si="219"/>
        <v>88ESS091</v>
      </c>
      <c r="J132" s="31" t="str">
        <f t="shared" si="220"/>
        <v>88EPSI03</v>
      </c>
      <c r="K132" s="31" t="str">
        <f t="shared" si="221"/>
        <v>88EPSS05</v>
      </c>
      <c r="L132" s="31" t="str">
        <f t="shared" si="222"/>
        <v>88EPSS08</v>
      </c>
      <c r="M132" s="31" t="str">
        <f t="shared" si="223"/>
        <v>88EPSS18</v>
      </c>
      <c r="N132" s="31" t="str">
        <f t="shared" si="224"/>
        <v>88EPSS42</v>
      </c>
      <c r="O132" s="31" t="str">
        <f t="shared" si="225"/>
        <v>88CCF055</v>
      </c>
      <c r="P132" s="31" t="str">
        <f t="shared" si="226"/>
        <v>88ESS062</v>
      </c>
      <c r="Q132" s="31" t="str">
        <f t="shared" si="227"/>
        <v>88EPSS33</v>
      </c>
      <c r="R132" s="31" t="str">
        <f t="shared" si="228"/>
        <v>88ESS207</v>
      </c>
      <c r="S132" s="31" t="str">
        <f t="shared" si="229"/>
        <v>88EPSI04</v>
      </c>
      <c r="T132" s="31" t="str">
        <f t="shared" si="182"/>
        <v>88EPSS44</v>
      </c>
      <c r="U132" s="31" t="str">
        <f t="shared" si="188"/>
        <v>88CCF023</v>
      </c>
      <c r="V132" s="844" t="str">
        <f t="shared" si="189"/>
        <v>88CCF102</v>
      </c>
      <c r="W132" s="491" t="s">
        <v>325</v>
      </c>
      <c r="X132" s="627" t="s">
        <v>686</v>
      </c>
      <c r="Y132" s="38">
        <v>88</v>
      </c>
      <c r="Z132" s="685">
        <f t="shared" si="260"/>
        <v>75155</v>
      </c>
      <c r="AA132" s="686">
        <f t="shared" si="261"/>
        <v>0</v>
      </c>
      <c r="AB132" s="686">
        <f t="shared" si="262"/>
        <v>8968</v>
      </c>
      <c r="AC132" s="686">
        <f t="shared" si="263"/>
        <v>3430</v>
      </c>
      <c r="AD132" s="424">
        <f t="shared" si="264"/>
        <v>8</v>
      </c>
      <c r="AE132" s="686">
        <f t="shared" si="265"/>
        <v>2366</v>
      </c>
      <c r="AF132" s="686">
        <f t="shared" si="266"/>
        <v>4974</v>
      </c>
      <c r="AG132" s="686">
        <f t="shared" si="267"/>
        <v>2</v>
      </c>
      <c r="AH132" s="686">
        <f t="shared" si="268"/>
        <v>0</v>
      </c>
      <c r="AI132" s="686">
        <f t="shared" si="269"/>
        <v>567</v>
      </c>
      <c r="AJ132" s="686">
        <f t="shared" si="270"/>
        <v>0</v>
      </c>
      <c r="AK132" s="686">
        <f t="shared" si="271"/>
        <v>0</v>
      </c>
      <c r="AL132" s="424">
        <f t="shared" si="272"/>
        <v>0</v>
      </c>
      <c r="AM132" s="686">
        <f t="shared" si="273"/>
        <v>0</v>
      </c>
      <c r="AN132" s="686">
        <f t="shared" si="274"/>
        <v>0</v>
      </c>
      <c r="AO132" s="686">
        <f t="shared" si="275"/>
        <v>0</v>
      </c>
      <c r="AP132" s="686">
        <f t="shared" si="276"/>
        <v>0</v>
      </c>
      <c r="AQ132" s="686">
        <f t="shared" si="277"/>
        <v>0</v>
      </c>
      <c r="AR132" s="686">
        <f t="shared" si="278"/>
        <v>0</v>
      </c>
      <c r="AS132" s="686">
        <f t="shared" si="279"/>
        <v>0</v>
      </c>
      <c r="AT132" s="686">
        <f t="shared" si="280"/>
        <v>0</v>
      </c>
      <c r="AU132" s="690">
        <f t="shared" si="281"/>
        <v>95470</v>
      </c>
      <c r="AV132" s="31" t="str">
        <f t="shared" si="190"/>
        <v>40EPSS41</v>
      </c>
      <c r="AW132" s="799" t="s">
        <v>684</v>
      </c>
      <c r="AX132" s="799">
        <v>40</v>
      </c>
      <c r="AY132" s="799" t="s">
        <v>623</v>
      </c>
      <c r="AZ132" s="800">
        <v>30</v>
      </c>
    </row>
    <row r="133" spans="2:52">
      <c r="B133" s="31" t="str">
        <f t="shared" si="183"/>
        <v>129EPSS40</v>
      </c>
      <c r="C133" s="31" t="str">
        <f t="shared" si="184"/>
        <v>129ESS024</v>
      </c>
      <c r="D133" s="31" t="str">
        <f t="shared" si="185"/>
        <v>129EPSS10</v>
      </c>
      <c r="E133" s="31" t="str">
        <f t="shared" si="186"/>
        <v>129EPSS37</v>
      </c>
      <c r="F133" s="31" t="str">
        <f t="shared" si="187"/>
        <v>129EPSS41</v>
      </c>
      <c r="G133" s="31" t="str">
        <f t="shared" si="217"/>
        <v>129EPSS16</v>
      </c>
      <c r="H133" s="31" t="str">
        <f t="shared" si="218"/>
        <v>129EPSS02</v>
      </c>
      <c r="I133" s="31" t="str">
        <f t="shared" si="219"/>
        <v>129ESS091</v>
      </c>
      <c r="J133" s="31" t="str">
        <f t="shared" si="220"/>
        <v>129EPSI03</v>
      </c>
      <c r="K133" s="31" t="str">
        <f t="shared" si="221"/>
        <v>129EPSS05</v>
      </c>
      <c r="L133" s="31" t="str">
        <f t="shared" si="222"/>
        <v>129EPSS08</v>
      </c>
      <c r="M133" s="31" t="str">
        <f t="shared" si="223"/>
        <v>129EPSS18</v>
      </c>
      <c r="N133" s="31" t="str">
        <f t="shared" si="224"/>
        <v>129EPSS42</v>
      </c>
      <c r="O133" s="31" t="str">
        <f t="shared" si="225"/>
        <v>129CCF055</v>
      </c>
      <c r="P133" s="31" t="str">
        <f t="shared" si="226"/>
        <v>129ESS062</v>
      </c>
      <c r="Q133" s="31" t="str">
        <f t="shared" si="227"/>
        <v>129EPSS33</v>
      </c>
      <c r="R133" s="31" t="str">
        <f t="shared" si="228"/>
        <v>129ESS207</v>
      </c>
      <c r="S133" s="31" t="str">
        <f t="shared" si="229"/>
        <v>129EPSI04</v>
      </c>
      <c r="T133" s="31" t="str">
        <f t="shared" si="182"/>
        <v>129EPSS44</v>
      </c>
      <c r="U133" s="31" t="str">
        <f t="shared" si="188"/>
        <v>129CCF023</v>
      </c>
      <c r="V133" s="844" t="str">
        <f t="shared" si="189"/>
        <v>129CCF102</v>
      </c>
      <c r="W133" s="491" t="s">
        <v>340</v>
      </c>
      <c r="X133" s="627" t="s">
        <v>686</v>
      </c>
      <c r="Y133" s="38">
        <v>129</v>
      </c>
      <c r="Z133" s="685">
        <f t="shared" si="260"/>
        <v>12642</v>
      </c>
      <c r="AA133" s="686">
        <f t="shared" si="261"/>
        <v>0</v>
      </c>
      <c r="AB133" s="686">
        <f t="shared" si="262"/>
        <v>1453</v>
      </c>
      <c r="AC133" s="686">
        <f t="shared" si="263"/>
        <v>490</v>
      </c>
      <c r="AD133" s="424">
        <f t="shared" si="264"/>
        <v>2</v>
      </c>
      <c r="AE133" s="686">
        <f t="shared" si="265"/>
        <v>320</v>
      </c>
      <c r="AF133" s="686">
        <f t="shared" si="266"/>
        <v>429</v>
      </c>
      <c r="AG133" s="686">
        <f t="shared" si="267"/>
        <v>1</v>
      </c>
      <c r="AH133" s="686">
        <f t="shared" si="268"/>
        <v>0</v>
      </c>
      <c r="AI133" s="686">
        <f t="shared" si="269"/>
        <v>0</v>
      </c>
      <c r="AJ133" s="686">
        <f t="shared" si="270"/>
        <v>0</v>
      </c>
      <c r="AK133" s="686">
        <f t="shared" si="271"/>
        <v>2</v>
      </c>
      <c r="AL133" s="424">
        <f t="shared" si="272"/>
        <v>0</v>
      </c>
      <c r="AM133" s="686">
        <f t="shared" si="273"/>
        <v>0</v>
      </c>
      <c r="AN133" s="686">
        <f t="shared" si="274"/>
        <v>0</v>
      </c>
      <c r="AO133" s="686">
        <f t="shared" si="275"/>
        <v>0</v>
      </c>
      <c r="AP133" s="686">
        <f t="shared" si="276"/>
        <v>0</v>
      </c>
      <c r="AQ133" s="686">
        <f t="shared" si="277"/>
        <v>0</v>
      </c>
      <c r="AR133" s="686">
        <f t="shared" si="278"/>
        <v>0</v>
      </c>
      <c r="AS133" s="686">
        <f t="shared" si="279"/>
        <v>0</v>
      </c>
      <c r="AT133" s="686">
        <f t="shared" si="280"/>
        <v>0</v>
      </c>
      <c r="AU133" s="690">
        <f t="shared" si="281"/>
        <v>15339</v>
      </c>
      <c r="AV133" s="31" t="str">
        <f t="shared" si="190"/>
        <v>40ESS024</v>
      </c>
      <c r="AW133" s="799" t="s">
        <v>684</v>
      </c>
      <c r="AX133" s="799">
        <v>40</v>
      </c>
      <c r="AY133" s="799" t="s">
        <v>534</v>
      </c>
      <c r="AZ133" s="800">
        <v>11424</v>
      </c>
    </row>
    <row r="134" spans="2:52">
      <c r="B134" s="31" t="str">
        <f t="shared" si="183"/>
        <v>212EPSS40</v>
      </c>
      <c r="C134" s="31" t="str">
        <f t="shared" si="184"/>
        <v>212ESS024</v>
      </c>
      <c r="D134" s="31" t="str">
        <f t="shared" si="185"/>
        <v>212EPSS10</v>
      </c>
      <c r="E134" s="31" t="str">
        <f t="shared" si="186"/>
        <v>212EPSS37</v>
      </c>
      <c r="F134" s="31" t="str">
        <f t="shared" si="187"/>
        <v>212EPSS41</v>
      </c>
      <c r="G134" s="31" t="str">
        <f t="shared" si="217"/>
        <v>212EPSS16</v>
      </c>
      <c r="H134" s="31" t="str">
        <f t="shared" si="218"/>
        <v>212EPSS02</v>
      </c>
      <c r="I134" s="31" t="str">
        <f t="shared" si="219"/>
        <v>212ESS091</v>
      </c>
      <c r="J134" s="31" t="str">
        <f t="shared" si="220"/>
        <v>212EPSI03</v>
      </c>
      <c r="K134" s="31" t="str">
        <f t="shared" si="221"/>
        <v>212EPSS05</v>
      </c>
      <c r="L134" s="31" t="str">
        <f t="shared" si="222"/>
        <v>212EPSS08</v>
      </c>
      <c r="M134" s="31" t="str">
        <f t="shared" si="223"/>
        <v>212EPSS18</v>
      </c>
      <c r="N134" s="31" t="str">
        <f t="shared" si="224"/>
        <v>212EPSS42</v>
      </c>
      <c r="O134" s="31" t="str">
        <f t="shared" si="225"/>
        <v>212CCF055</v>
      </c>
      <c r="P134" s="31" t="str">
        <f t="shared" si="226"/>
        <v>212ESS062</v>
      </c>
      <c r="Q134" s="31" t="str">
        <f t="shared" si="227"/>
        <v>212EPSS33</v>
      </c>
      <c r="R134" s="31" t="str">
        <f t="shared" si="228"/>
        <v>212ESS207</v>
      </c>
      <c r="S134" s="31" t="str">
        <f t="shared" si="229"/>
        <v>212EPSI04</v>
      </c>
      <c r="T134" s="31" t="str">
        <f t="shared" si="182"/>
        <v>212EPSS44</v>
      </c>
      <c r="U134" s="31" t="str">
        <f t="shared" si="188"/>
        <v>212CCF023</v>
      </c>
      <c r="V134" s="844" t="str">
        <f t="shared" si="189"/>
        <v>212CCF102</v>
      </c>
      <c r="W134" s="491" t="s">
        <v>365</v>
      </c>
      <c r="X134" s="627" t="s">
        <v>686</v>
      </c>
      <c r="Y134" s="38">
        <v>212</v>
      </c>
      <c r="Z134" s="685">
        <f t="shared" si="260"/>
        <v>14013</v>
      </c>
      <c r="AA134" s="686">
        <f t="shared" si="261"/>
        <v>0</v>
      </c>
      <c r="AB134" s="686">
        <f t="shared" si="262"/>
        <v>2062</v>
      </c>
      <c r="AC134" s="686">
        <f t="shared" si="263"/>
        <v>563</v>
      </c>
      <c r="AD134" s="424">
        <f t="shared" si="264"/>
        <v>0</v>
      </c>
      <c r="AE134" s="686">
        <f t="shared" si="265"/>
        <v>0</v>
      </c>
      <c r="AF134" s="686">
        <f t="shared" si="266"/>
        <v>219</v>
      </c>
      <c r="AG134" s="686">
        <f t="shared" si="267"/>
        <v>0</v>
      </c>
      <c r="AH134" s="686">
        <f t="shared" si="268"/>
        <v>0</v>
      </c>
      <c r="AI134" s="686">
        <f t="shared" si="269"/>
        <v>0</v>
      </c>
      <c r="AJ134" s="686">
        <f t="shared" si="270"/>
        <v>0</v>
      </c>
      <c r="AK134" s="686">
        <f t="shared" si="271"/>
        <v>0</v>
      </c>
      <c r="AL134" s="424">
        <f t="shared" si="272"/>
        <v>0</v>
      </c>
      <c r="AM134" s="686">
        <f t="shared" si="273"/>
        <v>0</v>
      </c>
      <c r="AN134" s="686">
        <f t="shared" si="274"/>
        <v>0</v>
      </c>
      <c r="AO134" s="686">
        <f t="shared" si="275"/>
        <v>0</v>
      </c>
      <c r="AP134" s="686">
        <f t="shared" si="276"/>
        <v>0</v>
      </c>
      <c r="AQ134" s="686">
        <f t="shared" si="277"/>
        <v>0</v>
      </c>
      <c r="AR134" s="686">
        <f t="shared" si="278"/>
        <v>0</v>
      </c>
      <c r="AS134" s="686">
        <f t="shared" si="279"/>
        <v>0</v>
      </c>
      <c r="AT134" s="686">
        <f t="shared" si="280"/>
        <v>0</v>
      </c>
      <c r="AU134" s="690">
        <f t="shared" si="281"/>
        <v>16857</v>
      </c>
      <c r="AV134" s="31" t="str">
        <f t="shared" si="190"/>
        <v>190EPSS37</v>
      </c>
      <c r="AW134" s="799" t="s">
        <v>684</v>
      </c>
      <c r="AX134" s="799">
        <v>190</v>
      </c>
      <c r="AY134" s="799" t="s">
        <v>537</v>
      </c>
      <c r="AZ134" s="800">
        <v>374</v>
      </c>
    </row>
    <row r="135" spans="2:52">
      <c r="B135" s="31" t="str">
        <f t="shared" si="183"/>
        <v>266EPSS40</v>
      </c>
      <c r="C135" s="31" t="str">
        <f t="shared" si="184"/>
        <v>266ESS024</v>
      </c>
      <c r="D135" s="31" t="str">
        <f t="shared" si="185"/>
        <v>266EPSS10</v>
      </c>
      <c r="E135" s="31" t="str">
        <f t="shared" si="186"/>
        <v>266EPSS37</v>
      </c>
      <c r="F135" s="31" t="str">
        <f t="shared" si="187"/>
        <v>266EPSS41</v>
      </c>
      <c r="G135" s="31" t="str">
        <f t="shared" si="217"/>
        <v>266EPSS16</v>
      </c>
      <c r="H135" s="31" t="str">
        <f t="shared" si="218"/>
        <v>266EPSS02</v>
      </c>
      <c r="I135" s="31" t="str">
        <f t="shared" si="219"/>
        <v>266ESS091</v>
      </c>
      <c r="J135" s="31" t="str">
        <f t="shared" si="220"/>
        <v>266EPSI03</v>
      </c>
      <c r="K135" s="31" t="str">
        <f t="shared" si="221"/>
        <v>266EPSS05</v>
      </c>
      <c r="L135" s="31" t="str">
        <f t="shared" si="222"/>
        <v>266EPSS08</v>
      </c>
      <c r="M135" s="31" t="str">
        <f t="shared" si="223"/>
        <v>266EPSS18</v>
      </c>
      <c r="N135" s="31" t="str">
        <f t="shared" si="224"/>
        <v>266EPSS42</v>
      </c>
      <c r="O135" s="31" t="str">
        <f t="shared" si="225"/>
        <v>266CCF055</v>
      </c>
      <c r="P135" s="31" t="str">
        <f t="shared" si="226"/>
        <v>266ESS062</v>
      </c>
      <c r="Q135" s="31" t="str">
        <f t="shared" si="227"/>
        <v>266EPSS33</v>
      </c>
      <c r="R135" s="31" t="str">
        <f t="shared" si="228"/>
        <v>266ESS207</v>
      </c>
      <c r="S135" s="31" t="str">
        <f t="shared" si="229"/>
        <v>266EPSI04</v>
      </c>
      <c r="T135" s="31" t="str">
        <f t="shared" ref="T135:T198" si="282">CONCATENATE(Y135,$AR$3)</f>
        <v>266EPSS44</v>
      </c>
      <c r="U135" s="31" t="str">
        <f t="shared" si="188"/>
        <v>266CCF023</v>
      </c>
      <c r="V135" s="844" t="str">
        <f t="shared" si="189"/>
        <v>266CCF102</v>
      </c>
      <c r="W135" s="491" t="s">
        <v>372</v>
      </c>
      <c r="X135" s="627" t="s">
        <v>686</v>
      </c>
      <c r="Y135" s="38">
        <v>266</v>
      </c>
      <c r="Z135" s="685">
        <f t="shared" si="260"/>
        <v>12559</v>
      </c>
      <c r="AA135" s="686">
        <f t="shared" si="261"/>
        <v>0</v>
      </c>
      <c r="AB135" s="686">
        <f t="shared" si="262"/>
        <v>1196</v>
      </c>
      <c r="AC135" s="686">
        <f t="shared" si="263"/>
        <v>471</v>
      </c>
      <c r="AD135" s="424">
        <f t="shared" si="264"/>
        <v>1</v>
      </c>
      <c r="AE135" s="686">
        <f t="shared" si="265"/>
        <v>410</v>
      </c>
      <c r="AF135" s="686">
        <f t="shared" si="266"/>
        <v>481</v>
      </c>
      <c r="AG135" s="686">
        <f t="shared" si="267"/>
        <v>0</v>
      </c>
      <c r="AH135" s="686">
        <f t="shared" si="268"/>
        <v>0</v>
      </c>
      <c r="AI135" s="686">
        <f t="shared" si="269"/>
        <v>70</v>
      </c>
      <c r="AJ135" s="686">
        <f t="shared" si="270"/>
        <v>0</v>
      </c>
      <c r="AK135" s="686">
        <f t="shared" si="271"/>
        <v>0</v>
      </c>
      <c r="AL135" s="424">
        <f t="shared" si="272"/>
        <v>0</v>
      </c>
      <c r="AM135" s="686">
        <f t="shared" si="273"/>
        <v>0</v>
      </c>
      <c r="AN135" s="686">
        <f t="shared" si="274"/>
        <v>0</v>
      </c>
      <c r="AO135" s="686">
        <f t="shared" si="275"/>
        <v>0</v>
      </c>
      <c r="AP135" s="686">
        <f t="shared" si="276"/>
        <v>0</v>
      </c>
      <c r="AQ135" s="686">
        <f t="shared" si="277"/>
        <v>0</v>
      </c>
      <c r="AR135" s="686">
        <f t="shared" si="278"/>
        <v>0</v>
      </c>
      <c r="AS135" s="686">
        <f t="shared" si="279"/>
        <v>0</v>
      </c>
      <c r="AT135" s="686">
        <f t="shared" si="280"/>
        <v>0</v>
      </c>
      <c r="AU135" s="690">
        <f t="shared" si="281"/>
        <v>15188</v>
      </c>
      <c r="AV135" s="31" t="str">
        <f t="shared" si="190"/>
        <v>190EPSS40</v>
      </c>
      <c r="AW135" s="799" t="s">
        <v>684</v>
      </c>
      <c r="AX135" s="799">
        <v>190</v>
      </c>
      <c r="AY135" s="799" t="s">
        <v>531</v>
      </c>
      <c r="AZ135" s="800">
        <v>5855</v>
      </c>
    </row>
    <row r="136" spans="2:52">
      <c r="B136" s="31" t="str">
        <f t="shared" ref="B136:B139" si="283">CONCATENATE(Y136,$Z$3)</f>
        <v>308EPSS40</v>
      </c>
      <c r="C136" s="31" t="str">
        <f t="shared" ref="C136:C139" si="284">CONCATENATE(Y136,$AA$3)</f>
        <v>308ESS024</v>
      </c>
      <c r="D136" s="31" t="str">
        <f t="shared" ref="D136:D139" si="285">CONCATENATE(Y136,$AB$3)</f>
        <v>308EPSS10</v>
      </c>
      <c r="E136" s="31" t="str">
        <f t="shared" ref="E136:E139" si="286">CONCATENATE(Y136,$AC$3)</f>
        <v>308EPSS37</v>
      </c>
      <c r="F136" s="31" t="str">
        <f t="shared" ref="F136:F139" si="287">CONCATENATE(Y136,$AD$3)</f>
        <v>308EPSS41</v>
      </c>
      <c r="G136" s="31" t="str">
        <f t="shared" si="217"/>
        <v>308EPSS16</v>
      </c>
      <c r="H136" s="31" t="str">
        <f t="shared" si="218"/>
        <v>308EPSS02</v>
      </c>
      <c r="I136" s="31" t="str">
        <f t="shared" si="219"/>
        <v>308ESS091</v>
      </c>
      <c r="J136" s="31" t="str">
        <f t="shared" si="220"/>
        <v>308EPSI03</v>
      </c>
      <c r="K136" s="31" t="str">
        <f t="shared" si="221"/>
        <v>308EPSS05</v>
      </c>
      <c r="L136" s="31" t="str">
        <f t="shared" si="222"/>
        <v>308EPSS08</v>
      </c>
      <c r="M136" s="31" t="str">
        <f t="shared" si="223"/>
        <v>308EPSS18</v>
      </c>
      <c r="N136" s="31" t="str">
        <f t="shared" si="224"/>
        <v>308EPSS42</v>
      </c>
      <c r="O136" s="31" t="str">
        <f t="shared" si="225"/>
        <v>308CCF055</v>
      </c>
      <c r="P136" s="31" t="str">
        <f t="shared" si="226"/>
        <v>308ESS062</v>
      </c>
      <c r="Q136" s="31" t="str">
        <f t="shared" si="227"/>
        <v>308EPSS33</v>
      </c>
      <c r="R136" s="31" t="str">
        <f t="shared" si="228"/>
        <v>308ESS207</v>
      </c>
      <c r="S136" s="31" t="str">
        <f t="shared" si="229"/>
        <v>308EPSI04</v>
      </c>
      <c r="T136" s="31" t="str">
        <f t="shared" si="282"/>
        <v>308EPSS44</v>
      </c>
      <c r="U136" s="31" t="str">
        <f t="shared" ref="U136:U199" si="288">CONCATENATE(Y136,$AS$3)</f>
        <v>308CCF023</v>
      </c>
      <c r="V136" s="844" t="str">
        <f t="shared" ref="V136:V199" si="289">CONCATENATE(Y136,$AT$3)</f>
        <v>308CCF102</v>
      </c>
      <c r="W136" s="491" t="s">
        <v>379</v>
      </c>
      <c r="X136" s="627" t="s">
        <v>686</v>
      </c>
      <c r="Y136" s="38">
        <v>308</v>
      </c>
      <c r="Z136" s="685">
        <f t="shared" si="260"/>
        <v>11389</v>
      </c>
      <c r="AA136" s="686">
        <f t="shared" si="261"/>
        <v>0</v>
      </c>
      <c r="AB136" s="686">
        <f t="shared" si="262"/>
        <v>1663</v>
      </c>
      <c r="AC136" s="686">
        <f t="shared" si="263"/>
        <v>538</v>
      </c>
      <c r="AD136" s="424">
        <f t="shared" si="264"/>
        <v>2</v>
      </c>
      <c r="AE136" s="686">
        <f t="shared" si="265"/>
        <v>0</v>
      </c>
      <c r="AF136" s="686">
        <f t="shared" si="266"/>
        <v>375</v>
      </c>
      <c r="AG136" s="686">
        <f t="shared" si="267"/>
        <v>0</v>
      </c>
      <c r="AH136" s="686">
        <f t="shared" si="268"/>
        <v>0</v>
      </c>
      <c r="AI136" s="686">
        <f t="shared" si="269"/>
        <v>0</v>
      </c>
      <c r="AJ136" s="686">
        <f t="shared" si="270"/>
        <v>0</v>
      </c>
      <c r="AK136" s="686">
        <f t="shared" si="271"/>
        <v>0</v>
      </c>
      <c r="AL136" s="424">
        <f t="shared" si="272"/>
        <v>0</v>
      </c>
      <c r="AM136" s="686">
        <f t="shared" si="273"/>
        <v>0</v>
      </c>
      <c r="AN136" s="686">
        <f t="shared" si="274"/>
        <v>0</v>
      </c>
      <c r="AO136" s="686">
        <f t="shared" si="275"/>
        <v>0</v>
      </c>
      <c r="AP136" s="686">
        <f t="shared" si="276"/>
        <v>0</v>
      </c>
      <c r="AQ136" s="686">
        <f t="shared" si="277"/>
        <v>0</v>
      </c>
      <c r="AR136" s="686">
        <f t="shared" si="278"/>
        <v>0</v>
      </c>
      <c r="AS136" s="686">
        <f t="shared" si="279"/>
        <v>0</v>
      </c>
      <c r="AT136" s="686">
        <f t="shared" si="280"/>
        <v>0</v>
      </c>
      <c r="AU136" s="690">
        <f t="shared" si="281"/>
        <v>13967</v>
      </c>
      <c r="AV136" s="31" t="str">
        <f t="shared" ref="AV136:AV199" si="290">CONCATENATE(AX136,AY136)</f>
        <v>604EPSS37</v>
      </c>
      <c r="AW136" s="799" t="s">
        <v>684</v>
      </c>
      <c r="AX136" s="799">
        <v>604</v>
      </c>
      <c r="AY136" s="799" t="s">
        <v>537</v>
      </c>
      <c r="AZ136" s="800">
        <v>594</v>
      </c>
    </row>
    <row r="137" spans="2:52">
      <c r="B137" s="31" t="str">
        <f t="shared" si="283"/>
        <v>360EPSS40</v>
      </c>
      <c r="C137" s="31" t="str">
        <f t="shared" si="284"/>
        <v>360ESS024</v>
      </c>
      <c r="D137" s="31" t="str">
        <f t="shared" si="285"/>
        <v>360EPSS10</v>
      </c>
      <c r="E137" s="31" t="str">
        <f t="shared" si="286"/>
        <v>360EPSS37</v>
      </c>
      <c r="F137" s="31" t="str">
        <f t="shared" si="287"/>
        <v>360EPSS41</v>
      </c>
      <c r="G137" s="31" t="str">
        <f t="shared" si="217"/>
        <v>360EPSS16</v>
      </c>
      <c r="H137" s="31" t="str">
        <f t="shared" si="218"/>
        <v>360EPSS02</v>
      </c>
      <c r="I137" s="31" t="str">
        <f t="shared" si="219"/>
        <v>360ESS091</v>
      </c>
      <c r="J137" s="31" t="str">
        <f t="shared" si="220"/>
        <v>360EPSI03</v>
      </c>
      <c r="K137" s="31" t="str">
        <f t="shared" si="221"/>
        <v>360EPSS05</v>
      </c>
      <c r="L137" s="31" t="str">
        <f t="shared" si="222"/>
        <v>360EPSS08</v>
      </c>
      <c r="M137" s="31" t="str">
        <f t="shared" si="223"/>
        <v>360EPSS18</v>
      </c>
      <c r="N137" s="31" t="str">
        <f t="shared" si="224"/>
        <v>360EPSS42</v>
      </c>
      <c r="O137" s="31" t="str">
        <f t="shared" si="225"/>
        <v>360CCF055</v>
      </c>
      <c r="P137" s="31" t="str">
        <f t="shared" si="226"/>
        <v>360ESS062</v>
      </c>
      <c r="Q137" s="31" t="str">
        <f t="shared" si="227"/>
        <v>360EPSS33</v>
      </c>
      <c r="R137" s="31" t="str">
        <f t="shared" si="228"/>
        <v>360ESS207</v>
      </c>
      <c r="S137" s="31" t="str">
        <f t="shared" si="229"/>
        <v>360EPSI04</v>
      </c>
      <c r="T137" s="31" t="str">
        <f t="shared" si="282"/>
        <v>360EPSS44</v>
      </c>
      <c r="U137" s="31" t="str">
        <f t="shared" si="288"/>
        <v>360CCF023</v>
      </c>
      <c r="V137" s="844" t="str">
        <f t="shared" si="289"/>
        <v>360CCF102</v>
      </c>
      <c r="W137" s="491" t="s">
        <v>439</v>
      </c>
      <c r="X137" s="627" t="s">
        <v>686</v>
      </c>
      <c r="Y137" s="38">
        <v>360</v>
      </c>
      <c r="Z137" s="685">
        <f t="shared" si="260"/>
        <v>32505</v>
      </c>
      <c r="AA137" s="686">
        <f t="shared" si="261"/>
        <v>151</v>
      </c>
      <c r="AB137" s="686">
        <f t="shared" si="262"/>
        <v>3734</v>
      </c>
      <c r="AC137" s="686">
        <f t="shared" si="263"/>
        <v>1452</v>
      </c>
      <c r="AD137" s="424">
        <f t="shared" si="264"/>
        <v>4</v>
      </c>
      <c r="AE137" s="686">
        <f t="shared" si="265"/>
        <v>1111</v>
      </c>
      <c r="AF137" s="686">
        <f t="shared" si="266"/>
        <v>2752</v>
      </c>
      <c r="AG137" s="686">
        <f t="shared" si="267"/>
        <v>0</v>
      </c>
      <c r="AH137" s="686">
        <f t="shared" si="268"/>
        <v>0</v>
      </c>
      <c r="AI137" s="686">
        <f t="shared" si="269"/>
        <v>188</v>
      </c>
      <c r="AJ137" s="686">
        <f t="shared" si="270"/>
        <v>0</v>
      </c>
      <c r="AK137" s="686">
        <f t="shared" si="271"/>
        <v>36</v>
      </c>
      <c r="AL137" s="424">
        <f t="shared" si="272"/>
        <v>1</v>
      </c>
      <c r="AM137" s="686">
        <f t="shared" si="273"/>
        <v>0</v>
      </c>
      <c r="AN137" s="686">
        <f t="shared" si="274"/>
        <v>0</v>
      </c>
      <c r="AO137" s="686">
        <f t="shared" si="275"/>
        <v>1</v>
      </c>
      <c r="AP137" s="686">
        <f t="shared" si="276"/>
        <v>0</v>
      </c>
      <c r="AQ137" s="686">
        <f t="shared" si="277"/>
        <v>0</v>
      </c>
      <c r="AR137" s="686">
        <f t="shared" si="278"/>
        <v>0</v>
      </c>
      <c r="AS137" s="686">
        <f t="shared" si="279"/>
        <v>0</v>
      </c>
      <c r="AT137" s="686">
        <f t="shared" si="280"/>
        <v>0</v>
      </c>
      <c r="AU137" s="690">
        <f t="shared" si="281"/>
        <v>41935</v>
      </c>
      <c r="AV137" s="31" t="str">
        <f t="shared" si="290"/>
        <v>604EPSS40</v>
      </c>
      <c r="AW137" s="799" t="s">
        <v>684</v>
      </c>
      <c r="AX137" s="799">
        <v>604</v>
      </c>
      <c r="AY137" s="799" t="s">
        <v>531</v>
      </c>
      <c r="AZ137" s="800">
        <v>4867</v>
      </c>
    </row>
    <row r="138" spans="2:52">
      <c r="B138" s="31" t="str">
        <f t="shared" si="283"/>
        <v>380EPSS40</v>
      </c>
      <c r="C138" s="31" t="str">
        <f t="shared" si="284"/>
        <v>380ESS024</v>
      </c>
      <c r="D138" s="31" t="str">
        <f t="shared" si="285"/>
        <v>380EPSS10</v>
      </c>
      <c r="E138" s="31" t="str">
        <f t="shared" si="286"/>
        <v>380EPSS37</v>
      </c>
      <c r="F138" s="31" t="str">
        <f t="shared" si="287"/>
        <v>380EPSS41</v>
      </c>
      <c r="G138" s="31" t="str">
        <f t="shared" si="217"/>
        <v>380EPSS16</v>
      </c>
      <c r="H138" s="31" t="str">
        <f t="shared" si="218"/>
        <v>380EPSS02</v>
      </c>
      <c r="I138" s="31" t="str">
        <f t="shared" si="219"/>
        <v>380ESS091</v>
      </c>
      <c r="J138" s="31" t="str">
        <f t="shared" si="220"/>
        <v>380EPSI03</v>
      </c>
      <c r="K138" s="31" t="str">
        <f t="shared" si="221"/>
        <v>380EPSS05</v>
      </c>
      <c r="L138" s="31" t="str">
        <f t="shared" si="222"/>
        <v>380EPSS08</v>
      </c>
      <c r="M138" s="31" t="str">
        <f t="shared" si="223"/>
        <v>380EPSS18</v>
      </c>
      <c r="N138" s="31" t="str">
        <f t="shared" si="224"/>
        <v>380EPSS42</v>
      </c>
      <c r="O138" s="31" t="str">
        <f t="shared" si="225"/>
        <v>380CCF055</v>
      </c>
      <c r="P138" s="31" t="str">
        <f t="shared" si="226"/>
        <v>380ESS062</v>
      </c>
      <c r="Q138" s="31" t="str">
        <f t="shared" si="227"/>
        <v>380EPSS33</v>
      </c>
      <c r="R138" s="31" t="str">
        <f t="shared" si="228"/>
        <v>380ESS207</v>
      </c>
      <c r="S138" s="31" t="str">
        <f t="shared" si="229"/>
        <v>380EPSI04</v>
      </c>
      <c r="T138" s="31" t="str">
        <f t="shared" si="282"/>
        <v>380EPSS44</v>
      </c>
      <c r="U138" s="31" t="str">
        <f t="shared" si="288"/>
        <v>380CCF023</v>
      </c>
      <c r="V138" s="844" t="str">
        <f t="shared" si="289"/>
        <v>380CCF102</v>
      </c>
      <c r="W138" s="491" t="s">
        <v>399</v>
      </c>
      <c r="X138" s="627" t="s">
        <v>686</v>
      </c>
      <c r="Y138" s="38">
        <v>380</v>
      </c>
      <c r="Z138" s="685">
        <f t="shared" si="260"/>
        <v>8187</v>
      </c>
      <c r="AA138" s="686">
        <f t="shared" si="261"/>
        <v>0</v>
      </c>
      <c r="AB138" s="686">
        <f t="shared" si="262"/>
        <v>745</v>
      </c>
      <c r="AC138" s="686">
        <f t="shared" si="263"/>
        <v>249</v>
      </c>
      <c r="AD138" s="424">
        <f t="shared" si="264"/>
        <v>0</v>
      </c>
      <c r="AE138" s="686">
        <f t="shared" si="265"/>
        <v>0</v>
      </c>
      <c r="AF138" s="686">
        <f t="shared" si="266"/>
        <v>0</v>
      </c>
      <c r="AG138" s="686">
        <f t="shared" si="267"/>
        <v>0</v>
      </c>
      <c r="AH138" s="686">
        <f t="shared" si="268"/>
        <v>0</v>
      </c>
      <c r="AI138" s="686">
        <f t="shared" si="269"/>
        <v>0</v>
      </c>
      <c r="AJ138" s="686">
        <f t="shared" si="270"/>
        <v>0</v>
      </c>
      <c r="AK138" s="686">
        <f t="shared" si="271"/>
        <v>0</v>
      </c>
      <c r="AL138" s="424">
        <f t="shared" si="272"/>
        <v>0</v>
      </c>
      <c r="AM138" s="686">
        <f t="shared" si="273"/>
        <v>0</v>
      </c>
      <c r="AN138" s="686">
        <f t="shared" si="274"/>
        <v>0</v>
      </c>
      <c r="AO138" s="686">
        <f t="shared" si="275"/>
        <v>0</v>
      </c>
      <c r="AP138" s="686">
        <f t="shared" si="276"/>
        <v>0</v>
      </c>
      <c r="AQ138" s="686">
        <f t="shared" si="277"/>
        <v>0</v>
      </c>
      <c r="AR138" s="686">
        <f t="shared" si="278"/>
        <v>0</v>
      </c>
      <c r="AS138" s="686">
        <f t="shared" si="279"/>
        <v>0</v>
      </c>
      <c r="AT138" s="686">
        <f t="shared" si="280"/>
        <v>0</v>
      </c>
      <c r="AU138" s="690">
        <f t="shared" si="281"/>
        <v>9181</v>
      </c>
      <c r="AV138" s="31" t="str">
        <f t="shared" si="290"/>
        <v>604EPSS41</v>
      </c>
      <c r="AW138" s="799" t="s">
        <v>684</v>
      </c>
      <c r="AX138" s="799">
        <v>604</v>
      </c>
      <c r="AY138" s="799" t="s">
        <v>623</v>
      </c>
      <c r="AZ138" s="800">
        <v>32</v>
      </c>
    </row>
    <row r="139" spans="2:52" ht="15.75" thickBot="1">
      <c r="B139" s="31" t="str">
        <f t="shared" si="283"/>
        <v>631EPSS40</v>
      </c>
      <c r="C139" s="31" t="str">
        <f t="shared" si="284"/>
        <v>631ESS024</v>
      </c>
      <c r="D139" s="31" t="str">
        <f t="shared" si="285"/>
        <v>631EPSS10</v>
      </c>
      <c r="E139" s="31" t="str">
        <f t="shared" si="286"/>
        <v>631EPSS37</v>
      </c>
      <c r="F139" s="31" t="str">
        <f t="shared" si="287"/>
        <v>631EPSS41</v>
      </c>
      <c r="G139" s="31" t="str">
        <f t="shared" si="217"/>
        <v>631EPSS16</v>
      </c>
      <c r="H139" s="31" t="str">
        <f t="shared" si="218"/>
        <v>631EPSS02</v>
      </c>
      <c r="I139" s="31" t="str">
        <f t="shared" si="219"/>
        <v>631ESS091</v>
      </c>
      <c r="J139" s="31" t="str">
        <f t="shared" si="220"/>
        <v>631EPSI03</v>
      </c>
      <c r="K139" s="31" t="str">
        <f t="shared" si="221"/>
        <v>631EPSS05</v>
      </c>
      <c r="L139" s="31" t="str">
        <f t="shared" si="222"/>
        <v>631EPSS08</v>
      </c>
      <c r="M139" s="31" t="str">
        <f t="shared" si="223"/>
        <v>631EPSS18</v>
      </c>
      <c r="N139" s="31" t="str">
        <f t="shared" si="224"/>
        <v>631EPSS42</v>
      </c>
      <c r="O139" s="31" t="str">
        <f t="shared" si="225"/>
        <v>631CCF055</v>
      </c>
      <c r="P139" s="31" t="str">
        <f t="shared" si="226"/>
        <v>631ESS062</v>
      </c>
      <c r="Q139" s="31" t="str">
        <f t="shared" si="227"/>
        <v>631EPSS33</v>
      </c>
      <c r="R139" s="31" t="str">
        <f t="shared" si="228"/>
        <v>631ESS207</v>
      </c>
      <c r="S139" s="31" t="str">
        <f t="shared" si="229"/>
        <v>631EPSI04</v>
      </c>
      <c r="T139" s="31" t="str">
        <f t="shared" si="282"/>
        <v>631EPSS44</v>
      </c>
      <c r="U139" s="31" t="str">
        <f t="shared" si="288"/>
        <v>631CCF023</v>
      </c>
      <c r="V139" s="844" t="str">
        <f t="shared" si="289"/>
        <v>631CCF102</v>
      </c>
      <c r="W139" s="491" t="s">
        <v>418</v>
      </c>
      <c r="X139" s="627" t="s">
        <v>686</v>
      </c>
      <c r="Y139" s="38">
        <v>631</v>
      </c>
      <c r="Z139" s="687">
        <f t="shared" si="260"/>
        <v>5802</v>
      </c>
      <c r="AA139" s="688">
        <f t="shared" si="261"/>
        <v>0</v>
      </c>
      <c r="AB139" s="688">
        <f t="shared" si="262"/>
        <v>859</v>
      </c>
      <c r="AC139" s="688">
        <f t="shared" si="263"/>
        <v>248</v>
      </c>
      <c r="AD139" s="486">
        <f t="shared" si="264"/>
        <v>0</v>
      </c>
      <c r="AE139" s="688">
        <f t="shared" si="265"/>
        <v>169</v>
      </c>
      <c r="AF139" s="688">
        <f t="shared" si="266"/>
        <v>0</v>
      </c>
      <c r="AG139" s="688">
        <f t="shared" si="267"/>
        <v>0</v>
      </c>
      <c r="AH139" s="688">
        <f t="shared" si="268"/>
        <v>0</v>
      </c>
      <c r="AI139" s="688">
        <f t="shared" si="269"/>
        <v>0</v>
      </c>
      <c r="AJ139" s="688">
        <f t="shared" si="270"/>
        <v>0</v>
      </c>
      <c r="AK139" s="688">
        <f t="shared" si="271"/>
        <v>0</v>
      </c>
      <c r="AL139" s="486">
        <f t="shared" si="272"/>
        <v>0</v>
      </c>
      <c r="AM139" s="688">
        <f t="shared" si="273"/>
        <v>0</v>
      </c>
      <c r="AN139" s="688">
        <f t="shared" si="274"/>
        <v>0</v>
      </c>
      <c r="AO139" s="688">
        <f t="shared" si="275"/>
        <v>0</v>
      </c>
      <c r="AP139" s="688">
        <f t="shared" si="276"/>
        <v>0</v>
      </c>
      <c r="AQ139" s="688">
        <f t="shared" si="277"/>
        <v>0</v>
      </c>
      <c r="AR139" s="688">
        <f t="shared" si="278"/>
        <v>0</v>
      </c>
      <c r="AS139" s="688">
        <f t="shared" si="279"/>
        <v>0</v>
      </c>
      <c r="AT139" s="688">
        <f t="shared" si="280"/>
        <v>0</v>
      </c>
      <c r="AU139" s="674">
        <f t="shared" si="281"/>
        <v>7078</v>
      </c>
      <c r="AV139" s="31" t="str">
        <f t="shared" si="290"/>
        <v>604ESS024</v>
      </c>
      <c r="AW139" s="799" t="s">
        <v>684</v>
      </c>
      <c r="AX139" s="799">
        <v>604</v>
      </c>
      <c r="AY139" s="799" t="s">
        <v>534</v>
      </c>
      <c r="AZ139" s="800">
        <v>14692</v>
      </c>
    </row>
    <row r="140" spans="2:52">
      <c r="T140" s="31" t="str">
        <f t="shared" si="282"/>
        <v>EPSS44</v>
      </c>
      <c r="U140" s="31" t="str">
        <f t="shared" si="288"/>
        <v>CCF023</v>
      </c>
      <c r="V140" s="844" t="str">
        <f t="shared" si="289"/>
        <v>CCF102</v>
      </c>
      <c r="AV140" s="31" t="str">
        <f t="shared" si="290"/>
        <v>670EPSI04</v>
      </c>
      <c r="AW140" s="799" t="s">
        <v>684</v>
      </c>
      <c r="AX140" s="799">
        <v>670</v>
      </c>
      <c r="AY140" s="799" t="s">
        <v>571</v>
      </c>
      <c r="AZ140" s="800">
        <v>1</v>
      </c>
    </row>
    <row r="141" spans="2:52" ht="20.25">
      <c r="T141" s="31" t="str">
        <f t="shared" si="282"/>
        <v>EPSS44</v>
      </c>
      <c r="U141" s="31" t="str">
        <f t="shared" si="288"/>
        <v>CCF023</v>
      </c>
      <c r="V141" s="844" t="str">
        <f t="shared" si="289"/>
        <v>CCF102</v>
      </c>
      <c r="W141" s="250" t="s">
        <v>440</v>
      </c>
      <c r="Z141" s="315" t="str">
        <f>'1. Población_Afiliada_Regimen'!B140</f>
        <v>SISPRO-BODEGA DE DATOS DICIEMBRE 2020</v>
      </c>
      <c r="AV141" s="31" t="str">
        <f t="shared" si="290"/>
        <v>670EPSS02</v>
      </c>
      <c r="AW141" s="799" t="s">
        <v>684</v>
      </c>
      <c r="AX141" s="799">
        <v>670</v>
      </c>
      <c r="AY141" s="799" t="s">
        <v>546</v>
      </c>
      <c r="AZ141" s="800">
        <v>1</v>
      </c>
    </row>
    <row r="142" spans="2:52">
      <c r="T142" s="31" t="str">
        <f t="shared" si="282"/>
        <v>EPSS44</v>
      </c>
      <c r="U142" s="31" t="str">
        <f t="shared" si="288"/>
        <v>CCF023</v>
      </c>
      <c r="V142" s="844" t="str">
        <f t="shared" si="289"/>
        <v>CCF102</v>
      </c>
      <c r="W142" s="252"/>
      <c r="Z142" s="251" t="str">
        <f>'1. Población_Afiliada_Regimen'!B141</f>
        <v>PROYECCIÓN DANE 2020</v>
      </c>
      <c r="AV142" s="31" t="str">
        <f t="shared" si="290"/>
        <v>670EPSS37</v>
      </c>
      <c r="AW142" s="799" t="s">
        <v>684</v>
      </c>
      <c r="AX142" s="799">
        <v>670</v>
      </c>
      <c r="AY142" s="799" t="s">
        <v>537</v>
      </c>
      <c r="AZ142" s="800">
        <v>733</v>
      </c>
    </row>
    <row r="143" spans="2:52">
      <c r="T143" s="31" t="str">
        <f t="shared" si="282"/>
        <v>EPSS44</v>
      </c>
      <c r="U143" s="31" t="str">
        <f t="shared" si="288"/>
        <v>CCF023</v>
      </c>
      <c r="V143" s="844" t="str">
        <f t="shared" si="289"/>
        <v>CCF102</v>
      </c>
      <c r="W143" s="253" t="s">
        <v>443</v>
      </c>
      <c r="Z143" s="254" t="s">
        <v>444</v>
      </c>
      <c r="AV143" s="31" t="str">
        <f t="shared" si="290"/>
        <v>670EPSS40</v>
      </c>
      <c r="AW143" s="799" t="s">
        <v>684</v>
      </c>
      <c r="AX143" s="799">
        <v>670</v>
      </c>
      <c r="AY143" s="799" t="s">
        <v>531</v>
      </c>
      <c r="AZ143" s="800">
        <v>12855</v>
      </c>
    </row>
    <row r="144" spans="2:52">
      <c r="T144" s="31" t="str">
        <f t="shared" si="282"/>
        <v>EPSS44</v>
      </c>
      <c r="U144" s="31" t="str">
        <f t="shared" si="288"/>
        <v>CCF023</v>
      </c>
      <c r="V144" s="844" t="str">
        <f t="shared" si="289"/>
        <v>CCF102</v>
      </c>
      <c r="AV144" s="31" t="str">
        <f t="shared" si="290"/>
        <v>690EPSS37</v>
      </c>
      <c r="AW144" s="799" t="s">
        <v>684</v>
      </c>
      <c r="AX144" s="799">
        <v>690</v>
      </c>
      <c r="AY144" s="799" t="s">
        <v>537</v>
      </c>
      <c r="AZ144" s="800">
        <v>247</v>
      </c>
    </row>
    <row r="145" spans="20:52">
      <c r="T145" s="31" t="str">
        <f t="shared" si="282"/>
        <v>EPSS44</v>
      </c>
      <c r="U145" s="31" t="str">
        <f t="shared" si="288"/>
        <v>CCF023</v>
      </c>
      <c r="V145" s="844" t="str">
        <f t="shared" si="289"/>
        <v>CCF102</v>
      </c>
      <c r="AV145" s="31" t="str">
        <f t="shared" si="290"/>
        <v>690EPSS40</v>
      </c>
      <c r="AW145" s="799" t="s">
        <v>684</v>
      </c>
      <c r="AX145" s="799">
        <v>690</v>
      </c>
      <c r="AY145" s="799" t="s">
        <v>531</v>
      </c>
      <c r="AZ145" s="800">
        <v>5954</v>
      </c>
    </row>
    <row r="146" spans="20:52">
      <c r="T146" s="31" t="str">
        <f t="shared" si="282"/>
        <v>EPSS44</v>
      </c>
      <c r="U146" s="31" t="str">
        <f t="shared" si="288"/>
        <v>CCF023</v>
      </c>
      <c r="V146" s="844" t="str">
        <f t="shared" si="289"/>
        <v>CCF102</v>
      </c>
      <c r="AV146" s="31" t="str">
        <f t="shared" si="290"/>
        <v>690EPSS41</v>
      </c>
      <c r="AW146" s="799" t="s">
        <v>684</v>
      </c>
      <c r="AX146" s="799">
        <v>690</v>
      </c>
      <c r="AY146" s="799" t="s">
        <v>623</v>
      </c>
      <c r="AZ146" s="800">
        <v>1</v>
      </c>
    </row>
    <row r="147" spans="20:52">
      <c r="T147" s="31" t="str">
        <f t="shared" si="282"/>
        <v>EPSS44</v>
      </c>
      <c r="U147" s="31" t="str">
        <f t="shared" si="288"/>
        <v>CCF023</v>
      </c>
      <c r="V147" s="844" t="str">
        <f t="shared" si="289"/>
        <v>CCF102</v>
      </c>
      <c r="AV147" s="31" t="str">
        <f t="shared" si="290"/>
        <v>736EPSI03</v>
      </c>
      <c r="AW147" s="799" t="s">
        <v>684</v>
      </c>
      <c r="AX147" s="799">
        <v>736</v>
      </c>
      <c r="AY147" s="799" t="s">
        <v>552</v>
      </c>
      <c r="AZ147" s="800">
        <v>1628</v>
      </c>
    </row>
    <row r="148" spans="20:52">
      <c r="T148" s="31" t="str">
        <f t="shared" si="282"/>
        <v>EPSS44</v>
      </c>
      <c r="U148" s="31" t="str">
        <f t="shared" si="288"/>
        <v>CCF023</v>
      </c>
      <c r="V148" s="844" t="str">
        <f t="shared" si="289"/>
        <v>CCF102</v>
      </c>
      <c r="AV148" s="31" t="str">
        <f t="shared" si="290"/>
        <v>736EPSS37</v>
      </c>
      <c r="AW148" s="799" t="s">
        <v>684</v>
      </c>
      <c r="AX148" s="799">
        <v>736</v>
      </c>
      <c r="AY148" s="799" t="s">
        <v>537</v>
      </c>
      <c r="AZ148" s="800">
        <v>1999</v>
      </c>
    </row>
    <row r="149" spans="20:52">
      <c r="T149" s="31" t="str">
        <f t="shared" si="282"/>
        <v>EPSS44</v>
      </c>
      <c r="U149" s="31" t="str">
        <f t="shared" si="288"/>
        <v>CCF023</v>
      </c>
      <c r="V149" s="844" t="str">
        <f t="shared" si="289"/>
        <v>CCF102</v>
      </c>
      <c r="AV149" s="31" t="str">
        <f t="shared" si="290"/>
        <v>736EPSS40</v>
      </c>
      <c r="AW149" s="799" t="s">
        <v>684</v>
      </c>
      <c r="AX149" s="799">
        <v>736</v>
      </c>
      <c r="AY149" s="799" t="s">
        <v>531</v>
      </c>
      <c r="AZ149" s="800">
        <v>6880</v>
      </c>
    </row>
    <row r="150" spans="20:52">
      <c r="T150" s="31" t="str">
        <f t="shared" si="282"/>
        <v>EPSS44</v>
      </c>
      <c r="U150" s="31" t="str">
        <f t="shared" si="288"/>
        <v>CCF023</v>
      </c>
      <c r="V150" s="844" t="str">
        <f t="shared" si="289"/>
        <v>CCF102</v>
      </c>
      <c r="AV150" s="31" t="str">
        <f t="shared" si="290"/>
        <v>736EPSS41</v>
      </c>
      <c r="AW150" s="799" t="s">
        <v>684</v>
      </c>
      <c r="AX150" s="799">
        <v>736</v>
      </c>
      <c r="AY150" s="799" t="s">
        <v>623</v>
      </c>
      <c r="AZ150" s="800">
        <v>1</v>
      </c>
    </row>
    <row r="151" spans="20:52">
      <c r="T151" s="31" t="str">
        <f t="shared" si="282"/>
        <v>EPSS44</v>
      </c>
      <c r="U151" s="31" t="str">
        <f t="shared" si="288"/>
        <v>CCF023</v>
      </c>
      <c r="V151" s="844" t="str">
        <f t="shared" si="289"/>
        <v>CCF102</v>
      </c>
      <c r="AV151" s="31" t="str">
        <f t="shared" si="290"/>
        <v>736ESS024</v>
      </c>
      <c r="AW151" s="799" t="s">
        <v>684</v>
      </c>
      <c r="AX151" s="799">
        <v>736</v>
      </c>
      <c r="AY151" s="799" t="s">
        <v>534</v>
      </c>
      <c r="AZ151" s="800">
        <v>13430</v>
      </c>
    </row>
    <row r="152" spans="20:52">
      <c r="T152" s="31" t="str">
        <f t="shared" si="282"/>
        <v>EPSS44</v>
      </c>
      <c r="U152" s="31" t="str">
        <f t="shared" si="288"/>
        <v>CCF023</v>
      </c>
      <c r="V152" s="844" t="str">
        <f t="shared" si="289"/>
        <v>CCF102</v>
      </c>
      <c r="AV152" s="31" t="str">
        <f t="shared" si="290"/>
        <v>858EPSS37</v>
      </c>
      <c r="AW152" s="799" t="s">
        <v>684</v>
      </c>
      <c r="AX152" s="799">
        <v>858</v>
      </c>
      <c r="AY152" s="799" t="s">
        <v>537</v>
      </c>
      <c r="AZ152" s="800">
        <v>501</v>
      </c>
    </row>
    <row r="153" spans="20:52">
      <c r="T153" s="31" t="str">
        <f t="shared" si="282"/>
        <v>EPSS44</v>
      </c>
      <c r="U153" s="31" t="str">
        <f t="shared" si="288"/>
        <v>CCF023</v>
      </c>
      <c r="V153" s="844" t="str">
        <f t="shared" si="289"/>
        <v>CCF102</v>
      </c>
      <c r="AV153" s="31" t="str">
        <f t="shared" si="290"/>
        <v>858EPSS40</v>
      </c>
      <c r="AW153" s="799" t="s">
        <v>684</v>
      </c>
      <c r="AX153" s="799">
        <v>858</v>
      </c>
      <c r="AY153" s="799" t="s">
        <v>531</v>
      </c>
      <c r="AZ153" s="800">
        <v>10263</v>
      </c>
    </row>
    <row r="154" spans="20:52">
      <c r="T154" s="31" t="str">
        <f t="shared" si="282"/>
        <v>EPSS44</v>
      </c>
      <c r="U154" s="31" t="str">
        <f t="shared" si="288"/>
        <v>CCF023</v>
      </c>
      <c r="V154" s="844" t="str">
        <f t="shared" si="289"/>
        <v>CCF102</v>
      </c>
      <c r="AV154" s="31" t="str">
        <f t="shared" si="290"/>
        <v>858EPSS41</v>
      </c>
      <c r="AW154" s="799" t="s">
        <v>684</v>
      </c>
      <c r="AX154" s="799">
        <v>858</v>
      </c>
      <c r="AY154" s="799" t="s">
        <v>623</v>
      </c>
      <c r="AZ154" s="800">
        <v>1</v>
      </c>
    </row>
    <row r="155" spans="20:52">
      <c r="T155" s="31" t="str">
        <f t="shared" si="282"/>
        <v>EPSS44</v>
      </c>
      <c r="U155" s="31" t="str">
        <f t="shared" si="288"/>
        <v>CCF023</v>
      </c>
      <c r="V155" s="844" t="str">
        <f t="shared" si="289"/>
        <v>CCF102</v>
      </c>
      <c r="AV155" s="31" t="str">
        <f t="shared" si="290"/>
        <v>885EPSS37</v>
      </c>
      <c r="AW155" s="799" t="s">
        <v>684</v>
      </c>
      <c r="AX155" s="799">
        <v>885</v>
      </c>
      <c r="AY155" s="799" t="s">
        <v>537</v>
      </c>
      <c r="AZ155" s="800">
        <v>1138</v>
      </c>
    </row>
    <row r="156" spans="20:52">
      <c r="T156" s="31" t="str">
        <f t="shared" si="282"/>
        <v>EPSS44</v>
      </c>
      <c r="U156" s="31" t="str">
        <f t="shared" si="288"/>
        <v>CCF023</v>
      </c>
      <c r="V156" s="844" t="str">
        <f t="shared" si="289"/>
        <v>CCF102</v>
      </c>
      <c r="AV156" s="31" t="str">
        <f t="shared" si="290"/>
        <v>885EPSS40</v>
      </c>
      <c r="AW156" s="799" t="s">
        <v>684</v>
      </c>
      <c r="AX156" s="799">
        <v>885</v>
      </c>
      <c r="AY156" s="799" t="s">
        <v>531</v>
      </c>
      <c r="AZ156" s="800">
        <v>3580</v>
      </c>
    </row>
    <row r="157" spans="20:52">
      <c r="T157" s="31" t="str">
        <f t="shared" si="282"/>
        <v>EPSS44</v>
      </c>
      <c r="U157" s="31" t="str">
        <f t="shared" si="288"/>
        <v>CCF023</v>
      </c>
      <c r="V157" s="844" t="str">
        <f t="shared" si="289"/>
        <v>CCF102</v>
      </c>
      <c r="AV157" s="31" t="str">
        <f t="shared" si="290"/>
        <v>885EPSS41</v>
      </c>
      <c r="AW157" s="799" t="s">
        <v>684</v>
      </c>
      <c r="AX157" s="799">
        <v>885</v>
      </c>
      <c r="AY157" s="799" t="s">
        <v>623</v>
      </c>
      <c r="AZ157" s="800">
        <v>196</v>
      </c>
    </row>
    <row r="158" spans="20:52">
      <c r="T158" s="31" t="str">
        <f t="shared" si="282"/>
        <v>EPSS44</v>
      </c>
      <c r="U158" s="31" t="str">
        <f t="shared" si="288"/>
        <v>CCF023</v>
      </c>
      <c r="V158" s="844" t="str">
        <f t="shared" si="289"/>
        <v>CCF102</v>
      </c>
      <c r="AV158" s="31" t="str">
        <f t="shared" si="290"/>
        <v>885ESS024</v>
      </c>
      <c r="AW158" s="799" t="s">
        <v>684</v>
      </c>
      <c r="AX158" s="799">
        <v>885</v>
      </c>
      <c r="AY158" s="799" t="s">
        <v>534</v>
      </c>
      <c r="AZ158" s="800">
        <v>440</v>
      </c>
    </row>
    <row r="159" spans="20:52">
      <c r="T159" s="31" t="str">
        <f t="shared" si="282"/>
        <v>EPSS44</v>
      </c>
      <c r="U159" s="31" t="str">
        <f t="shared" si="288"/>
        <v>CCF023</v>
      </c>
      <c r="V159" s="844" t="str">
        <f t="shared" si="289"/>
        <v>CCF102</v>
      </c>
      <c r="AV159" s="31" t="str">
        <f t="shared" si="290"/>
        <v>890CCF055</v>
      </c>
      <c r="AW159" s="799" t="s">
        <v>684</v>
      </c>
      <c r="AX159" s="799">
        <v>890</v>
      </c>
      <c r="AY159" s="799" t="s">
        <v>564</v>
      </c>
      <c r="AZ159" s="800">
        <v>1</v>
      </c>
    </row>
    <row r="160" spans="20:52">
      <c r="T160" s="31" t="str">
        <f t="shared" si="282"/>
        <v>EPSS44</v>
      </c>
      <c r="U160" s="31" t="str">
        <f t="shared" si="288"/>
        <v>CCF023</v>
      </c>
      <c r="V160" s="844" t="str">
        <f t="shared" si="289"/>
        <v>CCF102</v>
      </c>
      <c r="AV160" s="31" t="str">
        <f t="shared" si="290"/>
        <v>890EPSS02</v>
      </c>
      <c r="AW160" s="799" t="s">
        <v>684</v>
      </c>
      <c r="AX160" s="799">
        <v>890</v>
      </c>
      <c r="AY160" s="799" t="s">
        <v>546</v>
      </c>
      <c r="AZ160" s="800">
        <v>56</v>
      </c>
    </row>
    <row r="161" spans="20:52">
      <c r="T161" s="31" t="str">
        <f t="shared" si="282"/>
        <v>EPSS44</v>
      </c>
      <c r="U161" s="31" t="str">
        <f t="shared" si="288"/>
        <v>CCF023</v>
      </c>
      <c r="V161" s="844" t="str">
        <f t="shared" si="289"/>
        <v>CCF102</v>
      </c>
      <c r="AV161" s="31" t="str">
        <f t="shared" si="290"/>
        <v>890EPSS37</v>
      </c>
      <c r="AW161" s="799" t="s">
        <v>684</v>
      </c>
      <c r="AX161" s="799">
        <v>890</v>
      </c>
      <c r="AY161" s="799" t="s">
        <v>537</v>
      </c>
      <c r="AZ161" s="800">
        <v>497</v>
      </c>
    </row>
    <row r="162" spans="20:52">
      <c r="T162" s="31" t="str">
        <f t="shared" si="282"/>
        <v>EPSS44</v>
      </c>
      <c r="U162" s="31" t="str">
        <f t="shared" si="288"/>
        <v>CCF023</v>
      </c>
      <c r="V162" s="844" t="str">
        <f t="shared" si="289"/>
        <v>CCF102</v>
      </c>
      <c r="AV162" s="31" t="str">
        <f t="shared" si="290"/>
        <v>890EPSS40</v>
      </c>
      <c r="AW162" s="799" t="s">
        <v>684</v>
      </c>
      <c r="AX162" s="799">
        <v>890</v>
      </c>
      <c r="AY162" s="799" t="s">
        <v>531</v>
      </c>
      <c r="AZ162" s="800">
        <v>7993</v>
      </c>
    </row>
    <row r="163" spans="20:52">
      <c r="T163" s="31" t="str">
        <f t="shared" si="282"/>
        <v>EPSS44</v>
      </c>
      <c r="U163" s="31" t="str">
        <f t="shared" si="288"/>
        <v>CCF023</v>
      </c>
      <c r="V163" s="844" t="str">
        <f t="shared" si="289"/>
        <v>CCF102</v>
      </c>
      <c r="AV163" s="31" t="str">
        <f t="shared" si="290"/>
        <v>890EPSS41</v>
      </c>
      <c r="AW163" s="799" t="s">
        <v>684</v>
      </c>
      <c r="AX163" s="799">
        <v>890</v>
      </c>
      <c r="AY163" s="799" t="s">
        <v>623</v>
      </c>
      <c r="AZ163" s="800">
        <v>1</v>
      </c>
    </row>
    <row r="164" spans="20:52">
      <c r="T164" s="31" t="str">
        <f t="shared" si="282"/>
        <v>EPSS44</v>
      </c>
      <c r="U164" s="31" t="str">
        <f t="shared" si="288"/>
        <v>CCF023</v>
      </c>
      <c r="V164" s="844" t="str">
        <f t="shared" si="289"/>
        <v>CCF102</v>
      </c>
      <c r="AV164" s="31" t="str">
        <f t="shared" si="290"/>
        <v>890ESS024</v>
      </c>
      <c r="AW164" s="799" t="s">
        <v>684</v>
      </c>
      <c r="AX164" s="799">
        <v>890</v>
      </c>
      <c r="AY164" s="799" t="s">
        <v>534</v>
      </c>
      <c r="AZ164" s="800">
        <v>6308</v>
      </c>
    </row>
    <row r="165" spans="20:52">
      <c r="T165" s="31" t="str">
        <f t="shared" si="282"/>
        <v>EPSS44</v>
      </c>
      <c r="U165" s="31" t="str">
        <f t="shared" si="288"/>
        <v>CCF023</v>
      </c>
      <c r="V165" s="844" t="str">
        <f t="shared" si="289"/>
        <v>CCF102</v>
      </c>
      <c r="AV165" s="31" t="str">
        <f t="shared" si="290"/>
        <v>4EPSS37</v>
      </c>
      <c r="AW165" s="799" t="s">
        <v>687</v>
      </c>
      <c r="AX165" s="799">
        <v>4</v>
      </c>
      <c r="AY165" s="799" t="s">
        <v>537</v>
      </c>
      <c r="AZ165" s="800">
        <v>47</v>
      </c>
    </row>
    <row r="166" spans="20:52">
      <c r="T166" s="31" t="str">
        <f t="shared" si="282"/>
        <v>EPSS44</v>
      </c>
      <c r="U166" s="31" t="str">
        <f t="shared" si="288"/>
        <v>CCF023</v>
      </c>
      <c r="V166" s="844" t="str">
        <f t="shared" si="289"/>
        <v>CCF102</v>
      </c>
      <c r="AV166" s="31" t="str">
        <f t="shared" si="290"/>
        <v>4EPSS40</v>
      </c>
      <c r="AW166" s="799" t="s">
        <v>687</v>
      </c>
      <c r="AX166" s="799">
        <v>4</v>
      </c>
      <c r="AY166" s="799" t="s">
        <v>531</v>
      </c>
      <c r="AZ166" s="800">
        <v>1354</v>
      </c>
    </row>
    <row r="167" spans="20:52">
      <c r="T167" s="31" t="str">
        <f t="shared" si="282"/>
        <v>EPSS44</v>
      </c>
      <c r="U167" s="31" t="str">
        <f t="shared" si="288"/>
        <v>CCF023</v>
      </c>
      <c r="V167" s="844" t="str">
        <f t="shared" si="289"/>
        <v>CCF102</v>
      </c>
      <c r="AV167" s="31" t="str">
        <f t="shared" si="290"/>
        <v>42EPSS02</v>
      </c>
      <c r="AW167" s="799" t="s">
        <v>687</v>
      </c>
      <c r="AX167" s="799">
        <v>42</v>
      </c>
      <c r="AY167" s="799" t="s">
        <v>546</v>
      </c>
      <c r="AZ167" s="800">
        <v>2</v>
      </c>
    </row>
    <row r="168" spans="20:52">
      <c r="T168" s="31" t="str">
        <f t="shared" si="282"/>
        <v>EPSS44</v>
      </c>
      <c r="U168" s="31" t="str">
        <f t="shared" si="288"/>
        <v>CCF023</v>
      </c>
      <c r="V168" s="844" t="str">
        <f t="shared" si="289"/>
        <v>CCF102</v>
      </c>
      <c r="AV168" s="31" t="str">
        <f t="shared" si="290"/>
        <v>42EPSS37</v>
      </c>
      <c r="AW168" s="799" t="s">
        <v>687</v>
      </c>
      <c r="AX168" s="799">
        <v>42</v>
      </c>
      <c r="AY168" s="799" t="s">
        <v>537</v>
      </c>
      <c r="AZ168" s="800">
        <v>1078</v>
      </c>
    </row>
    <row r="169" spans="20:52">
      <c r="T169" s="31" t="str">
        <f t="shared" si="282"/>
        <v>EPSS44</v>
      </c>
      <c r="U169" s="31" t="str">
        <f t="shared" si="288"/>
        <v>CCF023</v>
      </c>
      <c r="V169" s="844" t="str">
        <f t="shared" si="289"/>
        <v>CCF102</v>
      </c>
      <c r="AV169" s="31" t="str">
        <f t="shared" si="290"/>
        <v>42EPSS40</v>
      </c>
      <c r="AW169" s="799" t="s">
        <v>687</v>
      </c>
      <c r="AX169" s="799">
        <v>42</v>
      </c>
      <c r="AY169" s="799" t="s">
        <v>531</v>
      </c>
      <c r="AZ169" s="800">
        <v>6254</v>
      </c>
    </row>
    <row r="170" spans="20:52">
      <c r="T170" s="31" t="str">
        <f t="shared" si="282"/>
        <v>EPSS44</v>
      </c>
      <c r="U170" s="31" t="str">
        <f t="shared" si="288"/>
        <v>CCF023</v>
      </c>
      <c r="V170" s="844" t="str">
        <f t="shared" si="289"/>
        <v>CCF102</v>
      </c>
      <c r="AV170" s="31" t="str">
        <f t="shared" si="290"/>
        <v>42EPSS41</v>
      </c>
      <c r="AW170" s="799" t="s">
        <v>687</v>
      </c>
      <c r="AX170" s="799">
        <v>42</v>
      </c>
      <c r="AY170" s="799" t="s">
        <v>623</v>
      </c>
      <c r="AZ170" s="800">
        <v>1</v>
      </c>
    </row>
    <row r="171" spans="20:52">
      <c r="T171" s="31" t="str">
        <f t="shared" si="282"/>
        <v>EPSS44</v>
      </c>
      <c r="U171" s="31" t="str">
        <f t="shared" si="288"/>
        <v>CCF023</v>
      </c>
      <c r="V171" s="844" t="str">
        <f t="shared" si="289"/>
        <v>CCF102</v>
      </c>
      <c r="AV171" s="31" t="str">
        <f t="shared" si="290"/>
        <v>42ESS024</v>
      </c>
      <c r="AW171" s="799" t="s">
        <v>687</v>
      </c>
      <c r="AX171" s="799">
        <v>42</v>
      </c>
      <c r="AY171" s="799" t="s">
        <v>534</v>
      </c>
      <c r="AZ171" s="800">
        <v>9490</v>
      </c>
    </row>
    <row r="172" spans="20:52">
      <c r="T172" s="31" t="str">
        <f t="shared" si="282"/>
        <v>EPSS44</v>
      </c>
      <c r="U172" s="31" t="str">
        <f t="shared" si="288"/>
        <v>CCF023</v>
      </c>
      <c r="V172" s="844" t="str">
        <f t="shared" si="289"/>
        <v>CCF102</v>
      </c>
      <c r="AV172" s="31" t="str">
        <f t="shared" si="290"/>
        <v>42ESS091</v>
      </c>
      <c r="AW172" s="799" t="s">
        <v>687</v>
      </c>
      <c r="AX172" s="799">
        <v>42</v>
      </c>
      <c r="AY172" s="799" t="s">
        <v>549</v>
      </c>
      <c r="AZ172" s="800">
        <v>290</v>
      </c>
    </row>
    <row r="173" spans="20:52">
      <c r="T173" s="31" t="str">
        <f t="shared" si="282"/>
        <v>EPSS44</v>
      </c>
      <c r="U173" s="31" t="str">
        <f t="shared" si="288"/>
        <v>CCF023</v>
      </c>
      <c r="V173" s="844" t="str">
        <f t="shared" si="289"/>
        <v>CCF102</v>
      </c>
      <c r="AV173" s="31" t="str">
        <f t="shared" si="290"/>
        <v>44EPSS37</v>
      </c>
      <c r="AW173" s="799" t="s">
        <v>687</v>
      </c>
      <c r="AX173" s="799">
        <v>44</v>
      </c>
      <c r="AY173" s="799" t="s">
        <v>537</v>
      </c>
      <c r="AZ173" s="800">
        <v>357</v>
      </c>
    </row>
    <row r="174" spans="20:52">
      <c r="T174" s="31" t="str">
        <f t="shared" si="282"/>
        <v>EPSS44</v>
      </c>
      <c r="U174" s="31" t="str">
        <f t="shared" si="288"/>
        <v>CCF023</v>
      </c>
      <c r="V174" s="844" t="str">
        <f t="shared" si="289"/>
        <v>CCF102</v>
      </c>
      <c r="AV174" s="31" t="str">
        <f t="shared" si="290"/>
        <v>44EPSS40</v>
      </c>
      <c r="AW174" s="799" t="s">
        <v>687</v>
      </c>
      <c r="AX174" s="799">
        <v>44</v>
      </c>
      <c r="AY174" s="799" t="s">
        <v>531</v>
      </c>
      <c r="AZ174" s="800">
        <v>5129</v>
      </c>
    </row>
    <row r="175" spans="20:52">
      <c r="T175" s="31" t="str">
        <f t="shared" si="282"/>
        <v>EPSS44</v>
      </c>
      <c r="U175" s="31" t="str">
        <f t="shared" si="288"/>
        <v>CCF023</v>
      </c>
      <c r="V175" s="844" t="str">
        <f t="shared" si="289"/>
        <v>CCF102</v>
      </c>
      <c r="AV175" s="31" t="str">
        <f t="shared" si="290"/>
        <v>44EPSS41</v>
      </c>
      <c r="AW175" s="799" t="s">
        <v>687</v>
      </c>
      <c r="AX175" s="799">
        <v>44</v>
      </c>
      <c r="AY175" s="799" t="s">
        <v>623</v>
      </c>
      <c r="AZ175" s="800">
        <v>1</v>
      </c>
    </row>
    <row r="176" spans="20:52">
      <c r="T176" s="31" t="str">
        <f t="shared" si="282"/>
        <v>EPSS44</v>
      </c>
      <c r="U176" s="31" t="str">
        <f t="shared" si="288"/>
        <v>CCF023</v>
      </c>
      <c r="V176" s="844" t="str">
        <f t="shared" si="289"/>
        <v>CCF102</v>
      </c>
      <c r="AV176" s="31" t="str">
        <f t="shared" si="290"/>
        <v>59EPSS02</v>
      </c>
      <c r="AW176" s="799" t="s">
        <v>687</v>
      </c>
      <c r="AX176" s="799">
        <v>59</v>
      </c>
      <c r="AY176" s="799" t="s">
        <v>546</v>
      </c>
      <c r="AZ176" s="800">
        <v>17</v>
      </c>
    </row>
    <row r="177" spans="20:52">
      <c r="T177" s="31" t="str">
        <f t="shared" si="282"/>
        <v>EPSS44</v>
      </c>
      <c r="U177" s="31" t="str">
        <f t="shared" si="288"/>
        <v>CCF023</v>
      </c>
      <c r="V177" s="844" t="str">
        <f t="shared" si="289"/>
        <v>CCF102</v>
      </c>
      <c r="AV177" s="31" t="str">
        <f t="shared" si="290"/>
        <v>59EPSS37</v>
      </c>
      <c r="AW177" s="799" t="s">
        <v>687</v>
      </c>
      <c r="AX177" s="799">
        <v>59</v>
      </c>
      <c r="AY177" s="799" t="s">
        <v>537</v>
      </c>
      <c r="AZ177" s="800">
        <v>88</v>
      </c>
    </row>
    <row r="178" spans="20:52">
      <c r="T178" s="31" t="str">
        <f t="shared" si="282"/>
        <v>EPSS44</v>
      </c>
      <c r="U178" s="31" t="str">
        <f t="shared" si="288"/>
        <v>CCF023</v>
      </c>
      <c r="V178" s="844" t="str">
        <f t="shared" si="289"/>
        <v>CCF102</v>
      </c>
      <c r="AV178" s="31" t="str">
        <f t="shared" si="290"/>
        <v>59EPSS40</v>
      </c>
      <c r="AW178" s="799" t="s">
        <v>687</v>
      </c>
      <c r="AX178" s="799">
        <v>59</v>
      </c>
      <c r="AY178" s="799" t="s">
        <v>531</v>
      </c>
      <c r="AZ178" s="800">
        <v>670</v>
      </c>
    </row>
    <row r="179" spans="20:52">
      <c r="T179" s="31" t="str">
        <f t="shared" si="282"/>
        <v>EPSS44</v>
      </c>
      <c r="U179" s="31" t="str">
        <f t="shared" si="288"/>
        <v>CCF023</v>
      </c>
      <c r="V179" s="844" t="str">
        <f t="shared" si="289"/>
        <v>CCF102</v>
      </c>
      <c r="AV179" s="31" t="str">
        <f t="shared" si="290"/>
        <v>59ESS024</v>
      </c>
      <c r="AW179" s="799" t="s">
        <v>687</v>
      </c>
      <c r="AX179" s="799">
        <v>59</v>
      </c>
      <c r="AY179" s="799" t="s">
        <v>534</v>
      </c>
      <c r="AZ179" s="800">
        <v>1979</v>
      </c>
    </row>
    <row r="180" spans="20:52">
      <c r="T180" s="31" t="str">
        <f t="shared" si="282"/>
        <v>EPSS44</v>
      </c>
      <c r="U180" s="31" t="str">
        <f t="shared" si="288"/>
        <v>CCF023</v>
      </c>
      <c r="V180" s="844" t="str">
        <f t="shared" si="289"/>
        <v>CCF102</v>
      </c>
      <c r="AV180" s="31" t="str">
        <f t="shared" si="290"/>
        <v>113EPSS37</v>
      </c>
      <c r="AW180" s="799" t="s">
        <v>687</v>
      </c>
      <c r="AX180" s="799">
        <v>113</v>
      </c>
      <c r="AY180" s="799" t="s">
        <v>537</v>
      </c>
      <c r="AZ180" s="800">
        <v>704</v>
      </c>
    </row>
    <row r="181" spans="20:52">
      <c r="T181" s="31" t="str">
        <f t="shared" si="282"/>
        <v>EPSS44</v>
      </c>
      <c r="U181" s="31" t="str">
        <f t="shared" si="288"/>
        <v>CCF023</v>
      </c>
      <c r="V181" s="844" t="str">
        <f t="shared" si="289"/>
        <v>CCF102</v>
      </c>
      <c r="AV181" s="31" t="str">
        <f t="shared" si="290"/>
        <v>113EPSS40</v>
      </c>
      <c r="AW181" s="799" t="s">
        <v>687</v>
      </c>
      <c r="AX181" s="799">
        <v>113</v>
      </c>
      <c r="AY181" s="799" t="s">
        <v>531</v>
      </c>
      <c r="AZ181" s="800">
        <v>4576</v>
      </c>
    </row>
    <row r="182" spans="20:52">
      <c r="T182" s="31" t="str">
        <f t="shared" si="282"/>
        <v>EPSS44</v>
      </c>
      <c r="U182" s="31" t="str">
        <f t="shared" si="288"/>
        <v>CCF023</v>
      </c>
      <c r="V182" s="844" t="str">
        <f t="shared" si="289"/>
        <v>CCF102</v>
      </c>
      <c r="AV182" s="31" t="str">
        <f t="shared" si="290"/>
        <v>113ESS091</v>
      </c>
      <c r="AW182" s="799" t="s">
        <v>687</v>
      </c>
      <c r="AX182" s="799">
        <v>113</v>
      </c>
      <c r="AY182" s="799" t="s">
        <v>549</v>
      </c>
      <c r="AZ182" s="800">
        <v>628</v>
      </c>
    </row>
    <row r="183" spans="20:52">
      <c r="T183" s="31" t="str">
        <f t="shared" si="282"/>
        <v>EPSS44</v>
      </c>
      <c r="U183" s="31" t="str">
        <f t="shared" si="288"/>
        <v>CCF023</v>
      </c>
      <c r="V183" s="844" t="str">
        <f t="shared" si="289"/>
        <v>CCF102</v>
      </c>
      <c r="AV183" s="31" t="str">
        <f t="shared" si="290"/>
        <v>125EPSS37</v>
      </c>
      <c r="AW183" s="799" t="s">
        <v>687</v>
      </c>
      <c r="AX183" s="799">
        <v>125</v>
      </c>
      <c r="AY183" s="799" t="s">
        <v>537</v>
      </c>
      <c r="AZ183" s="800">
        <v>114</v>
      </c>
    </row>
    <row r="184" spans="20:52">
      <c r="T184" s="31" t="str">
        <f t="shared" si="282"/>
        <v>EPSS44</v>
      </c>
      <c r="U184" s="31" t="str">
        <f t="shared" si="288"/>
        <v>CCF023</v>
      </c>
      <c r="V184" s="844" t="str">
        <f t="shared" si="289"/>
        <v>CCF102</v>
      </c>
      <c r="AV184" s="31" t="str">
        <f t="shared" si="290"/>
        <v>125EPSS40</v>
      </c>
      <c r="AW184" s="799" t="s">
        <v>687</v>
      </c>
      <c r="AX184" s="799">
        <v>125</v>
      </c>
      <c r="AY184" s="799" t="s">
        <v>531</v>
      </c>
      <c r="AZ184" s="800">
        <v>6490</v>
      </c>
    </row>
    <row r="185" spans="20:52">
      <c r="T185" s="31" t="str">
        <f t="shared" si="282"/>
        <v>EPSS44</v>
      </c>
      <c r="U185" s="31" t="str">
        <f t="shared" si="288"/>
        <v>CCF023</v>
      </c>
      <c r="V185" s="844" t="str">
        <f t="shared" si="289"/>
        <v>CCF102</v>
      </c>
      <c r="AV185" s="31" t="str">
        <f t="shared" si="290"/>
        <v>138EPSS37</v>
      </c>
      <c r="AW185" s="799" t="s">
        <v>687</v>
      </c>
      <c r="AX185" s="799">
        <v>138</v>
      </c>
      <c r="AY185" s="799" t="s">
        <v>537</v>
      </c>
      <c r="AZ185" s="800">
        <v>409</v>
      </c>
    </row>
    <row r="186" spans="20:52">
      <c r="T186" s="31" t="str">
        <f t="shared" si="282"/>
        <v>EPSS44</v>
      </c>
      <c r="U186" s="31" t="str">
        <f t="shared" si="288"/>
        <v>CCF023</v>
      </c>
      <c r="V186" s="844" t="str">
        <f t="shared" si="289"/>
        <v>CCF102</v>
      </c>
      <c r="AV186" s="31" t="str">
        <f t="shared" si="290"/>
        <v>138EPSS40</v>
      </c>
      <c r="AW186" s="799" t="s">
        <v>687</v>
      </c>
      <c r="AX186" s="799">
        <v>138</v>
      </c>
      <c r="AY186" s="799" t="s">
        <v>531</v>
      </c>
      <c r="AZ186" s="800">
        <v>10515</v>
      </c>
    </row>
    <row r="187" spans="20:52">
      <c r="T187" s="31" t="str">
        <f t="shared" si="282"/>
        <v>EPSS44</v>
      </c>
      <c r="U187" s="31" t="str">
        <f t="shared" si="288"/>
        <v>CCF023</v>
      </c>
      <c r="V187" s="844" t="str">
        <f t="shared" si="289"/>
        <v>CCF102</v>
      </c>
      <c r="AV187" s="31" t="str">
        <f t="shared" si="290"/>
        <v>138EPSS41</v>
      </c>
      <c r="AW187" s="799" t="s">
        <v>687</v>
      </c>
      <c r="AX187" s="799">
        <v>138</v>
      </c>
      <c r="AY187" s="799" t="s">
        <v>623</v>
      </c>
      <c r="AZ187" s="800">
        <v>2</v>
      </c>
    </row>
    <row r="188" spans="20:52">
      <c r="T188" s="31" t="str">
        <f t="shared" si="282"/>
        <v>EPSS44</v>
      </c>
      <c r="U188" s="31" t="str">
        <f t="shared" si="288"/>
        <v>CCF023</v>
      </c>
      <c r="V188" s="844" t="str">
        <f t="shared" si="289"/>
        <v>CCF102</v>
      </c>
      <c r="AV188" s="31" t="str">
        <f t="shared" si="290"/>
        <v>234EPSI03</v>
      </c>
      <c r="AW188" s="799" t="s">
        <v>687</v>
      </c>
      <c r="AX188" s="799">
        <v>234</v>
      </c>
      <c r="AY188" s="799" t="s">
        <v>552</v>
      </c>
      <c r="AZ188" s="800">
        <v>4711</v>
      </c>
    </row>
    <row r="189" spans="20:52">
      <c r="T189" s="31" t="str">
        <f t="shared" si="282"/>
        <v>EPSS44</v>
      </c>
      <c r="U189" s="31" t="str">
        <f t="shared" si="288"/>
        <v>CCF023</v>
      </c>
      <c r="V189" s="844" t="str">
        <f t="shared" si="289"/>
        <v>CCF102</v>
      </c>
      <c r="AV189" s="31" t="str">
        <f t="shared" si="290"/>
        <v>234EPSS02</v>
      </c>
      <c r="AW189" s="799" t="s">
        <v>687</v>
      </c>
      <c r="AX189" s="799">
        <v>234</v>
      </c>
      <c r="AY189" s="799" t="s">
        <v>546</v>
      </c>
      <c r="AZ189" s="800">
        <v>1</v>
      </c>
    </row>
    <row r="190" spans="20:52">
      <c r="T190" s="31" t="str">
        <f t="shared" si="282"/>
        <v>EPSS44</v>
      </c>
      <c r="U190" s="31" t="str">
        <f t="shared" si="288"/>
        <v>CCF023</v>
      </c>
      <c r="V190" s="844" t="str">
        <f t="shared" si="289"/>
        <v>CCF102</v>
      </c>
      <c r="AV190" s="31" t="str">
        <f t="shared" si="290"/>
        <v>234EPSS37</v>
      </c>
      <c r="AW190" s="799" t="s">
        <v>687</v>
      </c>
      <c r="AX190" s="799">
        <v>234</v>
      </c>
      <c r="AY190" s="799" t="s">
        <v>537</v>
      </c>
      <c r="AZ190" s="800">
        <v>215</v>
      </c>
    </row>
    <row r="191" spans="20:52">
      <c r="T191" s="31" t="str">
        <f t="shared" si="282"/>
        <v>EPSS44</v>
      </c>
      <c r="U191" s="31" t="str">
        <f t="shared" si="288"/>
        <v>CCF023</v>
      </c>
      <c r="V191" s="844" t="str">
        <f t="shared" si="289"/>
        <v>CCF102</v>
      </c>
      <c r="AV191" s="31" t="str">
        <f t="shared" si="290"/>
        <v>234EPSS40</v>
      </c>
      <c r="AW191" s="799" t="s">
        <v>687</v>
      </c>
      <c r="AX191" s="799">
        <v>234</v>
      </c>
      <c r="AY191" s="799" t="s">
        <v>531</v>
      </c>
      <c r="AZ191" s="800">
        <v>1</v>
      </c>
    </row>
    <row r="192" spans="20:52">
      <c r="T192" s="31" t="str">
        <f t="shared" si="282"/>
        <v>EPSS44</v>
      </c>
      <c r="U192" s="31" t="str">
        <f t="shared" si="288"/>
        <v>CCF023</v>
      </c>
      <c r="V192" s="844" t="str">
        <f t="shared" si="289"/>
        <v>CCF102</v>
      </c>
      <c r="AV192" s="31" t="str">
        <f t="shared" si="290"/>
        <v>234EPSS41</v>
      </c>
      <c r="AW192" s="799" t="s">
        <v>687</v>
      </c>
      <c r="AX192" s="799">
        <v>234</v>
      </c>
      <c r="AY192" s="799" t="s">
        <v>623</v>
      </c>
      <c r="AZ192" s="800">
        <v>51</v>
      </c>
    </row>
    <row r="193" spans="20:52">
      <c r="T193" s="31" t="str">
        <f t="shared" si="282"/>
        <v>EPSS44</v>
      </c>
      <c r="U193" s="31" t="str">
        <f t="shared" si="288"/>
        <v>CCF023</v>
      </c>
      <c r="V193" s="844" t="str">
        <f t="shared" si="289"/>
        <v>CCF102</v>
      </c>
      <c r="AV193" s="31" t="str">
        <f t="shared" si="290"/>
        <v>234ESS024</v>
      </c>
      <c r="AW193" s="799" t="s">
        <v>687</v>
      </c>
      <c r="AX193" s="799">
        <v>234</v>
      </c>
      <c r="AY193" s="799" t="s">
        <v>534</v>
      </c>
      <c r="AZ193" s="800">
        <v>14753</v>
      </c>
    </row>
    <row r="194" spans="20:52">
      <c r="T194" s="31" t="str">
        <f t="shared" si="282"/>
        <v>EPSS44</v>
      </c>
      <c r="U194" s="31" t="str">
        <f t="shared" si="288"/>
        <v>CCF023</v>
      </c>
      <c r="V194" s="844" t="str">
        <f t="shared" si="289"/>
        <v>CCF102</v>
      </c>
      <c r="AV194" s="31" t="str">
        <f t="shared" si="290"/>
        <v>240EPSS37</v>
      </c>
      <c r="AW194" s="799" t="s">
        <v>687</v>
      </c>
      <c r="AX194" s="799">
        <v>240</v>
      </c>
      <c r="AY194" s="799" t="s">
        <v>537</v>
      </c>
      <c r="AZ194" s="800">
        <v>225</v>
      </c>
    </row>
    <row r="195" spans="20:52">
      <c r="T195" s="31" t="str">
        <f t="shared" si="282"/>
        <v>EPSS44</v>
      </c>
      <c r="U195" s="31" t="str">
        <f t="shared" si="288"/>
        <v>CCF023</v>
      </c>
      <c r="V195" s="844" t="str">
        <f t="shared" si="289"/>
        <v>CCF102</v>
      </c>
      <c r="AV195" s="31" t="str">
        <f t="shared" si="290"/>
        <v>240EPSS40</v>
      </c>
      <c r="AW195" s="799" t="s">
        <v>687</v>
      </c>
      <c r="AX195" s="799">
        <v>240</v>
      </c>
      <c r="AY195" s="799" t="s">
        <v>531</v>
      </c>
      <c r="AZ195" s="800">
        <v>6678</v>
      </c>
    </row>
    <row r="196" spans="20:52">
      <c r="T196" s="31" t="str">
        <f t="shared" si="282"/>
        <v>EPSS44</v>
      </c>
      <c r="U196" s="31" t="str">
        <f t="shared" si="288"/>
        <v>CCF023</v>
      </c>
      <c r="V196" s="844" t="str">
        <f t="shared" si="289"/>
        <v>CCF102</v>
      </c>
      <c r="AV196" s="31" t="str">
        <f t="shared" si="290"/>
        <v>284EPSI03</v>
      </c>
      <c r="AW196" s="799" t="s">
        <v>687</v>
      </c>
      <c r="AX196" s="799">
        <v>284</v>
      </c>
      <c r="AY196" s="799" t="s">
        <v>552</v>
      </c>
      <c r="AZ196" s="800">
        <v>4123</v>
      </c>
    </row>
    <row r="197" spans="20:52">
      <c r="T197" s="31" t="str">
        <f t="shared" si="282"/>
        <v>EPSS44</v>
      </c>
      <c r="U197" s="31" t="str">
        <f t="shared" si="288"/>
        <v>CCF023</v>
      </c>
      <c r="V197" s="844" t="str">
        <f t="shared" si="289"/>
        <v>CCF102</v>
      </c>
      <c r="AV197" s="31" t="str">
        <f t="shared" si="290"/>
        <v>284EPSS37</v>
      </c>
      <c r="AW197" s="799" t="s">
        <v>687</v>
      </c>
      <c r="AX197" s="799">
        <v>284</v>
      </c>
      <c r="AY197" s="799" t="s">
        <v>537</v>
      </c>
      <c r="AZ197" s="800">
        <v>219</v>
      </c>
    </row>
    <row r="198" spans="20:52">
      <c r="T198" s="31" t="str">
        <f t="shared" si="282"/>
        <v>EPSS44</v>
      </c>
      <c r="U198" s="31" t="str">
        <f t="shared" si="288"/>
        <v>CCF023</v>
      </c>
      <c r="V198" s="844" t="str">
        <f t="shared" si="289"/>
        <v>CCF102</v>
      </c>
      <c r="AV198" s="31" t="str">
        <f t="shared" si="290"/>
        <v>284EPSS40</v>
      </c>
      <c r="AW198" s="799" t="s">
        <v>687</v>
      </c>
      <c r="AX198" s="799">
        <v>284</v>
      </c>
      <c r="AY198" s="799" t="s">
        <v>531</v>
      </c>
      <c r="AZ198" s="800">
        <v>2440</v>
      </c>
    </row>
    <row r="199" spans="20:52">
      <c r="T199" s="31" t="str">
        <f t="shared" ref="T199:T262" si="291">CONCATENATE(Y199,$AR$3)</f>
        <v>EPSS44</v>
      </c>
      <c r="U199" s="31" t="str">
        <f t="shared" si="288"/>
        <v>CCF023</v>
      </c>
      <c r="V199" s="844" t="str">
        <f t="shared" si="289"/>
        <v>CCF102</v>
      </c>
      <c r="AV199" s="31" t="str">
        <f t="shared" si="290"/>
        <v>284EPSS41</v>
      </c>
      <c r="AW199" s="799" t="s">
        <v>687</v>
      </c>
      <c r="AX199" s="799">
        <v>284</v>
      </c>
      <c r="AY199" s="799" t="s">
        <v>623</v>
      </c>
      <c r="AZ199" s="800">
        <v>8</v>
      </c>
    </row>
    <row r="200" spans="20:52">
      <c r="T200" s="31" t="str">
        <f t="shared" si="291"/>
        <v>EPSS44</v>
      </c>
      <c r="U200" s="31" t="str">
        <f t="shared" ref="U200:U263" si="292">CONCATENATE(Y200,$AS$3)</f>
        <v>CCF023</v>
      </c>
      <c r="V200" s="844" t="str">
        <f t="shared" ref="V200:V263" si="293">CONCATENATE(Y200,$AT$3)</f>
        <v>CCF102</v>
      </c>
      <c r="AV200" s="31" t="str">
        <f t="shared" ref="AV200:AV263" si="294">CONCATENATE(AX200,AY200)</f>
        <v>284ESS024</v>
      </c>
      <c r="AW200" s="799" t="s">
        <v>687</v>
      </c>
      <c r="AX200" s="799">
        <v>284</v>
      </c>
      <c r="AY200" s="799" t="s">
        <v>534</v>
      </c>
      <c r="AZ200" s="800">
        <v>11433</v>
      </c>
    </row>
    <row r="201" spans="20:52">
      <c r="T201" s="31" t="str">
        <f t="shared" si="291"/>
        <v>EPSS44</v>
      </c>
      <c r="U201" s="31" t="str">
        <f t="shared" si="292"/>
        <v>CCF023</v>
      </c>
      <c r="V201" s="844" t="str">
        <f t="shared" si="293"/>
        <v>CCF102</v>
      </c>
      <c r="AV201" s="31" t="str">
        <f t="shared" si="294"/>
        <v>306EPSS37</v>
      </c>
      <c r="AW201" s="799" t="s">
        <v>687</v>
      </c>
      <c r="AX201" s="799">
        <v>306</v>
      </c>
      <c r="AY201" s="799" t="s">
        <v>537</v>
      </c>
      <c r="AZ201" s="800">
        <v>263</v>
      </c>
    </row>
    <row r="202" spans="20:52">
      <c r="T202" s="31" t="str">
        <f t="shared" si="291"/>
        <v>EPSS44</v>
      </c>
      <c r="U202" s="31" t="str">
        <f t="shared" si="292"/>
        <v>CCF023</v>
      </c>
      <c r="V202" s="844" t="str">
        <f t="shared" si="293"/>
        <v>CCF102</v>
      </c>
      <c r="AV202" s="31" t="str">
        <f t="shared" si="294"/>
        <v>306EPSS41</v>
      </c>
      <c r="AW202" s="799" t="s">
        <v>687</v>
      </c>
      <c r="AX202" s="799">
        <v>306</v>
      </c>
      <c r="AY202" s="799" t="s">
        <v>623</v>
      </c>
      <c r="AZ202" s="800">
        <v>1</v>
      </c>
    </row>
    <row r="203" spans="20:52">
      <c r="T203" s="31" t="str">
        <f t="shared" si="291"/>
        <v>EPSS44</v>
      </c>
      <c r="U203" s="31" t="str">
        <f t="shared" si="292"/>
        <v>CCF023</v>
      </c>
      <c r="V203" s="844" t="str">
        <f t="shared" si="293"/>
        <v>CCF102</v>
      </c>
      <c r="AV203" s="31" t="str">
        <f t="shared" si="294"/>
        <v>306ESS091</v>
      </c>
      <c r="AW203" s="799" t="s">
        <v>687</v>
      </c>
      <c r="AX203" s="799">
        <v>306</v>
      </c>
      <c r="AY203" s="799" t="s">
        <v>549</v>
      </c>
      <c r="AZ203" s="800">
        <v>3302</v>
      </c>
    </row>
    <row r="204" spans="20:52">
      <c r="T204" s="31" t="str">
        <f t="shared" si="291"/>
        <v>EPSS44</v>
      </c>
      <c r="U204" s="31" t="str">
        <f t="shared" si="292"/>
        <v>CCF023</v>
      </c>
      <c r="V204" s="844" t="str">
        <f t="shared" si="293"/>
        <v>CCF102</v>
      </c>
      <c r="AV204" s="31" t="str">
        <f t="shared" si="294"/>
        <v>347EPSS37</v>
      </c>
      <c r="AW204" s="799" t="s">
        <v>687</v>
      </c>
      <c r="AX204" s="799">
        <v>347</v>
      </c>
      <c r="AY204" s="799" t="s">
        <v>537</v>
      </c>
      <c r="AZ204" s="800">
        <v>137</v>
      </c>
    </row>
    <row r="205" spans="20:52">
      <c r="T205" s="31" t="str">
        <f t="shared" si="291"/>
        <v>EPSS44</v>
      </c>
      <c r="U205" s="31" t="str">
        <f t="shared" si="292"/>
        <v>CCF023</v>
      </c>
      <c r="V205" s="844" t="str">
        <f t="shared" si="293"/>
        <v>CCF102</v>
      </c>
      <c r="AV205" s="31" t="str">
        <f t="shared" si="294"/>
        <v>347EPSS40</v>
      </c>
      <c r="AW205" s="799" t="s">
        <v>687</v>
      </c>
      <c r="AX205" s="799">
        <v>347</v>
      </c>
      <c r="AY205" s="799" t="s">
        <v>531</v>
      </c>
      <c r="AZ205" s="800">
        <v>3345</v>
      </c>
    </row>
    <row r="206" spans="20:52">
      <c r="T206" s="31" t="str">
        <f t="shared" si="291"/>
        <v>EPSS44</v>
      </c>
      <c r="U206" s="31" t="str">
        <f t="shared" si="292"/>
        <v>CCF023</v>
      </c>
      <c r="V206" s="844" t="str">
        <f t="shared" si="293"/>
        <v>CCF102</v>
      </c>
      <c r="AV206" s="31" t="str">
        <f t="shared" si="294"/>
        <v>411EPSS37</v>
      </c>
      <c r="AW206" s="799" t="s">
        <v>687</v>
      </c>
      <c r="AX206" s="799">
        <v>411</v>
      </c>
      <c r="AY206" s="799" t="s">
        <v>537</v>
      </c>
      <c r="AZ206" s="800">
        <v>281</v>
      </c>
    </row>
    <row r="207" spans="20:52">
      <c r="T207" s="31" t="str">
        <f t="shared" si="291"/>
        <v>EPSS44</v>
      </c>
      <c r="U207" s="31" t="str">
        <f t="shared" si="292"/>
        <v>CCF023</v>
      </c>
      <c r="V207" s="844" t="str">
        <f t="shared" si="293"/>
        <v>CCF102</v>
      </c>
      <c r="AV207" s="31" t="str">
        <f t="shared" si="294"/>
        <v>411EPSS40</v>
      </c>
      <c r="AW207" s="799" t="s">
        <v>687</v>
      </c>
      <c r="AX207" s="799">
        <v>411</v>
      </c>
      <c r="AY207" s="799" t="s">
        <v>531</v>
      </c>
      <c r="AZ207" s="800">
        <v>7172</v>
      </c>
    </row>
    <row r="208" spans="20:52">
      <c r="T208" s="31" t="str">
        <f t="shared" si="291"/>
        <v>EPSS44</v>
      </c>
      <c r="U208" s="31" t="str">
        <f t="shared" si="292"/>
        <v>CCF023</v>
      </c>
      <c r="V208" s="844" t="str">
        <f t="shared" si="293"/>
        <v>CCF102</v>
      </c>
      <c r="AV208" s="31" t="str">
        <f t="shared" si="294"/>
        <v>501EPSS37</v>
      </c>
      <c r="AW208" s="799" t="s">
        <v>687</v>
      </c>
      <c r="AX208" s="799">
        <v>501</v>
      </c>
      <c r="AY208" s="799" t="s">
        <v>537</v>
      </c>
      <c r="AZ208" s="800">
        <v>40</v>
      </c>
    </row>
    <row r="209" spans="20:52">
      <c r="T209" s="31" t="str">
        <f t="shared" si="291"/>
        <v>EPSS44</v>
      </c>
      <c r="U209" s="31" t="str">
        <f t="shared" si="292"/>
        <v>CCF023</v>
      </c>
      <c r="V209" s="844" t="str">
        <f t="shared" si="293"/>
        <v>CCF102</v>
      </c>
      <c r="AV209" s="31" t="str">
        <f t="shared" si="294"/>
        <v>501EPSS40</v>
      </c>
      <c r="AW209" s="799" t="s">
        <v>687</v>
      </c>
      <c r="AX209" s="799">
        <v>501</v>
      </c>
      <c r="AY209" s="799" t="s">
        <v>531</v>
      </c>
      <c r="AZ209" s="800">
        <v>1688</v>
      </c>
    </row>
    <row r="210" spans="20:52">
      <c r="T210" s="31" t="str">
        <f t="shared" si="291"/>
        <v>EPSS44</v>
      </c>
      <c r="U210" s="31" t="str">
        <f t="shared" si="292"/>
        <v>CCF023</v>
      </c>
      <c r="V210" s="844" t="str">
        <f t="shared" si="293"/>
        <v>CCF102</v>
      </c>
      <c r="AV210" s="31" t="str">
        <f t="shared" si="294"/>
        <v>543EPSS37</v>
      </c>
      <c r="AW210" s="799" t="s">
        <v>687</v>
      </c>
      <c r="AX210" s="799">
        <v>543</v>
      </c>
      <c r="AY210" s="799" t="s">
        <v>537</v>
      </c>
      <c r="AZ210" s="800">
        <v>42</v>
      </c>
    </row>
    <row r="211" spans="20:52">
      <c r="T211" s="31" t="str">
        <f t="shared" si="291"/>
        <v>EPSS44</v>
      </c>
      <c r="U211" s="31" t="str">
        <f t="shared" si="292"/>
        <v>CCF023</v>
      </c>
      <c r="V211" s="844" t="str">
        <f t="shared" si="293"/>
        <v>CCF102</v>
      </c>
      <c r="AV211" s="31" t="str">
        <f t="shared" si="294"/>
        <v>543EPSS40</v>
      </c>
      <c r="AW211" s="799" t="s">
        <v>687</v>
      </c>
      <c r="AX211" s="799">
        <v>543</v>
      </c>
      <c r="AY211" s="799" t="s">
        <v>531</v>
      </c>
      <c r="AZ211" s="800">
        <v>2324</v>
      </c>
    </row>
    <row r="212" spans="20:52">
      <c r="T212" s="31" t="str">
        <f t="shared" si="291"/>
        <v>EPSS44</v>
      </c>
      <c r="U212" s="31" t="str">
        <f t="shared" si="292"/>
        <v>CCF023</v>
      </c>
      <c r="V212" s="844" t="str">
        <f t="shared" si="293"/>
        <v>CCF102</v>
      </c>
      <c r="AV212" s="31" t="str">
        <f t="shared" si="294"/>
        <v>543EPSS41</v>
      </c>
      <c r="AW212" s="799" t="s">
        <v>687</v>
      </c>
      <c r="AX212" s="799">
        <v>543</v>
      </c>
      <c r="AY212" s="799" t="s">
        <v>623</v>
      </c>
      <c r="AZ212" s="800">
        <v>1</v>
      </c>
    </row>
    <row r="213" spans="20:52">
      <c r="T213" s="31" t="str">
        <f t="shared" si="291"/>
        <v>EPSS44</v>
      </c>
      <c r="U213" s="31" t="str">
        <f t="shared" si="292"/>
        <v>CCF023</v>
      </c>
      <c r="V213" s="844" t="str">
        <f t="shared" si="293"/>
        <v>CCF102</v>
      </c>
      <c r="AV213" s="31" t="str">
        <f t="shared" si="294"/>
        <v>543EPSS42</v>
      </c>
      <c r="AW213" s="799" t="s">
        <v>687</v>
      </c>
      <c r="AX213" s="799">
        <v>543</v>
      </c>
      <c r="AY213" s="799" t="s">
        <v>624</v>
      </c>
      <c r="AZ213" s="800">
        <v>1</v>
      </c>
    </row>
    <row r="214" spans="20:52">
      <c r="T214" s="31" t="str">
        <f t="shared" si="291"/>
        <v>EPSS44</v>
      </c>
      <c r="U214" s="31" t="str">
        <f t="shared" si="292"/>
        <v>CCF023</v>
      </c>
      <c r="V214" s="844" t="str">
        <f t="shared" si="293"/>
        <v>CCF102</v>
      </c>
      <c r="AV214" s="31" t="str">
        <f t="shared" si="294"/>
        <v>543ESS024</v>
      </c>
      <c r="AW214" s="799" t="s">
        <v>687</v>
      </c>
      <c r="AX214" s="799">
        <v>543</v>
      </c>
      <c r="AY214" s="799" t="s">
        <v>534</v>
      </c>
      <c r="AZ214" s="800">
        <v>4149</v>
      </c>
    </row>
    <row r="215" spans="20:52">
      <c r="T215" s="31" t="str">
        <f t="shared" si="291"/>
        <v>EPSS44</v>
      </c>
      <c r="U215" s="31" t="str">
        <f t="shared" si="292"/>
        <v>CCF023</v>
      </c>
      <c r="V215" s="844" t="str">
        <f t="shared" si="293"/>
        <v>CCF102</v>
      </c>
      <c r="AV215" s="31" t="str">
        <f t="shared" si="294"/>
        <v>628EPSS37</v>
      </c>
      <c r="AW215" s="799" t="s">
        <v>687</v>
      </c>
      <c r="AX215" s="799">
        <v>628</v>
      </c>
      <c r="AY215" s="799" t="s">
        <v>537</v>
      </c>
      <c r="AZ215" s="800">
        <v>400</v>
      </c>
    </row>
    <row r="216" spans="20:52">
      <c r="T216" s="31" t="str">
        <f t="shared" si="291"/>
        <v>EPSS44</v>
      </c>
      <c r="U216" s="31" t="str">
        <f t="shared" si="292"/>
        <v>CCF023</v>
      </c>
      <c r="V216" s="844" t="str">
        <f t="shared" si="293"/>
        <v>CCF102</v>
      </c>
      <c r="AV216" s="31" t="str">
        <f t="shared" si="294"/>
        <v>628EPSS40</v>
      </c>
      <c r="AW216" s="799" t="s">
        <v>687</v>
      </c>
      <c r="AX216" s="799">
        <v>628</v>
      </c>
      <c r="AY216" s="799" t="s">
        <v>531</v>
      </c>
      <c r="AZ216" s="800">
        <v>6279</v>
      </c>
    </row>
    <row r="217" spans="20:52">
      <c r="T217" s="31" t="str">
        <f t="shared" si="291"/>
        <v>EPSS44</v>
      </c>
      <c r="U217" s="31" t="str">
        <f t="shared" si="292"/>
        <v>CCF023</v>
      </c>
      <c r="V217" s="844" t="str">
        <f t="shared" si="293"/>
        <v>CCF102</v>
      </c>
      <c r="AV217" s="31" t="str">
        <f t="shared" si="294"/>
        <v>628EPSS41</v>
      </c>
      <c r="AW217" s="799" t="s">
        <v>687</v>
      </c>
      <c r="AX217" s="799">
        <v>628</v>
      </c>
      <c r="AY217" s="799" t="s">
        <v>623</v>
      </c>
      <c r="AZ217" s="800">
        <v>1</v>
      </c>
    </row>
    <row r="218" spans="20:52">
      <c r="T218" s="31" t="str">
        <f t="shared" si="291"/>
        <v>EPSS44</v>
      </c>
      <c r="U218" s="31" t="str">
        <f t="shared" si="292"/>
        <v>CCF023</v>
      </c>
      <c r="V218" s="844" t="str">
        <f t="shared" si="293"/>
        <v>CCF102</v>
      </c>
      <c r="AV218" s="31" t="str">
        <f t="shared" si="294"/>
        <v>628ESS091</v>
      </c>
      <c r="AW218" s="799" t="s">
        <v>687</v>
      </c>
      <c r="AX218" s="799">
        <v>628</v>
      </c>
      <c r="AY218" s="799" t="s">
        <v>549</v>
      </c>
      <c r="AZ218" s="800">
        <v>524</v>
      </c>
    </row>
    <row r="219" spans="20:52">
      <c r="T219" s="31" t="str">
        <f t="shared" si="291"/>
        <v>EPSS44</v>
      </c>
      <c r="U219" s="31" t="str">
        <f t="shared" si="292"/>
        <v>CCF023</v>
      </c>
      <c r="V219" s="844" t="str">
        <f t="shared" si="293"/>
        <v>CCF102</v>
      </c>
      <c r="AV219" s="31" t="str">
        <f t="shared" si="294"/>
        <v>656EPSS37</v>
      </c>
      <c r="AW219" s="799" t="s">
        <v>687</v>
      </c>
      <c r="AX219" s="799">
        <v>656</v>
      </c>
      <c r="AY219" s="799" t="s">
        <v>537</v>
      </c>
      <c r="AZ219" s="800">
        <v>844</v>
      </c>
    </row>
    <row r="220" spans="20:52">
      <c r="T220" s="31" t="str">
        <f t="shared" si="291"/>
        <v>EPSS44</v>
      </c>
      <c r="U220" s="31" t="str">
        <f t="shared" si="292"/>
        <v>CCF023</v>
      </c>
      <c r="V220" s="844" t="str">
        <f t="shared" si="293"/>
        <v>CCF102</v>
      </c>
      <c r="AV220" s="31" t="str">
        <f t="shared" si="294"/>
        <v>656EPSS40</v>
      </c>
      <c r="AW220" s="799" t="s">
        <v>687</v>
      </c>
      <c r="AX220" s="799">
        <v>656</v>
      </c>
      <c r="AY220" s="799" t="s">
        <v>531</v>
      </c>
      <c r="AZ220" s="800">
        <v>4455</v>
      </c>
    </row>
    <row r="221" spans="20:52">
      <c r="T221" s="31" t="str">
        <f t="shared" si="291"/>
        <v>EPSS44</v>
      </c>
      <c r="U221" s="31" t="str">
        <f t="shared" si="292"/>
        <v>CCF023</v>
      </c>
      <c r="V221" s="844" t="str">
        <f t="shared" si="293"/>
        <v>CCF102</v>
      </c>
      <c r="AV221" s="31" t="str">
        <f t="shared" si="294"/>
        <v>656ESS091</v>
      </c>
      <c r="AW221" s="799" t="s">
        <v>687</v>
      </c>
      <c r="AX221" s="799">
        <v>656</v>
      </c>
      <c r="AY221" s="799" t="s">
        <v>549</v>
      </c>
      <c r="AZ221" s="800">
        <v>1532</v>
      </c>
    </row>
    <row r="222" spans="20:52">
      <c r="T222" s="31" t="str">
        <f t="shared" si="291"/>
        <v>EPSS44</v>
      </c>
      <c r="U222" s="31" t="str">
        <f t="shared" si="292"/>
        <v>CCF023</v>
      </c>
      <c r="V222" s="844" t="str">
        <f t="shared" si="293"/>
        <v>CCF102</v>
      </c>
      <c r="AV222" s="31" t="str">
        <f t="shared" si="294"/>
        <v>761EPSS37</v>
      </c>
      <c r="AW222" s="799" t="s">
        <v>687</v>
      </c>
      <c r="AX222" s="799">
        <v>761</v>
      </c>
      <c r="AY222" s="799" t="s">
        <v>537</v>
      </c>
      <c r="AZ222" s="800">
        <v>731</v>
      </c>
    </row>
    <row r="223" spans="20:52">
      <c r="T223" s="31" t="str">
        <f t="shared" si="291"/>
        <v>EPSS44</v>
      </c>
      <c r="U223" s="31" t="str">
        <f t="shared" si="292"/>
        <v>CCF023</v>
      </c>
      <c r="V223" s="844" t="str">
        <f t="shared" si="293"/>
        <v>CCF102</v>
      </c>
      <c r="AV223" s="31" t="str">
        <f t="shared" si="294"/>
        <v>761EPSS40</v>
      </c>
      <c r="AW223" s="799" t="s">
        <v>687</v>
      </c>
      <c r="AX223" s="799">
        <v>761</v>
      </c>
      <c r="AY223" s="799" t="s">
        <v>531</v>
      </c>
      <c r="AZ223" s="800">
        <v>7161</v>
      </c>
    </row>
    <row r="224" spans="20:52">
      <c r="T224" s="31" t="str">
        <f t="shared" si="291"/>
        <v>EPSS44</v>
      </c>
      <c r="U224" s="31" t="str">
        <f t="shared" si="292"/>
        <v>CCF023</v>
      </c>
      <c r="V224" s="844" t="str">
        <f t="shared" si="293"/>
        <v>CCF102</v>
      </c>
      <c r="AV224" s="31" t="str">
        <f t="shared" si="294"/>
        <v>761EPSS41</v>
      </c>
      <c r="AW224" s="799" t="s">
        <v>687</v>
      </c>
      <c r="AX224" s="799">
        <v>761</v>
      </c>
      <c r="AY224" s="799" t="s">
        <v>623</v>
      </c>
      <c r="AZ224" s="800">
        <v>2</v>
      </c>
    </row>
    <row r="225" spans="20:52">
      <c r="T225" s="31" t="str">
        <f t="shared" si="291"/>
        <v>EPSS44</v>
      </c>
      <c r="U225" s="31" t="str">
        <f t="shared" si="292"/>
        <v>CCF023</v>
      </c>
      <c r="V225" s="844" t="str">
        <f t="shared" si="293"/>
        <v>CCF102</v>
      </c>
      <c r="AV225" s="31" t="str">
        <f t="shared" si="294"/>
        <v>842EPSI03</v>
      </c>
      <c r="AW225" s="799" t="s">
        <v>687</v>
      </c>
      <c r="AX225" s="799">
        <v>842</v>
      </c>
      <c r="AY225" s="799" t="s">
        <v>552</v>
      </c>
      <c r="AZ225" s="800">
        <v>216</v>
      </c>
    </row>
    <row r="226" spans="20:52">
      <c r="T226" s="31" t="str">
        <f t="shared" si="291"/>
        <v>EPSS44</v>
      </c>
      <c r="U226" s="31" t="str">
        <f t="shared" si="292"/>
        <v>CCF023</v>
      </c>
      <c r="V226" s="844" t="str">
        <f t="shared" si="293"/>
        <v>CCF102</v>
      </c>
      <c r="AV226" s="31" t="str">
        <f t="shared" si="294"/>
        <v>842EPSS37</v>
      </c>
      <c r="AW226" s="799" t="s">
        <v>687</v>
      </c>
      <c r="AX226" s="799">
        <v>842</v>
      </c>
      <c r="AY226" s="799" t="s">
        <v>537</v>
      </c>
      <c r="AZ226" s="800">
        <v>60</v>
      </c>
    </row>
    <row r="227" spans="20:52">
      <c r="T227" s="31" t="str">
        <f t="shared" si="291"/>
        <v>EPSS44</v>
      </c>
      <c r="U227" s="31" t="str">
        <f t="shared" si="292"/>
        <v>CCF023</v>
      </c>
      <c r="V227" s="844" t="str">
        <f t="shared" si="293"/>
        <v>CCF102</v>
      </c>
      <c r="AV227" s="31" t="str">
        <f t="shared" si="294"/>
        <v>842ESS024</v>
      </c>
      <c r="AW227" s="799" t="s">
        <v>687</v>
      </c>
      <c r="AX227" s="799">
        <v>842</v>
      </c>
      <c r="AY227" s="799" t="s">
        <v>534</v>
      </c>
      <c r="AZ227" s="800">
        <v>5057</v>
      </c>
    </row>
    <row r="228" spans="20:52">
      <c r="T228" s="31" t="str">
        <f t="shared" si="291"/>
        <v>EPSS44</v>
      </c>
      <c r="U228" s="31" t="str">
        <f t="shared" si="292"/>
        <v>CCF023</v>
      </c>
      <c r="V228" s="844" t="str">
        <f t="shared" si="293"/>
        <v>CCF102</v>
      </c>
      <c r="AV228" s="31" t="str">
        <f t="shared" si="294"/>
        <v>38EPSS02</v>
      </c>
      <c r="AW228" s="799" t="s">
        <v>688</v>
      </c>
      <c r="AX228" s="799">
        <v>38</v>
      </c>
      <c r="AY228" s="799" t="s">
        <v>546</v>
      </c>
      <c r="AZ228" s="800">
        <v>1</v>
      </c>
    </row>
    <row r="229" spans="20:52">
      <c r="T229" s="31" t="str">
        <f t="shared" si="291"/>
        <v>EPSS44</v>
      </c>
      <c r="U229" s="31" t="str">
        <f t="shared" si="292"/>
        <v>CCF023</v>
      </c>
      <c r="V229" s="844" t="str">
        <f t="shared" si="293"/>
        <v>CCF102</v>
      </c>
      <c r="AV229" s="31" t="str">
        <f t="shared" si="294"/>
        <v>38EPSS37</v>
      </c>
      <c r="AW229" s="799" t="s">
        <v>688</v>
      </c>
      <c r="AX229" s="799">
        <v>38</v>
      </c>
      <c r="AY229" s="799" t="s">
        <v>537</v>
      </c>
      <c r="AZ229" s="800">
        <v>93</v>
      </c>
    </row>
    <row r="230" spans="20:52">
      <c r="T230" s="31" t="str">
        <f t="shared" si="291"/>
        <v>EPSS44</v>
      </c>
      <c r="U230" s="31" t="str">
        <f t="shared" si="292"/>
        <v>CCF023</v>
      </c>
      <c r="V230" s="844" t="str">
        <f t="shared" si="293"/>
        <v>CCF102</v>
      </c>
      <c r="AV230" s="31" t="str">
        <f t="shared" si="294"/>
        <v>38ESS024</v>
      </c>
      <c r="AW230" s="799" t="s">
        <v>688</v>
      </c>
      <c r="AX230" s="799">
        <v>38</v>
      </c>
      <c r="AY230" s="799" t="s">
        <v>534</v>
      </c>
      <c r="AZ230" s="800">
        <v>8440</v>
      </c>
    </row>
    <row r="231" spans="20:52">
      <c r="T231" s="31" t="str">
        <f t="shared" si="291"/>
        <v>EPSS44</v>
      </c>
      <c r="U231" s="31" t="str">
        <f t="shared" si="292"/>
        <v>CCF023</v>
      </c>
      <c r="V231" s="844" t="str">
        <f t="shared" si="293"/>
        <v>CCF102</v>
      </c>
      <c r="AV231" s="31" t="str">
        <f t="shared" si="294"/>
        <v>86EPSS16</v>
      </c>
      <c r="AW231" s="799" t="s">
        <v>688</v>
      </c>
      <c r="AX231" s="799">
        <v>86</v>
      </c>
      <c r="AY231" s="799" t="s">
        <v>543</v>
      </c>
      <c r="AZ231" s="800">
        <v>42</v>
      </c>
    </row>
    <row r="232" spans="20:52">
      <c r="T232" s="31" t="str">
        <f t="shared" si="291"/>
        <v>EPSS44</v>
      </c>
      <c r="U232" s="31" t="str">
        <f t="shared" si="292"/>
        <v>CCF023</v>
      </c>
      <c r="V232" s="844" t="str">
        <f t="shared" si="293"/>
        <v>CCF102</v>
      </c>
      <c r="AV232" s="31" t="str">
        <f t="shared" si="294"/>
        <v>86EPSS37</v>
      </c>
      <c r="AW232" s="799" t="s">
        <v>688</v>
      </c>
      <c r="AX232" s="799">
        <v>86</v>
      </c>
      <c r="AY232" s="799" t="s">
        <v>537</v>
      </c>
      <c r="AZ232" s="800">
        <v>91</v>
      </c>
    </row>
    <row r="233" spans="20:52">
      <c r="T233" s="31" t="str">
        <f t="shared" si="291"/>
        <v>EPSS44</v>
      </c>
      <c r="U233" s="31" t="str">
        <f t="shared" si="292"/>
        <v>CCF023</v>
      </c>
      <c r="V233" s="844" t="str">
        <f t="shared" si="293"/>
        <v>CCF102</v>
      </c>
      <c r="AV233" s="31" t="str">
        <f t="shared" si="294"/>
        <v>86EPSS40</v>
      </c>
      <c r="AW233" s="799" t="s">
        <v>688</v>
      </c>
      <c r="AX233" s="799">
        <v>86</v>
      </c>
      <c r="AY233" s="799" t="s">
        <v>531</v>
      </c>
      <c r="AZ233" s="800">
        <v>2639</v>
      </c>
    </row>
    <row r="234" spans="20:52">
      <c r="T234" s="31" t="str">
        <f t="shared" si="291"/>
        <v>EPSS44</v>
      </c>
      <c r="U234" s="31" t="str">
        <f t="shared" si="292"/>
        <v>CCF023</v>
      </c>
      <c r="V234" s="844" t="str">
        <f t="shared" si="293"/>
        <v>CCF102</v>
      </c>
      <c r="AV234" s="31" t="str">
        <f t="shared" si="294"/>
        <v>107EPSS37</v>
      </c>
      <c r="AW234" s="799" t="s">
        <v>688</v>
      </c>
      <c r="AX234" s="799">
        <v>107</v>
      </c>
      <c r="AY234" s="799" t="s">
        <v>537</v>
      </c>
      <c r="AZ234" s="800">
        <v>107</v>
      </c>
    </row>
    <row r="235" spans="20:52">
      <c r="T235" s="31" t="str">
        <f t="shared" si="291"/>
        <v>EPSS44</v>
      </c>
      <c r="U235" s="31" t="str">
        <f t="shared" si="292"/>
        <v>CCF023</v>
      </c>
      <c r="V235" s="844" t="str">
        <f t="shared" si="293"/>
        <v>CCF102</v>
      </c>
      <c r="AV235" s="31" t="str">
        <f t="shared" si="294"/>
        <v>107EPSS40</v>
      </c>
      <c r="AW235" s="799" t="s">
        <v>688</v>
      </c>
      <c r="AX235" s="799">
        <v>107</v>
      </c>
      <c r="AY235" s="799" t="s">
        <v>531</v>
      </c>
      <c r="AZ235" s="800">
        <v>1630</v>
      </c>
    </row>
    <row r="236" spans="20:52">
      <c r="T236" s="31" t="str">
        <f t="shared" si="291"/>
        <v>EPSS44</v>
      </c>
      <c r="U236" s="31" t="str">
        <f t="shared" si="292"/>
        <v>CCF023</v>
      </c>
      <c r="V236" s="844" t="str">
        <f t="shared" si="293"/>
        <v>CCF102</v>
      </c>
      <c r="AV236" s="31" t="str">
        <f t="shared" si="294"/>
        <v>107EPSS41</v>
      </c>
      <c r="AW236" s="799" t="s">
        <v>688</v>
      </c>
      <c r="AX236" s="799">
        <v>107</v>
      </c>
      <c r="AY236" s="799" t="s">
        <v>623</v>
      </c>
      <c r="AZ236" s="800">
        <v>2</v>
      </c>
    </row>
    <row r="237" spans="20:52">
      <c r="T237" s="31" t="str">
        <f t="shared" si="291"/>
        <v>EPSS44</v>
      </c>
      <c r="U237" s="31" t="str">
        <f t="shared" si="292"/>
        <v>CCF023</v>
      </c>
      <c r="V237" s="844" t="str">
        <f t="shared" si="293"/>
        <v>CCF102</v>
      </c>
      <c r="AV237" s="31" t="str">
        <f t="shared" si="294"/>
        <v>107ESS024</v>
      </c>
      <c r="AW237" s="799" t="s">
        <v>688</v>
      </c>
      <c r="AX237" s="799">
        <v>107</v>
      </c>
      <c r="AY237" s="799" t="s">
        <v>534</v>
      </c>
      <c r="AZ237" s="800">
        <v>3976</v>
      </c>
    </row>
    <row r="238" spans="20:52">
      <c r="T238" s="31" t="str">
        <f t="shared" si="291"/>
        <v>EPSS44</v>
      </c>
      <c r="U238" s="31" t="str">
        <f t="shared" si="292"/>
        <v>CCF023</v>
      </c>
      <c r="V238" s="844" t="str">
        <f t="shared" si="293"/>
        <v>CCF102</v>
      </c>
      <c r="AV238" s="31" t="str">
        <f t="shared" si="294"/>
        <v>134EPSS37</v>
      </c>
      <c r="AW238" s="799" t="s">
        <v>688</v>
      </c>
      <c r="AX238" s="799">
        <v>134</v>
      </c>
      <c r="AY238" s="799" t="s">
        <v>537</v>
      </c>
      <c r="AZ238" s="800">
        <v>106</v>
      </c>
    </row>
    <row r="239" spans="20:52">
      <c r="T239" s="31" t="str">
        <f t="shared" si="291"/>
        <v>EPSS44</v>
      </c>
      <c r="U239" s="31" t="str">
        <f t="shared" si="292"/>
        <v>CCF023</v>
      </c>
      <c r="V239" s="844" t="str">
        <f t="shared" si="293"/>
        <v>CCF102</v>
      </c>
      <c r="AV239" s="31" t="str">
        <f t="shared" si="294"/>
        <v>134EPSS40</v>
      </c>
      <c r="AW239" s="799" t="s">
        <v>688</v>
      </c>
      <c r="AX239" s="799">
        <v>134</v>
      </c>
      <c r="AY239" s="799" t="s">
        <v>531</v>
      </c>
      <c r="AZ239" s="800">
        <v>6204</v>
      </c>
    </row>
    <row r="240" spans="20:52">
      <c r="T240" s="31" t="str">
        <f t="shared" si="291"/>
        <v>EPSS44</v>
      </c>
      <c r="U240" s="31" t="str">
        <f t="shared" si="292"/>
        <v>CCF023</v>
      </c>
      <c r="V240" s="844" t="str">
        <f t="shared" si="293"/>
        <v>CCF102</v>
      </c>
      <c r="AV240" s="31" t="str">
        <f t="shared" si="294"/>
        <v>150EPSS37</v>
      </c>
      <c r="AW240" s="799" t="s">
        <v>688</v>
      </c>
      <c r="AX240" s="799">
        <v>150</v>
      </c>
      <c r="AY240" s="799" t="s">
        <v>537</v>
      </c>
      <c r="AZ240" s="800">
        <v>185</v>
      </c>
    </row>
    <row r="241" spans="20:52">
      <c r="T241" s="31" t="str">
        <f t="shared" si="291"/>
        <v>EPSS44</v>
      </c>
      <c r="U241" s="31" t="str">
        <f t="shared" si="292"/>
        <v>CCF023</v>
      </c>
      <c r="V241" s="844" t="str">
        <f t="shared" si="293"/>
        <v>CCF102</v>
      </c>
      <c r="AV241" s="31" t="str">
        <f t="shared" si="294"/>
        <v>150EPSS40</v>
      </c>
      <c r="AW241" s="799" t="s">
        <v>688</v>
      </c>
      <c r="AX241" s="799">
        <v>150</v>
      </c>
      <c r="AY241" s="799" t="s">
        <v>531</v>
      </c>
      <c r="AZ241" s="800">
        <v>1387</v>
      </c>
    </row>
    <row r="242" spans="20:52">
      <c r="T242" s="31" t="str">
        <f t="shared" si="291"/>
        <v>EPSS44</v>
      </c>
      <c r="U242" s="31" t="str">
        <f t="shared" si="292"/>
        <v>CCF023</v>
      </c>
      <c r="V242" s="844" t="str">
        <f t="shared" si="293"/>
        <v>CCF102</v>
      </c>
      <c r="AV242" s="31" t="str">
        <f t="shared" si="294"/>
        <v>237EPSS02</v>
      </c>
      <c r="AW242" s="799" t="s">
        <v>688</v>
      </c>
      <c r="AX242" s="799">
        <v>237</v>
      </c>
      <c r="AY242" s="799" t="s">
        <v>546</v>
      </c>
      <c r="AZ242" s="800">
        <v>237</v>
      </c>
    </row>
    <row r="243" spans="20:52">
      <c r="T243" s="31" t="str">
        <f t="shared" si="291"/>
        <v>EPSS44</v>
      </c>
      <c r="U243" s="31" t="str">
        <f t="shared" si="292"/>
        <v>CCF023</v>
      </c>
      <c r="V243" s="844" t="str">
        <f t="shared" si="293"/>
        <v>CCF102</v>
      </c>
      <c r="AV243" s="31" t="str">
        <f t="shared" si="294"/>
        <v>237EPSS10</v>
      </c>
      <c r="AW243" s="799" t="s">
        <v>688</v>
      </c>
      <c r="AX243" s="799">
        <v>237</v>
      </c>
      <c r="AY243" s="799" t="s">
        <v>540</v>
      </c>
      <c r="AZ243" s="800">
        <v>602</v>
      </c>
    </row>
    <row r="244" spans="20:52">
      <c r="T244" s="31" t="str">
        <f t="shared" si="291"/>
        <v>EPSS44</v>
      </c>
      <c r="U244" s="31" t="str">
        <f t="shared" si="292"/>
        <v>CCF023</v>
      </c>
      <c r="V244" s="844" t="str">
        <f t="shared" si="293"/>
        <v>CCF102</v>
      </c>
      <c r="AV244" s="31" t="str">
        <f t="shared" si="294"/>
        <v>237EPSS37</v>
      </c>
      <c r="AW244" s="799" t="s">
        <v>688</v>
      </c>
      <c r="AX244" s="799">
        <v>237</v>
      </c>
      <c r="AY244" s="799" t="s">
        <v>537</v>
      </c>
      <c r="AZ244" s="800">
        <v>134</v>
      </c>
    </row>
    <row r="245" spans="20:52">
      <c r="T245" s="31" t="str">
        <f t="shared" si="291"/>
        <v>EPSS44</v>
      </c>
      <c r="U245" s="31" t="str">
        <f t="shared" si="292"/>
        <v>CCF023</v>
      </c>
      <c r="V245" s="844" t="str">
        <f t="shared" si="293"/>
        <v>CCF102</v>
      </c>
      <c r="AV245" s="31" t="str">
        <f t="shared" si="294"/>
        <v>237EPSS40</v>
      </c>
      <c r="AW245" s="799" t="s">
        <v>688</v>
      </c>
      <c r="AX245" s="799">
        <v>237</v>
      </c>
      <c r="AY245" s="799" t="s">
        <v>531</v>
      </c>
      <c r="AZ245" s="800">
        <v>5316</v>
      </c>
    </row>
    <row r="246" spans="20:52">
      <c r="T246" s="31" t="str">
        <f t="shared" si="291"/>
        <v>EPSS44</v>
      </c>
      <c r="U246" s="31" t="str">
        <f t="shared" si="292"/>
        <v>CCF023</v>
      </c>
      <c r="V246" s="844" t="str">
        <f t="shared" si="293"/>
        <v>CCF102</v>
      </c>
      <c r="AV246" s="31" t="str">
        <f t="shared" si="294"/>
        <v>264EPSS02</v>
      </c>
      <c r="AW246" s="799" t="s">
        <v>688</v>
      </c>
      <c r="AX246" s="799">
        <v>264</v>
      </c>
      <c r="AY246" s="799" t="s">
        <v>546</v>
      </c>
      <c r="AZ246" s="800">
        <v>79</v>
      </c>
    </row>
    <row r="247" spans="20:52">
      <c r="T247" s="31" t="str">
        <f t="shared" si="291"/>
        <v>EPSS44</v>
      </c>
      <c r="U247" s="31" t="str">
        <f t="shared" si="292"/>
        <v>CCF023</v>
      </c>
      <c r="V247" s="844" t="str">
        <f t="shared" si="293"/>
        <v>CCF102</v>
      </c>
      <c r="AV247" s="31" t="str">
        <f t="shared" si="294"/>
        <v>264EPSS37</v>
      </c>
      <c r="AW247" s="799" t="s">
        <v>688</v>
      </c>
      <c r="AX247" s="799">
        <v>264</v>
      </c>
      <c r="AY247" s="799" t="s">
        <v>537</v>
      </c>
      <c r="AZ247" s="800">
        <v>215</v>
      </c>
    </row>
    <row r="248" spans="20:52">
      <c r="T248" s="31" t="str">
        <f t="shared" si="291"/>
        <v>EPSS44</v>
      </c>
      <c r="U248" s="31" t="str">
        <f t="shared" si="292"/>
        <v>CCF023</v>
      </c>
      <c r="V248" s="844" t="str">
        <f t="shared" si="293"/>
        <v>CCF102</v>
      </c>
      <c r="AV248" s="31" t="str">
        <f t="shared" si="294"/>
        <v>264EPSS40</v>
      </c>
      <c r="AW248" s="799" t="s">
        <v>688</v>
      </c>
      <c r="AX248" s="799">
        <v>264</v>
      </c>
      <c r="AY248" s="799" t="s">
        <v>531</v>
      </c>
      <c r="AZ248" s="800">
        <v>2048</v>
      </c>
    </row>
    <row r="249" spans="20:52">
      <c r="T249" s="31" t="str">
        <f t="shared" si="291"/>
        <v>EPSS44</v>
      </c>
      <c r="U249" s="31" t="str">
        <f t="shared" si="292"/>
        <v>CCF023</v>
      </c>
      <c r="V249" s="844" t="str">
        <f t="shared" si="293"/>
        <v>CCF102</v>
      </c>
      <c r="AV249" s="31" t="str">
        <f t="shared" si="294"/>
        <v>310EPSS37</v>
      </c>
      <c r="AW249" s="799" t="s">
        <v>688</v>
      </c>
      <c r="AX249" s="799">
        <v>310</v>
      </c>
      <c r="AY249" s="799" t="s">
        <v>537</v>
      </c>
      <c r="AZ249" s="800">
        <v>306</v>
      </c>
    </row>
    <row r="250" spans="20:52">
      <c r="T250" s="31" t="str">
        <f t="shared" si="291"/>
        <v>EPSS44</v>
      </c>
      <c r="U250" s="31" t="str">
        <f t="shared" si="292"/>
        <v>CCF023</v>
      </c>
      <c r="V250" s="844" t="str">
        <f t="shared" si="293"/>
        <v>CCF102</v>
      </c>
      <c r="AV250" s="31" t="str">
        <f t="shared" si="294"/>
        <v>310EPSS40</v>
      </c>
      <c r="AW250" s="799" t="s">
        <v>688</v>
      </c>
      <c r="AX250" s="799">
        <v>310</v>
      </c>
      <c r="AY250" s="799" t="s">
        <v>531</v>
      </c>
      <c r="AZ250" s="800">
        <v>4549</v>
      </c>
    </row>
    <row r="251" spans="20:52">
      <c r="T251" s="31" t="str">
        <f t="shared" si="291"/>
        <v>EPSS44</v>
      </c>
      <c r="U251" s="31" t="str">
        <f t="shared" si="292"/>
        <v>CCF023</v>
      </c>
      <c r="V251" s="844" t="str">
        <f t="shared" si="293"/>
        <v>CCF102</v>
      </c>
      <c r="AV251" s="31" t="str">
        <f t="shared" si="294"/>
        <v>315EPSS37</v>
      </c>
      <c r="AW251" s="799" t="s">
        <v>688</v>
      </c>
      <c r="AX251" s="799">
        <v>315</v>
      </c>
      <c r="AY251" s="799" t="s">
        <v>537</v>
      </c>
      <c r="AZ251" s="800">
        <v>325</v>
      </c>
    </row>
    <row r="252" spans="20:52">
      <c r="T252" s="31" t="str">
        <f t="shared" si="291"/>
        <v>EPSS44</v>
      </c>
      <c r="U252" s="31" t="str">
        <f t="shared" si="292"/>
        <v>CCF023</v>
      </c>
      <c r="V252" s="844" t="str">
        <f t="shared" si="293"/>
        <v>CCF102</v>
      </c>
      <c r="AV252" s="31" t="str">
        <f t="shared" si="294"/>
        <v>315EPSS40</v>
      </c>
      <c r="AW252" s="799" t="s">
        <v>688</v>
      </c>
      <c r="AX252" s="799">
        <v>315</v>
      </c>
      <c r="AY252" s="799" t="s">
        <v>531</v>
      </c>
      <c r="AZ252" s="800">
        <v>3747</v>
      </c>
    </row>
    <row r="253" spans="20:52">
      <c r="T253" s="31" t="str">
        <f t="shared" si="291"/>
        <v>EPSS44</v>
      </c>
      <c r="U253" s="31" t="str">
        <f t="shared" si="292"/>
        <v>CCF023</v>
      </c>
      <c r="V253" s="844" t="str">
        <f t="shared" si="293"/>
        <v>CCF102</v>
      </c>
      <c r="AV253" s="31" t="str">
        <f t="shared" si="294"/>
        <v>315EPSS41</v>
      </c>
      <c r="AW253" s="799" t="s">
        <v>688</v>
      </c>
      <c r="AX253" s="799">
        <v>315</v>
      </c>
      <c r="AY253" s="799" t="s">
        <v>623</v>
      </c>
      <c r="AZ253" s="800">
        <v>1</v>
      </c>
    </row>
    <row r="254" spans="20:52">
      <c r="T254" s="31" t="str">
        <f t="shared" si="291"/>
        <v>EPSS44</v>
      </c>
      <c r="U254" s="31" t="str">
        <f t="shared" si="292"/>
        <v>CCF023</v>
      </c>
      <c r="V254" s="844" t="str">
        <f t="shared" si="293"/>
        <v>CCF102</v>
      </c>
      <c r="AV254" s="31" t="str">
        <f t="shared" si="294"/>
        <v>361EPSS37</v>
      </c>
      <c r="AW254" s="799" t="s">
        <v>688</v>
      </c>
      <c r="AX254" s="799">
        <v>361</v>
      </c>
      <c r="AY254" s="799" t="s">
        <v>537</v>
      </c>
      <c r="AZ254" s="800">
        <v>590</v>
      </c>
    </row>
    <row r="255" spans="20:52">
      <c r="T255" s="31" t="str">
        <f t="shared" si="291"/>
        <v>EPSS44</v>
      </c>
      <c r="U255" s="31" t="str">
        <f t="shared" si="292"/>
        <v>CCF023</v>
      </c>
      <c r="V255" s="844" t="str">
        <f t="shared" si="293"/>
        <v>CCF102</v>
      </c>
      <c r="AV255" s="31" t="str">
        <f t="shared" si="294"/>
        <v>361EPSS40</v>
      </c>
      <c r="AW255" s="799" t="s">
        <v>688</v>
      </c>
      <c r="AX255" s="799">
        <v>361</v>
      </c>
      <c r="AY255" s="799" t="s">
        <v>531</v>
      </c>
      <c r="AZ255" s="800">
        <v>17609</v>
      </c>
    </row>
    <row r="256" spans="20:52">
      <c r="T256" s="31" t="str">
        <f t="shared" si="291"/>
        <v>EPSS44</v>
      </c>
      <c r="U256" s="31" t="str">
        <f t="shared" si="292"/>
        <v>CCF023</v>
      </c>
      <c r="V256" s="844" t="str">
        <f t="shared" si="293"/>
        <v>CCF102</v>
      </c>
      <c r="AV256" s="31" t="str">
        <f t="shared" si="294"/>
        <v>361EPSS41</v>
      </c>
      <c r="AW256" s="799" t="s">
        <v>688</v>
      </c>
      <c r="AX256" s="799">
        <v>361</v>
      </c>
      <c r="AY256" s="799" t="s">
        <v>623</v>
      </c>
      <c r="AZ256" s="800">
        <v>40</v>
      </c>
    </row>
    <row r="257" spans="20:52">
      <c r="T257" s="31" t="str">
        <f t="shared" si="291"/>
        <v>EPSS44</v>
      </c>
      <c r="U257" s="31" t="str">
        <f t="shared" si="292"/>
        <v>CCF023</v>
      </c>
      <c r="V257" s="844" t="str">
        <f t="shared" si="293"/>
        <v>CCF102</v>
      </c>
      <c r="AV257" s="31" t="str">
        <f t="shared" si="294"/>
        <v>647EPSS37</v>
      </c>
      <c r="AW257" s="799" t="s">
        <v>688</v>
      </c>
      <c r="AX257" s="799">
        <v>647</v>
      </c>
      <c r="AY257" s="799" t="s">
        <v>537</v>
      </c>
      <c r="AZ257" s="800">
        <v>359</v>
      </c>
    </row>
    <row r="258" spans="20:52">
      <c r="T258" s="31" t="str">
        <f t="shared" si="291"/>
        <v>EPSS44</v>
      </c>
      <c r="U258" s="31" t="str">
        <f t="shared" si="292"/>
        <v>CCF023</v>
      </c>
      <c r="V258" s="844" t="str">
        <f t="shared" si="293"/>
        <v>CCF102</v>
      </c>
      <c r="AV258" s="31" t="str">
        <f t="shared" si="294"/>
        <v>647EPSS40</v>
      </c>
      <c r="AW258" s="799" t="s">
        <v>688</v>
      </c>
      <c r="AX258" s="799">
        <v>647</v>
      </c>
      <c r="AY258" s="799" t="s">
        <v>531</v>
      </c>
      <c r="AZ258" s="800">
        <v>4088</v>
      </c>
    </row>
    <row r="259" spans="20:52">
      <c r="T259" s="31" t="str">
        <f t="shared" si="291"/>
        <v>EPSS44</v>
      </c>
      <c r="U259" s="31" t="str">
        <f t="shared" si="292"/>
        <v>CCF023</v>
      </c>
      <c r="V259" s="844" t="str">
        <f t="shared" si="293"/>
        <v>CCF102</v>
      </c>
      <c r="AV259" s="31" t="str">
        <f t="shared" si="294"/>
        <v>647EPSS41</v>
      </c>
      <c r="AW259" s="799" t="s">
        <v>688</v>
      </c>
      <c r="AX259" s="799">
        <v>647</v>
      </c>
      <c r="AY259" s="799" t="s">
        <v>623</v>
      </c>
      <c r="AZ259" s="800">
        <v>2</v>
      </c>
    </row>
    <row r="260" spans="20:52">
      <c r="T260" s="31" t="str">
        <f t="shared" si="291"/>
        <v>EPSS44</v>
      </c>
      <c r="U260" s="31" t="str">
        <f t="shared" si="292"/>
        <v>CCF023</v>
      </c>
      <c r="V260" s="844" t="str">
        <f t="shared" si="293"/>
        <v>CCF102</v>
      </c>
      <c r="AV260" s="31" t="str">
        <f t="shared" si="294"/>
        <v>658EPSS37</v>
      </c>
      <c r="AW260" s="799" t="s">
        <v>688</v>
      </c>
      <c r="AX260" s="799">
        <v>658</v>
      </c>
      <c r="AY260" s="799" t="s">
        <v>537</v>
      </c>
      <c r="AZ260" s="800">
        <v>215</v>
      </c>
    </row>
    <row r="261" spans="20:52">
      <c r="T261" s="31" t="str">
        <f t="shared" si="291"/>
        <v>EPSS44</v>
      </c>
      <c r="U261" s="31" t="str">
        <f t="shared" si="292"/>
        <v>CCF023</v>
      </c>
      <c r="V261" s="844" t="str">
        <f t="shared" si="293"/>
        <v>CCF102</v>
      </c>
      <c r="AV261" s="31" t="str">
        <f t="shared" si="294"/>
        <v>658EPSS40</v>
      </c>
      <c r="AW261" s="799" t="s">
        <v>688</v>
      </c>
      <c r="AX261" s="799">
        <v>658</v>
      </c>
      <c r="AY261" s="799" t="s">
        <v>531</v>
      </c>
      <c r="AZ261" s="800">
        <v>1665</v>
      </c>
    </row>
    <row r="262" spans="20:52">
      <c r="T262" s="31" t="str">
        <f t="shared" si="291"/>
        <v>EPSS44</v>
      </c>
      <c r="U262" s="31" t="str">
        <f t="shared" si="292"/>
        <v>CCF023</v>
      </c>
      <c r="V262" s="844" t="str">
        <f t="shared" si="293"/>
        <v>CCF102</v>
      </c>
      <c r="AV262" s="31" t="str">
        <f t="shared" si="294"/>
        <v>664EPSS02</v>
      </c>
      <c r="AW262" s="799" t="s">
        <v>688</v>
      </c>
      <c r="AX262" s="799">
        <v>664</v>
      </c>
      <c r="AY262" s="799" t="s">
        <v>546</v>
      </c>
      <c r="AZ262" s="800">
        <v>182</v>
      </c>
    </row>
    <row r="263" spans="20:52">
      <c r="T263" s="31" t="str">
        <f t="shared" ref="T263:T326" si="295">CONCATENATE(Y263,$AR$3)</f>
        <v>EPSS44</v>
      </c>
      <c r="U263" s="31" t="str">
        <f t="shared" si="292"/>
        <v>CCF023</v>
      </c>
      <c r="V263" s="844" t="str">
        <f t="shared" si="293"/>
        <v>CCF102</v>
      </c>
      <c r="AV263" s="31" t="str">
        <f t="shared" si="294"/>
        <v>664EPSS16</v>
      </c>
      <c r="AW263" s="799" t="s">
        <v>688</v>
      </c>
      <c r="AX263" s="799">
        <v>664</v>
      </c>
      <c r="AY263" s="799" t="s">
        <v>543</v>
      </c>
      <c r="AZ263" s="800">
        <v>695</v>
      </c>
    </row>
    <row r="264" spans="20:52">
      <c r="T264" s="31" t="str">
        <f t="shared" si="295"/>
        <v>EPSS44</v>
      </c>
      <c r="U264" s="31" t="str">
        <f t="shared" ref="U264:U327" si="296">CONCATENATE(Y264,$AS$3)</f>
        <v>CCF023</v>
      </c>
      <c r="V264" s="844" t="str">
        <f t="shared" ref="V264:V327" si="297">CONCATENATE(Y264,$AT$3)</f>
        <v>CCF102</v>
      </c>
      <c r="AV264" s="31" t="str">
        <f t="shared" ref="AV264:AV327" si="298">CONCATENATE(AX264,AY264)</f>
        <v>664EPSS37</v>
      </c>
      <c r="AW264" s="799" t="s">
        <v>688</v>
      </c>
      <c r="AX264" s="799">
        <v>664</v>
      </c>
      <c r="AY264" s="799" t="s">
        <v>537</v>
      </c>
      <c r="AZ264" s="800">
        <v>391</v>
      </c>
    </row>
    <row r="265" spans="20:52">
      <c r="T265" s="31" t="str">
        <f t="shared" si="295"/>
        <v>EPSS44</v>
      </c>
      <c r="U265" s="31" t="str">
        <f t="shared" si="296"/>
        <v>CCF023</v>
      </c>
      <c r="V265" s="844" t="str">
        <f t="shared" si="297"/>
        <v>CCF102</v>
      </c>
      <c r="AV265" s="31" t="str">
        <f t="shared" si="298"/>
        <v>664EPSS40</v>
      </c>
      <c r="AW265" s="799" t="s">
        <v>688</v>
      </c>
      <c r="AX265" s="799">
        <v>664</v>
      </c>
      <c r="AY265" s="799" t="s">
        <v>531</v>
      </c>
      <c r="AZ265" s="800">
        <v>8153</v>
      </c>
    </row>
    <row r="266" spans="20:52">
      <c r="T266" s="31" t="str">
        <f t="shared" si="295"/>
        <v>EPSS44</v>
      </c>
      <c r="U266" s="31" t="str">
        <f t="shared" si="296"/>
        <v>CCF023</v>
      </c>
      <c r="V266" s="844" t="str">
        <f t="shared" si="297"/>
        <v>CCF102</v>
      </c>
      <c r="AV266" s="31" t="str">
        <f t="shared" si="298"/>
        <v>686EPSS02</v>
      </c>
      <c r="AW266" s="799" t="s">
        <v>688</v>
      </c>
      <c r="AX266" s="799">
        <v>686</v>
      </c>
      <c r="AY266" s="799" t="s">
        <v>546</v>
      </c>
      <c r="AZ266" s="800">
        <v>245</v>
      </c>
    </row>
    <row r="267" spans="20:52">
      <c r="T267" s="31" t="str">
        <f t="shared" si="295"/>
        <v>EPSS44</v>
      </c>
      <c r="U267" s="31" t="str">
        <f t="shared" si="296"/>
        <v>CCF023</v>
      </c>
      <c r="V267" s="844" t="str">
        <f t="shared" si="297"/>
        <v>CCF102</v>
      </c>
      <c r="AV267" s="31" t="str">
        <f t="shared" si="298"/>
        <v>686EPSS10</v>
      </c>
      <c r="AW267" s="799" t="s">
        <v>688</v>
      </c>
      <c r="AX267" s="799">
        <v>686</v>
      </c>
      <c r="AY267" s="799" t="s">
        <v>540</v>
      </c>
      <c r="AZ267" s="800">
        <v>661</v>
      </c>
    </row>
    <row r="268" spans="20:52">
      <c r="T268" s="31" t="str">
        <f t="shared" si="295"/>
        <v>EPSS44</v>
      </c>
      <c r="U268" s="31" t="str">
        <f t="shared" si="296"/>
        <v>CCF023</v>
      </c>
      <c r="V268" s="844" t="str">
        <f t="shared" si="297"/>
        <v>CCF102</v>
      </c>
      <c r="AV268" s="31" t="str">
        <f t="shared" si="298"/>
        <v>686EPSS16</v>
      </c>
      <c r="AW268" s="799" t="s">
        <v>688</v>
      </c>
      <c r="AX268" s="799">
        <v>686</v>
      </c>
      <c r="AY268" s="799" t="s">
        <v>543</v>
      </c>
      <c r="AZ268" s="800">
        <v>971</v>
      </c>
    </row>
    <row r="269" spans="20:52">
      <c r="T269" s="31" t="str">
        <f t="shared" si="295"/>
        <v>EPSS44</v>
      </c>
      <c r="U269" s="31" t="str">
        <f t="shared" si="296"/>
        <v>CCF023</v>
      </c>
      <c r="V269" s="844" t="str">
        <f t="shared" si="297"/>
        <v>CCF102</v>
      </c>
      <c r="AV269" s="31" t="str">
        <f t="shared" si="298"/>
        <v>686EPSS37</v>
      </c>
      <c r="AW269" s="799" t="s">
        <v>688</v>
      </c>
      <c r="AX269" s="799">
        <v>686</v>
      </c>
      <c r="AY269" s="799" t="s">
        <v>537</v>
      </c>
      <c r="AZ269" s="800">
        <v>234</v>
      </c>
    </row>
    <row r="270" spans="20:52">
      <c r="T270" s="31" t="str">
        <f t="shared" si="295"/>
        <v>EPSS44</v>
      </c>
      <c r="U270" s="31" t="str">
        <f t="shared" si="296"/>
        <v>CCF023</v>
      </c>
      <c r="V270" s="844" t="str">
        <f t="shared" si="297"/>
        <v>CCF102</v>
      </c>
      <c r="AV270" s="31" t="str">
        <f t="shared" si="298"/>
        <v>686EPSS40</v>
      </c>
      <c r="AW270" s="799" t="s">
        <v>688</v>
      </c>
      <c r="AX270" s="799">
        <v>686</v>
      </c>
      <c r="AY270" s="799" t="s">
        <v>531</v>
      </c>
      <c r="AZ270" s="800">
        <v>13978</v>
      </c>
    </row>
    <row r="271" spans="20:52">
      <c r="T271" s="31" t="str">
        <f t="shared" si="295"/>
        <v>EPSS44</v>
      </c>
      <c r="U271" s="31" t="str">
        <f t="shared" si="296"/>
        <v>CCF023</v>
      </c>
      <c r="V271" s="844" t="str">
        <f t="shared" si="297"/>
        <v>CCF102</v>
      </c>
      <c r="AV271" s="31" t="str">
        <f t="shared" si="298"/>
        <v>819EPSS37</v>
      </c>
      <c r="AW271" s="799" t="s">
        <v>688</v>
      </c>
      <c r="AX271" s="799">
        <v>819</v>
      </c>
      <c r="AY271" s="799" t="s">
        <v>537</v>
      </c>
      <c r="AZ271" s="800">
        <v>318</v>
      </c>
    </row>
    <row r="272" spans="20:52">
      <c r="T272" s="31" t="str">
        <f t="shared" si="295"/>
        <v>EPSS44</v>
      </c>
      <c r="U272" s="31" t="str">
        <f t="shared" si="296"/>
        <v>CCF023</v>
      </c>
      <c r="V272" s="844" t="str">
        <f t="shared" si="297"/>
        <v>CCF102</v>
      </c>
      <c r="AV272" s="31" t="str">
        <f t="shared" si="298"/>
        <v>819EPSS40</v>
      </c>
      <c r="AW272" s="799" t="s">
        <v>688</v>
      </c>
      <c r="AX272" s="799">
        <v>819</v>
      </c>
      <c r="AY272" s="799" t="s">
        <v>531</v>
      </c>
      <c r="AZ272" s="800">
        <v>3595</v>
      </c>
    </row>
    <row r="273" spans="20:52">
      <c r="T273" s="31" t="str">
        <f t="shared" si="295"/>
        <v>EPSS44</v>
      </c>
      <c r="U273" s="31" t="str">
        <f t="shared" si="296"/>
        <v>CCF023</v>
      </c>
      <c r="V273" s="844" t="str">
        <f t="shared" si="297"/>
        <v>CCF102</v>
      </c>
      <c r="AV273" s="31" t="str">
        <f t="shared" si="298"/>
        <v>819EPSS41</v>
      </c>
      <c r="AW273" s="799" t="s">
        <v>688</v>
      </c>
      <c r="AX273" s="799">
        <v>819</v>
      </c>
      <c r="AY273" s="799" t="s">
        <v>623</v>
      </c>
      <c r="AZ273" s="800">
        <v>3</v>
      </c>
    </row>
    <row r="274" spans="20:52">
      <c r="T274" s="31" t="str">
        <f t="shared" si="295"/>
        <v>EPSS44</v>
      </c>
      <c r="U274" s="31" t="str">
        <f t="shared" si="296"/>
        <v>CCF023</v>
      </c>
      <c r="V274" s="844" t="str">
        <f t="shared" si="297"/>
        <v>CCF102</v>
      </c>
      <c r="AV274" s="31" t="str">
        <f t="shared" si="298"/>
        <v>854EPSS37</v>
      </c>
      <c r="AW274" s="799" t="s">
        <v>688</v>
      </c>
      <c r="AX274" s="799">
        <v>854</v>
      </c>
      <c r="AY274" s="799" t="s">
        <v>537</v>
      </c>
      <c r="AZ274" s="800">
        <v>123</v>
      </c>
    </row>
    <row r="275" spans="20:52">
      <c r="T275" s="31" t="str">
        <f t="shared" si="295"/>
        <v>EPSS44</v>
      </c>
      <c r="U275" s="31" t="str">
        <f t="shared" si="296"/>
        <v>CCF023</v>
      </c>
      <c r="V275" s="844" t="str">
        <f t="shared" si="297"/>
        <v>CCF102</v>
      </c>
      <c r="AV275" s="31" t="str">
        <f t="shared" si="298"/>
        <v>854EPSS41</v>
      </c>
      <c r="AW275" s="799" t="s">
        <v>688</v>
      </c>
      <c r="AX275" s="799">
        <v>854</v>
      </c>
      <c r="AY275" s="799" t="s">
        <v>623</v>
      </c>
      <c r="AZ275" s="800">
        <v>1</v>
      </c>
    </row>
    <row r="276" spans="20:52">
      <c r="T276" s="31" t="str">
        <f t="shared" si="295"/>
        <v>EPSS44</v>
      </c>
      <c r="U276" s="31" t="str">
        <f t="shared" si="296"/>
        <v>CCF023</v>
      </c>
      <c r="V276" s="844" t="str">
        <f t="shared" si="297"/>
        <v>CCF102</v>
      </c>
      <c r="AV276" s="31" t="str">
        <f t="shared" si="298"/>
        <v>854ESS024</v>
      </c>
      <c r="AW276" s="799" t="s">
        <v>688</v>
      </c>
      <c r="AX276" s="799">
        <v>854</v>
      </c>
      <c r="AY276" s="799" t="s">
        <v>534</v>
      </c>
      <c r="AZ276" s="800">
        <v>12796</v>
      </c>
    </row>
    <row r="277" spans="20:52">
      <c r="T277" s="31" t="str">
        <f t="shared" si="295"/>
        <v>EPSS44</v>
      </c>
      <c r="U277" s="31" t="str">
        <f t="shared" si="296"/>
        <v>CCF023</v>
      </c>
      <c r="V277" s="844" t="str">
        <f t="shared" si="297"/>
        <v>CCF102</v>
      </c>
      <c r="AV277" s="31" t="str">
        <f t="shared" si="298"/>
        <v>887EPSS02</v>
      </c>
      <c r="AW277" s="799" t="s">
        <v>688</v>
      </c>
      <c r="AX277" s="799">
        <v>887</v>
      </c>
      <c r="AY277" s="799" t="s">
        <v>546</v>
      </c>
      <c r="AZ277" s="800">
        <v>213</v>
      </c>
    </row>
    <row r="278" spans="20:52">
      <c r="T278" s="31" t="str">
        <f t="shared" si="295"/>
        <v>EPSS44</v>
      </c>
      <c r="U278" s="31" t="str">
        <f t="shared" si="296"/>
        <v>CCF023</v>
      </c>
      <c r="V278" s="844" t="str">
        <f t="shared" si="297"/>
        <v>CCF102</v>
      </c>
      <c r="AV278" s="31" t="str">
        <f t="shared" si="298"/>
        <v>887EPSS10</v>
      </c>
      <c r="AW278" s="799" t="s">
        <v>688</v>
      </c>
      <c r="AX278" s="799">
        <v>887</v>
      </c>
      <c r="AY278" s="799" t="s">
        <v>540</v>
      </c>
      <c r="AZ278" s="800">
        <v>616</v>
      </c>
    </row>
    <row r="279" spans="20:52">
      <c r="T279" s="31" t="str">
        <f t="shared" si="295"/>
        <v>EPSS44</v>
      </c>
      <c r="U279" s="31" t="str">
        <f t="shared" si="296"/>
        <v>CCF023</v>
      </c>
      <c r="V279" s="844" t="str">
        <f t="shared" si="297"/>
        <v>CCF102</v>
      </c>
      <c r="AV279" s="31" t="str">
        <f t="shared" si="298"/>
        <v>887EPSS16</v>
      </c>
      <c r="AW279" s="799" t="s">
        <v>688</v>
      </c>
      <c r="AX279" s="799">
        <v>887</v>
      </c>
      <c r="AY279" s="799" t="s">
        <v>543</v>
      </c>
      <c r="AZ279" s="800">
        <v>1057</v>
      </c>
    </row>
    <row r="280" spans="20:52">
      <c r="T280" s="31" t="str">
        <f t="shared" si="295"/>
        <v>EPSS44</v>
      </c>
      <c r="U280" s="31" t="str">
        <f t="shared" si="296"/>
        <v>CCF023</v>
      </c>
      <c r="V280" s="844" t="str">
        <f t="shared" si="297"/>
        <v>CCF102</v>
      </c>
      <c r="AV280" s="31" t="str">
        <f t="shared" si="298"/>
        <v>887EPSS37</v>
      </c>
      <c r="AW280" s="799" t="s">
        <v>688</v>
      </c>
      <c r="AX280" s="799">
        <v>887</v>
      </c>
      <c r="AY280" s="799" t="s">
        <v>537</v>
      </c>
      <c r="AZ280" s="800">
        <v>567</v>
      </c>
    </row>
    <row r="281" spans="20:52">
      <c r="T281" s="31" t="str">
        <f t="shared" si="295"/>
        <v>EPSS44</v>
      </c>
      <c r="U281" s="31" t="str">
        <f t="shared" si="296"/>
        <v>CCF023</v>
      </c>
      <c r="V281" s="844" t="str">
        <f t="shared" si="297"/>
        <v>CCF102</v>
      </c>
      <c r="AV281" s="31" t="str">
        <f t="shared" si="298"/>
        <v>887EPSS40</v>
      </c>
      <c r="AW281" s="799" t="s">
        <v>688</v>
      </c>
      <c r="AX281" s="799">
        <v>887</v>
      </c>
      <c r="AY281" s="799" t="s">
        <v>531</v>
      </c>
      <c r="AZ281" s="800">
        <v>17121</v>
      </c>
    </row>
    <row r="282" spans="20:52">
      <c r="T282" s="31" t="str">
        <f t="shared" si="295"/>
        <v>EPSS44</v>
      </c>
      <c r="U282" s="31" t="str">
        <f t="shared" si="296"/>
        <v>CCF023</v>
      </c>
      <c r="V282" s="844" t="str">
        <f t="shared" si="297"/>
        <v>CCF102</v>
      </c>
      <c r="AV282" s="31" t="str">
        <f t="shared" si="298"/>
        <v>887ESS024</v>
      </c>
      <c r="AW282" s="799" t="s">
        <v>688</v>
      </c>
      <c r="AX282" s="799">
        <v>887</v>
      </c>
      <c r="AY282" s="799" t="s">
        <v>534</v>
      </c>
      <c r="AZ282" s="800">
        <v>7425</v>
      </c>
    </row>
    <row r="283" spans="20:52">
      <c r="T283" s="31" t="str">
        <f t="shared" si="295"/>
        <v>EPSS44</v>
      </c>
      <c r="U283" s="31" t="str">
        <f t="shared" si="296"/>
        <v>CCF023</v>
      </c>
      <c r="V283" s="844" t="str">
        <f t="shared" si="297"/>
        <v>CCF102</v>
      </c>
      <c r="AV283" s="31" t="str">
        <f t="shared" si="298"/>
        <v>2EPSS37</v>
      </c>
      <c r="AW283" s="799" t="s">
        <v>689</v>
      </c>
      <c r="AX283" s="799">
        <v>2</v>
      </c>
      <c r="AY283" s="799" t="s">
        <v>537</v>
      </c>
      <c r="AZ283" s="800">
        <v>276</v>
      </c>
    </row>
    <row r="284" spans="20:52">
      <c r="T284" s="31" t="str">
        <f t="shared" si="295"/>
        <v>EPSS44</v>
      </c>
      <c r="U284" s="31" t="str">
        <f t="shared" si="296"/>
        <v>CCF023</v>
      </c>
      <c r="V284" s="844" t="str">
        <f t="shared" si="297"/>
        <v>CCF102</v>
      </c>
      <c r="AV284" s="31" t="str">
        <f t="shared" si="298"/>
        <v>2EPSS40</v>
      </c>
      <c r="AW284" s="799" t="s">
        <v>689</v>
      </c>
      <c r="AX284" s="799">
        <v>2</v>
      </c>
      <c r="AY284" s="799" t="s">
        <v>531</v>
      </c>
      <c r="AZ284" s="800">
        <v>8785</v>
      </c>
    </row>
    <row r="285" spans="20:52">
      <c r="T285" s="31" t="str">
        <f t="shared" si="295"/>
        <v>EPSS44</v>
      </c>
      <c r="U285" s="31" t="str">
        <f t="shared" si="296"/>
        <v>CCF023</v>
      </c>
      <c r="V285" s="844" t="str">
        <f t="shared" si="297"/>
        <v>CCF102</v>
      </c>
      <c r="AV285" s="31" t="str">
        <f t="shared" si="298"/>
        <v>2EPSS41</v>
      </c>
      <c r="AW285" s="799" t="s">
        <v>689</v>
      </c>
      <c r="AX285" s="799">
        <v>2</v>
      </c>
      <c r="AY285" s="799" t="s">
        <v>623</v>
      </c>
      <c r="AZ285" s="800">
        <v>1</v>
      </c>
    </row>
    <row r="286" spans="20:52">
      <c r="T286" s="31" t="str">
        <f t="shared" si="295"/>
        <v>EPSS44</v>
      </c>
      <c r="U286" s="31" t="str">
        <f t="shared" si="296"/>
        <v>CCF023</v>
      </c>
      <c r="V286" s="844" t="str">
        <f t="shared" si="297"/>
        <v>CCF102</v>
      </c>
      <c r="AV286" s="31" t="str">
        <f t="shared" si="298"/>
        <v>2ESS024</v>
      </c>
      <c r="AW286" s="799" t="s">
        <v>689</v>
      </c>
      <c r="AX286" s="799">
        <v>2</v>
      </c>
      <c r="AY286" s="799" t="s">
        <v>534</v>
      </c>
      <c r="AZ286" s="800">
        <v>3383</v>
      </c>
    </row>
    <row r="287" spans="20:52">
      <c r="T287" s="31" t="str">
        <f t="shared" si="295"/>
        <v>EPSS44</v>
      </c>
      <c r="U287" s="31" t="str">
        <f t="shared" si="296"/>
        <v>CCF023</v>
      </c>
      <c r="V287" s="844" t="str">
        <f t="shared" si="297"/>
        <v>CCF102</v>
      </c>
      <c r="AV287" s="31" t="str">
        <f t="shared" si="298"/>
        <v>21EPSS37</v>
      </c>
      <c r="AW287" s="799" t="s">
        <v>689</v>
      </c>
      <c r="AX287" s="799">
        <v>21</v>
      </c>
      <c r="AY287" s="799" t="s">
        <v>537</v>
      </c>
      <c r="AZ287" s="800">
        <v>160</v>
      </c>
    </row>
    <row r="288" spans="20:52">
      <c r="T288" s="31" t="str">
        <f t="shared" si="295"/>
        <v>EPSS44</v>
      </c>
      <c r="U288" s="31" t="str">
        <f t="shared" si="296"/>
        <v>CCF023</v>
      </c>
      <c r="V288" s="844" t="str">
        <f t="shared" si="297"/>
        <v>CCF102</v>
      </c>
      <c r="AV288" s="31" t="str">
        <f t="shared" si="298"/>
        <v>21EPSS40</v>
      </c>
      <c r="AW288" s="799" t="s">
        <v>689</v>
      </c>
      <c r="AX288" s="799">
        <v>21</v>
      </c>
      <c r="AY288" s="799" t="s">
        <v>531</v>
      </c>
      <c r="AZ288" s="800">
        <v>2789</v>
      </c>
    </row>
    <row r="289" spans="20:52">
      <c r="T289" s="31" t="str">
        <f t="shared" si="295"/>
        <v>EPSS44</v>
      </c>
      <c r="U289" s="31" t="str">
        <f t="shared" si="296"/>
        <v>CCF023</v>
      </c>
      <c r="V289" s="844" t="str">
        <f t="shared" si="297"/>
        <v>CCF102</v>
      </c>
      <c r="AV289" s="31" t="str">
        <f t="shared" si="298"/>
        <v>55EPSS37</v>
      </c>
      <c r="AW289" s="799" t="s">
        <v>689</v>
      </c>
      <c r="AX289" s="799">
        <v>55</v>
      </c>
      <c r="AY289" s="799" t="s">
        <v>537</v>
      </c>
      <c r="AZ289" s="800">
        <v>67</v>
      </c>
    </row>
    <row r="290" spans="20:52">
      <c r="T290" s="31" t="str">
        <f t="shared" si="295"/>
        <v>EPSS44</v>
      </c>
      <c r="U290" s="31" t="str">
        <f t="shared" si="296"/>
        <v>CCF023</v>
      </c>
      <c r="V290" s="844" t="str">
        <f t="shared" si="297"/>
        <v>CCF102</v>
      </c>
      <c r="AV290" s="31" t="str">
        <f t="shared" si="298"/>
        <v>55EPSS40</v>
      </c>
      <c r="AW290" s="799" t="s">
        <v>689</v>
      </c>
      <c r="AX290" s="799">
        <v>55</v>
      </c>
      <c r="AY290" s="799" t="s">
        <v>531</v>
      </c>
      <c r="AZ290" s="800">
        <v>6408</v>
      </c>
    </row>
    <row r="291" spans="20:52">
      <c r="T291" s="31" t="str">
        <f t="shared" si="295"/>
        <v>EPSS44</v>
      </c>
      <c r="U291" s="31" t="str">
        <f t="shared" si="296"/>
        <v>CCF023</v>
      </c>
      <c r="V291" s="844" t="str">
        <f t="shared" si="297"/>
        <v>CCF102</v>
      </c>
      <c r="AV291" s="31" t="str">
        <f t="shared" si="298"/>
        <v>148EPSS10</v>
      </c>
      <c r="AW291" s="799" t="s">
        <v>689</v>
      </c>
      <c r="AX291" s="799">
        <v>148</v>
      </c>
      <c r="AY291" s="799" t="s">
        <v>540</v>
      </c>
      <c r="AZ291" s="800">
        <v>539</v>
      </c>
    </row>
    <row r="292" spans="20:52">
      <c r="T292" s="31" t="str">
        <f t="shared" si="295"/>
        <v>EPSS44</v>
      </c>
      <c r="U292" s="31" t="str">
        <f t="shared" si="296"/>
        <v>CCF023</v>
      </c>
      <c r="V292" s="844" t="str">
        <f t="shared" si="297"/>
        <v>CCF102</v>
      </c>
      <c r="AV292" s="31" t="str">
        <f t="shared" si="298"/>
        <v>148EPSS16</v>
      </c>
      <c r="AW292" s="799" t="s">
        <v>689</v>
      </c>
      <c r="AX292" s="799">
        <v>148</v>
      </c>
      <c r="AY292" s="799" t="s">
        <v>543</v>
      </c>
      <c r="AZ292" s="800">
        <v>1186</v>
      </c>
    </row>
    <row r="293" spans="20:52">
      <c r="T293" s="31" t="str">
        <f t="shared" si="295"/>
        <v>EPSS44</v>
      </c>
      <c r="U293" s="31" t="str">
        <f t="shared" si="296"/>
        <v>CCF023</v>
      </c>
      <c r="V293" s="844" t="str">
        <f t="shared" si="297"/>
        <v>CCF102</v>
      </c>
      <c r="AV293" s="31" t="str">
        <f t="shared" si="298"/>
        <v>148EPSS37</v>
      </c>
      <c r="AW293" s="799" t="s">
        <v>689</v>
      </c>
      <c r="AX293" s="799">
        <v>148</v>
      </c>
      <c r="AY293" s="799" t="s">
        <v>537</v>
      </c>
      <c r="AZ293" s="800">
        <v>1085</v>
      </c>
    </row>
    <row r="294" spans="20:52">
      <c r="T294" s="31" t="str">
        <f t="shared" si="295"/>
        <v>EPSS44</v>
      </c>
      <c r="U294" s="31" t="str">
        <f t="shared" si="296"/>
        <v>CCF023</v>
      </c>
      <c r="V294" s="844" t="str">
        <f t="shared" si="297"/>
        <v>CCF102</v>
      </c>
      <c r="AV294" s="31" t="str">
        <f t="shared" si="298"/>
        <v>148EPSS40</v>
      </c>
      <c r="AW294" s="799" t="s">
        <v>689</v>
      </c>
      <c r="AX294" s="799">
        <v>148</v>
      </c>
      <c r="AY294" s="799" t="s">
        <v>531</v>
      </c>
      <c r="AZ294" s="800">
        <v>10879</v>
      </c>
    </row>
    <row r="295" spans="20:52">
      <c r="T295" s="31" t="str">
        <f t="shared" si="295"/>
        <v>EPSS44</v>
      </c>
      <c r="U295" s="31" t="str">
        <f t="shared" si="296"/>
        <v>CCF023</v>
      </c>
      <c r="V295" s="844" t="str">
        <f t="shared" si="297"/>
        <v>CCF102</v>
      </c>
      <c r="AV295" s="31" t="str">
        <f t="shared" si="298"/>
        <v>148ESS091</v>
      </c>
      <c r="AW295" s="799" t="s">
        <v>689</v>
      </c>
      <c r="AX295" s="799">
        <v>148</v>
      </c>
      <c r="AY295" s="799" t="s">
        <v>549</v>
      </c>
      <c r="AZ295" s="800">
        <v>2145</v>
      </c>
    </row>
    <row r="296" spans="20:52">
      <c r="T296" s="31" t="str">
        <f t="shared" si="295"/>
        <v>EPSS44</v>
      </c>
      <c r="U296" s="31" t="str">
        <f t="shared" si="296"/>
        <v>CCF023</v>
      </c>
      <c r="V296" s="844" t="str">
        <f t="shared" si="297"/>
        <v>CCF102</v>
      </c>
      <c r="AV296" s="31" t="str">
        <f t="shared" si="298"/>
        <v>197EPSS16</v>
      </c>
      <c r="AW296" s="799" t="s">
        <v>689</v>
      </c>
      <c r="AX296" s="799">
        <v>197</v>
      </c>
      <c r="AY296" s="799" t="s">
        <v>543</v>
      </c>
      <c r="AZ296" s="800">
        <v>1</v>
      </c>
    </row>
    <row r="297" spans="20:52">
      <c r="T297" s="31" t="str">
        <f t="shared" si="295"/>
        <v>EPSS44</v>
      </c>
      <c r="U297" s="31" t="str">
        <f t="shared" si="296"/>
        <v>CCF023</v>
      </c>
      <c r="V297" s="844" t="str">
        <f t="shared" si="297"/>
        <v>CCF102</v>
      </c>
      <c r="AV297" s="31" t="str">
        <f t="shared" si="298"/>
        <v>197EPSS37</v>
      </c>
      <c r="AW297" s="799" t="s">
        <v>689</v>
      </c>
      <c r="AX297" s="799">
        <v>197</v>
      </c>
      <c r="AY297" s="799" t="s">
        <v>537</v>
      </c>
      <c r="AZ297" s="800">
        <v>695</v>
      </c>
    </row>
    <row r="298" spans="20:52">
      <c r="T298" s="31" t="str">
        <f t="shared" si="295"/>
        <v>EPSS44</v>
      </c>
      <c r="U298" s="31" t="str">
        <f t="shared" si="296"/>
        <v>CCF023</v>
      </c>
      <c r="V298" s="844" t="str">
        <f t="shared" si="297"/>
        <v>CCF102</v>
      </c>
      <c r="AV298" s="31" t="str">
        <f t="shared" si="298"/>
        <v>197EPSS40</v>
      </c>
      <c r="AW298" s="799" t="s">
        <v>689</v>
      </c>
      <c r="AX298" s="799">
        <v>197</v>
      </c>
      <c r="AY298" s="799" t="s">
        <v>531</v>
      </c>
      <c r="AZ298" s="800">
        <v>8485</v>
      </c>
    </row>
    <row r="299" spans="20:52">
      <c r="T299" s="31" t="str">
        <f t="shared" si="295"/>
        <v>EPSS44</v>
      </c>
      <c r="U299" s="31" t="str">
        <f t="shared" si="296"/>
        <v>CCF023</v>
      </c>
      <c r="V299" s="844" t="str">
        <f t="shared" si="297"/>
        <v>CCF102</v>
      </c>
      <c r="AV299" s="31" t="str">
        <f t="shared" si="298"/>
        <v>197ESS091</v>
      </c>
      <c r="AW299" s="799" t="s">
        <v>689</v>
      </c>
      <c r="AX299" s="799">
        <v>197</v>
      </c>
      <c r="AY299" s="799" t="s">
        <v>549</v>
      </c>
      <c r="AZ299" s="800">
        <v>1917</v>
      </c>
    </row>
    <row r="300" spans="20:52">
      <c r="T300" s="31" t="str">
        <f t="shared" si="295"/>
        <v>EPSS44</v>
      </c>
      <c r="U300" s="31" t="str">
        <f t="shared" si="296"/>
        <v>CCF023</v>
      </c>
      <c r="V300" s="844" t="str">
        <f t="shared" si="297"/>
        <v>CCF102</v>
      </c>
      <c r="AV300" s="31" t="str">
        <f t="shared" si="298"/>
        <v>206EPSS37</v>
      </c>
      <c r="AW300" s="799" t="s">
        <v>689</v>
      </c>
      <c r="AX300" s="799">
        <v>206</v>
      </c>
      <c r="AY300" s="799" t="s">
        <v>537</v>
      </c>
      <c r="AZ300" s="800">
        <v>121</v>
      </c>
    </row>
    <row r="301" spans="20:52">
      <c r="T301" s="31" t="str">
        <f t="shared" si="295"/>
        <v>EPSS44</v>
      </c>
      <c r="U301" s="31" t="str">
        <f t="shared" si="296"/>
        <v>CCF023</v>
      </c>
      <c r="V301" s="844" t="str">
        <f t="shared" si="297"/>
        <v>CCF102</v>
      </c>
      <c r="AV301" s="31" t="str">
        <f t="shared" si="298"/>
        <v>206EPSS40</v>
      </c>
      <c r="AW301" s="799" t="s">
        <v>689</v>
      </c>
      <c r="AX301" s="799">
        <v>206</v>
      </c>
      <c r="AY301" s="799" t="s">
        <v>531</v>
      </c>
      <c r="AZ301" s="800">
        <v>2165</v>
      </c>
    </row>
    <row r="302" spans="20:52">
      <c r="T302" s="31" t="str">
        <f t="shared" si="295"/>
        <v>EPSS44</v>
      </c>
      <c r="U302" s="31" t="str">
        <f t="shared" si="296"/>
        <v>CCF023</v>
      </c>
      <c r="V302" s="844" t="str">
        <f t="shared" si="297"/>
        <v>CCF102</v>
      </c>
      <c r="AV302" s="31" t="str">
        <f t="shared" si="298"/>
        <v>206ESS091</v>
      </c>
      <c r="AW302" s="799" t="s">
        <v>689</v>
      </c>
      <c r="AX302" s="799">
        <v>206</v>
      </c>
      <c r="AY302" s="799" t="s">
        <v>549</v>
      </c>
      <c r="AZ302" s="800">
        <v>519</v>
      </c>
    </row>
    <row r="303" spans="20:52">
      <c r="T303" s="31" t="str">
        <f t="shared" si="295"/>
        <v>EPSS44</v>
      </c>
      <c r="U303" s="31" t="str">
        <f t="shared" si="296"/>
        <v>CCF023</v>
      </c>
      <c r="V303" s="844" t="str">
        <f t="shared" si="297"/>
        <v>CCF102</v>
      </c>
      <c r="AV303" s="31" t="str">
        <f t="shared" si="298"/>
        <v>313EPSS05</v>
      </c>
      <c r="AW303" s="799" t="s">
        <v>689</v>
      </c>
      <c r="AX303" s="799">
        <v>313</v>
      </c>
      <c r="AY303" s="799" t="s">
        <v>555</v>
      </c>
      <c r="AZ303" s="800">
        <v>1</v>
      </c>
    </row>
    <row r="304" spans="20:52">
      <c r="T304" s="31" t="str">
        <f t="shared" si="295"/>
        <v>EPSS44</v>
      </c>
      <c r="U304" s="31" t="str">
        <f t="shared" si="296"/>
        <v>CCF023</v>
      </c>
      <c r="V304" s="844" t="str">
        <f t="shared" si="297"/>
        <v>CCF102</v>
      </c>
      <c r="AV304" s="31" t="str">
        <f t="shared" si="298"/>
        <v>313EPSS37</v>
      </c>
      <c r="AW304" s="799" t="s">
        <v>689</v>
      </c>
      <c r="AX304" s="799">
        <v>313</v>
      </c>
      <c r="AY304" s="799" t="s">
        <v>537</v>
      </c>
      <c r="AZ304" s="800">
        <v>340</v>
      </c>
    </row>
    <row r="305" spans="20:52">
      <c r="T305" s="31" t="str">
        <f t="shared" si="295"/>
        <v>EPSS44</v>
      </c>
      <c r="U305" s="31" t="str">
        <f t="shared" si="296"/>
        <v>CCF023</v>
      </c>
      <c r="V305" s="844" t="str">
        <f t="shared" si="297"/>
        <v>CCF102</v>
      </c>
      <c r="AV305" s="31" t="str">
        <f t="shared" si="298"/>
        <v>313EPSS40</v>
      </c>
      <c r="AW305" s="799" t="s">
        <v>689</v>
      </c>
      <c r="AX305" s="799">
        <v>313</v>
      </c>
      <c r="AY305" s="799" t="s">
        <v>531</v>
      </c>
      <c r="AZ305" s="800">
        <v>4520</v>
      </c>
    </row>
    <row r="306" spans="20:52">
      <c r="T306" s="31" t="str">
        <f t="shared" si="295"/>
        <v>EPSS44</v>
      </c>
      <c r="U306" s="31" t="str">
        <f t="shared" si="296"/>
        <v>CCF023</v>
      </c>
      <c r="V306" s="844" t="str">
        <f t="shared" si="297"/>
        <v>CCF102</v>
      </c>
      <c r="AV306" s="31" t="str">
        <f t="shared" si="298"/>
        <v>313ESS091</v>
      </c>
      <c r="AW306" s="799" t="s">
        <v>689</v>
      </c>
      <c r="AX306" s="799">
        <v>313</v>
      </c>
      <c r="AY306" s="799" t="s">
        <v>549</v>
      </c>
      <c r="AZ306" s="800">
        <v>1956</v>
      </c>
    </row>
    <row r="307" spans="20:52">
      <c r="T307" s="31" t="str">
        <f t="shared" si="295"/>
        <v>EPSS44</v>
      </c>
      <c r="U307" s="31" t="str">
        <f t="shared" si="296"/>
        <v>CCF023</v>
      </c>
      <c r="V307" s="844" t="str">
        <f t="shared" si="297"/>
        <v>CCF102</v>
      </c>
      <c r="AV307" s="31" t="str">
        <f t="shared" si="298"/>
        <v>318EPSS02</v>
      </c>
      <c r="AW307" s="799" t="s">
        <v>689</v>
      </c>
      <c r="AX307" s="799">
        <v>318</v>
      </c>
      <c r="AY307" s="799" t="s">
        <v>546</v>
      </c>
      <c r="AZ307" s="800">
        <v>193</v>
      </c>
    </row>
    <row r="308" spans="20:52">
      <c r="T308" s="31" t="str">
        <f t="shared" si="295"/>
        <v>EPSS44</v>
      </c>
      <c r="U308" s="31" t="str">
        <f t="shared" si="296"/>
        <v>CCF023</v>
      </c>
      <c r="V308" s="844" t="str">
        <f t="shared" si="297"/>
        <v>CCF102</v>
      </c>
      <c r="AV308" s="31" t="str">
        <f t="shared" si="298"/>
        <v>318EPSS10</v>
      </c>
      <c r="AW308" s="799" t="s">
        <v>689</v>
      </c>
      <c r="AX308" s="799">
        <v>318</v>
      </c>
      <c r="AY308" s="799" t="s">
        <v>540</v>
      </c>
      <c r="AZ308" s="800">
        <v>737</v>
      </c>
    </row>
    <row r="309" spans="20:52">
      <c r="T309" s="31" t="str">
        <f t="shared" si="295"/>
        <v>EPSS44</v>
      </c>
      <c r="U309" s="31" t="str">
        <f t="shared" si="296"/>
        <v>CCF023</v>
      </c>
      <c r="V309" s="844" t="str">
        <f t="shared" si="297"/>
        <v>CCF102</v>
      </c>
      <c r="AV309" s="31" t="str">
        <f t="shared" si="298"/>
        <v>318EPSS16</v>
      </c>
      <c r="AW309" s="799" t="s">
        <v>689</v>
      </c>
      <c r="AX309" s="799">
        <v>318</v>
      </c>
      <c r="AY309" s="799" t="s">
        <v>543</v>
      </c>
      <c r="AZ309" s="800">
        <v>793</v>
      </c>
    </row>
    <row r="310" spans="20:52">
      <c r="T310" s="31" t="str">
        <f t="shared" si="295"/>
        <v>EPSS44</v>
      </c>
      <c r="U310" s="31" t="str">
        <f t="shared" si="296"/>
        <v>CCF023</v>
      </c>
      <c r="V310" s="844" t="str">
        <f t="shared" si="297"/>
        <v>CCF102</v>
      </c>
      <c r="AV310" s="31" t="str">
        <f t="shared" si="298"/>
        <v>318EPSS37</v>
      </c>
      <c r="AW310" s="799" t="s">
        <v>689</v>
      </c>
      <c r="AX310" s="799">
        <v>318</v>
      </c>
      <c r="AY310" s="799" t="s">
        <v>537</v>
      </c>
      <c r="AZ310" s="800">
        <v>590</v>
      </c>
    </row>
    <row r="311" spans="20:52">
      <c r="T311" s="31" t="str">
        <f t="shared" si="295"/>
        <v>EPSS44</v>
      </c>
      <c r="U311" s="31" t="str">
        <f t="shared" si="296"/>
        <v>CCF023</v>
      </c>
      <c r="V311" s="844" t="str">
        <f t="shared" si="297"/>
        <v>CCF102</v>
      </c>
      <c r="AV311" s="31" t="str">
        <f t="shared" si="298"/>
        <v>318EPSS40</v>
      </c>
      <c r="AW311" s="799" t="s">
        <v>689</v>
      </c>
      <c r="AX311" s="799">
        <v>318</v>
      </c>
      <c r="AY311" s="799" t="s">
        <v>531</v>
      </c>
      <c r="AZ311" s="800">
        <v>9557</v>
      </c>
    </row>
    <row r="312" spans="20:52">
      <c r="T312" s="31" t="str">
        <f t="shared" si="295"/>
        <v>EPSS44</v>
      </c>
      <c r="U312" s="31" t="str">
        <f t="shared" si="296"/>
        <v>CCF023</v>
      </c>
      <c r="V312" s="844" t="str">
        <f t="shared" si="297"/>
        <v>CCF102</v>
      </c>
      <c r="AV312" s="31" t="str">
        <f t="shared" si="298"/>
        <v>321EPSS37</v>
      </c>
      <c r="AW312" s="799" t="s">
        <v>689</v>
      </c>
      <c r="AX312" s="799">
        <v>321</v>
      </c>
      <c r="AY312" s="799" t="s">
        <v>537</v>
      </c>
      <c r="AZ312" s="800">
        <v>382</v>
      </c>
    </row>
    <row r="313" spans="20:52">
      <c r="T313" s="31" t="str">
        <f t="shared" si="295"/>
        <v>EPSS44</v>
      </c>
      <c r="U313" s="31" t="str">
        <f t="shared" si="296"/>
        <v>CCF023</v>
      </c>
      <c r="V313" s="844" t="str">
        <f t="shared" si="297"/>
        <v>CCF102</v>
      </c>
      <c r="AV313" s="31" t="str">
        <f t="shared" si="298"/>
        <v>321EPSS40</v>
      </c>
      <c r="AW313" s="799" t="s">
        <v>689</v>
      </c>
      <c r="AX313" s="799">
        <v>321</v>
      </c>
      <c r="AY313" s="799" t="s">
        <v>531</v>
      </c>
      <c r="AZ313" s="800">
        <v>2722</v>
      </c>
    </row>
    <row r="314" spans="20:52">
      <c r="T314" s="31" t="str">
        <f t="shared" si="295"/>
        <v>EPSS44</v>
      </c>
      <c r="U314" s="31" t="str">
        <f t="shared" si="296"/>
        <v>CCF023</v>
      </c>
      <c r="V314" s="844" t="str">
        <f t="shared" si="297"/>
        <v>CCF102</v>
      </c>
      <c r="AV314" s="31" t="str">
        <f t="shared" si="298"/>
        <v>376EPSS02</v>
      </c>
      <c r="AW314" s="799" t="s">
        <v>689</v>
      </c>
      <c r="AX314" s="799">
        <v>376</v>
      </c>
      <c r="AY314" s="799" t="s">
        <v>546</v>
      </c>
      <c r="AZ314" s="800">
        <v>135</v>
      </c>
    </row>
    <row r="315" spans="20:52">
      <c r="T315" s="31" t="str">
        <f t="shared" si="295"/>
        <v>EPSS44</v>
      </c>
      <c r="U315" s="31" t="str">
        <f t="shared" si="296"/>
        <v>CCF023</v>
      </c>
      <c r="V315" s="844" t="str">
        <f t="shared" si="297"/>
        <v>CCF102</v>
      </c>
      <c r="AV315" s="31" t="str">
        <f t="shared" si="298"/>
        <v>376EPSS10</v>
      </c>
      <c r="AW315" s="799" t="s">
        <v>689</v>
      </c>
      <c r="AX315" s="799">
        <v>376</v>
      </c>
      <c r="AY315" s="799" t="s">
        <v>540</v>
      </c>
      <c r="AZ315" s="800">
        <v>1254</v>
      </c>
    </row>
    <row r="316" spans="20:52">
      <c r="T316" s="31" t="str">
        <f t="shared" si="295"/>
        <v>EPSS44</v>
      </c>
      <c r="U316" s="31" t="str">
        <f t="shared" si="296"/>
        <v>CCF023</v>
      </c>
      <c r="V316" s="844" t="str">
        <f t="shared" si="297"/>
        <v>CCF102</v>
      </c>
      <c r="AV316" s="31" t="str">
        <f t="shared" si="298"/>
        <v>376EPSS16</v>
      </c>
      <c r="AW316" s="799" t="s">
        <v>689</v>
      </c>
      <c r="AX316" s="799">
        <v>376</v>
      </c>
      <c r="AY316" s="799" t="s">
        <v>543</v>
      </c>
      <c r="AZ316" s="800">
        <v>1119</v>
      </c>
    </row>
    <row r="317" spans="20:52">
      <c r="T317" s="31" t="str">
        <f t="shared" si="295"/>
        <v>EPSS44</v>
      </c>
      <c r="U317" s="31" t="str">
        <f t="shared" si="296"/>
        <v>CCF023</v>
      </c>
      <c r="V317" s="844" t="str">
        <f t="shared" si="297"/>
        <v>CCF102</v>
      </c>
      <c r="AV317" s="31" t="str">
        <f t="shared" si="298"/>
        <v>376EPSS37</v>
      </c>
      <c r="AW317" s="799" t="s">
        <v>689</v>
      </c>
      <c r="AX317" s="799">
        <v>376</v>
      </c>
      <c r="AY317" s="799" t="s">
        <v>537</v>
      </c>
      <c r="AZ317" s="800">
        <v>651</v>
      </c>
    </row>
    <row r="318" spans="20:52">
      <c r="T318" s="31" t="str">
        <f t="shared" si="295"/>
        <v>EPSS44</v>
      </c>
      <c r="U318" s="31" t="str">
        <f t="shared" si="296"/>
        <v>CCF023</v>
      </c>
      <c r="V318" s="844" t="str">
        <f t="shared" si="297"/>
        <v>CCF102</v>
      </c>
      <c r="AV318" s="31" t="str">
        <f t="shared" si="298"/>
        <v>376EPSS40</v>
      </c>
      <c r="AW318" s="799" t="s">
        <v>689</v>
      </c>
      <c r="AX318" s="799">
        <v>376</v>
      </c>
      <c r="AY318" s="799" t="s">
        <v>531</v>
      </c>
      <c r="AZ318" s="800">
        <v>4928</v>
      </c>
    </row>
    <row r="319" spans="20:52">
      <c r="T319" s="31" t="str">
        <f t="shared" si="295"/>
        <v>EPSS44</v>
      </c>
      <c r="U319" s="31" t="str">
        <f t="shared" si="296"/>
        <v>CCF023</v>
      </c>
      <c r="V319" s="844" t="str">
        <f t="shared" si="297"/>
        <v>CCF102</v>
      </c>
      <c r="AV319" s="31" t="str">
        <f t="shared" si="298"/>
        <v>376EPSS41</v>
      </c>
      <c r="AW319" s="799" t="s">
        <v>689</v>
      </c>
      <c r="AX319" s="799">
        <v>376</v>
      </c>
      <c r="AY319" s="799" t="s">
        <v>623</v>
      </c>
      <c r="AZ319" s="800">
        <v>2</v>
      </c>
    </row>
    <row r="320" spans="20:52">
      <c r="T320" s="31" t="str">
        <f t="shared" si="295"/>
        <v>EPSS44</v>
      </c>
      <c r="U320" s="31" t="str">
        <f t="shared" si="296"/>
        <v>CCF023</v>
      </c>
      <c r="V320" s="844" t="str">
        <f t="shared" si="297"/>
        <v>CCF102</v>
      </c>
      <c r="AV320" s="31" t="str">
        <f t="shared" si="298"/>
        <v>376ESS091</v>
      </c>
      <c r="AW320" s="799" t="s">
        <v>689</v>
      </c>
      <c r="AX320" s="799">
        <v>376</v>
      </c>
      <c r="AY320" s="799" t="s">
        <v>549</v>
      </c>
      <c r="AZ320" s="800">
        <v>3828</v>
      </c>
    </row>
    <row r="321" spans="20:52">
      <c r="T321" s="31" t="str">
        <f t="shared" si="295"/>
        <v>EPSS44</v>
      </c>
      <c r="U321" s="31" t="str">
        <f t="shared" si="296"/>
        <v>CCF023</v>
      </c>
      <c r="V321" s="844" t="str">
        <f t="shared" si="297"/>
        <v>CCF102</v>
      </c>
      <c r="AV321" s="31" t="str">
        <f t="shared" si="298"/>
        <v>400EPSS02</v>
      </c>
      <c r="AW321" s="799" t="s">
        <v>689</v>
      </c>
      <c r="AX321" s="799">
        <v>400</v>
      </c>
      <c r="AY321" s="799" t="s">
        <v>546</v>
      </c>
      <c r="AZ321" s="800">
        <v>256</v>
      </c>
    </row>
    <row r="322" spans="20:52">
      <c r="T322" s="31" t="str">
        <f t="shared" si="295"/>
        <v>EPSS44</v>
      </c>
      <c r="U322" s="31" t="str">
        <f t="shared" si="296"/>
        <v>CCF023</v>
      </c>
      <c r="V322" s="844" t="str">
        <f t="shared" si="297"/>
        <v>CCF102</v>
      </c>
      <c r="AV322" s="31" t="str">
        <f t="shared" si="298"/>
        <v>400EPSS10</v>
      </c>
      <c r="AW322" s="799" t="s">
        <v>689</v>
      </c>
      <c r="AX322" s="799">
        <v>400</v>
      </c>
      <c r="AY322" s="799" t="s">
        <v>540</v>
      </c>
      <c r="AZ322" s="800">
        <v>59</v>
      </c>
    </row>
    <row r="323" spans="20:52">
      <c r="T323" s="31" t="str">
        <f t="shared" si="295"/>
        <v>EPSS44</v>
      </c>
      <c r="U323" s="31" t="str">
        <f t="shared" si="296"/>
        <v>CCF023</v>
      </c>
      <c r="V323" s="844" t="str">
        <f t="shared" si="297"/>
        <v>CCF102</v>
      </c>
      <c r="AV323" s="31" t="str">
        <f t="shared" si="298"/>
        <v>400EPSS16</v>
      </c>
      <c r="AW323" s="799" t="s">
        <v>689</v>
      </c>
      <c r="AX323" s="799">
        <v>400</v>
      </c>
      <c r="AY323" s="799" t="s">
        <v>543</v>
      </c>
      <c r="AZ323" s="800">
        <v>909</v>
      </c>
    </row>
    <row r="324" spans="20:52">
      <c r="T324" s="31" t="str">
        <f t="shared" si="295"/>
        <v>EPSS44</v>
      </c>
      <c r="U324" s="31" t="str">
        <f t="shared" si="296"/>
        <v>CCF023</v>
      </c>
      <c r="V324" s="844" t="str">
        <f t="shared" si="297"/>
        <v>CCF102</v>
      </c>
      <c r="AV324" s="31" t="str">
        <f t="shared" si="298"/>
        <v>400EPSS37</v>
      </c>
      <c r="AW324" s="799" t="s">
        <v>689</v>
      </c>
      <c r="AX324" s="799">
        <v>400</v>
      </c>
      <c r="AY324" s="799" t="s">
        <v>537</v>
      </c>
      <c r="AZ324" s="800">
        <v>317</v>
      </c>
    </row>
    <row r="325" spans="20:52">
      <c r="T325" s="31" t="str">
        <f t="shared" si="295"/>
        <v>EPSS44</v>
      </c>
      <c r="U325" s="31" t="str">
        <f t="shared" si="296"/>
        <v>CCF023</v>
      </c>
      <c r="V325" s="844" t="str">
        <f t="shared" si="297"/>
        <v>CCF102</v>
      </c>
      <c r="AV325" s="31" t="str">
        <f t="shared" si="298"/>
        <v>400EPSS40</v>
      </c>
      <c r="AW325" s="799" t="s">
        <v>689</v>
      </c>
      <c r="AX325" s="799">
        <v>400</v>
      </c>
      <c r="AY325" s="799" t="s">
        <v>531</v>
      </c>
      <c r="AZ325" s="800">
        <v>7645</v>
      </c>
    </row>
    <row r="326" spans="20:52">
      <c r="T326" s="31" t="str">
        <f t="shared" si="295"/>
        <v>EPSS44</v>
      </c>
      <c r="U326" s="31" t="str">
        <f t="shared" si="296"/>
        <v>CCF023</v>
      </c>
      <c r="V326" s="844" t="str">
        <f t="shared" si="297"/>
        <v>CCF102</v>
      </c>
      <c r="AV326" s="31" t="str">
        <f t="shared" si="298"/>
        <v>440EPSS02</v>
      </c>
      <c r="AW326" s="799" t="s">
        <v>689</v>
      </c>
      <c r="AX326" s="799">
        <v>440</v>
      </c>
      <c r="AY326" s="799" t="s">
        <v>546</v>
      </c>
      <c r="AZ326" s="800">
        <v>270</v>
      </c>
    </row>
    <row r="327" spans="20:52">
      <c r="T327" s="31" t="str">
        <f t="shared" ref="T327:T390" si="299">CONCATENATE(Y327,$AR$3)</f>
        <v>EPSS44</v>
      </c>
      <c r="U327" s="31" t="str">
        <f t="shared" si="296"/>
        <v>CCF023</v>
      </c>
      <c r="V327" s="844" t="str">
        <f t="shared" si="297"/>
        <v>CCF102</v>
      </c>
      <c r="AV327" s="31" t="str">
        <f t="shared" si="298"/>
        <v>440EPSS10</v>
      </c>
      <c r="AW327" s="799" t="s">
        <v>689</v>
      </c>
      <c r="AX327" s="799">
        <v>440</v>
      </c>
      <c r="AY327" s="799" t="s">
        <v>540</v>
      </c>
      <c r="AZ327" s="800">
        <v>774</v>
      </c>
    </row>
    <row r="328" spans="20:52">
      <c r="T328" s="31" t="str">
        <f t="shared" si="299"/>
        <v>EPSS44</v>
      </c>
      <c r="U328" s="31" t="str">
        <f t="shared" ref="U328:U391" si="300">CONCATENATE(Y328,$AS$3)</f>
        <v>CCF023</v>
      </c>
      <c r="V328" s="844" t="str">
        <f t="shared" ref="V328:V391" si="301">CONCATENATE(Y328,$AT$3)</f>
        <v>CCF102</v>
      </c>
      <c r="AV328" s="31" t="str">
        <f t="shared" ref="AV328:AV391" si="302">CONCATENATE(AX328,AY328)</f>
        <v>440EPSS16</v>
      </c>
      <c r="AW328" s="799" t="s">
        <v>689</v>
      </c>
      <c r="AX328" s="799">
        <v>440</v>
      </c>
      <c r="AY328" s="799" t="s">
        <v>543</v>
      </c>
      <c r="AZ328" s="800">
        <v>1170</v>
      </c>
    </row>
    <row r="329" spans="20:52">
      <c r="T329" s="31" t="str">
        <f t="shared" si="299"/>
        <v>EPSS44</v>
      </c>
      <c r="U329" s="31" t="str">
        <f t="shared" si="300"/>
        <v>CCF023</v>
      </c>
      <c r="V329" s="844" t="str">
        <f t="shared" si="301"/>
        <v>CCF102</v>
      </c>
      <c r="AV329" s="31" t="str">
        <f t="shared" si="302"/>
        <v>440EPSS37</v>
      </c>
      <c r="AW329" s="799" t="s">
        <v>689</v>
      </c>
      <c r="AX329" s="799">
        <v>440</v>
      </c>
      <c r="AY329" s="799" t="s">
        <v>537</v>
      </c>
      <c r="AZ329" s="800">
        <v>750</v>
      </c>
    </row>
    <row r="330" spans="20:52">
      <c r="T330" s="31" t="str">
        <f t="shared" si="299"/>
        <v>EPSS44</v>
      </c>
      <c r="U330" s="31" t="str">
        <f t="shared" si="300"/>
        <v>CCF023</v>
      </c>
      <c r="V330" s="844" t="str">
        <f t="shared" si="301"/>
        <v>CCF102</v>
      </c>
      <c r="AV330" s="31" t="str">
        <f t="shared" si="302"/>
        <v>440EPSS40</v>
      </c>
      <c r="AW330" s="799" t="s">
        <v>689</v>
      </c>
      <c r="AX330" s="799">
        <v>440</v>
      </c>
      <c r="AY330" s="799" t="s">
        <v>531</v>
      </c>
      <c r="AZ330" s="800">
        <v>14601</v>
      </c>
    </row>
    <row r="331" spans="20:52">
      <c r="T331" s="31" t="str">
        <f t="shared" si="299"/>
        <v>EPSS44</v>
      </c>
      <c r="U331" s="31" t="str">
        <f t="shared" si="300"/>
        <v>CCF023</v>
      </c>
      <c r="V331" s="844" t="str">
        <f t="shared" si="301"/>
        <v>CCF102</v>
      </c>
      <c r="AV331" s="31" t="str">
        <f t="shared" si="302"/>
        <v>483EPSS37</v>
      </c>
      <c r="AW331" s="799" t="s">
        <v>689</v>
      </c>
      <c r="AX331" s="799">
        <v>483</v>
      </c>
      <c r="AY331" s="799" t="s">
        <v>537</v>
      </c>
      <c r="AZ331" s="800">
        <v>264</v>
      </c>
    </row>
    <row r="332" spans="20:52">
      <c r="T332" s="31" t="str">
        <f t="shared" si="299"/>
        <v>EPSS44</v>
      </c>
      <c r="U332" s="31" t="str">
        <f t="shared" si="300"/>
        <v>CCF023</v>
      </c>
      <c r="V332" s="844" t="str">
        <f t="shared" si="301"/>
        <v>CCF102</v>
      </c>
      <c r="AV332" s="31" t="str">
        <f t="shared" si="302"/>
        <v>483EPSS40</v>
      </c>
      <c r="AW332" s="799" t="s">
        <v>689</v>
      </c>
      <c r="AX332" s="799">
        <v>483</v>
      </c>
      <c r="AY332" s="799" t="s">
        <v>531</v>
      </c>
      <c r="AZ332" s="800">
        <v>7585</v>
      </c>
    </row>
    <row r="333" spans="20:52">
      <c r="T333" s="31" t="str">
        <f t="shared" si="299"/>
        <v>EPSS44</v>
      </c>
      <c r="U333" s="31" t="str">
        <f t="shared" si="300"/>
        <v>CCF023</v>
      </c>
      <c r="V333" s="844" t="str">
        <f t="shared" si="301"/>
        <v>CCF102</v>
      </c>
      <c r="AV333" s="31" t="str">
        <f t="shared" si="302"/>
        <v>483EPSS41</v>
      </c>
      <c r="AW333" s="799" t="s">
        <v>689</v>
      </c>
      <c r="AX333" s="799">
        <v>483</v>
      </c>
      <c r="AY333" s="799" t="s">
        <v>623</v>
      </c>
      <c r="AZ333" s="800">
        <v>1</v>
      </c>
    </row>
    <row r="334" spans="20:52">
      <c r="T334" s="31" t="str">
        <f t="shared" si="299"/>
        <v>EPSS44</v>
      </c>
      <c r="U334" s="31" t="str">
        <f t="shared" si="300"/>
        <v>CCF023</v>
      </c>
      <c r="V334" s="844" t="str">
        <f t="shared" si="301"/>
        <v>CCF102</v>
      </c>
      <c r="AV334" s="31" t="str">
        <f t="shared" si="302"/>
        <v>483ESS091</v>
      </c>
      <c r="AW334" s="799" t="s">
        <v>689</v>
      </c>
      <c r="AX334" s="799">
        <v>483</v>
      </c>
      <c r="AY334" s="799" t="s">
        <v>549</v>
      </c>
      <c r="AZ334" s="800">
        <v>326</v>
      </c>
    </row>
    <row r="335" spans="20:52">
      <c r="T335" s="31" t="str">
        <f t="shared" si="299"/>
        <v>EPSS44</v>
      </c>
      <c r="U335" s="31" t="str">
        <f t="shared" si="300"/>
        <v>CCF023</v>
      </c>
      <c r="V335" s="844" t="str">
        <f t="shared" si="301"/>
        <v>CCF102</v>
      </c>
      <c r="AV335" s="31" t="str">
        <f t="shared" si="302"/>
        <v>541EPSS02</v>
      </c>
      <c r="AW335" s="799" t="s">
        <v>689</v>
      </c>
      <c r="AX335" s="799">
        <v>541</v>
      </c>
      <c r="AY335" s="799" t="s">
        <v>546</v>
      </c>
      <c r="AZ335" s="800">
        <v>130</v>
      </c>
    </row>
    <row r="336" spans="20:52">
      <c r="T336" s="31" t="str">
        <f t="shared" si="299"/>
        <v>EPSS44</v>
      </c>
      <c r="U336" s="31" t="str">
        <f t="shared" si="300"/>
        <v>CCF023</v>
      </c>
      <c r="V336" s="844" t="str">
        <f t="shared" si="301"/>
        <v>CCF102</v>
      </c>
      <c r="AV336" s="31" t="str">
        <f t="shared" si="302"/>
        <v>541EPSS18</v>
      </c>
      <c r="AW336" s="799" t="s">
        <v>689</v>
      </c>
      <c r="AX336" s="799">
        <v>541</v>
      </c>
      <c r="AY336" s="799" t="s">
        <v>561</v>
      </c>
      <c r="AZ336" s="800">
        <v>1</v>
      </c>
    </row>
    <row r="337" spans="20:52">
      <c r="T337" s="31" t="str">
        <f t="shared" si="299"/>
        <v>EPSS44</v>
      </c>
      <c r="U337" s="31" t="str">
        <f t="shared" si="300"/>
        <v>CCF023</v>
      </c>
      <c r="V337" s="844" t="str">
        <f t="shared" si="301"/>
        <v>CCF102</v>
      </c>
      <c r="AV337" s="31" t="str">
        <f t="shared" si="302"/>
        <v>541EPSS37</v>
      </c>
      <c r="AW337" s="799" t="s">
        <v>689</v>
      </c>
      <c r="AX337" s="799">
        <v>541</v>
      </c>
      <c r="AY337" s="799" t="s">
        <v>537</v>
      </c>
      <c r="AZ337" s="800">
        <v>553</v>
      </c>
    </row>
    <row r="338" spans="20:52">
      <c r="T338" s="31" t="str">
        <f t="shared" si="299"/>
        <v>EPSS44</v>
      </c>
      <c r="U338" s="31" t="str">
        <f t="shared" si="300"/>
        <v>CCF023</v>
      </c>
      <c r="V338" s="844" t="str">
        <f t="shared" si="301"/>
        <v>CCF102</v>
      </c>
      <c r="AV338" s="31" t="str">
        <f t="shared" si="302"/>
        <v>541EPSS40</v>
      </c>
      <c r="AW338" s="799" t="s">
        <v>689</v>
      </c>
      <c r="AX338" s="799">
        <v>541</v>
      </c>
      <c r="AY338" s="799" t="s">
        <v>531</v>
      </c>
      <c r="AZ338" s="800">
        <v>7307</v>
      </c>
    </row>
    <row r="339" spans="20:52">
      <c r="T339" s="31" t="str">
        <f t="shared" si="299"/>
        <v>EPSS44</v>
      </c>
      <c r="U339" s="31" t="str">
        <f t="shared" si="300"/>
        <v>CCF023</v>
      </c>
      <c r="V339" s="844" t="str">
        <f t="shared" si="301"/>
        <v>CCF102</v>
      </c>
      <c r="AV339" s="31" t="str">
        <f t="shared" si="302"/>
        <v>541EPSS41</v>
      </c>
      <c r="AW339" s="799" t="s">
        <v>689</v>
      </c>
      <c r="AX339" s="799">
        <v>541</v>
      </c>
      <c r="AY339" s="799" t="s">
        <v>623</v>
      </c>
      <c r="AZ339" s="800">
        <v>3</v>
      </c>
    </row>
    <row r="340" spans="20:52">
      <c r="T340" s="31" t="str">
        <f t="shared" si="299"/>
        <v>EPSS44</v>
      </c>
      <c r="U340" s="31" t="str">
        <f t="shared" si="300"/>
        <v>CCF023</v>
      </c>
      <c r="V340" s="844" t="str">
        <f t="shared" si="301"/>
        <v>CCF102</v>
      </c>
      <c r="AV340" s="31" t="str">
        <f t="shared" si="302"/>
        <v>541ESS091</v>
      </c>
      <c r="AW340" s="799" t="s">
        <v>689</v>
      </c>
      <c r="AX340" s="799">
        <v>541</v>
      </c>
      <c r="AY340" s="799" t="s">
        <v>549</v>
      </c>
      <c r="AZ340" s="800">
        <v>3674</v>
      </c>
    </row>
    <row r="341" spans="20:52">
      <c r="T341" s="31" t="str">
        <f t="shared" si="299"/>
        <v>EPSS44</v>
      </c>
      <c r="U341" s="31" t="str">
        <f t="shared" si="300"/>
        <v>CCF023</v>
      </c>
      <c r="V341" s="844" t="str">
        <f t="shared" si="301"/>
        <v>CCF102</v>
      </c>
      <c r="AV341" s="31" t="str">
        <f t="shared" si="302"/>
        <v>607EPSS10</v>
      </c>
      <c r="AW341" s="799" t="s">
        <v>689</v>
      </c>
      <c r="AX341" s="799">
        <v>607</v>
      </c>
      <c r="AY341" s="799" t="s">
        <v>540</v>
      </c>
      <c r="AZ341" s="800">
        <v>92</v>
      </c>
    </row>
    <row r="342" spans="20:52">
      <c r="T342" s="31" t="str">
        <f t="shared" si="299"/>
        <v>EPSS44</v>
      </c>
      <c r="U342" s="31" t="str">
        <f t="shared" si="300"/>
        <v>CCF023</v>
      </c>
      <c r="V342" s="844" t="str">
        <f t="shared" si="301"/>
        <v>CCF102</v>
      </c>
      <c r="AV342" s="31" t="str">
        <f t="shared" si="302"/>
        <v>607EPSS37</v>
      </c>
      <c r="AW342" s="799" t="s">
        <v>689</v>
      </c>
      <c r="AX342" s="799">
        <v>607</v>
      </c>
      <c r="AY342" s="799" t="s">
        <v>537</v>
      </c>
      <c r="AZ342" s="800">
        <v>485</v>
      </c>
    </row>
    <row r="343" spans="20:52">
      <c r="T343" s="31" t="str">
        <f t="shared" si="299"/>
        <v>EPSS44</v>
      </c>
      <c r="U343" s="31" t="str">
        <f t="shared" si="300"/>
        <v>CCF023</v>
      </c>
      <c r="V343" s="844" t="str">
        <f t="shared" si="301"/>
        <v>CCF102</v>
      </c>
      <c r="AV343" s="31" t="str">
        <f t="shared" si="302"/>
        <v>607EPSS40</v>
      </c>
      <c r="AW343" s="799" t="s">
        <v>689</v>
      </c>
      <c r="AX343" s="799">
        <v>607</v>
      </c>
      <c r="AY343" s="799" t="s">
        <v>531</v>
      </c>
      <c r="AZ343" s="800">
        <v>2837</v>
      </c>
    </row>
    <row r="344" spans="20:52">
      <c r="T344" s="31" t="str">
        <f t="shared" si="299"/>
        <v>EPSS44</v>
      </c>
      <c r="U344" s="31" t="str">
        <f t="shared" si="300"/>
        <v>CCF023</v>
      </c>
      <c r="V344" s="844" t="str">
        <f t="shared" si="301"/>
        <v>CCF102</v>
      </c>
      <c r="AV344" s="31" t="str">
        <f t="shared" si="302"/>
        <v>607ESS091</v>
      </c>
      <c r="AW344" s="799" t="s">
        <v>689</v>
      </c>
      <c r="AX344" s="799">
        <v>607</v>
      </c>
      <c r="AY344" s="799" t="s">
        <v>549</v>
      </c>
      <c r="AZ344" s="800">
        <v>324</v>
      </c>
    </row>
    <row r="345" spans="20:52">
      <c r="T345" s="31" t="str">
        <f t="shared" si="299"/>
        <v>EPSS44</v>
      </c>
      <c r="U345" s="31" t="str">
        <f t="shared" si="300"/>
        <v>CCF023</v>
      </c>
      <c r="V345" s="844" t="str">
        <f t="shared" si="301"/>
        <v>CCF102</v>
      </c>
      <c r="AV345" s="31" t="str">
        <f t="shared" si="302"/>
        <v>615EPSS02</v>
      </c>
      <c r="AW345" s="799" t="s">
        <v>689</v>
      </c>
      <c r="AX345" s="799">
        <v>615</v>
      </c>
      <c r="AY345" s="799" t="s">
        <v>546</v>
      </c>
      <c r="AZ345" s="800">
        <v>815</v>
      </c>
    </row>
    <row r="346" spans="20:52">
      <c r="T346" s="31" t="str">
        <f t="shared" si="299"/>
        <v>EPSS44</v>
      </c>
      <c r="U346" s="31" t="str">
        <f t="shared" si="300"/>
        <v>CCF023</v>
      </c>
      <c r="V346" s="844" t="str">
        <f t="shared" si="301"/>
        <v>CCF102</v>
      </c>
      <c r="AV346" s="31" t="str">
        <f t="shared" si="302"/>
        <v>615EPSS05</v>
      </c>
      <c r="AW346" s="799" t="s">
        <v>689</v>
      </c>
      <c r="AX346" s="799">
        <v>615</v>
      </c>
      <c r="AY346" s="799" t="s">
        <v>555</v>
      </c>
      <c r="AZ346" s="800">
        <v>271</v>
      </c>
    </row>
    <row r="347" spans="20:52">
      <c r="T347" s="31" t="str">
        <f t="shared" si="299"/>
        <v>EPSS44</v>
      </c>
      <c r="U347" s="31" t="str">
        <f t="shared" si="300"/>
        <v>CCF023</v>
      </c>
      <c r="V347" s="844" t="str">
        <f t="shared" si="301"/>
        <v>CCF102</v>
      </c>
      <c r="AV347" s="31" t="str">
        <f t="shared" si="302"/>
        <v>615EPSS08</v>
      </c>
      <c r="AW347" s="799" t="s">
        <v>689</v>
      </c>
      <c r="AX347" s="799">
        <v>615</v>
      </c>
      <c r="AY347" s="799" t="s">
        <v>558</v>
      </c>
      <c r="AZ347" s="800">
        <v>56</v>
      </c>
    </row>
    <row r="348" spans="20:52">
      <c r="T348" s="31" t="str">
        <f t="shared" si="299"/>
        <v>EPSS44</v>
      </c>
      <c r="U348" s="31" t="str">
        <f t="shared" si="300"/>
        <v>CCF023</v>
      </c>
      <c r="V348" s="844" t="str">
        <f t="shared" si="301"/>
        <v>CCF102</v>
      </c>
      <c r="AV348" s="31" t="str">
        <f t="shared" si="302"/>
        <v>615EPSS10</v>
      </c>
      <c r="AW348" s="799" t="s">
        <v>689</v>
      </c>
      <c r="AX348" s="799">
        <v>615</v>
      </c>
      <c r="AY348" s="799" t="s">
        <v>540</v>
      </c>
      <c r="AZ348" s="800">
        <v>3060</v>
      </c>
    </row>
    <row r="349" spans="20:52">
      <c r="T349" s="31" t="str">
        <f t="shared" si="299"/>
        <v>EPSS44</v>
      </c>
      <c r="U349" s="31" t="str">
        <f t="shared" si="300"/>
        <v>CCF023</v>
      </c>
      <c r="V349" s="844" t="str">
        <f t="shared" si="301"/>
        <v>CCF102</v>
      </c>
      <c r="AV349" s="31" t="str">
        <f t="shared" si="302"/>
        <v>615EPSS16</v>
      </c>
      <c r="AW349" s="799" t="s">
        <v>689</v>
      </c>
      <c r="AX349" s="799">
        <v>615</v>
      </c>
      <c r="AY349" s="799" t="s">
        <v>543</v>
      </c>
      <c r="AZ349" s="800">
        <v>1888</v>
      </c>
    </row>
    <row r="350" spans="20:52">
      <c r="T350" s="31" t="str">
        <f t="shared" si="299"/>
        <v>EPSS44</v>
      </c>
      <c r="U350" s="31" t="str">
        <f t="shared" si="300"/>
        <v>CCF023</v>
      </c>
      <c r="V350" s="844" t="str">
        <f t="shared" si="301"/>
        <v>CCF102</v>
      </c>
      <c r="AV350" s="31" t="str">
        <f t="shared" si="302"/>
        <v>615EPSS18</v>
      </c>
      <c r="AW350" s="799" t="s">
        <v>689</v>
      </c>
      <c r="AX350" s="799">
        <v>615</v>
      </c>
      <c r="AY350" s="799" t="s">
        <v>561</v>
      </c>
      <c r="AZ350" s="800">
        <v>2</v>
      </c>
    </row>
    <row r="351" spans="20:52">
      <c r="T351" s="31" t="str">
        <f t="shared" si="299"/>
        <v>EPSS44</v>
      </c>
      <c r="U351" s="31" t="str">
        <f t="shared" si="300"/>
        <v>CCF023</v>
      </c>
      <c r="V351" s="844" t="str">
        <f t="shared" si="301"/>
        <v>CCF102</v>
      </c>
      <c r="AV351" s="31" t="str">
        <f t="shared" si="302"/>
        <v>615EPSS37</v>
      </c>
      <c r="AW351" s="799" t="s">
        <v>689</v>
      </c>
      <c r="AX351" s="799">
        <v>615</v>
      </c>
      <c r="AY351" s="799" t="s">
        <v>537</v>
      </c>
      <c r="AZ351" s="800">
        <v>2002</v>
      </c>
    </row>
    <row r="352" spans="20:52">
      <c r="T352" s="31" t="str">
        <f t="shared" si="299"/>
        <v>EPSS44</v>
      </c>
      <c r="U352" s="31" t="str">
        <f t="shared" si="300"/>
        <v>CCF023</v>
      </c>
      <c r="V352" s="844" t="str">
        <f t="shared" si="301"/>
        <v>CCF102</v>
      </c>
      <c r="AV352" s="31" t="str">
        <f t="shared" si="302"/>
        <v>615EPSS40</v>
      </c>
      <c r="AW352" s="799" t="s">
        <v>689</v>
      </c>
      <c r="AX352" s="799">
        <v>615</v>
      </c>
      <c r="AY352" s="799" t="s">
        <v>531</v>
      </c>
      <c r="AZ352" s="800">
        <v>15769</v>
      </c>
    </row>
    <row r="353" spans="20:52">
      <c r="T353" s="31" t="str">
        <f t="shared" si="299"/>
        <v>EPSS44</v>
      </c>
      <c r="U353" s="31" t="str">
        <f t="shared" si="300"/>
        <v>CCF023</v>
      </c>
      <c r="V353" s="844" t="str">
        <f t="shared" si="301"/>
        <v>CCF102</v>
      </c>
      <c r="AV353" s="31" t="str">
        <f t="shared" si="302"/>
        <v>615EPSS42</v>
      </c>
      <c r="AW353" s="799" t="s">
        <v>689</v>
      </c>
      <c r="AX353" s="799">
        <v>615</v>
      </c>
      <c r="AY353" s="799" t="s">
        <v>624</v>
      </c>
      <c r="AZ353" s="800">
        <v>1</v>
      </c>
    </row>
    <row r="354" spans="20:52">
      <c r="T354" s="31" t="str">
        <f t="shared" si="299"/>
        <v>EPSS44</v>
      </c>
      <c r="U354" s="31" t="str">
        <f t="shared" si="300"/>
        <v>CCF023</v>
      </c>
      <c r="V354" s="844" t="str">
        <f t="shared" si="301"/>
        <v>CCF102</v>
      </c>
      <c r="AV354" s="31" t="str">
        <f t="shared" si="302"/>
        <v>615ESS024</v>
      </c>
      <c r="AW354" s="799" t="s">
        <v>689</v>
      </c>
      <c r="AX354" s="799">
        <v>615</v>
      </c>
      <c r="AY354" s="799" t="s">
        <v>534</v>
      </c>
      <c r="AZ354" s="800">
        <v>59</v>
      </c>
    </row>
    <row r="355" spans="20:52">
      <c r="T355" s="31" t="str">
        <f t="shared" si="299"/>
        <v>EPSS44</v>
      </c>
      <c r="U355" s="31" t="str">
        <f t="shared" si="300"/>
        <v>CCF023</v>
      </c>
      <c r="V355" s="844" t="str">
        <f t="shared" si="301"/>
        <v>CCF102</v>
      </c>
      <c r="AV355" s="31" t="str">
        <f t="shared" si="302"/>
        <v>615ESS091</v>
      </c>
      <c r="AW355" s="799" t="s">
        <v>689</v>
      </c>
      <c r="AX355" s="799">
        <v>615</v>
      </c>
      <c r="AY355" s="799" t="s">
        <v>549</v>
      </c>
      <c r="AZ355" s="800">
        <v>1792</v>
      </c>
    </row>
    <row r="356" spans="20:52">
      <c r="T356" s="31" t="str">
        <f t="shared" si="299"/>
        <v>EPSS44</v>
      </c>
      <c r="U356" s="31" t="str">
        <f t="shared" si="300"/>
        <v>CCF023</v>
      </c>
      <c r="V356" s="844" t="str">
        <f t="shared" si="301"/>
        <v>CCF102</v>
      </c>
      <c r="AV356" s="31" t="str">
        <f t="shared" si="302"/>
        <v>649EPSS18</v>
      </c>
      <c r="AW356" s="799" t="s">
        <v>689</v>
      </c>
      <c r="AX356" s="799">
        <v>649</v>
      </c>
      <c r="AY356" s="799" t="s">
        <v>561</v>
      </c>
      <c r="AZ356" s="800">
        <v>1</v>
      </c>
    </row>
    <row r="357" spans="20:52">
      <c r="T357" s="31" t="str">
        <f t="shared" si="299"/>
        <v>EPSS44</v>
      </c>
      <c r="U357" s="31" t="str">
        <f t="shared" si="300"/>
        <v>CCF023</v>
      </c>
      <c r="V357" s="844" t="str">
        <f t="shared" si="301"/>
        <v>CCF102</v>
      </c>
      <c r="AV357" s="31" t="str">
        <f t="shared" si="302"/>
        <v>649EPSS37</v>
      </c>
      <c r="AW357" s="799" t="s">
        <v>689</v>
      </c>
      <c r="AX357" s="799">
        <v>649</v>
      </c>
      <c r="AY357" s="799" t="s">
        <v>537</v>
      </c>
      <c r="AZ357" s="800">
        <v>476</v>
      </c>
    </row>
    <row r="358" spans="20:52">
      <c r="T358" s="31" t="str">
        <f t="shared" si="299"/>
        <v>EPSS44</v>
      </c>
      <c r="U358" s="31" t="str">
        <f t="shared" si="300"/>
        <v>CCF023</v>
      </c>
      <c r="V358" s="844" t="str">
        <f t="shared" si="301"/>
        <v>CCF102</v>
      </c>
      <c r="AV358" s="31" t="str">
        <f t="shared" si="302"/>
        <v>649EPSS40</v>
      </c>
      <c r="AW358" s="799" t="s">
        <v>689</v>
      </c>
      <c r="AX358" s="799">
        <v>649</v>
      </c>
      <c r="AY358" s="799" t="s">
        <v>531</v>
      </c>
      <c r="AZ358" s="800">
        <v>6500</v>
      </c>
    </row>
    <row r="359" spans="20:52">
      <c r="T359" s="31" t="str">
        <f t="shared" si="299"/>
        <v>EPSS44</v>
      </c>
      <c r="U359" s="31" t="str">
        <f t="shared" si="300"/>
        <v>CCF023</v>
      </c>
      <c r="V359" s="844" t="str">
        <f t="shared" si="301"/>
        <v>CCF102</v>
      </c>
      <c r="AV359" s="31" t="str">
        <f t="shared" si="302"/>
        <v>649ESS091</v>
      </c>
      <c r="AW359" s="799" t="s">
        <v>689</v>
      </c>
      <c r="AX359" s="799">
        <v>649</v>
      </c>
      <c r="AY359" s="799" t="s">
        <v>549</v>
      </c>
      <c r="AZ359" s="800">
        <v>3461</v>
      </c>
    </row>
    <row r="360" spans="20:52">
      <c r="T360" s="31" t="str">
        <f t="shared" si="299"/>
        <v>EPSS44</v>
      </c>
      <c r="U360" s="31" t="str">
        <f t="shared" si="300"/>
        <v>CCF023</v>
      </c>
      <c r="V360" s="844" t="str">
        <f t="shared" si="301"/>
        <v>CCF102</v>
      </c>
      <c r="AV360" s="31" t="str">
        <f t="shared" si="302"/>
        <v>652EPSS37</v>
      </c>
      <c r="AW360" s="799" t="s">
        <v>689</v>
      </c>
      <c r="AX360" s="799">
        <v>652</v>
      </c>
      <c r="AY360" s="799" t="s">
        <v>537</v>
      </c>
      <c r="AZ360" s="800">
        <v>147</v>
      </c>
    </row>
    <row r="361" spans="20:52">
      <c r="T361" s="31" t="str">
        <f t="shared" si="299"/>
        <v>EPSS44</v>
      </c>
      <c r="U361" s="31" t="str">
        <f t="shared" si="300"/>
        <v>CCF023</v>
      </c>
      <c r="V361" s="844" t="str">
        <f t="shared" si="301"/>
        <v>CCF102</v>
      </c>
      <c r="AV361" s="31" t="str">
        <f t="shared" si="302"/>
        <v>652EPSS40</v>
      </c>
      <c r="AW361" s="799" t="s">
        <v>689</v>
      </c>
      <c r="AX361" s="799">
        <v>652</v>
      </c>
      <c r="AY361" s="799" t="s">
        <v>531</v>
      </c>
      <c r="AZ361" s="800">
        <v>4881</v>
      </c>
    </row>
    <row r="362" spans="20:52">
      <c r="T362" s="31" t="str">
        <f t="shared" si="299"/>
        <v>EPSS44</v>
      </c>
      <c r="U362" s="31" t="str">
        <f t="shared" si="300"/>
        <v>CCF023</v>
      </c>
      <c r="V362" s="844" t="str">
        <f t="shared" si="301"/>
        <v>CCF102</v>
      </c>
      <c r="AV362" s="31" t="str">
        <f t="shared" si="302"/>
        <v>652EPSS41</v>
      </c>
      <c r="AW362" s="799" t="s">
        <v>689</v>
      </c>
      <c r="AX362" s="799">
        <v>652</v>
      </c>
      <c r="AY362" s="799" t="s">
        <v>623</v>
      </c>
      <c r="AZ362" s="800">
        <v>1</v>
      </c>
    </row>
    <row r="363" spans="20:52">
      <c r="T363" s="31" t="str">
        <f t="shared" si="299"/>
        <v>EPSS44</v>
      </c>
      <c r="U363" s="31" t="str">
        <f t="shared" si="300"/>
        <v>CCF023</v>
      </c>
      <c r="V363" s="844" t="str">
        <f t="shared" si="301"/>
        <v>CCF102</v>
      </c>
      <c r="AV363" s="31" t="str">
        <f t="shared" si="302"/>
        <v>660CCF055</v>
      </c>
      <c r="AW363" s="799" t="s">
        <v>689</v>
      </c>
      <c r="AX363" s="799">
        <v>660</v>
      </c>
      <c r="AY363" s="799" t="s">
        <v>564</v>
      </c>
      <c r="AZ363" s="800">
        <v>1</v>
      </c>
    </row>
    <row r="364" spans="20:52">
      <c r="T364" s="31" t="str">
        <f t="shared" si="299"/>
        <v>EPSS44</v>
      </c>
      <c r="U364" s="31" t="str">
        <f t="shared" si="300"/>
        <v>CCF023</v>
      </c>
      <c r="V364" s="844" t="str">
        <f t="shared" si="301"/>
        <v>CCF102</v>
      </c>
      <c r="AV364" s="31" t="str">
        <f t="shared" si="302"/>
        <v>660EPSS02</v>
      </c>
      <c r="AW364" s="799" t="s">
        <v>689</v>
      </c>
      <c r="AX364" s="799">
        <v>660</v>
      </c>
      <c r="AY364" s="799" t="s">
        <v>546</v>
      </c>
      <c r="AZ364" s="800">
        <v>1</v>
      </c>
    </row>
    <row r="365" spans="20:52">
      <c r="T365" s="31" t="str">
        <f t="shared" si="299"/>
        <v>EPSS44</v>
      </c>
      <c r="U365" s="31" t="str">
        <f t="shared" si="300"/>
        <v>CCF023</v>
      </c>
      <c r="V365" s="844" t="str">
        <f t="shared" si="301"/>
        <v>CCF102</v>
      </c>
      <c r="AV365" s="31" t="str">
        <f t="shared" si="302"/>
        <v>660EPSS37</v>
      </c>
      <c r="AW365" s="799" t="s">
        <v>689</v>
      </c>
      <c r="AX365" s="799">
        <v>660</v>
      </c>
      <c r="AY365" s="799" t="s">
        <v>537</v>
      </c>
      <c r="AZ365" s="800">
        <v>764</v>
      </c>
    </row>
    <row r="366" spans="20:52">
      <c r="T366" s="31" t="str">
        <f t="shared" si="299"/>
        <v>EPSS44</v>
      </c>
      <c r="U366" s="31" t="str">
        <f t="shared" si="300"/>
        <v>CCF023</v>
      </c>
      <c r="V366" s="844" t="str">
        <f t="shared" si="301"/>
        <v>CCF102</v>
      </c>
      <c r="AV366" s="31" t="str">
        <f t="shared" si="302"/>
        <v>660EPSS40</v>
      </c>
      <c r="AW366" s="799" t="s">
        <v>689</v>
      </c>
      <c r="AX366" s="799">
        <v>660</v>
      </c>
      <c r="AY366" s="799" t="s">
        <v>531</v>
      </c>
      <c r="AZ366" s="800">
        <v>9695</v>
      </c>
    </row>
    <row r="367" spans="20:52">
      <c r="T367" s="31" t="str">
        <f t="shared" si="299"/>
        <v>EPSS44</v>
      </c>
      <c r="U367" s="31" t="str">
        <f t="shared" si="300"/>
        <v>CCF023</v>
      </c>
      <c r="V367" s="844" t="str">
        <f t="shared" si="301"/>
        <v>CCF102</v>
      </c>
      <c r="AV367" s="31" t="str">
        <f t="shared" si="302"/>
        <v>660ESS024</v>
      </c>
      <c r="AW367" s="799" t="s">
        <v>689</v>
      </c>
      <c r="AX367" s="799">
        <v>660</v>
      </c>
      <c r="AY367" s="799" t="s">
        <v>534</v>
      </c>
      <c r="AZ367" s="800">
        <v>1</v>
      </c>
    </row>
    <row r="368" spans="20:52">
      <c r="T368" s="31" t="str">
        <f t="shared" si="299"/>
        <v>EPSS44</v>
      </c>
      <c r="U368" s="31" t="str">
        <f t="shared" si="300"/>
        <v>CCF023</v>
      </c>
      <c r="V368" s="844" t="str">
        <f t="shared" si="301"/>
        <v>CCF102</v>
      </c>
      <c r="AV368" s="31" t="str">
        <f t="shared" si="302"/>
        <v>667EPSS37</v>
      </c>
      <c r="AW368" s="799" t="s">
        <v>689</v>
      </c>
      <c r="AX368" s="799">
        <v>667</v>
      </c>
      <c r="AY368" s="799" t="s">
        <v>537</v>
      </c>
      <c r="AZ368" s="800">
        <v>560</v>
      </c>
    </row>
    <row r="369" spans="20:52">
      <c r="T369" s="31" t="str">
        <f t="shared" si="299"/>
        <v>EPSS44</v>
      </c>
      <c r="U369" s="31" t="str">
        <f t="shared" si="300"/>
        <v>CCF023</v>
      </c>
      <c r="V369" s="844" t="str">
        <f t="shared" si="301"/>
        <v>CCF102</v>
      </c>
      <c r="AV369" s="31" t="str">
        <f t="shared" si="302"/>
        <v>667EPSS40</v>
      </c>
      <c r="AW369" s="799" t="s">
        <v>689</v>
      </c>
      <c r="AX369" s="799">
        <v>667</v>
      </c>
      <c r="AY369" s="799" t="s">
        <v>531</v>
      </c>
      <c r="AZ369" s="800">
        <v>8438</v>
      </c>
    </row>
    <row r="370" spans="20:52">
      <c r="T370" s="31" t="str">
        <f t="shared" si="299"/>
        <v>EPSS44</v>
      </c>
      <c r="U370" s="31" t="str">
        <f t="shared" si="300"/>
        <v>CCF023</v>
      </c>
      <c r="V370" s="844" t="str">
        <f t="shared" si="301"/>
        <v>CCF102</v>
      </c>
      <c r="AV370" s="31" t="str">
        <f t="shared" si="302"/>
        <v>667ESS091</v>
      </c>
      <c r="AW370" s="799" t="s">
        <v>689</v>
      </c>
      <c r="AX370" s="799">
        <v>667</v>
      </c>
      <c r="AY370" s="799" t="s">
        <v>549</v>
      </c>
      <c r="AZ370" s="800">
        <v>568</v>
      </c>
    </row>
    <row r="371" spans="20:52">
      <c r="T371" s="31" t="str">
        <f t="shared" si="299"/>
        <v>EPSS44</v>
      </c>
      <c r="U371" s="31" t="str">
        <f t="shared" si="300"/>
        <v>CCF023</v>
      </c>
      <c r="V371" s="844" t="str">
        <f t="shared" si="301"/>
        <v>CCF102</v>
      </c>
      <c r="AV371" s="31" t="str">
        <f t="shared" si="302"/>
        <v>674EPSS37</v>
      </c>
      <c r="AW371" s="799" t="s">
        <v>689</v>
      </c>
      <c r="AX371" s="799">
        <v>674</v>
      </c>
      <c r="AY371" s="799" t="s">
        <v>537</v>
      </c>
      <c r="AZ371" s="800">
        <v>390</v>
      </c>
    </row>
    <row r="372" spans="20:52">
      <c r="T372" s="31" t="str">
        <f t="shared" si="299"/>
        <v>EPSS44</v>
      </c>
      <c r="U372" s="31" t="str">
        <f t="shared" si="300"/>
        <v>CCF023</v>
      </c>
      <c r="V372" s="844" t="str">
        <f t="shared" si="301"/>
        <v>CCF102</v>
      </c>
      <c r="AV372" s="31" t="str">
        <f t="shared" si="302"/>
        <v>674EPSS40</v>
      </c>
      <c r="AW372" s="799" t="s">
        <v>689</v>
      </c>
      <c r="AX372" s="799">
        <v>674</v>
      </c>
      <c r="AY372" s="799" t="s">
        <v>531</v>
      </c>
      <c r="AZ372" s="800">
        <v>11407</v>
      </c>
    </row>
    <row r="373" spans="20:52">
      <c r="T373" s="31" t="str">
        <f t="shared" si="299"/>
        <v>EPSS44</v>
      </c>
      <c r="U373" s="31" t="str">
        <f t="shared" si="300"/>
        <v>CCF023</v>
      </c>
      <c r="V373" s="844" t="str">
        <f t="shared" si="301"/>
        <v>CCF102</v>
      </c>
      <c r="AV373" s="31" t="str">
        <f t="shared" si="302"/>
        <v>697EPSS02</v>
      </c>
      <c r="AW373" s="799" t="s">
        <v>689</v>
      </c>
      <c r="AX373" s="799">
        <v>697</v>
      </c>
      <c r="AY373" s="799" t="s">
        <v>546</v>
      </c>
      <c r="AZ373" s="800">
        <v>1</v>
      </c>
    </row>
    <row r="374" spans="20:52">
      <c r="T374" s="31" t="str">
        <f t="shared" si="299"/>
        <v>EPSS44</v>
      </c>
      <c r="U374" s="31" t="str">
        <f t="shared" si="300"/>
        <v>CCF023</v>
      </c>
      <c r="V374" s="844" t="str">
        <f t="shared" si="301"/>
        <v>CCF102</v>
      </c>
      <c r="AV374" s="31" t="str">
        <f t="shared" si="302"/>
        <v>697EPSS10</v>
      </c>
      <c r="AW374" s="799" t="s">
        <v>689</v>
      </c>
      <c r="AX374" s="799">
        <v>697</v>
      </c>
      <c r="AY374" s="799" t="s">
        <v>540</v>
      </c>
      <c r="AZ374" s="800">
        <v>31</v>
      </c>
    </row>
    <row r="375" spans="20:52">
      <c r="T375" s="31" t="str">
        <f t="shared" si="299"/>
        <v>EPSS44</v>
      </c>
      <c r="U375" s="31" t="str">
        <f t="shared" si="300"/>
        <v>CCF023</v>
      </c>
      <c r="V375" s="844" t="str">
        <f t="shared" si="301"/>
        <v>CCF102</v>
      </c>
      <c r="AV375" s="31" t="str">
        <f t="shared" si="302"/>
        <v>697EPSS16</v>
      </c>
      <c r="AW375" s="799" t="s">
        <v>689</v>
      </c>
      <c r="AX375" s="799">
        <v>697</v>
      </c>
      <c r="AY375" s="799" t="s">
        <v>543</v>
      </c>
      <c r="AZ375" s="800">
        <v>663</v>
      </c>
    </row>
    <row r="376" spans="20:52">
      <c r="T376" s="31" t="str">
        <f t="shared" si="299"/>
        <v>EPSS44</v>
      </c>
      <c r="U376" s="31" t="str">
        <f t="shared" si="300"/>
        <v>CCF023</v>
      </c>
      <c r="V376" s="844" t="str">
        <f t="shared" si="301"/>
        <v>CCF102</v>
      </c>
      <c r="AV376" s="31" t="str">
        <f t="shared" si="302"/>
        <v>697EPSS37</v>
      </c>
      <c r="AW376" s="799" t="s">
        <v>689</v>
      </c>
      <c r="AX376" s="799">
        <v>697</v>
      </c>
      <c r="AY376" s="799" t="s">
        <v>537</v>
      </c>
      <c r="AZ376" s="800">
        <v>1054</v>
      </c>
    </row>
    <row r="377" spans="20:52">
      <c r="T377" s="31" t="str">
        <f t="shared" si="299"/>
        <v>EPSS44</v>
      </c>
      <c r="U377" s="31" t="str">
        <f t="shared" si="300"/>
        <v>CCF023</v>
      </c>
      <c r="V377" s="844" t="str">
        <f t="shared" si="301"/>
        <v>CCF102</v>
      </c>
      <c r="AV377" s="31" t="str">
        <f t="shared" si="302"/>
        <v>697EPSS40</v>
      </c>
      <c r="AW377" s="799" t="s">
        <v>689</v>
      </c>
      <c r="AX377" s="799">
        <v>697</v>
      </c>
      <c r="AY377" s="799" t="s">
        <v>531</v>
      </c>
      <c r="AZ377" s="800">
        <v>13282</v>
      </c>
    </row>
    <row r="378" spans="20:52">
      <c r="T378" s="31" t="str">
        <f t="shared" si="299"/>
        <v>EPSS44</v>
      </c>
      <c r="U378" s="31" t="str">
        <f t="shared" si="300"/>
        <v>CCF023</v>
      </c>
      <c r="V378" s="844" t="str">
        <f t="shared" si="301"/>
        <v>CCF102</v>
      </c>
      <c r="AV378" s="31" t="str">
        <f t="shared" si="302"/>
        <v>697EPSS41</v>
      </c>
      <c r="AW378" s="799" t="s">
        <v>689</v>
      </c>
      <c r="AX378" s="799">
        <v>697</v>
      </c>
      <c r="AY378" s="799" t="s">
        <v>623</v>
      </c>
      <c r="AZ378" s="800">
        <v>1</v>
      </c>
    </row>
    <row r="379" spans="20:52">
      <c r="T379" s="31" t="str">
        <f t="shared" si="299"/>
        <v>EPSS44</v>
      </c>
      <c r="U379" s="31" t="str">
        <f t="shared" si="300"/>
        <v>CCF023</v>
      </c>
      <c r="V379" s="844" t="str">
        <f t="shared" si="301"/>
        <v>CCF102</v>
      </c>
      <c r="AV379" s="31" t="str">
        <f t="shared" si="302"/>
        <v>756EPSS37</v>
      </c>
      <c r="AW379" s="799" t="s">
        <v>689</v>
      </c>
      <c r="AX379" s="799">
        <v>756</v>
      </c>
      <c r="AY379" s="799" t="s">
        <v>537</v>
      </c>
      <c r="AZ379" s="800">
        <v>1392</v>
      </c>
    </row>
    <row r="380" spans="20:52">
      <c r="T380" s="31" t="str">
        <f t="shared" si="299"/>
        <v>EPSS44</v>
      </c>
      <c r="U380" s="31" t="str">
        <f t="shared" si="300"/>
        <v>CCF023</v>
      </c>
      <c r="V380" s="844" t="str">
        <f t="shared" si="301"/>
        <v>CCF102</v>
      </c>
      <c r="AV380" s="31" t="str">
        <f t="shared" si="302"/>
        <v>756EPSS40</v>
      </c>
      <c r="AW380" s="799" t="s">
        <v>689</v>
      </c>
      <c r="AX380" s="799">
        <v>756</v>
      </c>
      <c r="AY380" s="799" t="s">
        <v>531</v>
      </c>
      <c r="AZ380" s="800">
        <v>20533</v>
      </c>
    </row>
    <row r="381" spans="20:52">
      <c r="T381" s="31" t="str">
        <f t="shared" si="299"/>
        <v>EPSS44</v>
      </c>
      <c r="U381" s="31" t="str">
        <f t="shared" si="300"/>
        <v>CCF023</v>
      </c>
      <c r="V381" s="844" t="str">
        <f t="shared" si="301"/>
        <v>CCF102</v>
      </c>
      <c r="AV381" s="31" t="str">
        <f t="shared" si="302"/>
        <v>756ESS091</v>
      </c>
      <c r="AW381" s="799" t="s">
        <v>689</v>
      </c>
      <c r="AX381" s="799">
        <v>756</v>
      </c>
      <c r="AY381" s="799" t="s">
        <v>549</v>
      </c>
      <c r="AZ381" s="800">
        <v>1421</v>
      </c>
    </row>
    <row r="382" spans="20:52">
      <c r="T382" s="31" t="str">
        <f t="shared" si="299"/>
        <v>EPSS44</v>
      </c>
      <c r="U382" s="31" t="str">
        <f t="shared" si="300"/>
        <v>CCF023</v>
      </c>
      <c r="V382" s="844" t="str">
        <f t="shared" si="301"/>
        <v>CCF102</v>
      </c>
      <c r="AV382" s="31" t="str">
        <f t="shared" si="302"/>
        <v>30EPSS02</v>
      </c>
      <c r="AW382" s="799" t="s">
        <v>690</v>
      </c>
      <c r="AX382" s="799">
        <v>30</v>
      </c>
      <c r="AY382" s="799" t="s">
        <v>546</v>
      </c>
      <c r="AZ382" s="800">
        <v>381</v>
      </c>
    </row>
    <row r="383" spans="20:52">
      <c r="T383" s="31" t="str">
        <f t="shared" si="299"/>
        <v>EPSS44</v>
      </c>
      <c r="U383" s="31" t="str">
        <f t="shared" si="300"/>
        <v>CCF023</v>
      </c>
      <c r="V383" s="844" t="str">
        <f t="shared" si="301"/>
        <v>CCF102</v>
      </c>
      <c r="AV383" s="31" t="str">
        <f t="shared" si="302"/>
        <v>30EPSS16</v>
      </c>
      <c r="AW383" s="799" t="s">
        <v>690</v>
      </c>
      <c r="AX383" s="799">
        <v>30</v>
      </c>
      <c r="AY383" s="799" t="s">
        <v>543</v>
      </c>
      <c r="AZ383" s="800">
        <v>1144</v>
      </c>
    </row>
    <row r="384" spans="20:52">
      <c r="T384" s="31" t="str">
        <f t="shared" si="299"/>
        <v>EPSS44</v>
      </c>
      <c r="U384" s="31" t="str">
        <f t="shared" si="300"/>
        <v>CCF023</v>
      </c>
      <c r="V384" s="844" t="str">
        <f t="shared" si="301"/>
        <v>CCF102</v>
      </c>
      <c r="AV384" s="31" t="str">
        <f t="shared" si="302"/>
        <v>30EPSS37</v>
      </c>
      <c r="AW384" s="799" t="s">
        <v>690</v>
      </c>
      <c r="AX384" s="799">
        <v>30</v>
      </c>
      <c r="AY384" s="799" t="s">
        <v>537</v>
      </c>
      <c r="AZ384" s="800">
        <v>460</v>
      </c>
    </row>
    <row r="385" spans="20:52">
      <c r="T385" s="31" t="str">
        <f t="shared" si="299"/>
        <v>EPSS44</v>
      </c>
      <c r="U385" s="31" t="str">
        <f t="shared" si="300"/>
        <v>CCF023</v>
      </c>
      <c r="V385" s="844" t="str">
        <f t="shared" si="301"/>
        <v>CCF102</v>
      </c>
      <c r="AV385" s="31" t="str">
        <f t="shared" si="302"/>
        <v>30EPSS40</v>
      </c>
      <c r="AW385" s="799" t="s">
        <v>690</v>
      </c>
      <c r="AX385" s="799">
        <v>30</v>
      </c>
      <c r="AY385" s="799" t="s">
        <v>531</v>
      </c>
      <c r="AZ385" s="800">
        <v>2873</v>
      </c>
    </row>
    <row r="386" spans="20:52">
      <c r="T386" s="31" t="str">
        <f t="shared" si="299"/>
        <v>EPSS44</v>
      </c>
      <c r="U386" s="31" t="str">
        <f t="shared" si="300"/>
        <v>CCF023</v>
      </c>
      <c r="V386" s="844" t="str">
        <f t="shared" si="301"/>
        <v>CCF102</v>
      </c>
      <c r="AV386" s="31" t="str">
        <f t="shared" si="302"/>
        <v>30ESS024</v>
      </c>
      <c r="AW386" s="799" t="s">
        <v>690</v>
      </c>
      <c r="AX386" s="799">
        <v>30</v>
      </c>
      <c r="AY386" s="799" t="s">
        <v>534</v>
      </c>
      <c r="AZ386" s="800">
        <v>4998</v>
      </c>
    </row>
    <row r="387" spans="20:52">
      <c r="T387" s="31" t="str">
        <f t="shared" si="299"/>
        <v>EPSS44</v>
      </c>
      <c r="U387" s="31" t="str">
        <f t="shared" si="300"/>
        <v>CCF023</v>
      </c>
      <c r="V387" s="844" t="str">
        <f t="shared" si="301"/>
        <v>CCF102</v>
      </c>
      <c r="AV387" s="31" t="str">
        <f t="shared" si="302"/>
        <v>34EPSS37</v>
      </c>
      <c r="AW387" s="799" t="s">
        <v>690</v>
      </c>
      <c r="AX387" s="799">
        <v>34</v>
      </c>
      <c r="AY387" s="799" t="s">
        <v>537</v>
      </c>
      <c r="AZ387" s="800">
        <v>1427</v>
      </c>
    </row>
    <row r="388" spans="20:52">
      <c r="T388" s="31" t="str">
        <f t="shared" si="299"/>
        <v>EPSS44</v>
      </c>
      <c r="U388" s="31" t="str">
        <f t="shared" si="300"/>
        <v>CCF023</v>
      </c>
      <c r="V388" s="844" t="str">
        <f t="shared" si="301"/>
        <v>CCF102</v>
      </c>
      <c r="AV388" s="31" t="str">
        <f t="shared" si="302"/>
        <v>34EPSS40</v>
      </c>
      <c r="AW388" s="799" t="s">
        <v>690</v>
      </c>
      <c r="AX388" s="799">
        <v>34</v>
      </c>
      <c r="AY388" s="799" t="s">
        <v>531</v>
      </c>
      <c r="AZ388" s="800">
        <v>23288</v>
      </c>
    </row>
    <row r="389" spans="20:52">
      <c r="T389" s="31" t="str">
        <f t="shared" si="299"/>
        <v>EPSS44</v>
      </c>
      <c r="U389" s="31" t="str">
        <f t="shared" si="300"/>
        <v>CCF023</v>
      </c>
      <c r="V389" s="844" t="str">
        <f t="shared" si="301"/>
        <v>CCF102</v>
      </c>
      <c r="AV389" s="31" t="str">
        <f t="shared" si="302"/>
        <v>34EPSS41</v>
      </c>
      <c r="AW389" s="799" t="s">
        <v>690</v>
      </c>
      <c r="AX389" s="799">
        <v>34</v>
      </c>
      <c r="AY389" s="799" t="s">
        <v>623</v>
      </c>
      <c r="AZ389" s="800">
        <v>1</v>
      </c>
    </row>
    <row r="390" spans="20:52">
      <c r="T390" s="31" t="str">
        <f t="shared" si="299"/>
        <v>EPSS44</v>
      </c>
      <c r="U390" s="31" t="str">
        <f t="shared" si="300"/>
        <v>CCF023</v>
      </c>
      <c r="V390" s="844" t="str">
        <f t="shared" si="301"/>
        <v>CCF102</v>
      </c>
      <c r="AV390" s="31" t="str">
        <f t="shared" si="302"/>
        <v>34ESS091</v>
      </c>
      <c r="AW390" s="799" t="s">
        <v>690</v>
      </c>
      <c r="AX390" s="799">
        <v>34</v>
      </c>
      <c r="AY390" s="799" t="s">
        <v>549</v>
      </c>
      <c r="AZ390" s="800">
        <v>3763</v>
      </c>
    </row>
    <row r="391" spans="20:52">
      <c r="T391" s="31" t="str">
        <f t="shared" ref="T391:T454" si="303">CONCATENATE(Y391,$AR$3)</f>
        <v>EPSS44</v>
      </c>
      <c r="U391" s="31" t="str">
        <f t="shared" si="300"/>
        <v>CCF023</v>
      </c>
      <c r="V391" s="844" t="str">
        <f t="shared" si="301"/>
        <v>CCF102</v>
      </c>
      <c r="AV391" s="31" t="str">
        <f t="shared" si="302"/>
        <v>36EPSS37</v>
      </c>
      <c r="AW391" s="799" t="s">
        <v>690</v>
      </c>
      <c r="AX391" s="799">
        <v>36</v>
      </c>
      <c r="AY391" s="799" t="s">
        <v>537</v>
      </c>
      <c r="AZ391" s="800">
        <v>219</v>
      </c>
    </row>
    <row r="392" spans="20:52">
      <c r="T392" s="31" t="str">
        <f t="shared" si="303"/>
        <v>EPSS44</v>
      </c>
      <c r="U392" s="31" t="str">
        <f t="shared" ref="U392:U455" si="304">CONCATENATE(Y392,$AS$3)</f>
        <v>CCF023</v>
      </c>
      <c r="V392" s="844" t="str">
        <f t="shared" ref="V392:V455" si="305">CONCATENATE(Y392,$AT$3)</f>
        <v>CCF102</v>
      </c>
      <c r="AV392" s="31" t="str">
        <f t="shared" ref="AV392:AV455" si="306">CONCATENATE(AX392,AY392)</f>
        <v>36EPSS40</v>
      </c>
      <c r="AW392" s="799" t="s">
        <v>690</v>
      </c>
      <c r="AX392" s="799">
        <v>36</v>
      </c>
      <c r="AY392" s="799" t="s">
        <v>531</v>
      </c>
      <c r="AZ392" s="800">
        <v>37</v>
      </c>
    </row>
    <row r="393" spans="20:52">
      <c r="T393" s="31" t="str">
        <f t="shared" si="303"/>
        <v>EPSS44</v>
      </c>
      <c r="U393" s="31" t="str">
        <f t="shared" si="304"/>
        <v>CCF023</v>
      </c>
      <c r="V393" s="844" t="str">
        <f t="shared" si="305"/>
        <v>CCF102</v>
      </c>
      <c r="AV393" s="31" t="str">
        <f t="shared" si="306"/>
        <v>36ESS091</v>
      </c>
      <c r="AW393" s="799" t="s">
        <v>690</v>
      </c>
      <c r="AX393" s="799">
        <v>36</v>
      </c>
      <c r="AY393" s="799" t="s">
        <v>549</v>
      </c>
      <c r="AZ393" s="800">
        <v>2422</v>
      </c>
    </row>
    <row r="394" spans="20:52">
      <c r="T394" s="31" t="str">
        <f t="shared" si="303"/>
        <v>EPSS44</v>
      </c>
      <c r="U394" s="31" t="str">
        <f t="shared" si="304"/>
        <v>CCF023</v>
      </c>
      <c r="V394" s="844" t="str">
        <f t="shared" si="305"/>
        <v>CCF102</v>
      </c>
      <c r="AV394" s="31" t="str">
        <f t="shared" si="306"/>
        <v>91EPSS37</v>
      </c>
      <c r="AW394" s="799" t="s">
        <v>690</v>
      </c>
      <c r="AX394" s="799">
        <v>91</v>
      </c>
      <c r="AY394" s="799" t="s">
        <v>537</v>
      </c>
      <c r="AZ394" s="800">
        <v>193</v>
      </c>
    </row>
    <row r="395" spans="20:52">
      <c r="T395" s="31" t="str">
        <f t="shared" si="303"/>
        <v>EPSS44</v>
      </c>
      <c r="U395" s="31" t="str">
        <f t="shared" si="304"/>
        <v>CCF023</v>
      </c>
      <c r="V395" s="844" t="str">
        <f t="shared" si="305"/>
        <v>CCF102</v>
      </c>
      <c r="AV395" s="31" t="str">
        <f t="shared" si="306"/>
        <v>91EPSS40</v>
      </c>
      <c r="AW395" s="799" t="s">
        <v>690</v>
      </c>
      <c r="AX395" s="799">
        <v>91</v>
      </c>
      <c r="AY395" s="799" t="s">
        <v>531</v>
      </c>
      <c r="AZ395" s="800">
        <v>4007</v>
      </c>
    </row>
    <row r="396" spans="20:52">
      <c r="T396" s="31" t="str">
        <f t="shared" si="303"/>
        <v>EPSS44</v>
      </c>
      <c r="U396" s="31" t="str">
        <f t="shared" si="304"/>
        <v>CCF023</v>
      </c>
      <c r="V396" s="844" t="str">
        <f t="shared" si="305"/>
        <v>CCF102</v>
      </c>
      <c r="AV396" s="31" t="str">
        <f t="shared" si="306"/>
        <v>91ESS091</v>
      </c>
      <c r="AW396" s="799" t="s">
        <v>690</v>
      </c>
      <c r="AX396" s="799">
        <v>91</v>
      </c>
      <c r="AY396" s="799" t="s">
        <v>549</v>
      </c>
      <c r="AZ396" s="800">
        <v>2216</v>
      </c>
    </row>
    <row r="397" spans="20:52">
      <c r="T397" s="31" t="str">
        <f t="shared" si="303"/>
        <v>EPSS44</v>
      </c>
      <c r="U397" s="31" t="str">
        <f t="shared" si="304"/>
        <v>CCF023</v>
      </c>
      <c r="V397" s="844" t="str">
        <f t="shared" si="305"/>
        <v>CCF102</v>
      </c>
      <c r="AV397" s="31" t="str">
        <f t="shared" si="306"/>
        <v>93EPSS37</v>
      </c>
      <c r="AW397" s="799" t="s">
        <v>690</v>
      </c>
      <c r="AX397" s="799">
        <v>93</v>
      </c>
      <c r="AY397" s="799" t="s">
        <v>537</v>
      </c>
      <c r="AZ397" s="800">
        <v>257</v>
      </c>
    </row>
    <row r="398" spans="20:52">
      <c r="T398" s="31" t="str">
        <f t="shared" si="303"/>
        <v>EPSS44</v>
      </c>
      <c r="U398" s="31" t="str">
        <f t="shared" si="304"/>
        <v>CCF023</v>
      </c>
      <c r="V398" s="844" t="str">
        <f t="shared" si="305"/>
        <v>CCF102</v>
      </c>
      <c r="AV398" s="31" t="str">
        <f t="shared" si="306"/>
        <v>93EPSS40</v>
      </c>
      <c r="AW398" s="799" t="s">
        <v>690</v>
      </c>
      <c r="AX398" s="799">
        <v>93</v>
      </c>
      <c r="AY398" s="799" t="s">
        <v>531</v>
      </c>
      <c r="AZ398" s="800">
        <v>13672</v>
      </c>
    </row>
    <row r="399" spans="20:52">
      <c r="T399" s="31" t="str">
        <f t="shared" si="303"/>
        <v>EPSS44</v>
      </c>
      <c r="U399" s="31" t="str">
        <f t="shared" si="304"/>
        <v>CCF023</v>
      </c>
      <c r="V399" s="844" t="str">
        <f t="shared" si="305"/>
        <v>CCF102</v>
      </c>
      <c r="AV399" s="31" t="str">
        <f t="shared" si="306"/>
        <v>101EPSS37</v>
      </c>
      <c r="AW399" s="799" t="s">
        <v>690</v>
      </c>
      <c r="AX399" s="799">
        <v>101</v>
      </c>
      <c r="AY399" s="799" t="s">
        <v>537</v>
      </c>
      <c r="AZ399" s="800">
        <v>755</v>
      </c>
    </row>
    <row r="400" spans="20:52">
      <c r="T400" s="31" t="str">
        <f t="shared" si="303"/>
        <v>EPSS44</v>
      </c>
      <c r="U400" s="31" t="str">
        <f t="shared" si="304"/>
        <v>CCF023</v>
      </c>
      <c r="V400" s="844" t="str">
        <f t="shared" si="305"/>
        <v>CCF102</v>
      </c>
      <c r="AV400" s="31" t="str">
        <f t="shared" si="306"/>
        <v>101EPSS40</v>
      </c>
      <c r="AW400" s="799" t="s">
        <v>690</v>
      </c>
      <c r="AX400" s="799">
        <v>101</v>
      </c>
      <c r="AY400" s="799" t="s">
        <v>531</v>
      </c>
      <c r="AZ400" s="800">
        <v>7714</v>
      </c>
    </row>
    <row r="401" spans="20:52">
      <c r="T401" s="31" t="str">
        <f t="shared" si="303"/>
        <v>EPSS44</v>
      </c>
      <c r="U401" s="31" t="str">
        <f t="shared" si="304"/>
        <v>CCF023</v>
      </c>
      <c r="V401" s="844" t="str">
        <f t="shared" si="305"/>
        <v>CCF102</v>
      </c>
      <c r="AV401" s="31" t="str">
        <f t="shared" si="306"/>
        <v>101ESS024</v>
      </c>
      <c r="AW401" s="799" t="s">
        <v>690</v>
      </c>
      <c r="AX401" s="799">
        <v>101</v>
      </c>
      <c r="AY401" s="799" t="s">
        <v>534</v>
      </c>
      <c r="AZ401" s="800">
        <v>10025</v>
      </c>
    </row>
    <row r="402" spans="20:52">
      <c r="T402" s="31" t="str">
        <f t="shared" si="303"/>
        <v>EPSS44</v>
      </c>
      <c r="U402" s="31" t="str">
        <f t="shared" si="304"/>
        <v>CCF023</v>
      </c>
      <c r="V402" s="844" t="str">
        <f t="shared" si="305"/>
        <v>CCF102</v>
      </c>
      <c r="AV402" s="31" t="str">
        <f t="shared" si="306"/>
        <v>145EPSS37</v>
      </c>
      <c r="AW402" s="799" t="s">
        <v>690</v>
      </c>
      <c r="AX402" s="799">
        <v>145</v>
      </c>
      <c r="AY402" s="799" t="s">
        <v>537</v>
      </c>
      <c r="AZ402" s="800">
        <v>164</v>
      </c>
    </row>
    <row r="403" spans="20:52">
      <c r="T403" s="31" t="str">
        <f t="shared" si="303"/>
        <v>EPSS44</v>
      </c>
      <c r="U403" s="31" t="str">
        <f t="shared" si="304"/>
        <v>CCF023</v>
      </c>
      <c r="V403" s="844" t="str">
        <f t="shared" si="305"/>
        <v>CCF102</v>
      </c>
      <c r="AV403" s="31" t="str">
        <f t="shared" si="306"/>
        <v>145EPSS40</v>
      </c>
      <c r="AW403" s="799" t="s">
        <v>690</v>
      </c>
      <c r="AX403" s="799">
        <v>145</v>
      </c>
      <c r="AY403" s="799" t="s">
        <v>531</v>
      </c>
      <c r="AZ403" s="800">
        <v>3459</v>
      </c>
    </row>
    <row r="404" spans="20:52">
      <c r="T404" s="31" t="str">
        <f t="shared" si="303"/>
        <v>EPSS44</v>
      </c>
      <c r="U404" s="31" t="str">
        <f t="shared" si="304"/>
        <v>CCF023</v>
      </c>
      <c r="V404" s="844" t="str">
        <f t="shared" si="305"/>
        <v>CCF102</v>
      </c>
      <c r="AV404" s="31" t="str">
        <f t="shared" si="306"/>
        <v>209EPSS37</v>
      </c>
      <c r="AW404" s="799" t="s">
        <v>690</v>
      </c>
      <c r="AX404" s="799">
        <v>209</v>
      </c>
      <c r="AY404" s="799" t="s">
        <v>537</v>
      </c>
      <c r="AZ404" s="800">
        <v>699</v>
      </c>
    </row>
    <row r="405" spans="20:52">
      <c r="T405" s="31" t="str">
        <f t="shared" si="303"/>
        <v>EPSS44</v>
      </c>
      <c r="U405" s="31" t="str">
        <f t="shared" si="304"/>
        <v>CCF023</v>
      </c>
      <c r="V405" s="844" t="str">
        <f t="shared" si="305"/>
        <v>CCF102</v>
      </c>
      <c r="AV405" s="31" t="str">
        <f t="shared" si="306"/>
        <v>209EPSS40</v>
      </c>
      <c r="AW405" s="799" t="s">
        <v>690</v>
      </c>
      <c r="AX405" s="799">
        <v>209</v>
      </c>
      <c r="AY405" s="799" t="s">
        <v>531</v>
      </c>
      <c r="AZ405" s="800">
        <v>11553</v>
      </c>
    </row>
    <row r="406" spans="20:52">
      <c r="T406" s="31" t="str">
        <f t="shared" si="303"/>
        <v>EPSS44</v>
      </c>
      <c r="U406" s="31" t="str">
        <f t="shared" si="304"/>
        <v>CCF023</v>
      </c>
      <c r="V406" s="844" t="str">
        <f t="shared" si="305"/>
        <v>CCF102</v>
      </c>
      <c r="AV406" s="31" t="str">
        <f t="shared" si="306"/>
        <v>209ESS091</v>
      </c>
      <c r="AW406" s="799" t="s">
        <v>690</v>
      </c>
      <c r="AX406" s="799">
        <v>209</v>
      </c>
      <c r="AY406" s="799" t="s">
        <v>549</v>
      </c>
      <c r="AZ406" s="800">
        <v>1294</v>
      </c>
    </row>
    <row r="407" spans="20:52">
      <c r="T407" s="31" t="str">
        <f t="shared" si="303"/>
        <v>EPSS44</v>
      </c>
      <c r="U407" s="31" t="str">
        <f t="shared" si="304"/>
        <v>CCF023</v>
      </c>
      <c r="V407" s="844" t="str">
        <f t="shared" si="305"/>
        <v>CCF102</v>
      </c>
      <c r="AV407" s="31" t="str">
        <f t="shared" si="306"/>
        <v>282EPSS02</v>
      </c>
      <c r="AW407" s="799" t="s">
        <v>690</v>
      </c>
      <c r="AX407" s="799">
        <v>282</v>
      </c>
      <c r="AY407" s="799" t="s">
        <v>546</v>
      </c>
      <c r="AZ407" s="800">
        <v>4</v>
      </c>
    </row>
    <row r="408" spans="20:52">
      <c r="T408" s="31" t="str">
        <f t="shared" si="303"/>
        <v>EPSS44</v>
      </c>
      <c r="U408" s="31" t="str">
        <f t="shared" si="304"/>
        <v>CCF023</v>
      </c>
      <c r="V408" s="844" t="str">
        <f t="shared" si="305"/>
        <v>CCF102</v>
      </c>
      <c r="AV408" s="31" t="str">
        <f t="shared" si="306"/>
        <v>282EPSS37</v>
      </c>
      <c r="AW408" s="799" t="s">
        <v>690</v>
      </c>
      <c r="AX408" s="799">
        <v>282</v>
      </c>
      <c r="AY408" s="799" t="s">
        <v>537</v>
      </c>
      <c r="AZ408" s="800">
        <v>588</v>
      </c>
    </row>
    <row r="409" spans="20:52">
      <c r="T409" s="31" t="str">
        <f t="shared" si="303"/>
        <v>EPSS44</v>
      </c>
      <c r="U409" s="31" t="str">
        <f t="shared" si="304"/>
        <v>CCF023</v>
      </c>
      <c r="V409" s="844" t="str">
        <f t="shared" si="305"/>
        <v>CCF102</v>
      </c>
      <c r="AV409" s="31" t="str">
        <f t="shared" si="306"/>
        <v>282EPSS40</v>
      </c>
      <c r="AW409" s="799" t="s">
        <v>690</v>
      </c>
      <c r="AX409" s="799">
        <v>282</v>
      </c>
      <c r="AY409" s="799" t="s">
        <v>531</v>
      </c>
      <c r="AZ409" s="800">
        <v>7093</v>
      </c>
    </row>
    <row r="410" spans="20:52">
      <c r="T410" s="31" t="str">
        <f t="shared" si="303"/>
        <v>EPSS44</v>
      </c>
      <c r="U410" s="31" t="str">
        <f t="shared" si="304"/>
        <v>CCF023</v>
      </c>
      <c r="V410" s="844" t="str">
        <f t="shared" si="305"/>
        <v>CCF102</v>
      </c>
      <c r="AV410" s="31" t="str">
        <f t="shared" si="306"/>
        <v>353EPSS37</v>
      </c>
      <c r="AW410" s="799" t="s">
        <v>690</v>
      </c>
      <c r="AX410" s="799">
        <v>353</v>
      </c>
      <c r="AY410" s="799" t="s">
        <v>537</v>
      </c>
      <c r="AZ410" s="800">
        <v>123</v>
      </c>
    </row>
    <row r="411" spans="20:52">
      <c r="T411" s="31" t="str">
        <f t="shared" si="303"/>
        <v>EPSS44</v>
      </c>
      <c r="U411" s="31" t="str">
        <f t="shared" si="304"/>
        <v>CCF023</v>
      </c>
      <c r="V411" s="844" t="str">
        <f t="shared" si="305"/>
        <v>CCF102</v>
      </c>
      <c r="AV411" s="31" t="str">
        <f t="shared" si="306"/>
        <v>353EPSS40</v>
      </c>
      <c r="AW411" s="799" t="s">
        <v>690</v>
      </c>
      <c r="AX411" s="799">
        <v>353</v>
      </c>
      <c r="AY411" s="799" t="s">
        <v>531</v>
      </c>
      <c r="AZ411" s="800">
        <v>411</v>
      </c>
    </row>
    <row r="412" spans="20:52">
      <c r="T412" s="31" t="str">
        <f t="shared" si="303"/>
        <v>EPSS44</v>
      </c>
      <c r="U412" s="31" t="str">
        <f t="shared" si="304"/>
        <v>CCF023</v>
      </c>
      <c r="V412" s="844" t="str">
        <f t="shared" si="305"/>
        <v>CCF102</v>
      </c>
      <c r="AV412" s="31" t="str">
        <f t="shared" si="306"/>
        <v>353ESS024</v>
      </c>
      <c r="AW412" s="799" t="s">
        <v>690</v>
      </c>
      <c r="AX412" s="799">
        <v>353</v>
      </c>
      <c r="AY412" s="799" t="s">
        <v>534</v>
      </c>
      <c r="AZ412" s="800">
        <v>2184</v>
      </c>
    </row>
    <row r="413" spans="20:52">
      <c r="T413" s="31" t="str">
        <f t="shared" si="303"/>
        <v>EPSS44</v>
      </c>
      <c r="U413" s="31" t="str">
        <f t="shared" si="304"/>
        <v>CCF023</v>
      </c>
      <c r="V413" s="844" t="str">
        <f t="shared" si="305"/>
        <v>CCF102</v>
      </c>
      <c r="AV413" s="31" t="str">
        <f t="shared" si="306"/>
        <v>364EPSI03</v>
      </c>
      <c r="AW413" s="799" t="s">
        <v>690</v>
      </c>
      <c r="AX413" s="799">
        <v>364</v>
      </c>
      <c r="AY413" s="799" t="s">
        <v>552</v>
      </c>
      <c r="AZ413" s="800">
        <v>1335</v>
      </c>
    </row>
    <row r="414" spans="20:52">
      <c r="T414" s="31" t="str">
        <f t="shared" si="303"/>
        <v>EPSS44</v>
      </c>
      <c r="U414" s="31" t="str">
        <f t="shared" si="304"/>
        <v>CCF023</v>
      </c>
      <c r="V414" s="844" t="str">
        <f t="shared" si="305"/>
        <v>CCF102</v>
      </c>
      <c r="AV414" s="31" t="str">
        <f t="shared" si="306"/>
        <v>364EPSS37</v>
      </c>
      <c r="AW414" s="799" t="s">
        <v>690</v>
      </c>
      <c r="AX414" s="799">
        <v>364</v>
      </c>
      <c r="AY414" s="799" t="s">
        <v>537</v>
      </c>
      <c r="AZ414" s="800">
        <v>547</v>
      </c>
    </row>
    <row r="415" spans="20:52">
      <c r="T415" s="31" t="str">
        <f t="shared" si="303"/>
        <v>EPSS44</v>
      </c>
      <c r="U415" s="31" t="str">
        <f t="shared" si="304"/>
        <v>CCF023</v>
      </c>
      <c r="V415" s="844" t="str">
        <f t="shared" si="305"/>
        <v>CCF102</v>
      </c>
      <c r="AV415" s="31" t="str">
        <f t="shared" si="306"/>
        <v>364EPSS40</v>
      </c>
      <c r="AW415" s="799" t="s">
        <v>690</v>
      </c>
      <c r="AX415" s="799">
        <v>364</v>
      </c>
      <c r="AY415" s="799" t="s">
        <v>531</v>
      </c>
      <c r="AZ415" s="800">
        <v>7734</v>
      </c>
    </row>
    <row r="416" spans="20:52">
      <c r="T416" s="31" t="str">
        <f t="shared" si="303"/>
        <v>EPSS44</v>
      </c>
      <c r="U416" s="31" t="str">
        <f t="shared" si="304"/>
        <v>CCF023</v>
      </c>
      <c r="V416" s="844" t="str">
        <f t="shared" si="305"/>
        <v>CCF102</v>
      </c>
      <c r="AV416" s="31" t="str">
        <f t="shared" si="306"/>
        <v>368EPSS02</v>
      </c>
      <c r="AW416" s="799" t="s">
        <v>690</v>
      </c>
      <c r="AX416" s="799">
        <v>368</v>
      </c>
      <c r="AY416" s="799" t="s">
        <v>546</v>
      </c>
      <c r="AZ416" s="800">
        <v>10</v>
      </c>
    </row>
    <row r="417" spans="20:52">
      <c r="T417" s="31" t="str">
        <f t="shared" si="303"/>
        <v>EPSS44</v>
      </c>
      <c r="U417" s="31" t="str">
        <f t="shared" si="304"/>
        <v>CCF023</v>
      </c>
      <c r="V417" s="844" t="str">
        <f t="shared" si="305"/>
        <v>CCF102</v>
      </c>
      <c r="AV417" s="31" t="str">
        <f t="shared" si="306"/>
        <v>368EPSS37</v>
      </c>
      <c r="AW417" s="799" t="s">
        <v>690</v>
      </c>
      <c r="AX417" s="799">
        <v>368</v>
      </c>
      <c r="AY417" s="799" t="s">
        <v>537</v>
      </c>
      <c r="AZ417" s="800">
        <v>278</v>
      </c>
    </row>
    <row r="418" spans="20:52">
      <c r="T418" s="31" t="str">
        <f t="shared" si="303"/>
        <v>EPSS44</v>
      </c>
      <c r="U418" s="31" t="str">
        <f t="shared" si="304"/>
        <v>CCF023</v>
      </c>
      <c r="V418" s="844" t="str">
        <f t="shared" si="305"/>
        <v>CCF102</v>
      </c>
      <c r="AV418" s="31" t="str">
        <f t="shared" si="306"/>
        <v>368ESS024</v>
      </c>
      <c r="AW418" s="799" t="s">
        <v>690</v>
      </c>
      <c r="AX418" s="799">
        <v>368</v>
      </c>
      <c r="AY418" s="799" t="s">
        <v>534</v>
      </c>
      <c r="AZ418" s="800">
        <v>6149</v>
      </c>
    </row>
    <row r="419" spans="20:52">
      <c r="T419" s="31" t="str">
        <f t="shared" si="303"/>
        <v>EPSS44</v>
      </c>
      <c r="U419" s="31" t="str">
        <f t="shared" si="304"/>
        <v>CCF023</v>
      </c>
      <c r="V419" s="844" t="str">
        <f t="shared" si="305"/>
        <v>CCF102</v>
      </c>
      <c r="AV419" s="31" t="str">
        <f t="shared" si="306"/>
        <v>390EPSS37</v>
      </c>
      <c r="AW419" s="799" t="s">
        <v>690</v>
      </c>
      <c r="AX419" s="799">
        <v>390</v>
      </c>
      <c r="AY419" s="799" t="s">
        <v>537</v>
      </c>
      <c r="AZ419" s="800">
        <v>427</v>
      </c>
    </row>
    <row r="420" spans="20:52">
      <c r="T420" s="31" t="str">
        <f t="shared" si="303"/>
        <v>EPSS44</v>
      </c>
      <c r="U420" s="31" t="str">
        <f t="shared" si="304"/>
        <v>CCF023</v>
      </c>
      <c r="V420" s="844" t="str">
        <f t="shared" si="305"/>
        <v>CCF102</v>
      </c>
      <c r="AV420" s="31" t="str">
        <f t="shared" si="306"/>
        <v>390EPSS40</v>
      </c>
      <c r="AW420" s="799" t="s">
        <v>690</v>
      </c>
      <c r="AX420" s="799">
        <v>390</v>
      </c>
      <c r="AY420" s="799" t="s">
        <v>531</v>
      </c>
      <c r="AZ420" s="800">
        <v>3944</v>
      </c>
    </row>
    <row r="421" spans="20:52">
      <c r="T421" s="31" t="str">
        <f t="shared" si="303"/>
        <v>EPSS44</v>
      </c>
      <c r="U421" s="31" t="str">
        <f t="shared" si="304"/>
        <v>CCF023</v>
      </c>
      <c r="V421" s="844" t="str">
        <f t="shared" si="305"/>
        <v>CCF102</v>
      </c>
      <c r="AV421" s="31" t="str">
        <f t="shared" si="306"/>
        <v>467EPSS37</v>
      </c>
      <c r="AW421" s="799" t="s">
        <v>690</v>
      </c>
      <c r="AX421" s="799">
        <v>467</v>
      </c>
      <c r="AY421" s="799" t="s">
        <v>537</v>
      </c>
      <c r="AZ421" s="800">
        <v>145</v>
      </c>
    </row>
    <row r="422" spans="20:52">
      <c r="T422" s="31" t="str">
        <f t="shared" si="303"/>
        <v>EPSS44</v>
      </c>
      <c r="U422" s="31" t="str">
        <f t="shared" si="304"/>
        <v>CCF023</v>
      </c>
      <c r="V422" s="844" t="str">
        <f t="shared" si="305"/>
        <v>CCF102</v>
      </c>
      <c r="AV422" s="31" t="str">
        <f t="shared" si="306"/>
        <v>467EPSS40</v>
      </c>
      <c r="AW422" s="799" t="s">
        <v>690</v>
      </c>
      <c r="AX422" s="799">
        <v>467</v>
      </c>
      <c r="AY422" s="799" t="s">
        <v>531</v>
      </c>
      <c r="AZ422" s="800">
        <v>4327</v>
      </c>
    </row>
    <row r="423" spans="20:52">
      <c r="T423" s="31" t="str">
        <f t="shared" si="303"/>
        <v>EPSS44</v>
      </c>
      <c r="U423" s="31" t="str">
        <f t="shared" si="304"/>
        <v>CCF023</v>
      </c>
      <c r="V423" s="844" t="str">
        <f t="shared" si="305"/>
        <v>CCF102</v>
      </c>
      <c r="AV423" s="31" t="str">
        <f t="shared" si="306"/>
        <v>576CCF102</v>
      </c>
      <c r="AW423" s="799" t="s">
        <v>690</v>
      </c>
      <c r="AX423" s="799">
        <v>576</v>
      </c>
      <c r="AY423" s="799" t="s">
        <v>569</v>
      </c>
      <c r="AZ423" s="800">
        <v>1</v>
      </c>
    </row>
    <row r="424" spans="20:52">
      <c r="T424" s="31" t="str">
        <f t="shared" si="303"/>
        <v>EPSS44</v>
      </c>
      <c r="U424" s="31" t="str">
        <f t="shared" si="304"/>
        <v>CCF023</v>
      </c>
      <c r="V424" s="844" t="str">
        <f t="shared" si="305"/>
        <v>CCF102</v>
      </c>
      <c r="AV424" s="31" t="str">
        <f t="shared" si="306"/>
        <v>576EPSS37</v>
      </c>
      <c r="AW424" s="799" t="s">
        <v>690</v>
      </c>
      <c r="AX424" s="799">
        <v>576</v>
      </c>
      <c r="AY424" s="799" t="s">
        <v>537</v>
      </c>
      <c r="AZ424" s="800">
        <v>59</v>
      </c>
    </row>
    <row r="425" spans="20:52">
      <c r="T425" s="31" t="str">
        <f t="shared" si="303"/>
        <v>EPSS44</v>
      </c>
      <c r="U425" s="31" t="str">
        <f t="shared" si="304"/>
        <v>CCF023</v>
      </c>
      <c r="V425" s="844" t="str">
        <f t="shared" si="305"/>
        <v>CCF102</v>
      </c>
      <c r="AV425" s="31" t="str">
        <f t="shared" si="306"/>
        <v>576EPSS40</v>
      </c>
      <c r="AW425" s="799" t="s">
        <v>690</v>
      </c>
      <c r="AX425" s="799">
        <v>576</v>
      </c>
      <c r="AY425" s="799" t="s">
        <v>531</v>
      </c>
      <c r="AZ425" s="800">
        <v>1289</v>
      </c>
    </row>
    <row r="426" spans="20:52">
      <c r="T426" s="31" t="str">
        <f t="shared" si="303"/>
        <v>EPSS44</v>
      </c>
      <c r="U426" s="31" t="str">
        <f t="shared" si="304"/>
        <v>CCF023</v>
      </c>
      <c r="V426" s="844" t="str">
        <f t="shared" si="305"/>
        <v>CCF102</v>
      </c>
      <c r="AV426" s="31" t="str">
        <f t="shared" si="306"/>
        <v>576ESS024</v>
      </c>
      <c r="AW426" s="799" t="s">
        <v>690</v>
      </c>
      <c r="AX426" s="799">
        <v>576</v>
      </c>
      <c r="AY426" s="799" t="s">
        <v>534</v>
      </c>
      <c r="AZ426" s="800">
        <v>3975</v>
      </c>
    </row>
    <row r="427" spans="20:52">
      <c r="T427" s="31" t="str">
        <f t="shared" si="303"/>
        <v>EPSS44</v>
      </c>
      <c r="U427" s="31" t="str">
        <f t="shared" si="304"/>
        <v>CCF023</v>
      </c>
      <c r="V427" s="844" t="str">
        <f t="shared" si="305"/>
        <v>CCF102</v>
      </c>
      <c r="AV427" s="31" t="str">
        <f t="shared" si="306"/>
        <v>576ESS091</v>
      </c>
      <c r="AW427" s="799" t="s">
        <v>690</v>
      </c>
      <c r="AX427" s="799">
        <v>576</v>
      </c>
      <c r="AY427" s="799" t="s">
        <v>549</v>
      </c>
      <c r="AZ427" s="800">
        <v>474</v>
      </c>
    </row>
    <row r="428" spans="20:52">
      <c r="T428" s="31" t="str">
        <f t="shared" si="303"/>
        <v>EPSS44</v>
      </c>
      <c r="U428" s="31" t="str">
        <f t="shared" si="304"/>
        <v>CCF023</v>
      </c>
      <c r="V428" s="844" t="str">
        <f t="shared" si="305"/>
        <v>CCF102</v>
      </c>
      <c r="AV428" s="31" t="str">
        <f t="shared" si="306"/>
        <v>642EPSS02</v>
      </c>
      <c r="AW428" s="799" t="s">
        <v>690</v>
      </c>
      <c r="AX428" s="799">
        <v>642</v>
      </c>
      <c r="AY428" s="799" t="s">
        <v>546</v>
      </c>
      <c r="AZ428" s="800">
        <v>54</v>
      </c>
    </row>
    <row r="429" spans="20:52">
      <c r="T429" s="31" t="str">
        <f t="shared" si="303"/>
        <v>EPSS44</v>
      </c>
      <c r="U429" s="31" t="str">
        <f t="shared" si="304"/>
        <v>CCF023</v>
      </c>
      <c r="V429" s="844" t="str">
        <f t="shared" si="305"/>
        <v>CCF102</v>
      </c>
      <c r="AV429" s="31" t="str">
        <f t="shared" si="306"/>
        <v>642EPSS37</v>
      </c>
      <c r="AW429" s="799" t="s">
        <v>690</v>
      </c>
      <c r="AX429" s="799">
        <v>642</v>
      </c>
      <c r="AY429" s="799" t="s">
        <v>537</v>
      </c>
      <c r="AZ429" s="800">
        <v>381</v>
      </c>
    </row>
    <row r="430" spans="20:52">
      <c r="T430" s="31" t="str">
        <f t="shared" si="303"/>
        <v>EPSS44</v>
      </c>
      <c r="U430" s="31" t="str">
        <f t="shared" si="304"/>
        <v>CCF023</v>
      </c>
      <c r="V430" s="844" t="str">
        <f t="shared" si="305"/>
        <v>CCF102</v>
      </c>
      <c r="AV430" s="31" t="str">
        <f t="shared" si="306"/>
        <v>642EPSS40</v>
      </c>
      <c r="AW430" s="799" t="s">
        <v>690</v>
      </c>
      <c r="AX430" s="799">
        <v>642</v>
      </c>
      <c r="AY430" s="799" t="s">
        <v>531</v>
      </c>
      <c r="AZ430" s="800">
        <v>6804</v>
      </c>
    </row>
    <row r="431" spans="20:52">
      <c r="T431" s="31" t="str">
        <f t="shared" si="303"/>
        <v>EPSS44</v>
      </c>
      <c r="U431" s="31" t="str">
        <f t="shared" si="304"/>
        <v>CCF023</v>
      </c>
      <c r="V431" s="844" t="str">
        <f t="shared" si="305"/>
        <v>CCF102</v>
      </c>
      <c r="AV431" s="31" t="str">
        <f t="shared" si="306"/>
        <v>642EPSS44</v>
      </c>
      <c r="AW431" s="799" t="s">
        <v>690</v>
      </c>
      <c r="AX431" s="799">
        <v>642</v>
      </c>
      <c r="AY431" s="799" t="s">
        <v>567</v>
      </c>
      <c r="AZ431" s="800">
        <v>2</v>
      </c>
    </row>
    <row r="432" spans="20:52">
      <c r="T432" s="31" t="str">
        <f t="shared" si="303"/>
        <v>EPSS44</v>
      </c>
      <c r="U432" s="31" t="str">
        <f t="shared" si="304"/>
        <v>CCF023</v>
      </c>
      <c r="V432" s="844" t="str">
        <f t="shared" si="305"/>
        <v>CCF102</v>
      </c>
      <c r="AV432" s="31" t="str">
        <f t="shared" si="306"/>
        <v>642ESS091</v>
      </c>
      <c r="AW432" s="799" t="s">
        <v>690</v>
      </c>
      <c r="AX432" s="799">
        <v>642</v>
      </c>
      <c r="AY432" s="799" t="s">
        <v>549</v>
      </c>
      <c r="AZ432" s="800">
        <v>5715</v>
      </c>
    </row>
    <row r="433" spans="20:52">
      <c r="T433" s="31" t="str">
        <f t="shared" si="303"/>
        <v>EPSS44</v>
      </c>
      <c r="U433" s="31" t="str">
        <f t="shared" si="304"/>
        <v>CCF023</v>
      </c>
      <c r="V433" s="844" t="str">
        <f t="shared" si="305"/>
        <v>CCF102</v>
      </c>
      <c r="AV433" s="31" t="str">
        <f t="shared" si="306"/>
        <v>679EPSS02</v>
      </c>
      <c r="AW433" s="799" t="s">
        <v>690</v>
      </c>
      <c r="AX433" s="799">
        <v>679</v>
      </c>
      <c r="AY433" s="799" t="s">
        <v>546</v>
      </c>
      <c r="AZ433" s="800">
        <v>1</v>
      </c>
    </row>
    <row r="434" spans="20:52">
      <c r="T434" s="31" t="str">
        <f t="shared" si="303"/>
        <v>EPSS44</v>
      </c>
      <c r="U434" s="31" t="str">
        <f t="shared" si="304"/>
        <v>CCF023</v>
      </c>
      <c r="V434" s="844" t="str">
        <f t="shared" si="305"/>
        <v>CCF102</v>
      </c>
      <c r="AV434" s="31" t="str">
        <f t="shared" si="306"/>
        <v>679EPSS16</v>
      </c>
      <c r="AW434" s="799" t="s">
        <v>690</v>
      </c>
      <c r="AX434" s="799">
        <v>679</v>
      </c>
      <c r="AY434" s="799" t="s">
        <v>543</v>
      </c>
      <c r="AZ434" s="800">
        <v>116</v>
      </c>
    </row>
    <row r="435" spans="20:52">
      <c r="T435" s="31" t="str">
        <f t="shared" si="303"/>
        <v>EPSS44</v>
      </c>
      <c r="U435" s="31" t="str">
        <f t="shared" si="304"/>
        <v>CCF023</v>
      </c>
      <c r="V435" s="844" t="str">
        <f t="shared" si="305"/>
        <v>CCF102</v>
      </c>
      <c r="AV435" s="31" t="str">
        <f t="shared" si="306"/>
        <v>679EPSS37</v>
      </c>
      <c r="AW435" s="799" t="s">
        <v>690</v>
      </c>
      <c r="AX435" s="799">
        <v>679</v>
      </c>
      <c r="AY435" s="799" t="s">
        <v>537</v>
      </c>
      <c r="AZ435" s="800">
        <v>362</v>
      </c>
    </row>
    <row r="436" spans="20:52">
      <c r="T436" s="31" t="str">
        <f t="shared" si="303"/>
        <v>EPSS44</v>
      </c>
      <c r="U436" s="31" t="str">
        <f t="shared" si="304"/>
        <v>CCF023</v>
      </c>
      <c r="V436" s="844" t="str">
        <f t="shared" si="305"/>
        <v>CCF102</v>
      </c>
      <c r="AV436" s="31" t="str">
        <f t="shared" si="306"/>
        <v>679EPSS40</v>
      </c>
      <c r="AW436" s="799" t="s">
        <v>690</v>
      </c>
      <c r="AX436" s="799">
        <v>679</v>
      </c>
      <c r="AY436" s="799" t="s">
        <v>531</v>
      </c>
      <c r="AZ436" s="800">
        <v>7248</v>
      </c>
    </row>
    <row r="437" spans="20:52">
      <c r="T437" s="31" t="str">
        <f t="shared" si="303"/>
        <v>EPSS44</v>
      </c>
      <c r="U437" s="31" t="str">
        <f t="shared" si="304"/>
        <v>CCF023</v>
      </c>
      <c r="V437" s="844" t="str">
        <f t="shared" si="305"/>
        <v>CCF102</v>
      </c>
      <c r="AV437" s="31" t="str">
        <f t="shared" si="306"/>
        <v>679ESS024</v>
      </c>
      <c r="AW437" s="799" t="s">
        <v>690</v>
      </c>
      <c r="AX437" s="799">
        <v>679</v>
      </c>
      <c r="AY437" s="799" t="s">
        <v>534</v>
      </c>
      <c r="AZ437" s="800">
        <v>4492</v>
      </c>
    </row>
    <row r="438" spans="20:52">
      <c r="T438" s="31" t="str">
        <f t="shared" si="303"/>
        <v>EPSS44</v>
      </c>
      <c r="U438" s="31" t="str">
        <f t="shared" si="304"/>
        <v>CCF023</v>
      </c>
      <c r="V438" s="844" t="str">
        <f t="shared" si="305"/>
        <v>CCF102</v>
      </c>
      <c r="AV438" s="31" t="str">
        <f t="shared" si="306"/>
        <v>679ESS091</v>
      </c>
      <c r="AW438" s="799" t="s">
        <v>690</v>
      </c>
      <c r="AX438" s="799">
        <v>679</v>
      </c>
      <c r="AY438" s="799" t="s">
        <v>549</v>
      </c>
      <c r="AZ438" s="800">
        <v>705</v>
      </c>
    </row>
    <row r="439" spans="20:52">
      <c r="T439" s="31" t="str">
        <f t="shared" si="303"/>
        <v>EPSS44</v>
      </c>
      <c r="U439" s="31" t="str">
        <f t="shared" si="304"/>
        <v>CCF023</v>
      </c>
      <c r="V439" s="844" t="str">
        <f t="shared" si="305"/>
        <v>CCF102</v>
      </c>
      <c r="AV439" s="31" t="str">
        <f t="shared" si="306"/>
        <v>789EPSS37</v>
      </c>
      <c r="AW439" s="799" t="s">
        <v>690</v>
      </c>
      <c r="AX439" s="799">
        <v>789</v>
      </c>
      <c r="AY439" s="799" t="s">
        <v>537</v>
      </c>
      <c r="AZ439" s="800">
        <v>190</v>
      </c>
    </row>
    <row r="440" spans="20:52">
      <c r="T440" s="31" t="str">
        <f t="shared" si="303"/>
        <v>EPSS44</v>
      </c>
      <c r="U440" s="31" t="str">
        <f t="shared" si="304"/>
        <v>CCF023</v>
      </c>
      <c r="V440" s="844" t="str">
        <f t="shared" si="305"/>
        <v>CCF102</v>
      </c>
      <c r="AV440" s="31" t="str">
        <f t="shared" si="306"/>
        <v>789EPSS40</v>
      </c>
      <c r="AW440" s="799" t="s">
        <v>690</v>
      </c>
      <c r="AX440" s="799">
        <v>789</v>
      </c>
      <c r="AY440" s="799" t="s">
        <v>531</v>
      </c>
      <c r="AZ440" s="800">
        <v>1270</v>
      </c>
    </row>
    <row r="441" spans="20:52">
      <c r="T441" s="31" t="str">
        <f t="shared" si="303"/>
        <v>EPSS44</v>
      </c>
      <c r="U441" s="31" t="str">
        <f t="shared" si="304"/>
        <v>CCF023</v>
      </c>
      <c r="V441" s="844" t="str">
        <f t="shared" si="305"/>
        <v>CCF102</v>
      </c>
      <c r="AV441" s="31" t="str">
        <f t="shared" si="306"/>
        <v>789ESS024</v>
      </c>
      <c r="AW441" s="799" t="s">
        <v>690</v>
      </c>
      <c r="AX441" s="799">
        <v>789</v>
      </c>
      <c r="AY441" s="799" t="s">
        <v>534</v>
      </c>
      <c r="AZ441" s="800">
        <v>7518</v>
      </c>
    </row>
    <row r="442" spans="20:52">
      <c r="T442" s="31" t="str">
        <f t="shared" si="303"/>
        <v>EPSS44</v>
      </c>
      <c r="U442" s="31" t="str">
        <f t="shared" si="304"/>
        <v>CCF023</v>
      </c>
      <c r="V442" s="844" t="str">
        <f t="shared" si="305"/>
        <v>CCF102</v>
      </c>
      <c r="AV442" s="31" t="str">
        <f t="shared" si="306"/>
        <v>792EPSS37</v>
      </c>
      <c r="AW442" s="799" t="s">
        <v>690</v>
      </c>
      <c r="AX442" s="799">
        <v>792</v>
      </c>
      <c r="AY442" s="799" t="s">
        <v>537</v>
      </c>
      <c r="AZ442" s="800">
        <v>235</v>
      </c>
    </row>
    <row r="443" spans="20:52">
      <c r="T443" s="31" t="str">
        <f t="shared" si="303"/>
        <v>EPSS44</v>
      </c>
      <c r="U443" s="31" t="str">
        <f t="shared" si="304"/>
        <v>CCF023</v>
      </c>
      <c r="V443" s="844" t="str">
        <f t="shared" si="305"/>
        <v>CCF102</v>
      </c>
      <c r="AV443" s="31" t="str">
        <f t="shared" si="306"/>
        <v>792EPSS40</v>
      </c>
      <c r="AW443" s="799" t="s">
        <v>690</v>
      </c>
      <c r="AX443" s="799">
        <v>792</v>
      </c>
      <c r="AY443" s="799" t="s">
        <v>531</v>
      </c>
      <c r="AZ443" s="800">
        <v>2800</v>
      </c>
    </row>
    <row r="444" spans="20:52">
      <c r="T444" s="31" t="str">
        <f t="shared" si="303"/>
        <v>EPSS44</v>
      </c>
      <c r="U444" s="31" t="str">
        <f t="shared" si="304"/>
        <v>CCF023</v>
      </c>
      <c r="V444" s="844" t="str">
        <f t="shared" si="305"/>
        <v>CCF102</v>
      </c>
      <c r="AV444" s="31" t="str">
        <f t="shared" si="306"/>
        <v>792EPSS41</v>
      </c>
      <c r="AW444" s="799" t="s">
        <v>690</v>
      </c>
      <c r="AX444" s="799">
        <v>792</v>
      </c>
      <c r="AY444" s="799" t="s">
        <v>623</v>
      </c>
      <c r="AZ444" s="800">
        <v>1</v>
      </c>
    </row>
    <row r="445" spans="20:52">
      <c r="T445" s="31" t="str">
        <f t="shared" si="303"/>
        <v>EPSS44</v>
      </c>
      <c r="U445" s="31" t="str">
        <f t="shared" si="304"/>
        <v>CCF023</v>
      </c>
      <c r="V445" s="844" t="str">
        <f t="shared" si="305"/>
        <v>CCF102</v>
      </c>
      <c r="AV445" s="31" t="str">
        <f t="shared" si="306"/>
        <v>809EPSS02</v>
      </c>
      <c r="AW445" s="799" t="s">
        <v>690</v>
      </c>
      <c r="AX445" s="799">
        <v>809</v>
      </c>
      <c r="AY445" s="799" t="s">
        <v>546</v>
      </c>
      <c r="AZ445" s="800">
        <v>5</v>
      </c>
    </row>
    <row r="446" spans="20:52">
      <c r="T446" s="31" t="str">
        <f t="shared" si="303"/>
        <v>EPSS44</v>
      </c>
      <c r="U446" s="31" t="str">
        <f t="shared" si="304"/>
        <v>CCF023</v>
      </c>
      <c r="V446" s="844" t="str">
        <f t="shared" si="305"/>
        <v>CCF102</v>
      </c>
      <c r="AV446" s="31" t="str">
        <f t="shared" si="306"/>
        <v>809EPSS37</v>
      </c>
      <c r="AW446" s="799" t="s">
        <v>690</v>
      </c>
      <c r="AX446" s="799">
        <v>809</v>
      </c>
      <c r="AY446" s="799" t="s">
        <v>537</v>
      </c>
      <c r="AZ446" s="800">
        <v>304</v>
      </c>
    </row>
    <row r="447" spans="20:52">
      <c r="T447" s="31" t="str">
        <f t="shared" si="303"/>
        <v>EPSS44</v>
      </c>
      <c r="U447" s="31" t="str">
        <f t="shared" si="304"/>
        <v>CCF023</v>
      </c>
      <c r="V447" s="844" t="str">
        <f t="shared" si="305"/>
        <v>CCF102</v>
      </c>
      <c r="AV447" s="31" t="str">
        <f t="shared" si="306"/>
        <v>809EPSS40</v>
      </c>
      <c r="AW447" s="799" t="s">
        <v>690</v>
      </c>
      <c r="AX447" s="799">
        <v>809</v>
      </c>
      <c r="AY447" s="799" t="s">
        <v>531</v>
      </c>
      <c r="AZ447" s="800">
        <v>3284</v>
      </c>
    </row>
    <row r="448" spans="20:52">
      <c r="T448" s="31" t="str">
        <f t="shared" si="303"/>
        <v>EPSS44</v>
      </c>
      <c r="U448" s="31" t="str">
        <f t="shared" si="304"/>
        <v>CCF023</v>
      </c>
      <c r="V448" s="844" t="str">
        <f t="shared" si="305"/>
        <v>CCF102</v>
      </c>
      <c r="AV448" s="31" t="str">
        <f t="shared" si="306"/>
        <v>847EPSS02</v>
      </c>
      <c r="AW448" s="799" t="s">
        <v>690</v>
      </c>
      <c r="AX448" s="799">
        <v>847</v>
      </c>
      <c r="AY448" s="799" t="s">
        <v>546</v>
      </c>
      <c r="AZ448" s="800">
        <v>2</v>
      </c>
    </row>
    <row r="449" spans="20:52">
      <c r="T449" s="31" t="str">
        <f t="shared" si="303"/>
        <v>EPSS44</v>
      </c>
      <c r="U449" s="31" t="str">
        <f t="shared" si="304"/>
        <v>CCF023</v>
      </c>
      <c r="V449" s="844" t="str">
        <f t="shared" si="305"/>
        <v>CCF102</v>
      </c>
      <c r="AV449" s="31" t="str">
        <f t="shared" si="306"/>
        <v>847EPSS37</v>
      </c>
      <c r="AW449" s="799" t="s">
        <v>690</v>
      </c>
      <c r="AX449" s="799">
        <v>847</v>
      </c>
      <c r="AY449" s="799" t="s">
        <v>537</v>
      </c>
      <c r="AZ449" s="800">
        <v>780</v>
      </c>
    </row>
    <row r="450" spans="20:52">
      <c r="T450" s="31" t="str">
        <f t="shared" si="303"/>
        <v>EPSS44</v>
      </c>
      <c r="U450" s="31" t="str">
        <f t="shared" si="304"/>
        <v>CCF023</v>
      </c>
      <c r="V450" s="844" t="str">
        <f t="shared" si="305"/>
        <v>CCF102</v>
      </c>
      <c r="AV450" s="31" t="str">
        <f t="shared" si="306"/>
        <v>847EPSS40</v>
      </c>
      <c r="AW450" s="799" t="s">
        <v>690</v>
      </c>
      <c r="AX450" s="799">
        <v>847</v>
      </c>
      <c r="AY450" s="799" t="s">
        <v>531</v>
      </c>
      <c r="AZ450" s="800">
        <v>23840</v>
      </c>
    </row>
    <row r="451" spans="20:52">
      <c r="T451" s="31" t="str">
        <f t="shared" si="303"/>
        <v>EPSS44</v>
      </c>
      <c r="U451" s="31" t="str">
        <f t="shared" si="304"/>
        <v>CCF023</v>
      </c>
      <c r="V451" s="844" t="str">
        <f t="shared" si="305"/>
        <v>CCF102</v>
      </c>
      <c r="AV451" s="31" t="str">
        <f t="shared" si="306"/>
        <v>847EPSS41</v>
      </c>
      <c r="AW451" s="799" t="s">
        <v>690</v>
      </c>
      <c r="AX451" s="799">
        <v>847</v>
      </c>
      <c r="AY451" s="799" t="s">
        <v>623</v>
      </c>
      <c r="AZ451" s="800">
        <v>3</v>
      </c>
    </row>
    <row r="452" spans="20:52">
      <c r="T452" s="31" t="str">
        <f t="shared" si="303"/>
        <v>EPSS44</v>
      </c>
      <c r="U452" s="31" t="str">
        <f t="shared" si="304"/>
        <v>CCF023</v>
      </c>
      <c r="V452" s="844" t="str">
        <f t="shared" si="305"/>
        <v>CCF102</v>
      </c>
      <c r="AV452" s="31" t="str">
        <f t="shared" si="306"/>
        <v>856EPSI03</v>
      </c>
      <c r="AW452" s="799" t="s">
        <v>690</v>
      </c>
      <c r="AX452" s="799">
        <v>856</v>
      </c>
      <c r="AY452" s="799" t="s">
        <v>552</v>
      </c>
      <c r="AZ452" s="800">
        <v>326</v>
      </c>
    </row>
    <row r="453" spans="20:52">
      <c r="T453" s="31" t="str">
        <f t="shared" si="303"/>
        <v>EPSS44</v>
      </c>
      <c r="U453" s="31" t="str">
        <f t="shared" si="304"/>
        <v>CCF023</v>
      </c>
      <c r="V453" s="844" t="str">
        <f t="shared" si="305"/>
        <v>CCF102</v>
      </c>
      <c r="AV453" s="31" t="str">
        <f t="shared" si="306"/>
        <v>856EPSS37</v>
      </c>
      <c r="AW453" s="799" t="s">
        <v>690</v>
      </c>
      <c r="AX453" s="799">
        <v>856</v>
      </c>
      <c r="AY453" s="799" t="s">
        <v>537</v>
      </c>
      <c r="AZ453" s="800">
        <v>208</v>
      </c>
    </row>
    <row r="454" spans="20:52">
      <c r="T454" s="31" t="str">
        <f t="shared" si="303"/>
        <v>EPSS44</v>
      </c>
      <c r="U454" s="31" t="str">
        <f t="shared" si="304"/>
        <v>CCF023</v>
      </c>
      <c r="V454" s="844" t="str">
        <f t="shared" si="305"/>
        <v>CCF102</v>
      </c>
      <c r="AV454" s="31" t="str">
        <f t="shared" si="306"/>
        <v>856EPSS40</v>
      </c>
      <c r="AW454" s="799" t="s">
        <v>690</v>
      </c>
      <c r="AX454" s="799">
        <v>856</v>
      </c>
      <c r="AY454" s="799" t="s">
        <v>531</v>
      </c>
      <c r="AZ454" s="800">
        <v>2579</v>
      </c>
    </row>
    <row r="455" spans="20:52">
      <c r="T455" s="31" t="str">
        <f t="shared" ref="T455:T518" si="307">CONCATENATE(Y455,$AR$3)</f>
        <v>EPSS44</v>
      </c>
      <c r="U455" s="31" t="str">
        <f t="shared" si="304"/>
        <v>CCF023</v>
      </c>
      <c r="V455" s="844" t="str">
        <f t="shared" si="305"/>
        <v>CCF102</v>
      </c>
      <c r="AV455" s="31" t="str">
        <f t="shared" si="306"/>
        <v>861EPSS37</v>
      </c>
      <c r="AW455" s="799" t="s">
        <v>690</v>
      </c>
      <c r="AX455" s="799">
        <v>861</v>
      </c>
      <c r="AY455" s="799" t="s">
        <v>537</v>
      </c>
      <c r="AZ455" s="800">
        <v>501</v>
      </c>
    </row>
    <row r="456" spans="20:52">
      <c r="T456" s="31" t="str">
        <f t="shared" si="307"/>
        <v>EPSS44</v>
      </c>
      <c r="U456" s="31" t="str">
        <f t="shared" ref="U456:U519" si="308">CONCATENATE(Y456,$AS$3)</f>
        <v>CCF023</v>
      </c>
      <c r="V456" s="844" t="str">
        <f t="shared" ref="V456:V519" si="309">CONCATENATE(Y456,$AT$3)</f>
        <v>CCF102</v>
      </c>
      <c r="AV456" s="31" t="str">
        <f t="shared" ref="AV456:AV519" si="310">CONCATENATE(AX456,AY456)</f>
        <v>861EPSS40</v>
      </c>
      <c r="AW456" s="799" t="s">
        <v>690</v>
      </c>
      <c r="AX456" s="799">
        <v>861</v>
      </c>
      <c r="AY456" s="799" t="s">
        <v>531</v>
      </c>
      <c r="AZ456" s="800">
        <v>5313</v>
      </c>
    </row>
    <row r="457" spans="20:52">
      <c r="T457" s="31" t="str">
        <f t="shared" si="307"/>
        <v>EPSS44</v>
      </c>
      <c r="U457" s="31" t="str">
        <f t="shared" si="308"/>
        <v>CCF023</v>
      </c>
      <c r="V457" s="844" t="str">
        <f t="shared" si="309"/>
        <v>CCF102</v>
      </c>
      <c r="AV457" s="31" t="str">
        <f t="shared" si="310"/>
        <v>1EPSS02</v>
      </c>
      <c r="AW457" s="799" t="s">
        <v>691</v>
      </c>
      <c r="AX457" s="799">
        <v>1</v>
      </c>
      <c r="AY457" s="799" t="s">
        <v>546</v>
      </c>
      <c r="AZ457" s="800">
        <v>37840</v>
      </c>
    </row>
    <row r="458" spans="20:52">
      <c r="T458" s="31" t="str">
        <f t="shared" si="307"/>
        <v>EPSS44</v>
      </c>
      <c r="U458" s="31" t="str">
        <f t="shared" si="308"/>
        <v>CCF023</v>
      </c>
      <c r="V458" s="844" t="str">
        <f t="shared" si="309"/>
        <v>CCF102</v>
      </c>
      <c r="AV458" s="31" t="str">
        <f t="shared" si="310"/>
        <v>1EPSS05</v>
      </c>
      <c r="AW458" s="799" t="s">
        <v>691</v>
      </c>
      <c r="AX458" s="799">
        <v>1</v>
      </c>
      <c r="AY458" s="799" t="s">
        <v>555</v>
      </c>
      <c r="AZ458" s="800">
        <v>3672</v>
      </c>
    </row>
    <row r="459" spans="20:52">
      <c r="T459" s="31" t="str">
        <f t="shared" si="307"/>
        <v>EPSS44</v>
      </c>
      <c r="U459" s="31" t="str">
        <f t="shared" si="308"/>
        <v>CCF023</v>
      </c>
      <c r="V459" s="844" t="str">
        <f t="shared" si="309"/>
        <v>CCF102</v>
      </c>
      <c r="AV459" s="31" t="str">
        <f t="shared" si="310"/>
        <v>1EPSS08</v>
      </c>
      <c r="AW459" s="799" t="s">
        <v>691</v>
      </c>
      <c r="AX459" s="799">
        <v>1</v>
      </c>
      <c r="AY459" s="799" t="s">
        <v>558</v>
      </c>
      <c r="AZ459" s="800">
        <v>1592</v>
      </c>
    </row>
    <row r="460" spans="20:52">
      <c r="T460" s="31" t="str">
        <f t="shared" si="307"/>
        <v>EPSS44</v>
      </c>
      <c r="U460" s="31" t="str">
        <f t="shared" si="308"/>
        <v>CCF023</v>
      </c>
      <c r="V460" s="844" t="str">
        <f t="shared" si="309"/>
        <v>CCF102</v>
      </c>
      <c r="AV460" s="31" t="str">
        <f t="shared" si="310"/>
        <v>1EPSS10</v>
      </c>
      <c r="AW460" s="799" t="s">
        <v>691</v>
      </c>
      <c r="AX460" s="799">
        <v>1</v>
      </c>
      <c r="AY460" s="799" t="s">
        <v>540</v>
      </c>
      <c r="AZ460" s="800">
        <v>90416</v>
      </c>
    </row>
    <row r="461" spans="20:52">
      <c r="T461" s="31" t="str">
        <f t="shared" si="307"/>
        <v>EPSS44</v>
      </c>
      <c r="U461" s="31" t="str">
        <f t="shared" si="308"/>
        <v>CCF023</v>
      </c>
      <c r="V461" s="844" t="str">
        <f t="shared" si="309"/>
        <v>CCF102</v>
      </c>
      <c r="AV461" s="31" t="str">
        <f t="shared" si="310"/>
        <v>1EPSS16</v>
      </c>
      <c r="AW461" s="799" t="s">
        <v>691</v>
      </c>
      <c r="AX461" s="799">
        <v>1</v>
      </c>
      <c r="AY461" s="799" t="s">
        <v>543</v>
      </c>
      <c r="AZ461" s="800">
        <v>19629</v>
      </c>
    </row>
    <row r="462" spans="20:52">
      <c r="T462" s="31" t="str">
        <f t="shared" si="307"/>
        <v>EPSS44</v>
      </c>
      <c r="U462" s="31" t="str">
        <f t="shared" si="308"/>
        <v>CCF023</v>
      </c>
      <c r="V462" s="844" t="str">
        <f t="shared" si="309"/>
        <v>CCF102</v>
      </c>
      <c r="AV462" s="31" t="str">
        <f t="shared" si="310"/>
        <v>1EPSS37</v>
      </c>
      <c r="AW462" s="799" t="s">
        <v>691</v>
      </c>
      <c r="AX462" s="799">
        <v>1</v>
      </c>
      <c r="AY462" s="799" t="s">
        <v>537</v>
      </c>
      <c r="AZ462" s="800">
        <v>27861</v>
      </c>
    </row>
    <row r="463" spans="20:52">
      <c r="T463" s="31" t="str">
        <f t="shared" si="307"/>
        <v>EPSS44</v>
      </c>
      <c r="U463" s="31" t="str">
        <f t="shared" si="308"/>
        <v>CCF023</v>
      </c>
      <c r="V463" s="844" t="str">
        <f t="shared" si="309"/>
        <v>CCF102</v>
      </c>
      <c r="AV463" s="31" t="str">
        <f t="shared" si="310"/>
        <v>1EPSS40</v>
      </c>
      <c r="AW463" s="799" t="s">
        <v>691</v>
      </c>
      <c r="AX463" s="799">
        <v>1</v>
      </c>
      <c r="AY463" s="799" t="s">
        <v>531</v>
      </c>
      <c r="AZ463" s="800">
        <v>484000</v>
      </c>
    </row>
    <row r="464" spans="20:52">
      <c r="T464" s="31" t="str">
        <f t="shared" si="307"/>
        <v>EPSS44</v>
      </c>
      <c r="U464" s="31" t="str">
        <f t="shared" si="308"/>
        <v>CCF023</v>
      </c>
      <c r="V464" s="844" t="str">
        <f t="shared" si="309"/>
        <v>CCF102</v>
      </c>
      <c r="AV464" s="31" t="str">
        <f t="shared" si="310"/>
        <v>1EPSS41</v>
      </c>
      <c r="AW464" s="799" t="s">
        <v>691</v>
      </c>
      <c r="AX464" s="799">
        <v>1</v>
      </c>
      <c r="AY464" s="799" t="s">
        <v>623</v>
      </c>
      <c r="AZ464" s="800">
        <v>90</v>
      </c>
    </row>
    <row r="465" spans="20:52">
      <c r="T465" s="31" t="str">
        <f t="shared" si="307"/>
        <v>EPSS44</v>
      </c>
      <c r="U465" s="31" t="str">
        <f t="shared" si="308"/>
        <v>CCF023</v>
      </c>
      <c r="V465" s="844" t="str">
        <f t="shared" si="309"/>
        <v>CCF102</v>
      </c>
      <c r="AV465" s="31" t="str">
        <f t="shared" si="310"/>
        <v>1ESS024</v>
      </c>
      <c r="AW465" s="799" t="s">
        <v>691</v>
      </c>
      <c r="AX465" s="799">
        <v>1</v>
      </c>
      <c r="AY465" s="799" t="s">
        <v>534</v>
      </c>
      <c r="AZ465" s="800">
        <v>2957</v>
      </c>
    </row>
    <row r="466" spans="20:52">
      <c r="T466" s="31" t="str">
        <f t="shared" si="307"/>
        <v>EPSS44</v>
      </c>
      <c r="U466" s="31" t="str">
        <f t="shared" si="308"/>
        <v>CCF023</v>
      </c>
      <c r="V466" s="844" t="str">
        <f t="shared" si="309"/>
        <v>CCF102</v>
      </c>
      <c r="AV466" s="31" t="str">
        <f t="shared" si="310"/>
        <v>79EPSS02</v>
      </c>
      <c r="AW466" s="799" t="s">
        <v>691</v>
      </c>
      <c r="AX466" s="799">
        <v>79</v>
      </c>
      <c r="AY466" s="799" t="s">
        <v>546</v>
      </c>
      <c r="AZ466" s="800">
        <v>299</v>
      </c>
    </row>
    <row r="467" spans="20:52">
      <c r="T467" s="31" t="str">
        <f t="shared" si="307"/>
        <v>EPSS44</v>
      </c>
      <c r="U467" s="31" t="str">
        <f t="shared" si="308"/>
        <v>CCF023</v>
      </c>
      <c r="V467" s="844" t="str">
        <f t="shared" si="309"/>
        <v>CCF102</v>
      </c>
      <c r="AV467" s="31" t="str">
        <f t="shared" si="310"/>
        <v>79EPSS10</v>
      </c>
      <c r="AW467" s="799" t="s">
        <v>691</v>
      </c>
      <c r="AX467" s="799">
        <v>79</v>
      </c>
      <c r="AY467" s="799" t="s">
        <v>540</v>
      </c>
      <c r="AZ467" s="800">
        <v>893</v>
      </c>
    </row>
    <row r="468" spans="20:52">
      <c r="T468" s="31" t="str">
        <f t="shared" si="307"/>
        <v>EPSS44</v>
      </c>
      <c r="U468" s="31" t="str">
        <f t="shared" si="308"/>
        <v>CCF023</v>
      </c>
      <c r="V468" s="844" t="str">
        <f t="shared" si="309"/>
        <v>CCF102</v>
      </c>
      <c r="AV468" s="31" t="str">
        <f t="shared" si="310"/>
        <v>79EPSS16</v>
      </c>
      <c r="AW468" s="799" t="s">
        <v>691</v>
      </c>
      <c r="AX468" s="799">
        <v>79</v>
      </c>
      <c r="AY468" s="799" t="s">
        <v>543</v>
      </c>
      <c r="AZ468" s="800">
        <v>642</v>
      </c>
    </row>
    <row r="469" spans="20:52">
      <c r="T469" s="31" t="str">
        <f t="shared" si="307"/>
        <v>EPSS44</v>
      </c>
      <c r="U469" s="31" t="str">
        <f t="shared" si="308"/>
        <v>CCF023</v>
      </c>
      <c r="V469" s="844" t="str">
        <f t="shared" si="309"/>
        <v>CCF102</v>
      </c>
      <c r="AV469" s="31" t="str">
        <f t="shared" si="310"/>
        <v>79EPSS37</v>
      </c>
      <c r="AW469" s="799" t="s">
        <v>691</v>
      </c>
      <c r="AX469" s="799">
        <v>79</v>
      </c>
      <c r="AY469" s="799" t="s">
        <v>537</v>
      </c>
      <c r="AZ469" s="800">
        <v>485</v>
      </c>
    </row>
    <row r="470" spans="20:52">
      <c r="T470" s="31" t="str">
        <f t="shared" si="307"/>
        <v>EPSS44</v>
      </c>
      <c r="U470" s="31" t="str">
        <f t="shared" si="308"/>
        <v>CCF023</v>
      </c>
      <c r="V470" s="844" t="str">
        <f t="shared" si="309"/>
        <v>CCF102</v>
      </c>
      <c r="AV470" s="31" t="str">
        <f t="shared" si="310"/>
        <v>79EPSS40</v>
      </c>
      <c r="AW470" s="799" t="s">
        <v>691</v>
      </c>
      <c r="AX470" s="799">
        <v>79</v>
      </c>
      <c r="AY470" s="799" t="s">
        <v>531</v>
      </c>
      <c r="AZ470" s="800">
        <v>16052</v>
      </c>
    </row>
    <row r="471" spans="20:52">
      <c r="T471" s="31" t="str">
        <f t="shared" si="307"/>
        <v>EPSS44</v>
      </c>
      <c r="U471" s="31" t="str">
        <f t="shared" si="308"/>
        <v>CCF023</v>
      </c>
      <c r="V471" s="844" t="str">
        <f t="shared" si="309"/>
        <v>CCF102</v>
      </c>
      <c r="AV471" s="31" t="str">
        <f t="shared" si="310"/>
        <v>88EPSS02</v>
      </c>
      <c r="AW471" s="799" t="s">
        <v>691</v>
      </c>
      <c r="AX471" s="799">
        <v>88</v>
      </c>
      <c r="AY471" s="799" t="s">
        <v>546</v>
      </c>
      <c r="AZ471" s="800">
        <v>4974</v>
      </c>
    </row>
    <row r="472" spans="20:52">
      <c r="T472" s="31" t="str">
        <f t="shared" si="307"/>
        <v>EPSS44</v>
      </c>
      <c r="U472" s="31" t="str">
        <f t="shared" si="308"/>
        <v>CCF023</v>
      </c>
      <c r="V472" s="844" t="str">
        <f t="shared" si="309"/>
        <v>CCF102</v>
      </c>
      <c r="AV472" s="31" t="str">
        <f t="shared" si="310"/>
        <v>88EPSS05</v>
      </c>
      <c r="AW472" s="799" t="s">
        <v>691</v>
      </c>
      <c r="AX472" s="799">
        <v>88</v>
      </c>
      <c r="AY472" s="799" t="s">
        <v>555</v>
      </c>
      <c r="AZ472" s="800">
        <v>567</v>
      </c>
    </row>
    <row r="473" spans="20:52">
      <c r="T473" s="31" t="str">
        <f t="shared" si="307"/>
        <v>EPSS44</v>
      </c>
      <c r="U473" s="31" t="str">
        <f t="shared" si="308"/>
        <v>CCF023</v>
      </c>
      <c r="V473" s="844" t="str">
        <f t="shared" si="309"/>
        <v>CCF102</v>
      </c>
      <c r="AV473" s="31" t="str">
        <f t="shared" si="310"/>
        <v>88EPSS10</v>
      </c>
      <c r="AW473" s="799" t="s">
        <v>691</v>
      </c>
      <c r="AX473" s="799">
        <v>88</v>
      </c>
      <c r="AY473" s="799" t="s">
        <v>540</v>
      </c>
      <c r="AZ473" s="800">
        <v>8968</v>
      </c>
    </row>
    <row r="474" spans="20:52">
      <c r="T474" s="31" t="str">
        <f t="shared" si="307"/>
        <v>EPSS44</v>
      </c>
      <c r="U474" s="31" t="str">
        <f t="shared" si="308"/>
        <v>CCF023</v>
      </c>
      <c r="V474" s="844" t="str">
        <f t="shared" si="309"/>
        <v>CCF102</v>
      </c>
      <c r="AV474" s="31" t="str">
        <f t="shared" si="310"/>
        <v>88EPSS16</v>
      </c>
      <c r="AW474" s="799" t="s">
        <v>691</v>
      </c>
      <c r="AX474" s="799">
        <v>88</v>
      </c>
      <c r="AY474" s="799" t="s">
        <v>543</v>
      </c>
      <c r="AZ474" s="800">
        <v>2366</v>
      </c>
    </row>
    <row r="475" spans="20:52">
      <c r="T475" s="31" t="str">
        <f t="shared" si="307"/>
        <v>EPSS44</v>
      </c>
      <c r="U475" s="31" t="str">
        <f t="shared" si="308"/>
        <v>CCF023</v>
      </c>
      <c r="V475" s="844" t="str">
        <f t="shared" si="309"/>
        <v>CCF102</v>
      </c>
      <c r="AV475" s="31" t="str">
        <f t="shared" si="310"/>
        <v>88EPSS37</v>
      </c>
      <c r="AW475" s="799" t="s">
        <v>691</v>
      </c>
      <c r="AX475" s="799">
        <v>88</v>
      </c>
      <c r="AY475" s="799" t="s">
        <v>537</v>
      </c>
      <c r="AZ475" s="800">
        <v>3422</v>
      </c>
    </row>
    <row r="476" spans="20:52">
      <c r="T476" s="31" t="str">
        <f t="shared" si="307"/>
        <v>EPSS44</v>
      </c>
      <c r="U476" s="31" t="str">
        <f t="shared" si="308"/>
        <v>CCF023</v>
      </c>
      <c r="V476" s="844" t="str">
        <f t="shared" si="309"/>
        <v>CCF102</v>
      </c>
      <c r="AV476" s="31" t="str">
        <f t="shared" si="310"/>
        <v>88EPSS40</v>
      </c>
      <c r="AW476" s="799" t="s">
        <v>691</v>
      </c>
      <c r="AX476" s="799">
        <v>88</v>
      </c>
      <c r="AY476" s="799" t="s">
        <v>531</v>
      </c>
      <c r="AZ476" s="800">
        <v>75155</v>
      </c>
    </row>
    <row r="477" spans="20:52">
      <c r="T477" s="31" t="str">
        <f t="shared" si="307"/>
        <v>EPSS44</v>
      </c>
      <c r="U477" s="31" t="str">
        <f t="shared" si="308"/>
        <v>CCF023</v>
      </c>
      <c r="V477" s="844" t="str">
        <f t="shared" si="309"/>
        <v>CCF102</v>
      </c>
      <c r="AV477" s="31" t="str">
        <f t="shared" si="310"/>
        <v>88EPSS41</v>
      </c>
      <c r="AW477" s="799" t="s">
        <v>691</v>
      </c>
      <c r="AX477" s="799">
        <v>88</v>
      </c>
      <c r="AY477" s="799" t="s">
        <v>623</v>
      </c>
      <c r="AZ477" s="800">
        <v>8</v>
      </c>
    </row>
    <row r="478" spans="20:52">
      <c r="T478" s="31" t="str">
        <f t="shared" si="307"/>
        <v>EPSS44</v>
      </c>
      <c r="U478" s="31" t="str">
        <f t="shared" si="308"/>
        <v>CCF023</v>
      </c>
      <c r="V478" s="844" t="str">
        <f t="shared" si="309"/>
        <v>CCF102</v>
      </c>
      <c r="AV478" s="31" t="str">
        <f t="shared" si="310"/>
        <v>88ESS091</v>
      </c>
      <c r="AW478" s="799" t="s">
        <v>691</v>
      </c>
      <c r="AX478" s="799">
        <v>88</v>
      </c>
      <c r="AY478" s="799" t="s">
        <v>549</v>
      </c>
      <c r="AZ478" s="800">
        <v>2</v>
      </c>
    </row>
    <row r="479" spans="20:52">
      <c r="T479" s="31" t="str">
        <f t="shared" si="307"/>
        <v>EPSS44</v>
      </c>
      <c r="U479" s="31" t="str">
        <f t="shared" si="308"/>
        <v>CCF023</v>
      </c>
      <c r="V479" s="844" t="str">
        <f t="shared" si="309"/>
        <v>CCF102</v>
      </c>
      <c r="AV479" s="31" t="str">
        <f t="shared" si="310"/>
        <v>129EPSS02</v>
      </c>
      <c r="AW479" s="799" t="s">
        <v>691</v>
      </c>
      <c r="AX479" s="799">
        <v>129</v>
      </c>
      <c r="AY479" s="799" t="s">
        <v>546</v>
      </c>
      <c r="AZ479" s="800">
        <v>429</v>
      </c>
    </row>
    <row r="480" spans="20:52">
      <c r="T480" s="31" t="str">
        <f t="shared" si="307"/>
        <v>EPSS44</v>
      </c>
      <c r="U480" s="31" t="str">
        <f t="shared" si="308"/>
        <v>CCF023</v>
      </c>
      <c r="V480" s="844" t="str">
        <f t="shared" si="309"/>
        <v>CCF102</v>
      </c>
      <c r="AV480" s="31" t="str">
        <f t="shared" si="310"/>
        <v>129EPSS10</v>
      </c>
      <c r="AW480" s="799" t="s">
        <v>691</v>
      </c>
      <c r="AX480" s="799">
        <v>129</v>
      </c>
      <c r="AY480" s="799" t="s">
        <v>540</v>
      </c>
      <c r="AZ480" s="800">
        <v>1453</v>
      </c>
    </row>
    <row r="481" spans="20:52">
      <c r="T481" s="31" t="str">
        <f t="shared" si="307"/>
        <v>EPSS44</v>
      </c>
      <c r="U481" s="31" t="str">
        <f t="shared" si="308"/>
        <v>CCF023</v>
      </c>
      <c r="V481" s="844" t="str">
        <f t="shared" si="309"/>
        <v>CCF102</v>
      </c>
      <c r="AV481" s="31" t="str">
        <f t="shared" si="310"/>
        <v>129EPSS16</v>
      </c>
      <c r="AW481" s="799" t="s">
        <v>691</v>
      </c>
      <c r="AX481" s="799">
        <v>129</v>
      </c>
      <c r="AY481" s="799" t="s">
        <v>543</v>
      </c>
      <c r="AZ481" s="800">
        <v>320</v>
      </c>
    </row>
    <row r="482" spans="20:52">
      <c r="T482" s="31" t="str">
        <f t="shared" si="307"/>
        <v>EPSS44</v>
      </c>
      <c r="U482" s="31" t="str">
        <f t="shared" si="308"/>
        <v>CCF023</v>
      </c>
      <c r="V482" s="844" t="str">
        <f t="shared" si="309"/>
        <v>CCF102</v>
      </c>
      <c r="AV482" s="31" t="str">
        <f t="shared" si="310"/>
        <v>129EPSS18</v>
      </c>
      <c r="AW482" s="799" t="s">
        <v>691</v>
      </c>
      <c r="AX482" s="799">
        <v>129</v>
      </c>
      <c r="AY482" s="799" t="s">
        <v>561</v>
      </c>
      <c r="AZ482" s="800">
        <v>2</v>
      </c>
    </row>
    <row r="483" spans="20:52">
      <c r="T483" s="31" t="str">
        <f t="shared" si="307"/>
        <v>EPSS44</v>
      </c>
      <c r="U483" s="31" t="str">
        <f t="shared" si="308"/>
        <v>CCF023</v>
      </c>
      <c r="V483" s="844" t="str">
        <f t="shared" si="309"/>
        <v>CCF102</v>
      </c>
      <c r="AV483" s="31" t="str">
        <f t="shared" si="310"/>
        <v>129EPSS37</v>
      </c>
      <c r="AW483" s="799" t="s">
        <v>691</v>
      </c>
      <c r="AX483" s="799">
        <v>129</v>
      </c>
      <c r="AY483" s="799" t="s">
        <v>537</v>
      </c>
      <c r="AZ483" s="800">
        <v>488</v>
      </c>
    </row>
    <row r="484" spans="20:52">
      <c r="T484" s="31" t="str">
        <f t="shared" si="307"/>
        <v>EPSS44</v>
      </c>
      <c r="U484" s="31" t="str">
        <f t="shared" si="308"/>
        <v>CCF023</v>
      </c>
      <c r="V484" s="844" t="str">
        <f t="shared" si="309"/>
        <v>CCF102</v>
      </c>
      <c r="AV484" s="31" t="str">
        <f t="shared" si="310"/>
        <v>129EPSS40</v>
      </c>
      <c r="AW484" s="799" t="s">
        <v>691</v>
      </c>
      <c r="AX484" s="799">
        <v>129</v>
      </c>
      <c r="AY484" s="799" t="s">
        <v>531</v>
      </c>
      <c r="AZ484" s="800">
        <v>12642</v>
      </c>
    </row>
    <row r="485" spans="20:52">
      <c r="T485" s="31" t="str">
        <f t="shared" si="307"/>
        <v>EPSS44</v>
      </c>
      <c r="U485" s="31" t="str">
        <f t="shared" si="308"/>
        <v>CCF023</v>
      </c>
      <c r="V485" s="844" t="str">
        <f t="shared" si="309"/>
        <v>CCF102</v>
      </c>
      <c r="AV485" s="31" t="str">
        <f t="shared" si="310"/>
        <v>129EPSS41</v>
      </c>
      <c r="AW485" s="799" t="s">
        <v>691</v>
      </c>
      <c r="AX485" s="799">
        <v>129</v>
      </c>
      <c r="AY485" s="799" t="s">
        <v>623</v>
      </c>
      <c r="AZ485" s="800">
        <v>2</v>
      </c>
    </row>
    <row r="486" spans="20:52">
      <c r="T486" s="31" t="str">
        <f t="shared" si="307"/>
        <v>EPSS44</v>
      </c>
      <c r="U486" s="31" t="str">
        <f t="shared" si="308"/>
        <v>CCF023</v>
      </c>
      <c r="V486" s="844" t="str">
        <f t="shared" si="309"/>
        <v>CCF102</v>
      </c>
      <c r="AV486" s="31" t="str">
        <f t="shared" si="310"/>
        <v>129ESS091</v>
      </c>
      <c r="AW486" s="799" t="s">
        <v>691</v>
      </c>
      <c r="AX486" s="799">
        <v>129</v>
      </c>
      <c r="AY486" s="799" t="s">
        <v>549</v>
      </c>
      <c r="AZ486" s="800">
        <v>1</v>
      </c>
    </row>
    <row r="487" spans="20:52">
      <c r="T487" s="31" t="str">
        <f t="shared" si="307"/>
        <v>EPSS44</v>
      </c>
      <c r="U487" s="31" t="str">
        <f t="shared" si="308"/>
        <v>CCF023</v>
      </c>
      <c r="V487" s="844" t="str">
        <f t="shared" si="309"/>
        <v>CCF102</v>
      </c>
      <c r="AV487" s="31" t="str">
        <f t="shared" si="310"/>
        <v>212EPSS02</v>
      </c>
      <c r="AW487" s="799" t="s">
        <v>691</v>
      </c>
      <c r="AX487" s="799">
        <v>212</v>
      </c>
      <c r="AY487" s="799" t="s">
        <v>546</v>
      </c>
      <c r="AZ487" s="800">
        <v>219</v>
      </c>
    </row>
    <row r="488" spans="20:52">
      <c r="T488" s="31" t="str">
        <f t="shared" si="307"/>
        <v>EPSS44</v>
      </c>
      <c r="U488" s="31" t="str">
        <f t="shared" si="308"/>
        <v>CCF023</v>
      </c>
      <c r="V488" s="844" t="str">
        <f t="shared" si="309"/>
        <v>CCF102</v>
      </c>
      <c r="AV488" s="31" t="str">
        <f t="shared" si="310"/>
        <v>212EPSS10</v>
      </c>
      <c r="AW488" s="799" t="s">
        <v>691</v>
      </c>
      <c r="AX488" s="799">
        <v>212</v>
      </c>
      <c r="AY488" s="799" t="s">
        <v>540</v>
      </c>
      <c r="AZ488" s="800">
        <v>2062</v>
      </c>
    </row>
    <row r="489" spans="20:52">
      <c r="T489" s="31" t="str">
        <f t="shared" si="307"/>
        <v>EPSS44</v>
      </c>
      <c r="U489" s="31" t="str">
        <f t="shared" si="308"/>
        <v>CCF023</v>
      </c>
      <c r="V489" s="844" t="str">
        <f t="shared" si="309"/>
        <v>CCF102</v>
      </c>
      <c r="AV489" s="31" t="str">
        <f t="shared" si="310"/>
        <v>212EPSS37</v>
      </c>
      <c r="AW489" s="799" t="s">
        <v>691</v>
      </c>
      <c r="AX489" s="799">
        <v>212</v>
      </c>
      <c r="AY489" s="799" t="s">
        <v>537</v>
      </c>
      <c r="AZ489" s="800">
        <v>563</v>
      </c>
    </row>
    <row r="490" spans="20:52">
      <c r="T490" s="31" t="str">
        <f t="shared" si="307"/>
        <v>EPSS44</v>
      </c>
      <c r="U490" s="31" t="str">
        <f t="shared" si="308"/>
        <v>CCF023</v>
      </c>
      <c r="V490" s="844" t="str">
        <f t="shared" si="309"/>
        <v>CCF102</v>
      </c>
      <c r="AV490" s="31" t="str">
        <f t="shared" si="310"/>
        <v>212EPSS40</v>
      </c>
      <c r="AW490" s="799" t="s">
        <v>691</v>
      </c>
      <c r="AX490" s="799">
        <v>212</v>
      </c>
      <c r="AY490" s="799" t="s">
        <v>531</v>
      </c>
      <c r="AZ490" s="800">
        <v>14013</v>
      </c>
    </row>
    <row r="491" spans="20:52">
      <c r="T491" s="31" t="str">
        <f t="shared" si="307"/>
        <v>EPSS44</v>
      </c>
      <c r="U491" s="31" t="str">
        <f t="shared" si="308"/>
        <v>CCF023</v>
      </c>
      <c r="V491" s="844" t="str">
        <f t="shared" si="309"/>
        <v>CCF102</v>
      </c>
      <c r="AV491" s="31" t="str">
        <f t="shared" si="310"/>
        <v>266EPSS02</v>
      </c>
      <c r="AW491" s="799" t="s">
        <v>691</v>
      </c>
      <c r="AX491" s="799">
        <v>266</v>
      </c>
      <c r="AY491" s="799" t="s">
        <v>546</v>
      </c>
      <c r="AZ491" s="800">
        <v>481</v>
      </c>
    </row>
    <row r="492" spans="20:52">
      <c r="T492" s="31" t="str">
        <f t="shared" si="307"/>
        <v>EPSS44</v>
      </c>
      <c r="U492" s="31" t="str">
        <f t="shared" si="308"/>
        <v>CCF023</v>
      </c>
      <c r="V492" s="844" t="str">
        <f t="shared" si="309"/>
        <v>CCF102</v>
      </c>
      <c r="AV492" s="31" t="str">
        <f t="shared" si="310"/>
        <v>266EPSS05</v>
      </c>
      <c r="AW492" s="799" t="s">
        <v>691</v>
      </c>
      <c r="AX492" s="799">
        <v>266</v>
      </c>
      <c r="AY492" s="799" t="s">
        <v>555</v>
      </c>
      <c r="AZ492" s="800">
        <v>70</v>
      </c>
    </row>
    <row r="493" spans="20:52">
      <c r="T493" s="31" t="str">
        <f t="shared" si="307"/>
        <v>EPSS44</v>
      </c>
      <c r="U493" s="31" t="str">
        <f t="shared" si="308"/>
        <v>CCF023</v>
      </c>
      <c r="V493" s="844" t="str">
        <f t="shared" si="309"/>
        <v>CCF102</v>
      </c>
      <c r="AV493" s="31" t="str">
        <f t="shared" si="310"/>
        <v>266EPSS10</v>
      </c>
      <c r="AW493" s="799" t="s">
        <v>691</v>
      </c>
      <c r="AX493" s="799">
        <v>266</v>
      </c>
      <c r="AY493" s="799" t="s">
        <v>540</v>
      </c>
      <c r="AZ493" s="800">
        <v>1196</v>
      </c>
    </row>
    <row r="494" spans="20:52">
      <c r="T494" s="31" t="str">
        <f t="shared" si="307"/>
        <v>EPSS44</v>
      </c>
      <c r="U494" s="31" t="str">
        <f t="shared" si="308"/>
        <v>CCF023</v>
      </c>
      <c r="V494" s="844" t="str">
        <f t="shared" si="309"/>
        <v>CCF102</v>
      </c>
      <c r="AV494" s="31" t="str">
        <f t="shared" si="310"/>
        <v>266EPSS16</v>
      </c>
      <c r="AW494" s="799" t="s">
        <v>691</v>
      </c>
      <c r="AX494" s="799">
        <v>266</v>
      </c>
      <c r="AY494" s="799" t="s">
        <v>543</v>
      </c>
      <c r="AZ494" s="800">
        <v>410</v>
      </c>
    </row>
    <row r="495" spans="20:52">
      <c r="T495" s="31" t="str">
        <f t="shared" si="307"/>
        <v>EPSS44</v>
      </c>
      <c r="U495" s="31" t="str">
        <f t="shared" si="308"/>
        <v>CCF023</v>
      </c>
      <c r="V495" s="844" t="str">
        <f t="shared" si="309"/>
        <v>CCF102</v>
      </c>
      <c r="AV495" s="31" t="str">
        <f t="shared" si="310"/>
        <v>266EPSS37</v>
      </c>
      <c r="AW495" s="799" t="s">
        <v>691</v>
      </c>
      <c r="AX495" s="799">
        <v>266</v>
      </c>
      <c r="AY495" s="799" t="s">
        <v>537</v>
      </c>
      <c r="AZ495" s="800">
        <v>470</v>
      </c>
    </row>
    <row r="496" spans="20:52">
      <c r="T496" s="31" t="str">
        <f t="shared" si="307"/>
        <v>EPSS44</v>
      </c>
      <c r="U496" s="31" t="str">
        <f t="shared" si="308"/>
        <v>CCF023</v>
      </c>
      <c r="V496" s="844" t="str">
        <f t="shared" si="309"/>
        <v>CCF102</v>
      </c>
      <c r="AV496" s="31" t="str">
        <f t="shared" si="310"/>
        <v>266EPSS40</v>
      </c>
      <c r="AW496" s="799" t="s">
        <v>691</v>
      </c>
      <c r="AX496" s="799">
        <v>266</v>
      </c>
      <c r="AY496" s="799" t="s">
        <v>531</v>
      </c>
      <c r="AZ496" s="800">
        <v>12559</v>
      </c>
    </row>
    <row r="497" spans="20:52">
      <c r="T497" s="31" t="str">
        <f t="shared" si="307"/>
        <v>EPSS44</v>
      </c>
      <c r="U497" s="31" t="str">
        <f t="shared" si="308"/>
        <v>CCF023</v>
      </c>
      <c r="V497" s="844" t="str">
        <f t="shared" si="309"/>
        <v>CCF102</v>
      </c>
      <c r="AV497" s="31" t="str">
        <f t="shared" si="310"/>
        <v>266EPSS41</v>
      </c>
      <c r="AW497" s="799" t="s">
        <v>691</v>
      </c>
      <c r="AX497" s="799">
        <v>266</v>
      </c>
      <c r="AY497" s="799" t="s">
        <v>623</v>
      </c>
      <c r="AZ497" s="800">
        <v>1</v>
      </c>
    </row>
    <row r="498" spans="20:52">
      <c r="T498" s="31" t="str">
        <f t="shared" si="307"/>
        <v>EPSS44</v>
      </c>
      <c r="U498" s="31" t="str">
        <f t="shared" si="308"/>
        <v>CCF023</v>
      </c>
      <c r="V498" s="844" t="str">
        <f t="shared" si="309"/>
        <v>CCF102</v>
      </c>
      <c r="AV498" s="31" t="str">
        <f t="shared" si="310"/>
        <v>308EPSS02</v>
      </c>
      <c r="AW498" s="799" t="s">
        <v>691</v>
      </c>
      <c r="AX498" s="799">
        <v>308</v>
      </c>
      <c r="AY498" s="799" t="s">
        <v>546</v>
      </c>
      <c r="AZ498" s="800">
        <v>375</v>
      </c>
    </row>
    <row r="499" spans="20:52">
      <c r="T499" s="31" t="str">
        <f t="shared" si="307"/>
        <v>EPSS44</v>
      </c>
      <c r="U499" s="31" t="str">
        <f t="shared" si="308"/>
        <v>CCF023</v>
      </c>
      <c r="V499" s="844" t="str">
        <f t="shared" si="309"/>
        <v>CCF102</v>
      </c>
      <c r="AV499" s="31" t="str">
        <f t="shared" si="310"/>
        <v>308EPSS10</v>
      </c>
      <c r="AW499" s="799" t="s">
        <v>691</v>
      </c>
      <c r="AX499" s="799">
        <v>308</v>
      </c>
      <c r="AY499" s="799" t="s">
        <v>540</v>
      </c>
      <c r="AZ499" s="800">
        <v>1663</v>
      </c>
    </row>
    <row r="500" spans="20:52">
      <c r="T500" s="31" t="str">
        <f t="shared" si="307"/>
        <v>EPSS44</v>
      </c>
      <c r="U500" s="31" t="str">
        <f t="shared" si="308"/>
        <v>CCF023</v>
      </c>
      <c r="V500" s="844" t="str">
        <f t="shared" si="309"/>
        <v>CCF102</v>
      </c>
      <c r="AV500" s="31" t="str">
        <f t="shared" si="310"/>
        <v>308EPSS37</v>
      </c>
      <c r="AW500" s="799" t="s">
        <v>691</v>
      </c>
      <c r="AX500" s="799">
        <v>308</v>
      </c>
      <c r="AY500" s="799" t="s">
        <v>537</v>
      </c>
      <c r="AZ500" s="800">
        <v>536</v>
      </c>
    </row>
    <row r="501" spans="20:52">
      <c r="T501" s="31" t="str">
        <f t="shared" si="307"/>
        <v>EPSS44</v>
      </c>
      <c r="U501" s="31" t="str">
        <f t="shared" si="308"/>
        <v>CCF023</v>
      </c>
      <c r="V501" s="844" t="str">
        <f t="shared" si="309"/>
        <v>CCF102</v>
      </c>
      <c r="AV501" s="31" t="str">
        <f t="shared" si="310"/>
        <v>308EPSS40</v>
      </c>
      <c r="AW501" s="799" t="s">
        <v>691</v>
      </c>
      <c r="AX501" s="799">
        <v>308</v>
      </c>
      <c r="AY501" s="799" t="s">
        <v>531</v>
      </c>
      <c r="AZ501" s="800">
        <v>11389</v>
      </c>
    </row>
    <row r="502" spans="20:52">
      <c r="T502" s="31" t="str">
        <f t="shared" si="307"/>
        <v>EPSS44</v>
      </c>
      <c r="U502" s="31" t="str">
        <f t="shared" si="308"/>
        <v>CCF023</v>
      </c>
      <c r="V502" s="844" t="str">
        <f t="shared" si="309"/>
        <v>CCF102</v>
      </c>
      <c r="AV502" s="31" t="str">
        <f t="shared" si="310"/>
        <v>308EPSS41</v>
      </c>
      <c r="AW502" s="799" t="s">
        <v>691</v>
      </c>
      <c r="AX502" s="799">
        <v>308</v>
      </c>
      <c r="AY502" s="799" t="s">
        <v>623</v>
      </c>
      <c r="AZ502" s="800">
        <v>2</v>
      </c>
    </row>
    <row r="503" spans="20:52">
      <c r="T503" s="31" t="str">
        <f t="shared" si="307"/>
        <v>EPSS44</v>
      </c>
      <c r="U503" s="31" t="str">
        <f t="shared" si="308"/>
        <v>CCF023</v>
      </c>
      <c r="V503" s="844" t="str">
        <f t="shared" si="309"/>
        <v>CCF102</v>
      </c>
      <c r="AV503" s="31" t="str">
        <f t="shared" si="310"/>
        <v>360EPSS02</v>
      </c>
      <c r="AW503" s="799" t="s">
        <v>691</v>
      </c>
      <c r="AX503" s="799">
        <v>360</v>
      </c>
      <c r="AY503" s="799" t="s">
        <v>546</v>
      </c>
      <c r="AZ503" s="800">
        <v>2752</v>
      </c>
    </row>
    <row r="504" spans="20:52">
      <c r="T504" s="31" t="str">
        <f t="shared" si="307"/>
        <v>EPSS44</v>
      </c>
      <c r="U504" s="31" t="str">
        <f t="shared" si="308"/>
        <v>CCF023</v>
      </c>
      <c r="V504" s="844" t="str">
        <f t="shared" si="309"/>
        <v>CCF102</v>
      </c>
      <c r="AV504" s="31" t="str">
        <f t="shared" si="310"/>
        <v>360EPSS05</v>
      </c>
      <c r="AW504" s="799" t="s">
        <v>691</v>
      </c>
      <c r="AX504" s="799">
        <v>360</v>
      </c>
      <c r="AY504" s="799" t="s">
        <v>555</v>
      </c>
      <c r="AZ504" s="800">
        <v>188</v>
      </c>
    </row>
    <row r="505" spans="20:52">
      <c r="T505" s="31" t="str">
        <f t="shared" si="307"/>
        <v>EPSS44</v>
      </c>
      <c r="U505" s="31" t="str">
        <f t="shared" si="308"/>
        <v>CCF023</v>
      </c>
      <c r="V505" s="844" t="str">
        <f t="shared" si="309"/>
        <v>CCF102</v>
      </c>
      <c r="AV505" s="31" t="str">
        <f t="shared" si="310"/>
        <v>360EPSS10</v>
      </c>
      <c r="AW505" s="799" t="s">
        <v>691</v>
      </c>
      <c r="AX505" s="799">
        <v>360</v>
      </c>
      <c r="AY505" s="799" t="s">
        <v>540</v>
      </c>
      <c r="AZ505" s="800">
        <v>3734</v>
      </c>
    </row>
    <row r="506" spans="20:52">
      <c r="T506" s="31" t="str">
        <f t="shared" si="307"/>
        <v>EPSS44</v>
      </c>
      <c r="U506" s="31" t="str">
        <f t="shared" si="308"/>
        <v>CCF023</v>
      </c>
      <c r="V506" s="844" t="str">
        <f t="shared" si="309"/>
        <v>CCF102</v>
      </c>
      <c r="AV506" s="31" t="str">
        <f t="shared" si="310"/>
        <v>360EPSS16</v>
      </c>
      <c r="AW506" s="799" t="s">
        <v>691</v>
      </c>
      <c r="AX506" s="799">
        <v>360</v>
      </c>
      <c r="AY506" s="799" t="s">
        <v>543</v>
      </c>
      <c r="AZ506" s="800">
        <v>1111</v>
      </c>
    </row>
    <row r="507" spans="20:52">
      <c r="T507" s="31" t="str">
        <f t="shared" si="307"/>
        <v>EPSS44</v>
      </c>
      <c r="U507" s="31" t="str">
        <f t="shared" si="308"/>
        <v>CCF023</v>
      </c>
      <c r="V507" s="844" t="str">
        <f t="shared" si="309"/>
        <v>CCF102</v>
      </c>
      <c r="AV507" s="31" t="str">
        <f t="shared" si="310"/>
        <v>360EPSS18</v>
      </c>
      <c r="AW507" s="799" t="s">
        <v>691</v>
      </c>
      <c r="AX507" s="799">
        <v>360</v>
      </c>
      <c r="AY507" s="799" t="s">
        <v>561</v>
      </c>
      <c r="AZ507" s="800">
        <v>36</v>
      </c>
    </row>
    <row r="508" spans="20:52">
      <c r="T508" s="31" t="str">
        <f t="shared" si="307"/>
        <v>EPSS44</v>
      </c>
      <c r="U508" s="31" t="str">
        <f t="shared" si="308"/>
        <v>CCF023</v>
      </c>
      <c r="V508" s="844" t="str">
        <f t="shared" si="309"/>
        <v>CCF102</v>
      </c>
      <c r="AV508" s="31" t="str">
        <f t="shared" si="310"/>
        <v>360EPSS33</v>
      </c>
      <c r="AW508" s="799" t="s">
        <v>691</v>
      </c>
      <c r="AX508" s="799">
        <v>360</v>
      </c>
      <c r="AY508" s="799" t="s">
        <v>573</v>
      </c>
      <c r="AZ508" s="800">
        <v>1</v>
      </c>
    </row>
    <row r="509" spans="20:52">
      <c r="T509" s="31" t="str">
        <f t="shared" si="307"/>
        <v>EPSS44</v>
      </c>
      <c r="U509" s="31" t="str">
        <f t="shared" si="308"/>
        <v>CCF023</v>
      </c>
      <c r="V509" s="844" t="str">
        <f t="shared" si="309"/>
        <v>CCF102</v>
      </c>
      <c r="AV509" s="31" t="str">
        <f t="shared" si="310"/>
        <v>360EPSS37</v>
      </c>
      <c r="AW509" s="799" t="s">
        <v>691</v>
      </c>
      <c r="AX509" s="799">
        <v>360</v>
      </c>
      <c r="AY509" s="799" t="s">
        <v>537</v>
      </c>
      <c r="AZ509" s="800">
        <v>1448</v>
      </c>
    </row>
    <row r="510" spans="20:52">
      <c r="T510" s="31" t="str">
        <f t="shared" si="307"/>
        <v>EPSS44</v>
      </c>
      <c r="U510" s="31" t="str">
        <f t="shared" si="308"/>
        <v>CCF023</v>
      </c>
      <c r="V510" s="844" t="str">
        <f t="shared" si="309"/>
        <v>CCF102</v>
      </c>
      <c r="AV510" s="31" t="str">
        <f t="shared" si="310"/>
        <v>360EPSS40</v>
      </c>
      <c r="AW510" s="799" t="s">
        <v>691</v>
      </c>
      <c r="AX510" s="799">
        <v>360</v>
      </c>
      <c r="AY510" s="799" t="s">
        <v>531</v>
      </c>
      <c r="AZ510" s="800">
        <v>32505</v>
      </c>
    </row>
    <row r="511" spans="20:52">
      <c r="T511" s="31" t="str">
        <f t="shared" si="307"/>
        <v>EPSS44</v>
      </c>
      <c r="U511" s="31" t="str">
        <f t="shared" si="308"/>
        <v>CCF023</v>
      </c>
      <c r="V511" s="844" t="str">
        <f t="shared" si="309"/>
        <v>CCF102</v>
      </c>
      <c r="AV511" s="31" t="str">
        <f t="shared" si="310"/>
        <v>360EPSS41</v>
      </c>
      <c r="AW511" s="799" t="s">
        <v>691</v>
      </c>
      <c r="AX511" s="799">
        <v>360</v>
      </c>
      <c r="AY511" s="799" t="s">
        <v>623</v>
      </c>
      <c r="AZ511" s="800">
        <v>4</v>
      </c>
    </row>
    <row r="512" spans="20:52">
      <c r="T512" s="31" t="str">
        <f t="shared" si="307"/>
        <v>EPSS44</v>
      </c>
      <c r="U512" s="31" t="str">
        <f t="shared" si="308"/>
        <v>CCF023</v>
      </c>
      <c r="V512" s="844" t="str">
        <f t="shared" si="309"/>
        <v>CCF102</v>
      </c>
      <c r="AV512" s="31" t="str">
        <f t="shared" si="310"/>
        <v>360EPSS42</v>
      </c>
      <c r="AW512" s="799" t="s">
        <v>691</v>
      </c>
      <c r="AX512" s="799">
        <v>360</v>
      </c>
      <c r="AY512" s="799" t="s">
        <v>624</v>
      </c>
      <c r="AZ512" s="800">
        <v>1</v>
      </c>
    </row>
    <row r="513" spans="20:52">
      <c r="T513" s="31" t="str">
        <f t="shared" si="307"/>
        <v>EPSS44</v>
      </c>
      <c r="U513" s="31" t="str">
        <f t="shared" si="308"/>
        <v>CCF023</v>
      </c>
      <c r="V513" s="844" t="str">
        <f t="shared" si="309"/>
        <v>CCF102</v>
      </c>
      <c r="AV513" s="31" t="str">
        <f t="shared" si="310"/>
        <v>360ESS024</v>
      </c>
      <c r="AW513" s="799" t="s">
        <v>691</v>
      </c>
      <c r="AX513" s="799">
        <v>360</v>
      </c>
      <c r="AY513" s="799" t="s">
        <v>534</v>
      </c>
      <c r="AZ513" s="800">
        <v>150</v>
      </c>
    </row>
    <row r="514" spans="20:52">
      <c r="T514" s="31" t="str">
        <f t="shared" si="307"/>
        <v>EPSS44</v>
      </c>
      <c r="U514" s="31" t="str">
        <f t="shared" si="308"/>
        <v>CCF023</v>
      </c>
      <c r="V514" s="844" t="str">
        <f t="shared" si="309"/>
        <v>CCF102</v>
      </c>
      <c r="AV514" s="31" t="str">
        <f t="shared" si="310"/>
        <v>380EPSS10</v>
      </c>
      <c r="AW514" s="799" t="s">
        <v>691</v>
      </c>
      <c r="AX514" s="799">
        <v>380</v>
      </c>
      <c r="AY514" s="799" t="s">
        <v>540</v>
      </c>
      <c r="AZ514" s="800">
        <v>745</v>
      </c>
    </row>
    <row r="515" spans="20:52">
      <c r="T515" s="31" t="str">
        <f t="shared" si="307"/>
        <v>EPSS44</v>
      </c>
      <c r="U515" s="31" t="str">
        <f t="shared" si="308"/>
        <v>CCF023</v>
      </c>
      <c r="V515" s="844" t="str">
        <f t="shared" si="309"/>
        <v>CCF102</v>
      </c>
      <c r="AV515" s="31" t="str">
        <f t="shared" si="310"/>
        <v>380EPSS37</v>
      </c>
      <c r="AW515" s="799" t="s">
        <v>691</v>
      </c>
      <c r="AX515" s="799">
        <v>380</v>
      </c>
      <c r="AY515" s="799" t="s">
        <v>537</v>
      </c>
      <c r="AZ515" s="800">
        <v>249</v>
      </c>
    </row>
    <row r="516" spans="20:52">
      <c r="T516" s="31" t="str">
        <f t="shared" si="307"/>
        <v>EPSS44</v>
      </c>
      <c r="U516" s="31" t="str">
        <f t="shared" si="308"/>
        <v>CCF023</v>
      </c>
      <c r="V516" s="844" t="str">
        <f t="shared" si="309"/>
        <v>CCF102</v>
      </c>
      <c r="AV516" s="31" t="str">
        <f t="shared" si="310"/>
        <v>380EPSS40</v>
      </c>
      <c r="AW516" s="799" t="s">
        <v>691</v>
      </c>
      <c r="AX516" s="799">
        <v>380</v>
      </c>
      <c r="AY516" s="799" t="s">
        <v>531</v>
      </c>
      <c r="AZ516" s="800">
        <v>8187</v>
      </c>
    </row>
    <row r="517" spans="20:52">
      <c r="T517" s="31" t="str">
        <f t="shared" si="307"/>
        <v>EPSS44</v>
      </c>
      <c r="U517" s="31" t="str">
        <f t="shared" si="308"/>
        <v>CCF023</v>
      </c>
      <c r="V517" s="844" t="str">
        <f t="shared" si="309"/>
        <v>CCF102</v>
      </c>
      <c r="AV517" s="31" t="str">
        <f t="shared" si="310"/>
        <v>631EPSS10</v>
      </c>
      <c r="AW517" s="799" t="s">
        <v>691</v>
      </c>
      <c r="AX517" s="799">
        <v>631</v>
      </c>
      <c r="AY517" s="799" t="s">
        <v>540</v>
      </c>
      <c r="AZ517" s="800">
        <v>859</v>
      </c>
    </row>
    <row r="518" spans="20:52">
      <c r="T518" s="31" t="str">
        <f t="shared" si="307"/>
        <v>EPSS44</v>
      </c>
      <c r="U518" s="31" t="str">
        <f t="shared" si="308"/>
        <v>CCF023</v>
      </c>
      <c r="V518" s="844" t="str">
        <f t="shared" si="309"/>
        <v>CCF102</v>
      </c>
      <c r="AV518" s="31" t="str">
        <f t="shared" si="310"/>
        <v>631EPSS16</v>
      </c>
      <c r="AW518" s="799" t="s">
        <v>691</v>
      </c>
      <c r="AX518" s="799">
        <v>631</v>
      </c>
      <c r="AY518" s="799" t="s">
        <v>543</v>
      </c>
      <c r="AZ518" s="800">
        <v>169</v>
      </c>
    </row>
    <row r="519" spans="20:52">
      <c r="T519" s="31" t="str">
        <f t="shared" ref="T519:T582" si="311">CONCATENATE(Y519,$AR$3)</f>
        <v>EPSS44</v>
      </c>
      <c r="U519" s="31" t="str">
        <f t="shared" si="308"/>
        <v>CCF023</v>
      </c>
      <c r="V519" s="844" t="str">
        <f t="shared" si="309"/>
        <v>CCF102</v>
      </c>
      <c r="AV519" s="31" t="str">
        <f t="shared" si="310"/>
        <v>631EPSS37</v>
      </c>
      <c r="AW519" s="799" t="s">
        <v>691</v>
      </c>
      <c r="AX519" s="799">
        <v>631</v>
      </c>
      <c r="AY519" s="799" t="s">
        <v>537</v>
      </c>
      <c r="AZ519" s="800">
        <v>248</v>
      </c>
    </row>
    <row r="520" spans="20:52">
      <c r="T520" s="31" t="str">
        <f t="shared" si="311"/>
        <v>EPSS44</v>
      </c>
      <c r="U520" s="31" t="str">
        <f t="shared" ref="U520:U583" si="312">CONCATENATE(Y520,$AS$3)</f>
        <v>CCF023</v>
      </c>
      <c r="V520" s="844" t="str">
        <f t="shared" ref="V520:V583" si="313">CONCATENATE(Y520,$AT$3)</f>
        <v>CCF102</v>
      </c>
      <c r="AV520" s="31" t="str">
        <f t="shared" ref="AV520:AV583" si="314">CONCATENATE(AX520,AY520)</f>
        <v>631EPSS40</v>
      </c>
      <c r="AW520" s="799" t="s">
        <v>691</v>
      </c>
      <c r="AX520" s="799">
        <v>631</v>
      </c>
      <c r="AY520" s="799" t="s">
        <v>531</v>
      </c>
      <c r="AZ520" s="800">
        <v>5802</v>
      </c>
    </row>
    <row r="521" spans="20:52">
      <c r="T521" s="31" t="str">
        <f t="shared" si="311"/>
        <v>EPSS44</v>
      </c>
      <c r="U521" s="31" t="str">
        <f t="shared" si="312"/>
        <v>CCF023</v>
      </c>
      <c r="V521" s="844" t="str">
        <f t="shared" si="313"/>
        <v>CCF102</v>
      </c>
      <c r="AV521" s="31" t="str">
        <f t="shared" si="314"/>
        <v/>
      </c>
      <c r="AW521" s="799"/>
      <c r="AX521" s="799"/>
      <c r="AY521" s="799"/>
      <c r="AZ521" s="800"/>
    </row>
    <row r="522" spans="20:52">
      <c r="T522" s="31" t="str">
        <f t="shared" si="311"/>
        <v>EPSS44</v>
      </c>
      <c r="U522" s="31" t="str">
        <f t="shared" si="312"/>
        <v>CCF023</v>
      </c>
      <c r="V522" s="844" t="str">
        <f t="shared" si="313"/>
        <v>CCF102</v>
      </c>
      <c r="AV522" s="31" t="str">
        <f t="shared" si="314"/>
        <v/>
      </c>
      <c r="AW522" s="799"/>
      <c r="AX522" s="799"/>
      <c r="AY522" s="799"/>
      <c r="AZ522" s="800"/>
    </row>
    <row r="523" spans="20:52">
      <c r="T523" s="31" t="str">
        <f t="shared" si="311"/>
        <v>EPSS44</v>
      </c>
      <c r="U523" s="31" t="str">
        <f t="shared" si="312"/>
        <v>CCF023</v>
      </c>
      <c r="V523" s="844" t="str">
        <f t="shared" si="313"/>
        <v>CCF102</v>
      </c>
      <c r="AV523" s="31" t="str">
        <f t="shared" si="314"/>
        <v/>
      </c>
      <c r="AW523" s="846"/>
      <c r="AX523" s="847"/>
      <c r="AY523" s="846"/>
      <c r="AZ523" s="847"/>
    </row>
    <row r="524" spans="20:52">
      <c r="T524" s="31" t="str">
        <f t="shared" si="311"/>
        <v>EPSS44</v>
      </c>
      <c r="U524" s="31" t="str">
        <f t="shared" si="312"/>
        <v>CCF023</v>
      </c>
      <c r="V524" s="844" t="str">
        <f t="shared" si="313"/>
        <v>CCF102</v>
      </c>
      <c r="AV524" s="31" t="str">
        <f t="shared" si="314"/>
        <v/>
      </c>
      <c r="AW524" s="846"/>
      <c r="AX524" s="847"/>
      <c r="AY524" s="846"/>
      <c r="AZ524" s="847"/>
    </row>
    <row r="525" spans="20:52">
      <c r="T525" s="31" t="str">
        <f t="shared" si="311"/>
        <v>EPSS44</v>
      </c>
      <c r="U525" s="31" t="str">
        <f t="shared" si="312"/>
        <v>CCF023</v>
      </c>
      <c r="V525" s="844" t="str">
        <f t="shared" si="313"/>
        <v>CCF102</v>
      </c>
      <c r="AV525" s="31" t="str">
        <f t="shared" si="314"/>
        <v/>
      </c>
      <c r="AW525" s="846"/>
      <c r="AX525" s="847"/>
      <c r="AY525" s="846"/>
      <c r="AZ525" s="847"/>
    </row>
    <row r="526" spans="20:52">
      <c r="T526" s="31" t="str">
        <f t="shared" si="311"/>
        <v>EPSS44</v>
      </c>
      <c r="U526" s="31" t="str">
        <f t="shared" si="312"/>
        <v>CCF023</v>
      </c>
      <c r="V526" s="844" t="str">
        <f t="shared" si="313"/>
        <v>CCF102</v>
      </c>
      <c r="AV526" s="31" t="str">
        <f t="shared" si="314"/>
        <v/>
      </c>
      <c r="AW526" s="846"/>
      <c r="AX526" s="847"/>
      <c r="AY526" s="846"/>
      <c r="AZ526" s="847"/>
    </row>
    <row r="527" spans="20:52">
      <c r="T527" s="31" t="str">
        <f t="shared" si="311"/>
        <v>EPSS44</v>
      </c>
      <c r="U527" s="31" t="str">
        <f t="shared" si="312"/>
        <v>CCF023</v>
      </c>
      <c r="V527" s="844" t="str">
        <f t="shared" si="313"/>
        <v>CCF102</v>
      </c>
      <c r="AV527" s="31" t="str">
        <f t="shared" si="314"/>
        <v/>
      </c>
      <c r="AW527" s="846"/>
      <c r="AX527" s="847"/>
      <c r="AY527" s="846"/>
      <c r="AZ527" s="847"/>
    </row>
    <row r="528" spans="20:52">
      <c r="T528" s="31" t="str">
        <f t="shared" si="311"/>
        <v>EPSS44</v>
      </c>
      <c r="U528" s="31" t="str">
        <f t="shared" si="312"/>
        <v>CCF023</v>
      </c>
      <c r="V528" s="844" t="str">
        <f t="shared" si="313"/>
        <v>CCF102</v>
      </c>
      <c r="AV528" s="31" t="str">
        <f t="shared" si="314"/>
        <v/>
      </c>
      <c r="AW528" s="846"/>
      <c r="AX528" s="847"/>
      <c r="AY528" s="846"/>
      <c r="AZ528" s="847"/>
    </row>
    <row r="529" spans="20:52">
      <c r="T529" s="31" t="str">
        <f t="shared" si="311"/>
        <v>EPSS44</v>
      </c>
      <c r="U529" s="31" t="str">
        <f t="shared" si="312"/>
        <v>CCF023</v>
      </c>
      <c r="V529" s="844" t="str">
        <f t="shared" si="313"/>
        <v>CCF102</v>
      </c>
      <c r="AV529" s="31" t="str">
        <f t="shared" si="314"/>
        <v/>
      </c>
      <c r="AW529" s="846"/>
      <c r="AX529" s="847"/>
      <c r="AY529" s="846"/>
      <c r="AZ529" s="847"/>
    </row>
    <row r="530" spans="20:52">
      <c r="T530" s="31" t="str">
        <f t="shared" si="311"/>
        <v>EPSS44</v>
      </c>
      <c r="U530" s="31" t="str">
        <f t="shared" si="312"/>
        <v>CCF023</v>
      </c>
      <c r="V530" s="844" t="str">
        <f t="shared" si="313"/>
        <v>CCF102</v>
      </c>
      <c r="AV530" s="31" t="str">
        <f t="shared" si="314"/>
        <v/>
      </c>
      <c r="AW530" s="846"/>
      <c r="AX530" s="847"/>
      <c r="AY530" s="846"/>
      <c r="AZ530" s="847"/>
    </row>
    <row r="531" spans="20:52">
      <c r="T531" s="31" t="str">
        <f t="shared" si="311"/>
        <v>EPSS44</v>
      </c>
      <c r="U531" s="31" t="str">
        <f t="shared" si="312"/>
        <v>CCF023</v>
      </c>
      <c r="V531" s="844" t="str">
        <f t="shared" si="313"/>
        <v>CCF102</v>
      </c>
      <c r="AV531" s="31" t="str">
        <f t="shared" si="314"/>
        <v/>
      </c>
      <c r="AW531" s="846"/>
      <c r="AX531" s="847"/>
      <c r="AY531" s="846"/>
      <c r="AZ531" s="847"/>
    </row>
    <row r="532" spans="20:52">
      <c r="T532" s="31" t="str">
        <f t="shared" si="311"/>
        <v>EPSS44</v>
      </c>
      <c r="U532" s="31" t="str">
        <f t="shared" si="312"/>
        <v>CCF023</v>
      </c>
      <c r="V532" s="844" t="str">
        <f t="shared" si="313"/>
        <v>CCF102</v>
      </c>
      <c r="AV532" s="31" t="str">
        <f t="shared" si="314"/>
        <v/>
      </c>
      <c r="AW532" s="846"/>
      <c r="AX532" s="847"/>
      <c r="AY532" s="846"/>
      <c r="AZ532" s="847"/>
    </row>
    <row r="533" spans="20:52">
      <c r="T533" s="31" t="str">
        <f t="shared" si="311"/>
        <v>EPSS44</v>
      </c>
      <c r="U533" s="31" t="str">
        <f t="shared" si="312"/>
        <v>CCF023</v>
      </c>
      <c r="V533" s="844" t="str">
        <f t="shared" si="313"/>
        <v>CCF102</v>
      </c>
      <c r="AV533" s="31" t="str">
        <f t="shared" si="314"/>
        <v/>
      </c>
      <c r="AW533" s="846"/>
      <c r="AX533" s="847"/>
      <c r="AY533" s="846"/>
      <c r="AZ533" s="847"/>
    </row>
    <row r="534" spans="20:52">
      <c r="T534" s="31" t="str">
        <f t="shared" si="311"/>
        <v>EPSS44</v>
      </c>
      <c r="U534" s="31" t="str">
        <f t="shared" si="312"/>
        <v>CCF023</v>
      </c>
      <c r="V534" s="844" t="str">
        <f t="shared" si="313"/>
        <v>CCF102</v>
      </c>
      <c r="AV534" s="31" t="str">
        <f t="shared" si="314"/>
        <v/>
      </c>
      <c r="AW534" s="846"/>
      <c r="AX534" s="847"/>
      <c r="AY534" s="846"/>
      <c r="AZ534" s="847"/>
    </row>
    <row r="535" spans="20:52">
      <c r="T535" s="31" t="str">
        <f t="shared" si="311"/>
        <v>EPSS44</v>
      </c>
      <c r="U535" s="31" t="str">
        <f t="shared" si="312"/>
        <v>CCF023</v>
      </c>
      <c r="V535" s="844" t="str">
        <f t="shared" si="313"/>
        <v>CCF102</v>
      </c>
      <c r="AV535" s="31" t="str">
        <f t="shared" si="314"/>
        <v/>
      </c>
      <c r="AW535" s="846"/>
      <c r="AX535" s="847"/>
      <c r="AY535" s="846"/>
      <c r="AZ535" s="847"/>
    </row>
    <row r="536" spans="20:52">
      <c r="T536" s="31" t="str">
        <f t="shared" si="311"/>
        <v>EPSS44</v>
      </c>
      <c r="U536" s="31" t="str">
        <f t="shared" si="312"/>
        <v>CCF023</v>
      </c>
      <c r="V536" s="844" t="str">
        <f t="shared" si="313"/>
        <v>CCF102</v>
      </c>
      <c r="AV536" s="31" t="str">
        <f t="shared" si="314"/>
        <v/>
      </c>
      <c r="AW536" s="846"/>
      <c r="AX536" s="847"/>
      <c r="AY536" s="846"/>
      <c r="AZ536" s="847"/>
    </row>
    <row r="537" spans="20:52">
      <c r="T537" s="31" t="str">
        <f t="shared" si="311"/>
        <v>EPSS44</v>
      </c>
      <c r="U537" s="31" t="str">
        <f t="shared" si="312"/>
        <v>CCF023</v>
      </c>
      <c r="V537" s="844" t="str">
        <f t="shared" si="313"/>
        <v>CCF102</v>
      </c>
      <c r="AV537" s="31" t="str">
        <f t="shared" si="314"/>
        <v/>
      </c>
      <c r="AW537" s="846"/>
      <c r="AX537" s="847"/>
      <c r="AY537" s="846"/>
      <c r="AZ537" s="847"/>
    </row>
    <row r="538" spans="20:52">
      <c r="T538" s="31" t="str">
        <f t="shared" si="311"/>
        <v>EPSS44</v>
      </c>
      <c r="U538" s="31" t="str">
        <f t="shared" si="312"/>
        <v>CCF023</v>
      </c>
      <c r="V538" s="844" t="str">
        <f t="shared" si="313"/>
        <v>CCF102</v>
      </c>
      <c r="AV538" s="31" t="str">
        <f t="shared" si="314"/>
        <v/>
      </c>
      <c r="AW538" s="846"/>
      <c r="AX538" s="847"/>
      <c r="AY538" s="846"/>
      <c r="AZ538" s="847"/>
    </row>
    <row r="539" spans="20:52">
      <c r="T539" s="31" t="str">
        <f t="shared" si="311"/>
        <v>EPSS44</v>
      </c>
      <c r="U539" s="31" t="str">
        <f t="shared" si="312"/>
        <v>CCF023</v>
      </c>
      <c r="V539" s="844" t="str">
        <f t="shared" si="313"/>
        <v>CCF102</v>
      </c>
      <c r="AV539" s="31" t="str">
        <f t="shared" si="314"/>
        <v/>
      </c>
      <c r="AW539" s="846"/>
      <c r="AX539" s="847"/>
      <c r="AY539" s="846"/>
      <c r="AZ539" s="847"/>
    </row>
    <row r="540" spans="20:52">
      <c r="T540" s="31" t="str">
        <f t="shared" si="311"/>
        <v>EPSS44</v>
      </c>
      <c r="U540" s="31" t="str">
        <f t="shared" si="312"/>
        <v>CCF023</v>
      </c>
      <c r="V540" s="844" t="str">
        <f t="shared" si="313"/>
        <v>CCF102</v>
      </c>
      <c r="AV540" s="31" t="str">
        <f t="shared" si="314"/>
        <v/>
      </c>
      <c r="AW540" s="846"/>
      <c r="AX540" s="847"/>
      <c r="AY540" s="846"/>
      <c r="AZ540" s="847"/>
    </row>
    <row r="541" spans="20:52">
      <c r="T541" s="31" t="str">
        <f t="shared" si="311"/>
        <v>EPSS44</v>
      </c>
      <c r="U541" s="31" t="str">
        <f t="shared" si="312"/>
        <v>CCF023</v>
      </c>
      <c r="V541" s="844" t="str">
        <f t="shared" si="313"/>
        <v>CCF102</v>
      </c>
      <c r="AV541" s="31" t="str">
        <f t="shared" si="314"/>
        <v/>
      </c>
      <c r="AW541" s="846"/>
      <c r="AX541" s="847"/>
      <c r="AY541" s="846"/>
      <c r="AZ541" s="847"/>
    </row>
    <row r="542" spans="20:52">
      <c r="T542" s="31" t="str">
        <f t="shared" si="311"/>
        <v>EPSS44</v>
      </c>
      <c r="U542" s="31" t="str">
        <f t="shared" si="312"/>
        <v>CCF023</v>
      </c>
      <c r="V542" s="844" t="str">
        <f t="shared" si="313"/>
        <v>CCF102</v>
      </c>
      <c r="AV542" s="31" t="str">
        <f t="shared" si="314"/>
        <v/>
      </c>
      <c r="AW542" s="846"/>
      <c r="AX542" s="847"/>
      <c r="AY542" s="846"/>
      <c r="AZ542" s="847"/>
    </row>
    <row r="543" spans="20:52">
      <c r="T543" s="31" t="str">
        <f t="shared" si="311"/>
        <v>EPSS44</v>
      </c>
      <c r="U543" s="31" t="str">
        <f t="shared" si="312"/>
        <v>CCF023</v>
      </c>
      <c r="V543" s="844" t="str">
        <f t="shared" si="313"/>
        <v>CCF102</v>
      </c>
      <c r="AV543" s="31" t="str">
        <f t="shared" si="314"/>
        <v/>
      </c>
      <c r="AW543" s="846"/>
      <c r="AX543" s="847"/>
      <c r="AY543" s="846"/>
      <c r="AZ543" s="847"/>
    </row>
    <row r="544" spans="20:52">
      <c r="T544" s="31" t="str">
        <f t="shared" si="311"/>
        <v>EPSS44</v>
      </c>
      <c r="U544" s="31" t="str">
        <f t="shared" si="312"/>
        <v>CCF023</v>
      </c>
      <c r="V544" s="844" t="str">
        <f t="shared" si="313"/>
        <v>CCF102</v>
      </c>
      <c r="AV544" s="31" t="str">
        <f t="shared" si="314"/>
        <v/>
      </c>
      <c r="AW544" s="846"/>
      <c r="AX544" s="847"/>
      <c r="AY544" s="846"/>
      <c r="AZ544" s="847"/>
    </row>
    <row r="545" spans="20:52">
      <c r="T545" s="31" t="str">
        <f t="shared" si="311"/>
        <v>EPSS44</v>
      </c>
      <c r="U545" s="31" t="str">
        <f t="shared" si="312"/>
        <v>CCF023</v>
      </c>
      <c r="V545" s="844" t="str">
        <f t="shared" si="313"/>
        <v>CCF102</v>
      </c>
      <c r="AV545" s="31" t="str">
        <f t="shared" si="314"/>
        <v/>
      </c>
      <c r="AW545" s="846"/>
      <c r="AX545" s="847"/>
      <c r="AY545" s="846"/>
      <c r="AZ545" s="847"/>
    </row>
    <row r="546" spans="20:52">
      <c r="T546" s="31" t="str">
        <f t="shared" si="311"/>
        <v>EPSS44</v>
      </c>
      <c r="U546" s="31" t="str">
        <f t="shared" si="312"/>
        <v>CCF023</v>
      </c>
      <c r="V546" s="844" t="str">
        <f t="shared" si="313"/>
        <v>CCF102</v>
      </c>
      <c r="AV546" s="31" t="str">
        <f t="shared" si="314"/>
        <v/>
      </c>
      <c r="AW546" s="846"/>
      <c r="AX546" s="847"/>
      <c r="AY546" s="846"/>
      <c r="AZ546" s="847"/>
    </row>
    <row r="547" spans="20:52">
      <c r="T547" s="31" t="str">
        <f t="shared" si="311"/>
        <v>EPSS44</v>
      </c>
      <c r="U547" s="31" t="str">
        <f t="shared" si="312"/>
        <v>CCF023</v>
      </c>
      <c r="V547" s="844" t="str">
        <f t="shared" si="313"/>
        <v>CCF102</v>
      </c>
      <c r="AV547" s="31" t="str">
        <f t="shared" si="314"/>
        <v/>
      </c>
      <c r="AW547" s="846"/>
      <c r="AX547" s="847"/>
      <c r="AY547" s="846"/>
      <c r="AZ547" s="847"/>
    </row>
    <row r="548" spans="20:52">
      <c r="T548" s="31" t="str">
        <f t="shared" si="311"/>
        <v>EPSS44</v>
      </c>
      <c r="U548" s="31" t="str">
        <f t="shared" si="312"/>
        <v>CCF023</v>
      </c>
      <c r="V548" s="844" t="str">
        <f t="shared" si="313"/>
        <v>CCF102</v>
      </c>
      <c r="AV548" s="31" t="str">
        <f t="shared" si="314"/>
        <v/>
      </c>
      <c r="AW548" s="846"/>
      <c r="AX548" s="847"/>
      <c r="AY548" s="846"/>
      <c r="AZ548" s="847"/>
    </row>
    <row r="549" spans="20:52">
      <c r="T549" s="31" t="str">
        <f t="shared" si="311"/>
        <v>EPSS44</v>
      </c>
      <c r="U549" s="31" t="str">
        <f t="shared" si="312"/>
        <v>CCF023</v>
      </c>
      <c r="V549" s="844" t="str">
        <f t="shared" si="313"/>
        <v>CCF102</v>
      </c>
      <c r="AV549" s="31" t="str">
        <f t="shared" si="314"/>
        <v/>
      </c>
      <c r="AW549" s="846"/>
      <c r="AX549" s="847"/>
      <c r="AY549" s="846"/>
      <c r="AZ549" s="847"/>
    </row>
    <row r="550" spans="20:52">
      <c r="T550" s="31" t="str">
        <f t="shared" si="311"/>
        <v>EPSS44</v>
      </c>
      <c r="U550" s="31" t="str">
        <f t="shared" si="312"/>
        <v>CCF023</v>
      </c>
      <c r="V550" s="844" t="str">
        <f t="shared" si="313"/>
        <v>CCF102</v>
      </c>
      <c r="AV550" s="31" t="str">
        <f t="shared" si="314"/>
        <v/>
      </c>
      <c r="AW550" s="846"/>
      <c r="AX550" s="847"/>
      <c r="AY550" s="846"/>
      <c r="AZ550" s="847"/>
    </row>
    <row r="551" spans="20:52">
      <c r="T551" s="31" t="str">
        <f t="shared" si="311"/>
        <v>EPSS44</v>
      </c>
      <c r="U551" s="31" t="str">
        <f t="shared" si="312"/>
        <v>CCF023</v>
      </c>
      <c r="V551" s="844" t="str">
        <f t="shared" si="313"/>
        <v>CCF102</v>
      </c>
      <c r="AV551" s="31" t="str">
        <f t="shared" si="314"/>
        <v/>
      </c>
      <c r="AW551" s="846"/>
      <c r="AX551" s="847"/>
      <c r="AY551" s="846"/>
      <c r="AZ551" s="847"/>
    </row>
    <row r="552" spans="20:52">
      <c r="T552" s="31" t="str">
        <f t="shared" si="311"/>
        <v>EPSS44</v>
      </c>
      <c r="U552" s="31" t="str">
        <f t="shared" si="312"/>
        <v>CCF023</v>
      </c>
      <c r="V552" s="844" t="str">
        <f t="shared" si="313"/>
        <v>CCF102</v>
      </c>
      <c r="AV552" s="31" t="str">
        <f t="shared" si="314"/>
        <v/>
      </c>
      <c r="AW552" s="846"/>
      <c r="AX552" s="847"/>
      <c r="AY552" s="846"/>
      <c r="AZ552" s="847"/>
    </row>
    <row r="553" spans="20:52">
      <c r="T553" s="31" t="str">
        <f t="shared" si="311"/>
        <v>EPSS44</v>
      </c>
      <c r="U553" s="31" t="str">
        <f t="shared" si="312"/>
        <v>CCF023</v>
      </c>
      <c r="V553" s="844" t="str">
        <f t="shared" si="313"/>
        <v>CCF102</v>
      </c>
      <c r="AV553" s="31" t="str">
        <f t="shared" si="314"/>
        <v/>
      </c>
      <c r="AW553" s="846"/>
      <c r="AX553" s="847"/>
      <c r="AY553" s="846"/>
      <c r="AZ553" s="847"/>
    </row>
    <row r="554" spans="20:52">
      <c r="T554" s="31" t="str">
        <f t="shared" si="311"/>
        <v>EPSS44</v>
      </c>
      <c r="U554" s="31" t="str">
        <f t="shared" si="312"/>
        <v>CCF023</v>
      </c>
      <c r="V554" s="844" t="str">
        <f t="shared" si="313"/>
        <v>CCF102</v>
      </c>
      <c r="AV554" s="31" t="str">
        <f t="shared" si="314"/>
        <v/>
      </c>
      <c r="AW554" s="846"/>
      <c r="AX554" s="847"/>
      <c r="AY554" s="846"/>
      <c r="AZ554" s="847"/>
    </row>
    <row r="555" spans="20:52">
      <c r="T555" s="31" t="str">
        <f t="shared" si="311"/>
        <v>EPSS44</v>
      </c>
      <c r="U555" s="31" t="str">
        <f t="shared" si="312"/>
        <v>CCF023</v>
      </c>
      <c r="V555" s="844" t="str">
        <f t="shared" si="313"/>
        <v>CCF102</v>
      </c>
      <c r="AV555" s="31" t="str">
        <f t="shared" si="314"/>
        <v/>
      </c>
      <c r="AW555" s="846"/>
      <c r="AX555" s="847"/>
      <c r="AY555" s="846"/>
      <c r="AZ555" s="847"/>
    </row>
    <row r="556" spans="20:52">
      <c r="T556" s="31" t="str">
        <f t="shared" si="311"/>
        <v>EPSS44</v>
      </c>
      <c r="U556" s="31" t="str">
        <f t="shared" si="312"/>
        <v>CCF023</v>
      </c>
      <c r="V556" s="844" t="str">
        <f t="shared" si="313"/>
        <v>CCF102</v>
      </c>
      <c r="AV556" s="31" t="str">
        <f t="shared" si="314"/>
        <v/>
      </c>
      <c r="AW556" s="846"/>
      <c r="AX556" s="847"/>
      <c r="AY556" s="846"/>
      <c r="AZ556" s="847"/>
    </row>
    <row r="557" spans="20:52">
      <c r="T557" s="31" t="str">
        <f t="shared" si="311"/>
        <v>EPSS44</v>
      </c>
      <c r="U557" s="31" t="str">
        <f t="shared" si="312"/>
        <v>CCF023</v>
      </c>
      <c r="V557" s="844" t="str">
        <f t="shared" si="313"/>
        <v>CCF102</v>
      </c>
      <c r="AV557" s="31" t="str">
        <f t="shared" si="314"/>
        <v/>
      </c>
      <c r="AW557" s="846"/>
      <c r="AX557" s="847"/>
      <c r="AY557" s="846"/>
      <c r="AZ557" s="847"/>
    </row>
    <row r="558" spans="20:52">
      <c r="T558" s="31" t="str">
        <f t="shared" si="311"/>
        <v>EPSS44</v>
      </c>
      <c r="U558" s="31" t="str">
        <f t="shared" si="312"/>
        <v>CCF023</v>
      </c>
      <c r="V558" s="844" t="str">
        <f t="shared" si="313"/>
        <v>CCF102</v>
      </c>
      <c r="AV558" s="31" t="str">
        <f t="shared" si="314"/>
        <v/>
      </c>
      <c r="AW558" s="846"/>
      <c r="AX558" s="847"/>
      <c r="AY558" s="846"/>
      <c r="AZ558" s="847"/>
    </row>
    <row r="559" spans="20:52">
      <c r="T559" s="31" t="str">
        <f t="shared" si="311"/>
        <v>EPSS44</v>
      </c>
      <c r="U559" s="31" t="str">
        <f t="shared" si="312"/>
        <v>CCF023</v>
      </c>
      <c r="V559" s="844" t="str">
        <f t="shared" si="313"/>
        <v>CCF102</v>
      </c>
      <c r="AV559" s="31" t="str">
        <f t="shared" si="314"/>
        <v/>
      </c>
      <c r="AW559" s="846"/>
      <c r="AX559" s="847"/>
      <c r="AY559" s="846"/>
      <c r="AZ559" s="847"/>
    </row>
    <row r="560" spans="20:52">
      <c r="T560" s="31" t="str">
        <f t="shared" si="311"/>
        <v>EPSS44</v>
      </c>
      <c r="U560" s="31" t="str">
        <f t="shared" si="312"/>
        <v>CCF023</v>
      </c>
      <c r="V560" s="844" t="str">
        <f t="shared" si="313"/>
        <v>CCF102</v>
      </c>
      <c r="AV560" s="31" t="str">
        <f t="shared" si="314"/>
        <v/>
      </c>
      <c r="AW560" s="846"/>
      <c r="AX560" s="847"/>
      <c r="AY560" s="846"/>
      <c r="AZ560" s="847"/>
    </row>
    <row r="561" spans="20:52">
      <c r="T561" s="31" t="str">
        <f t="shared" si="311"/>
        <v>EPSS44</v>
      </c>
      <c r="U561" s="31" t="str">
        <f t="shared" si="312"/>
        <v>CCF023</v>
      </c>
      <c r="V561" s="844" t="str">
        <f t="shared" si="313"/>
        <v>CCF102</v>
      </c>
      <c r="AV561" s="31" t="str">
        <f t="shared" si="314"/>
        <v/>
      </c>
      <c r="AW561" s="846"/>
      <c r="AX561" s="847"/>
      <c r="AY561" s="846"/>
      <c r="AZ561" s="847"/>
    </row>
    <row r="562" spans="20:52">
      <c r="T562" s="31" t="str">
        <f t="shared" si="311"/>
        <v>EPSS44</v>
      </c>
      <c r="U562" s="31" t="str">
        <f t="shared" si="312"/>
        <v>CCF023</v>
      </c>
      <c r="V562" s="844" t="str">
        <f t="shared" si="313"/>
        <v>CCF102</v>
      </c>
      <c r="AV562" s="31" t="str">
        <f t="shared" si="314"/>
        <v/>
      </c>
      <c r="AW562" s="846"/>
      <c r="AX562" s="847"/>
      <c r="AY562" s="846"/>
      <c r="AZ562" s="847"/>
    </row>
    <row r="563" spans="20:52">
      <c r="T563" s="31" t="str">
        <f t="shared" si="311"/>
        <v>EPSS44</v>
      </c>
      <c r="U563" s="31" t="str">
        <f t="shared" si="312"/>
        <v>CCF023</v>
      </c>
      <c r="V563" s="844" t="str">
        <f t="shared" si="313"/>
        <v>CCF102</v>
      </c>
      <c r="AV563" s="31" t="str">
        <f t="shared" si="314"/>
        <v/>
      </c>
      <c r="AW563" s="846"/>
      <c r="AX563" s="847"/>
      <c r="AY563" s="846"/>
      <c r="AZ563" s="847"/>
    </row>
    <row r="564" spans="20:52">
      <c r="T564" s="31" t="str">
        <f t="shared" si="311"/>
        <v>EPSS44</v>
      </c>
      <c r="U564" s="31" t="str">
        <f t="shared" si="312"/>
        <v>CCF023</v>
      </c>
      <c r="V564" s="844" t="str">
        <f t="shared" si="313"/>
        <v>CCF102</v>
      </c>
      <c r="AV564" s="31" t="str">
        <f t="shared" si="314"/>
        <v/>
      </c>
      <c r="AW564" s="846"/>
      <c r="AX564" s="847"/>
      <c r="AY564" s="846"/>
      <c r="AZ564" s="847"/>
    </row>
    <row r="565" spans="20:52">
      <c r="T565" s="31" t="str">
        <f t="shared" si="311"/>
        <v>EPSS44</v>
      </c>
      <c r="U565" s="31" t="str">
        <f t="shared" si="312"/>
        <v>CCF023</v>
      </c>
      <c r="V565" s="844" t="str">
        <f t="shared" si="313"/>
        <v>CCF102</v>
      </c>
      <c r="AV565" s="31" t="str">
        <f t="shared" si="314"/>
        <v/>
      </c>
      <c r="AW565" s="846"/>
      <c r="AX565" s="847"/>
      <c r="AY565" s="846"/>
      <c r="AZ565" s="847"/>
    </row>
    <row r="566" spans="20:52">
      <c r="T566" s="31" t="str">
        <f t="shared" si="311"/>
        <v>EPSS44</v>
      </c>
      <c r="U566" s="31" t="str">
        <f t="shared" si="312"/>
        <v>CCF023</v>
      </c>
      <c r="V566" s="844" t="str">
        <f t="shared" si="313"/>
        <v>CCF102</v>
      </c>
      <c r="AV566" s="31" t="str">
        <f t="shared" si="314"/>
        <v/>
      </c>
      <c r="AW566" s="846"/>
      <c r="AX566" s="847"/>
      <c r="AY566" s="846"/>
      <c r="AZ566" s="847"/>
    </row>
    <row r="567" spans="20:52">
      <c r="T567" s="31" t="str">
        <f t="shared" si="311"/>
        <v>EPSS44</v>
      </c>
      <c r="U567" s="31" t="str">
        <f t="shared" si="312"/>
        <v>CCF023</v>
      </c>
      <c r="V567" s="844" t="str">
        <f t="shared" si="313"/>
        <v>CCF102</v>
      </c>
      <c r="AV567" s="31" t="str">
        <f t="shared" si="314"/>
        <v/>
      </c>
      <c r="AW567" s="846"/>
      <c r="AX567" s="847"/>
      <c r="AY567" s="846"/>
      <c r="AZ567" s="847"/>
    </row>
    <row r="568" spans="20:52">
      <c r="T568" s="31" t="str">
        <f t="shared" si="311"/>
        <v>EPSS44</v>
      </c>
      <c r="U568" s="31" t="str">
        <f t="shared" si="312"/>
        <v>CCF023</v>
      </c>
      <c r="V568" s="844" t="str">
        <f t="shared" si="313"/>
        <v>CCF102</v>
      </c>
      <c r="AV568" s="31" t="str">
        <f t="shared" si="314"/>
        <v/>
      </c>
      <c r="AW568" s="846"/>
      <c r="AX568" s="847"/>
      <c r="AY568" s="846"/>
      <c r="AZ568" s="847"/>
    </row>
    <row r="569" spans="20:52">
      <c r="T569" s="31" t="str">
        <f t="shared" si="311"/>
        <v>EPSS44</v>
      </c>
      <c r="U569" s="31" t="str">
        <f t="shared" si="312"/>
        <v>CCF023</v>
      </c>
      <c r="V569" s="844" t="str">
        <f t="shared" si="313"/>
        <v>CCF102</v>
      </c>
      <c r="AV569" s="31" t="str">
        <f t="shared" si="314"/>
        <v/>
      </c>
      <c r="AW569" s="846"/>
      <c r="AX569" s="847"/>
      <c r="AY569" s="846"/>
      <c r="AZ569" s="847"/>
    </row>
    <row r="570" spans="20:52">
      <c r="T570" s="31" t="str">
        <f t="shared" si="311"/>
        <v>EPSS44</v>
      </c>
      <c r="U570" s="31" t="str">
        <f t="shared" si="312"/>
        <v>CCF023</v>
      </c>
      <c r="V570" s="844" t="str">
        <f t="shared" si="313"/>
        <v>CCF102</v>
      </c>
      <c r="AV570" s="31" t="str">
        <f t="shared" si="314"/>
        <v/>
      </c>
      <c r="AW570" s="846"/>
      <c r="AX570" s="847"/>
      <c r="AY570" s="846"/>
      <c r="AZ570" s="847"/>
    </row>
    <row r="571" spans="20:52">
      <c r="T571" s="31" t="str">
        <f t="shared" si="311"/>
        <v>EPSS44</v>
      </c>
      <c r="U571" s="31" t="str">
        <f t="shared" si="312"/>
        <v>CCF023</v>
      </c>
      <c r="V571" s="844" t="str">
        <f t="shared" si="313"/>
        <v>CCF102</v>
      </c>
      <c r="AV571" s="31" t="str">
        <f t="shared" si="314"/>
        <v/>
      </c>
      <c r="AW571" s="846"/>
      <c r="AX571" s="847"/>
      <c r="AY571" s="846"/>
      <c r="AZ571" s="847"/>
    </row>
    <row r="572" spans="20:52">
      <c r="T572" s="31" t="str">
        <f t="shared" si="311"/>
        <v>EPSS44</v>
      </c>
      <c r="U572" s="31" t="str">
        <f t="shared" si="312"/>
        <v>CCF023</v>
      </c>
      <c r="V572" s="844" t="str">
        <f t="shared" si="313"/>
        <v>CCF102</v>
      </c>
      <c r="AV572" s="31" t="str">
        <f t="shared" si="314"/>
        <v/>
      </c>
      <c r="AW572" s="846"/>
      <c r="AX572" s="847"/>
      <c r="AY572" s="846"/>
      <c r="AZ572" s="847"/>
    </row>
    <row r="573" spans="20:52">
      <c r="T573" s="31" t="str">
        <f t="shared" si="311"/>
        <v>EPSS44</v>
      </c>
      <c r="U573" s="31" t="str">
        <f t="shared" si="312"/>
        <v>CCF023</v>
      </c>
      <c r="V573" s="844" t="str">
        <f t="shared" si="313"/>
        <v>CCF102</v>
      </c>
      <c r="AV573" s="31" t="str">
        <f t="shared" si="314"/>
        <v/>
      </c>
      <c r="AW573" s="846"/>
      <c r="AX573" s="847"/>
      <c r="AY573" s="846"/>
      <c r="AZ573" s="847"/>
    </row>
    <row r="574" spans="20:52">
      <c r="T574" s="31" t="str">
        <f t="shared" si="311"/>
        <v>EPSS44</v>
      </c>
      <c r="U574" s="31" t="str">
        <f t="shared" si="312"/>
        <v>CCF023</v>
      </c>
      <c r="V574" s="844" t="str">
        <f t="shared" si="313"/>
        <v>CCF102</v>
      </c>
      <c r="AV574" s="31" t="str">
        <f t="shared" si="314"/>
        <v/>
      </c>
      <c r="AW574" s="846"/>
      <c r="AX574" s="847"/>
      <c r="AY574" s="846"/>
      <c r="AZ574" s="847"/>
    </row>
    <row r="575" spans="20:52">
      <c r="T575" s="31" t="str">
        <f t="shared" si="311"/>
        <v>EPSS44</v>
      </c>
      <c r="U575" s="31" t="str">
        <f t="shared" si="312"/>
        <v>CCF023</v>
      </c>
      <c r="V575" s="844" t="str">
        <f t="shared" si="313"/>
        <v>CCF102</v>
      </c>
      <c r="AV575" s="31" t="str">
        <f t="shared" si="314"/>
        <v/>
      </c>
      <c r="AW575" s="846"/>
      <c r="AX575" s="847"/>
      <c r="AY575" s="846"/>
      <c r="AZ575" s="847"/>
    </row>
    <row r="576" spans="20:52">
      <c r="T576" s="31" t="str">
        <f t="shared" si="311"/>
        <v>EPSS44</v>
      </c>
      <c r="U576" s="31" t="str">
        <f t="shared" si="312"/>
        <v>CCF023</v>
      </c>
      <c r="V576" s="844" t="str">
        <f t="shared" si="313"/>
        <v>CCF102</v>
      </c>
      <c r="AV576" s="31" t="str">
        <f t="shared" si="314"/>
        <v/>
      </c>
      <c r="AW576" s="846"/>
      <c r="AX576" s="847"/>
      <c r="AY576" s="846"/>
      <c r="AZ576" s="847"/>
    </row>
    <row r="577" spans="20:52">
      <c r="T577" s="31" t="str">
        <f t="shared" si="311"/>
        <v>EPSS44</v>
      </c>
      <c r="U577" s="31" t="str">
        <f t="shared" si="312"/>
        <v>CCF023</v>
      </c>
      <c r="V577" s="844" t="str">
        <f t="shared" si="313"/>
        <v>CCF102</v>
      </c>
      <c r="AV577" s="31" t="str">
        <f t="shared" si="314"/>
        <v/>
      </c>
      <c r="AW577" s="846"/>
      <c r="AX577" s="847"/>
      <c r="AY577" s="846"/>
      <c r="AZ577" s="847"/>
    </row>
    <row r="578" spans="20:52">
      <c r="T578" s="31" t="str">
        <f t="shared" si="311"/>
        <v>EPSS44</v>
      </c>
      <c r="U578" s="31" t="str">
        <f t="shared" si="312"/>
        <v>CCF023</v>
      </c>
      <c r="V578" s="844" t="str">
        <f t="shared" si="313"/>
        <v>CCF102</v>
      </c>
      <c r="AV578" s="31" t="str">
        <f t="shared" si="314"/>
        <v/>
      </c>
      <c r="AW578" s="846"/>
      <c r="AX578" s="847"/>
      <c r="AY578" s="846"/>
      <c r="AZ578" s="847"/>
    </row>
    <row r="579" spans="20:52">
      <c r="T579" s="31" t="str">
        <f t="shared" si="311"/>
        <v>EPSS44</v>
      </c>
      <c r="U579" s="31" t="str">
        <f t="shared" si="312"/>
        <v>CCF023</v>
      </c>
      <c r="V579" s="844" t="str">
        <f t="shared" si="313"/>
        <v>CCF102</v>
      </c>
      <c r="AV579" s="31" t="str">
        <f t="shared" si="314"/>
        <v/>
      </c>
      <c r="AW579" s="846"/>
      <c r="AX579" s="847"/>
      <c r="AY579" s="846"/>
      <c r="AZ579" s="847"/>
    </row>
    <row r="580" spans="20:52">
      <c r="T580" s="31" t="str">
        <f t="shared" si="311"/>
        <v>EPSS44</v>
      </c>
      <c r="U580" s="31" t="str">
        <f t="shared" si="312"/>
        <v>CCF023</v>
      </c>
      <c r="V580" s="844" t="str">
        <f t="shared" si="313"/>
        <v>CCF102</v>
      </c>
      <c r="AV580" s="31" t="str">
        <f t="shared" si="314"/>
        <v/>
      </c>
      <c r="AW580" s="846"/>
      <c r="AX580" s="847"/>
      <c r="AY580" s="846"/>
      <c r="AZ580" s="847"/>
    </row>
    <row r="581" spans="20:52">
      <c r="T581" s="31" t="str">
        <f t="shared" si="311"/>
        <v>EPSS44</v>
      </c>
      <c r="U581" s="31" t="str">
        <f t="shared" si="312"/>
        <v>CCF023</v>
      </c>
      <c r="V581" s="844" t="str">
        <f t="shared" si="313"/>
        <v>CCF102</v>
      </c>
      <c r="AV581" s="31" t="str">
        <f t="shared" si="314"/>
        <v/>
      </c>
      <c r="AW581" s="846"/>
      <c r="AX581" s="847"/>
      <c r="AY581" s="846"/>
      <c r="AZ581" s="847"/>
    </row>
    <row r="582" spans="20:52">
      <c r="T582" s="31" t="str">
        <f t="shared" si="311"/>
        <v>EPSS44</v>
      </c>
      <c r="U582" s="31" t="str">
        <f t="shared" si="312"/>
        <v>CCF023</v>
      </c>
      <c r="V582" s="844" t="str">
        <f t="shared" si="313"/>
        <v>CCF102</v>
      </c>
      <c r="AV582" s="31" t="str">
        <f t="shared" si="314"/>
        <v/>
      </c>
      <c r="AW582" s="846"/>
      <c r="AX582" s="847"/>
      <c r="AY582" s="846"/>
      <c r="AZ582" s="847"/>
    </row>
    <row r="583" spans="20:52">
      <c r="T583" s="31" t="str">
        <f t="shared" ref="T583:T646" si="315">CONCATENATE(Y583,$AR$3)</f>
        <v>EPSS44</v>
      </c>
      <c r="U583" s="31" t="str">
        <f t="shared" si="312"/>
        <v>CCF023</v>
      </c>
      <c r="V583" s="844" t="str">
        <f t="shared" si="313"/>
        <v>CCF102</v>
      </c>
      <c r="AV583" s="31" t="str">
        <f t="shared" si="314"/>
        <v/>
      </c>
      <c r="AW583" s="846"/>
      <c r="AX583" s="847"/>
      <c r="AY583" s="846"/>
      <c r="AZ583" s="847"/>
    </row>
    <row r="584" spans="20:52">
      <c r="T584" s="31" t="str">
        <f t="shared" si="315"/>
        <v>EPSS44</v>
      </c>
      <c r="U584" s="31" t="str">
        <f t="shared" ref="U584:U647" si="316">CONCATENATE(Y584,$AS$3)</f>
        <v>CCF023</v>
      </c>
      <c r="V584" s="844" t="str">
        <f t="shared" ref="V584:V647" si="317">CONCATENATE(Y584,$AT$3)</f>
        <v>CCF102</v>
      </c>
      <c r="AV584" s="31" t="str">
        <f t="shared" ref="AV584:AV647" si="318">CONCATENATE(AX584,AY584)</f>
        <v/>
      </c>
      <c r="AW584" s="846"/>
      <c r="AX584" s="847"/>
      <c r="AY584" s="846"/>
      <c r="AZ584" s="847"/>
    </row>
    <row r="585" spans="20:52">
      <c r="T585" s="31" t="str">
        <f t="shared" si="315"/>
        <v>EPSS44</v>
      </c>
      <c r="U585" s="31" t="str">
        <f t="shared" si="316"/>
        <v>CCF023</v>
      </c>
      <c r="V585" s="844" t="str">
        <f t="shared" si="317"/>
        <v>CCF102</v>
      </c>
      <c r="AV585" s="31" t="str">
        <f t="shared" si="318"/>
        <v/>
      </c>
      <c r="AW585" s="846"/>
      <c r="AX585" s="847"/>
      <c r="AY585" s="846"/>
      <c r="AZ585" s="847"/>
    </row>
    <row r="586" spans="20:52">
      <c r="T586" s="31" t="str">
        <f t="shared" si="315"/>
        <v>EPSS44</v>
      </c>
      <c r="U586" s="31" t="str">
        <f t="shared" si="316"/>
        <v>CCF023</v>
      </c>
      <c r="V586" s="844" t="str">
        <f t="shared" si="317"/>
        <v>CCF102</v>
      </c>
      <c r="AV586" s="31" t="str">
        <f t="shared" si="318"/>
        <v/>
      </c>
      <c r="AW586" s="846"/>
      <c r="AX586" s="847"/>
      <c r="AY586" s="846"/>
      <c r="AZ586" s="847"/>
    </row>
    <row r="587" spans="20:52">
      <c r="T587" s="31" t="str">
        <f t="shared" si="315"/>
        <v>EPSS44</v>
      </c>
      <c r="U587" s="31" t="str">
        <f t="shared" si="316"/>
        <v>CCF023</v>
      </c>
      <c r="V587" s="844" t="str">
        <f t="shared" si="317"/>
        <v>CCF102</v>
      </c>
      <c r="AV587" s="31" t="str">
        <f t="shared" si="318"/>
        <v/>
      </c>
      <c r="AW587" s="846"/>
      <c r="AX587" s="847"/>
      <c r="AY587" s="846"/>
      <c r="AZ587" s="847"/>
    </row>
    <row r="588" spans="20:52">
      <c r="T588" s="31" t="str">
        <f t="shared" si="315"/>
        <v>EPSS44</v>
      </c>
      <c r="U588" s="31" t="str">
        <f t="shared" si="316"/>
        <v>CCF023</v>
      </c>
      <c r="V588" s="844" t="str">
        <f t="shared" si="317"/>
        <v>CCF102</v>
      </c>
      <c r="AV588" s="31" t="str">
        <f t="shared" si="318"/>
        <v/>
      </c>
      <c r="AW588" s="846"/>
      <c r="AX588" s="847"/>
      <c r="AY588" s="846"/>
      <c r="AZ588" s="847"/>
    </row>
    <row r="589" spans="20:52">
      <c r="T589" s="31" t="str">
        <f t="shared" si="315"/>
        <v>EPSS44</v>
      </c>
      <c r="U589" s="31" t="str">
        <f t="shared" si="316"/>
        <v>CCF023</v>
      </c>
      <c r="V589" s="844" t="str">
        <f t="shared" si="317"/>
        <v>CCF102</v>
      </c>
      <c r="AV589" s="31" t="str">
        <f t="shared" si="318"/>
        <v/>
      </c>
      <c r="AW589" s="846"/>
      <c r="AX589" s="847"/>
      <c r="AY589" s="846"/>
      <c r="AZ589" s="847"/>
    </row>
    <row r="590" spans="20:52">
      <c r="T590" s="31" t="str">
        <f t="shared" si="315"/>
        <v>EPSS44</v>
      </c>
      <c r="U590" s="31" t="str">
        <f t="shared" si="316"/>
        <v>CCF023</v>
      </c>
      <c r="V590" s="844" t="str">
        <f t="shared" si="317"/>
        <v>CCF102</v>
      </c>
      <c r="AV590" s="31" t="str">
        <f t="shared" si="318"/>
        <v/>
      </c>
      <c r="AW590" s="846"/>
      <c r="AX590" s="847"/>
      <c r="AY590" s="846"/>
      <c r="AZ590" s="847"/>
    </row>
    <row r="591" spans="20:52">
      <c r="T591" s="31" t="str">
        <f t="shared" si="315"/>
        <v>EPSS44</v>
      </c>
      <c r="U591" s="31" t="str">
        <f t="shared" si="316"/>
        <v>CCF023</v>
      </c>
      <c r="V591" s="844" t="str">
        <f t="shared" si="317"/>
        <v>CCF102</v>
      </c>
      <c r="AV591" s="31" t="str">
        <f t="shared" si="318"/>
        <v/>
      </c>
      <c r="AW591" s="846"/>
      <c r="AX591" s="847"/>
      <c r="AY591" s="846"/>
      <c r="AZ591" s="847"/>
    </row>
    <row r="592" spans="20:52">
      <c r="T592" s="31" t="str">
        <f t="shared" si="315"/>
        <v>EPSS44</v>
      </c>
      <c r="U592" s="31" t="str">
        <f t="shared" si="316"/>
        <v>CCF023</v>
      </c>
      <c r="V592" s="844" t="str">
        <f t="shared" si="317"/>
        <v>CCF102</v>
      </c>
      <c r="AV592" s="31" t="str">
        <f t="shared" si="318"/>
        <v/>
      </c>
      <c r="AW592" s="846"/>
      <c r="AX592" s="847"/>
      <c r="AY592" s="846"/>
      <c r="AZ592" s="847"/>
    </row>
    <row r="593" spans="20:52">
      <c r="T593" s="31" t="str">
        <f t="shared" si="315"/>
        <v>EPSS44</v>
      </c>
      <c r="U593" s="31" t="str">
        <f t="shared" si="316"/>
        <v>CCF023</v>
      </c>
      <c r="V593" s="844" t="str">
        <f t="shared" si="317"/>
        <v>CCF102</v>
      </c>
      <c r="AV593" s="31" t="str">
        <f t="shared" si="318"/>
        <v/>
      </c>
      <c r="AW593" s="846"/>
      <c r="AX593" s="847"/>
      <c r="AY593" s="846"/>
      <c r="AZ593" s="847"/>
    </row>
    <row r="594" spans="20:52">
      <c r="T594" s="31" t="str">
        <f t="shared" si="315"/>
        <v>EPSS44</v>
      </c>
      <c r="U594" s="31" t="str">
        <f t="shared" si="316"/>
        <v>CCF023</v>
      </c>
      <c r="V594" s="844" t="str">
        <f t="shared" si="317"/>
        <v>CCF102</v>
      </c>
      <c r="AV594" s="31" t="str">
        <f t="shared" si="318"/>
        <v/>
      </c>
      <c r="AW594" s="846"/>
      <c r="AX594" s="847"/>
      <c r="AY594" s="846"/>
      <c r="AZ594" s="847"/>
    </row>
    <row r="595" spans="20:52">
      <c r="T595" s="31" t="str">
        <f t="shared" si="315"/>
        <v>EPSS44</v>
      </c>
      <c r="U595" s="31" t="str">
        <f t="shared" si="316"/>
        <v>CCF023</v>
      </c>
      <c r="V595" s="844" t="str">
        <f t="shared" si="317"/>
        <v>CCF102</v>
      </c>
      <c r="AV595" s="31" t="str">
        <f t="shared" si="318"/>
        <v/>
      </c>
      <c r="AW595" s="846"/>
      <c r="AX595" s="847"/>
      <c r="AY595" s="846"/>
      <c r="AZ595" s="847"/>
    </row>
    <row r="596" spans="20:52">
      <c r="T596" s="31" t="str">
        <f t="shared" si="315"/>
        <v>EPSS44</v>
      </c>
      <c r="U596" s="31" t="str">
        <f t="shared" si="316"/>
        <v>CCF023</v>
      </c>
      <c r="V596" s="844" t="str">
        <f t="shared" si="317"/>
        <v>CCF102</v>
      </c>
      <c r="AV596" s="31" t="str">
        <f t="shared" si="318"/>
        <v/>
      </c>
      <c r="AW596" s="846"/>
      <c r="AX596" s="847"/>
      <c r="AY596" s="846"/>
      <c r="AZ596" s="847"/>
    </row>
    <row r="597" spans="20:52">
      <c r="T597" s="31" t="str">
        <f t="shared" si="315"/>
        <v>EPSS44</v>
      </c>
      <c r="U597" s="31" t="str">
        <f t="shared" si="316"/>
        <v>CCF023</v>
      </c>
      <c r="V597" s="844" t="str">
        <f t="shared" si="317"/>
        <v>CCF102</v>
      </c>
      <c r="AV597" s="31" t="str">
        <f t="shared" si="318"/>
        <v/>
      </c>
      <c r="AW597" s="846"/>
      <c r="AX597" s="847"/>
      <c r="AY597" s="846"/>
      <c r="AZ597" s="847"/>
    </row>
    <row r="598" spans="20:52">
      <c r="T598" s="31" t="str">
        <f t="shared" si="315"/>
        <v>EPSS44</v>
      </c>
      <c r="U598" s="31" t="str">
        <f t="shared" si="316"/>
        <v>CCF023</v>
      </c>
      <c r="V598" s="844" t="str">
        <f t="shared" si="317"/>
        <v>CCF102</v>
      </c>
      <c r="AV598" s="31" t="str">
        <f t="shared" si="318"/>
        <v/>
      </c>
      <c r="AW598" s="846"/>
      <c r="AX598" s="847"/>
      <c r="AY598" s="846"/>
      <c r="AZ598" s="847"/>
    </row>
    <row r="599" spans="20:52">
      <c r="T599" s="31" t="str">
        <f t="shared" si="315"/>
        <v>EPSS44</v>
      </c>
      <c r="U599" s="31" t="str">
        <f t="shared" si="316"/>
        <v>CCF023</v>
      </c>
      <c r="V599" s="844" t="str">
        <f t="shared" si="317"/>
        <v>CCF102</v>
      </c>
      <c r="AV599" s="31" t="str">
        <f t="shared" si="318"/>
        <v/>
      </c>
      <c r="AW599" s="846"/>
      <c r="AX599" s="847"/>
      <c r="AY599" s="846"/>
      <c r="AZ599" s="847"/>
    </row>
    <row r="600" spans="20:52">
      <c r="T600" s="31" t="str">
        <f t="shared" si="315"/>
        <v>EPSS44</v>
      </c>
      <c r="U600" s="31" t="str">
        <f t="shared" si="316"/>
        <v>CCF023</v>
      </c>
      <c r="V600" s="844" t="str">
        <f t="shared" si="317"/>
        <v>CCF102</v>
      </c>
      <c r="AV600" s="31" t="str">
        <f t="shared" si="318"/>
        <v/>
      </c>
      <c r="AW600" s="846"/>
      <c r="AX600" s="847"/>
      <c r="AY600" s="846"/>
      <c r="AZ600" s="847"/>
    </row>
    <row r="601" spans="20:52">
      <c r="T601" s="31" t="str">
        <f t="shared" si="315"/>
        <v>EPSS44</v>
      </c>
      <c r="U601" s="31" t="str">
        <f t="shared" si="316"/>
        <v>CCF023</v>
      </c>
      <c r="V601" s="844" t="str">
        <f t="shared" si="317"/>
        <v>CCF102</v>
      </c>
      <c r="AV601" s="31" t="str">
        <f t="shared" si="318"/>
        <v/>
      </c>
      <c r="AW601" s="846"/>
      <c r="AX601" s="847"/>
      <c r="AY601" s="846"/>
      <c r="AZ601" s="847"/>
    </row>
    <row r="602" spans="20:52">
      <c r="T602" s="31" t="str">
        <f t="shared" si="315"/>
        <v>EPSS44</v>
      </c>
      <c r="U602" s="31" t="str">
        <f t="shared" si="316"/>
        <v>CCF023</v>
      </c>
      <c r="V602" s="844" t="str">
        <f t="shared" si="317"/>
        <v>CCF102</v>
      </c>
      <c r="AV602" s="31" t="str">
        <f t="shared" si="318"/>
        <v/>
      </c>
      <c r="AW602" s="846"/>
      <c r="AX602" s="847"/>
      <c r="AY602" s="846"/>
      <c r="AZ602" s="847"/>
    </row>
    <row r="603" spans="20:52">
      <c r="T603" s="31" t="str">
        <f t="shared" si="315"/>
        <v>EPSS44</v>
      </c>
      <c r="U603" s="31" t="str">
        <f t="shared" si="316"/>
        <v>CCF023</v>
      </c>
      <c r="V603" s="844" t="str">
        <f t="shared" si="317"/>
        <v>CCF102</v>
      </c>
      <c r="AV603" s="31" t="str">
        <f t="shared" si="318"/>
        <v/>
      </c>
      <c r="AW603" s="846"/>
      <c r="AX603" s="847"/>
      <c r="AY603" s="846"/>
      <c r="AZ603" s="847"/>
    </row>
    <row r="604" spans="20:52">
      <c r="T604" s="31" t="str">
        <f t="shared" si="315"/>
        <v>EPSS44</v>
      </c>
      <c r="U604" s="31" t="str">
        <f t="shared" si="316"/>
        <v>CCF023</v>
      </c>
      <c r="V604" s="844" t="str">
        <f t="shared" si="317"/>
        <v>CCF102</v>
      </c>
      <c r="AV604" s="31" t="str">
        <f t="shared" si="318"/>
        <v/>
      </c>
      <c r="AW604" s="846"/>
      <c r="AX604" s="847"/>
      <c r="AY604" s="846"/>
      <c r="AZ604" s="847"/>
    </row>
    <row r="605" spans="20:52">
      <c r="T605" s="31" t="str">
        <f t="shared" si="315"/>
        <v>EPSS44</v>
      </c>
      <c r="U605" s="31" t="str">
        <f t="shared" si="316"/>
        <v>CCF023</v>
      </c>
      <c r="V605" s="844" t="str">
        <f t="shared" si="317"/>
        <v>CCF102</v>
      </c>
      <c r="AV605" s="31" t="str">
        <f t="shared" si="318"/>
        <v/>
      </c>
      <c r="AW605" s="846"/>
      <c r="AX605" s="847"/>
      <c r="AY605" s="846"/>
      <c r="AZ605" s="847"/>
    </row>
    <row r="606" spans="20:52">
      <c r="T606" s="31" t="str">
        <f t="shared" si="315"/>
        <v>EPSS44</v>
      </c>
      <c r="U606" s="31" t="str">
        <f t="shared" si="316"/>
        <v>CCF023</v>
      </c>
      <c r="V606" s="844" t="str">
        <f t="shared" si="317"/>
        <v>CCF102</v>
      </c>
      <c r="AV606" s="31" t="str">
        <f t="shared" si="318"/>
        <v/>
      </c>
      <c r="AW606" s="846"/>
      <c r="AX606" s="847"/>
      <c r="AY606" s="846"/>
      <c r="AZ606" s="847"/>
    </row>
    <row r="607" spans="20:52">
      <c r="T607" s="31" t="str">
        <f t="shared" si="315"/>
        <v>EPSS44</v>
      </c>
      <c r="U607" s="31" t="str">
        <f t="shared" si="316"/>
        <v>CCF023</v>
      </c>
      <c r="V607" s="844" t="str">
        <f t="shared" si="317"/>
        <v>CCF102</v>
      </c>
      <c r="AV607" s="31" t="str">
        <f t="shared" si="318"/>
        <v/>
      </c>
      <c r="AW607" s="846"/>
      <c r="AX607" s="847"/>
      <c r="AY607" s="846"/>
      <c r="AZ607" s="847"/>
    </row>
    <row r="608" spans="20:52">
      <c r="T608" s="31" t="str">
        <f t="shared" si="315"/>
        <v>EPSS44</v>
      </c>
      <c r="U608" s="31" t="str">
        <f t="shared" si="316"/>
        <v>CCF023</v>
      </c>
      <c r="V608" s="844" t="str">
        <f t="shared" si="317"/>
        <v>CCF102</v>
      </c>
      <c r="AV608" s="31" t="str">
        <f t="shared" si="318"/>
        <v/>
      </c>
      <c r="AW608" s="846"/>
      <c r="AX608" s="847"/>
      <c r="AY608" s="846"/>
      <c r="AZ608" s="847"/>
    </row>
    <row r="609" spans="20:52">
      <c r="T609" s="31" t="str">
        <f t="shared" si="315"/>
        <v>EPSS44</v>
      </c>
      <c r="U609" s="31" t="str">
        <f t="shared" si="316"/>
        <v>CCF023</v>
      </c>
      <c r="V609" s="844" t="str">
        <f t="shared" si="317"/>
        <v>CCF102</v>
      </c>
      <c r="AV609" s="31" t="str">
        <f t="shared" si="318"/>
        <v/>
      </c>
      <c r="AW609" s="846"/>
      <c r="AX609" s="847"/>
      <c r="AY609" s="846"/>
      <c r="AZ609" s="847"/>
    </row>
    <row r="610" spans="20:52">
      <c r="T610" s="31" t="str">
        <f t="shared" si="315"/>
        <v>EPSS44</v>
      </c>
      <c r="U610" s="31" t="str">
        <f t="shared" si="316"/>
        <v>CCF023</v>
      </c>
      <c r="V610" s="844" t="str">
        <f t="shared" si="317"/>
        <v>CCF102</v>
      </c>
      <c r="AV610" s="31" t="str">
        <f t="shared" si="318"/>
        <v/>
      </c>
      <c r="AW610" s="846"/>
      <c r="AX610" s="847"/>
      <c r="AY610" s="846"/>
      <c r="AZ610" s="847"/>
    </row>
    <row r="611" spans="20:52">
      <c r="T611" s="31" t="str">
        <f t="shared" si="315"/>
        <v>EPSS44</v>
      </c>
      <c r="U611" s="31" t="str">
        <f t="shared" si="316"/>
        <v>CCF023</v>
      </c>
      <c r="V611" s="844" t="str">
        <f t="shared" si="317"/>
        <v>CCF102</v>
      </c>
      <c r="AV611" s="31" t="str">
        <f t="shared" si="318"/>
        <v/>
      </c>
      <c r="AW611" s="846"/>
      <c r="AX611" s="847"/>
      <c r="AY611" s="846"/>
      <c r="AZ611" s="847"/>
    </row>
    <row r="612" spans="20:52">
      <c r="T612" s="31" t="str">
        <f t="shared" si="315"/>
        <v>EPSS44</v>
      </c>
      <c r="U612" s="31" t="str">
        <f t="shared" si="316"/>
        <v>CCF023</v>
      </c>
      <c r="V612" s="844" t="str">
        <f t="shared" si="317"/>
        <v>CCF102</v>
      </c>
      <c r="AV612" s="31" t="str">
        <f t="shared" si="318"/>
        <v/>
      </c>
      <c r="AW612" s="846"/>
      <c r="AX612" s="847"/>
      <c r="AY612" s="846"/>
      <c r="AZ612" s="847"/>
    </row>
    <row r="613" spans="20:52">
      <c r="T613" s="31" t="str">
        <f t="shared" si="315"/>
        <v>EPSS44</v>
      </c>
      <c r="U613" s="31" t="str">
        <f t="shared" si="316"/>
        <v>CCF023</v>
      </c>
      <c r="V613" s="844" t="str">
        <f t="shared" si="317"/>
        <v>CCF102</v>
      </c>
      <c r="AV613" s="31" t="str">
        <f t="shared" si="318"/>
        <v/>
      </c>
      <c r="AW613" s="846"/>
      <c r="AX613" s="847"/>
      <c r="AY613" s="846"/>
      <c r="AZ613" s="847"/>
    </row>
    <row r="614" spans="20:52">
      <c r="T614" s="31" t="str">
        <f t="shared" si="315"/>
        <v>EPSS44</v>
      </c>
      <c r="U614" s="31" t="str">
        <f t="shared" si="316"/>
        <v>CCF023</v>
      </c>
      <c r="V614" s="844" t="str">
        <f t="shared" si="317"/>
        <v>CCF102</v>
      </c>
      <c r="AV614" s="31" t="str">
        <f t="shared" si="318"/>
        <v/>
      </c>
      <c r="AW614" s="846"/>
      <c r="AX614" s="847"/>
      <c r="AY614" s="846"/>
      <c r="AZ614" s="847"/>
    </row>
    <row r="615" spans="20:52">
      <c r="T615" s="31" t="str">
        <f t="shared" si="315"/>
        <v>EPSS44</v>
      </c>
      <c r="U615" s="31" t="str">
        <f t="shared" si="316"/>
        <v>CCF023</v>
      </c>
      <c r="V615" s="844" t="str">
        <f t="shared" si="317"/>
        <v>CCF102</v>
      </c>
      <c r="AV615" s="31" t="str">
        <f t="shared" si="318"/>
        <v/>
      </c>
      <c r="AW615" s="846"/>
      <c r="AX615" s="847"/>
      <c r="AY615" s="846"/>
      <c r="AZ615" s="847"/>
    </row>
    <row r="616" spans="20:52">
      <c r="T616" s="31" t="str">
        <f t="shared" si="315"/>
        <v>EPSS44</v>
      </c>
      <c r="U616" s="31" t="str">
        <f t="shared" si="316"/>
        <v>CCF023</v>
      </c>
      <c r="V616" s="844" t="str">
        <f t="shared" si="317"/>
        <v>CCF102</v>
      </c>
      <c r="AV616" s="31" t="str">
        <f t="shared" si="318"/>
        <v/>
      </c>
      <c r="AW616" s="846"/>
      <c r="AX616" s="847"/>
      <c r="AY616" s="846"/>
      <c r="AZ616" s="847"/>
    </row>
    <row r="617" spans="20:52">
      <c r="T617" s="31" t="str">
        <f t="shared" si="315"/>
        <v>EPSS44</v>
      </c>
      <c r="U617" s="31" t="str">
        <f t="shared" si="316"/>
        <v>CCF023</v>
      </c>
      <c r="V617" s="844" t="str">
        <f t="shared" si="317"/>
        <v>CCF102</v>
      </c>
      <c r="AV617" s="31" t="str">
        <f t="shared" si="318"/>
        <v/>
      </c>
      <c r="AW617" s="846"/>
      <c r="AX617" s="847"/>
      <c r="AY617" s="846"/>
      <c r="AZ617" s="847"/>
    </row>
    <row r="618" spans="20:52">
      <c r="T618" s="31" t="str">
        <f t="shared" si="315"/>
        <v>EPSS44</v>
      </c>
      <c r="U618" s="31" t="str">
        <f t="shared" si="316"/>
        <v>CCF023</v>
      </c>
      <c r="V618" s="844" t="str">
        <f t="shared" si="317"/>
        <v>CCF102</v>
      </c>
      <c r="AV618" s="31" t="str">
        <f t="shared" si="318"/>
        <v/>
      </c>
      <c r="AW618" s="846"/>
      <c r="AX618" s="847"/>
      <c r="AY618" s="846"/>
      <c r="AZ618" s="847"/>
    </row>
    <row r="619" spans="20:52">
      <c r="T619" s="31" t="str">
        <f t="shared" si="315"/>
        <v>EPSS44</v>
      </c>
      <c r="U619" s="31" t="str">
        <f t="shared" si="316"/>
        <v>CCF023</v>
      </c>
      <c r="V619" s="844" t="str">
        <f t="shared" si="317"/>
        <v>CCF102</v>
      </c>
      <c r="AV619" s="31" t="str">
        <f t="shared" si="318"/>
        <v/>
      </c>
      <c r="AW619" s="846"/>
      <c r="AX619" s="847"/>
      <c r="AY619" s="846"/>
      <c r="AZ619" s="847"/>
    </row>
    <row r="620" spans="20:52">
      <c r="T620" s="31" t="str">
        <f t="shared" si="315"/>
        <v>EPSS44</v>
      </c>
      <c r="U620" s="31" t="str">
        <f t="shared" si="316"/>
        <v>CCF023</v>
      </c>
      <c r="V620" s="844" t="str">
        <f t="shared" si="317"/>
        <v>CCF102</v>
      </c>
      <c r="AV620" s="31" t="str">
        <f t="shared" si="318"/>
        <v/>
      </c>
      <c r="AW620" s="846"/>
      <c r="AX620" s="847"/>
      <c r="AY620" s="846"/>
      <c r="AZ620" s="847"/>
    </row>
    <row r="621" spans="20:52">
      <c r="T621" s="31" t="str">
        <f t="shared" si="315"/>
        <v>EPSS44</v>
      </c>
      <c r="U621" s="31" t="str">
        <f t="shared" si="316"/>
        <v>CCF023</v>
      </c>
      <c r="V621" s="844" t="str">
        <f t="shared" si="317"/>
        <v>CCF102</v>
      </c>
      <c r="AV621" s="31" t="str">
        <f t="shared" si="318"/>
        <v/>
      </c>
      <c r="AW621" s="846"/>
      <c r="AX621" s="847"/>
      <c r="AY621" s="846"/>
      <c r="AZ621" s="847"/>
    </row>
    <row r="622" spans="20:52">
      <c r="T622" s="31" t="str">
        <f t="shared" si="315"/>
        <v>EPSS44</v>
      </c>
      <c r="U622" s="31" t="str">
        <f t="shared" si="316"/>
        <v>CCF023</v>
      </c>
      <c r="V622" s="844" t="str">
        <f t="shared" si="317"/>
        <v>CCF102</v>
      </c>
      <c r="AV622" s="31" t="str">
        <f t="shared" si="318"/>
        <v/>
      </c>
      <c r="AW622" s="846"/>
      <c r="AX622" s="847"/>
      <c r="AY622" s="846"/>
      <c r="AZ622" s="847"/>
    </row>
    <row r="623" spans="20:52">
      <c r="T623" s="31" t="str">
        <f t="shared" si="315"/>
        <v>EPSS44</v>
      </c>
      <c r="U623" s="31" t="str">
        <f t="shared" si="316"/>
        <v>CCF023</v>
      </c>
      <c r="V623" s="844" t="str">
        <f t="shared" si="317"/>
        <v>CCF102</v>
      </c>
      <c r="AV623" s="31" t="str">
        <f t="shared" si="318"/>
        <v/>
      </c>
      <c r="AW623" s="846"/>
      <c r="AX623" s="847"/>
      <c r="AY623" s="846"/>
      <c r="AZ623" s="847"/>
    </row>
    <row r="624" spans="20:52">
      <c r="T624" s="31" t="str">
        <f t="shared" si="315"/>
        <v>EPSS44</v>
      </c>
      <c r="U624" s="31" t="str">
        <f t="shared" si="316"/>
        <v>CCF023</v>
      </c>
      <c r="V624" s="844" t="str">
        <f t="shared" si="317"/>
        <v>CCF102</v>
      </c>
      <c r="AV624" s="31" t="str">
        <f t="shared" si="318"/>
        <v/>
      </c>
      <c r="AW624" s="846"/>
      <c r="AX624" s="847"/>
      <c r="AY624" s="846"/>
      <c r="AZ624" s="847"/>
    </row>
    <row r="625" spans="20:52">
      <c r="T625" s="31" t="str">
        <f t="shared" si="315"/>
        <v>EPSS44</v>
      </c>
      <c r="U625" s="31" t="str">
        <f t="shared" si="316"/>
        <v>CCF023</v>
      </c>
      <c r="V625" s="844" t="str">
        <f t="shared" si="317"/>
        <v>CCF102</v>
      </c>
      <c r="AV625" s="31" t="str">
        <f t="shared" si="318"/>
        <v/>
      </c>
      <c r="AW625" s="846"/>
      <c r="AX625" s="847"/>
      <c r="AY625" s="846"/>
      <c r="AZ625" s="847"/>
    </row>
    <row r="626" spans="20:52">
      <c r="T626" s="31" t="str">
        <f t="shared" si="315"/>
        <v>EPSS44</v>
      </c>
      <c r="U626" s="31" t="str">
        <f t="shared" si="316"/>
        <v>CCF023</v>
      </c>
      <c r="V626" s="844" t="str">
        <f t="shared" si="317"/>
        <v>CCF102</v>
      </c>
      <c r="AV626" s="31" t="str">
        <f t="shared" si="318"/>
        <v/>
      </c>
      <c r="AW626" s="846"/>
      <c r="AX626" s="847"/>
      <c r="AY626" s="846"/>
      <c r="AZ626" s="847"/>
    </row>
    <row r="627" spans="20:52">
      <c r="T627" s="31" t="str">
        <f t="shared" si="315"/>
        <v>EPSS44</v>
      </c>
      <c r="U627" s="31" t="str">
        <f t="shared" si="316"/>
        <v>CCF023</v>
      </c>
      <c r="V627" s="844" t="str">
        <f t="shared" si="317"/>
        <v>CCF102</v>
      </c>
      <c r="AV627" s="31" t="str">
        <f t="shared" si="318"/>
        <v/>
      </c>
      <c r="AW627" s="846"/>
      <c r="AX627" s="847"/>
      <c r="AY627" s="846"/>
      <c r="AZ627" s="847"/>
    </row>
    <row r="628" spans="20:52">
      <c r="T628" s="31" t="str">
        <f t="shared" si="315"/>
        <v>EPSS44</v>
      </c>
      <c r="U628" s="31" t="str">
        <f t="shared" si="316"/>
        <v>CCF023</v>
      </c>
      <c r="V628" s="844" t="str">
        <f t="shared" si="317"/>
        <v>CCF102</v>
      </c>
      <c r="AV628" s="31" t="str">
        <f t="shared" si="318"/>
        <v/>
      </c>
      <c r="AW628" s="846"/>
      <c r="AX628" s="847"/>
      <c r="AY628" s="846"/>
      <c r="AZ628" s="847"/>
    </row>
    <row r="629" spans="20:52">
      <c r="T629" s="31" t="str">
        <f t="shared" si="315"/>
        <v>EPSS44</v>
      </c>
      <c r="U629" s="31" t="str">
        <f t="shared" si="316"/>
        <v>CCF023</v>
      </c>
      <c r="V629" s="844" t="str">
        <f t="shared" si="317"/>
        <v>CCF102</v>
      </c>
      <c r="AV629" s="31" t="str">
        <f t="shared" si="318"/>
        <v/>
      </c>
      <c r="AW629" s="846"/>
      <c r="AX629" s="847"/>
      <c r="AY629" s="846"/>
      <c r="AZ629" s="847"/>
    </row>
    <row r="630" spans="20:52">
      <c r="T630" s="31" t="str">
        <f t="shared" si="315"/>
        <v>EPSS44</v>
      </c>
      <c r="U630" s="31" t="str">
        <f t="shared" si="316"/>
        <v>CCF023</v>
      </c>
      <c r="V630" s="844" t="str">
        <f t="shared" si="317"/>
        <v>CCF102</v>
      </c>
      <c r="AV630" s="31" t="str">
        <f t="shared" si="318"/>
        <v/>
      </c>
      <c r="AW630" s="846"/>
      <c r="AX630" s="847"/>
      <c r="AY630" s="846"/>
      <c r="AZ630" s="847"/>
    </row>
    <row r="631" spans="20:52">
      <c r="T631" s="31" t="str">
        <f t="shared" si="315"/>
        <v>EPSS44</v>
      </c>
      <c r="U631" s="31" t="str">
        <f t="shared" si="316"/>
        <v>CCF023</v>
      </c>
      <c r="V631" s="844" t="str">
        <f t="shared" si="317"/>
        <v>CCF102</v>
      </c>
      <c r="AV631" s="31" t="str">
        <f t="shared" si="318"/>
        <v/>
      </c>
      <c r="AW631" s="846"/>
      <c r="AX631" s="847"/>
      <c r="AY631" s="846"/>
      <c r="AZ631" s="847"/>
    </row>
    <row r="632" spans="20:52">
      <c r="T632" s="31" t="str">
        <f t="shared" si="315"/>
        <v>EPSS44</v>
      </c>
      <c r="U632" s="31" t="str">
        <f t="shared" si="316"/>
        <v>CCF023</v>
      </c>
      <c r="V632" s="844" t="str">
        <f t="shared" si="317"/>
        <v>CCF102</v>
      </c>
      <c r="AV632" s="31" t="str">
        <f t="shared" si="318"/>
        <v/>
      </c>
      <c r="AW632" s="846"/>
      <c r="AX632" s="847"/>
      <c r="AY632" s="846"/>
      <c r="AZ632" s="847"/>
    </row>
    <row r="633" spans="20:52">
      <c r="T633" s="31" t="str">
        <f t="shared" si="315"/>
        <v>EPSS44</v>
      </c>
      <c r="U633" s="31" t="str">
        <f t="shared" si="316"/>
        <v>CCF023</v>
      </c>
      <c r="V633" s="844" t="str">
        <f t="shared" si="317"/>
        <v>CCF102</v>
      </c>
      <c r="AV633" s="31" t="str">
        <f t="shared" si="318"/>
        <v/>
      </c>
      <c r="AW633" s="846"/>
      <c r="AX633" s="847"/>
      <c r="AY633" s="846"/>
      <c r="AZ633" s="847"/>
    </row>
    <row r="634" spans="20:52">
      <c r="T634" s="31" t="str">
        <f t="shared" si="315"/>
        <v>EPSS44</v>
      </c>
      <c r="U634" s="31" t="str">
        <f t="shared" si="316"/>
        <v>CCF023</v>
      </c>
      <c r="V634" s="844" t="str">
        <f t="shared" si="317"/>
        <v>CCF102</v>
      </c>
      <c r="AV634" s="31" t="str">
        <f t="shared" si="318"/>
        <v/>
      </c>
      <c r="AW634" s="846"/>
      <c r="AX634" s="847"/>
      <c r="AY634" s="846"/>
      <c r="AZ634" s="847"/>
    </row>
    <row r="635" spans="20:52">
      <c r="T635" s="31" t="str">
        <f t="shared" si="315"/>
        <v>EPSS44</v>
      </c>
      <c r="U635" s="31" t="str">
        <f t="shared" si="316"/>
        <v>CCF023</v>
      </c>
      <c r="V635" s="844" t="str">
        <f t="shared" si="317"/>
        <v>CCF102</v>
      </c>
      <c r="AV635" s="31" t="str">
        <f t="shared" si="318"/>
        <v/>
      </c>
      <c r="AW635" s="846"/>
      <c r="AX635" s="847"/>
      <c r="AY635" s="846"/>
      <c r="AZ635" s="847"/>
    </row>
    <row r="636" spans="20:52">
      <c r="T636" s="31" t="str">
        <f t="shared" si="315"/>
        <v>EPSS44</v>
      </c>
      <c r="U636" s="31" t="str">
        <f t="shared" si="316"/>
        <v>CCF023</v>
      </c>
      <c r="V636" s="844" t="str">
        <f t="shared" si="317"/>
        <v>CCF102</v>
      </c>
      <c r="AV636" s="31" t="str">
        <f t="shared" si="318"/>
        <v/>
      </c>
      <c r="AW636" s="846"/>
      <c r="AX636" s="847"/>
      <c r="AY636" s="846"/>
      <c r="AZ636" s="847"/>
    </row>
    <row r="637" spans="20:52">
      <c r="T637" s="31" t="str">
        <f t="shared" si="315"/>
        <v>EPSS44</v>
      </c>
      <c r="U637" s="31" t="str">
        <f t="shared" si="316"/>
        <v>CCF023</v>
      </c>
      <c r="V637" s="844" t="str">
        <f t="shared" si="317"/>
        <v>CCF102</v>
      </c>
      <c r="AV637" s="31" t="str">
        <f t="shared" si="318"/>
        <v/>
      </c>
      <c r="AW637" s="846"/>
      <c r="AX637" s="847"/>
      <c r="AY637" s="846"/>
      <c r="AZ637" s="847"/>
    </row>
    <row r="638" spans="20:52">
      <c r="T638" s="31" t="str">
        <f t="shared" si="315"/>
        <v>EPSS44</v>
      </c>
      <c r="U638" s="31" t="str">
        <f t="shared" si="316"/>
        <v>CCF023</v>
      </c>
      <c r="V638" s="844" t="str">
        <f t="shared" si="317"/>
        <v>CCF102</v>
      </c>
      <c r="AV638" s="31" t="str">
        <f t="shared" si="318"/>
        <v/>
      </c>
      <c r="AW638" s="846"/>
      <c r="AX638" s="847"/>
      <c r="AY638" s="846"/>
      <c r="AZ638" s="847"/>
    </row>
    <row r="639" spans="20:52">
      <c r="T639" s="31" t="str">
        <f t="shared" si="315"/>
        <v>EPSS44</v>
      </c>
      <c r="U639" s="31" t="str">
        <f t="shared" si="316"/>
        <v>CCF023</v>
      </c>
      <c r="V639" s="844" t="str">
        <f t="shared" si="317"/>
        <v>CCF102</v>
      </c>
      <c r="AV639" s="31" t="str">
        <f t="shared" si="318"/>
        <v/>
      </c>
      <c r="AW639" s="846"/>
      <c r="AX639" s="847"/>
      <c r="AY639" s="846"/>
      <c r="AZ639" s="847"/>
    </row>
    <row r="640" spans="20:52">
      <c r="T640" s="31" t="str">
        <f t="shared" si="315"/>
        <v>EPSS44</v>
      </c>
      <c r="U640" s="31" t="str">
        <f t="shared" si="316"/>
        <v>CCF023</v>
      </c>
      <c r="V640" s="844" t="str">
        <f t="shared" si="317"/>
        <v>CCF102</v>
      </c>
      <c r="AV640" s="31" t="str">
        <f t="shared" si="318"/>
        <v/>
      </c>
      <c r="AW640" s="846"/>
      <c r="AX640" s="847"/>
      <c r="AY640" s="846"/>
      <c r="AZ640" s="847"/>
    </row>
    <row r="641" spans="20:52">
      <c r="T641" s="31" t="str">
        <f t="shared" si="315"/>
        <v>EPSS44</v>
      </c>
      <c r="U641" s="31" t="str">
        <f t="shared" si="316"/>
        <v>CCF023</v>
      </c>
      <c r="V641" s="844" t="str">
        <f t="shared" si="317"/>
        <v>CCF102</v>
      </c>
      <c r="AV641" s="31" t="str">
        <f t="shared" si="318"/>
        <v/>
      </c>
      <c r="AW641" s="846"/>
      <c r="AX641" s="847"/>
      <c r="AY641" s="846"/>
      <c r="AZ641" s="847"/>
    </row>
    <row r="642" spans="20:52">
      <c r="T642" s="31" t="str">
        <f t="shared" si="315"/>
        <v>EPSS44</v>
      </c>
      <c r="U642" s="31" t="str">
        <f t="shared" si="316"/>
        <v>CCF023</v>
      </c>
      <c r="V642" s="844" t="str">
        <f t="shared" si="317"/>
        <v>CCF102</v>
      </c>
      <c r="AV642" s="31" t="str">
        <f t="shared" si="318"/>
        <v/>
      </c>
      <c r="AW642" s="846"/>
      <c r="AX642" s="847"/>
      <c r="AY642" s="846"/>
      <c r="AZ642" s="847"/>
    </row>
    <row r="643" spans="20:52">
      <c r="T643" s="31" t="str">
        <f t="shared" si="315"/>
        <v>EPSS44</v>
      </c>
      <c r="U643" s="31" t="str">
        <f t="shared" si="316"/>
        <v>CCF023</v>
      </c>
      <c r="V643" s="844" t="str">
        <f t="shared" si="317"/>
        <v>CCF102</v>
      </c>
      <c r="AV643" s="31" t="str">
        <f t="shared" si="318"/>
        <v/>
      </c>
      <c r="AW643" s="846"/>
      <c r="AX643" s="847"/>
      <c r="AY643" s="846"/>
      <c r="AZ643" s="847"/>
    </row>
    <row r="644" spans="20:52">
      <c r="T644" s="31" t="str">
        <f t="shared" si="315"/>
        <v>EPSS44</v>
      </c>
      <c r="U644" s="31" t="str">
        <f t="shared" si="316"/>
        <v>CCF023</v>
      </c>
      <c r="V644" s="844" t="str">
        <f t="shared" si="317"/>
        <v>CCF102</v>
      </c>
      <c r="AV644" s="31" t="str">
        <f t="shared" si="318"/>
        <v/>
      </c>
      <c r="AW644" s="846"/>
      <c r="AX644" s="847"/>
      <c r="AY644" s="846"/>
      <c r="AZ644" s="847"/>
    </row>
    <row r="645" spans="20:52">
      <c r="T645" s="31" t="str">
        <f t="shared" si="315"/>
        <v>EPSS44</v>
      </c>
      <c r="U645" s="31" t="str">
        <f t="shared" si="316"/>
        <v>CCF023</v>
      </c>
      <c r="V645" s="844" t="str">
        <f t="shared" si="317"/>
        <v>CCF102</v>
      </c>
      <c r="AV645" s="31" t="str">
        <f t="shared" si="318"/>
        <v/>
      </c>
      <c r="AW645" s="848"/>
      <c r="AX645" s="848"/>
      <c r="AY645" s="848"/>
      <c r="AZ645" s="849"/>
    </row>
    <row r="646" spans="20:52">
      <c r="T646" s="31" t="str">
        <f t="shared" si="315"/>
        <v>EPSS44</v>
      </c>
      <c r="U646" s="31" t="str">
        <f t="shared" si="316"/>
        <v>CCF023</v>
      </c>
      <c r="V646" s="844" t="str">
        <f t="shared" si="317"/>
        <v>CCF102</v>
      </c>
      <c r="AV646" s="31" t="str">
        <f t="shared" si="318"/>
        <v/>
      </c>
      <c r="AW646" s="848"/>
      <c r="AX646" s="848"/>
      <c r="AY646" s="848"/>
      <c r="AZ646" s="849"/>
    </row>
    <row r="647" spans="20:52">
      <c r="T647" s="31" t="str">
        <f t="shared" ref="T647:T710" si="319">CONCATENATE(Y647,$AR$3)</f>
        <v>EPSS44</v>
      </c>
      <c r="U647" s="31" t="str">
        <f t="shared" si="316"/>
        <v>CCF023</v>
      </c>
      <c r="V647" s="844" t="str">
        <f t="shared" si="317"/>
        <v>CCF102</v>
      </c>
      <c r="AV647" s="31" t="str">
        <f t="shared" si="318"/>
        <v/>
      </c>
      <c r="AW647" s="848"/>
      <c r="AX647" s="848"/>
      <c r="AY647" s="848"/>
      <c r="AZ647" s="849"/>
    </row>
    <row r="648" spans="20:52">
      <c r="T648" s="31" t="str">
        <f t="shared" si="319"/>
        <v>EPSS44</v>
      </c>
      <c r="U648" s="31" t="str">
        <f t="shared" ref="U648:U711" si="320">CONCATENATE(Y648,$AS$3)</f>
        <v>CCF023</v>
      </c>
      <c r="V648" s="844" t="str">
        <f t="shared" ref="V648:V711" si="321">CONCATENATE(Y648,$AT$3)</f>
        <v>CCF102</v>
      </c>
      <c r="AV648" s="31" t="str">
        <f t="shared" ref="AV648:AV711" si="322">CONCATENATE(AX648,AY648)</f>
        <v/>
      </c>
      <c r="AW648" s="848"/>
      <c r="AX648" s="848"/>
      <c r="AY648" s="848"/>
      <c r="AZ648" s="849"/>
    </row>
    <row r="649" spans="20:52">
      <c r="T649" s="31" t="str">
        <f t="shared" si="319"/>
        <v>EPSS44</v>
      </c>
      <c r="U649" s="31" t="str">
        <f t="shared" si="320"/>
        <v>CCF023</v>
      </c>
      <c r="V649" s="844" t="str">
        <f t="shared" si="321"/>
        <v>CCF102</v>
      </c>
      <c r="AV649" s="31" t="str">
        <f t="shared" si="322"/>
        <v/>
      </c>
      <c r="AW649" s="848"/>
      <c r="AX649" s="848"/>
      <c r="AY649" s="848"/>
      <c r="AZ649" s="849"/>
    </row>
    <row r="650" spans="20:52">
      <c r="T650" s="31" t="str">
        <f t="shared" si="319"/>
        <v>EPSS44</v>
      </c>
      <c r="U650" s="31" t="str">
        <f t="shared" si="320"/>
        <v>CCF023</v>
      </c>
      <c r="V650" s="844" t="str">
        <f t="shared" si="321"/>
        <v>CCF102</v>
      </c>
      <c r="AV650" s="31" t="str">
        <f t="shared" si="322"/>
        <v/>
      </c>
      <c r="AW650" s="848"/>
      <c r="AX650" s="848"/>
      <c r="AY650" s="848"/>
      <c r="AZ650" s="849"/>
    </row>
    <row r="651" spans="20:52">
      <c r="T651" s="31" t="str">
        <f t="shared" si="319"/>
        <v>EPSS44</v>
      </c>
      <c r="U651" s="31" t="str">
        <f t="shared" si="320"/>
        <v>CCF023</v>
      </c>
      <c r="V651" s="844" t="str">
        <f t="shared" si="321"/>
        <v>CCF102</v>
      </c>
      <c r="AV651" s="31" t="str">
        <f t="shared" si="322"/>
        <v/>
      </c>
      <c r="AW651" s="848"/>
      <c r="AX651" s="848"/>
      <c r="AY651" s="848"/>
      <c r="AZ651" s="849"/>
    </row>
    <row r="652" spans="20:52">
      <c r="T652" s="31" t="str">
        <f t="shared" si="319"/>
        <v>EPSS44</v>
      </c>
      <c r="U652" s="31" t="str">
        <f t="shared" si="320"/>
        <v>CCF023</v>
      </c>
      <c r="V652" s="844" t="str">
        <f t="shared" si="321"/>
        <v>CCF102</v>
      </c>
      <c r="AV652" s="31" t="str">
        <f t="shared" si="322"/>
        <v/>
      </c>
      <c r="AW652" s="848"/>
      <c r="AX652" s="848"/>
      <c r="AY652" s="848"/>
      <c r="AZ652" s="849"/>
    </row>
    <row r="653" spans="20:52">
      <c r="T653" s="31" t="str">
        <f t="shared" si="319"/>
        <v>EPSS44</v>
      </c>
      <c r="U653" s="31" t="str">
        <f t="shared" si="320"/>
        <v>CCF023</v>
      </c>
      <c r="V653" s="844" t="str">
        <f t="shared" si="321"/>
        <v>CCF102</v>
      </c>
      <c r="AV653" s="31" t="str">
        <f t="shared" si="322"/>
        <v/>
      </c>
      <c r="AW653" s="848"/>
      <c r="AX653" s="848"/>
      <c r="AY653" s="848"/>
      <c r="AZ653" s="849"/>
    </row>
    <row r="654" spans="20:52">
      <c r="T654" s="31" t="str">
        <f t="shared" si="319"/>
        <v>EPSS44</v>
      </c>
      <c r="U654" s="31" t="str">
        <f t="shared" si="320"/>
        <v>CCF023</v>
      </c>
      <c r="V654" s="844" t="str">
        <f t="shared" si="321"/>
        <v>CCF102</v>
      </c>
      <c r="AV654" s="31" t="str">
        <f t="shared" si="322"/>
        <v/>
      </c>
      <c r="AW654" s="848"/>
      <c r="AX654" s="848"/>
      <c r="AY654" s="848"/>
      <c r="AZ654" s="849"/>
    </row>
    <row r="655" spans="20:52">
      <c r="T655" s="31" t="str">
        <f t="shared" si="319"/>
        <v>EPSS44</v>
      </c>
      <c r="U655" s="31" t="str">
        <f t="shared" si="320"/>
        <v>CCF023</v>
      </c>
      <c r="V655" s="844" t="str">
        <f t="shared" si="321"/>
        <v>CCF102</v>
      </c>
      <c r="AV655" s="31" t="str">
        <f t="shared" si="322"/>
        <v/>
      </c>
      <c r="AW655" s="848"/>
      <c r="AX655" s="848"/>
      <c r="AY655" s="848"/>
      <c r="AZ655" s="849"/>
    </row>
    <row r="656" spans="20:52">
      <c r="T656" s="31" t="str">
        <f t="shared" si="319"/>
        <v>EPSS44</v>
      </c>
      <c r="U656" s="31" t="str">
        <f t="shared" si="320"/>
        <v>CCF023</v>
      </c>
      <c r="V656" s="844" t="str">
        <f t="shared" si="321"/>
        <v>CCF102</v>
      </c>
      <c r="AV656" s="31" t="str">
        <f t="shared" si="322"/>
        <v/>
      </c>
      <c r="AW656" s="848"/>
      <c r="AX656" s="848"/>
      <c r="AY656" s="848"/>
      <c r="AZ656" s="849"/>
    </row>
    <row r="657" spans="20:52">
      <c r="T657" s="31" t="str">
        <f t="shared" si="319"/>
        <v>EPSS44</v>
      </c>
      <c r="U657" s="31" t="str">
        <f t="shared" si="320"/>
        <v>CCF023</v>
      </c>
      <c r="V657" s="844" t="str">
        <f t="shared" si="321"/>
        <v>CCF102</v>
      </c>
      <c r="AV657" s="31" t="str">
        <f t="shared" si="322"/>
        <v/>
      </c>
      <c r="AW657" s="848"/>
      <c r="AX657" s="848"/>
      <c r="AY657" s="848"/>
      <c r="AZ657" s="849"/>
    </row>
    <row r="658" spans="20:52">
      <c r="T658" s="31" t="str">
        <f t="shared" si="319"/>
        <v>EPSS44</v>
      </c>
      <c r="U658" s="31" t="str">
        <f t="shared" si="320"/>
        <v>CCF023</v>
      </c>
      <c r="V658" s="844" t="str">
        <f t="shared" si="321"/>
        <v>CCF102</v>
      </c>
      <c r="AV658" s="31" t="str">
        <f t="shared" si="322"/>
        <v/>
      </c>
      <c r="AW658" s="848"/>
      <c r="AX658" s="848"/>
      <c r="AY658" s="848"/>
      <c r="AZ658" s="849"/>
    </row>
    <row r="659" spans="20:52">
      <c r="T659" s="31" t="str">
        <f t="shared" si="319"/>
        <v>EPSS44</v>
      </c>
      <c r="U659" s="31" t="str">
        <f t="shared" si="320"/>
        <v>CCF023</v>
      </c>
      <c r="V659" s="844" t="str">
        <f t="shared" si="321"/>
        <v>CCF102</v>
      </c>
      <c r="AV659" s="31" t="str">
        <f t="shared" si="322"/>
        <v/>
      </c>
      <c r="AW659" s="848"/>
      <c r="AX659" s="848"/>
      <c r="AY659" s="848"/>
      <c r="AZ659" s="849"/>
    </row>
    <row r="660" spans="20:52">
      <c r="T660" s="31" t="str">
        <f t="shared" si="319"/>
        <v>EPSS44</v>
      </c>
      <c r="U660" s="31" t="str">
        <f t="shared" si="320"/>
        <v>CCF023</v>
      </c>
      <c r="V660" s="844" t="str">
        <f t="shared" si="321"/>
        <v>CCF102</v>
      </c>
      <c r="AV660" s="31" t="str">
        <f t="shared" si="322"/>
        <v/>
      </c>
      <c r="AW660" s="848"/>
      <c r="AX660" s="848"/>
      <c r="AY660" s="848"/>
      <c r="AZ660" s="849"/>
    </row>
    <row r="661" spans="20:52">
      <c r="T661" s="31" t="str">
        <f t="shared" si="319"/>
        <v>EPSS44</v>
      </c>
      <c r="U661" s="31" t="str">
        <f t="shared" si="320"/>
        <v>CCF023</v>
      </c>
      <c r="V661" s="844" t="str">
        <f t="shared" si="321"/>
        <v>CCF102</v>
      </c>
      <c r="AV661" s="31" t="str">
        <f t="shared" si="322"/>
        <v/>
      </c>
      <c r="AW661" s="848"/>
      <c r="AX661" s="848"/>
      <c r="AY661" s="848"/>
      <c r="AZ661" s="849"/>
    </row>
    <row r="662" spans="20:52">
      <c r="T662" s="31" t="str">
        <f t="shared" si="319"/>
        <v>EPSS44</v>
      </c>
      <c r="U662" s="31" t="str">
        <f t="shared" si="320"/>
        <v>CCF023</v>
      </c>
      <c r="V662" s="844" t="str">
        <f t="shared" si="321"/>
        <v>CCF102</v>
      </c>
      <c r="AV662" s="31" t="str">
        <f t="shared" si="322"/>
        <v/>
      </c>
      <c r="AW662" s="848"/>
      <c r="AX662" s="848"/>
      <c r="AY662" s="848"/>
      <c r="AZ662" s="849"/>
    </row>
    <row r="663" spans="20:52">
      <c r="T663" s="31" t="str">
        <f t="shared" si="319"/>
        <v>EPSS44</v>
      </c>
      <c r="U663" s="31" t="str">
        <f t="shared" si="320"/>
        <v>CCF023</v>
      </c>
      <c r="V663" s="844" t="str">
        <f t="shared" si="321"/>
        <v>CCF102</v>
      </c>
      <c r="AV663" s="31" t="str">
        <f t="shared" si="322"/>
        <v/>
      </c>
      <c r="AW663" s="848"/>
      <c r="AX663" s="848"/>
      <c r="AY663" s="848"/>
      <c r="AZ663" s="849"/>
    </row>
    <row r="664" spans="20:52">
      <c r="T664" s="31" t="str">
        <f t="shared" si="319"/>
        <v>EPSS44</v>
      </c>
      <c r="U664" s="31" t="str">
        <f t="shared" si="320"/>
        <v>CCF023</v>
      </c>
      <c r="V664" s="844" t="str">
        <f t="shared" si="321"/>
        <v>CCF102</v>
      </c>
      <c r="AV664" s="31" t="str">
        <f t="shared" si="322"/>
        <v/>
      </c>
      <c r="AW664" s="848"/>
      <c r="AX664" s="848"/>
      <c r="AY664" s="848"/>
      <c r="AZ664" s="849"/>
    </row>
    <row r="665" spans="20:52">
      <c r="T665" s="31" t="str">
        <f t="shared" si="319"/>
        <v>EPSS44</v>
      </c>
      <c r="U665" s="31" t="str">
        <f t="shared" si="320"/>
        <v>CCF023</v>
      </c>
      <c r="V665" s="844" t="str">
        <f t="shared" si="321"/>
        <v>CCF102</v>
      </c>
      <c r="AV665" s="31" t="str">
        <f t="shared" si="322"/>
        <v/>
      </c>
      <c r="AW665" s="848"/>
      <c r="AX665" s="848"/>
      <c r="AY665" s="848"/>
      <c r="AZ665" s="849"/>
    </row>
    <row r="666" spans="20:52">
      <c r="T666" s="31" t="str">
        <f t="shared" si="319"/>
        <v>EPSS44</v>
      </c>
      <c r="U666" s="31" t="str">
        <f t="shared" si="320"/>
        <v>CCF023</v>
      </c>
      <c r="V666" s="844" t="str">
        <f t="shared" si="321"/>
        <v>CCF102</v>
      </c>
      <c r="AV666" s="31" t="str">
        <f t="shared" si="322"/>
        <v/>
      </c>
      <c r="AW666" s="848"/>
      <c r="AX666" s="848"/>
      <c r="AY666" s="848"/>
      <c r="AZ666" s="849"/>
    </row>
    <row r="667" spans="20:52">
      <c r="T667" s="31" t="str">
        <f t="shared" si="319"/>
        <v>EPSS44</v>
      </c>
      <c r="U667" s="31" t="str">
        <f t="shared" si="320"/>
        <v>CCF023</v>
      </c>
      <c r="V667" s="844" t="str">
        <f t="shared" si="321"/>
        <v>CCF102</v>
      </c>
      <c r="AV667" s="31" t="str">
        <f t="shared" si="322"/>
        <v/>
      </c>
      <c r="AW667" s="848"/>
      <c r="AX667" s="848"/>
      <c r="AY667" s="848"/>
      <c r="AZ667" s="849"/>
    </row>
    <row r="668" spans="20:52">
      <c r="T668" s="31" t="str">
        <f t="shared" si="319"/>
        <v>EPSS44</v>
      </c>
      <c r="U668" s="31" t="str">
        <f t="shared" si="320"/>
        <v>CCF023</v>
      </c>
      <c r="V668" s="844" t="str">
        <f t="shared" si="321"/>
        <v>CCF102</v>
      </c>
      <c r="AV668" s="31" t="str">
        <f t="shared" si="322"/>
        <v/>
      </c>
      <c r="AW668" s="848"/>
      <c r="AX668" s="848"/>
      <c r="AY668" s="848"/>
      <c r="AZ668" s="849"/>
    </row>
    <row r="669" spans="20:52">
      <c r="T669" s="31" t="str">
        <f t="shared" si="319"/>
        <v>EPSS44</v>
      </c>
      <c r="U669" s="31" t="str">
        <f t="shared" si="320"/>
        <v>CCF023</v>
      </c>
      <c r="V669" s="844" t="str">
        <f t="shared" si="321"/>
        <v>CCF102</v>
      </c>
      <c r="AV669" s="31" t="str">
        <f t="shared" si="322"/>
        <v/>
      </c>
      <c r="AW669" s="848"/>
      <c r="AX669" s="848"/>
      <c r="AY669" s="848"/>
      <c r="AZ669" s="849"/>
    </row>
    <row r="670" spans="20:52">
      <c r="T670" s="31" t="str">
        <f t="shared" si="319"/>
        <v>EPSS44</v>
      </c>
      <c r="U670" s="31" t="str">
        <f t="shared" si="320"/>
        <v>CCF023</v>
      </c>
      <c r="V670" s="844" t="str">
        <f t="shared" si="321"/>
        <v>CCF102</v>
      </c>
      <c r="AV670" s="31" t="str">
        <f t="shared" si="322"/>
        <v/>
      </c>
      <c r="AW670" s="848"/>
      <c r="AX670" s="848"/>
      <c r="AY670" s="848"/>
      <c r="AZ670" s="849"/>
    </row>
    <row r="671" spans="20:52">
      <c r="T671" s="31" t="str">
        <f t="shared" si="319"/>
        <v>EPSS44</v>
      </c>
      <c r="U671" s="31" t="str">
        <f t="shared" si="320"/>
        <v>CCF023</v>
      </c>
      <c r="V671" s="844" t="str">
        <f t="shared" si="321"/>
        <v>CCF102</v>
      </c>
      <c r="AV671" s="31" t="str">
        <f t="shared" si="322"/>
        <v/>
      </c>
      <c r="AW671" s="848"/>
      <c r="AX671" s="848"/>
      <c r="AY671" s="848"/>
      <c r="AZ671" s="849"/>
    </row>
    <row r="672" spans="20:52">
      <c r="T672" s="31" t="str">
        <f t="shared" si="319"/>
        <v>EPSS44</v>
      </c>
      <c r="U672" s="31" t="str">
        <f t="shared" si="320"/>
        <v>CCF023</v>
      </c>
      <c r="V672" s="844" t="str">
        <f t="shared" si="321"/>
        <v>CCF102</v>
      </c>
      <c r="AV672" s="31" t="str">
        <f t="shared" si="322"/>
        <v/>
      </c>
      <c r="AW672" s="848"/>
      <c r="AX672" s="848"/>
      <c r="AY672" s="848"/>
      <c r="AZ672" s="849"/>
    </row>
    <row r="673" spans="20:52">
      <c r="T673" s="31" t="str">
        <f t="shared" si="319"/>
        <v>EPSS44</v>
      </c>
      <c r="U673" s="31" t="str">
        <f t="shared" si="320"/>
        <v>CCF023</v>
      </c>
      <c r="V673" s="844" t="str">
        <f t="shared" si="321"/>
        <v>CCF102</v>
      </c>
      <c r="AV673" s="31" t="str">
        <f t="shared" si="322"/>
        <v/>
      </c>
      <c r="AW673" s="848"/>
      <c r="AX673" s="848"/>
      <c r="AY673" s="848"/>
      <c r="AZ673" s="849"/>
    </row>
    <row r="674" spans="20:52">
      <c r="T674" s="31" t="str">
        <f t="shared" si="319"/>
        <v>EPSS44</v>
      </c>
      <c r="U674" s="31" t="str">
        <f t="shared" si="320"/>
        <v>CCF023</v>
      </c>
      <c r="V674" s="844" t="str">
        <f t="shared" si="321"/>
        <v>CCF102</v>
      </c>
      <c r="AV674" s="31" t="str">
        <f t="shared" si="322"/>
        <v/>
      </c>
      <c r="AW674" s="848"/>
      <c r="AX674" s="848"/>
      <c r="AY674" s="848"/>
      <c r="AZ674" s="849"/>
    </row>
    <row r="675" spans="20:52">
      <c r="T675" s="31" t="str">
        <f t="shared" si="319"/>
        <v>EPSS44</v>
      </c>
      <c r="U675" s="31" t="str">
        <f t="shared" si="320"/>
        <v>CCF023</v>
      </c>
      <c r="V675" s="844" t="str">
        <f t="shared" si="321"/>
        <v>CCF102</v>
      </c>
      <c r="AV675" s="31" t="str">
        <f t="shared" si="322"/>
        <v/>
      </c>
      <c r="AW675" s="848"/>
      <c r="AX675" s="848"/>
      <c r="AY675" s="848"/>
      <c r="AZ675" s="849"/>
    </row>
    <row r="676" spans="20:52">
      <c r="T676" s="31" t="str">
        <f t="shared" si="319"/>
        <v>EPSS44</v>
      </c>
      <c r="U676" s="31" t="str">
        <f t="shared" si="320"/>
        <v>CCF023</v>
      </c>
      <c r="V676" s="844" t="str">
        <f t="shared" si="321"/>
        <v>CCF102</v>
      </c>
      <c r="AV676" s="31" t="str">
        <f t="shared" si="322"/>
        <v/>
      </c>
      <c r="AW676" s="848"/>
      <c r="AX676" s="848"/>
      <c r="AY676" s="848"/>
      <c r="AZ676" s="849"/>
    </row>
    <row r="677" spans="20:52">
      <c r="T677" s="31" t="str">
        <f t="shared" si="319"/>
        <v>EPSS44</v>
      </c>
      <c r="U677" s="31" t="str">
        <f t="shared" si="320"/>
        <v>CCF023</v>
      </c>
      <c r="V677" s="844" t="str">
        <f t="shared" si="321"/>
        <v>CCF102</v>
      </c>
      <c r="AV677" s="31" t="str">
        <f t="shared" si="322"/>
        <v/>
      </c>
      <c r="AW677" s="848"/>
      <c r="AX677" s="848"/>
      <c r="AY677" s="848"/>
      <c r="AZ677" s="849"/>
    </row>
    <row r="678" spans="20:52">
      <c r="T678" s="31" t="str">
        <f t="shared" si="319"/>
        <v>EPSS44</v>
      </c>
      <c r="U678" s="31" t="str">
        <f t="shared" si="320"/>
        <v>CCF023</v>
      </c>
      <c r="V678" s="844" t="str">
        <f t="shared" si="321"/>
        <v>CCF102</v>
      </c>
      <c r="AV678" s="31" t="str">
        <f t="shared" si="322"/>
        <v/>
      </c>
      <c r="AW678" s="848"/>
      <c r="AX678" s="848"/>
      <c r="AY678" s="848"/>
      <c r="AZ678" s="849"/>
    </row>
    <row r="679" spans="20:52">
      <c r="T679" s="31" t="str">
        <f t="shared" si="319"/>
        <v>EPSS44</v>
      </c>
      <c r="U679" s="31" t="str">
        <f t="shared" si="320"/>
        <v>CCF023</v>
      </c>
      <c r="V679" s="844" t="str">
        <f t="shared" si="321"/>
        <v>CCF102</v>
      </c>
      <c r="AV679" s="31" t="str">
        <f t="shared" si="322"/>
        <v/>
      </c>
      <c r="AW679" s="848"/>
      <c r="AX679" s="848"/>
      <c r="AY679" s="848"/>
      <c r="AZ679" s="849"/>
    </row>
    <row r="680" spans="20:52">
      <c r="T680" s="31" t="str">
        <f t="shared" si="319"/>
        <v>EPSS44</v>
      </c>
      <c r="U680" s="31" t="str">
        <f t="shared" si="320"/>
        <v>CCF023</v>
      </c>
      <c r="V680" s="844" t="str">
        <f t="shared" si="321"/>
        <v>CCF102</v>
      </c>
      <c r="AV680" s="31" t="str">
        <f t="shared" si="322"/>
        <v/>
      </c>
      <c r="AW680" s="256"/>
      <c r="AX680" s="256"/>
      <c r="AY680" s="256"/>
      <c r="AZ680" s="257"/>
    </row>
    <row r="681" spans="20:52">
      <c r="T681" s="31" t="str">
        <f t="shared" si="319"/>
        <v>EPSS44</v>
      </c>
      <c r="U681" s="31" t="str">
        <f t="shared" si="320"/>
        <v>CCF023</v>
      </c>
      <c r="V681" s="844" t="str">
        <f t="shared" si="321"/>
        <v>CCF102</v>
      </c>
      <c r="AV681" s="31" t="str">
        <f t="shared" si="322"/>
        <v/>
      </c>
      <c r="AW681" s="256"/>
      <c r="AX681" s="256"/>
      <c r="AY681" s="256"/>
      <c r="AZ681" s="257"/>
    </row>
    <row r="682" spans="20:52">
      <c r="T682" s="31" t="str">
        <f t="shared" si="319"/>
        <v>EPSS44</v>
      </c>
      <c r="U682" s="31" t="str">
        <f t="shared" si="320"/>
        <v>CCF023</v>
      </c>
      <c r="V682" s="844" t="str">
        <f t="shared" si="321"/>
        <v>CCF102</v>
      </c>
      <c r="AV682" s="31" t="str">
        <f t="shared" si="322"/>
        <v/>
      </c>
      <c r="AW682" s="256"/>
      <c r="AX682" s="256"/>
      <c r="AY682" s="256"/>
      <c r="AZ682" s="257"/>
    </row>
    <row r="683" spans="20:52">
      <c r="T683" s="31" t="str">
        <f t="shared" si="319"/>
        <v>EPSS44</v>
      </c>
      <c r="U683" s="31" t="str">
        <f t="shared" si="320"/>
        <v>CCF023</v>
      </c>
      <c r="V683" s="844" t="str">
        <f t="shared" si="321"/>
        <v>CCF102</v>
      </c>
      <c r="AV683" s="31" t="str">
        <f t="shared" si="322"/>
        <v/>
      </c>
      <c r="AW683" s="256"/>
      <c r="AX683" s="256"/>
      <c r="AY683" s="256"/>
      <c r="AZ683" s="257"/>
    </row>
    <row r="684" spans="20:52">
      <c r="T684" s="31" t="str">
        <f t="shared" si="319"/>
        <v>EPSS44</v>
      </c>
      <c r="U684" s="31" t="str">
        <f t="shared" si="320"/>
        <v>CCF023</v>
      </c>
      <c r="V684" s="844" t="str">
        <f t="shared" si="321"/>
        <v>CCF102</v>
      </c>
      <c r="AV684" s="31" t="str">
        <f t="shared" si="322"/>
        <v/>
      </c>
      <c r="AW684" s="256"/>
      <c r="AX684" s="256"/>
      <c r="AY684" s="256"/>
      <c r="AZ684" s="257"/>
    </row>
    <row r="685" spans="20:52">
      <c r="T685" s="31" t="str">
        <f t="shared" si="319"/>
        <v>EPSS44</v>
      </c>
      <c r="U685" s="31" t="str">
        <f t="shared" si="320"/>
        <v>CCF023</v>
      </c>
      <c r="V685" s="844" t="str">
        <f t="shared" si="321"/>
        <v>CCF102</v>
      </c>
      <c r="AV685" s="31" t="str">
        <f t="shared" si="322"/>
        <v/>
      </c>
      <c r="AW685" s="256"/>
      <c r="AX685" s="256"/>
      <c r="AY685" s="256"/>
      <c r="AZ685" s="257"/>
    </row>
    <row r="686" spans="20:52">
      <c r="T686" s="31" t="str">
        <f t="shared" si="319"/>
        <v>EPSS44</v>
      </c>
      <c r="U686" s="31" t="str">
        <f t="shared" si="320"/>
        <v>CCF023</v>
      </c>
      <c r="V686" s="844" t="str">
        <f t="shared" si="321"/>
        <v>CCF102</v>
      </c>
      <c r="AV686" s="31" t="str">
        <f t="shared" si="322"/>
        <v/>
      </c>
      <c r="AW686" s="256"/>
      <c r="AX686" s="256"/>
      <c r="AY686" s="256"/>
      <c r="AZ686" s="257"/>
    </row>
    <row r="687" spans="20:52">
      <c r="T687" s="31" t="str">
        <f t="shared" si="319"/>
        <v>EPSS44</v>
      </c>
      <c r="U687" s="31" t="str">
        <f t="shared" si="320"/>
        <v>CCF023</v>
      </c>
      <c r="V687" s="844" t="str">
        <f t="shared" si="321"/>
        <v>CCF102</v>
      </c>
      <c r="AV687" s="31" t="str">
        <f t="shared" si="322"/>
        <v/>
      </c>
      <c r="AW687" s="256"/>
      <c r="AX687" s="256"/>
      <c r="AY687" s="256"/>
      <c r="AZ687" s="257"/>
    </row>
    <row r="688" spans="20:52">
      <c r="T688" s="31" t="str">
        <f t="shared" si="319"/>
        <v>EPSS44</v>
      </c>
      <c r="U688" s="31" t="str">
        <f t="shared" si="320"/>
        <v>CCF023</v>
      </c>
      <c r="V688" s="844" t="str">
        <f t="shared" si="321"/>
        <v>CCF102</v>
      </c>
      <c r="AV688" s="31" t="str">
        <f t="shared" si="322"/>
        <v/>
      </c>
      <c r="AW688" s="256"/>
      <c r="AX688" s="256"/>
      <c r="AY688" s="256"/>
      <c r="AZ688" s="257"/>
    </row>
    <row r="689" spans="20:52">
      <c r="T689" s="31" t="str">
        <f t="shared" si="319"/>
        <v>EPSS44</v>
      </c>
      <c r="U689" s="31" t="str">
        <f t="shared" si="320"/>
        <v>CCF023</v>
      </c>
      <c r="V689" s="844" t="str">
        <f t="shared" si="321"/>
        <v>CCF102</v>
      </c>
      <c r="AV689" s="31" t="str">
        <f t="shared" si="322"/>
        <v/>
      </c>
      <c r="AW689" s="256"/>
      <c r="AX689" s="256"/>
      <c r="AY689" s="256"/>
      <c r="AZ689" s="257"/>
    </row>
    <row r="690" spans="20:52">
      <c r="T690" s="31" t="str">
        <f t="shared" si="319"/>
        <v>EPSS44</v>
      </c>
      <c r="U690" s="31" t="str">
        <f t="shared" si="320"/>
        <v>CCF023</v>
      </c>
      <c r="V690" s="844" t="str">
        <f t="shared" si="321"/>
        <v>CCF102</v>
      </c>
      <c r="AV690" s="31" t="str">
        <f t="shared" si="322"/>
        <v/>
      </c>
      <c r="AW690" s="256"/>
      <c r="AX690" s="256"/>
      <c r="AY690" s="256"/>
      <c r="AZ690" s="257"/>
    </row>
    <row r="691" spans="20:52">
      <c r="T691" s="31" t="str">
        <f t="shared" si="319"/>
        <v>EPSS44</v>
      </c>
      <c r="U691" s="31" t="str">
        <f t="shared" si="320"/>
        <v>CCF023</v>
      </c>
      <c r="V691" s="844" t="str">
        <f t="shared" si="321"/>
        <v>CCF102</v>
      </c>
      <c r="AV691" s="31" t="str">
        <f t="shared" si="322"/>
        <v/>
      </c>
      <c r="AW691" s="850"/>
      <c r="AX691" s="850"/>
      <c r="AY691" s="850"/>
      <c r="AZ691" s="851"/>
    </row>
    <row r="692" spans="20:52">
      <c r="T692" s="31" t="str">
        <f t="shared" si="319"/>
        <v>EPSS44</v>
      </c>
      <c r="U692" s="31" t="str">
        <f t="shared" si="320"/>
        <v>CCF023</v>
      </c>
      <c r="V692" s="844" t="str">
        <f t="shared" si="321"/>
        <v>CCF102</v>
      </c>
      <c r="AV692" s="31" t="str">
        <f t="shared" si="322"/>
        <v/>
      </c>
      <c r="AW692" s="850"/>
      <c r="AX692" s="850"/>
      <c r="AY692" s="850"/>
      <c r="AZ692" s="851"/>
    </row>
    <row r="693" spans="20:52">
      <c r="T693" s="31" t="str">
        <f t="shared" si="319"/>
        <v>EPSS44</v>
      </c>
      <c r="U693" s="31" t="str">
        <f t="shared" si="320"/>
        <v>CCF023</v>
      </c>
      <c r="V693" s="844" t="str">
        <f t="shared" si="321"/>
        <v>CCF102</v>
      </c>
      <c r="AV693" s="31" t="str">
        <f t="shared" si="322"/>
        <v/>
      </c>
      <c r="AW693" s="850"/>
      <c r="AX693" s="850"/>
      <c r="AY693" s="850"/>
      <c r="AZ693" s="851"/>
    </row>
    <row r="694" spans="20:52">
      <c r="T694" s="31" t="str">
        <f t="shared" si="319"/>
        <v>EPSS44</v>
      </c>
      <c r="U694" s="31" t="str">
        <f t="shared" si="320"/>
        <v>CCF023</v>
      </c>
      <c r="V694" s="844" t="str">
        <f t="shared" si="321"/>
        <v>CCF102</v>
      </c>
      <c r="AV694" s="31" t="str">
        <f t="shared" si="322"/>
        <v/>
      </c>
      <c r="AW694" s="850"/>
      <c r="AX694" s="850"/>
      <c r="AY694" s="850"/>
      <c r="AZ694" s="851"/>
    </row>
    <row r="695" spans="20:52">
      <c r="T695" s="31" t="str">
        <f t="shared" si="319"/>
        <v>EPSS44</v>
      </c>
      <c r="U695" s="31" t="str">
        <f t="shared" si="320"/>
        <v>CCF023</v>
      </c>
      <c r="V695" s="844" t="str">
        <f t="shared" si="321"/>
        <v>CCF102</v>
      </c>
      <c r="AV695" s="31" t="str">
        <f t="shared" si="322"/>
        <v/>
      </c>
      <c r="AW695" s="850"/>
      <c r="AX695" s="850"/>
      <c r="AY695" s="850"/>
      <c r="AZ695" s="851"/>
    </row>
    <row r="696" spans="20:52">
      <c r="T696" s="31" t="str">
        <f t="shared" si="319"/>
        <v>EPSS44</v>
      </c>
      <c r="U696" s="31" t="str">
        <f t="shared" si="320"/>
        <v>CCF023</v>
      </c>
      <c r="V696" s="844" t="str">
        <f t="shared" si="321"/>
        <v>CCF102</v>
      </c>
      <c r="AV696" s="31" t="str">
        <f t="shared" si="322"/>
        <v/>
      </c>
      <c r="AW696" s="850"/>
      <c r="AX696" s="850"/>
      <c r="AY696" s="850"/>
      <c r="AZ696" s="851"/>
    </row>
    <row r="697" spans="20:52">
      <c r="T697" s="31" t="str">
        <f t="shared" si="319"/>
        <v>EPSS44</v>
      </c>
      <c r="U697" s="31" t="str">
        <f t="shared" si="320"/>
        <v>CCF023</v>
      </c>
      <c r="V697" s="844" t="str">
        <f t="shared" si="321"/>
        <v>CCF102</v>
      </c>
      <c r="AV697" s="31" t="str">
        <f t="shared" si="322"/>
        <v/>
      </c>
      <c r="AW697" s="850"/>
      <c r="AX697" s="850"/>
      <c r="AY697" s="850"/>
      <c r="AZ697" s="851"/>
    </row>
    <row r="698" spans="20:52">
      <c r="T698" s="31" t="str">
        <f t="shared" si="319"/>
        <v>EPSS44</v>
      </c>
      <c r="U698" s="31" t="str">
        <f t="shared" si="320"/>
        <v>CCF023</v>
      </c>
      <c r="V698" s="844" t="str">
        <f t="shared" si="321"/>
        <v>CCF102</v>
      </c>
      <c r="AV698" s="31" t="str">
        <f t="shared" si="322"/>
        <v/>
      </c>
      <c r="AW698" s="850"/>
      <c r="AX698" s="850"/>
      <c r="AY698" s="850"/>
      <c r="AZ698" s="851"/>
    </row>
    <row r="699" spans="20:52">
      <c r="T699" s="31" t="str">
        <f t="shared" si="319"/>
        <v>EPSS44</v>
      </c>
      <c r="U699" s="31" t="str">
        <f t="shared" si="320"/>
        <v>CCF023</v>
      </c>
      <c r="V699" s="844" t="str">
        <f t="shared" si="321"/>
        <v>CCF102</v>
      </c>
      <c r="AV699" s="31" t="str">
        <f t="shared" si="322"/>
        <v/>
      </c>
      <c r="AW699" s="850"/>
      <c r="AX699" s="850"/>
      <c r="AY699" s="850"/>
      <c r="AZ699" s="851"/>
    </row>
    <row r="700" spans="20:52">
      <c r="T700" s="31" t="str">
        <f t="shared" si="319"/>
        <v>EPSS44</v>
      </c>
      <c r="U700" s="31" t="str">
        <f t="shared" si="320"/>
        <v>CCF023</v>
      </c>
      <c r="V700" s="844" t="str">
        <f t="shared" si="321"/>
        <v>CCF102</v>
      </c>
      <c r="AV700" s="31" t="str">
        <f t="shared" si="322"/>
        <v/>
      </c>
      <c r="AW700" s="850"/>
      <c r="AX700" s="850"/>
      <c r="AY700" s="850"/>
      <c r="AZ700" s="851"/>
    </row>
    <row r="701" spans="20:52">
      <c r="T701" s="31" t="str">
        <f t="shared" si="319"/>
        <v>EPSS44</v>
      </c>
      <c r="U701" s="31" t="str">
        <f t="shared" si="320"/>
        <v>CCF023</v>
      </c>
      <c r="V701" s="844" t="str">
        <f t="shared" si="321"/>
        <v>CCF102</v>
      </c>
      <c r="AV701" s="31" t="str">
        <f t="shared" si="322"/>
        <v/>
      </c>
      <c r="AW701" s="850"/>
      <c r="AX701" s="850"/>
      <c r="AY701" s="850"/>
      <c r="AZ701" s="851"/>
    </row>
    <row r="702" spans="20:52">
      <c r="T702" s="31" t="str">
        <f t="shared" si="319"/>
        <v>EPSS44</v>
      </c>
      <c r="U702" s="31" t="str">
        <f t="shared" si="320"/>
        <v>CCF023</v>
      </c>
      <c r="V702" s="844" t="str">
        <f t="shared" si="321"/>
        <v>CCF102</v>
      </c>
      <c r="AV702" s="31" t="str">
        <f t="shared" si="322"/>
        <v/>
      </c>
      <c r="AW702" s="852"/>
      <c r="AX702" s="852"/>
      <c r="AY702" s="852"/>
      <c r="AZ702" s="853"/>
    </row>
    <row r="703" spans="20:52">
      <c r="T703" s="31" t="str">
        <f t="shared" si="319"/>
        <v>EPSS44</v>
      </c>
      <c r="U703" s="31" t="str">
        <f t="shared" si="320"/>
        <v>CCF023</v>
      </c>
      <c r="V703" s="844" t="str">
        <f t="shared" si="321"/>
        <v>CCF102</v>
      </c>
      <c r="AV703" s="31" t="str">
        <f t="shared" si="322"/>
        <v/>
      </c>
      <c r="AW703" s="852"/>
      <c r="AX703" s="852"/>
      <c r="AY703" s="852"/>
      <c r="AZ703" s="853"/>
    </row>
    <row r="704" spans="20:52">
      <c r="T704" s="31" t="str">
        <f t="shared" si="319"/>
        <v>EPSS44</v>
      </c>
      <c r="U704" s="31" t="str">
        <f t="shared" si="320"/>
        <v>CCF023</v>
      </c>
      <c r="V704" s="844" t="str">
        <f t="shared" si="321"/>
        <v>CCF102</v>
      </c>
      <c r="AV704" s="31" t="str">
        <f t="shared" si="322"/>
        <v/>
      </c>
      <c r="AW704" s="852"/>
      <c r="AX704" s="852"/>
      <c r="AY704" s="852"/>
      <c r="AZ704" s="853"/>
    </row>
    <row r="705" spans="20:52">
      <c r="T705" s="31" t="str">
        <f t="shared" si="319"/>
        <v>EPSS44</v>
      </c>
      <c r="U705" s="31" t="str">
        <f t="shared" si="320"/>
        <v>CCF023</v>
      </c>
      <c r="V705" s="844" t="str">
        <f t="shared" si="321"/>
        <v>CCF102</v>
      </c>
      <c r="AV705" s="31" t="str">
        <f t="shared" si="322"/>
        <v/>
      </c>
      <c r="AW705" s="852"/>
      <c r="AX705" s="852"/>
      <c r="AY705" s="852"/>
      <c r="AZ705" s="853"/>
    </row>
    <row r="706" spans="20:52">
      <c r="T706" s="31" t="str">
        <f t="shared" si="319"/>
        <v>EPSS44</v>
      </c>
      <c r="U706" s="31" t="str">
        <f t="shared" si="320"/>
        <v>CCF023</v>
      </c>
      <c r="V706" s="844" t="str">
        <f t="shared" si="321"/>
        <v>CCF102</v>
      </c>
      <c r="AV706" s="31" t="str">
        <f t="shared" si="322"/>
        <v/>
      </c>
      <c r="AW706" s="852"/>
      <c r="AX706" s="852"/>
      <c r="AY706" s="852"/>
      <c r="AZ706" s="853"/>
    </row>
    <row r="707" spans="20:52">
      <c r="T707" s="31" t="str">
        <f t="shared" si="319"/>
        <v>EPSS44</v>
      </c>
      <c r="U707" s="31" t="str">
        <f t="shared" si="320"/>
        <v>CCF023</v>
      </c>
      <c r="V707" s="844" t="str">
        <f t="shared" si="321"/>
        <v>CCF102</v>
      </c>
      <c r="AV707" s="31" t="str">
        <f t="shared" si="322"/>
        <v/>
      </c>
      <c r="AW707" s="852"/>
      <c r="AX707" s="852"/>
      <c r="AY707" s="852"/>
      <c r="AZ707" s="853"/>
    </row>
    <row r="708" spans="20:52">
      <c r="T708" s="31" t="str">
        <f t="shared" si="319"/>
        <v>EPSS44</v>
      </c>
      <c r="U708" s="31" t="str">
        <f t="shared" si="320"/>
        <v>CCF023</v>
      </c>
      <c r="V708" s="844" t="str">
        <f t="shared" si="321"/>
        <v>CCF102</v>
      </c>
      <c r="AV708" s="31" t="str">
        <f t="shared" si="322"/>
        <v/>
      </c>
      <c r="AW708" s="852"/>
      <c r="AX708" s="852"/>
      <c r="AY708" s="852"/>
      <c r="AZ708" s="853"/>
    </row>
    <row r="709" spans="20:52">
      <c r="T709" s="31" t="str">
        <f t="shared" si="319"/>
        <v>EPSS44</v>
      </c>
      <c r="U709" s="31" t="str">
        <f t="shared" si="320"/>
        <v>CCF023</v>
      </c>
      <c r="V709" s="844" t="str">
        <f t="shared" si="321"/>
        <v>CCF102</v>
      </c>
      <c r="AV709" s="31" t="str">
        <f t="shared" si="322"/>
        <v/>
      </c>
      <c r="AW709" s="852"/>
      <c r="AX709" s="852"/>
      <c r="AY709" s="852"/>
      <c r="AZ709" s="853"/>
    </row>
    <row r="710" spans="20:52">
      <c r="T710" s="31" t="str">
        <f t="shared" si="319"/>
        <v>EPSS44</v>
      </c>
      <c r="U710" s="31" t="str">
        <f t="shared" si="320"/>
        <v>CCF023</v>
      </c>
      <c r="V710" s="844" t="str">
        <f t="shared" si="321"/>
        <v>CCF102</v>
      </c>
      <c r="AV710" s="31" t="str">
        <f t="shared" si="322"/>
        <v/>
      </c>
      <c r="AW710" s="852"/>
      <c r="AX710" s="852"/>
      <c r="AY710" s="852"/>
      <c r="AZ710" s="853"/>
    </row>
    <row r="711" spans="20:52">
      <c r="T711" s="31" t="str">
        <f t="shared" ref="T711:T774" si="323">CONCATENATE(Y711,$AR$3)</f>
        <v>EPSS44</v>
      </c>
      <c r="U711" s="31" t="str">
        <f t="shared" si="320"/>
        <v>CCF023</v>
      </c>
      <c r="V711" s="844" t="str">
        <f t="shared" si="321"/>
        <v>CCF102</v>
      </c>
      <c r="AV711" s="31" t="str">
        <f t="shared" si="322"/>
        <v/>
      </c>
      <c r="AW711" s="852"/>
      <c r="AX711" s="852"/>
      <c r="AY711" s="852"/>
      <c r="AZ711" s="853"/>
    </row>
    <row r="712" spans="20:52">
      <c r="T712" s="31" t="str">
        <f t="shared" si="323"/>
        <v>EPSS44</v>
      </c>
      <c r="U712" s="31" t="str">
        <f t="shared" ref="U712:U775" si="324">CONCATENATE(Y712,$AS$3)</f>
        <v>CCF023</v>
      </c>
      <c r="V712" s="844" t="str">
        <f t="shared" ref="V712:V775" si="325">CONCATENATE(Y712,$AT$3)</f>
        <v>CCF102</v>
      </c>
      <c r="AV712" s="31" t="str">
        <f t="shared" ref="AV712:AV775" si="326">CONCATENATE(AX712,AY712)</f>
        <v/>
      </c>
      <c r="AW712" s="852"/>
      <c r="AX712" s="852"/>
      <c r="AY712" s="852"/>
      <c r="AZ712" s="853"/>
    </row>
    <row r="713" spans="20:52">
      <c r="T713" s="31" t="str">
        <f t="shared" si="323"/>
        <v>EPSS44</v>
      </c>
      <c r="U713" s="31" t="str">
        <f t="shared" si="324"/>
        <v>CCF023</v>
      </c>
      <c r="V713" s="844" t="str">
        <f t="shared" si="325"/>
        <v>CCF102</v>
      </c>
      <c r="AV713" s="31" t="str">
        <f t="shared" si="326"/>
        <v/>
      </c>
      <c r="AW713" s="852"/>
      <c r="AX713" s="852"/>
      <c r="AY713" s="852"/>
      <c r="AZ713" s="853"/>
    </row>
    <row r="714" spans="20:52">
      <c r="T714" s="31" t="str">
        <f t="shared" si="323"/>
        <v>EPSS44</v>
      </c>
      <c r="U714" s="31" t="str">
        <f t="shared" si="324"/>
        <v>CCF023</v>
      </c>
      <c r="V714" s="844" t="str">
        <f t="shared" si="325"/>
        <v>CCF102</v>
      </c>
      <c r="AV714" s="31" t="str">
        <f t="shared" si="326"/>
        <v/>
      </c>
      <c r="AW714" s="852"/>
      <c r="AX714" s="852"/>
      <c r="AY714" s="852"/>
      <c r="AZ714" s="853"/>
    </row>
    <row r="715" spans="20:52">
      <c r="T715" s="31" t="str">
        <f t="shared" si="323"/>
        <v>EPSS44</v>
      </c>
      <c r="U715" s="31" t="str">
        <f t="shared" si="324"/>
        <v>CCF023</v>
      </c>
      <c r="V715" s="844" t="str">
        <f t="shared" si="325"/>
        <v>CCF102</v>
      </c>
      <c r="AV715" s="31" t="str">
        <f t="shared" si="326"/>
        <v/>
      </c>
      <c r="AW715" s="852"/>
      <c r="AX715" s="852"/>
      <c r="AY715" s="852"/>
      <c r="AZ715" s="853"/>
    </row>
    <row r="716" spans="20:52">
      <c r="T716" s="31" t="str">
        <f t="shared" si="323"/>
        <v>EPSS44</v>
      </c>
      <c r="U716" s="31" t="str">
        <f t="shared" si="324"/>
        <v>CCF023</v>
      </c>
      <c r="V716" s="844" t="str">
        <f t="shared" si="325"/>
        <v>CCF102</v>
      </c>
      <c r="AV716" s="31" t="str">
        <f t="shared" si="326"/>
        <v/>
      </c>
      <c r="AW716" s="852"/>
      <c r="AX716" s="852"/>
      <c r="AY716" s="852"/>
      <c r="AZ716" s="853"/>
    </row>
    <row r="717" spans="20:52">
      <c r="T717" s="31" t="str">
        <f t="shared" si="323"/>
        <v>EPSS44</v>
      </c>
      <c r="U717" s="31" t="str">
        <f t="shared" si="324"/>
        <v>CCF023</v>
      </c>
      <c r="V717" s="844" t="str">
        <f t="shared" si="325"/>
        <v>CCF102</v>
      </c>
      <c r="AV717" s="31" t="str">
        <f t="shared" si="326"/>
        <v/>
      </c>
      <c r="AW717" s="852"/>
      <c r="AX717" s="852"/>
      <c r="AY717" s="852"/>
      <c r="AZ717" s="853"/>
    </row>
    <row r="718" spans="20:52">
      <c r="T718" s="31" t="str">
        <f t="shared" si="323"/>
        <v>EPSS44</v>
      </c>
      <c r="U718" s="31" t="str">
        <f t="shared" si="324"/>
        <v>CCF023</v>
      </c>
      <c r="V718" s="844" t="str">
        <f t="shared" si="325"/>
        <v>CCF102</v>
      </c>
      <c r="AV718" s="31" t="str">
        <f t="shared" si="326"/>
        <v/>
      </c>
      <c r="AW718" s="852"/>
      <c r="AX718" s="852"/>
      <c r="AY718" s="852"/>
      <c r="AZ718" s="853"/>
    </row>
    <row r="719" spans="20:52">
      <c r="T719" s="31" t="str">
        <f t="shared" si="323"/>
        <v>EPSS44</v>
      </c>
      <c r="U719" s="31" t="str">
        <f t="shared" si="324"/>
        <v>CCF023</v>
      </c>
      <c r="V719" s="844" t="str">
        <f t="shared" si="325"/>
        <v>CCF102</v>
      </c>
      <c r="AV719" s="31" t="str">
        <f t="shared" si="326"/>
        <v/>
      </c>
      <c r="AW719" s="852"/>
      <c r="AX719" s="852"/>
      <c r="AY719" s="852"/>
      <c r="AZ719" s="853"/>
    </row>
    <row r="720" spans="20:52">
      <c r="T720" s="31" t="str">
        <f t="shared" si="323"/>
        <v>EPSS44</v>
      </c>
      <c r="U720" s="31" t="str">
        <f t="shared" si="324"/>
        <v>CCF023</v>
      </c>
      <c r="V720" s="844" t="str">
        <f t="shared" si="325"/>
        <v>CCF102</v>
      </c>
      <c r="AV720" s="31" t="str">
        <f t="shared" si="326"/>
        <v/>
      </c>
      <c r="AW720" s="852"/>
      <c r="AX720" s="852"/>
      <c r="AY720" s="852"/>
      <c r="AZ720" s="853"/>
    </row>
    <row r="721" spans="20:52">
      <c r="T721" s="31" t="str">
        <f t="shared" si="323"/>
        <v>EPSS44</v>
      </c>
      <c r="U721" s="31" t="str">
        <f t="shared" si="324"/>
        <v>CCF023</v>
      </c>
      <c r="V721" s="844" t="str">
        <f t="shared" si="325"/>
        <v>CCF102</v>
      </c>
      <c r="AV721" s="31" t="str">
        <f t="shared" si="326"/>
        <v/>
      </c>
      <c r="AW721" s="852"/>
      <c r="AX721" s="852"/>
      <c r="AY721" s="852"/>
      <c r="AZ721" s="853"/>
    </row>
    <row r="722" spans="20:52">
      <c r="T722" s="31" t="str">
        <f t="shared" si="323"/>
        <v>EPSS44</v>
      </c>
      <c r="U722" s="31" t="str">
        <f t="shared" si="324"/>
        <v>CCF023</v>
      </c>
      <c r="V722" s="844" t="str">
        <f t="shared" si="325"/>
        <v>CCF102</v>
      </c>
      <c r="AV722" s="31" t="str">
        <f t="shared" si="326"/>
        <v/>
      </c>
      <c r="AW722" s="852"/>
      <c r="AX722" s="852"/>
      <c r="AY722" s="852"/>
      <c r="AZ722" s="853"/>
    </row>
    <row r="723" spans="20:52">
      <c r="T723" s="31" t="str">
        <f t="shared" si="323"/>
        <v>EPSS44</v>
      </c>
      <c r="U723" s="31" t="str">
        <f t="shared" si="324"/>
        <v>CCF023</v>
      </c>
      <c r="V723" s="844" t="str">
        <f t="shared" si="325"/>
        <v>CCF102</v>
      </c>
      <c r="AV723" s="31" t="str">
        <f t="shared" si="326"/>
        <v/>
      </c>
      <c r="AW723" s="852"/>
      <c r="AX723" s="852"/>
      <c r="AY723" s="852"/>
      <c r="AZ723" s="853"/>
    </row>
    <row r="724" spans="20:52">
      <c r="T724" s="31" t="str">
        <f t="shared" si="323"/>
        <v>EPSS44</v>
      </c>
      <c r="U724" s="31" t="str">
        <f t="shared" si="324"/>
        <v>CCF023</v>
      </c>
      <c r="V724" s="844" t="str">
        <f t="shared" si="325"/>
        <v>CCF102</v>
      </c>
      <c r="AV724" s="31" t="str">
        <f t="shared" si="326"/>
        <v/>
      </c>
      <c r="AW724" s="852"/>
      <c r="AX724" s="852"/>
      <c r="AY724" s="852"/>
      <c r="AZ724" s="853"/>
    </row>
    <row r="725" spans="20:52">
      <c r="T725" s="31" t="str">
        <f t="shared" si="323"/>
        <v>EPSS44</v>
      </c>
      <c r="U725" s="31" t="str">
        <f t="shared" si="324"/>
        <v>CCF023</v>
      </c>
      <c r="V725" s="844" t="str">
        <f t="shared" si="325"/>
        <v>CCF102</v>
      </c>
      <c r="AV725" s="31" t="str">
        <f t="shared" si="326"/>
        <v/>
      </c>
      <c r="AW725" s="852"/>
      <c r="AX725" s="852"/>
      <c r="AY725" s="852"/>
      <c r="AZ725" s="853"/>
    </row>
    <row r="726" spans="20:52">
      <c r="T726" s="31" t="str">
        <f t="shared" si="323"/>
        <v>EPSS44</v>
      </c>
      <c r="U726" s="31" t="str">
        <f t="shared" si="324"/>
        <v>CCF023</v>
      </c>
      <c r="V726" s="844" t="str">
        <f t="shared" si="325"/>
        <v>CCF102</v>
      </c>
      <c r="AV726" s="31" t="str">
        <f t="shared" si="326"/>
        <v/>
      </c>
      <c r="AW726" s="852"/>
      <c r="AX726" s="852"/>
      <c r="AY726" s="852"/>
      <c r="AZ726" s="853"/>
    </row>
    <row r="727" spans="20:52">
      <c r="T727" s="31" t="str">
        <f t="shared" si="323"/>
        <v>EPSS44</v>
      </c>
      <c r="U727" s="31" t="str">
        <f t="shared" si="324"/>
        <v>CCF023</v>
      </c>
      <c r="V727" s="844" t="str">
        <f t="shared" si="325"/>
        <v>CCF102</v>
      </c>
      <c r="AV727" s="31" t="str">
        <f t="shared" si="326"/>
        <v/>
      </c>
      <c r="AW727" s="852"/>
      <c r="AX727" s="852"/>
      <c r="AY727" s="852"/>
      <c r="AZ727" s="853"/>
    </row>
    <row r="728" spans="20:52">
      <c r="T728" s="31" t="str">
        <f t="shared" si="323"/>
        <v>EPSS44</v>
      </c>
      <c r="U728" s="31" t="str">
        <f t="shared" si="324"/>
        <v>CCF023</v>
      </c>
      <c r="V728" s="844" t="str">
        <f t="shared" si="325"/>
        <v>CCF102</v>
      </c>
      <c r="AV728" s="31" t="str">
        <f t="shared" si="326"/>
        <v/>
      </c>
      <c r="AW728" s="852"/>
      <c r="AX728" s="852"/>
      <c r="AY728" s="852"/>
      <c r="AZ728" s="853"/>
    </row>
    <row r="729" spans="20:52">
      <c r="T729" s="31" t="str">
        <f t="shared" si="323"/>
        <v>EPSS44</v>
      </c>
      <c r="U729" s="31" t="str">
        <f t="shared" si="324"/>
        <v>CCF023</v>
      </c>
      <c r="V729" s="844" t="str">
        <f t="shared" si="325"/>
        <v>CCF102</v>
      </c>
      <c r="AV729" s="31" t="str">
        <f t="shared" si="326"/>
        <v/>
      </c>
      <c r="AW729" s="852"/>
      <c r="AX729" s="852"/>
      <c r="AY729" s="852"/>
      <c r="AZ729" s="853"/>
    </row>
    <row r="730" spans="20:52">
      <c r="T730" s="31" t="str">
        <f t="shared" si="323"/>
        <v>EPSS44</v>
      </c>
      <c r="U730" s="31" t="str">
        <f t="shared" si="324"/>
        <v>CCF023</v>
      </c>
      <c r="V730" s="844" t="str">
        <f t="shared" si="325"/>
        <v>CCF102</v>
      </c>
      <c r="AV730" s="31" t="str">
        <f t="shared" si="326"/>
        <v/>
      </c>
      <c r="AW730" s="852"/>
      <c r="AX730" s="852"/>
      <c r="AY730" s="852"/>
      <c r="AZ730" s="853"/>
    </row>
    <row r="731" spans="20:52">
      <c r="T731" s="31" t="str">
        <f t="shared" si="323"/>
        <v>EPSS44</v>
      </c>
      <c r="U731" s="31" t="str">
        <f t="shared" si="324"/>
        <v>CCF023</v>
      </c>
      <c r="V731" s="844" t="str">
        <f t="shared" si="325"/>
        <v>CCF102</v>
      </c>
      <c r="AV731" s="31" t="str">
        <f t="shared" si="326"/>
        <v/>
      </c>
      <c r="AW731" s="852"/>
      <c r="AX731" s="852"/>
      <c r="AY731" s="852"/>
      <c r="AZ731" s="853"/>
    </row>
    <row r="732" spans="20:52">
      <c r="T732" s="31" t="str">
        <f t="shared" si="323"/>
        <v>EPSS44</v>
      </c>
      <c r="U732" s="31" t="str">
        <f t="shared" si="324"/>
        <v>CCF023</v>
      </c>
      <c r="V732" s="844" t="str">
        <f t="shared" si="325"/>
        <v>CCF102</v>
      </c>
      <c r="AV732" s="31" t="str">
        <f t="shared" si="326"/>
        <v/>
      </c>
      <c r="AW732" s="852"/>
      <c r="AX732" s="852"/>
      <c r="AY732" s="852"/>
      <c r="AZ732" s="853"/>
    </row>
    <row r="733" spans="20:52">
      <c r="T733" s="31" t="str">
        <f t="shared" si="323"/>
        <v>EPSS44</v>
      </c>
      <c r="U733" s="31" t="str">
        <f t="shared" si="324"/>
        <v>CCF023</v>
      </c>
      <c r="V733" s="844" t="str">
        <f t="shared" si="325"/>
        <v>CCF102</v>
      </c>
      <c r="AV733" s="31" t="str">
        <f t="shared" si="326"/>
        <v/>
      </c>
      <c r="AW733" s="852"/>
      <c r="AX733" s="852"/>
      <c r="AY733" s="852"/>
      <c r="AZ733" s="853"/>
    </row>
    <row r="734" spans="20:52">
      <c r="T734" s="31" t="str">
        <f t="shared" si="323"/>
        <v>EPSS44</v>
      </c>
      <c r="U734" s="31" t="str">
        <f t="shared" si="324"/>
        <v>CCF023</v>
      </c>
      <c r="V734" s="844" t="str">
        <f t="shared" si="325"/>
        <v>CCF102</v>
      </c>
      <c r="AV734" s="31" t="str">
        <f t="shared" si="326"/>
        <v/>
      </c>
      <c r="AW734" s="852"/>
      <c r="AX734" s="852"/>
      <c r="AY734" s="852"/>
      <c r="AZ734" s="853"/>
    </row>
    <row r="735" spans="20:52">
      <c r="T735" s="31" t="str">
        <f t="shared" si="323"/>
        <v>EPSS44</v>
      </c>
      <c r="U735" s="31" t="str">
        <f t="shared" si="324"/>
        <v>CCF023</v>
      </c>
      <c r="V735" s="844" t="str">
        <f t="shared" si="325"/>
        <v>CCF102</v>
      </c>
      <c r="AV735" s="31" t="str">
        <f t="shared" si="326"/>
        <v/>
      </c>
      <c r="AW735" s="852"/>
      <c r="AX735" s="852"/>
      <c r="AY735" s="852"/>
      <c r="AZ735" s="853"/>
    </row>
    <row r="736" spans="20:52">
      <c r="T736" s="31" t="str">
        <f t="shared" si="323"/>
        <v>EPSS44</v>
      </c>
      <c r="U736" s="31" t="str">
        <f t="shared" si="324"/>
        <v>CCF023</v>
      </c>
      <c r="V736" s="844" t="str">
        <f t="shared" si="325"/>
        <v>CCF102</v>
      </c>
      <c r="AV736" s="31" t="str">
        <f t="shared" si="326"/>
        <v/>
      </c>
      <c r="AW736" s="852"/>
      <c r="AX736" s="852"/>
      <c r="AY736" s="852"/>
      <c r="AZ736" s="853"/>
    </row>
    <row r="737" spans="20:52">
      <c r="T737" s="31" t="str">
        <f t="shared" si="323"/>
        <v>EPSS44</v>
      </c>
      <c r="U737" s="31" t="str">
        <f t="shared" si="324"/>
        <v>CCF023</v>
      </c>
      <c r="V737" s="844" t="str">
        <f t="shared" si="325"/>
        <v>CCF102</v>
      </c>
      <c r="AV737" s="31" t="str">
        <f t="shared" si="326"/>
        <v/>
      </c>
      <c r="AW737" s="852"/>
      <c r="AX737" s="852"/>
      <c r="AY737" s="852"/>
      <c r="AZ737" s="853"/>
    </row>
    <row r="738" spans="20:52">
      <c r="T738" s="31" t="str">
        <f t="shared" si="323"/>
        <v>EPSS44</v>
      </c>
      <c r="U738" s="31" t="str">
        <f t="shared" si="324"/>
        <v>CCF023</v>
      </c>
      <c r="V738" s="844" t="str">
        <f t="shared" si="325"/>
        <v>CCF102</v>
      </c>
      <c r="AV738" s="31" t="str">
        <f t="shared" si="326"/>
        <v/>
      </c>
      <c r="AW738" s="852"/>
      <c r="AX738" s="852"/>
      <c r="AY738" s="852"/>
      <c r="AZ738" s="853"/>
    </row>
    <row r="739" spans="20:52">
      <c r="T739" s="31" t="str">
        <f t="shared" si="323"/>
        <v>EPSS44</v>
      </c>
      <c r="U739" s="31" t="str">
        <f t="shared" si="324"/>
        <v>CCF023</v>
      </c>
      <c r="V739" s="844" t="str">
        <f t="shared" si="325"/>
        <v>CCF102</v>
      </c>
      <c r="AV739" s="31" t="str">
        <f t="shared" si="326"/>
        <v/>
      </c>
      <c r="AW739" s="852"/>
      <c r="AX739" s="852"/>
      <c r="AY739" s="852"/>
      <c r="AZ739" s="853"/>
    </row>
    <row r="740" spans="20:52">
      <c r="T740" s="31" t="str">
        <f t="shared" si="323"/>
        <v>EPSS44</v>
      </c>
      <c r="U740" s="31" t="str">
        <f t="shared" si="324"/>
        <v>CCF023</v>
      </c>
      <c r="V740" s="844" t="str">
        <f t="shared" si="325"/>
        <v>CCF102</v>
      </c>
      <c r="AV740" s="31" t="str">
        <f t="shared" si="326"/>
        <v/>
      </c>
      <c r="AW740" s="852"/>
      <c r="AX740" s="852"/>
      <c r="AY740" s="852"/>
      <c r="AZ740" s="853"/>
    </row>
    <row r="741" spans="20:52">
      <c r="T741" s="31" t="str">
        <f t="shared" si="323"/>
        <v>EPSS44</v>
      </c>
      <c r="U741" s="31" t="str">
        <f t="shared" si="324"/>
        <v>CCF023</v>
      </c>
      <c r="V741" s="844" t="str">
        <f t="shared" si="325"/>
        <v>CCF102</v>
      </c>
      <c r="AV741" s="31" t="str">
        <f t="shared" si="326"/>
        <v/>
      </c>
      <c r="AW741" s="852"/>
      <c r="AX741" s="852"/>
      <c r="AY741" s="852"/>
      <c r="AZ741" s="853"/>
    </row>
    <row r="742" spans="20:52">
      <c r="T742" s="31" t="str">
        <f t="shared" si="323"/>
        <v>EPSS44</v>
      </c>
      <c r="U742" s="31" t="str">
        <f t="shared" si="324"/>
        <v>CCF023</v>
      </c>
      <c r="V742" s="844" t="str">
        <f t="shared" si="325"/>
        <v>CCF102</v>
      </c>
      <c r="AV742" s="31" t="str">
        <f t="shared" si="326"/>
        <v/>
      </c>
      <c r="AW742" s="852"/>
      <c r="AX742" s="852"/>
      <c r="AY742" s="852"/>
      <c r="AZ742" s="853"/>
    </row>
    <row r="743" spans="20:52">
      <c r="T743" s="31" t="str">
        <f t="shared" si="323"/>
        <v>EPSS44</v>
      </c>
      <c r="U743" s="31" t="str">
        <f t="shared" si="324"/>
        <v>CCF023</v>
      </c>
      <c r="V743" s="844" t="str">
        <f t="shared" si="325"/>
        <v>CCF102</v>
      </c>
      <c r="AV743" s="31" t="str">
        <f t="shared" si="326"/>
        <v/>
      </c>
      <c r="AW743" s="852"/>
      <c r="AX743" s="852"/>
      <c r="AY743" s="852"/>
      <c r="AZ743" s="853"/>
    </row>
    <row r="744" spans="20:52">
      <c r="T744" s="31" t="str">
        <f t="shared" si="323"/>
        <v>EPSS44</v>
      </c>
      <c r="U744" s="31" t="str">
        <f t="shared" si="324"/>
        <v>CCF023</v>
      </c>
      <c r="V744" s="844" t="str">
        <f t="shared" si="325"/>
        <v>CCF102</v>
      </c>
      <c r="AV744" s="31" t="str">
        <f t="shared" si="326"/>
        <v/>
      </c>
      <c r="AW744" s="852"/>
      <c r="AX744" s="852"/>
      <c r="AY744" s="852"/>
      <c r="AZ744" s="853"/>
    </row>
    <row r="745" spans="20:52">
      <c r="T745" s="31" t="str">
        <f t="shared" si="323"/>
        <v>EPSS44</v>
      </c>
      <c r="U745" s="31" t="str">
        <f t="shared" si="324"/>
        <v>CCF023</v>
      </c>
      <c r="V745" s="844" t="str">
        <f t="shared" si="325"/>
        <v>CCF102</v>
      </c>
      <c r="AV745" s="31" t="str">
        <f t="shared" si="326"/>
        <v/>
      </c>
      <c r="AW745" s="852"/>
      <c r="AX745" s="852"/>
      <c r="AY745" s="852"/>
      <c r="AZ745" s="853"/>
    </row>
    <row r="746" spans="20:52">
      <c r="T746" s="31" t="str">
        <f t="shared" si="323"/>
        <v>EPSS44</v>
      </c>
      <c r="U746" s="31" t="str">
        <f t="shared" si="324"/>
        <v>CCF023</v>
      </c>
      <c r="V746" s="844" t="str">
        <f t="shared" si="325"/>
        <v>CCF102</v>
      </c>
      <c r="AV746" s="31" t="str">
        <f t="shared" si="326"/>
        <v/>
      </c>
      <c r="AW746" s="852"/>
      <c r="AX746" s="852"/>
      <c r="AY746" s="852"/>
      <c r="AZ746" s="853"/>
    </row>
    <row r="747" spans="20:52">
      <c r="T747" s="31" t="str">
        <f t="shared" si="323"/>
        <v>EPSS44</v>
      </c>
      <c r="U747" s="31" t="str">
        <f t="shared" si="324"/>
        <v>CCF023</v>
      </c>
      <c r="V747" s="844" t="str">
        <f t="shared" si="325"/>
        <v>CCF102</v>
      </c>
      <c r="AV747" s="31" t="str">
        <f t="shared" si="326"/>
        <v/>
      </c>
      <c r="AW747" s="852"/>
      <c r="AX747" s="852"/>
      <c r="AY747" s="852"/>
      <c r="AZ747" s="853"/>
    </row>
    <row r="748" spans="20:52">
      <c r="T748" s="31" t="str">
        <f t="shared" si="323"/>
        <v>EPSS44</v>
      </c>
      <c r="U748" s="31" t="str">
        <f t="shared" si="324"/>
        <v>CCF023</v>
      </c>
      <c r="V748" s="844" t="str">
        <f t="shared" si="325"/>
        <v>CCF102</v>
      </c>
      <c r="AV748" s="31" t="str">
        <f t="shared" si="326"/>
        <v/>
      </c>
      <c r="AW748" s="852"/>
      <c r="AX748" s="852"/>
      <c r="AY748" s="852"/>
      <c r="AZ748" s="853"/>
    </row>
    <row r="749" spans="20:52">
      <c r="T749" s="31" t="str">
        <f t="shared" si="323"/>
        <v>EPSS44</v>
      </c>
      <c r="U749" s="31" t="str">
        <f t="shared" si="324"/>
        <v>CCF023</v>
      </c>
      <c r="V749" s="844" t="str">
        <f t="shared" si="325"/>
        <v>CCF102</v>
      </c>
      <c r="AV749" s="31" t="str">
        <f t="shared" si="326"/>
        <v/>
      </c>
      <c r="AW749" s="852"/>
      <c r="AX749" s="852"/>
      <c r="AY749" s="852"/>
      <c r="AZ749" s="853"/>
    </row>
    <row r="750" spans="20:52">
      <c r="T750" s="31" t="str">
        <f t="shared" si="323"/>
        <v>EPSS44</v>
      </c>
      <c r="U750" s="31" t="str">
        <f t="shared" si="324"/>
        <v>CCF023</v>
      </c>
      <c r="V750" s="844" t="str">
        <f t="shared" si="325"/>
        <v>CCF102</v>
      </c>
      <c r="AV750" s="31" t="str">
        <f t="shared" si="326"/>
        <v/>
      </c>
      <c r="AW750" s="852"/>
      <c r="AX750" s="852"/>
      <c r="AY750" s="852"/>
      <c r="AZ750" s="853"/>
    </row>
    <row r="751" spans="20:52">
      <c r="T751" s="31" t="str">
        <f t="shared" si="323"/>
        <v>EPSS44</v>
      </c>
      <c r="U751" s="31" t="str">
        <f t="shared" si="324"/>
        <v>CCF023</v>
      </c>
      <c r="V751" s="844" t="str">
        <f t="shared" si="325"/>
        <v>CCF102</v>
      </c>
      <c r="AV751" s="31" t="str">
        <f t="shared" si="326"/>
        <v/>
      </c>
      <c r="AW751" s="852"/>
      <c r="AX751" s="852"/>
      <c r="AY751" s="852"/>
      <c r="AZ751" s="853"/>
    </row>
    <row r="752" spans="20:52">
      <c r="T752" s="31" t="str">
        <f t="shared" si="323"/>
        <v>EPSS44</v>
      </c>
      <c r="U752" s="31" t="str">
        <f t="shared" si="324"/>
        <v>CCF023</v>
      </c>
      <c r="V752" s="844" t="str">
        <f t="shared" si="325"/>
        <v>CCF102</v>
      </c>
      <c r="AV752" s="31" t="str">
        <f t="shared" si="326"/>
        <v/>
      </c>
      <c r="AW752" s="852"/>
      <c r="AX752" s="852"/>
      <c r="AY752" s="852"/>
      <c r="AZ752" s="853"/>
    </row>
    <row r="753" spans="20:52">
      <c r="T753" s="31" t="str">
        <f t="shared" si="323"/>
        <v>EPSS44</v>
      </c>
      <c r="U753" s="31" t="str">
        <f t="shared" si="324"/>
        <v>CCF023</v>
      </c>
      <c r="V753" s="844" t="str">
        <f t="shared" si="325"/>
        <v>CCF102</v>
      </c>
      <c r="AV753" s="31" t="str">
        <f t="shared" si="326"/>
        <v/>
      </c>
      <c r="AW753" s="852"/>
      <c r="AX753" s="852"/>
      <c r="AY753" s="852"/>
      <c r="AZ753" s="853"/>
    </row>
    <row r="754" spans="20:52">
      <c r="T754" s="31" t="str">
        <f t="shared" si="323"/>
        <v>EPSS44</v>
      </c>
      <c r="U754" s="31" t="str">
        <f t="shared" si="324"/>
        <v>CCF023</v>
      </c>
      <c r="V754" s="844" t="str">
        <f t="shared" si="325"/>
        <v>CCF102</v>
      </c>
      <c r="AV754" s="31" t="str">
        <f t="shared" si="326"/>
        <v/>
      </c>
      <c r="AW754" s="852"/>
      <c r="AX754" s="852"/>
      <c r="AY754" s="852"/>
      <c r="AZ754" s="853"/>
    </row>
    <row r="755" spans="20:52">
      <c r="T755" s="31" t="str">
        <f t="shared" si="323"/>
        <v>EPSS44</v>
      </c>
      <c r="U755" s="31" t="str">
        <f t="shared" si="324"/>
        <v>CCF023</v>
      </c>
      <c r="V755" s="844" t="str">
        <f t="shared" si="325"/>
        <v>CCF102</v>
      </c>
      <c r="AV755" s="31" t="str">
        <f t="shared" si="326"/>
        <v/>
      </c>
      <c r="AW755" s="852"/>
      <c r="AX755" s="852"/>
      <c r="AY755" s="852"/>
      <c r="AZ755" s="853"/>
    </row>
    <row r="756" spans="20:52">
      <c r="T756" s="31" t="str">
        <f t="shared" si="323"/>
        <v>EPSS44</v>
      </c>
      <c r="U756" s="31" t="str">
        <f t="shared" si="324"/>
        <v>CCF023</v>
      </c>
      <c r="V756" s="844" t="str">
        <f t="shared" si="325"/>
        <v>CCF102</v>
      </c>
      <c r="AV756" s="31" t="str">
        <f t="shared" si="326"/>
        <v/>
      </c>
      <c r="AW756" s="852"/>
      <c r="AX756" s="852"/>
      <c r="AY756" s="852"/>
      <c r="AZ756" s="853"/>
    </row>
    <row r="757" spans="20:52">
      <c r="T757" s="31" t="str">
        <f t="shared" si="323"/>
        <v>EPSS44</v>
      </c>
      <c r="U757" s="31" t="str">
        <f t="shared" si="324"/>
        <v>CCF023</v>
      </c>
      <c r="V757" s="844" t="str">
        <f t="shared" si="325"/>
        <v>CCF102</v>
      </c>
      <c r="AV757" s="31" t="str">
        <f t="shared" si="326"/>
        <v/>
      </c>
      <c r="AW757" s="852"/>
      <c r="AX757" s="852"/>
      <c r="AY757" s="852"/>
      <c r="AZ757" s="853"/>
    </row>
    <row r="758" spans="20:52">
      <c r="T758" s="31" t="str">
        <f t="shared" si="323"/>
        <v>EPSS44</v>
      </c>
      <c r="U758" s="31" t="str">
        <f t="shared" si="324"/>
        <v>CCF023</v>
      </c>
      <c r="V758" s="844" t="str">
        <f t="shared" si="325"/>
        <v>CCF102</v>
      </c>
      <c r="AV758" s="31" t="str">
        <f t="shared" si="326"/>
        <v/>
      </c>
      <c r="AW758" s="852"/>
      <c r="AX758" s="852"/>
      <c r="AY758" s="852"/>
      <c r="AZ758" s="853"/>
    </row>
    <row r="759" spans="20:52">
      <c r="T759" s="31" t="str">
        <f t="shared" si="323"/>
        <v>EPSS44</v>
      </c>
      <c r="U759" s="31" t="str">
        <f t="shared" si="324"/>
        <v>CCF023</v>
      </c>
      <c r="V759" s="844" t="str">
        <f t="shared" si="325"/>
        <v>CCF102</v>
      </c>
      <c r="AV759" s="31" t="str">
        <f t="shared" si="326"/>
        <v/>
      </c>
      <c r="AW759" s="852"/>
      <c r="AX759" s="852"/>
      <c r="AY759" s="852"/>
      <c r="AZ759" s="853"/>
    </row>
    <row r="760" spans="20:52">
      <c r="T760" s="31" t="str">
        <f t="shared" si="323"/>
        <v>EPSS44</v>
      </c>
      <c r="U760" s="31" t="str">
        <f t="shared" si="324"/>
        <v>CCF023</v>
      </c>
      <c r="V760" s="844" t="str">
        <f t="shared" si="325"/>
        <v>CCF102</v>
      </c>
      <c r="AV760" s="31" t="str">
        <f t="shared" si="326"/>
        <v/>
      </c>
      <c r="AW760" s="852"/>
      <c r="AX760" s="852"/>
      <c r="AY760" s="852"/>
      <c r="AZ760" s="853"/>
    </row>
    <row r="761" spans="20:52">
      <c r="T761" s="31" t="str">
        <f t="shared" si="323"/>
        <v>EPSS44</v>
      </c>
      <c r="U761" s="31" t="str">
        <f t="shared" si="324"/>
        <v>CCF023</v>
      </c>
      <c r="V761" s="844" t="str">
        <f t="shared" si="325"/>
        <v>CCF102</v>
      </c>
      <c r="AV761" s="31" t="str">
        <f t="shared" si="326"/>
        <v/>
      </c>
      <c r="AW761" s="852"/>
      <c r="AX761" s="852"/>
      <c r="AY761" s="852"/>
      <c r="AZ761" s="853"/>
    </row>
    <row r="762" spans="20:52">
      <c r="T762" s="31" t="str">
        <f t="shared" si="323"/>
        <v>EPSS44</v>
      </c>
      <c r="U762" s="31" t="str">
        <f t="shared" si="324"/>
        <v>CCF023</v>
      </c>
      <c r="V762" s="844" t="str">
        <f t="shared" si="325"/>
        <v>CCF102</v>
      </c>
      <c r="AV762" s="31" t="str">
        <f t="shared" si="326"/>
        <v/>
      </c>
      <c r="AW762" s="852"/>
      <c r="AX762" s="852"/>
      <c r="AY762" s="852"/>
      <c r="AZ762" s="853"/>
    </row>
    <row r="763" spans="20:52">
      <c r="T763" s="31" t="str">
        <f t="shared" si="323"/>
        <v>EPSS44</v>
      </c>
      <c r="U763" s="31" t="str">
        <f t="shared" si="324"/>
        <v>CCF023</v>
      </c>
      <c r="V763" s="844" t="str">
        <f t="shared" si="325"/>
        <v>CCF102</v>
      </c>
      <c r="AV763" s="31" t="str">
        <f t="shared" si="326"/>
        <v/>
      </c>
      <c r="AW763" s="852"/>
      <c r="AX763" s="852"/>
      <c r="AY763" s="852"/>
      <c r="AZ763" s="853"/>
    </row>
    <row r="764" spans="20:52">
      <c r="T764" s="31" t="str">
        <f t="shared" si="323"/>
        <v>EPSS44</v>
      </c>
      <c r="U764" s="31" t="str">
        <f t="shared" si="324"/>
        <v>CCF023</v>
      </c>
      <c r="V764" s="844" t="str">
        <f t="shared" si="325"/>
        <v>CCF102</v>
      </c>
      <c r="AV764" s="31" t="str">
        <f t="shared" si="326"/>
        <v/>
      </c>
      <c r="AW764" s="852"/>
      <c r="AX764" s="852"/>
      <c r="AY764" s="852"/>
      <c r="AZ764" s="853"/>
    </row>
    <row r="765" spans="20:52">
      <c r="T765" s="31" t="str">
        <f t="shared" si="323"/>
        <v>EPSS44</v>
      </c>
      <c r="U765" s="31" t="str">
        <f t="shared" si="324"/>
        <v>CCF023</v>
      </c>
      <c r="V765" s="844" t="str">
        <f t="shared" si="325"/>
        <v>CCF102</v>
      </c>
      <c r="AV765" s="31" t="str">
        <f t="shared" si="326"/>
        <v/>
      </c>
      <c r="AW765" s="852"/>
      <c r="AX765" s="852"/>
      <c r="AY765" s="852"/>
      <c r="AZ765" s="853"/>
    </row>
    <row r="766" spans="20:52">
      <c r="T766" s="31" t="str">
        <f t="shared" si="323"/>
        <v>EPSS44</v>
      </c>
      <c r="U766" s="31" t="str">
        <f t="shared" si="324"/>
        <v>CCF023</v>
      </c>
      <c r="V766" s="844" t="str">
        <f t="shared" si="325"/>
        <v>CCF102</v>
      </c>
      <c r="AV766" s="31" t="str">
        <f t="shared" si="326"/>
        <v/>
      </c>
      <c r="AW766" s="852"/>
      <c r="AX766" s="852"/>
      <c r="AY766" s="852"/>
      <c r="AZ766" s="853"/>
    </row>
    <row r="767" spans="20:52">
      <c r="T767" s="31" t="str">
        <f t="shared" si="323"/>
        <v>EPSS44</v>
      </c>
      <c r="U767" s="31" t="str">
        <f t="shared" si="324"/>
        <v>CCF023</v>
      </c>
      <c r="V767" s="844" t="str">
        <f t="shared" si="325"/>
        <v>CCF102</v>
      </c>
      <c r="AV767" s="31" t="str">
        <f t="shared" si="326"/>
        <v/>
      </c>
      <c r="AW767" s="852"/>
      <c r="AX767" s="852"/>
      <c r="AY767" s="852"/>
      <c r="AZ767" s="853"/>
    </row>
    <row r="768" spans="20:52">
      <c r="T768" s="31" t="str">
        <f t="shared" si="323"/>
        <v>EPSS44</v>
      </c>
      <c r="U768" s="31" t="str">
        <f t="shared" si="324"/>
        <v>CCF023</v>
      </c>
      <c r="V768" s="844" t="str">
        <f t="shared" si="325"/>
        <v>CCF102</v>
      </c>
      <c r="AV768" s="31" t="str">
        <f t="shared" si="326"/>
        <v/>
      </c>
      <c r="AW768" s="852"/>
      <c r="AX768" s="852"/>
      <c r="AY768" s="852"/>
      <c r="AZ768" s="853"/>
    </row>
    <row r="769" spans="20:52">
      <c r="T769" s="31" t="str">
        <f t="shared" si="323"/>
        <v>EPSS44</v>
      </c>
      <c r="U769" s="31" t="str">
        <f t="shared" si="324"/>
        <v>CCF023</v>
      </c>
      <c r="V769" s="844" t="str">
        <f t="shared" si="325"/>
        <v>CCF102</v>
      </c>
      <c r="AV769" s="31" t="str">
        <f t="shared" si="326"/>
        <v/>
      </c>
      <c r="AW769" s="852"/>
      <c r="AX769" s="852"/>
      <c r="AY769" s="852"/>
      <c r="AZ769" s="853"/>
    </row>
    <row r="770" spans="20:52">
      <c r="T770" s="31" t="str">
        <f t="shared" si="323"/>
        <v>EPSS44</v>
      </c>
      <c r="U770" s="31" t="str">
        <f t="shared" si="324"/>
        <v>CCF023</v>
      </c>
      <c r="V770" s="844" t="str">
        <f t="shared" si="325"/>
        <v>CCF102</v>
      </c>
      <c r="AV770" s="31" t="str">
        <f t="shared" si="326"/>
        <v/>
      </c>
      <c r="AW770" s="854"/>
      <c r="AX770" s="854"/>
      <c r="AY770" s="854"/>
      <c r="AZ770" s="855"/>
    </row>
    <row r="771" spans="20:52">
      <c r="T771" s="31" t="str">
        <f t="shared" si="323"/>
        <v>EPSS44</v>
      </c>
      <c r="U771" s="31" t="str">
        <f t="shared" si="324"/>
        <v>CCF023</v>
      </c>
      <c r="V771" s="844" t="str">
        <f t="shared" si="325"/>
        <v>CCF102</v>
      </c>
      <c r="AV771" s="31" t="str">
        <f t="shared" si="326"/>
        <v/>
      </c>
      <c r="AW771" s="854"/>
      <c r="AX771" s="854"/>
      <c r="AY771" s="854"/>
      <c r="AZ771" s="855"/>
    </row>
    <row r="772" spans="20:52">
      <c r="T772" s="31" t="str">
        <f t="shared" si="323"/>
        <v>EPSS44</v>
      </c>
      <c r="U772" s="31" t="str">
        <f t="shared" si="324"/>
        <v>CCF023</v>
      </c>
      <c r="V772" s="844" t="str">
        <f t="shared" si="325"/>
        <v>CCF102</v>
      </c>
      <c r="AV772" s="31" t="str">
        <f t="shared" si="326"/>
        <v/>
      </c>
      <c r="AW772" s="854"/>
      <c r="AX772" s="854"/>
      <c r="AY772" s="854"/>
      <c r="AZ772" s="855"/>
    </row>
    <row r="773" spans="20:52">
      <c r="T773" s="31" t="str">
        <f t="shared" si="323"/>
        <v>EPSS44</v>
      </c>
      <c r="U773" s="31" t="str">
        <f t="shared" si="324"/>
        <v>CCF023</v>
      </c>
      <c r="V773" s="844" t="str">
        <f t="shared" si="325"/>
        <v>CCF102</v>
      </c>
      <c r="AV773" s="31" t="str">
        <f t="shared" si="326"/>
        <v/>
      </c>
      <c r="AW773" s="854"/>
      <c r="AX773" s="854"/>
      <c r="AY773" s="854"/>
      <c r="AZ773" s="855"/>
    </row>
    <row r="774" spans="20:52">
      <c r="T774" s="31" t="str">
        <f t="shared" si="323"/>
        <v>EPSS44</v>
      </c>
      <c r="U774" s="31" t="str">
        <f t="shared" si="324"/>
        <v>CCF023</v>
      </c>
      <c r="V774" s="844" t="str">
        <f t="shared" si="325"/>
        <v>CCF102</v>
      </c>
      <c r="AV774" s="31" t="str">
        <f t="shared" si="326"/>
        <v/>
      </c>
      <c r="AW774" s="854"/>
      <c r="AX774" s="854"/>
      <c r="AY774" s="854"/>
      <c r="AZ774" s="855"/>
    </row>
    <row r="775" spans="20:52">
      <c r="T775" s="31" t="str">
        <f t="shared" ref="T775:T838" si="327">CONCATENATE(Y775,$AR$3)</f>
        <v>EPSS44</v>
      </c>
      <c r="U775" s="31" t="str">
        <f t="shared" si="324"/>
        <v>CCF023</v>
      </c>
      <c r="V775" s="844" t="str">
        <f t="shared" si="325"/>
        <v>CCF102</v>
      </c>
      <c r="AV775" s="31" t="str">
        <f t="shared" si="326"/>
        <v/>
      </c>
      <c r="AW775" s="854"/>
      <c r="AX775" s="854"/>
      <c r="AY775" s="854"/>
      <c r="AZ775" s="855"/>
    </row>
    <row r="776" spans="20:52">
      <c r="T776" s="31" t="str">
        <f t="shared" si="327"/>
        <v>EPSS44</v>
      </c>
      <c r="U776" s="31" t="str">
        <f t="shared" ref="U776:U839" si="328">CONCATENATE(Y776,$AS$3)</f>
        <v>CCF023</v>
      </c>
      <c r="V776" s="844" t="str">
        <f t="shared" ref="V776:V839" si="329">CONCATENATE(Y776,$AT$3)</f>
        <v>CCF102</v>
      </c>
      <c r="AV776" s="31" t="str">
        <f t="shared" ref="AV776:AV839" si="330">CONCATENATE(AX776,AY776)</f>
        <v/>
      </c>
      <c r="AW776" s="854"/>
      <c r="AX776" s="854"/>
      <c r="AY776" s="854"/>
      <c r="AZ776" s="855"/>
    </row>
    <row r="777" spans="20:52">
      <c r="T777" s="31" t="str">
        <f t="shared" si="327"/>
        <v>EPSS44</v>
      </c>
      <c r="U777" s="31" t="str">
        <f t="shared" si="328"/>
        <v>CCF023</v>
      </c>
      <c r="V777" s="844" t="str">
        <f t="shared" si="329"/>
        <v>CCF102</v>
      </c>
      <c r="AV777" s="31" t="str">
        <f t="shared" si="330"/>
        <v/>
      </c>
      <c r="AW777" s="854"/>
      <c r="AX777" s="854"/>
      <c r="AY777" s="854"/>
      <c r="AZ777" s="855"/>
    </row>
    <row r="778" spans="20:52">
      <c r="T778" s="31" t="str">
        <f t="shared" si="327"/>
        <v>EPSS44</v>
      </c>
      <c r="U778" s="31" t="str">
        <f t="shared" si="328"/>
        <v>CCF023</v>
      </c>
      <c r="V778" s="844" t="str">
        <f t="shared" si="329"/>
        <v>CCF102</v>
      </c>
      <c r="AV778" s="31" t="str">
        <f t="shared" si="330"/>
        <v/>
      </c>
      <c r="AW778" s="854"/>
      <c r="AX778" s="854"/>
      <c r="AY778" s="854"/>
      <c r="AZ778" s="855"/>
    </row>
    <row r="779" spans="20:52">
      <c r="T779" s="31" t="str">
        <f t="shared" si="327"/>
        <v>EPSS44</v>
      </c>
      <c r="U779" s="31" t="str">
        <f t="shared" si="328"/>
        <v>CCF023</v>
      </c>
      <c r="V779" s="844" t="str">
        <f t="shared" si="329"/>
        <v>CCF102</v>
      </c>
      <c r="AV779" s="31" t="str">
        <f t="shared" si="330"/>
        <v/>
      </c>
      <c r="AW779" s="854"/>
      <c r="AX779" s="854"/>
      <c r="AY779" s="854"/>
      <c r="AZ779" s="855"/>
    </row>
    <row r="780" spans="20:52">
      <c r="T780" s="31" t="str">
        <f t="shared" si="327"/>
        <v>EPSS44</v>
      </c>
      <c r="U780" s="31" t="str">
        <f t="shared" si="328"/>
        <v>CCF023</v>
      </c>
      <c r="V780" s="844" t="str">
        <f t="shared" si="329"/>
        <v>CCF102</v>
      </c>
      <c r="AV780" s="31" t="str">
        <f t="shared" si="330"/>
        <v/>
      </c>
      <c r="AW780" s="856"/>
      <c r="AX780" s="856"/>
      <c r="AY780" s="856"/>
      <c r="AZ780" s="857"/>
    </row>
    <row r="781" spans="20:52">
      <c r="T781" s="31" t="str">
        <f t="shared" si="327"/>
        <v>EPSS44</v>
      </c>
      <c r="U781" s="31" t="str">
        <f t="shared" si="328"/>
        <v>CCF023</v>
      </c>
      <c r="V781" s="844" t="str">
        <f t="shared" si="329"/>
        <v>CCF102</v>
      </c>
      <c r="AV781" s="31" t="str">
        <f t="shared" si="330"/>
        <v/>
      </c>
      <c r="AW781" s="856"/>
      <c r="AX781" s="856"/>
      <c r="AY781" s="856"/>
      <c r="AZ781" s="857"/>
    </row>
    <row r="782" spans="20:52">
      <c r="T782" s="31" t="str">
        <f t="shared" si="327"/>
        <v>EPSS44</v>
      </c>
      <c r="U782" s="31" t="str">
        <f t="shared" si="328"/>
        <v>CCF023</v>
      </c>
      <c r="V782" s="844" t="str">
        <f t="shared" si="329"/>
        <v>CCF102</v>
      </c>
      <c r="AV782" s="31" t="str">
        <f t="shared" si="330"/>
        <v/>
      </c>
      <c r="AW782" s="856"/>
      <c r="AX782" s="856"/>
      <c r="AY782" s="856"/>
      <c r="AZ782" s="857"/>
    </row>
    <row r="783" spans="20:52">
      <c r="T783" s="31" t="str">
        <f t="shared" si="327"/>
        <v>EPSS44</v>
      </c>
      <c r="U783" s="31" t="str">
        <f t="shared" si="328"/>
        <v>CCF023</v>
      </c>
      <c r="V783" s="844" t="str">
        <f t="shared" si="329"/>
        <v>CCF102</v>
      </c>
      <c r="AV783" s="31" t="str">
        <f t="shared" si="330"/>
        <v/>
      </c>
      <c r="AW783" s="856"/>
      <c r="AX783" s="856"/>
      <c r="AY783" s="856"/>
      <c r="AZ783" s="857"/>
    </row>
    <row r="784" spans="20:52">
      <c r="T784" s="31" t="str">
        <f t="shared" si="327"/>
        <v>EPSS44</v>
      </c>
      <c r="U784" s="31" t="str">
        <f t="shared" si="328"/>
        <v>CCF023</v>
      </c>
      <c r="V784" s="844" t="str">
        <f t="shared" si="329"/>
        <v>CCF102</v>
      </c>
      <c r="AV784" s="31" t="str">
        <f t="shared" si="330"/>
        <v/>
      </c>
      <c r="AW784" s="856"/>
      <c r="AX784" s="856"/>
      <c r="AY784" s="856"/>
      <c r="AZ784" s="857"/>
    </row>
    <row r="785" spans="20:52">
      <c r="T785" s="31" t="str">
        <f t="shared" si="327"/>
        <v>EPSS44</v>
      </c>
      <c r="U785" s="31" t="str">
        <f t="shared" si="328"/>
        <v>CCF023</v>
      </c>
      <c r="V785" s="844" t="str">
        <f t="shared" si="329"/>
        <v>CCF102</v>
      </c>
      <c r="AV785" s="31" t="str">
        <f t="shared" si="330"/>
        <v/>
      </c>
      <c r="AW785" s="856"/>
      <c r="AX785" s="856"/>
      <c r="AY785" s="856"/>
      <c r="AZ785" s="857"/>
    </row>
    <row r="786" spans="20:52">
      <c r="T786" s="31" t="str">
        <f t="shared" si="327"/>
        <v>EPSS44</v>
      </c>
      <c r="U786" s="31" t="str">
        <f t="shared" si="328"/>
        <v>CCF023</v>
      </c>
      <c r="V786" s="844" t="str">
        <f t="shared" si="329"/>
        <v>CCF102</v>
      </c>
      <c r="AV786" s="31" t="str">
        <f t="shared" si="330"/>
        <v/>
      </c>
      <c r="AW786" s="856"/>
      <c r="AX786" s="856"/>
      <c r="AY786" s="856"/>
      <c r="AZ786" s="857"/>
    </row>
    <row r="787" spans="20:52">
      <c r="T787" s="31" t="str">
        <f t="shared" si="327"/>
        <v>EPSS44</v>
      </c>
      <c r="U787" s="31" t="str">
        <f t="shared" si="328"/>
        <v>CCF023</v>
      </c>
      <c r="V787" s="844" t="str">
        <f t="shared" si="329"/>
        <v>CCF102</v>
      </c>
      <c r="AV787" s="31" t="str">
        <f t="shared" si="330"/>
        <v/>
      </c>
      <c r="AW787" s="856"/>
      <c r="AX787" s="856"/>
      <c r="AY787" s="856"/>
      <c r="AZ787" s="857"/>
    </row>
    <row r="788" spans="20:52">
      <c r="T788" s="31" t="str">
        <f t="shared" si="327"/>
        <v>EPSS44</v>
      </c>
      <c r="U788" s="31" t="str">
        <f t="shared" si="328"/>
        <v>CCF023</v>
      </c>
      <c r="V788" s="844" t="str">
        <f t="shared" si="329"/>
        <v>CCF102</v>
      </c>
      <c r="AV788" s="31" t="str">
        <f t="shared" si="330"/>
        <v/>
      </c>
      <c r="AW788" s="856"/>
      <c r="AX788" s="856"/>
      <c r="AY788" s="856"/>
      <c r="AZ788" s="857"/>
    </row>
    <row r="789" spans="20:52">
      <c r="T789" s="31" t="str">
        <f t="shared" si="327"/>
        <v>EPSS44</v>
      </c>
      <c r="U789" s="31" t="str">
        <f t="shared" si="328"/>
        <v>CCF023</v>
      </c>
      <c r="V789" s="844" t="str">
        <f t="shared" si="329"/>
        <v>CCF102</v>
      </c>
      <c r="AV789" s="31" t="str">
        <f t="shared" si="330"/>
        <v/>
      </c>
      <c r="AW789" s="856"/>
      <c r="AX789" s="856"/>
      <c r="AY789" s="856"/>
      <c r="AZ789" s="857"/>
    </row>
    <row r="790" spans="20:52">
      <c r="T790" s="31" t="str">
        <f t="shared" si="327"/>
        <v>EPSS44</v>
      </c>
      <c r="U790" s="31" t="str">
        <f t="shared" si="328"/>
        <v>CCF023</v>
      </c>
      <c r="V790" s="844" t="str">
        <f t="shared" si="329"/>
        <v>CCF102</v>
      </c>
      <c r="AV790" s="31" t="str">
        <f t="shared" si="330"/>
        <v/>
      </c>
      <c r="AW790" s="856"/>
      <c r="AX790" s="856"/>
      <c r="AY790" s="856"/>
      <c r="AZ790" s="857"/>
    </row>
    <row r="791" spans="20:52">
      <c r="T791" s="31" t="str">
        <f t="shared" si="327"/>
        <v>EPSS44</v>
      </c>
      <c r="U791" s="31" t="str">
        <f t="shared" si="328"/>
        <v>CCF023</v>
      </c>
      <c r="V791" s="844" t="str">
        <f t="shared" si="329"/>
        <v>CCF102</v>
      </c>
      <c r="AV791" s="31" t="str">
        <f t="shared" si="330"/>
        <v/>
      </c>
      <c r="AW791" s="856"/>
      <c r="AX791" s="856"/>
      <c r="AY791" s="856"/>
      <c r="AZ791" s="857"/>
    </row>
    <row r="792" spans="20:52">
      <c r="T792" s="31" t="str">
        <f t="shared" si="327"/>
        <v>EPSS44</v>
      </c>
      <c r="U792" s="31" t="str">
        <f t="shared" si="328"/>
        <v>CCF023</v>
      </c>
      <c r="V792" s="844" t="str">
        <f t="shared" si="329"/>
        <v>CCF102</v>
      </c>
      <c r="AV792" s="31" t="str">
        <f t="shared" si="330"/>
        <v/>
      </c>
      <c r="AW792" s="856"/>
      <c r="AX792" s="856"/>
      <c r="AY792" s="856"/>
      <c r="AZ792" s="857"/>
    </row>
    <row r="793" spans="20:52">
      <c r="T793" s="31" t="str">
        <f t="shared" si="327"/>
        <v>EPSS44</v>
      </c>
      <c r="U793" s="31" t="str">
        <f t="shared" si="328"/>
        <v>CCF023</v>
      </c>
      <c r="V793" s="844" t="str">
        <f t="shared" si="329"/>
        <v>CCF102</v>
      </c>
      <c r="AV793" s="31" t="str">
        <f t="shared" si="330"/>
        <v/>
      </c>
      <c r="AW793" s="856"/>
      <c r="AX793" s="856"/>
      <c r="AY793" s="856"/>
      <c r="AZ793" s="857"/>
    </row>
    <row r="794" spans="20:52">
      <c r="T794" s="31" t="str">
        <f t="shared" si="327"/>
        <v>EPSS44</v>
      </c>
      <c r="U794" s="31" t="str">
        <f t="shared" si="328"/>
        <v>CCF023</v>
      </c>
      <c r="V794" s="844" t="str">
        <f t="shared" si="329"/>
        <v>CCF102</v>
      </c>
      <c r="AV794" s="31" t="str">
        <f t="shared" si="330"/>
        <v/>
      </c>
      <c r="AW794" s="856"/>
      <c r="AX794" s="856"/>
      <c r="AY794" s="856"/>
      <c r="AZ794" s="857"/>
    </row>
    <row r="795" spans="20:52">
      <c r="T795" s="31" t="str">
        <f t="shared" si="327"/>
        <v>EPSS44</v>
      </c>
      <c r="U795" s="31" t="str">
        <f t="shared" si="328"/>
        <v>CCF023</v>
      </c>
      <c r="V795" s="844" t="str">
        <f t="shared" si="329"/>
        <v>CCF102</v>
      </c>
      <c r="AV795" s="31" t="str">
        <f t="shared" si="330"/>
        <v/>
      </c>
      <c r="AW795" s="856"/>
      <c r="AX795" s="856"/>
      <c r="AY795" s="856"/>
      <c r="AZ795" s="857"/>
    </row>
    <row r="796" spans="20:52">
      <c r="T796" s="31" t="str">
        <f t="shared" si="327"/>
        <v>EPSS44</v>
      </c>
      <c r="U796" s="31" t="str">
        <f t="shared" si="328"/>
        <v>CCF023</v>
      </c>
      <c r="V796" s="844" t="str">
        <f t="shared" si="329"/>
        <v>CCF102</v>
      </c>
      <c r="AV796" s="31" t="str">
        <f t="shared" si="330"/>
        <v/>
      </c>
      <c r="AW796" s="856"/>
      <c r="AX796" s="856"/>
      <c r="AY796" s="856"/>
      <c r="AZ796" s="857"/>
    </row>
    <row r="797" spans="20:52">
      <c r="T797" s="31" t="str">
        <f t="shared" si="327"/>
        <v>EPSS44</v>
      </c>
      <c r="U797" s="31" t="str">
        <f t="shared" si="328"/>
        <v>CCF023</v>
      </c>
      <c r="V797" s="844" t="str">
        <f t="shared" si="329"/>
        <v>CCF102</v>
      </c>
      <c r="AV797" s="31" t="str">
        <f t="shared" si="330"/>
        <v/>
      </c>
      <c r="AW797" s="856"/>
      <c r="AX797" s="856"/>
      <c r="AY797" s="856"/>
      <c r="AZ797" s="857"/>
    </row>
    <row r="798" spans="20:52">
      <c r="T798" s="31" t="str">
        <f t="shared" si="327"/>
        <v>EPSS44</v>
      </c>
      <c r="U798" s="31" t="str">
        <f t="shared" si="328"/>
        <v>CCF023</v>
      </c>
      <c r="V798" s="844" t="str">
        <f t="shared" si="329"/>
        <v>CCF102</v>
      </c>
      <c r="AV798" s="31" t="str">
        <f t="shared" si="330"/>
        <v/>
      </c>
      <c r="AW798" s="856"/>
      <c r="AX798" s="856"/>
      <c r="AY798" s="856"/>
      <c r="AZ798" s="857"/>
    </row>
    <row r="799" spans="20:52">
      <c r="T799" s="31" t="str">
        <f t="shared" si="327"/>
        <v>EPSS44</v>
      </c>
      <c r="U799" s="31" t="str">
        <f t="shared" si="328"/>
        <v>CCF023</v>
      </c>
      <c r="V799" s="844" t="str">
        <f t="shared" si="329"/>
        <v>CCF102</v>
      </c>
      <c r="AV799" s="31" t="str">
        <f t="shared" si="330"/>
        <v/>
      </c>
      <c r="AW799" s="856"/>
      <c r="AX799" s="856"/>
      <c r="AY799" s="856"/>
      <c r="AZ799" s="857"/>
    </row>
    <row r="800" spans="20:52">
      <c r="T800" s="31" t="str">
        <f t="shared" si="327"/>
        <v>EPSS44</v>
      </c>
      <c r="U800" s="31" t="str">
        <f t="shared" si="328"/>
        <v>CCF023</v>
      </c>
      <c r="V800" s="844" t="str">
        <f t="shared" si="329"/>
        <v>CCF102</v>
      </c>
      <c r="AV800" s="31" t="str">
        <f t="shared" si="330"/>
        <v/>
      </c>
      <c r="AW800" s="856"/>
      <c r="AX800" s="856"/>
      <c r="AY800" s="856"/>
      <c r="AZ800" s="857"/>
    </row>
    <row r="801" spans="20:52">
      <c r="T801" s="31" t="str">
        <f t="shared" si="327"/>
        <v>EPSS44</v>
      </c>
      <c r="U801" s="31" t="str">
        <f t="shared" si="328"/>
        <v>CCF023</v>
      </c>
      <c r="V801" s="844" t="str">
        <f t="shared" si="329"/>
        <v>CCF102</v>
      </c>
      <c r="AV801" s="31" t="str">
        <f t="shared" si="330"/>
        <v/>
      </c>
      <c r="AW801" s="856"/>
      <c r="AX801" s="856"/>
      <c r="AY801" s="856"/>
      <c r="AZ801" s="857"/>
    </row>
    <row r="802" spans="20:52">
      <c r="T802" s="31" t="str">
        <f t="shared" si="327"/>
        <v>EPSS44</v>
      </c>
      <c r="U802" s="31" t="str">
        <f t="shared" si="328"/>
        <v>CCF023</v>
      </c>
      <c r="V802" s="844" t="str">
        <f t="shared" si="329"/>
        <v>CCF102</v>
      </c>
      <c r="AV802" s="31" t="str">
        <f t="shared" si="330"/>
        <v/>
      </c>
      <c r="AW802" s="856"/>
      <c r="AX802" s="856"/>
      <c r="AY802" s="856"/>
      <c r="AZ802" s="857"/>
    </row>
    <row r="803" spans="20:52">
      <c r="T803" s="31" t="str">
        <f t="shared" si="327"/>
        <v>EPSS44</v>
      </c>
      <c r="U803" s="31" t="str">
        <f t="shared" si="328"/>
        <v>CCF023</v>
      </c>
      <c r="V803" s="844" t="str">
        <f t="shared" si="329"/>
        <v>CCF102</v>
      </c>
      <c r="AV803" s="31" t="str">
        <f t="shared" si="330"/>
        <v/>
      </c>
      <c r="AW803" s="856"/>
      <c r="AX803" s="856"/>
      <c r="AY803" s="856"/>
      <c r="AZ803" s="857"/>
    </row>
    <row r="804" spans="20:52">
      <c r="T804" s="31" t="str">
        <f t="shared" si="327"/>
        <v>EPSS44</v>
      </c>
      <c r="U804" s="31" t="str">
        <f t="shared" si="328"/>
        <v>CCF023</v>
      </c>
      <c r="V804" s="844" t="str">
        <f t="shared" si="329"/>
        <v>CCF102</v>
      </c>
      <c r="AV804" s="31" t="str">
        <f t="shared" si="330"/>
        <v/>
      </c>
      <c r="AW804" s="856"/>
      <c r="AX804" s="856"/>
      <c r="AY804" s="856"/>
      <c r="AZ804" s="857"/>
    </row>
    <row r="805" spans="20:52">
      <c r="T805" s="31" t="str">
        <f t="shared" si="327"/>
        <v>EPSS44</v>
      </c>
      <c r="U805" s="31" t="str">
        <f t="shared" si="328"/>
        <v>CCF023</v>
      </c>
      <c r="V805" s="844" t="str">
        <f t="shared" si="329"/>
        <v>CCF102</v>
      </c>
      <c r="AV805" s="31" t="str">
        <f t="shared" si="330"/>
        <v/>
      </c>
      <c r="AW805" s="856"/>
      <c r="AX805" s="856"/>
      <c r="AY805" s="856"/>
      <c r="AZ805" s="857"/>
    </row>
    <row r="806" spans="20:52">
      <c r="T806" s="31" t="str">
        <f t="shared" si="327"/>
        <v>EPSS44</v>
      </c>
      <c r="U806" s="31" t="str">
        <f t="shared" si="328"/>
        <v>CCF023</v>
      </c>
      <c r="V806" s="844" t="str">
        <f t="shared" si="329"/>
        <v>CCF102</v>
      </c>
      <c r="AV806" s="31" t="str">
        <f t="shared" si="330"/>
        <v/>
      </c>
      <c r="AW806" s="856"/>
      <c r="AX806" s="856"/>
      <c r="AY806" s="856"/>
      <c r="AZ806" s="857"/>
    </row>
    <row r="807" spans="20:52">
      <c r="T807" s="31" t="str">
        <f t="shared" si="327"/>
        <v>EPSS44</v>
      </c>
      <c r="U807" s="31" t="str">
        <f t="shared" si="328"/>
        <v>CCF023</v>
      </c>
      <c r="V807" s="844" t="str">
        <f t="shared" si="329"/>
        <v>CCF102</v>
      </c>
      <c r="AV807" s="31" t="str">
        <f t="shared" si="330"/>
        <v/>
      </c>
      <c r="AW807" s="856"/>
      <c r="AX807" s="856"/>
      <c r="AY807" s="856"/>
      <c r="AZ807" s="857"/>
    </row>
    <row r="808" spans="20:52">
      <c r="T808" s="31" t="str">
        <f t="shared" si="327"/>
        <v>EPSS44</v>
      </c>
      <c r="U808" s="31" t="str">
        <f t="shared" si="328"/>
        <v>CCF023</v>
      </c>
      <c r="V808" s="844" t="str">
        <f t="shared" si="329"/>
        <v>CCF102</v>
      </c>
      <c r="AV808" s="31" t="str">
        <f t="shared" si="330"/>
        <v/>
      </c>
      <c r="AW808" s="856"/>
      <c r="AX808" s="856"/>
      <c r="AY808" s="856"/>
      <c r="AZ808" s="857"/>
    </row>
    <row r="809" spans="20:52">
      <c r="T809" s="31" t="str">
        <f t="shared" si="327"/>
        <v>EPSS44</v>
      </c>
      <c r="U809" s="31" t="str">
        <f t="shared" si="328"/>
        <v>CCF023</v>
      </c>
      <c r="V809" s="844" t="str">
        <f t="shared" si="329"/>
        <v>CCF102</v>
      </c>
      <c r="AV809" s="31" t="str">
        <f t="shared" si="330"/>
        <v/>
      </c>
      <c r="AW809" s="856"/>
      <c r="AX809" s="856"/>
      <c r="AY809" s="856"/>
      <c r="AZ809" s="857"/>
    </row>
    <row r="810" spans="20:52">
      <c r="T810" s="31" t="str">
        <f t="shared" si="327"/>
        <v>EPSS44</v>
      </c>
      <c r="U810" s="31" t="str">
        <f t="shared" si="328"/>
        <v>CCF023</v>
      </c>
      <c r="V810" s="844" t="str">
        <f t="shared" si="329"/>
        <v>CCF102</v>
      </c>
      <c r="AV810" s="31" t="str">
        <f t="shared" si="330"/>
        <v/>
      </c>
      <c r="AW810" s="856"/>
      <c r="AX810" s="856"/>
      <c r="AY810" s="856"/>
      <c r="AZ810" s="857"/>
    </row>
    <row r="811" spans="20:52">
      <c r="T811" s="31" t="str">
        <f t="shared" si="327"/>
        <v>EPSS44</v>
      </c>
      <c r="U811" s="31" t="str">
        <f t="shared" si="328"/>
        <v>CCF023</v>
      </c>
      <c r="V811" s="844" t="str">
        <f t="shared" si="329"/>
        <v>CCF102</v>
      </c>
      <c r="AV811" s="31" t="str">
        <f t="shared" si="330"/>
        <v/>
      </c>
      <c r="AW811" s="856"/>
      <c r="AX811" s="856"/>
      <c r="AY811" s="856"/>
      <c r="AZ811" s="857"/>
    </row>
    <row r="812" spans="20:52">
      <c r="T812" s="31" t="str">
        <f t="shared" si="327"/>
        <v>EPSS44</v>
      </c>
      <c r="U812" s="31" t="str">
        <f t="shared" si="328"/>
        <v>CCF023</v>
      </c>
      <c r="V812" s="844" t="str">
        <f t="shared" si="329"/>
        <v>CCF102</v>
      </c>
      <c r="AV812" s="31" t="str">
        <f t="shared" si="330"/>
        <v/>
      </c>
      <c r="AW812" s="856"/>
      <c r="AX812" s="856"/>
      <c r="AY812" s="856"/>
      <c r="AZ812" s="857"/>
    </row>
    <row r="813" spans="20:52">
      <c r="T813" s="31" t="str">
        <f t="shared" si="327"/>
        <v>EPSS44</v>
      </c>
      <c r="U813" s="31" t="str">
        <f t="shared" si="328"/>
        <v>CCF023</v>
      </c>
      <c r="V813" s="844" t="str">
        <f t="shared" si="329"/>
        <v>CCF102</v>
      </c>
      <c r="AV813" s="31" t="str">
        <f t="shared" si="330"/>
        <v/>
      </c>
      <c r="AW813" s="856"/>
      <c r="AX813" s="856"/>
      <c r="AY813" s="856"/>
      <c r="AZ813" s="857"/>
    </row>
    <row r="814" spans="20:52">
      <c r="T814" s="31" t="str">
        <f t="shared" si="327"/>
        <v>EPSS44</v>
      </c>
      <c r="U814" s="31" t="str">
        <f t="shared" si="328"/>
        <v>CCF023</v>
      </c>
      <c r="V814" s="844" t="str">
        <f t="shared" si="329"/>
        <v>CCF102</v>
      </c>
      <c r="AV814" s="31" t="str">
        <f t="shared" si="330"/>
        <v/>
      </c>
      <c r="AW814" s="856"/>
      <c r="AX814" s="856"/>
      <c r="AY814" s="856"/>
      <c r="AZ814" s="857"/>
    </row>
    <row r="815" spans="20:52">
      <c r="T815" s="31" t="str">
        <f t="shared" si="327"/>
        <v>EPSS44</v>
      </c>
      <c r="U815" s="31" t="str">
        <f t="shared" si="328"/>
        <v>CCF023</v>
      </c>
      <c r="V815" s="844" t="str">
        <f t="shared" si="329"/>
        <v>CCF102</v>
      </c>
      <c r="AV815" s="31" t="str">
        <f t="shared" si="330"/>
        <v/>
      </c>
      <c r="AW815" s="856"/>
      <c r="AX815" s="856"/>
      <c r="AY815" s="856"/>
      <c r="AZ815" s="857"/>
    </row>
    <row r="816" spans="20:52">
      <c r="T816" s="31" t="str">
        <f t="shared" si="327"/>
        <v>EPSS44</v>
      </c>
      <c r="U816" s="31" t="str">
        <f t="shared" si="328"/>
        <v>CCF023</v>
      </c>
      <c r="V816" s="844" t="str">
        <f t="shared" si="329"/>
        <v>CCF102</v>
      </c>
      <c r="AV816" s="31" t="str">
        <f t="shared" si="330"/>
        <v/>
      </c>
      <c r="AW816" s="856"/>
      <c r="AX816" s="856"/>
      <c r="AY816" s="856"/>
      <c r="AZ816" s="857"/>
    </row>
    <row r="817" spans="20:52">
      <c r="T817" s="31" t="str">
        <f t="shared" si="327"/>
        <v>EPSS44</v>
      </c>
      <c r="U817" s="31" t="str">
        <f t="shared" si="328"/>
        <v>CCF023</v>
      </c>
      <c r="V817" s="844" t="str">
        <f t="shared" si="329"/>
        <v>CCF102</v>
      </c>
      <c r="AV817" s="31" t="str">
        <f t="shared" si="330"/>
        <v/>
      </c>
      <c r="AW817" s="856"/>
      <c r="AX817" s="856"/>
      <c r="AY817" s="856"/>
      <c r="AZ817" s="857"/>
    </row>
    <row r="818" spans="20:52">
      <c r="T818" s="31" t="str">
        <f t="shared" si="327"/>
        <v>EPSS44</v>
      </c>
      <c r="U818" s="31" t="str">
        <f t="shared" si="328"/>
        <v>CCF023</v>
      </c>
      <c r="V818" s="844" t="str">
        <f t="shared" si="329"/>
        <v>CCF102</v>
      </c>
      <c r="AV818" s="31" t="str">
        <f t="shared" si="330"/>
        <v/>
      </c>
      <c r="AW818" s="856"/>
      <c r="AX818" s="856"/>
      <c r="AY818" s="856"/>
      <c r="AZ818" s="857"/>
    </row>
    <row r="819" spans="20:52">
      <c r="T819" s="31" t="str">
        <f t="shared" si="327"/>
        <v>EPSS44</v>
      </c>
      <c r="U819" s="31" t="str">
        <f t="shared" si="328"/>
        <v>CCF023</v>
      </c>
      <c r="V819" s="844" t="str">
        <f t="shared" si="329"/>
        <v>CCF102</v>
      </c>
      <c r="AV819" s="31" t="str">
        <f t="shared" si="330"/>
        <v/>
      </c>
      <c r="AW819" s="856"/>
      <c r="AX819" s="856"/>
      <c r="AY819" s="856"/>
      <c r="AZ819" s="857"/>
    </row>
    <row r="820" spans="20:52">
      <c r="T820" s="31" t="str">
        <f t="shared" si="327"/>
        <v>EPSS44</v>
      </c>
      <c r="U820" s="31" t="str">
        <f t="shared" si="328"/>
        <v>CCF023</v>
      </c>
      <c r="V820" s="844" t="str">
        <f t="shared" si="329"/>
        <v>CCF102</v>
      </c>
      <c r="AV820" s="31" t="str">
        <f t="shared" si="330"/>
        <v/>
      </c>
      <c r="AW820" s="856"/>
      <c r="AX820" s="856"/>
      <c r="AY820" s="856"/>
      <c r="AZ820" s="857"/>
    </row>
    <row r="821" spans="20:52">
      <c r="T821" s="31" t="str">
        <f t="shared" si="327"/>
        <v>EPSS44</v>
      </c>
      <c r="U821" s="31" t="str">
        <f t="shared" si="328"/>
        <v>CCF023</v>
      </c>
      <c r="V821" s="844" t="str">
        <f t="shared" si="329"/>
        <v>CCF102</v>
      </c>
      <c r="AV821" s="31" t="str">
        <f t="shared" si="330"/>
        <v/>
      </c>
      <c r="AW821" s="856"/>
      <c r="AX821" s="856"/>
      <c r="AY821" s="856"/>
      <c r="AZ821" s="857"/>
    </row>
    <row r="822" spans="20:52">
      <c r="T822" s="31" t="str">
        <f t="shared" si="327"/>
        <v>EPSS44</v>
      </c>
      <c r="U822" s="31" t="str">
        <f t="shared" si="328"/>
        <v>CCF023</v>
      </c>
      <c r="V822" s="844" t="str">
        <f t="shared" si="329"/>
        <v>CCF102</v>
      </c>
      <c r="AV822" s="31" t="str">
        <f t="shared" si="330"/>
        <v/>
      </c>
      <c r="AW822" s="856"/>
      <c r="AX822" s="856"/>
      <c r="AY822" s="856"/>
      <c r="AZ822" s="857"/>
    </row>
    <row r="823" spans="20:52">
      <c r="T823" s="31" t="str">
        <f t="shared" si="327"/>
        <v>EPSS44</v>
      </c>
      <c r="U823" s="31" t="str">
        <f t="shared" si="328"/>
        <v>CCF023</v>
      </c>
      <c r="V823" s="844" t="str">
        <f t="shared" si="329"/>
        <v>CCF102</v>
      </c>
      <c r="AV823" s="31" t="str">
        <f t="shared" si="330"/>
        <v/>
      </c>
      <c r="AW823" s="856"/>
      <c r="AX823" s="856"/>
      <c r="AY823" s="856"/>
      <c r="AZ823" s="857"/>
    </row>
    <row r="824" spans="20:52">
      <c r="T824" s="31" t="str">
        <f t="shared" si="327"/>
        <v>EPSS44</v>
      </c>
      <c r="U824" s="31" t="str">
        <f t="shared" si="328"/>
        <v>CCF023</v>
      </c>
      <c r="V824" s="844" t="str">
        <f t="shared" si="329"/>
        <v>CCF102</v>
      </c>
      <c r="AV824" s="31" t="str">
        <f t="shared" si="330"/>
        <v/>
      </c>
      <c r="AW824" s="856"/>
      <c r="AX824" s="856"/>
      <c r="AY824" s="856"/>
      <c r="AZ824" s="857"/>
    </row>
    <row r="825" spans="20:52">
      <c r="T825" s="31" t="str">
        <f t="shared" si="327"/>
        <v>EPSS44</v>
      </c>
      <c r="U825" s="31" t="str">
        <f t="shared" si="328"/>
        <v>CCF023</v>
      </c>
      <c r="V825" s="844" t="str">
        <f t="shared" si="329"/>
        <v>CCF102</v>
      </c>
      <c r="AV825" s="31" t="str">
        <f t="shared" si="330"/>
        <v/>
      </c>
      <c r="AW825" s="856"/>
      <c r="AX825" s="856"/>
      <c r="AY825" s="856"/>
      <c r="AZ825" s="857"/>
    </row>
    <row r="826" spans="20:52">
      <c r="T826" s="31" t="str">
        <f t="shared" si="327"/>
        <v>EPSS44</v>
      </c>
      <c r="U826" s="31" t="str">
        <f t="shared" si="328"/>
        <v>CCF023</v>
      </c>
      <c r="V826" s="844" t="str">
        <f t="shared" si="329"/>
        <v>CCF102</v>
      </c>
      <c r="AV826" s="31" t="str">
        <f t="shared" si="330"/>
        <v/>
      </c>
      <c r="AW826" s="856"/>
      <c r="AX826" s="856"/>
      <c r="AY826" s="856"/>
      <c r="AZ826" s="857"/>
    </row>
    <row r="827" spans="20:52">
      <c r="T827" s="31" t="str">
        <f t="shared" si="327"/>
        <v>EPSS44</v>
      </c>
      <c r="U827" s="31" t="str">
        <f t="shared" si="328"/>
        <v>CCF023</v>
      </c>
      <c r="V827" s="844" t="str">
        <f t="shared" si="329"/>
        <v>CCF102</v>
      </c>
      <c r="AV827" s="31" t="str">
        <f t="shared" si="330"/>
        <v/>
      </c>
      <c r="AW827" s="856"/>
      <c r="AX827" s="856"/>
      <c r="AY827" s="856"/>
      <c r="AZ827" s="857"/>
    </row>
    <row r="828" spans="20:52">
      <c r="T828" s="31" t="str">
        <f t="shared" si="327"/>
        <v>EPSS44</v>
      </c>
      <c r="U828" s="31" t="str">
        <f t="shared" si="328"/>
        <v>CCF023</v>
      </c>
      <c r="V828" s="844" t="str">
        <f t="shared" si="329"/>
        <v>CCF102</v>
      </c>
      <c r="AV828" s="31" t="str">
        <f t="shared" si="330"/>
        <v/>
      </c>
      <c r="AW828" s="856"/>
      <c r="AX828" s="856"/>
      <c r="AY828" s="856"/>
      <c r="AZ828" s="857"/>
    </row>
    <row r="829" spans="20:52">
      <c r="T829" s="31" t="str">
        <f t="shared" si="327"/>
        <v>EPSS44</v>
      </c>
      <c r="U829" s="31" t="str">
        <f t="shared" si="328"/>
        <v>CCF023</v>
      </c>
      <c r="V829" s="844" t="str">
        <f t="shared" si="329"/>
        <v>CCF102</v>
      </c>
      <c r="AV829" s="31" t="str">
        <f t="shared" si="330"/>
        <v/>
      </c>
      <c r="AW829" s="856"/>
      <c r="AX829" s="856"/>
      <c r="AY829" s="856"/>
      <c r="AZ829" s="857"/>
    </row>
    <row r="830" spans="20:52">
      <c r="T830" s="31" t="str">
        <f t="shared" si="327"/>
        <v>EPSS44</v>
      </c>
      <c r="U830" s="31" t="str">
        <f t="shared" si="328"/>
        <v>CCF023</v>
      </c>
      <c r="V830" s="844" t="str">
        <f t="shared" si="329"/>
        <v>CCF102</v>
      </c>
      <c r="AV830" s="31" t="str">
        <f t="shared" si="330"/>
        <v/>
      </c>
      <c r="AW830" s="856"/>
      <c r="AX830" s="856"/>
      <c r="AY830" s="856"/>
      <c r="AZ830" s="857"/>
    </row>
    <row r="831" spans="20:52">
      <c r="T831" s="31" t="str">
        <f t="shared" si="327"/>
        <v>EPSS44</v>
      </c>
      <c r="U831" s="31" t="str">
        <f t="shared" si="328"/>
        <v>CCF023</v>
      </c>
      <c r="V831" s="844" t="str">
        <f t="shared" si="329"/>
        <v>CCF102</v>
      </c>
      <c r="AV831" s="31" t="str">
        <f t="shared" si="330"/>
        <v/>
      </c>
      <c r="AW831" s="856"/>
      <c r="AX831" s="856"/>
      <c r="AY831" s="856"/>
      <c r="AZ831" s="857"/>
    </row>
    <row r="832" spans="20:52">
      <c r="T832" s="31" t="str">
        <f t="shared" si="327"/>
        <v>EPSS44</v>
      </c>
      <c r="U832" s="31" t="str">
        <f t="shared" si="328"/>
        <v>CCF023</v>
      </c>
      <c r="V832" s="844" t="str">
        <f t="shared" si="329"/>
        <v>CCF102</v>
      </c>
      <c r="AV832" s="31" t="str">
        <f t="shared" si="330"/>
        <v/>
      </c>
      <c r="AW832" s="856"/>
      <c r="AX832" s="856"/>
      <c r="AY832" s="856"/>
      <c r="AZ832" s="857"/>
    </row>
    <row r="833" spans="20:52">
      <c r="T833" s="31" t="str">
        <f t="shared" si="327"/>
        <v>EPSS44</v>
      </c>
      <c r="U833" s="31" t="str">
        <f t="shared" si="328"/>
        <v>CCF023</v>
      </c>
      <c r="V833" s="844" t="str">
        <f t="shared" si="329"/>
        <v>CCF102</v>
      </c>
      <c r="AV833" s="31" t="str">
        <f t="shared" si="330"/>
        <v/>
      </c>
      <c r="AW833" s="856"/>
      <c r="AX833" s="856"/>
      <c r="AY833" s="856"/>
      <c r="AZ833" s="857"/>
    </row>
    <row r="834" spans="20:52">
      <c r="T834" s="31" t="str">
        <f t="shared" si="327"/>
        <v>EPSS44</v>
      </c>
      <c r="U834" s="31" t="str">
        <f t="shared" si="328"/>
        <v>CCF023</v>
      </c>
      <c r="V834" s="844" t="str">
        <f t="shared" si="329"/>
        <v>CCF102</v>
      </c>
      <c r="AV834" s="31" t="str">
        <f t="shared" si="330"/>
        <v/>
      </c>
      <c r="AW834" s="856"/>
      <c r="AX834" s="856"/>
      <c r="AY834" s="856"/>
      <c r="AZ834" s="857"/>
    </row>
    <row r="835" spans="20:52">
      <c r="T835" s="31" t="str">
        <f t="shared" si="327"/>
        <v>EPSS44</v>
      </c>
      <c r="U835" s="31" t="str">
        <f t="shared" si="328"/>
        <v>CCF023</v>
      </c>
      <c r="V835" s="844" t="str">
        <f t="shared" si="329"/>
        <v>CCF102</v>
      </c>
      <c r="AV835" s="31" t="str">
        <f t="shared" si="330"/>
        <v/>
      </c>
      <c r="AW835" s="856"/>
      <c r="AX835" s="856"/>
      <c r="AY835" s="856"/>
      <c r="AZ835" s="857"/>
    </row>
    <row r="836" spans="20:52">
      <c r="T836" s="31" t="str">
        <f t="shared" si="327"/>
        <v>EPSS44</v>
      </c>
      <c r="U836" s="31" t="str">
        <f t="shared" si="328"/>
        <v>CCF023</v>
      </c>
      <c r="V836" s="844" t="str">
        <f t="shared" si="329"/>
        <v>CCF102</v>
      </c>
      <c r="AV836" s="31" t="str">
        <f t="shared" si="330"/>
        <v/>
      </c>
      <c r="AW836" s="856"/>
      <c r="AX836" s="856"/>
      <c r="AY836" s="856"/>
      <c r="AZ836" s="857"/>
    </row>
    <row r="837" spans="20:52">
      <c r="T837" s="31" t="str">
        <f t="shared" si="327"/>
        <v>EPSS44</v>
      </c>
      <c r="U837" s="31" t="str">
        <f t="shared" si="328"/>
        <v>CCF023</v>
      </c>
      <c r="V837" s="844" t="str">
        <f t="shared" si="329"/>
        <v>CCF102</v>
      </c>
      <c r="AV837" s="31" t="str">
        <f t="shared" si="330"/>
        <v/>
      </c>
      <c r="AW837" s="856"/>
      <c r="AX837" s="856"/>
      <c r="AY837" s="856"/>
      <c r="AZ837" s="857"/>
    </row>
    <row r="838" spans="20:52">
      <c r="T838" s="31" t="str">
        <f t="shared" si="327"/>
        <v>EPSS44</v>
      </c>
      <c r="U838" s="31" t="str">
        <f t="shared" si="328"/>
        <v>CCF023</v>
      </c>
      <c r="V838" s="844" t="str">
        <f t="shared" si="329"/>
        <v>CCF102</v>
      </c>
      <c r="AV838" s="31" t="str">
        <f t="shared" si="330"/>
        <v/>
      </c>
      <c r="AW838" s="856"/>
      <c r="AX838" s="856"/>
      <c r="AY838" s="856"/>
      <c r="AZ838" s="857"/>
    </row>
    <row r="839" spans="20:52">
      <c r="T839" s="31" t="str">
        <f t="shared" ref="T839:T851" si="331">CONCATENATE(Y839,$AR$3)</f>
        <v>EPSS44</v>
      </c>
      <c r="U839" s="31" t="str">
        <f t="shared" si="328"/>
        <v>CCF023</v>
      </c>
      <c r="V839" s="844" t="str">
        <f t="shared" si="329"/>
        <v>CCF102</v>
      </c>
      <c r="AV839" s="31" t="str">
        <f t="shared" si="330"/>
        <v/>
      </c>
      <c r="AW839" s="856"/>
      <c r="AX839" s="856"/>
      <c r="AY839" s="856"/>
      <c r="AZ839" s="857"/>
    </row>
    <row r="840" spans="20:52">
      <c r="T840" s="31" t="str">
        <f t="shared" si="331"/>
        <v>EPSS44</v>
      </c>
      <c r="U840" s="31" t="str">
        <f t="shared" ref="U840:U851" si="332">CONCATENATE(Y840,$AS$3)</f>
        <v>CCF023</v>
      </c>
      <c r="V840" s="844" t="str">
        <f t="shared" ref="V840:V851" si="333">CONCATENATE(Y840,$AT$3)</f>
        <v>CCF102</v>
      </c>
      <c r="AV840" s="31" t="str">
        <f t="shared" ref="AV840:AV851" si="334">CONCATENATE(AX840,AY840)</f>
        <v/>
      </c>
      <c r="AW840" s="856"/>
      <c r="AX840" s="856"/>
      <c r="AY840" s="856"/>
      <c r="AZ840" s="857"/>
    </row>
    <row r="841" spans="20:52">
      <c r="T841" s="31" t="str">
        <f t="shared" si="331"/>
        <v>EPSS44</v>
      </c>
      <c r="U841" s="31" t="str">
        <f t="shared" si="332"/>
        <v>CCF023</v>
      </c>
      <c r="V841" s="844" t="str">
        <f t="shared" si="333"/>
        <v>CCF102</v>
      </c>
      <c r="AV841" s="31" t="str">
        <f t="shared" si="334"/>
        <v/>
      </c>
      <c r="AW841" s="856"/>
      <c r="AX841" s="856"/>
      <c r="AY841" s="856"/>
      <c r="AZ841" s="857"/>
    </row>
    <row r="842" spans="20:52">
      <c r="T842" s="31" t="str">
        <f t="shared" si="331"/>
        <v>EPSS44</v>
      </c>
      <c r="U842" s="31" t="str">
        <f t="shared" si="332"/>
        <v>CCF023</v>
      </c>
      <c r="V842" s="844" t="str">
        <f t="shared" si="333"/>
        <v>CCF102</v>
      </c>
      <c r="AV842" s="31" t="str">
        <f t="shared" si="334"/>
        <v/>
      </c>
      <c r="AW842" s="856"/>
      <c r="AX842" s="856"/>
      <c r="AY842" s="856"/>
      <c r="AZ842" s="857"/>
    </row>
    <row r="843" spans="20:52">
      <c r="T843" s="31" t="str">
        <f t="shared" si="331"/>
        <v>EPSS44</v>
      </c>
      <c r="U843" s="31" t="str">
        <f t="shared" si="332"/>
        <v>CCF023</v>
      </c>
      <c r="V843" s="844" t="str">
        <f t="shared" si="333"/>
        <v>CCF102</v>
      </c>
      <c r="AV843" s="31" t="str">
        <f t="shared" si="334"/>
        <v/>
      </c>
      <c r="AW843" s="856"/>
      <c r="AX843" s="856"/>
      <c r="AY843" s="856"/>
      <c r="AZ843" s="857"/>
    </row>
    <row r="844" spans="20:52">
      <c r="T844" s="31" t="str">
        <f t="shared" si="331"/>
        <v>EPSS44</v>
      </c>
      <c r="U844" s="31" t="str">
        <f t="shared" si="332"/>
        <v>CCF023</v>
      </c>
      <c r="V844" s="844" t="str">
        <f t="shared" si="333"/>
        <v>CCF102</v>
      </c>
      <c r="AV844" s="31" t="str">
        <f t="shared" si="334"/>
        <v/>
      </c>
      <c r="AW844" s="856"/>
      <c r="AX844" s="856"/>
      <c r="AY844" s="856"/>
      <c r="AZ844" s="857"/>
    </row>
    <row r="845" spans="20:52">
      <c r="T845" s="31" t="str">
        <f t="shared" si="331"/>
        <v>EPSS44</v>
      </c>
      <c r="U845" s="31" t="str">
        <f t="shared" si="332"/>
        <v>CCF023</v>
      </c>
      <c r="V845" s="844" t="str">
        <f t="shared" si="333"/>
        <v>CCF102</v>
      </c>
      <c r="AV845" s="31" t="str">
        <f t="shared" si="334"/>
        <v/>
      </c>
      <c r="AW845" s="856"/>
      <c r="AX845" s="856"/>
      <c r="AY845" s="856"/>
      <c r="AZ845" s="857"/>
    </row>
    <row r="846" spans="20:52">
      <c r="T846" s="31" t="str">
        <f t="shared" si="331"/>
        <v>EPSS44</v>
      </c>
      <c r="U846" s="31" t="str">
        <f t="shared" si="332"/>
        <v>CCF023</v>
      </c>
      <c r="V846" s="844" t="str">
        <f t="shared" si="333"/>
        <v>CCF102</v>
      </c>
      <c r="AV846" s="31" t="str">
        <f t="shared" si="334"/>
        <v/>
      </c>
      <c r="AW846" s="856"/>
      <c r="AX846" s="856"/>
      <c r="AY846" s="856"/>
      <c r="AZ846" s="857"/>
    </row>
    <row r="847" spans="20:52">
      <c r="T847" s="31" t="str">
        <f t="shared" si="331"/>
        <v>EPSS44</v>
      </c>
      <c r="U847" s="31" t="str">
        <f t="shared" si="332"/>
        <v>CCF023</v>
      </c>
      <c r="V847" s="844" t="str">
        <f t="shared" si="333"/>
        <v>CCF102</v>
      </c>
      <c r="AV847" s="31" t="str">
        <f t="shared" si="334"/>
        <v/>
      </c>
      <c r="AW847" s="856"/>
      <c r="AX847" s="856"/>
      <c r="AY847" s="856"/>
      <c r="AZ847" s="857"/>
    </row>
    <row r="848" spans="20:52">
      <c r="T848" s="31" t="str">
        <f t="shared" si="331"/>
        <v>EPSS44</v>
      </c>
      <c r="U848" s="31" t="str">
        <f t="shared" si="332"/>
        <v>CCF023</v>
      </c>
      <c r="V848" s="844" t="str">
        <f t="shared" si="333"/>
        <v>CCF102</v>
      </c>
      <c r="AV848" s="31" t="str">
        <f t="shared" si="334"/>
        <v/>
      </c>
      <c r="AW848" s="856"/>
      <c r="AX848" s="856"/>
      <c r="AY848" s="856"/>
      <c r="AZ848" s="857"/>
    </row>
    <row r="849" spans="20:52">
      <c r="T849" s="31" t="str">
        <f t="shared" si="331"/>
        <v>EPSS44</v>
      </c>
      <c r="U849" s="31" t="str">
        <f t="shared" si="332"/>
        <v>CCF023</v>
      </c>
      <c r="V849" s="844" t="str">
        <f t="shared" si="333"/>
        <v>CCF102</v>
      </c>
      <c r="AV849" s="31" t="str">
        <f t="shared" si="334"/>
        <v/>
      </c>
      <c r="AW849" s="856"/>
      <c r="AX849" s="856"/>
      <c r="AY849" s="856"/>
      <c r="AZ849" s="857"/>
    </row>
    <row r="850" spans="20:52">
      <c r="T850" s="31" t="str">
        <f t="shared" si="331"/>
        <v>EPSS44</v>
      </c>
      <c r="U850" s="31" t="str">
        <f t="shared" si="332"/>
        <v>CCF023</v>
      </c>
      <c r="V850" s="844" t="str">
        <f t="shared" si="333"/>
        <v>CCF102</v>
      </c>
      <c r="AV850" s="31" t="str">
        <f t="shared" si="334"/>
        <v/>
      </c>
      <c r="AW850" s="856"/>
      <c r="AX850" s="856"/>
      <c r="AY850" s="856"/>
      <c r="AZ850" s="857"/>
    </row>
    <row r="851" spans="20:52">
      <c r="T851" s="31" t="str">
        <f t="shared" si="331"/>
        <v>EPSS44</v>
      </c>
      <c r="U851" s="31" t="str">
        <f t="shared" si="332"/>
        <v>CCF023</v>
      </c>
      <c r="V851" s="844" t="str">
        <f t="shared" si="333"/>
        <v>CCF102</v>
      </c>
      <c r="AV851" s="31" t="str">
        <f t="shared" si="334"/>
        <v/>
      </c>
      <c r="AW851" s="856"/>
      <c r="AX851" s="856"/>
      <c r="AY851" s="856"/>
      <c r="AZ851" s="857"/>
    </row>
  </sheetData>
  <sheetProtection autoFilter="0"/>
  <mergeCells count="4">
    <mergeCell ref="W2:W3"/>
    <mergeCell ref="X2:X3"/>
    <mergeCell ref="Y2:Y3"/>
    <mergeCell ref="W1:AU1"/>
  </mergeCells>
  <conditionalFormatting sqref="AW645:AW679">
    <cfRule type="duplicateValues" dxfId="24" priority="1"/>
  </conditionalFormatting>
  <pageMargins left="0.7" right="0.7" top="0.75" bottom="0.75" header="0.3" footer="0.3"/>
  <pageSetup orientation="portrait" horizontalDpi="4294967295" verticalDpi="4294967295" r:id="rId1"/>
  <ignoredErrors>
    <ignoredError sqref="AT13:AU139 AM6 AA7:AA139 AC7:AD12 AB13:AR139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CC00"/>
  </sheetPr>
  <dimension ref="A1:BN929"/>
  <sheetViews>
    <sheetView zoomScale="80" zoomScaleNormal="80" workbookViewId="0">
      <pane xSplit="27" ySplit="3" topLeftCell="AB4" activePane="bottomRight" state="frozen"/>
      <selection pane="topRight" activeCell="AB1" sqref="AB1"/>
      <selection pane="bottomLeft" activeCell="A5" sqref="A5"/>
      <selection pane="bottomRight" activeCell="AX1" sqref="AX1:BL1048576"/>
    </sheetView>
  </sheetViews>
  <sheetFormatPr baseColWidth="10" defaultColWidth="11.42578125" defaultRowHeight="15" customHeight="1"/>
  <cols>
    <col min="1" max="1" width="8.42578125" style="31" hidden="1" customWidth="1"/>
    <col min="2" max="8" width="10.140625" style="31" hidden="1" customWidth="1"/>
    <col min="9" max="10" width="10.28515625" style="31" hidden="1" customWidth="1"/>
    <col min="11" max="16" width="10.140625" style="31" hidden="1" customWidth="1"/>
    <col min="17" max="17" width="10.28515625" style="31" hidden="1" customWidth="1"/>
    <col min="18" max="21" width="10.140625" style="31" hidden="1" customWidth="1"/>
    <col min="22" max="22" width="10.28515625" style="31" hidden="1" customWidth="1"/>
    <col min="23" max="24" width="10.140625" style="31" hidden="1" customWidth="1"/>
    <col min="25" max="25" width="32.5703125" style="31" customWidth="1"/>
    <col min="26" max="26" width="22.140625" style="31" hidden="1" customWidth="1"/>
    <col min="27" max="27" width="11.42578125" style="31" hidden="1" customWidth="1"/>
    <col min="28" max="28" width="11.140625" style="31" customWidth="1"/>
    <col min="29" max="30" width="11.42578125" style="31" customWidth="1"/>
    <col min="31" max="31" width="11.42578125" style="31"/>
    <col min="32" max="36" width="11.42578125" style="31" customWidth="1"/>
    <col min="37" max="37" width="11.42578125" style="31" hidden="1" customWidth="1"/>
    <col min="38" max="39" width="11.42578125" style="31" customWidth="1"/>
    <col min="40" max="40" width="12.42578125" style="31" customWidth="1"/>
    <col min="41" max="44" width="12.5703125" style="31" customWidth="1"/>
    <col min="45" max="45" width="12.42578125" style="31" hidden="1" customWidth="1"/>
    <col min="46" max="47" width="11.42578125" style="31" customWidth="1"/>
    <col min="48" max="48" width="12.5703125" style="31" customWidth="1"/>
    <col min="49" max="49" width="10" style="31" bestFit="1" customWidth="1"/>
    <col min="50" max="50" width="12.140625" style="31" hidden="1" customWidth="1"/>
    <col min="51" max="51" width="9.42578125" style="75" hidden="1" customWidth="1"/>
    <col min="52" max="52" width="8.85546875" style="75" hidden="1" customWidth="1"/>
    <col min="53" max="53" width="10" style="75" hidden="1" customWidth="1"/>
    <col min="54" max="54" width="18.5703125" style="75" hidden="1" customWidth="1"/>
    <col min="55" max="55" width="12.140625" style="75" hidden="1" customWidth="1"/>
    <col min="56" max="56" width="9.42578125" style="75" hidden="1" customWidth="1"/>
    <col min="57" max="57" width="8.85546875" style="75" hidden="1" customWidth="1"/>
    <col min="58" max="58" width="10" style="75" hidden="1" customWidth="1"/>
    <col min="59" max="59" width="18.5703125" style="31" hidden="1" customWidth="1"/>
    <col min="60" max="60" width="12.140625" style="31" hidden="1" customWidth="1"/>
    <col min="61" max="61" width="9.42578125" style="31" hidden="1" customWidth="1"/>
    <col min="62" max="62" width="8.85546875" style="31" hidden="1" customWidth="1"/>
    <col min="63" max="63" width="10" style="31" hidden="1" customWidth="1"/>
    <col min="64" max="64" width="18.5703125" style="31" hidden="1" customWidth="1"/>
    <col min="65" max="65" width="5.140625" style="31" bestFit="1" customWidth="1"/>
    <col min="66" max="66" width="11.42578125" style="31" customWidth="1"/>
    <col min="67" max="69" width="11.42578125" style="31"/>
    <col min="70" max="70" width="12.42578125" style="31" customWidth="1"/>
    <col min="71" max="16384" width="11.42578125" style="31"/>
  </cols>
  <sheetData>
    <row r="1" spans="2:66" ht="42" customHeight="1" thickBot="1">
      <c r="Y1" s="941" t="s">
        <v>692</v>
      </c>
      <c r="Z1" s="942"/>
      <c r="AA1" s="942"/>
      <c r="AB1" s="936"/>
      <c r="AC1" s="936"/>
      <c r="AD1" s="936"/>
      <c r="AE1" s="936"/>
      <c r="AF1" s="936"/>
      <c r="AG1" s="936"/>
      <c r="AH1" s="936"/>
      <c r="AI1" s="936"/>
      <c r="AJ1" s="936"/>
      <c r="AK1" s="936"/>
      <c r="AL1" s="936"/>
      <c r="AM1" s="936"/>
      <c r="AN1" s="936"/>
      <c r="AO1" s="936"/>
      <c r="AP1" s="936"/>
      <c r="AQ1" s="936"/>
      <c r="AR1" s="936"/>
      <c r="AS1" s="936"/>
      <c r="AT1" s="936"/>
      <c r="AU1" s="936"/>
      <c r="AV1" s="936"/>
      <c r="AW1" s="645"/>
      <c r="AY1" s="31"/>
      <c r="AZ1" s="31"/>
      <c r="BA1" s="31"/>
      <c r="BB1" s="31"/>
      <c r="BC1" s="31"/>
      <c r="BD1" s="31"/>
      <c r="BE1" s="31"/>
      <c r="BF1" s="31"/>
    </row>
    <row r="2" spans="2:66" ht="39" thickBot="1">
      <c r="Y2" s="945"/>
      <c r="Z2" s="944" t="s">
        <v>654</v>
      </c>
      <c r="AA2" s="943" t="s">
        <v>655</v>
      </c>
      <c r="AB2" s="643" t="s">
        <v>541</v>
      </c>
      <c r="AC2" s="644" t="s">
        <v>538</v>
      </c>
      <c r="AD2" s="644" t="s">
        <v>544</v>
      </c>
      <c r="AE2" s="644" t="s">
        <v>547</v>
      </c>
      <c r="AF2" s="644" t="s">
        <v>568</v>
      </c>
      <c r="AG2" s="644" t="s">
        <v>556</v>
      </c>
      <c r="AH2" s="644" t="s">
        <v>532</v>
      </c>
      <c r="AI2" s="644" t="s">
        <v>535</v>
      </c>
      <c r="AJ2" s="644" t="s">
        <v>586</v>
      </c>
      <c r="AK2" s="644" t="s">
        <v>638</v>
      </c>
      <c r="AL2" s="644" t="s">
        <v>590</v>
      </c>
      <c r="AM2" s="644" t="s">
        <v>550</v>
      </c>
      <c r="AN2" s="644" t="s">
        <v>588</v>
      </c>
      <c r="AO2" s="644" t="s">
        <v>627</v>
      </c>
      <c r="AP2" s="644" t="s">
        <v>562</v>
      </c>
      <c r="AQ2" s="644" t="s">
        <v>598</v>
      </c>
      <c r="AR2" s="644" t="s">
        <v>592</v>
      </c>
      <c r="AS2" s="644" t="s">
        <v>639</v>
      </c>
      <c r="AT2" s="644" t="s">
        <v>602</v>
      </c>
      <c r="AU2" s="644" t="s">
        <v>600</v>
      </c>
      <c r="AV2" s="644" t="s">
        <v>604</v>
      </c>
      <c r="AW2" s="645" t="s">
        <v>668</v>
      </c>
      <c r="AY2" s="31"/>
      <c r="AZ2" s="31"/>
      <c r="BA2" s="31"/>
      <c r="BB2" s="31"/>
      <c r="BC2" s="31"/>
      <c r="BD2" s="31"/>
      <c r="BE2" s="31"/>
      <c r="BF2" s="31"/>
    </row>
    <row r="3" spans="2:66" ht="22.5" customHeight="1" thickBot="1">
      <c r="Y3" s="946"/>
      <c r="Z3" s="944"/>
      <c r="AA3" s="943"/>
      <c r="AB3" s="631" t="s">
        <v>578</v>
      </c>
      <c r="AC3" s="632" t="s">
        <v>579</v>
      </c>
      <c r="AD3" s="632" t="s">
        <v>581</v>
      </c>
      <c r="AE3" s="632" t="s">
        <v>580</v>
      </c>
      <c r="AF3" s="632" t="s">
        <v>595</v>
      </c>
      <c r="AG3" s="632" t="s">
        <v>582</v>
      </c>
      <c r="AH3" s="632" t="s">
        <v>583</v>
      </c>
      <c r="AI3" s="632" t="s">
        <v>622</v>
      </c>
      <c r="AJ3" s="632" t="s">
        <v>585</v>
      </c>
      <c r="AK3" s="632" t="s">
        <v>584</v>
      </c>
      <c r="AL3" s="632" t="s">
        <v>589</v>
      </c>
      <c r="AM3" s="633" t="s">
        <v>594</v>
      </c>
      <c r="AN3" s="632" t="s">
        <v>587</v>
      </c>
      <c r="AO3" s="632" t="s">
        <v>596</v>
      </c>
      <c r="AP3" s="632" t="s">
        <v>593</v>
      </c>
      <c r="AQ3" s="632" t="s">
        <v>597</v>
      </c>
      <c r="AR3" s="632" t="s">
        <v>591</v>
      </c>
      <c r="AS3" s="632" t="s">
        <v>621</v>
      </c>
      <c r="AT3" s="632" t="s">
        <v>601</v>
      </c>
      <c r="AU3" s="632" t="s">
        <v>599</v>
      </c>
      <c r="AV3" s="632" t="s">
        <v>603</v>
      </c>
      <c r="AW3" s="645"/>
      <c r="AY3" s="31"/>
      <c r="AZ3" s="551"/>
      <c r="BA3" s="31"/>
      <c r="BB3" s="31"/>
      <c r="BC3" s="31"/>
      <c r="BD3" s="31"/>
      <c r="BE3" s="31"/>
      <c r="BF3" s="31"/>
    </row>
    <row r="4" spans="2:66" ht="28.5" customHeight="1">
      <c r="Y4" s="689" t="s">
        <v>693</v>
      </c>
      <c r="Z4" s="648"/>
      <c r="AA4" s="646"/>
      <c r="AB4" s="660">
        <f t="shared" ref="AB4:AL4" si="0">(COUNTIF(AB7:AB12,"&gt;0")+ COUNTIF(AB14:AB19,"&gt;0")+ COUNTIF(AB21:AB31,"&gt;0") + COUNTIF(AB33:AB42,"&gt;0") + COUNTIF(AB44:AB62,"&gt;0")+ COUNTIF(AB64:AB80,"&gt;0") + COUNTIF(AB82:AB104, "&gt;0")+ COUNTIF(AB106:AB128, "&gt;0")+ COUNTIF(AB130:AB139,"&gt;0") )</f>
        <v>113</v>
      </c>
      <c r="AC4" s="661">
        <f t="shared" si="0"/>
        <v>125</v>
      </c>
      <c r="AD4" s="661">
        <f t="shared" si="0"/>
        <v>28</v>
      </c>
      <c r="AE4" s="661">
        <f t="shared" si="0"/>
        <v>33</v>
      </c>
      <c r="AF4" s="661">
        <f t="shared" si="0"/>
        <v>34</v>
      </c>
      <c r="AG4" s="661">
        <f t="shared" si="0"/>
        <v>52</v>
      </c>
      <c r="AH4" s="661">
        <f t="shared" si="0"/>
        <v>116</v>
      </c>
      <c r="AI4" s="661">
        <f t="shared" si="0"/>
        <v>43</v>
      </c>
      <c r="AJ4" s="661">
        <f t="shared" si="0"/>
        <v>58</v>
      </c>
      <c r="AK4" s="661">
        <f t="shared" si="0"/>
        <v>32</v>
      </c>
      <c r="AL4" s="661">
        <f t="shared" si="0"/>
        <v>12</v>
      </c>
      <c r="AM4" s="661">
        <f>(COUNTIF(AM7:AM12,"&gt;0")+ COUNTIF(AM14:AM19,"&gt;0")+ COUNTIF(AM21:AM31,"&gt;0") + COUNTIF(AM33:AM42,"&gt;0") + COUNTIF(AM44:AM62,"&gt;0")+ COUNTIF(AM64:AM80,"&gt;0") + COUNTIF(AM82:AM104, "&gt;0")+ COUNTIF(AM106:AM128, "&gt;0")+ COUNTIF(AM130:AM139,"&gt;0") )</f>
        <v>28</v>
      </c>
      <c r="AN4" s="661">
        <f>(COUNTIF(AN7:AN12,"&gt;0")+ COUNTIF(AN14:AN19,"&gt;0")+ COUNTIF(AN21:AN31,"&gt;0") + COUNTIF(AN33:AN42,"&gt;0") + COUNTIF(AN44:AN62,"&gt;0")+ COUNTIF(AN64:AN80,"&gt;0") + COUNTIF(AN82:AN104, "&gt;0")+ COUNTIF(AN106:AN128, "&gt;0")+ COUNTIF(AN130:AN139,"&gt;0") )</f>
        <v>3</v>
      </c>
      <c r="AO4" s="661">
        <f>(COUNTIF(AO7:AO12,"&gt;0")+ COUNTIF(AO14:AO19,"&gt;0")+ COUNTIF(AO21:AO31,"&gt;0") + COUNTIF(AO33:AO42,"&gt;0") + COUNTIF(AO44:AO62,"&gt;0")+ COUNTIF(AO64:AO80,"&gt;0") + COUNTIF(AO82:AO104, "&gt;0")+ COUNTIF(AO106:AO128, "&gt;0")+ COUNTIF(AO130:AO139,"&gt;0") )</f>
        <v>20</v>
      </c>
      <c r="AP4" s="661">
        <f t="shared" ref="AP4:AV4" si="1">(COUNTIF(AP7:AP12,"&gt;0")+ COUNTIF(AP14:AP19,"&gt;0")+ COUNTIF(AP21:AP31,"&gt;0") + COUNTIF(AP33:AP42,"&gt;0") + COUNTIF(AP44:AP62,"&gt;0")+ COUNTIF(AP64:AP80,"&gt;0") + COUNTIF(AP82:AP104, "&gt;0")+ COUNTIF(AP106:AP128, "&gt;0")+ COUNTIF(AP130:AP139,"&gt;0") )</f>
        <v>22</v>
      </c>
      <c r="AQ4" s="661">
        <f t="shared" si="1"/>
        <v>3</v>
      </c>
      <c r="AR4" s="661">
        <f t="shared" si="1"/>
        <v>2</v>
      </c>
      <c r="AS4" s="661">
        <f t="shared" si="1"/>
        <v>37</v>
      </c>
      <c r="AT4" s="661">
        <f>(COUNTIF(AT7:AT12,"&gt;0")+ COUNTIF(AT14:AT19,"&gt;0")+ COUNTIF(AT21:AT31,"&gt;0") + COUNTIF(AT33:AT42,"&gt;0") + COUNTIF(AT44:AT62,"&gt;0")+ COUNTIF(AT64:AT80,"&gt;0") + COUNTIF(AT82:AT104, "&gt;0")+ COUNTIF(AT106:AT128, "&gt;0")+ COUNTIF(AT130:AT139,"&gt;0") )</f>
        <v>1</v>
      </c>
      <c r="AU4" s="661">
        <f>(COUNTIF(AU7:AU12,"&gt;0")+ COUNTIF(AU14:AU19,"&gt;0")+ COUNTIF(AU21:AU31,"&gt;0") + COUNTIF(AU33:AU42,"&gt;0") + COUNTIF(AU44:AU62,"&gt;0")+ COUNTIF(AU64:AU80,"&gt;0") + COUNTIF(AU82:AU104, "&gt;0")+ COUNTIF(AU106:AU128, "&gt;0")+ COUNTIF(AU130:AU139,"&gt;0") )</f>
        <v>2</v>
      </c>
      <c r="AV4" s="661">
        <f t="shared" si="1"/>
        <v>1</v>
      </c>
      <c r="AW4" s="662"/>
      <c r="AY4" s="31"/>
      <c r="AZ4" s="31"/>
      <c r="BA4" s="31"/>
      <c r="BB4" s="31"/>
      <c r="BC4" s="31"/>
      <c r="BD4" s="31"/>
      <c r="BE4" s="31"/>
      <c r="BF4" s="31"/>
    </row>
    <row r="5" spans="2:66">
      <c r="B5" s="236" t="s">
        <v>578</v>
      </c>
      <c r="C5" s="237" t="s">
        <v>579</v>
      </c>
      <c r="D5" s="237" t="s">
        <v>581</v>
      </c>
      <c r="E5" s="237" t="s">
        <v>580</v>
      </c>
      <c r="F5" s="237" t="s">
        <v>595</v>
      </c>
      <c r="G5" s="237" t="s">
        <v>582</v>
      </c>
      <c r="H5" s="237" t="s">
        <v>585</v>
      </c>
      <c r="I5" s="237" t="s">
        <v>589</v>
      </c>
      <c r="J5" s="237" t="s">
        <v>593</v>
      </c>
      <c r="K5" s="237" t="s">
        <v>591</v>
      </c>
      <c r="L5" s="237" t="s">
        <v>584</v>
      </c>
      <c r="M5" s="237" t="s">
        <v>603</v>
      </c>
      <c r="N5" s="238" t="s">
        <v>583</v>
      </c>
      <c r="O5" s="236" t="s">
        <v>622</v>
      </c>
      <c r="P5" s="237" t="s">
        <v>645</v>
      </c>
      <c r="Q5" s="237" t="s">
        <v>594</v>
      </c>
      <c r="R5" s="237" t="s">
        <v>596</v>
      </c>
      <c r="S5" s="237" t="s">
        <v>587</v>
      </c>
      <c r="T5" s="237" t="s">
        <v>621</v>
      </c>
      <c r="U5" s="237" t="s">
        <v>597</v>
      </c>
      <c r="V5" s="237" t="s">
        <v>643</v>
      </c>
      <c r="W5" s="237" t="s">
        <v>649</v>
      </c>
      <c r="X5" s="492" t="s">
        <v>647</v>
      </c>
      <c r="Y5" s="649" t="s">
        <v>694</v>
      </c>
      <c r="Z5" s="647"/>
      <c r="AA5" s="647"/>
      <c r="AB5" s="603">
        <f>+AB6+AB13+AB20+AB32+AB43+AB63+AB81+AB105+AB129</f>
        <v>2344807</v>
      </c>
      <c r="AC5" s="603">
        <f>+AC6+AC13+AC20+AC32+AC43+AC63+AC81+AC105+AC129</f>
        <v>705976</v>
      </c>
      <c r="AD5" s="603">
        <f t="shared" ref="AD5:AH5" si="2">+AD6+AD13+AD20+AD32+AD43+AD63+AD81+AD105+AD129</f>
        <v>265369</v>
      </c>
      <c r="AE5" s="603">
        <f t="shared" si="2"/>
        <v>410217</v>
      </c>
      <c r="AF5" s="603">
        <f t="shared" si="2"/>
        <v>126</v>
      </c>
      <c r="AG5" s="603">
        <f t="shared" si="2"/>
        <v>119018</v>
      </c>
      <c r="AH5" s="603">
        <f t="shared" si="2"/>
        <v>116443</v>
      </c>
      <c r="AI5" s="603">
        <f t="shared" ref="AI5:AM5" si="3">+AI6+AI13+AI20+AI32+AI43+AI63+AI81+AI105+AI129</f>
        <v>56170</v>
      </c>
      <c r="AJ5" s="603">
        <f t="shared" si="3"/>
        <v>8613</v>
      </c>
      <c r="AK5" s="603">
        <f>+AK6+AK13+AK20+AK32+AK43+AK63+AK81+AK105+AK129</f>
        <v>2444</v>
      </c>
      <c r="AL5" s="603">
        <f t="shared" si="3"/>
        <v>2487</v>
      </c>
      <c r="AM5" s="603">
        <f t="shared" si="3"/>
        <v>2776</v>
      </c>
      <c r="AN5" s="603">
        <f>+AN6+AN13+AN20+AN32+AN43+AN63+AN81+AN105+AN129</f>
        <v>3469</v>
      </c>
      <c r="AO5" s="603">
        <f>+AO6+AO13+AO20+AO32+AO43+AO63+AO81+AO105+AO129</f>
        <v>724</v>
      </c>
      <c r="AP5" s="603">
        <f t="shared" ref="AP5:AV5" si="4">+AP6+AP13+AP20+AP32+AP43+AP63+AP81+AP105+AP129</f>
        <v>253</v>
      </c>
      <c r="AQ5" s="603">
        <f t="shared" si="4"/>
        <v>8</v>
      </c>
      <c r="AR5" s="603">
        <f t="shared" si="4"/>
        <v>8</v>
      </c>
      <c r="AS5" s="603">
        <f t="shared" si="4"/>
        <v>436</v>
      </c>
      <c r="AT5" s="603">
        <f>+AT6+AT13+AT20+AT32+AT43+AT63+AT81+AT105+AT129</f>
        <v>1</v>
      </c>
      <c r="AU5" s="603">
        <f>+AU6+AU13+AU20+AU32+AU43+AU63+AU81+AU105+AU129</f>
        <v>3</v>
      </c>
      <c r="AV5" s="603">
        <f t="shared" si="4"/>
        <v>1</v>
      </c>
      <c r="AW5" s="603">
        <f>SUM(AB5:AV5)-AK5-AS5</f>
        <v>4036469</v>
      </c>
      <c r="AY5" s="31"/>
      <c r="AZ5" s="31"/>
      <c r="BA5" s="31"/>
      <c r="BB5" s="31"/>
      <c r="BC5" s="31"/>
      <c r="BD5" s="31"/>
      <c r="BE5" s="31"/>
      <c r="BF5" s="31"/>
    </row>
    <row r="6" spans="2:66" ht="15.75">
      <c r="B6" s="31" t="str">
        <f t="shared" ref="B6:B37" si="5">CONCATENATE(AA7,$AB$3)</f>
        <v>142EPS010</v>
      </c>
      <c r="C6" s="31" t="str">
        <f t="shared" ref="C6:C37" si="6">CONCATENATE(AA7,$AC$3)</f>
        <v>142EPS037</v>
      </c>
      <c r="D6" s="31" t="str">
        <f t="shared" ref="D6:D37" si="7">CONCATENATE(AA7,$AD$3)</f>
        <v>142EPS016</v>
      </c>
      <c r="E6" s="31" t="str">
        <f t="shared" ref="E6:E37" si="8">CONCATENATE(AA7,$AE$3)</f>
        <v>142EPS002</v>
      </c>
      <c r="F6" s="31" t="str">
        <f t="shared" ref="F6:F37" si="9">CONCATENATE(AA7,$AF$3)</f>
        <v>142EPS044</v>
      </c>
      <c r="G6" s="31" t="str">
        <f t="shared" ref="G6:G37" si="10">CONCATENATE(AA7,$AG$3)</f>
        <v>142EPS005</v>
      </c>
      <c r="H6" s="31" t="str">
        <f t="shared" ref="H6:H37" si="11">CONCATENATE(AA7,$AH$3)</f>
        <v>142EPS040</v>
      </c>
      <c r="I6" s="31" t="e">
        <f>CONCATENATE(AA7,#REF!)</f>
        <v>#REF!</v>
      </c>
      <c r="J6" s="31" t="str">
        <f t="shared" ref="J6:J37" si="12">CONCATENATE(AA7,$AI$3)</f>
        <v>142ESSC24</v>
      </c>
      <c r="K6" s="31" t="str">
        <f t="shared" ref="K6:K37" si="13">CONCATENATE(AA7,$AJ$3)</f>
        <v>142EAS016</v>
      </c>
      <c r="L6" s="31" t="str">
        <f t="shared" ref="L6:L37" si="14">CONCATENATE(AA7,$AK$3)</f>
        <v>142EPS042</v>
      </c>
      <c r="M6" s="31" t="str">
        <f t="shared" ref="M6:M37" si="15">CONCATENATE(AA7,$AL$3)</f>
        <v>142EAS027</v>
      </c>
      <c r="N6" s="31" t="str">
        <f t="shared" ref="N6:N37" si="16">CONCATENATE(AA7,$AM$3)</f>
        <v>142ESSC91</v>
      </c>
      <c r="O6" s="31" t="str">
        <f t="shared" ref="O6:O37" si="17">CONCATENATE(AA7,$AN$3)</f>
        <v>142EPS008</v>
      </c>
      <c r="P6" s="31" t="str">
        <f t="shared" ref="P6:P37" si="18">CONCATENATE(AA7,$AO$3)</f>
        <v>142EPSIC3</v>
      </c>
      <c r="Q6" s="31" t="str">
        <f t="shared" ref="Q6:Q37" si="19">CONCATENATE(AA7,$AP$3)</f>
        <v>142EPS018</v>
      </c>
      <c r="R6" s="31" t="str">
        <f t="shared" ref="R6:R37" si="20">CONCATENATE(AA7,$AQ$3)</f>
        <v>142CCFC55</v>
      </c>
      <c r="S6" s="31" t="str">
        <f t="shared" ref="S6:S37" si="21">CONCATENATE(AA7,$AR$3)</f>
        <v>142EPS017</v>
      </c>
      <c r="T6" s="31" t="str">
        <f t="shared" ref="T6:T37" si="22">CONCATENATE(AA7,$AS$3)</f>
        <v>142EPS041</v>
      </c>
      <c r="U6" s="31" t="e">
        <f>CONCATENATE(AA7,#REF!)</f>
        <v>#REF!</v>
      </c>
      <c r="V6" s="31" t="str">
        <f t="shared" ref="V6:V37" si="23">CONCATENATE(AA7,$AT$3)</f>
        <v>142ESSC33</v>
      </c>
      <c r="W6" s="31" t="str">
        <f t="shared" ref="W6:W37" si="24">CONCATENATE(AA7,$AU$3)</f>
        <v>142EPS048</v>
      </c>
      <c r="X6" s="31" t="str">
        <f t="shared" ref="X6:X37" si="25">CONCATENATE(AA7,$AV$3)</f>
        <v>142EPS001</v>
      </c>
      <c r="Y6" s="691" t="s">
        <v>674</v>
      </c>
      <c r="Z6" s="640"/>
      <c r="AA6" s="640"/>
      <c r="AB6" s="693">
        <f t="shared" ref="AB6:AV6" si="26">SUM(AB7:AB12)</f>
        <v>31</v>
      </c>
      <c r="AC6" s="693">
        <f t="shared" si="26"/>
        <v>21754</v>
      </c>
      <c r="AD6" s="693">
        <f t="shared" si="26"/>
        <v>0</v>
      </c>
      <c r="AE6" s="693">
        <f t="shared" si="26"/>
        <v>1</v>
      </c>
      <c r="AF6" s="693">
        <f t="shared" si="26"/>
        <v>7</v>
      </c>
      <c r="AG6" s="693">
        <f t="shared" si="26"/>
        <v>10</v>
      </c>
      <c r="AH6" s="693">
        <f t="shared" si="26"/>
        <v>3591</v>
      </c>
      <c r="AI6" s="693">
        <f t="shared" si="26"/>
        <v>1684</v>
      </c>
      <c r="AJ6" s="693">
        <f t="shared" si="26"/>
        <v>2</v>
      </c>
      <c r="AK6" s="639">
        <f t="shared" si="26"/>
        <v>0</v>
      </c>
      <c r="AL6" s="693">
        <f t="shared" si="26"/>
        <v>239</v>
      </c>
      <c r="AM6" s="693">
        <f t="shared" si="26"/>
        <v>195</v>
      </c>
      <c r="AN6" s="693">
        <f t="shared" si="26"/>
        <v>0</v>
      </c>
      <c r="AO6" s="693">
        <f t="shared" si="26"/>
        <v>0</v>
      </c>
      <c r="AP6" s="693">
        <f t="shared" si="26"/>
        <v>1</v>
      </c>
      <c r="AQ6" s="693">
        <f t="shared" si="26"/>
        <v>0</v>
      </c>
      <c r="AR6" s="693">
        <f t="shared" si="26"/>
        <v>0</v>
      </c>
      <c r="AS6" s="639">
        <f t="shared" si="26"/>
        <v>87</v>
      </c>
      <c r="AT6" s="693">
        <f>SUM(AT7:AT12)</f>
        <v>0</v>
      </c>
      <c r="AU6" s="693">
        <f>SUM(AU7:AU12)</f>
        <v>0</v>
      </c>
      <c r="AV6" s="693">
        <f t="shared" si="26"/>
        <v>0</v>
      </c>
      <c r="AW6" s="693">
        <f>SUM(AW7:AW12)</f>
        <v>27515</v>
      </c>
      <c r="AX6" s="844" t="s">
        <v>675</v>
      </c>
      <c r="AY6" s="801" t="s">
        <v>676</v>
      </c>
      <c r="AZ6" s="801" t="s">
        <v>293</v>
      </c>
      <c r="BA6" s="801" t="s">
        <v>619</v>
      </c>
      <c r="BB6" s="801" t="s">
        <v>294</v>
      </c>
      <c r="BC6" s="844" t="s">
        <v>675</v>
      </c>
      <c r="BD6" s="801" t="s">
        <v>676</v>
      </c>
      <c r="BE6" s="801" t="s">
        <v>293</v>
      </c>
      <c r="BF6" s="801" t="s">
        <v>619</v>
      </c>
      <c r="BG6" s="801" t="s">
        <v>294</v>
      </c>
      <c r="BH6" s="844" t="s">
        <v>675</v>
      </c>
      <c r="BI6" s="801" t="s">
        <v>676</v>
      </c>
      <c r="BJ6" s="801" t="s">
        <v>293</v>
      </c>
      <c r="BK6" s="801" t="s">
        <v>619</v>
      </c>
      <c r="BL6" s="801" t="s">
        <v>294</v>
      </c>
    </row>
    <row r="7" spans="2:66">
      <c r="B7" s="31" t="str">
        <f t="shared" si="5"/>
        <v>425EPS010</v>
      </c>
      <c r="C7" s="31" t="str">
        <f t="shared" si="6"/>
        <v>425EPS037</v>
      </c>
      <c r="D7" s="31" t="str">
        <f t="shared" si="7"/>
        <v>425EPS016</v>
      </c>
      <c r="E7" s="31" t="str">
        <f t="shared" si="8"/>
        <v>425EPS002</v>
      </c>
      <c r="F7" s="31" t="str">
        <f t="shared" si="9"/>
        <v>425EPS044</v>
      </c>
      <c r="G7" s="31" t="str">
        <f t="shared" si="10"/>
        <v>425EPS005</v>
      </c>
      <c r="H7" s="31" t="str">
        <f t="shared" si="11"/>
        <v>425EPS040</v>
      </c>
      <c r="I7" s="31" t="e">
        <f>CONCATENATE(AA8,#REF!)</f>
        <v>#REF!</v>
      </c>
      <c r="J7" s="31" t="str">
        <f t="shared" si="12"/>
        <v>425ESSC24</v>
      </c>
      <c r="K7" s="31" t="str">
        <f t="shared" si="13"/>
        <v>425EAS016</v>
      </c>
      <c r="L7" s="31" t="str">
        <f t="shared" si="14"/>
        <v>425EPS042</v>
      </c>
      <c r="M7" s="31" t="str">
        <f t="shared" si="15"/>
        <v>425EAS027</v>
      </c>
      <c r="N7" s="31" t="str">
        <f t="shared" si="16"/>
        <v>425ESSC91</v>
      </c>
      <c r="O7" s="31" t="str">
        <f t="shared" si="17"/>
        <v>425EPS008</v>
      </c>
      <c r="P7" s="31" t="str">
        <f t="shared" si="18"/>
        <v>425EPSIC3</v>
      </c>
      <c r="Q7" s="31" t="str">
        <f t="shared" si="19"/>
        <v>425EPS018</v>
      </c>
      <c r="R7" s="31" t="str">
        <f t="shared" si="20"/>
        <v>425CCFC55</v>
      </c>
      <c r="S7" s="31" t="str">
        <f t="shared" si="21"/>
        <v>425EPS017</v>
      </c>
      <c r="T7" s="31" t="str">
        <f t="shared" si="22"/>
        <v>425EPS041</v>
      </c>
      <c r="U7" s="31" t="e">
        <f>CONCATENATE(AA8,#REF!)</f>
        <v>#REF!</v>
      </c>
      <c r="V7" s="31" t="str">
        <f t="shared" si="23"/>
        <v>425ESSC33</v>
      </c>
      <c r="W7" s="31" t="str">
        <f t="shared" si="24"/>
        <v>425EPS048</v>
      </c>
      <c r="X7" s="31" t="str">
        <f t="shared" si="25"/>
        <v>425EPS001</v>
      </c>
      <c r="Y7" s="493" t="s">
        <v>296</v>
      </c>
      <c r="Z7" s="491" t="s">
        <v>674</v>
      </c>
      <c r="AA7" s="552">
        <v>142</v>
      </c>
      <c r="AB7" s="685">
        <f t="shared" ref="AB7:AB12" si="27">IFERROR(VLOOKUP(B6,$BH$7:$BL$948,5,0),0)+ IFERROR(VLOOKUP(B6,$BC$7:$BO$948,5,0),0)+IFERROR(VLOOKUP(B6,$AX$7:$BB$948,5,0),0)</f>
        <v>1</v>
      </c>
      <c r="AC7" s="686">
        <f t="shared" ref="AC7:AC12" si="28">IFERROR(VLOOKUP(C6,$BH$7:$BL$948,5,0),0)+ IFERROR(VLOOKUP(C6,$BC$7:$BO$948,5,0),0)+IFERROR(VLOOKUP(C6,$AX$7:$BB$948,5,0),0)+AS7</f>
        <v>627</v>
      </c>
      <c r="AD7" s="686">
        <f t="shared" ref="AD7:AF12" si="29">IFERROR(VLOOKUP(D6,$BH$7:$BL$948,5,0),0)+ IFERROR(VLOOKUP(D6,$BC$7:$BO$948,5,0),0)+IFERROR(VLOOKUP(D6,$AX$7:$BB$948,5,0),0)</f>
        <v>0</v>
      </c>
      <c r="AE7" s="686">
        <f t="shared" si="29"/>
        <v>0</v>
      </c>
      <c r="AF7" s="686">
        <f t="shared" si="29"/>
        <v>0</v>
      </c>
      <c r="AG7" s="686">
        <f t="shared" ref="AG7:AG12" si="30">IFERROR(VLOOKUP(G6,$BH$7:$BL$948,5,0),0)+ IFERROR(VLOOKUP(G6,$BC$7:$BO$948,5,0),0)+IFERROR(VLOOKUP(G6,$AX$7:$BB$948,5,0),0)</f>
        <v>0</v>
      </c>
      <c r="AH7" s="686">
        <f t="shared" ref="AH7:AH12" si="31">IFERROR(VLOOKUP(H6,$BH$7:$BL$948,5,0),0)+ IFERROR(VLOOKUP(H6,$BC$7:$BO$948,5,0),0)+IFERROR(VLOOKUP(H6,$AX$7:$BB$948,5,0),0)</f>
        <v>123</v>
      </c>
      <c r="AI7" s="686">
        <f t="shared" ref="AI7:AI12" si="32">IFERROR(VLOOKUP(J6,$BH$7:$BL$948,5,0),0)+ IFERROR(VLOOKUP(J6,$BC$7:$BO$948,5,0),0)+IFERROR(VLOOKUP(J6,$AX$7:$BB$948,5,0),0)+AK7</f>
        <v>0</v>
      </c>
      <c r="AJ7" s="686">
        <f t="shared" ref="AJ7:AS12" si="33">IFERROR(VLOOKUP(K6,$BH$7:$BL$948,5,0),0)+ IFERROR(VLOOKUP(K6,$BC$7:$BO$948,5,0),0)+IFERROR(VLOOKUP(K6,$AX$7:$BB$948,5,0),0)</f>
        <v>0</v>
      </c>
      <c r="AK7" s="424">
        <f t="shared" si="33"/>
        <v>0</v>
      </c>
      <c r="AL7" s="686">
        <f t="shared" si="33"/>
        <v>55</v>
      </c>
      <c r="AM7" s="686">
        <f t="shared" si="33"/>
        <v>0</v>
      </c>
      <c r="AN7" s="686">
        <f t="shared" si="33"/>
        <v>0</v>
      </c>
      <c r="AO7" s="686">
        <f t="shared" si="33"/>
        <v>0</v>
      </c>
      <c r="AP7" s="686">
        <f t="shared" si="33"/>
        <v>0</v>
      </c>
      <c r="AQ7" s="686">
        <f t="shared" si="33"/>
        <v>0</v>
      </c>
      <c r="AR7" s="686">
        <f t="shared" si="33"/>
        <v>0</v>
      </c>
      <c r="AS7" s="424">
        <f t="shared" si="33"/>
        <v>0</v>
      </c>
      <c r="AT7" s="686">
        <f t="shared" ref="AT7:AV12" si="34">IFERROR(VLOOKUP(V6,$BH$7:$BL$948,5,0),0)+ IFERROR(VLOOKUP(V6,$BC$7:$BO$948,5,0),0)+IFERROR(VLOOKUP(V6,$AX$7:$BB$948,5,0),0)</f>
        <v>0</v>
      </c>
      <c r="AU7" s="686">
        <f t="shared" si="34"/>
        <v>0</v>
      </c>
      <c r="AV7" s="686">
        <f t="shared" si="34"/>
        <v>0</v>
      </c>
      <c r="AW7" s="699">
        <f>SUM(AB7:AV7)-AK7-AS7</f>
        <v>806</v>
      </c>
      <c r="AX7" s="75" t="str">
        <f>CONCATENATE(AZ7,BA7)</f>
        <v>142EAS027</v>
      </c>
      <c r="AY7" s="802" t="s">
        <v>677</v>
      </c>
      <c r="AZ7" s="802">
        <v>142</v>
      </c>
      <c r="BA7" s="802" t="s">
        <v>589</v>
      </c>
      <c r="BB7" s="803">
        <v>55</v>
      </c>
      <c r="BC7" s="858" t="str">
        <f>CONCATENATE(BE7,BF7)</f>
        <v>142EPS037</v>
      </c>
      <c r="BD7" s="802" t="s">
        <v>677</v>
      </c>
      <c r="BE7" s="802">
        <v>142</v>
      </c>
      <c r="BF7" s="802" t="s">
        <v>579</v>
      </c>
      <c r="BG7" s="803">
        <v>42</v>
      </c>
      <c r="BH7" s="858" t="str">
        <f>CONCATENATE(BJ7,BK7)</f>
        <v>142EPS037</v>
      </c>
      <c r="BI7" s="802" t="s">
        <v>677</v>
      </c>
      <c r="BJ7" s="802">
        <v>142</v>
      </c>
      <c r="BK7" s="802" t="s">
        <v>579</v>
      </c>
      <c r="BL7" s="803">
        <v>4</v>
      </c>
      <c r="BM7" s="283"/>
    </row>
    <row r="8" spans="2:66">
      <c r="B8" s="31" t="str">
        <f t="shared" si="5"/>
        <v>579EPS010</v>
      </c>
      <c r="C8" s="31" t="str">
        <f t="shared" si="6"/>
        <v>579EPS037</v>
      </c>
      <c r="D8" s="31" t="str">
        <f t="shared" si="7"/>
        <v>579EPS016</v>
      </c>
      <c r="E8" s="31" t="str">
        <f t="shared" si="8"/>
        <v>579EPS002</v>
      </c>
      <c r="F8" s="31" t="str">
        <f t="shared" si="9"/>
        <v>579EPS044</v>
      </c>
      <c r="G8" s="31" t="str">
        <f t="shared" si="10"/>
        <v>579EPS005</v>
      </c>
      <c r="H8" s="31" t="str">
        <f t="shared" si="11"/>
        <v>579EPS040</v>
      </c>
      <c r="I8" s="31" t="e">
        <f>CONCATENATE(AA9,#REF!)</f>
        <v>#REF!</v>
      </c>
      <c r="J8" s="31" t="str">
        <f t="shared" si="12"/>
        <v>579ESSC24</v>
      </c>
      <c r="K8" s="31" t="str">
        <f t="shared" si="13"/>
        <v>579EAS016</v>
      </c>
      <c r="L8" s="31" t="str">
        <f t="shared" si="14"/>
        <v>579EPS042</v>
      </c>
      <c r="M8" s="31" t="str">
        <f t="shared" si="15"/>
        <v>579EAS027</v>
      </c>
      <c r="N8" s="31" t="str">
        <f t="shared" si="16"/>
        <v>579ESSC91</v>
      </c>
      <c r="O8" s="31" t="str">
        <f t="shared" si="17"/>
        <v>579EPS008</v>
      </c>
      <c r="P8" s="31" t="str">
        <f t="shared" si="18"/>
        <v>579EPSIC3</v>
      </c>
      <c r="Q8" s="31" t="str">
        <f t="shared" si="19"/>
        <v>579EPS018</v>
      </c>
      <c r="R8" s="31" t="str">
        <f t="shared" si="20"/>
        <v>579CCFC55</v>
      </c>
      <c r="S8" s="31" t="str">
        <f t="shared" si="21"/>
        <v>579EPS017</v>
      </c>
      <c r="T8" s="31" t="str">
        <f t="shared" si="22"/>
        <v>579EPS041</v>
      </c>
      <c r="U8" s="31" t="e">
        <f>CONCATENATE(AA9,#REF!)</f>
        <v>#REF!</v>
      </c>
      <c r="V8" s="31" t="str">
        <f t="shared" si="23"/>
        <v>579ESSC33</v>
      </c>
      <c r="W8" s="31" t="str">
        <f t="shared" si="24"/>
        <v>579EPS048</v>
      </c>
      <c r="X8" s="31" t="str">
        <f t="shared" si="25"/>
        <v>579EPS001</v>
      </c>
      <c r="Y8" s="493" t="s">
        <v>298</v>
      </c>
      <c r="Z8" s="491" t="s">
        <v>674</v>
      </c>
      <c r="AA8" s="552">
        <v>425</v>
      </c>
      <c r="AB8" s="685">
        <f t="shared" si="27"/>
        <v>3</v>
      </c>
      <c r="AC8" s="686">
        <f t="shared" si="28"/>
        <v>1484</v>
      </c>
      <c r="AD8" s="686">
        <f t="shared" si="29"/>
        <v>0</v>
      </c>
      <c r="AE8" s="686">
        <f t="shared" si="29"/>
        <v>0</v>
      </c>
      <c r="AF8" s="686">
        <f t="shared" si="29"/>
        <v>0</v>
      </c>
      <c r="AG8" s="686">
        <f t="shared" si="30"/>
        <v>1</v>
      </c>
      <c r="AH8" s="686">
        <f t="shared" si="31"/>
        <v>402</v>
      </c>
      <c r="AI8" s="686">
        <f t="shared" si="32"/>
        <v>0</v>
      </c>
      <c r="AJ8" s="686">
        <f t="shared" si="33"/>
        <v>0</v>
      </c>
      <c r="AK8" s="424">
        <f t="shared" si="33"/>
        <v>0</v>
      </c>
      <c r="AL8" s="686">
        <f t="shared" si="33"/>
        <v>0</v>
      </c>
      <c r="AM8" s="686">
        <f t="shared" si="33"/>
        <v>0</v>
      </c>
      <c r="AN8" s="686">
        <f t="shared" si="33"/>
        <v>0</v>
      </c>
      <c r="AO8" s="686">
        <f t="shared" si="33"/>
        <v>0</v>
      </c>
      <c r="AP8" s="686">
        <f t="shared" si="33"/>
        <v>0</v>
      </c>
      <c r="AQ8" s="686">
        <f t="shared" si="33"/>
        <v>0</v>
      </c>
      <c r="AR8" s="686">
        <f t="shared" si="33"/>
        <v>0</v>
      </c>
      <c r="AS8" s="424">
        <f t="shared" si="33"/>
        <v>1</v>
      </c>
      <c r="AT8" s="686">
        <f t="shared" si="34"/>
        <v>0</v>
      </c>
      <c r="AU8" s="686">
        <f t="shared" si="34"/>
        <v>0</v>
      </c>
      <c r="AV8" s="686">
        <f t="shared" si="34"/>
        <v>0</v>
      </c>
      <c r="AW8" s="699">
        <f t="shared" ref="AW8:AW12" si="35">SUM(AB8:AV8)-AK8-AS8</f>
        <v>1890</v>
      </c>
      <c r="AX8" s="75" t="str">
        <f t="shared" ref="AX8:AX71" si="36">CONCATENATE(AZ8,BA8)</f>
        <v>142EPS010</v>
      </c>
      <c r="AY8" s="802" t="s">
        <v>677</v>
      </c>
      <c r="AZ8" s="802">
        <v>142</v>
      </c>
      <c r="BA8" s="802" t="s">
        <v>578</v>
      </c>
      <c r="BB8" s="803">
        <v>1</v>
      </c>
      <c r="BC8" s="858" t="str">
        <f t="shared" ref="BC8:BC71" si="37">CONCATENATE(BE8,BF8)</f>
        <v>142EPS040</v>
      </c>
      <c r="BD8" s="802" t="s">
        <v>677</v>
      </c>
      <c r="BE8" s="802">
        <v>142</v>
      </c>
      <c r="BF8" s="802" t="s">
        <v>583</v>
      </c>
      <c r="BG8" s="803">
        <v>3</v>
      </c>
      <c r="BH8" s="858" t="str">
        <f t="shared" ref="BH8:BH71" si="38">CONCATENATE(BJ8,BK8)</f>
        <v>142EPS040</v>
      </c>
      <c r="BI8" s="802" t="s">
        <v>677</v>
      </c>
      <c r="BJ8" s="802">
        <v>142</v>
      </c>
      <c r="BK8" s="802" t="s">
        <v>583</v>
      </c>
      <c r="BL8" s="803">
        <v>1</v>
      </c>
      <c r="BM8" s="283"/>
    </row>
    <row r="9" spans="2:66">
      <c r="B9" s="31" t="str">
        <f t="shared" si="5"/>
        <v>585EPS010</v>
      </c>
      <c r="C9" s="31" t="str">
        <f t="shared" si="6"/>
        <v>585EPS037</v>
      </c>
      <c r="D9" s="31" t="str">
        <f t="shared" si="7"/>
        <v>585EPS016</v>
      </c>
      <c r="E9" s="31" t="str">
        <f t="shared" si="8"/>
        <v>585EPS002</v>
      </c>
      <c r="F9" s="31" t="str">
        <f t="shared" si="9"/>
        <v>585EPS044</v>
      </c>
      <c r="G9" s="31" t="str">
        <f t="shared" si="10"/>
        <v>585EPS005</v>
      </c>
      <c r="H9" s="31" t="str">
        <f t="shared" si="11"/>
        <v>585EPS040</v>
      </c>
      <c r="I9" s="31" t="e">
        <f>CONCATENATE(AA10,#REF!)</f>
        <v>#REF!</v>
      </c>
      <c r="J9" s="31" t="str">
        <f t="shared" si="12"/>
        <v>585ESSC24</v>
      </c>
      <c r="K9" s="31" t="str">
        <f t="shared" si="13"/>
        <v>585EAS016</v>
      </c>
      <c r="L9" s="31" t="str">
        <f t="shared" si="14"/>
        <v>585EPS042</v>
      </c>
      <c r="M9" s="31" t="str">
        <f t="shared" si="15"/>
        <v>585EAS027</v>
      </c>
      <c r="N9" s="31" t="str">
        <f t="shared" si="16"/>
        <v>585ESSC91</v>
      </c>
      <c r="O9" s="31" t="str">
        <f t="shared" si="17"/>
        <v>585EPS008</v>
      </c>
      <c r="P9" s="31" t="str">
        <f t="shared" si="18"/>
        <v>585EPSIC3</v>
      </c>
      <c r="Q9" s="31" t="str">
        <f t="shared" si="19"/>
        <v>585EPS018</v>
      </c>
      <c r="R9" s="31" t="str">
        <f t="shared" si="20"/>
        <v>585CCFC55</v>
      </c>
      <c r="S9" s="31" t="str">
        <f t="shared" si="21"/>
        <v>585EPS017</v>
      </c>
      <c r="T9" s="31" t="str">
        <f t="shared" si="22"/>
        <v>585EPS041</v>
      </c>
      <c r="U9" s="31" t="e">
        <f>CONCATENATE(AA10,#REF!)</f>
        <v>#REF!</v>
      </c>
      <c r="V9" s="31" t="str">
        <f t="shared" si="23"/>
        <v>585ESSC33</v>
      </c>
      <c r="W9" s="31" t="str">
        <f t="shared" si="24"/>
        <v>585EPS048</v>
      </c>
      <c r="X9" s="31" t="str">
        <f t="shared" si="25"/>
        <v>585EPS001</v>
      </c>
      <c r="Y9" s="493" t="s">
        <v>300</v>
      </c>
      <c r="Z9" s="491" t="s">
        <v>674</v>
      </c>
      <c r="AA9" s="552">
        <v>579</v>
      </c>
      <c r="AB9" s="685">
        <f t="shared" si="27"/>
        <v>14</v>
      </c>
      <c r="AC9" s="686">
        <f t="shared" si="28"/>
        <v>12990</v>
      </c>
      <c r="AD9" s="686">
        <f t="shared" si="29"/>
        <v>0</v>
      </c>
      <c r="AE9" s="686">
        <f t="shared" si="29"/>
        <v>0</v>
      </c>
      <c r="AF9" s="686">
        <f t="shared" si="29"/>
        <v>2</v>
      </c>
      <c r="AG9" s="686">
        <f t="shared" si="30"/>
        <v>0</v>
      </c>
      <c r="AH9" s="686">
        <f t="shared" si="31"/>
        <v>1405</v>
      </c>
      <c r="AI9" s="686">
        <f t="shared" si="32"/>
        <v>1684</v>
      </c>
      <c r="AJ9" s="686">
        <f t="shared" si="33"/>
        <v>2</v>
      </c>
      <c r="AK9" s="424">
        <f t="shared" si="33"/>
        <v>0</v>
      </c>
      <c r="AL9" s="686">
        <f t="shared" si="33"/>
        <v>180</v>
      </c>
      <c r="AM9" s="686">
        <f t="shared" si="33"/>
        <v>0</v>
      </c>
      <c r="AN9" s="686">
        <f t="shared" si="33"/>
        <v>0</v>
      </c>
      <c r="AO9" s="686">
        <f t="shared" si="33"/>
        <v>0</v>
      </c>
      <c r="AP9" s="686">
        <f t="shared" si="33"/>
        <v>1</v>
      </c>
      <c r="AQ9" s="686">
        <f t="shared" si="33"/>
        <v>0</v>
      </c>
      <c r="AR9" s="686">
        <f t="shared" si="33"/>
        <v>0</v>
      </c>
      <c r="AS9" s="424">
        <f t="shared" si="33"/>
        <v>86</v>
      </c>
      <c r="AT9" s="686">
        <f t="shared" si="34"/>
        <v>0</v>
      </c>
      <c r="AU9" s="686">
        <f t="shared" si="34"/>
        <v>0</v>
      </c>
      <c r="AV9" s="686">
        <f t="shared" si="34"/>
        <v>0</v>
      </c>
      <c r="AW9" s="699">
        <f t="shared" si="35"/>
        <v>16278</v>
      </c>
      <c r="AX9" s="75" t="str">
        <f t="shared" si="36"/>
        <v>142EPS037</v>
      </c>
      <c r="AY9" s="802" t="s">
        <v>677</v>
      </c>
      <c r="AZ9" s="802">
        <v>142</v>
      </c>
      <c r="BA9" s="802" t="s">
        <v>579</v>
      </c>
      <c r="BB9" s="803">
        <v>581</v>
      </c>
      <c r="BC9" s="858" t="str">
        <f t="shared" si="37"/>
        <v>425EPS037</v>
      </c>
      <c r="BD9" s="802" t="s">
        <v>677</v>
      </c>
      <c r="BE9" s="802">
        <v>425</v>
      </c>
      <c r="BF9" s="802" t="s">
        <v>579</v>
      </c>
      <c r="BG9" s="803">
        <v>139</v>
      </c>
      <c r="BH9" s="858" t="str">
        <f t="shared" si="38"/>
        <v>425EPS037</v>
      </c>
      <c r="BI9" s="802" t="s">
        <v>677</v>
      </c>
      <c r="BJ9" s="802">
        <v>425</v>
      </c>
      <c r="BK9" s="802" t="s">
        <v>579</v>
      </c>
      <c r="BL9" s="803">
        <v>3</v>
      </c>
      <c r="BM9" s="283"/>
    </row>
    <row r="10" spans="2:66">
      <c r="B10" s="31" t="str">
        <f t="shared" si="5"/>
        <v>591EPS010</v>
      </c>
      <c r="C10" s="31" t="str">
        <f t="shared" si="6"/>
        <v>591EPS037</v>
      </c>
      <c r="D10" s="31" t="str">
        <f t="shared" si="7"/>
        <v>591EPS016</v>
      </c>
      <c r="E10" s="31" t="str">
        <f t="shared" si="8"/>
        <v>591EPS002</v>
      </c>
      <c r="F10" s="31" t="str">
        <f t="shared" si="9"/>
        <v>591EPS044</v>
      </c>
      <c r="G10" s="31" t="str">
        <f t="shared" si="10"/>
        <v>591EPS005</v>
      </c>
      <c r="H10" s="31" t="str">
        <f t="shared" si="11"/>
        <v>591EPS040</v>
      </c>
      <c r="I10" s="31" t="e">
        <f>CONCATENATE(AA11,#REF!)</f>
        <v>#REF!</v>
      </c>
      <c r="J10" s="31" t="str">
        <f t="shared" si="12"/>
        <v>591ESSC24</v>
      </c>
      <c r="K10" s="31" t="str">
        <f t="shared" si="13"/>
        <v>591EAS016</v>
      </c>
      <c r="L10" s="31" t="str">
        <f t="shared" si="14"/>
        <v>591EPS042</v>
      </c>
      <c r="M10" s="31" t="str">
        <f t="shared" si="15"/>
        <v>591EAS027</v>
      </c>
      <c r="N10" s="31" t="str">
        <f t="shared" si="16"/>
        <v>591ESSC91</v>
      </c>
      <c r="O10" s="31" t="str">
        <f t="shared" si="17"/>
        <v>591EPS008</v>
      </c>
      <c r="P10" s="31" t="str">
        <f t="shared" si="18"/>
        <v>591EPSIC3</v>
      </c>
      <c r="Q10" s="31" t="str">
        <f t="shared" si="19"/>
        <v>591EPS018</v>
      </c>
      <c r="R10" s="31" t="str">
        <f t="shared" si="20"/>
        <v>591CCFC55</v>
      </c>
      <c r="S10" s="31" t="str">
        <f t="shared" si="21"/>
        <v>591EPS017</v>
      </c>
      <c r="T10" s="31" t="str">
        <f t="shared" si="22"/>
        <v>591EPS041</v>
      </c>
      <c r="U10" s="31" t="e">
        <f>CONCATENATE(AA11,#REF!)</f>
        <v>#REF!</v>
      </c>
      <c r="V10" s="31" t="str">
        <f t="shared" si="23"/>
        <v>591ESSC33</v>
      </c>
      <c r="W10" s="31" t="str">
        <f t="shared" si="24"/>
        <v>591EPS048</v>
      </c>
      <c r="X10" s="31" t="str">
        <f t="shared" si="25"/>
        <v>591EPS001</v>
      </c>
      <c r="Y10" s="493" t="s">
        <v>302</v>
      </c>
      <c r="Z10" s="491" t="s">
        <v>674</v>
      </c>
      <c r="AA10" s="552">
        <v>585</v>
      </c>
      <c r="AB10" s="685">
        <f t="shared" si="27"/>
        <v>10</v>
      </c>
      <c r="AC10" s="686">
        <f t="shared" si="28"/>
        <v>2607</v>
      </c>
      <c r="AD10" s="686">
        <f t="shared" si="29"/>
        <v>0</v>
      </c>
      <c r="AE10" s="686">
        <f t="shared" si="29"/>
        <v>0</v>
      </c>
      <c r="AF10" s="686">
        <f t="shared" si="29"/>
        <v>3</v>
      </c>
      <c r="AG10" s="686">
        <f t="shared" si="30"/>
        <v>0</v>
      </c>
      <c r="AH10" s="686">
        <f t="shared" si="31"/>
        <v>410</v>
      </c>
      <c r="AI10" s="686">
        <f t="shared" si="32"/>
        <v>0</v>
      </c>
      <c r="AJ10" s="686">
        <f t="shared" si="33"/>
        <v>0</v>
      </c>
      <c r="AK10" s="424">
        <f t="shared" si="33"/>
        <v>0</v>
      </c>
      <c r="AL10" s="686">
        <f t="shared" si="33"/>
        <v>4</v>
      </c>
      <c r="AM10" s="686">
        <f t="shared" si="33"/>
        <v>106</v>
      </c>
      <c r="AN10" s="686">
        <f t="shared" si="33"/>
        <v>0</v>
      </c>
      <c r="AO10" s="686">
        <f t="shared" si="33"/>
        <v>0</v>
      </c>
      <c r="AP10" s="686">
        <f t="shared" si="33"/>
        <v>0</v>
      </c>
      <c r="AQ10" s="686">
        <f t="shared" si="33"/>
        <v>0</v>
      </c>
      <c r="AR10" s="686">
        <f t="shared" si="33"/>
        <v>0</v>
      </c>
      <c r="AS10" s="424">
        <f t="shared" si="33"/>
        <v>0</v>
      </c>
      <c r="AT10" s="686">
        <f t="shared" si="34"/>
        <v>0</v>
      </c>
      <c r="AU10" s="686">
        <f t="shared" si="34"/>
        <v>0</v>
      </c>
      <c r="AV10" s="686">
        <f t="shared" si="34"/>
        <v>0</v>
      </c>
      <c r="AW10" s="699">
        <f t="shared" si="35"/>
        <v>3140</v>
      </c>
      <c r="AX10" s="75" t="str">
        <f t="shared" si="36"/>
        <v>142EPS040</v>
      </c>
      <c r="AY10" s="802" t="s">
        <v>677</v>
      </c>
      <c r="AZ10" s="802">
        <v>142</v>
      </c>
      <c r="BA10" s="802" t="s">
        <v>583</v>
      </c>
      <c r="BB10" s="803">
        <v>119</v>
      </c>
      <c r="BC10" s="858" t="str">
        <f t="shared" si="37"/>
        <v>425EPS040</v>
      </c>
      <c r="BD10" s="802" t="s">
        <v>677</v>
      </c>
      <c r="BE10" s="802">
        <v>425</v>
      </c>
      <c r="BF10" s="802" t="s">
        <v>583</v>
      </c>
      <c r="BG10" s="803">
        <v>4</v>
      </c>
      <c r="BH10" s="858" t="str">
        <f t="shared" si="38"/>
        <v>425EPS040</v>
      </c>
      <c r="BI10" s="802" t="s">
        <v>677</v>
      </c>
      <c r="BJ10" s="802">
        <v>425</v>
      </c>
      <c r="BK10" s="802" t="s">
        <v>583</v>
      </c>
      <c r="BL10" s="803">
        <v>1</v>
      </c>
      <c r="BM10" s="283"/>
    </row>
    <row r="11" spans="2:66">
      <c r="B11" s="31" t="str">
        <f t="shared" si="5"/>
        <v>893EPS010</v>
      </c>
      <c r="C11" s="31" t="str">
        <f t="shared" si="6"/>
        <v>893EPS037</v>
      </c>
      <c r="D11" s="31" t="str">
        <f t="shared" si="7"/>
        <v>893EPS016</v>
      </c>
      <c r="E11" s="31" t="str">
        <f t="shared" si="8"/>
        <v>893EPS002</v>
      </c>
      <c r="F11" s="31" t="str">
        <f t="shared" si="9"/>
        <v>893EPS044</v>
      </c>
      <c r="G11" s="31" t="str">
        <f t="shared" si="10"/>
        <v>893EPS005</v>
      </c>
      <c r="H11" s="31" t="str">
        <f t="shared" si="11"/>
        <v>893EPS040</v>
      </c>
      <c r="I11" s="31" t="e">
        <f>CONCATENATE(AA12,#REF!)</f>
        <v>#REF!</v>
      </c>
      <c r="J11" s="31" t="str">
        <f t="shared" si="12"/>
        <v>893ESSC24</v>
      </c>
      <c r="K11" s="31" t="str">
        <f t="shared" si="13"/>
        <v>893EAS016</v>
      </c>
      <c r="L11" s="31" t="str">
        <f t="shared" si="14"/>
        <v>893EPS042</v>
      </c>
      <c r="M11" s="31" t="str">
        <f t="shared" si="15"/>
        <v>893EAS027</v>
      </c>
      <c r="N11" s="31" t="str">
        <f t="shared" si="16"/>
        <v>893ESSC91</v>
      </c>
      <c r="O11" s="31" t="str">
        <f t="shared" si="17"/>
        <v>893EPS008</v>
      </c>
      <c r="P11" s="31" t="str">
        <f t="shared" si="18"/>
        <v>893EPSIC3</v>
      </c>
      <c r="Q11" s="31" t="str">
        <f t="shared" si="19"/>
        <v>893EPS018</v>
      </c>
      <c r="R11" s="31" t="str">
        <f t="shared" si="20"/>
        <v>893CCFC55</v>
      </c>
      <c r="S11" s="31" t="str">
        <f t="shared" si="21"/>
        <v>893EPS017</v>
      </c>
      <c r="T11" s="31" t="str">
        <f t="shared" si="22"/>
        <v>893EPS041</v>
      </c>
      <c r="U11" s="31" t="e">
        <f>CONCATENATE(AA12,#REF!)</f>
        <v>#REF!</v>
      </c>
      <c r="V11" s="31" t="str">
        <f t="shared" si="23"/>
        <v>893ESSC33</v>
      </c>
      <c r="W11" s="31" t="str">
        <f t="shared" si="24"/>
        <v>893EPS048</v>
      </c>
      <c r="X11" s="31" t="str">
        <f t="shared" si="25"/>
        <v>893EPS001</v>
      </c>
      <c r="Y11" s="493" t="s">
        <v>304</v>
      </c>
      <c r="Z11" s="491" t="s">
        <v>674</v>
      </c>
      <c r="AA11" s="552">
        <v>591</v>
      </c>
      <c r="AB11" s="685">
        <f t="shared" si="27"/>
        <v>3</v>
      </c>
      <c r="AC11" s="686">
        <f t="shared" si="28"/>
        <v>3421</v>
      </c>
      <c r="AD11" s="686">
        <f t="shared" si="29"/>
        <v>0</v>
      </c>
      <c r="AE11" s="686">
        <f t="shared" si="29"/>
        <v>1</v>
      </c>
      <c r="AF11" s="686">
        <f t="shared" si="29"/>
        <v>2</v>
      </c>
      <c r="AG11" s="686">
        <f t="shared" si="30"/>
        <v>0</v>
      </c>
      <c r="AH11" s="686">
        <f t="shared" si="31"/>
        <v>644</v>
      </c>
      <c r="AI11" s="686">
        <f t="shared" si="32"/>
        <v>0</v>
      </c>
      <c r="AJ11" s="686">
        <f t="shared" si="33"/>
        <v>0</v>
      </c>
      <c r="AK11" s="424">
        <f t="shared" si="33"/>
        <v>0</v>
      </c>
      <c r="AL11" s="686">
        <f t="shared" si="33"/>
        <v>0</v>
      </c>
      <c r="AM11" s="686">
        <f t="shared" si="33"/>
        <v>89</v>
      </c>
      <c r="AN11" s="686">
        <f t="shared" si="33"/>
        <v>0</v>
      </c>
      <c r="AO11" s="686">
        <f t="shared" si="33"/>
        <v>0</v>
      </c>
      <c r="AP11" s="686">
        <f t="shared" si="33"/>
        <v>0</v>
      </c>
      <c r="AQ11" s="686">
        <f t="shared" si="33"/>
        <v>0</v>
      </c>
      <c r="AR11" s="686">
        <f t="shared" si="33"/>
        <v>0</v>
      </c>
      <c r="AS11" s="424">
        <f t="shared" si="33"/>
        <v>0</v>
      </c>
      <c r="AT11" s="686">
        <f t="shared" si="34"/>
        <v>0</v>
      </c>
      <c r="AU11" s="686">
        <f t="shared" si="34"/>
        <v>0</v>
      </c>
      <c r="AV11" s="686">
        <f t="shared" si="34"/>
        <v>0</v>
      </c>
      <c r="AW11" s="699">
        <f t="shared" si="35"/>
        <v>4160</v>
      </c>
      <c r="AX11" s="75" t="str">
        <f t="shared" si="36"/>
        <v>425EPS005</v>
      </c>
      <c r="AY11" s="802" t="s">
        <v>677</v>
      </c>
      <c r="AZ11" s="802">
        <v>425</v>
      </c>
      <c r="BA11" s="802" t="s">
        <v>582</v>
      </c>
      <c r="BB11" s="803">
        <v>1</v>
      </c>
      <c r="BC11" s="858" t="str">
        <f t="shared" si="37"/>
        <v>425EPS041</v>
      </c>
      <c r="BD11" s="802" t="s">
        <v>677</v>
      </c>
      <c r="BE11" s="802">
        <v>425</v>
      </c>
      <c r="BF11" s="802" t="s">
        <v>621</v>
      </c>
      <c r="BG11" s="803">
        <v>1</v>
      </c>
      <c r="BH11" s="858" t="str">
        <f t="shared" si="38"/>
        <v>579EAS027</v>
      </c>
      <c r="BI11" s="802" t="s">
        <v>677</v>
      </c>
      <c r="BJ11" s="802">
        <v>579</v>
      </c>
      <c r="BK11" s="802" t="s">
        <v>589</v>
      </c>
      <c r="BL11" s="803">
        <v>5</v>
      </c>
      <c r="BM11" s="283"/>
    </row>
    <row r="12" spans="2:66">
      <c r="B12" s="31" t="str">
        <f t="shared" si="5"/>
        <v>EPS010</v>
      </c>
      <c r="C12" s="31" t="str">
        <f t="shared" si="6"/>
        <v>EPS037</v>
      </c>
      <c r="D12" s="31" t="str">
        <f t="shared" si="7"/>
        <v>EPS016</v>
      </c>
      <c r="E12" s="31" t="str">
        <f t="shared" si="8"/>
        <v>EPS002</v>
      </c>
      <c r="F12" s="31" t="str">
        <f t="shared" si="9"/>
        <v>EPS044</v>
      </c>
      <c r="G12" s="31" t="str">
        <f t="shared" si="10"/>
        <v>EPS005</v>
      </c>
      <c r="H12" s="31" t="str">
        <f t="shared" si="11"/>
        <v>EPS040</v>
      </c>
      <c r="I12" s="31" t="e">
        <f>CONCATENATE(AA13,#REF!)</f>
        <v>#REF!</v>
      </c>
      <c r="J12" s="31" t="str">
        <f t="shared" si="12"/>
        <v>ESSC24</v>
      </c>
      <c r="K12" s="31" t="str">
        <f t="shared" si="13"/>
        <v>EAS016</v>
      </c>
      <c r="L12" s="31" t="str">
        <f t="shared" si="14"/>
        <v>EPS042</v>
      </c>
      <c r="M12" s="31" t="str">
        <f t="shared" si="15"/>
        <v>EAS027</v>
      </c>
      <c r="N12" s="31" t="str">
        <f t="shared" si="16"/>
        <v>ESSC91</v>
      </c>
      <c r="O12" s="31" t="str">
        <f t="shared" si="17"/>
        <v>EPS008</v>
      </c>
      <c r="P12" s="31" t="str">
        <f t="shared" si="18"/>
        <v>EPSIC3</v>
      </c>
      <c r="Q12" s="31" t="str">
        <f t="shared" si="19"/>
        <v>EPS018</v>
      </c>
      <c r="R12" s="31" t="str">
        <f t="shared" si="20"/>
        <v>CCFC55</v>
      </c>
      <c r="S12" s="31" t="str">
        <f t="shared" si="21"/>
        <v>EPS017</v>
      </c>
      <c r="T12" s="31" t="str">
        <f t="shared" si="22"/>
        <v>EPS041</v>
      </c>
      <c r="U12" s="31" t="e">
        <f>CONCATENATE(AA13,#REF!)</f>
        <v>#REF!</v>
      </c>
      <c r="V12" s="31" t="str">
        <f t="shared" si="23"/>
        <v>ESSC33</v>
      </c>
      <c r="W12" s="31" t="str">
        <f t="shared" si="24"/>
        <v>EPS048</v>
      </c>
      <c r="X12" s="31" t="str">
        <f t="shared" si="25"/>
        <v>EPS001</v>
      </c>
      <c r="Y12" s="493" t="s">
        <v>306</v>
      </c>
      <c r="Z12" s="491" t="s">
        <v>674</v>
      </c>
      <c r="AA12" s="552">
        <v>893</v>
      </c>
      <c r="AB12" s="685">
        <f t="shared" si="27"/>
        <v>0</v>
      </c>
      <c r="AC12" s="686">
        <f t="shared" si="28"/>
        <v>625</v>
      </c>
      <c r="AD12" s="686">
        <f t="shared" si="29"/>
        <v>0</v>
      </c>
      <c r="AE12" s="686">
        <f t="shared" si="29"/>
        <v>0</v>
      </c>
      <c r="AF12" s="686">
        <f t="shared" si="29"/>
        <v>0</v>
      </c>
      <c r="AG12" s="686">
        <f t="shared" si="30"/>
        <v>9</v>
      </c>
      <c r="AH12" s="686">
        <f t="shared" si="31"/>
        <v>607</v>
      </c>
      <c r="AI12" s="686">
        <f t="shared" si="32"/>
        <v>0</v>
      </c>
      <c r="AJ12" s="686">
        <f t="shared" si="33"/>
        <v>0</v>
      </c>
      <c r="AK12" s="424">
        <f t="shared" si="33"/>
        <v>0</v>
      </c>
      <c r="AL12" s="686">
        <f t="shared" si="33"/>
        <v>0</v>
      </c>
      <c r="AM12" s="686">
        <f t="shared" si="33"/>
        <v>0</v>
      </c>
      <c r="AN12" s="686">
        <f t="shared" si="33"/>
        <v>0</v>
      </c>
      <c r="AO12" s="686">
        <f t="shared" si="33"/>
        <v>0</v>
      </c>
      <c r="AP12" s="686">
        <f t="shared" si="33"/>
        <v>0</v>
      </c>
      <c r="AQ12" s="686">
        <f t="shared" si="33"/>
        <v>0</v>
      </c>
      <c r="AR12" s="686">
        <f t="shared" si="33"/>
        <v>0</v>
      </c>
      <c r="AS12" s="424">
        <f t="shared" si="33"/>
        <v>0</v>
      </c>
      <c r="AT12" s="686">
        <f t="shared" si="34"/>
        <v>0</v>
      </c>
      <c r="AU12" s="686">
        <f t="shared" si="34"/>
        <v>0</v>
      </c>
      <c r="AV12" s="686">
        <f t="shared" si="34"/>
        <v>0</v>
      </c>
      <c r="AW12" s="699">
        <f t="shared" si="35"/>
        <v>1241</v>
      </c>
      <c r="AX12" s="75" t="str">
        <f t="shared" si="36"/>
        <v>425EPS010</v>
      </c>
      <c r="AY12" s="802" t="s">
        <v>677</v>
      </c>
      <c r="AZ12" s="802">
        <v>425</v>
      </c>
      <c r="BA12" s="802" t="s">
        <v>578</v>
      </c>
      <c r="BB12" s="803">
        <v>3</v>
      </c>
      <c r="BC12" s="858" t="str">
        <f t="shared" si="37"/>
        <v>579EAS027</v>
      </c>
      <c r="BD12" s="802" t="s">
        <v>677</v>
      </c>
      <c r="BE12" s="802">
        <v>579</v>
      </c>
      <c r="BF12" s="802" t="s">
        <v>589</v>
      </c>
      <c r="BG12" s="803">
        <v>1</v>
      </c>
      <c r="BH12" s="858" t="str">
        <f t="shared" si="38"/>
        <v>579EPS037</v>
      </c>
      <c r="BI12" s="802" t="s">
        <v>677</v>
      </c>
      <c r="BJ12" s="802">
        <v>579</v>
      </c>
      <c r="BK12" s="802" t="s">
        <v>579</v>
      </c>
      <c r="BL12" s="803">
        <v>39</v>
      </c>
      <c r="BM12" s="283"/>
    </row>
    <row r="13" spans="2:66" ht="15.75">
      <c r="B13" s="31" t="str">
        <f t="shared" si="5"/>
        <v>120EPS010</v>
      </c>
      <c r="C13" s="31" t="str">
        <f t="shared" si="6"/>
        <v>120EPS037</v>
      </c>
      <c r="D13" s="31" t="str">
        <f t="shared" si="7"/>
        <v>120EPS016</v>
      </c>
      <c r="E13" s="31" t="str">
        <f t="shared" si="8"/>
        <v>120EPS002</v>
      </c>
      <c r="F13" s="31" t="str">
        <f t="shared" si="9"/>
        <v>120EPS044</v>
      </c>
      <c r="G13" s="31" t="str">
        <f t="shared" si="10"/>
        <v>120EPS005</v>
      </c>
      <c r="H13" s="31" t="str">
        <f t="shared" si="11"/>
        <v>120EPS040</v>
      </c>
      <c r="I13" s="31" t="e">
        <f>CONCATENATE(AA14,#REF!)</f>
        <v>#REF!</v>
      </c>
      <c r="J13" s="31" t="str">
        <f t="shared" si="12"/>
        <v>120ESSC24</v>
      </c>
      <c r="K13" s="31" t="str">
        <f t="shared" si="13"/>
        <v>120EAS016</v>
      </c>
      <c r="L13" s="31" t="str">
        <f t="shared" si="14"/>
        <v>120EPS042</v>
      </c>
      <c r="M13" s="31" t="str">
        <f t="shared" si="15"/>
        <v>120EAS027</v>
      </c>
      <c r="N13" s="31" t="str">
        <f t="shared" si="16"/>
        <v>120ESSC91</v>
      </c>
      <c r="O13" s="31" t="str">
        <f t="shared" si="17"/>
        <v>120EPS008</v>
      </c>
      <c r="P13" s="31" t="str">
        <f t="shared" si="18"/>
        <v>120EPSIC3</v>
      </c>
      <c r="Q13" s="31" t="str">
        <f t="shared" si="19"/>
        <v>120EPS018</v>
      </c>
      <c r="R13" s="31" t="str">
        <f t="shared" si="20"/>
        <v>120CCFC55</v>
      </c>
      <c r="S13" s="31" t="str">
        <f t="shared" si="21"/>
        <v>120EPS017</v>
      </c>
      <c r="T13" s="31" t="str">
        <f t="shared" si="22"/>
        <v>120EPS041</v>
      </c>
      <c r="U13" s="31" t="e">
        <f>CONCATENATE(AA14,#REF!)</f>
        <v>#REF!</v>
      </c>
      <c r="V13" s="31" t="str">
        <f t="shared" si="23"/>
        <v>120ESSC33</v>
      </c>
      <c r="W13" s="31" t="str">
        <f t="shared" si="24"/>
        <v>120EPS048</v>
      </c>
      <c r="X13" s="31" t="str">
        <f t="shared" si="25"/>
        <v>120EPS001</v>
      </c>
      <c r="Y13" s="691" t="s">
        <v>679</v>
      </c>
      <c r="Z13" s="142"/>
      <c r="AA13" s="553"/>
      <c r="AB13" s="693">
        <f t="shared" ref="AB13:AV13" si="39">SUM(AB14:AB19)</f>
        <v>64</v>
      </c>
      <c r="AC13" s="693">
        <f t="shared" si="39"/>
        <v>16244</v>
      </c>
      <c r="AD13" s="693">
        <f t="shared" si="39"/>
        <v>4073</v>
      </c>
      <c r="AE13" s="693">
        <f t="shared" si="39"/>
        <v>3</v>
      </c>
      <c r="AF13" s="693">
        <f t="shared" si="39"/>
        <v>12</v>
      </c>
      <c r="AG13" s="693">
        <f t="shared" si="39"/>
        <v>9</v>
      </c>
      <c r="AH13" s="693">
        <f t="shared" si="39"/>
        <v>1489</v>
      </c>
      <c r="AI13" s="693">
        <f t="shared" si="39"/>
        <v>18132</v>
      </c>
      <c r="AJ13" s="693">
        <f t="shared" si="39"/>
        <v>3</v>
      </c>
      <c r="AK13" s="639">
        <f t="shared" si="39"/>
        <v>100</v>
      </c>
      <c r="AL13" s="693">
        <f t="shared" si="39"/>
        <v>0</v>
      </c>
      <c r="AM13" s="693">
        <f t="shared" si="39"/>
        <v>0</v>
      </c>
      <c r="AN13" s="693">
        <f t="shared" si="39"/>
        <v>0</v>
      </c>
      <c r="AO13" s="693">
        <f t="shared" si="39"/>
        <v>186</v>
      </c>
      <c r="AP13" s="693">
        <f t="shared" si="39"/>
        <v>4</v>
      </c>
      <c r="AQ13" s="693">
        <f t="shared" si="39"/>
        <v>0</v>
      </c>
      <c r="AR13" s="693">
        <f t="shared" si="39"/>
        <v>0</v>
      </c>
      <c r="AS13" s="639">
        <f t="shared" si="39"/>
        <v>4</v>
      </c>
      <c r="AT13" s="693">
        <f>SUM(AT14:AT19)</f>
        <v>1</v>
      </c>
      <c r="AU13" s="693">
        <f>SUM(AU14:AU19)</f>
        <v>0</v>
      </c>
      <c r="AV13" s="693">
        <f t="shared" si="39"/>
        <v>0</v>
      </c>
      <c r="AW13" s="693">
        <f>SUM(AW14:AW19)</f>
        <v>40220</v>
      </c>
      <c r="AX13" s="75" t="str">
        <f t="shared" si="36"/>
        <v>425EPS037</v>
      </c>
      <c r="AY13" s="802" t="s">
        <v>677</v>
      </c>
      <c r="AZ13" s="802">
        <v>425</v>
      </c>
      <c r="BA13" s="802" t="s">
        <v>579</v>
      </c>
      <c r="BB13" s="803">
        <v>1341</v>
      </c>
      <c r="BC13" s="858" t="str">
        <f t="shared" si="37"/>
        <v>579EPS037</v>
      </c>
      <c r="BD13" s="802" t="s">
        <v>677</v>
      </c>
      <c r="BE13" s="802">
        <v>579</v>
      </c>
      <c r="BF13" s="802" t="s">
        <v>579</v>
      </c>
      <c r="BG13" s="803">
        <v>904</v>
      </c>
      <c r="BH13" s="858" t="str">
        <f t="shared" si="38"/>
        <v>579EPS040</v>
      </c>
      <c r="BI13" s="802" t="s">
        <v>677</v>
      </c>
      <c r="BJ13" s="802">
        <v>579</v>
      </c>
      <c r="BK13" s="802" t="s">
        <v>583</v>
      </c>
      <c r="BL13" s="803">
        <v>14</v>
      </c>
      <c r="BM13" s="283"/>
    </row>
    <row r="14" spans="2:66">
      <c r="B14" s="31" t="str">
        <f t="shared" si="5"/>
        <v>154EPS010</v>
      </c>
      <c r="C14" s="31" t="str">
        <f t="shared" si="6"/>
        <v>154EPS037</v>
      </c>
      <c r="D14" s="31" t="str">
        <f t="shared" si="7"/>
        <v>154EPS016</v>
      </c>
      <c r="E14" s="31" t="str">
        <f t="shared" si="8"/>
        <v>154EPS002</v>
      </c>
      <c r="F14" s="31" t="str">
        <f t="shared" si="9"/>
        <v>154EPS044</v>
      </c>
      <c r="G14" s="31" t="str">
        <f t="shared" si="10"/>
        <v>154EPS005</v>
      </c>
      <c r="H14" s="31" t="str">
        <f t="shared" si="11"/>
        <v>154EPS040</v>
      </c>
      <c r="I14" s="31" t="e">
        <f>CONCATENATE(AA15,#REF!)</f>
        <v>#REF!</v>
      </c>
      <c r="J14" s="31" t="str">
        <f t="shared" si="12"/>
        <v>154ESSC24</v>
      </c>
      <c r="K14" s="31" t="str">
        <f t="shared" si="13"/>
        <v>154EAS016</v>
      </c>
      <c r="L14" s="31" t="str">
        <f t="shared" si="14"/>
        <v>154EPS042</v>
      </c>
      <c r="M14" s="31" t="str">
        <f t="shared" si="15"/>
        <v>154EAS027</v>
      </c>
      <c r="N14" s="31" t="str">
        <f t="shared" si="16"/>
        <v>154ESSC91</v>
      </c>
      <c r="O14" s="31" t="str">
        <f t="shared" si="17"/>
        <v>154EPS008</v>
      </c>
      <c r="P14" s="31" t="str">
        <f t="shared" si="18"/>
        <v>154EPSIC3</v>
      </c>
      <c r="Q14" s="31" t="str">
        <f t="shared" si="19"/>
        <v>154EPS018</v>
      </c>
      <c r="R14" s="31" t="str">
        <f t="shared" si="20"/>
        <v>154CCFC55</v>
      </c>
      <c r="S14" s="31" t="str">
        <f t="shared" si="21"/>
        <v>154EPS017</v>
      </c>
      <c r="T14" s="31" t="str">
        <f t="shared" si="22"/>
        <v>154EPS041</v>
      </c>
      <c r="U14" s="31" t="e">
        <f>CONCATENATE(AA15,#REF!)</f>
        <v>#REF!</v>
      </c>
      <c r="V14" s="31" t="str">
        <f t="shared" si="23"/>
        <v>154ESSC33</v>
      </c>
      <c r="W14" s="31" t="str">
        <f t="shared" si="24"/>
        <v>154EPS048</v>
      </c>
      <c r="X14" s="31" t="str">
        <f t="shared" si="25"/>
        <v>154EPS001</v>
      </c>
      <c r="Y14" s="493" t="s">
        <v>310</v>
      </c>
      <c r="Z14" s="491" t="s">
        <v>679</v>
      </c>
      <c r="AA14" s="552">
        <v>120</v>
      </c>
      <c r="AB14" s="685">
        <f t="shared" ref="AB14:AB19" si="40">IFERROR(VLOOKUP(B13,$BH$7:$BL$948,5,0),0)+ IFERROR(VLOOKUP(B13,$BC$7:$BO$948,5,0),0)+IFERROR(VLOOKUP(B13,$AX$7:$BB$948,5,0),0)</f>
        <v>0</v>
      </c>
      <c r="AC14" s="686">
        <f t="shared" ref="AC14:AC19" si="41">IFERROR(VLOOKUP(C13,$BH$7:$BL$948,5,0),0)+ IFERROR(VLOOKUP(C13,$BC$7:$BO$948,5,0),0)+IFERROR(VLOOKUP(C13,$AX$7:$BB$948,5,0),0)+AS14</f>
        <v>292</v>
      </c>
      <c r="AD14" s="686">
        <f t="shared" ref="AD14:AH19" si="42">IFERROR(VLOOKUP(D13,$BH$7:$BL$948,5,0),0)+ IFERROR(VLOOKUP(D13,$BC$7:$BO$948,5,0),0)+IFERROR(VLOOKUP(D13,$AX$7:$BB$948,5,0),0)</f>
        <v>0</v>
      </c>
      <c r="AE14" s="686">
        <f t="shared" si="42"/>
        <v>0</v>
      </c>
      <c r="AF14" s="686">
        <f t="shared" si="42"/>
        <v>0</v>
      </c>
      <c r="AG14" s="686">
        <f t="shared" si="42"/>
        <v>0</v>
      </c>
      <c r="AH14" s="686">
        <f t="shared" si="42"/>
        <v>0</v>
      </c>
      <c r="AI14" s="686">
        <f t="shared" ref="AI14:AI19" si="43">IFERROR(VLOOKUP(J13,$BH$7:$BL$948,5,0),0)+ IFERROR(VLOOKUP(J13,$BC$7:$BO$948,5,0),0)+IFERROR(VLOOKUP(J13,$AX$7:$BB$948,5,0),0)+AK14</f>
        <v>1240</v>
      </c>
      <c r="AJ14" s="686">
        <f t="shared" ref="AJ14:AS19" si="44">IFERROR(VLOOKUP(K13,$BH$7:$BL$948,5,0),0)+ IFERROR(VLOOKUP(K13,$BC$7:$BO$948,5,0),0)+IFERROR(VLOOKUP(K13,$AX$7:$BB$948,5,0),0)</f>
        <v>0</v>
      </c>
      <c r="AK14" s="424">
        <f t="shared" si="44"/>
        <v>3</v>
      </c>
      <c r="AL14" s="686">
        <f t="shared" si="44"/>
        <v>0</v>
      </c>
      <c r="AM14" s="686">
        <f t="shared" si="44"/>
        <v>0</v>
      </c>
      <c r="AN14" s="686">
        <f t="shared" si="44"/>
        <v>0</v>
      </c>
      <c r="AO14" s="686">
        <f t="shared" si="44"/>
        <v>37</v>
      </c>
      <c r="AP14" s="686">
        <f t="shared" si="44"/>
        <v>0</v>
      </c>
      <c r="AQ14" s="686">
        <f t="shared" si="44"/>
        <v>0</v>
      </c>
      <c r="AR14" s="686">
        <f t="shared" si="44"/>
        <v>0</v>
      </c>
      <c r="AS14" s="424">
        <f t="shared" si="44"/>
        <v>1</v>
      </c>
      <c r="AT14" s="686">
        <f t="shared" ref="AT14:AV19" si="45">IFERROR(VLOOKUP(V13,$BH$7:$BL$948,5,0),0)+ IFERROR(VLOOKUP(V13,$BC$7:$BO$948,5,0),0)+IFERROR(VLOOKUP(V13,$AX$7:$BB$948,5,0),0)</f>
        <v>0</v>
      </c>
      <c r="AU14" s="686">
        <f t="shared" si="45"/>
        <v>0</v>
      </c>
      <c r="AV14" s="686">
        <f t="shared" si="45"/>
        <v>0</v>
      </c>
      <c r="AW14" s="699">
        <f t="shared" ref="AW14:AW19" si="46">SUM(AB14:AV14)-AK14-AS14</f>
        <v>1569</v>
      </c>
      <c r="AX14" s="75" t="str">
        <f t="shared" si="36"/>
        <v>425EPS040</v>
      </c>
      <c r="AY14" s="802" t="s">
        <v>677</v>
      </c>
      <c r="AZ14" s="802">
        <v>425</v>
      </c>
      <c r="BA14" s="802" t="s">
        <v>583</v>
      </c>
      <c r="BB14" s="803">
        <v>397</v>
      </c>
      <c r="BC14" s="858" t="str">
        <f t="shared" si="37"/>
        <v>579EPS040</v>
      </c>
      <c r="BD14" s="802" t="s">
        <v>677</v>
      </c>
      <c r="BE14" s="802">
        <v>579</v>
      </c>
      <c r="BF14" s="802" t="s">
        <v>583</v>
      </c>
      <c r="BG14" s="803">
        <v>36</v>
      </c>
      <c r="BH14" s="858" t="str">
        <f t="shared" si="38"/>
        <v>579ESSC24</v>
      </c>
      <c r="BI14" s="802" t="s">
        <v>677</v>
      </c>
      <c r="BJ14" s="802">
        <v>579</v>
      </c>
      <c r="BK14" s="802" t="s">
        <v>622</v>
      </c>
      <c r="BL14" s="803">
        <v>4</v>
      </c>
      <c r="BM14" s="283"/>
    </row>
    <row r="15" spans="2:66">
      <c r="B15" s="31" t="str">
        <f t="shared" si="5"/>
        <v>250EPS010</v>
      </c>
      <c r="C15" s="31" t="str">
        <f t="shared" si="6"/>
        <v>250EPS037</v>
      </c>
      <c r="D15" s="31" t="str">
        <f t="shared" si="7"/>
        <v>250EPS016</v>
      </c>
      <c r="E15" s="31" t="str">
        <f t="shared" si="8"/>
        <v>250EPS002</v>
      </c>
      <c r="F15" s="31" t="str">
        <f t="shared" si="9"/>
        <v>250EPS044</v>
      </c>
      <c r="G15" s="31" t="str">
        <f t="shared" si="10"/>
        <v>250EPS005</v>
      </c>
      <c r="H15" s="31" t="str">
        <f t="shared" si="11"/>
        <v>250EPS040</v>
      </c>
      <c r="I15" s="31" t="e">
        <f>CONCATENATE(AA16,#REF!)</f>
        <v>#REF!</v>
      </c>
      <c r="J15" s="31" t="str">
        <f t="shared" si="12"/>
        <v>250ESSC24</v>
      </c>
      <c r="K15" s="31" t="str">
        <f t="shared" si="13"/>
        <v>250EAS016</v>
      </c>
      <c r="L15" s="31" t="str">
        <f t="shared" si="14"/>
        <v>250EPS042</v>
      </c>
      <c r="M15" s="31" t="str">
        <f t="shared" si="15"/>
        <v>250EAS027</v>
      </c>
      <c r="N15" s="31" t="str">
        <f t="shared" si="16"/>
        <v>250ESSC91</v>
      </c>
      <c r="O15" s="31" t="str">
        <f t="shared" si="17"/>
        <v>250EPS008</v>
      </c>
      <c r="P15" s="31" t="str">
        <f t="shared" si="18"/>
        <v>250EPSIC3</v>
      </c>
      <c r="Q15" s="31" t="str">
        <f t="shared" si="19"/>
        <v>250EPS018</v>
      </c>
      <c r="R15" s="31" t="str">
        <f t="shared" si="20"/>
        <v>250CCFC55</v>
      </c>
      <c r="S15" s="31" t="str">
        <f t="shared" si="21"/>
        <v>250EPS017</v>
      </c>
      <c r="T15" s="31" t="str">
        <f t="shared" si="22"/>
        <v>250EPS041</v>
      </c>
      <c r="U15" s="31" t="e">
        <f>CONCATENATE(AA16,#REF!)</f>
        <v>#REF!</v>
      </c>
      <c r="V15" s="31" t="str">
        <f t="shared" si="23"/>
        <v>250ESSC33</v>
      </c>
      <c r="W15" s="31" t="str">
        <f t="shared" si="24"/>
        <v>250EPS048</v>
      </c>
      <c r="X15" s="31" t="str">
        <f t="shared" si="25"/>
        <v>250EPS001</v>
      </c>
      <c r="Y15" s="493" t="s">
        <v>312</v>
      </c>
      <c r="Z15" s="491" t="s">
        <v>679</v>
      </c>
      <c r="AA15" s="552">
        <v>154</v>
      </c>
      <c r="AB15" s="685">
        <f t="shared" si="40"/>
        <v>51</v>
      </c>
      <c r="AC15" s="686">
        <f t="shared" si="41"/>
        <v>9124</v>
      </c>
      <c r="AD15" s="686">
        <f t="shared" si="42"/>
        <v>4073</v>
      </c>
      <c r="AE15" s="686">
        <f t="shared" si="42"/>
        <v>3</v>
      </c>
      <c r="AF15" s="686">
        <f t="shared" si="42"/>
        <v>7</v>
      </c>
      <c r="AG15" s="686">
        <f t="shared" si="42"/>
        <v>8</v>
      </c>
      <c r="AH15" s="686">
        <f t="shared" si="42"/>
        <v>1061</v>
      </c>
      <c r="AI15" s="686">
        <f t="shared" si="43"/>
        <v>9064</v>
      </c>
      <c r="AJ15" s="686">
        <f t="shared" si="44"/>
        <v>3</v>
      </c>
      <c r="AK15" s="424">
        <f t="shared" si="44"/>
        <v>64</v>
      </c>
      <c r="AL15" s="686">
        <f t="shared" si="44"/>
        <v>0</v>
      </c>
      <c r="AM15" s="686">
        <f t="shared" si="44"/>
        <v>0</v>
      </c>
      <c r="AN15" s="686">
        <f t="shared" si="44"/>
        <v>0</v>
      </c>
      <c r="AO15" s="686">
        <f t="shared" si="44"/>
        <v>82</v>
      </c>
      <c r="AP15" s="686">
        <f t="shared" si="44"/>
        <v>0</v>
      </c>
      <c r="AQ15" s="686">
        <f t="shared" si="44"/>
        <v>0</v>
      </c>
      <c r="AR15" s="686">
        <f t="shared" si="44"/>
        <v>0</v>
      </c>
      <c r="AS15" s="424">
        <f t="shared" si="44"/>
        <v>1</v>
      </c>
      <c r="AT15" s="686">
        <f t="shared" si="45"/>
        <v>0</v>
      </c>
      <c r="AU15" s="686">
        <f t="shared" si="45"/>
        <v>0</v>
      </c>
      <c r="AV15" s="686">
        <f t="shared" si="45"/>
        <v>0</v>
      </c>
      <c r="AW15" s="699">
        <f t="shared" si="46"/>
        <v>23476</v>
      </c>
      <c r="AX15" s="75" t="str">
        <f t="shared" si="36"/>
        <v>579EAS016</v>
      </c>
      <c r="AY15" s="802" t="s">
        <v>677</v>
      </c>
      <c r="AZ15" s="802">
        <v>579</v>
      </c>
      <c r="BA15" s="802" t="s">
        <v>585</v>
      </c>
      <c r="BB15" s="803">
        <v>2</v>
      </c>
      <c r="BC15" s="858" t="str">
        <f t="shared" si="37"/>
        <v>579ESSC24</v>
      </c>
      <c r="BD15" s="802" t="s">
        <v>677</v>
      </c>
      <c r="BE15" s="802">
        <v>579</v>
      </c>
      <c r="BF15" s="802" t="s">
        <v>622</v>
      </c>
      <c r="BG15" s="803">
        <v>166</v>
      </c>
      <c r="BH15" s="858" t="str">
        <f t="shared" si="38"/>
        <v>585EPS037</v>
      </c>
      <c r="BI15" s="802" t="s">
        <v>677</v>
      </c>
      <c r="BJ15" s="802">
        <v>585</v>
      </c>
      <c r="BK15" s="802" t="s">
        <v>579</v>
      </c>
      <c r="BL15" s="803">
        <v>16</v>
      </c>
      <c r="BM15" s="283"/>
    </row>
    <row r="16" spans="2:66">
      <c r="B16" s="31" t="str">
        <f t="shared" si="5"/>
        <v>495EPS010</v>
      </c>
      <c r="C16" s="31" t="str">
        <f t="shared" si="6"/>
        <v>495EPS037</v>
      </c>
      <c r="D16" s="31" t="str">
        <f t="shared" si="7"/>
        <v>495EPS016</v>
      </c>
      <c r="E16" s="31" t="str">
        <f t="shared" si="8"/>
        <v>495EPS002</v>
      </c>
      <c r="F16" s="31" t="str">
        <f t="shared" si="9"/>
        <v>495EPS044</v>
      </c>
      <c r="G16" s="31" t="str">
        <f t="shared" si="10"/>
        <v>495EPS005</v>
      </c>
      <c r="H16" s="31" t="str">
        <f t="shared" si="11"/>
        <v>495EPS040</v>
      </c>
      <c r="I16" s="31" t="e">
        <f>CONCATENATE(AA17,#REF!)</f>
        <v>#REF!</v>
      </c>
      <c r="J16" s="31" t="str">
        <f t="shared" si="12"/>
        <v>495ESSC24</v>
      </c>
      <c r="K16" s="31" t="str">
        <f t="shared" si="13"/>
        <v>495EAS016</v>
      </c>
      <c r="L16" s="31" t="str">
        <f t="shared" si="14"/>
        <v>495EPS042</v>
      </c>
      <c r="M16" s="31" t="str">
        <f t="shared" si="15"/>
        <v>495EAS027</v>
      </c>
      <c r="N16" s="31" t="str">
        <f t="shared" si="16"/>
        <v>495ESSC91</v>
      </c>
      <c r="O16" s="31" t="str">
        <f t="shared" si="17"/>
        <v>495EPS008</v>
      </c>
      <c r="P16" s="31" t="str">
        <f t="shared" si="18"/>
        <v>495EPSIC3</v>
      </c>
      <c r="Q16" s="31" t="str">
        <f t="shared" si="19"/>
        <v>495EPS018</v>
      </c>
      <c r="R16" s="31" t="str">
        <f t="shared" si="20"/>
        <v>495CCFC55</v>
      </c>
      <c r="S16" s="31" t="str">
        <f t="shared" si="21"/>
        <v>495EPS017</v>
      </c>
      <c r="T16" s="31" t="str">
        <f t="shared" si="22"/>
        <v>495EPS041</v>
      </c>
      <c r="U16" s="31" t="e">
        <f>CONCATENATE(AA17,#REF!)</f>
        <v>#REF!</v>
      </c>
      <c r="V16" s="31" t="str">
        <f t="shared" si="23"/>
        <v>495ESSC33</v>
      </c>
      <c r="W16" s="31" t="str">
        <f t="shared" si="24"/>
        <v>495EPS048</v>
      </c>
      <c r="X16" s="31" t="str">
        <f t="shared" si="25"/>
        <v>495EPS001</v>
      </c>
      <c r="Y16" s="493" t="s">
        <v>314</v>
      </c>
      <c r="Z16" s="491" t="s">
        <v>679</v>
      </c>
      <c r="AA16" s="552">
        <v>250</v>
      </c>
      <c r="AB16" s="685">
        <f t="shared" si="40"/>
        <v>4</v>
      </c>
      <c r="AC16" s="686">
        <f t="shared" si="41"/>
        <v>5444</v>
      </c>
      <c r="AD16" s="686">
        <f t="shared" si="42"/>
        <v>0</v>
      </c>
      <c r="AE16" s="686">
        <f t="shared" si="42"/>
        <v>0</v>
      </c>
      <c r="AF16" s="686">
        <f t="shared" si="42"/>
        <v>0</v>
      </c>
      <c r="AG16" s="686">
        <f t="shared" si="42"/>
        <v>0</v>
      </c>
      <c r="AH16" s="686">
        <f t="shared" si="42"/>
        <v>108</v>
      </c>
      <c r="AI16" s="686">
        <f t="shared" si="43"/>
        <v>4057</v>
      </c>
      <c r="AJ16" s="686">
        <f t="shared" si="44"/>
        <v>0</v>
      </c>
      <c r="AK16" s="424">
        <f t="shared" si="44"/>
        <v>11</v>
      </c>
      <c r="AL16" s="686">
        <f t="shared" si="44"/>
        <v>0</v>
      </c>
      <c r="AM16" s="686">
        <f t="shared" si="44"/>
        <v>0</v>
      </c>
      <c r="AN16" s="686">
        <f t="shared" si="44"/>
        <v>0</v>
      </c>
      <c r="AO16" s="686">
        <f t="shared" si="44"/>
        <v>25</v>
      </c>
      <c r="AP16" s="686">
        <f t="shared" si="44"/>
        <v>0</v>
      </c>
      <c r="AQ16" s="686">
        <f t="shared" si="44"/>
        <v>0</v>
      </c>
      <c r="AR16" s="686">
        <f t="shared" si="44"/>
        <v>0</v>
      </c>
      <c r="AS16" s="424">
        <f t="shared" si="44"/>
        <v>1</v>
      </c>
      <c r="AT16" s="686">
        <f t="shared" si="45"/>
        <v>0</v>
      </c>
      <c r="AU16" s="686">
        <f t="shared" si="45"/>
        <v>0</v>
      </c>
      <c r="AV16" s="686">
        <f t="shared" si="45"/>
        <v>0</v>
      </c>
      <c r="AW16" s="699">
        <f t="shared" si="46"/>
        <v>9638</v>
      </c>
      <c r="AX16" s="75" t="str">
        <f t="shared" si="36"/>
        <v>579EAS027</v>
      </c>
      <c r="AY16" s="802" t="s">
        <v>677</v>
      </c>
      <c r="AZ16" s="802">
        <v>579</v>
      </c>
      <c r="BA16" s="802" t="s">
        <v>589</v>
      </c>
      <c r="BB16" s="803">
        <v>174</v>
      </c>
      <c r="BC16" s="858" t="str">
        <f t="shared" si="37"/>
        <v>585EPS010</v>
      </c>
      <c r="BD16" s="802" t="s">
        <v>677</v>
      </c>
      <c r="BE16" s="802">
        <v>585</v>
      </c>
      <c r="BF16" s="802" t="s">
        <v>578</v>
      </c>
      <c r="BG16" s="803">
        <v>1</v>
      </c>
      <c r="BH16" s="858" t="str">
        <f t="shared" si="38"/>
        <v>585EPS040</v>
      </c>
      <c r="BI16" s="802" t="s">
        <v>677</v>
      </c>
      <c r="BJ16" s="802">
        <v>585</v>
      </c>
      <c r="BK16" s="802" t="s">
        <v>583</v>
      </c>
      <c r="BL16" s="803">
        <v>3</v>
      </c>
      <c r="BM16" s="283"/>
      <c r="BN16" s="844"/>
    </row>
    <row r="17" spans="2:66">
      <c r="B17" s="31" t="str">
        <f t="shared" si="5"/>
        <v>790EPS010</v>
      </c>
      <c r="C17" s="31" t="str">
        <f t="shared" si="6"/>
        <v>790EPS037</v>
      </c>
      <c r="D17" s="31" t="str">
        <f t="shared" si="7"/>
        <v>790EPS016</v>
      </c>
      <c r="E17" s="31" t="str">
        <f t="shared" si="8"/>
        <v>790EPS002</v>
      </c>
      <c r="F17" s="31" t="str">
        <f t="shared" si="9"/>
        <v>790EPS044</v>
      </c>
      <c r="G17" s="31" t="str">
        <f t="shared" si="10"/>
        <v>790EPS005</v>
      </c>
      <c r="H17" s="31" t="str">
        <f t="shared" si="11"/>
        <v>790EPS040</v>
      </c>
      <c r="I17" s="31" t="e">
        <f>CONCATENATE(AA18,#REF!)</f>
        <v>#REF!</v>
      </c>
      <c r="J17" s="31" t="str">
        <f t="shared" si="12"/>
        <v>790ESSC24</v>
      </c>
      <c r="K17" s="31" t="str">
        <f t="shared" si="13"/>
        <v>790EAS016</v>
      </c>
      <c r="L17" s="31" t="str">
        <f t="shared" si="14"/>
        <v>790EPS042</v>
      </c>
      <c r="M17" s="31" t="str">
        <f t="shared" si="15"/>
        <v>790EAS027</v>
      </c>
      <c r="N17" s="31" t="str">
        <f t="shared" si="16"/>
        <v>790ESSC91</v>
      </c>
      <c r="O17" s="31" t="str">
        <f t="shared" si="17"/>
        <v>790EPS008</v>
      </c>
      <c r="P17" s="31" t="str">
        <f t="shared" si="18"/>
        <v>790EPSIC3</v>
      </c>
      <c r="Q17" s="31" t="str">
        <f t="shared" si="19"/>
        <v>790EPS018</v>
      </c>
      <c r="R17" s="31" t="str">
        <f t="shared" si="20"/>
        <v>790CCFC55</v>
      </c>
      <c r="S17" s="31" t="str">
        <f t="shared" si="21"/>
        <v>790EPS017</v>
      </c>
      <c r="T17" s="31" t="str">
        <f t="shared" si="22"/>
        <v>790EPS041</v>
      </c>
      <c r="U17" s="31" t="e">
        <f>CONCATENATE(AA18,#REF!)</f>
        <v>#REF!</v>
      </c>
      <c r="V17" s="31" t="str">
        <f t="shared" si="23"/>
        <v>790ESSC33</v>
      </c>
      <c r="W17" s="31" t="str">
        <f t="shared" si="24"/>
        <v>790EPS048</v>
      </c>
      <c r="X17" s="31" t="str">
        <f t="shared" si="25"/>
        <v>790EPS001</v>
      </c>
      <c r="Y17" s="493" t="s">
        <v>316</v>
      </c>
      <c r="Z17" s="491" t="s">
        <v>679</v>
      </c>
      <c r="AA17" s="552">
        <v>495</v>
      </c>
      <c r="AB17" s="685">
        <f t="shared" si="40"/>
        <v>1</v>
      </c>
      <c r="AC17" s="686">
        <f t="shared" si="41"/>
        <v>320</v>
      </c>
      <c r="AD17" s="686">
        <f t="shared" si="42"/>
        <v>0</v>
      </c>
      <c r="AE17" s="686">
        <f t="shared" si="42"/>
        <v>0</v>
      </c>
      <c r="AF17" s="686">
        <f t="shared" si="42"/>
        <v>1</v>
      </c>
      <c r="AG17" s="686">
        <f t="shared" si="42"/>
        <v>0</v>
      </c>
      <c r="AH17" s="686">
        <f t="shared" si="42"/>
        <v>0</v>
      </c>
      <c r="AI17" s="686">
        <f t="shared" si="43"/>
        <v>1053</v>
      </c>
      <c r="AJ17" s="686">
        <f t="shared" si="44"/>
        <v>0</v>
      </c>
      <c r="AK17" s="424">
        <f t="shared" si="44"/>
        <v>1</v>
      </c>
      <c r="AL17" s="686">
        <f t="shared" si="44"/>
        <v>0</v>
      </c>
      <c r="AM17" s="686">
        <f t="shared" si="44"/>
        <v>0</v>
      </c>
      <c r="AN17" s="686">
        <f t="shared" si="44"/>
        <v>0</v>
      </c>
      <c r="AO17" s="686">
        <f t="shared" si="44"/>
        <v>0</v>
      </c>
      <c r="AP17" s="686">
        <f t="shared" si="44"/>
        <v>0</v>
      </c>
      <c r="AQ17" s="686">
        <f t="shared" si="44"/>
        <v>0</v>
      </c>
      <c r="AR17" s="686">
        <f t="shared" si="44"/>
        <v>0</v>
      </c>
      <c r="AS17" s="424">
        <f t="shared" si="44"/>
        <v>0</v>
      </c>
      <c r="AT17" s="686">
        <f t="shared" si="45"/>
        <v>0</v>
      </c>
      <c r="AU17" s="686">
        <f t="shared" si="45"/>
        <v>0</v>
      </c>
      <c r="AV17" s="686">
        <f t="shared" si="45"/>
        <v>0</v>
      </c>
      <c r="AW17" s="699">
        <f t="shared" si="46"/>
        <v>1375</v>
      </c>
      <c r="AX17" s="75" t="str">
        <f t="shared" si="36"/>
        <v>579EPS010</v>
      </c>
      <c r="AY17" s="802" t="s">
        <v>677</v>
      </c>
      <c r="AZ17" s="802">
        <v>579</v>
      </c>
      <c r="BA17" s="802" t="s">
        <v>578</v>
      </c>
      <c r="BB17" s="803">
        <v>14</v>
      </c>
      <c r="BC17" s="858" t="str">
        <f t="shared" si="37"/>
        <v>585EPS037</v>
      </c>
      <c r="BD17" s="802" t="s">
        <v>677</v>
      </c>
      <c r="BE17" s="802">
        <v>585</v>
      </c>
      <c r="BF17" s="802" t="s">
        <v>579</v>
      </c>
      <c r="BG17" s="803">
        <v>194</v>
      </c>
      <c r="BH17" s="858" t="str">
        <f t="shared" si="38"/>
        <v>591EPS037</v>
      </c>
      <c r="BI17" s="802" t="s">
        <v>677</v>
      </c>
      <c r="BJ17" s="802">
        <v>591</v>
      </c>
      <c r="BK17" s="802" t="s">
        <v>579</v>
      </c>
      <c r="BL17" s="803">
        <v>20</v>
      </c>
      <c r="BM17" s="283"/>
    </row>
    <row r="18" spans="2:66">
      <c r="B18" s="31" t="str">
        <f t="shared" si="5"/>
        <v>895EPS010</v>
      </c>
      <c r="C18" s="31" t="str">
        <f t="shared" si="6"/>
        <v>895EPS037</v>
      </c>
      <c r="D18" s="31" t="str">
        <f t="shared" si="7"/>
        <v>895EPS016</v>
      </c>
      <c r="E18" s="31" t="str">
        <f t="shared" si="8"/>
        <v>895EPS002</v>
      </c>
      <c r="F18" s="31" t="str">
        <f t="shared" si="9"/>
        <v>895EPS044</v>
      </c>
      <c r="G18" s="31" t="str">
        <f t="shared" si="10"/>
        <v>895EPS005</v>
      </c>
      <c r="H18" s="31" t="str">
        <f t="shared" si="11"/>
        <v>895EPS040</v>
      </c>
      <c r="I18" s="31" t="e">
        <f>CONCATENATE(AA19,#REF!)</f>
        <v>#REF!</v>
      </c>
      <c r="J18" s="31" t="str">
        <f t="shared" si="12"/>
        <v>895ESSC24</v>
      </c>
      <c r="K18" s="31" t="str">
        <f t="shared" si="13"/>
        <v>895EAS016</v>
      </c>
      <c r="L18" s="31" t="str">
        <f t="shared" si="14"/>
        <v>895EPS042</v>
      </c>
      <c r="M18" s="31" t="str">
        <f t="shared" si="15"/>
        <v>895EAS027</v>
      </c>
      <c r="N18" s="31" t="str">
        <f t="shared" si="16"/>
        <v>895ESSC91</v>
      </c>
      <c r="O18" s="31" t="str">
        <f t="shared" si="17"/>
        <v>895EPS008</v>
      </c>
      <c r="P18" s="31" t="str">
        <f t="shared" si="18"/>
        <v>895EPSIC3</v>
      </c>
      <c r="Q18" s="31" t="str">
        <f t="shared" si="19"/>
        <v>895EPS018</v>
      </c>
      <c r="R18" s="31" t="str">
        <f t="shared" si="20"/>
        <v>895CCFC55</v>
      </c>
      <c r="S18" s="31" t="str">
        <f t="shared" si="21"/>
        <v>895EPS017</v>
      </c>
      <c r="T18" s="31" t="str">
        <f t="shared" si="22"/>
        <v>895EPS041</v>
      </c>
      <c r="U18" s="31" t="e">
        <f>CONCATENATE(AA19,#REF!)</f>
        <v>#REF!</v>
      </c>
      <c r="V18" s="31" t="str">
        <f t="shared" si="23"/>
        <v>895ESSC33</v>
      </c>
      <c r="W18" s="31" t="str">
        <f t="shared" si="24"/>
        <v>895EPS048</v>
      </c>
      <c r="X18" s="31" t="str">
        <f t="shared" si="25"/>
        <v>895EPS001</v>
      </c>
      <c r="Y18" s="493" t="s">
        <v>318</v>
      </c>
      <c r="Z18" s="491" t="s">
        <v>679</v>
      </c>
      <c r="AA18" s="552">
        <v>790</v>
      </c>
      <c r="AB18" s="685">
        <f t="shared" si="40"/>
        <v>3</v>
      </c>
      <c r="AC18" s="686">
        <f t="shared" si="41"/>
        <v>411</v>
      </c>
      <c r="AD18" s="686">
        <f t="shared" si="42"/>
        <v>0</v>
      </c>
      <c r="AE18" s="686">
        <f t="shared" si="42"/>
        <v>0</v>
      </c>
      <c r="AF18" s="686">
        <f t="shared" si="42"/>
        <v>1</v>
      </c>
      <c r="AG18" s="686">
        <f t="shared" si="42"/>
        <v>1</v>
      </c>
      <c r="AH18" s="686">
        <f t="shared" si="42"/>
        <v>198</v>
      </c>
      <c r="AI18" s="686">
        <f t="shared" si="43"/>
        <v>1495</v>
      </c>
      <c r="AJ18" s="686">
        <f t="shared" si="44"/>
        <v>0</v>
      </c>
      <c r="AK18" s="424">
        <f t="shared" si="44"/>
        <v>9</v>
      </c>
      <c r="AL18" s="686">
        <f t="shared" si="44"/>
        <v>0</v>
      </c>
      <c r="AM18" s="686">
        <f t="shared" si="44"/>
        <v>0</v>
      </c>
      <c r="AN18" s="686">
        <f t="shared" si="44"/>
        <v>0</v>
      </c>
      <c r="AO18" s="686">
        <f t="shared" si="44"/>
        <v>0</v>
      </c>
      <c r="AP18" s="686">
        <f t="shared" si="44"/>
        <v>1</v>
      </c>
      <c r="AQ18" s="686">
        <f t="shared" si="44"/>
        <v>0</v>
      </c>
      <c r="AR18" s="686">
        <f t="shared" si="44"/>
        <v>0</v>
      </c>
      <c r="AS18" s="424">
        <f t="shared" si="44"/>
        <v>1</v>
      </c>
      <c r="AT18" s="686">
        <f t="shared" si="45"/>
        <v>1</v>
      </c>
      <c r="AU18" s="686">
        <f t="shared" si="45"/>
        <v>0</v>
      </c>
      <c r="AV18" s="686">
        <f t="shared" si="45"/>
        <v>0</v>
      </c>
      <c r="AW18" s="699">
        <f t="shared" si="46"/>
        <v>2111</v>
      </c>
      <c r="AX18" s="75" t="str">
        <f t="shared" si="36"/>
        <v>579EPS018</v>
      </c>
      <c r="AY18" s="802" t="s">
        <v>677</v>
      </c>
      <c r="AZ18" s="802">
        <v>579</v>
      </c>
      <c r="BA18" s="802" t="s">
        <v>593</v>
      </c>
      <c r="BB18" s="803">
        <v>1</v>
      </c>
      <c r="BC18" s="858" t="str">
        <f t="shared" si="37"/>
        <v>585EPS040</v>
      </c>
      <c r="BD18" s="802" t="s">
        <v>677</v>
      </c>
      <c r="BE18" s="802">
        <v>585</v>
      </c>
      <c r="BF18" s="802" t="s">
        <v>583</v>
      </c>
      <c r="BG18" s="803">
        <v>14</v>
      </c>
      <c r="BH18" s="858" t="str">
        <f t="shared" si="38"/>
        <v>591EPS040</v>
      </c>
      <c r="BI18" s="802" t="s">
        <v>677</v>
      </c>
      <c r="BJ18" s="802">
        <v>591</v>
      </c>
      <c r="BK18" s="802" t="s">
        <v>583</v>
      </c>
      <c r="BL18" s="803">
        <v>5</v>
      </c>
      <c r="BM18" s="283"/>
      <c r="BN18" s="859"/>
    </row>
    <row r="19" spans="2:66">
      <c r="B19" s="31" t="str">
        <f t="shared" si="5"/>
        <v>EPS010</v>
      </c>
      <c r="C19" s="31" t="str">
        <f t="shared" si="6"/>
        <v>EPS037</v>
      </c>
      <c r="D19" s="31" t="str">
        <f t="shared" si="7"/>
        <v>EPS016</v>
      </c>
      <c r="E19" s="31" t="str">
        <f t="shared" si="8"/>
        <v>EPS002</v>
      </c>
      <c r="F19" s="31" t="str">
        <f t="shared" si="9"/>
        <v>EPS044</v>
      </c>
      <c r="G19" s="31" t="str">
        <f t="shared" si="10"/>
        <v>EPS005</v>
      </c>
      <c r="H19" s="31" t="str">
        <f t="shared" si="11"/>
        <v>EPS040</v>
      </c>
      <c r="I19" s="31" t="e">
        <f>CONCATENATE(AA20,#REF!)</f>
        <v>#REF!</v>
      </c>
      <c r="J19" s="31" t="str">
        <f t="shared" si="12"/>
        <v>ESSC24</v>
      </c>
      <c r="K19" s="31" t="str">
        <f t="shared" si="13"/>
        <v>EAS016</v>
      </c>
      <c r="L19" s="31" t="str">
        <f t="shared" si="14"/>
        <v>EPS042</v>
      </c>
      <c r="M19" s="31" t="str">
        <f t="shared" si="15"/>
        <v>EAS027</v>
      </c>
      <c r="N19" s="31" t="str">
        <f t="shared" si="16"/>
        <v>ESSC91</v>
      </c>
      <c r="O19" s="31" t="str">
        <f t="shared" si="17"/>
        <v>EPS008</v>
      </c>
      <c r="P19" s="31" t="str">
        <f t="shared" si="18"/>
        <v>EPSIC3</v>
      </c>
      <c r="Q19" s="31" t="str">
        <f t="shared" si="19"/>
        <v>EPS018</v>
      </c>
      <c r="R19" s="31" t="str">
        <f t="shared" si="20"/>
        <v>CCFC55</v>
      </c>
      <c r="S19" s="31" t="str">
        <f t="shared" si="21"/>
        <v>EPS017</v>
      </c>
      <c r="T19" s="31" t="str">
        <f t="shared" si="22"/>
        <v>EPS041</v>
      </c>
      <c r="U19" s="31" t="e">
        <f>CONCATENATE(AA20,#REF!)</f>
        <v>#REF!</v>
      </c>
      <c r="V19" s="31" t="str">
        <f t="shared" si="23"/>
        <v>ESSC33</v>
      </c>
      <c r="W19" s="31" t="str">
        <f t="shared" si="24"/>
        <v>EPS048</v>
      </c>
      <c r="X19" s="31" t="str">
        <f t="shared" si="25"/>
        <v>EPS001</v>
      </c>
      <c r="Y19" s="493" t="s">
        <v>320</v>
      </c>
      <c r="Z19" s="491" t="s">
        <v>679</v>
      </c>
      <c r="AA19" s="552">
        <v>895</v>
      </c>
      <c r="AB19" s="685">
        <f t="shared" si="40"/>
        <v>5</v>
      </c>
      <c r="AC19" s="686">
        <f t="shared" si="41"/>
        <v>653</v>
      </c>
      <c r="AD19" s="686">
        <f t="shared" si="42"/>
        <v>0</v>
      </c>
      <c r="AE19" s="686">
        <f t="shared" si="42"/>
        <v>0</v>
      </c>
      <c r="AF19" s="686">
        <f t="shared" si="42"/>
        <v>3</v>
      </c>
      <c r="AG19" s="686">
        <f t="shared" si="42"/>
        <v>0</v>
      </c>
      <c r="AH19" s="686">
        <f t="shared" si="42"/>
        <v>122</v>
      </c>
      <c r="AI19" s="686">
        <f t="shared" si="43"/>
        <v>1223</v>
      </c>
      <c r="AJ19" s="686">
        <f t="shared" si="44"/>
        <v>0</v>
      </c>
      <c r="AK19" s="424">
        <f t="shared" si="44"/>
        <v>12</v>
      </c>
      <c r="AL19" s="686">
        <f t="shared" si="44"/>
        <v>0</v>
      </c>
      <c r="AM19" s="686">
        <f t="shared" si="44"/>
        <v>0</v>
      </c>
      <c r="AN19" s="686">
        <f t="shared" si="44"/>
        <v>0</v>
      </c>
      <c r="AO19" s="686">
        <f t="shared" si="44"/>
        <v>42</v>
      </c>
      <c r="AP19" s="686">
        <f t="shared" si="44"/>
        <v>3</v>
      </c>
      <c r="AQ19" s="686">
        <f t="shared" si="44"/>
        <v>0</v>
      </c>
      <c r="AR19" s="686">
        <f t="shared" si="44"/>
        <v>0</v>
      </c>
      <c r="AS19" s="424">
        <f t="shared" si="44"/>
        <v>0</v>
      </c>
      <c r="AT19" s="686">
        <f t="shared" si="45"/>
        <v>0</v>
      </c>
      <c r="AU19" s="686">
        <f t="shared" si="45"/>
        <v>0</v>
      </c>
      <c r="AV19" s="686">
        <f t="shared" si="45"/>
        <v>0</v>
      </c>
      <c r="AW19" s="699">
        <f t="shared" si="46"/>
        <v>2051</v>
      </c>
      <c r="AX19" s="75" t="str">
        <f t="shared" si="36"/>
        <v>579EPS037</v>
      </c>
      <c r="AY19" s="802" t="s">
        <v>677</v>
      </c>
      <c r="AZ19" s="802">
        <v>579</v>
      </c>
      <c r="BA19" s="802" t="s">
        <v>579</v>
      </c>
      <c r="BB19" s="803">
        <v>11961</v>
      </c>
      <c r="BC19" s="858" t="str">
        <f t="shared" si="37"/>
        <v>585EPS044</v>
      </c>
      <c r="BD19" s="802" t="s">
        <v>677</v>
      </c>
      <c r="BE19" s="802">
        <v>585</v>
      </c>
      <c r="BF19" s="802" t="s">
        <v>595</v>
      </c>
      <c r="BG19" s="803">
        <v>1</v>
      </c>
      <c r="BH19" s="858" t="str">
        <f t="shared" si="38"/>
        <v>591ESSC91</v>
      </c>
      <c r="BI19" s="802" t="s">
        <v>677</v>
      </c>
      <c r="BJ19" s="802">
        <v>591</v>
      </c>
      <c r="BK19" s="802" t="s">
        <v>594</v>
      </c>
      <c r="BL19" s="803">
        <v>1</v>
      </c>
      <c r="BM19" s="283"/>
    </row>
    <row r="20" spans="2:66" ht="15.75">
      <c r="B20" s="31" t="str">
        <f t="shared" si="5"/>
        <v>45EPS010</v>
      </c>
      <c r="C20" s="31" t="str">
        <f t="shared" si="6"/>
        <v>45EPS037</v>
      </c>
      <c r="D20" s="31" t="str">
        <f t="shared" si="7"/>
        <v>45EPS016</v>
      </c>
      <c r="E20" s="31" t="str">
        <f t="shared" si="8"/>
        <v>45EPS002</v>
      </c>
      <c r="F20" s="31" t="str">
        <f t="shared" si="9"/>
        <v>45EPS044</v>
      </c>
      <c r="G20" s="31" t="str">
        <f t="shared" si="10"/>
        <v>45EPS005</v>
      </c>
      <c r="H20" s="31" t="str">
        <f t="shared" si="11"/>
        <v>45EPS040</v>
      </c>
      <c r="I20" s="31" t="e">
        <f>CONCATENATE(AA21,#REF!)</f>
        <v>#REF!</v>
      </c>
      <c r="J20" s="31" t="str">
        <f t="shared" si="12"/>
        <v>45ESSC24</v>
      </c>
      <c r="K20" s="31" t="str">
        <f t="shared" si="13"/>
        <v>45EAS016</v>
      </c>
      <c r="L20" s="31" t="str">
        <f t="shared" si="14"/>
        <v>45EPS042</v>
      </c>
      <c r="M20" s="31" t="str">
        <f t="shared" si="15"/>
        <v>45EAS027</v>
      </c>
      <c r="N20" s="31" t="str">
        <f t="shared" si="16"/>
        <v>45ESSC91</v>
      </c>
      <c r="O20" s="31" t="str">
        <f t="shared" si="17"/>
        <v>45EPS008</v>
      </c>
      <c r="P20" s="31" t="str">
        <f t="shared" si="18"/>
        <v>45EPSIC3</v>
      </c>
      <c r="Q20" s="31" t="str">
        <f t="shared" si="19"/>
        <v>45EPS018</v>
      </c>
      <c r="R20" s="31" t="str">
        <f t="shared" si="20"/>
        <v>45CCFC55</v>
      </c>
      <c r="S20" s="31" t="str">
        <f t="shared" si="21"/>
        <v>45EPS017</v>
      </c>
      <c r="T20" s="31" t="str">
        <f t="shared" si="22"/>
        <v>45EPS041</v>
      </c>
      <c r="U20" s="31" t="e">
        <f>CONCATENATE(AA21,#REF!)</f>
        <v>#REF!</v>
      </c>
      <c r="V20" s="31" t="str">
        <f t="shared" si="23"/>
        <v>45ESSC33</v>
      </c>
      <c r="W20" s="31" t="str">
        <f t="shared" si="24"/>
        <v>45EPS048</v>
      </c>
      <c r="X20" s="31" t="str">
        <f t="shared" si="25"/>
        <v>45EPS001</v>
      </c>
      <c r="Y20" s="691" t="s">
        <v>517</v>
      </c>
      <c r="Z20" s="142"/>
      <c r="AA20" s="553"/>
      <c r="AB20" s="693">
        <f t="shared" ref="AB20:AV20" si="47">SUM(AB21:AB31)</f>
        <v>71303</v>
      </c>
      <c r="AC20" s="693">
        <f t="shared" si="47"/>
        <v>78630</v>
      </c>
      <c r="AD20" s="693">
        <f t="shared" si="47"/>
        <v>43471</v>
      </c>
      <c r="AE20" s="693">
        <f t="shared" si="47"/>
        <v>119</v>
      </c>
      <c r="AF20" s="693">
        <f t="shared" si="47"/>
        <v>2</v>
      </c>
      <c r="AG20" s="693">
        <f t="shared" si="47"/>
        <v>17</v>
      </c>
      <c r="AH20" s="693">
        <f t="shared" si="47"/>
        <v>8171</v>
      </c>
      <c r="AI20" s="693">
        <f t="shared" si="47"/>
        <v>2739</v>
      </c>
      <c r="AJ20" s="693">
        <f t="shared" si="47"/>
        <v>0</v>
      </c>
      <c r="AK20" s="639">
        <f t="shared" si="47"/>
        <v>1</v>
      </c>
      <c r="AL20" s="693">
        <f t="shared" si="47"/>
        <v>0</v>
      </c>
      <c r="AM20" s="693">
        <f t="shared" si="47"/>
        <v>0</v>
      </c>
      <c r="AN20" s="693">
        <f t="shared" si="47"/>
        <v>0</v>
      </c>
      <c r="AO20" s="693">
        <f t="shared" si="47"/>
        <v>307</v>
      </c>
      <c r="AP20" s="693">
        <f t="shared" si="47"/>
        <v>5</v>
      </c>
      <c r="AQ20" s="693">
        <f t="shared" si="47"/>
        <v>0</v>
      </c>
      <c r="AR20" s="693">
        <f t="shared" si="47"/>
        <v>0</v>
      </c>
      <c r="AS20" s="639">
        <f t="shared" si="47"/>
        <v>200</v>
      </c>
      <c r="AT20" s="693">
        <f>SUM(AT21:AT31)</f>
        <v>0</v>
      </c>
      <c r="AU20" s="693">
        <f>SUM(AU21:AU31)</f>
        <v>0</v>
      </c>
      <c r="AV20" s="693">
        <f t="shared" si="47"/>
        <v>0</v>
      </c>
      <c r="AW20" s="693">
        <f>SUM(AW21:AW31)</f>
        <v>204764</v>
      </c>
      <c r="AX20" s="75" t="str">
        <f t="shared" si="36"/>
        <v>579EPS040</v>
      </c>
      <c r="AY20" s="802" t="s">
        <v>677</v>
      </c>
      <c r="AZ20" s="802">
        <v>579</v>
      </c>
      <c r="BA20" s="802" t="s">
        <v>583</v>
      </c>
      <c r="BB20" s="803">
        <v>1355</v>
      </c>
      <c r="BC20" s="858" t="str">
        <f t="shared" si="37"/>
        <v>585ESSC91</v>
      </c>
      <c r="BD20" s="802" t="s">
        <v>677</v>
      </c>
      <c r="BE20" s="802">
        <v>585</v>
      </c>
      <c r="BF20" s="802" t="s">
        <v>594</v>
      </c>
      <c r="BG20" s="803">
        <v>10</v>
      </c>
      <c r="BH20" s="858" t="str">
        <f t="shared" si="38"/>
        <v>893EPS037</v>
      </c>
      <c r="BI20" s="802" t="s">
        <v>677</v>
      </c>
      <c r="BJ20" s="802">
        <v>893</v>
      </c>
      <c r="BK20" s="802" t="s">
        <v>579</v>
      </c>
      <c r="BL20" s="803">
        <v>8</v>
      </c>
      <c r="BM20" s="283"/>
    </row>
    <row r="21" spans="2:66">
      <c r="B21" s="31" t="str">
        <f t="shared" si="5"/>
        <v>51EPS010</v>
      </c>
      <c r="C21" s="31" t="str">
        <f t="shared" si="6"/>
        <v>51EPS037</v>
      </c>
      <c r="D21" s="31" t="str">
        <f t="shared" si="7"/>
        <v>51EPS016</v>
      </c>
      <c r="E21" s="31" t="str">
        <f t="shared" si="8"/>
        <v>51EPS002</v>
      </c>
      <c r="F21" s="31" t="str">
        <f t="shared" si="9"/>
        <v>51EPS044</v>
      </c>
      <c r="G21" s="31" t="str">
        <f t="shared" si="10"/>
        <v>51EPS005</v>
      </c>
      <c r="H21" s="31" t="str">
        <f t="shared" si="11"/>
        <v>51EPS040</v>
      </c>
      <c r="I21" s="31" t="e">
        <f>CONCATENATE(AA22,#REF!)</f>
        <v>#REF!</v>
      </c>
      <c r="J21" s="31" t="str">
        <f t="shared" si="12"/>
        <v>51ESSC24</v>
      </c>
      <c r="K21" s="31" t="str">
        <f t="shared" si="13"/>
        <v>51EAS016</v>
      </c>
      <c r="L21" s="31" t="str">
        <f t="shared" si="14"/>
        <v>51EPS042</v>
      </c>
      <c r="M21" s="31" t="str">
        <f t="shared" si="15"/>
        <v>51EAS027</v>
      </c>
      <c r="N21" s="31" t="str">
        <f t="shared" si="16"/>
        <v>51ESSC91</v>
      </c>
      <c r="O21" s="31" t="str">
        <f t="shared" si="17"/>
        <v>51EPS008</v>
      </c>
      <c r="P21" s="31" t="str">
        <f t="shared" si="18"/>
        <v>51EPSIC3</v>
      </c>
      <c r="Q21" s="31" t="str">
        <f t="shared" si="19"/>
        <v>51EPS018</v>
      </c>
      <c r="R21" s="31" t="str">
        <f t="shared" si="20"/>
        <v>51CCFC55</v>
      </c>
      <c r="S21" s="31" t="str">
        <f t="shared" si="21"/>
        <v>51EPS017</v>
      </c>
      <c r="T21" s="31" t="str">
        <f t="shared" si="22"/>
        <v>51EPS041</v>
      </c>
      <c r="U21" s="31" t="e">
        <f>CONCATENATE(AA22,#REF!)</f>
        <v>#REF!</v>
      </c>
      <c r="V21" s="31" t="str">
        <f t="shared" si="23"/>
        <v>51ESSC33</v>
      </c>
      <c r="W21" s="31" t="str">
        <f t="shared" si="24"/>
        <v>51EPS048</v>
      </c>
      <c r="X21" s="31" t="str">
        <f t="shared" si="25"/>
        <v>51EPS001</v>
      </c>
      <c r="Y21" s="493" t="s">
        <v>317</v>
      </c>
      <c r="Z21" s="491" t="s">
        <v>680</v>
      </c>
      <c r="AA21" s="552">
        <v>45</v>
      </c>
      <c r="AB21" s="685">
        <f t="shared" ref="AB21:AB31" si="48">IFERROR(VLOOKUP(B20,$BH$7:$BL$948,5,0),0)+ IFERROR(VLOOKUP(B20,$BC$7:$BO$948,5,0),0)+IFERROR(VLOOKUP(B20,$AX$7:$BB$948,5,0),0)</f>
        <v>37498</v>
      </c>
      <c r="AC21" s="686">
        <f t="shared" ref="AC21:AC31" si="49">IFERROR(VLOOKUP(C20,$BH$7:$BL$948,5,0),0)+ IFERROR(VLOOKUP(C20,$BC$7:$BO$948,5,0),0)+IFERROR(VLOOKUP(C20,$AX$7:$BB$948,5,0),0)+AS21</f>
        <v>31667</v>
      </c>
      <c r="AD21" s="686">
        <f t="shared" ref="AD21:AD31" si="50">IFERROR(VLOOKUP(D20,$BH$7:$BL$948,5,0),0)+ IFERROR(VLOOKUP(D20,$BC$7:$BO$948,5,0),0)+IFERROR(VLOOKUP(D20,$AX$7:$BB$948,5,0),0)</f>
        <v>16750</v>
      </c>
      <c r="AE21" s="686">
        <f t="shared" ref="AE21:AE31" si="51">IFERROR(VLOOKUP(E20,$BH$7:$BL$948,5,0),0)+ IFERROR(VLOOKUP(E20,$BC$7:$BO$948,5,0),0)+IFERROR(VLOOKUP(E20,$AX$7:$BB$948,5,0),0)</f>
        <v>119</v>
      </c>
      <c r="AF21" s="686">
        <f t="shared" ref="AF21:AF31" si="52">IFERROR(VLOOKUP(F20,$BH$7:$BL$948,5,0),0)+ IFERROR(VLOOKUP(F20,$BC$7:$BO$948,5,0),0)+IFERROR(VLOOKUP(F20,$AX$7:$BB$948,5,0),0)</f>
        <v>2</v>
      </c>
      <c r="AG21" s="686">
        <f t="shared" ref="AG21:AG31" si="53">IFERROR(VLOOKUP(G20,$BH$7:$BL$948,5,0),0)+ IFERROR(VLOOKUP(G20,$BC$7:$BO$948,5,0),0)+IFERROR(VLOOKUP(G20,$AX$7:$BB$948,5,0),0)</f>
        <v>4</v>
      </c>
      <c r="AH21" s="686">
        <f t="shared" ref="AH21:AH31" si="54">IFERROR(VLOOKUP(H20,$BH$7:$BL$948,5,0),0)+ IFERROR(VLOOKUP(H20,$BC$7:$BO$948,5,0),0)+IFERROR(VLOOKUP(H20,$AX$7:$BB$948,5,0),0)</f>
        <v>2654</v>
      </c>
      <c r="AI21" s="686">
        <f t="shared" ref="AI21:AI31" si="55">IFERROR(VLOOKUP(J20,$BH$7:$BL$948,5,0),0)+ IFERROR(VLOOKUP(J20,$BC$7:$BO$948,5,0),0)+IFERROR(VLOOKUP(J20,$AX$7:$BB$948,5,0),0)+AK21</f>
        <v>746</v>
      </c>
      <c r="AJ21" s="686">
        <f t="shared" ref="AJ21:AJ31" si="56">IFERROR(VLOOKUP(K20,$BH$7:$BL$948,5,0),0)+ IFERROR(VLOOKUP(K20,$BC$7:$BO$948,5,0),0)+IFERROR(VLOOKUP(K20,$AX$7:$BB$948,5,0),0)</f>
        <v>0</v>
      </c>
      <c r="AK21" s="424">
        <f t="shared" ref="AK21:AK31" si="57">IFERROR(VLOOKUP(L20,$BH$7:$BL$948,5,0),0)+ IFERROR(VLOOKUP(L20,$BC$7:$BO$948,5,0),0)+IFERROR(VLOOKUP(L20,$AX$7:$BB$948,5,0),0)</f>
        <v>0</v>
      </c>
      <c r="AL21" s="686">
        <f t="shared" ref="AL21:AL31" si="58">IFERROR(VLOOKUP(M20,$BH$7:$BL$948,5,0),0)+ IFERROR(VLOOKUP(M20,$BC$7:$BO$948,5,0),0)+IFERROR(VLOOKUP(M20,$AX$7:$BB$948,5,0),0)</f>
        <v>0</v>
      </c>
      <c r="AM21" s="686">
        <f t="shared" ref="AM21:AM31" si="59">IFERROR(VLOOKUP(N20,$BH$7:$BL$948,5,0),0)+ IFERROR(VLOOKUP(N20,$BC$7:$BO$948,5,0),0)+IFERROR(VLOOKUP(N20,$AX$7:$BB$948,5,0),0)</f>
        <v>0</v>
      </c>
      <c r="AN21" s="686">
        <f t="shared" ref="AN21:AN31" si="60">IFERROR(VLOOKUP(O20,$BH$7:$BL$948,5,0),0)+ IFERROR(VLOOKUP(O20,$BC$7:$BO$948,5,0),0)+IFERROR(VLOOKUP(O20,$AX$7:$BB$948,5,0),0)</f>
        <v>0</v>
      </c>
      <c r="AO21" s="686">
        <f t="shared" ref="AO21:AO31" si="61">IFERROR(VLOOKUP(P20,$BH$7:$BL$948,5,0),0)+ IFERROR(VLOOKUP(P20,$BC$7:$BO$948,5,0),0)+IFERROR(VLOOKUP(P20,$AX$7:$BB$948,5,0),0)</f>
        <v>31</v>
      </c>
      <c r="AP21" s="686">
        <f t="shared" ref="AP21:AP31" si="62">IFERROR(VLOOKUP(Q20,$BH$7:$BL$948,5,0),0)+ IFERROR(VLOOKUP(Q20,$BC$7:$BO$948,5,0),0)+IFERROR(VLOOKUP(Q20,$AX$7:$BB$948,5,0),0)</f>
        <v>1</v>
      </c>
      <c r="AQ21" s="686">
        <f t="shared" ref="AQ21:AQ31" si="63">IFERROR(VLOOKUP(R20,$BH$7:$BL$948,5,0),0)+ IFERROR(VLOOKUP(R20,$BC$7:$BO$948,5,0),0)+IFERROR(VLOOKUP(R20,$AX$7:$BB$948,5,0),0)</f>
        <v>0</v>
      </c>
      <c r="AR21" s="686">
        <f t="shared" ref="AR21:AR31" si="64">IFERROR(VLOOKUP(S20,$BH$7:$BL$948,5,0),0)+ IFERROR(VLOOKUP(S20,$BC$7:$BO$948,5,0),0)+IFERROR(VLOOKUP(S20,$AX$7:$BB$948,5,0),0)</f>
        <v>0</v>
      </c>
      <c r="AS21" s="424">
        <f t="shared" ref="AS21:AS31" si="65">IFERROR(VLOOKUP(T20,$BH$7:$BL$948,5,0),0)+ IFERROR(VLOOKUP(T20,$BC$7:$BO$948,5,0),0)+IFERROR(VLOOKUP(T20,$AX$7:$BB$948,5,0),0)</f>
        <v>88</v>
      </c>
      <c r="AT21" s="686">
        <f t="shared" ref="AT21:AT31" si="66">IFERROR(VLOOKUP(V20,$BH$7:$BL$948,5,0),0)+ IFERROR(VLOOKUP(V20,$BC$7:$BO$948,5,0),0)+IFERROR(VLOOKUP(V20,$AX$7:$BB$948,5,0),0)</f>
        <v>0</v>
      </c>
      <c r="AU21" s="686">
        <f t="shared" ref="AU21:AU31" si="67">IFERROR(VLOOKUP(W20,$BH$7:$BL$948,5,0),0)+ IFERROR(VLOOKUP(W20,$BC$7:$BO$948,5,0),0)+IFERROR(VLOOKUP(W20,$AX$7:$BB$948,5,0),0)</f>
        <v>0</v>
      </c>
      <c r="AV21" s="686">
        <f t="shared" ref="AV21:AV31" si="68">IFERROR(VLOOKUP(X20,$BH$7:$BL$948,5,0),0)+ IFERROR(VLOOKUP(X20,$BC$7:$BO$948,5,0),0)+IFERROR(VLOOKUP(X20,$AX$7:$BB$948,5,0),0)</f>
        <v>0</v>
      </c>
      <c r="AW21" s="699">
        <f t="shared" ref="AW21:AW31" si="69">SUM(AB21:AV21)-AK21-AS21</f>
        <v>89472</v>
      </c>
      <c r="AX21" s="75" t="str">
        <f t="shared" si="36"/>
        <v>579EPS041</v>
      </c>
      <c r="AY21" s="802" t="s">
        <v>677</v>
      </c>
      <c r="AZ21" s="802">
        <v>579</v>
      </c>
      <c r="BA21" s="802" t="s">
        <v>621</v>
      </c>
      <c r="BB21" s="803">
        <v>86</v>
      </c>
      <c r="BC21" s="858" t="str">
        <f t="shared" si="37"/>
        <v>591EPS037</v>
      </c>
      <c r="BD21" s="802" t="s">
        <v>677</v>
      </c>
      <c r="BE21" s="802">
        <v>591</v>
      </c>
      <c r="BF21" s="802" t="s">
        <v>579</v>
      </c>
      <c r="BG21" s="803">
        <v>354</v>
      </c>
      <c r="BH21" s="858" t="str">
        <f t="shared" si="38"/>
        <v>893EPS040</v>
      </c>
      <c r="BI21" s="802" t="s">
        <v>677</v>
      </c>
      <c r="BJ21" s="802">
        <v>893</v>
      </c>
      <c r="BK21" s="802" t="s">
        <v>583</v>
      </c>
      <c r="BL21" s="803">
        <v>5</v>
      </c>
      <c r="BM21" s="283"/>
    </row>
    <row r="22" spans="2:66">
      <c r="B22" s="31" t="str">
        <f t="shared" si="5"/>
        <v>147EPS010</v>
      </c>
      <c r="C22" s="31" t="str">
        <f t="shared" si="6"/>
        <v>147EPS037</v>
      </c>
      <c r="D22" s="31" t="str">
        <f t="shared" si="7"/>
        <v>147EPS016</v>
      </c>
      <c r="E22" s="31" t="str">
        <f t="shared" si="8"/>
        <v>147EPS002</v>
      </c>
      <c r="F22" s="31" t="str">
        <f t="shared" si="9"/>
        <v>147EPS044</v>
      </c>
      <c r="G22" s="31" t="str">
        <f t="shared" si="10"/>
        <v>147EPS005</v>
      </c>
      <c r="H22" s="31" t="str">
        <f t="shared" si="11"/>
        <v>147EPS040</v>
      </c>
      <c r="I22" s="31" t="e">
        <f>CONCATENATE(AA23,#REF!)</f>
        <v>#REF!</v>
      </c>
      <c r="J22" s="31" t="str">
        <f t="shared" si="12"/>
        <v>147ESSC24</v>
      </c>
      <c r="K22" s="31" t="str">
        <f t="shared" si="13"/>
        <v>147EAS016</v>
      </c>
      <c r="L22" s="31" t="str">
        <f t="shared" si="14"/>
        <v>147EPS042</v>
      </c>
      <c r="M22" s="31" t="str">
        <f t="shared" si="15"/>
        <v>147EAS027</v>
      </c>
      <c r="N22" s="31" t="str">
        <f t="shared" si="16"/>
        <v>147ESSC91</v>
      </c>
      <c r="O22" s="31" t="str">
        <f t="shared" si="17"/>
        <v>147EPS008</v>
      </c>
      <c r="P22" s="31" t="str">
        <f t="shared" si="18"/>
        <v>147EPSIC3</v>
      </c>
      <c r="Q22" s="31" t="str">
        <f t="shared" si="19"/>
        <v>147EPS018</v>
      </c>
      <c r="R22" s="31" t="str">
        <f t="shared" si="20"/>
        <v>147CCFC55</v>
      </c>
      <c r="S22" s="31" t="str">
        <f t="shared" si="21"/>
        <v>147EPS017</v>
      </c>
      <c r="T22" s="31" t="str">
        <f t="shared" si="22"/>
        <v>147EPS041</v>
      </c>
      <c r="U22" s="31" t="e">
        <f>CONCATENATE(AA23,#REF!)</f>
        <v>#REF!</v>
      </c>
      <c r="V22" s="31" t="str">
        <f t="shared" si="23"/>
        <v>147ESSC33</v>
      </c>
      <c r="W22" s="31" t="str">
        <f t="shared" si="24"/>
        <v>147EPS048</v>
      </c>
      <c r="X22" s="31" t="str">
        <f t="shared" si="25"/>
        <v>147EPS001</v>
      </c>
      <c r="Y22" s="493" t="s">
        <v>319</v>
      </c>
      <c r="Z22" s="491" t="s">
        <v>680</v>
      </c>
      <c r="AA22" s="552">
        <v>51</v>
      </c>
      <c r="AB22" s="685">
        <f t="shared" si="48"/>
        <v>5</v>
      </c>
      <c r="AC22" s="686">
        <f t="shared" si="49"/>
        <v>1160</v>
      </c>
      <c r="AD22" s="686">
        <f t="shared" si="50"/>
        <v>2043</v>
      </c>
      <c r="AE22" s="686">
        <f t="shared" si="51"/>
        <v>0</v>
      </c>
      <c r="AF22" s="686">
        <f t="shared" si="52"/>
        <v>0</v>
      </c>
      <c r="AG22" s="686">
        <f t="shared" si="53"/>
        <v>0</v>
      </c>
      <c r="AH22" s="686">
        <f t="shared" si="54"/>
        <v>313</v>
      </c>
      <c r="AI22" s="686">
        <f t="shared" si="55"/>
        <v>0</v>
      </c>
      <c r="AJ22" s="686">
        <f t="shared" si="56"/>
        <v>0</v>
      </c>
      <c r="AK22" s="424">
        <f t="shared" si="57"/>
        <v>0</v>
      </c>
      <c r="AL22" s="686">
        <f t="shared" si="58"/>
        <v>0</v>
      </c>
      <c r="AM22" s="686">
        <f t="shared" si="59"/>
        <v>0</v>
      </c>
      <c r="AN22" s="686">
        <f t="shared" si="60"/>
        <v>0</v>
      </c>
      <c r="AO22" s="686">
        <f t="shared" si="61"/>
        <v>34</v>
      </c>
      <c r="AP22" s="686">
        <f t="shared" si="62"/>
        <v>0</v>
      </c>
      <c r="AQ22" s="686">
        <f t="shared" si="63"/>
        <v>0</v>
      </c>
      <c r="AR22" s="686">
        <f t="shared" si="64"/>
        <v>0</v>
      </c>
      <c r="AS22" s="424">
        <f t="shared" si="65"/>
        <v>7</v>
      </c>
      <c r="AT22" s="686">
        <f t="shared" si="66"/>
        <v>0</v>
      </c>
      <c r="AU22" s="686">
        <f t="shared" si="67"/>
        <v>0</v>
      </c>
      <c r="AV22" s="686">
        <f t="shared" si="68"/>
        <v>0</v>
      </c>
      <c r="AW22" s="699">
        <f t="shared" si="69"/>
        <v>3555</v>
      </c>
      <c r="AX22" s="75" t="str">
        <f t="shared" si="36"/>
        <v>579EPS044</v>
      </c>
      <c r="AY22" s="802" t="s">
        <v>677</v>
      </c>
      <c r="AZ22" s="802">
        <v>579</v>
      </c>
      <c r="BA22" s="802" t="s">
        <v>595</v>
      </c>
      <c r="BB22" s="803">
        <v>2</v>
      </c>
      <c r="BC22" s="858" t="str">
        <f t="shared" si="37"/>
        <v>591EPS040</v>
      </c>
      <c r="BD22" s="802" t="s">
        <v>677</v>
      </c>
      <c r="BE22" s="802">
        <v>591</v>
      </c>
      <c r="BF22" s="802" t="s">
        <v>583</v>
      </c>
      <c r="BG22" s="803">
        <v>22</v>
      </c>
      <c r="BH22" s="858" t="str">
        <f t="shared" si="38"/>
        <v>120EPS037</v>
      </c>
      <c r="BI22" s="802" t="s">
        <v>681</v>
      </c>
      <c r="BJ22" s="802">
        <v>120</v>
      </c>
      <c r="BK22" s="802" t="s">
        <v>579</v>
      </c>
      <c r="BL22" s="803">
        <v>1</v>
      </c>
      <c r="BM22" s="283"/>
    </row>
    <row r="23" spans="2:66">
      <c r="B23" s="31" t="str">
        <f t="shared" si="5"/>
        <v>172EPS010</v>
      </c>
      <c r="C23" s="31" t="str">
        <f t="shared" si="6"/>
        <v>172EPS037</v>
      </c>
      <c r="D23" s="31" t="str">
        <f t="shared" si="7"/>
        <v>172EPS016</v>
      </c>
      <c r="E23" s="31" t="str">
        <f t="shared" si="8"/>
        <v>172EPS002</v>
      </c>
      <c r="F23" s="31" t="str">
        <f t="shared" si="9"/>
        <v>172EPS044</v>
      </c>
      <c r="G23" s="31" t="str">
        <f t="shared" si="10"/>
        <v>172EPS005</v>
      </c>
      <c r="H23" s="31" t="str">
        <f t="shared" si="11"/>
        <v>172EPS040</v>
      </c>
      <c r="I23" s="31" t="e">
        <f>CONCATENATE(AA24,#REF!)</f>
        <v>#REF!</v>
      </c>
      <c r="J23" s="31" t="str">
        <f t="shared" si="12"/>
        <v>172ESSC24</v>
      </c>
      <c r="K23" s="31" t="str">
        <f t="shared" si="13"/>
        <v>172EAS016</v>
      </c>
      <c r="L23" s="31" t="str">
        <f t="shared" si="14"/>
        <v>172EPS042</v>
      </c>
      <c r="M23" s="31" t="str">
        <f t="shared" si="15"/>
        <v>172EAS027</v>
      </c>
      <c r="N23" s="31" t="str">
        <f t="shared" si="16"/>
        <v>172ESSC91</v>
      </c>
      <c r="O23" s="31" t="str">
        <f t="shared" si="17"/>
        <v>172EPS008</v>
      </c>
      <c r="P23" s="31" t="str">
        <f t="shared" si="18"/>
        <v>172EPSIC3</v>
      </c>
      <c r="Q23" s="31" t="str">
        <f t="shared" si="19"/>
        <v>172EPS018</v>
      </c>
      <c r="R23" s="31" t="str">
        <f t="shared" si="20"/>
        <v>172CCFC55</v>
      </c>
      <c r="S23" s="31" t="str">
        <f t="shared" si="21"/>
        <v>172EPS017</v>
      </c>
      <c r="T23" s="31" t="str">
        <f t="shared" si="22"/>
        <v>172EPS041</v>
      </c>
      <c r="U23" s="31" t="e">
        <f>CONCATENATE(AA24,#REF!)</f>
        <v>#REF!</v>
      </c>
      <c r="V23" s="31" t="str">
        <f t="shared" si="23"/>
        <v>172ESSC33</v>
      </c>
      <c r="W23" s="31" t="str">
        <f t="shared" si="24"/>
        <v>172EPS048</v>
      </c>
      <c r="X23" s="31" t="str">
        <f t="shared" si="25"/>
        <v>172EPS001</v>
      </c>
      <c r="Y23" s="493" t="s">
        <v>326</v>
      </c>
      <c r="Z23" s="491" t="s">
        <v>680</v>
      </c>
      <c r="AA23" s="552">
        <v>147</v>
      </c>
      <c r="AB23" s="685">
        <f t="shared" si="48"/>
        <v>9392</v>
      </c>
      <c r="AC23" s="686">
        <f t="shared" si="49"/>
        <v>9846</v>
      </c>
      <c r="AD23" s="686">
        <f t="shared" si="50"/>
        <v>6437</v>
      </c>
      <c r="AE23" s="686">
        <f t="shared" si="51"/>
        <v>0</v>
      </c>
      <c r="AF23" s="686">
        <f t="shared" si="52"/>
        <v>0</v>
      </c>
      <c r="AG23" s="686">
        <f t="shared" si="53"/>
        <v>3</v>
      </c>
      <c r="AH23" s="686">
        <f t="shared" si="54"/>
        <v>1100</v>
      </c>
      <c r="AI23" s="686">
        <f t="shared" si="55"/>
        <v>199</v>
      </c>
      <c r="AJ23" s="686">
        <f t="shared" si="56"/>
        <v>0</v>
      </c>
      <c r="AK23" s="424">
        <f t="shared" si="57"/>
        <v>0</v>
      </c>
      <c r="AL23" s="686">
        <f t="shared" si="58"/>
        <v>0</v>
      </c>
      <c r="AM23" s="686">
        <f t="shared" si="59"/>
        <v>0</v>
      </c>
      <c r="AN23" s="686">
        <f t="shared" si="60"/>
        <v>0</v>
      </c>
      <c r="AO23" s="686">
        <f t="shared" si="61"/>
        <v>0</v>
      </c>
      <c r="AP23" s="686">
        <f t="shared" si="62"/>
        <v>0</v>
      </c>
      <c r="AQ23" s="686">
        <f t="shared" si="63"/>
        <v>0</v>
      </c>
      <c r="AR23" s="686">
        <f t="shared" si="64"/>
        <v>0</v>
      </c>
      <c r="AS23" s="424">
        <f t="shared" si="65"/>
        <v>15</v>
      </c>
      <c r="AT23" s="686">
        <f t="shared" si="66"/>
        <v>0</v>
      </c>
      <c r="AU23" s="686">
        <f t="shared" si="67"/>
        <v>0</v>
      </c>
      <c r="AV23" s="686">
        <f t="shared" si="68"/>
        <v>0</v>
      </c>
      <c r="AW23" s="699">
        <f t="shared" si="69"/>
        <v>26977</v>
      </c>
      <c r="AX23" s="75" t="str">
        <f t="shared" si="36"/>
        <v>579ESSC24</v>
      </c>
      <c r="AY23" s="802" t="s">
        <v>677</v>
      </c>
      <c r="AZ23" s="802">
        <v>579</v>
      </c>
      <c r="BA23" s="802" t="s">
        <v>622</v>
      </c>
      <c r="BB23" s="803">
        <v>1514</v>
      </c>
      <c r="BC23" s="858" t="str">
        <f t="shared" si="37"/>
        <v>591EPS044</v>
      </c>
      <c r="BD23" s="802" t="s">
        <v>677</v>
      </c>
      <c r="BE23" s="802">
        <v>591</v>
      </c>
      <c r="BF23" s="802" t="s">
        <v>595</v>
      </c>
      <c r="BG23" s="803">
        <v>2</v>
      </c>
      <c r="BH23" s="858" t="str">
        <f t="shared" si="38"/>
        <v>120EPSIC3</v>
      </c>
      <c r="BI23" s="802" t="s">
        <v>681</v>
      </c>
      <c r="BJ23" s="802">
        <v>120</v>
      </c>
      <c r="BK23" s="802" t="s">
        <v>596</v>
      </c>
      <c r="BL23" s="803">
        <v>2</v>
      </c>
      <c r="BM23" s="283"/>
    </row>
    <row r="24" spans="2:66">
      <c r="B24" s="31" t="str">
        <f t="shared" si="5"/>
        <v>475EPS010</v>
      </c>
      <c r="C24" s="31" t="str">
        <f t="shared" si="6"/>
        <v>475EPS037</v>
      </c>
      <c r="D24" s="31" t="str">
        <f t="shared" si="7"/>
        <v>475EPS016</v>
      </c>
      <c r="E24" s="31" t="str">
        <f t="shared" si="8"/>
        <v>475EPS002</v>
      </c>
      <c r="F24" s="31" t="str">
        <f t="shared" si="9"/>
        <v>475EPS044</v>
      </c>
      <c r="G24" s="31" t="str">
        <f t="shared" si="10"/>
        <v>475EPS005</v>
      </c>
      <c r="H24" s="31" t="str">
        <f t="shared" si="11"/>
        <v>475EPS040</v>
      </c>
      <c r="I24" s="31" t="e">
        <f>CONCATENATE(AA25,#REF!)</f>
        <v>#REF!</v>
      </c>
      <c r="J24" s="31" t="str">
        <f t="shared" si="12"/>
        <v>475ESSC24</v>
      </c>
      <c r="K24" s="31" t="str">
        <f t="shared" si="13"/>
        <v>475EAS016</v>
      </c>
      <c r="L24" s="31" t="str">
        <f t="shared" si="14"/>
        <v>475EPS042</v>
      </c>
      <c r="M24" s="31" t="str">
        <f t="shared" si="15"/>
        <v>475EAS027</v>
      </c>
      <c r="N24" s="31" t="str">
        <f t="shared" si="16"/>
        <v>475ESSC91</v>
      </c>
      <c r="O24" s="31" t="str">
        <f t="shared" si="17"/>
        <v>475EPS008</v>
      </c>
      <c r="P24" s="31" t="str">
        <f t="shared" si="18"/>
        <v>475EPSIC3</v>
      </c>
      <c r="Q24" s="31" t="str">
        <f t="shared" si="19"/>
        <v>475EPS018</v>
      </c>
      <c r="R24" s="31" t="str">
        <f t="shared" si="20"/>
        <v>475CCFC55</v>
      </c>
      <c r="S24" s="31" t="str">
        <f t="shared" si="21"/>
        <v>475EPS017</v>
      </c>
      <c r="T24" s="31" t="str">
        <f t="shared" si="22"/>
        <v>475EPS041</v>
      </c>
      <c r="U24" s="31" t="e">
        <f>CONCATENATE(AA25,#REF!)</f>
        <v>#REF!</v>
      </c>
      <c r="V24" s="31" t="str">
        <f t="shared" si="23"/>
        <v>475ESSC33</v>
      </c>
      <c r="W24" s="31" t="str">
        <f t="shared" si="24"/>
        <v>475EPS048</v>
      </c>
      <c r="X24" s="31" t="str">
        <f t="shared" si="25"/>
        <v>475EPS001</v>
      </c>
      <c r="Y24" s="493" t="s">
        <v>328</v>
      </c>
      <c r="Z24" s="491" t="s">
        <v>680</v>
      </c>
      <c r="AA24" s="552">
        <v>172</v>
      </c>
      <c r="AB24" s="685">
        <f t="shared" si="48"/>
        <v>10993</v>
      </c>
      <c r="AC24" s="686">
        <f t="shared" si="49"/>
        <v>12479</v>
      </c>
      <c r="AD24" s="686">
        <f t="shared" si="50"/>
        <v>7422</v>
      </c>
      <c r="AE24" s="686">
        <f t="shared" si="51"/>
        <v>0</v>
      </c>
      <c r="AF24" s="686">
        <f t="shared" si="52"/>
        <v>0</v>
      </c>
      <c r="AG24" s="686">
        <f t="shared" si="53"/>
        <v>3</v>
      </c>
      <c r="AH24" s="686">
        <f t="shared" si="54"/>
        <v>1225</v>
      </c>
      <c r="AI24" s="686">
        <f t="shared" si="55"/>
        <v>291</v>
      </c>
      <c r="AJ24" s="686">
        <f t="shared" si="56"/>
        <v>0</v>
      </c>
      <c r="AK24" s="424">
        <f t="shared" si="57"/>
        <v>0</v>
      </c>
      <c r="AL24" s="686">
        <f t="shared" si="58"/>
        <v>0</v>
      </c>
      <c r="AM24" s="686">
        <f t="shared" si="59"/>
        <v>0</v>
      </c>
      <c r="AN24" s="686">
        <f t="shared" si="60"/>
        <v>0</v>
      </c>
      <c r="AO24" s="686">
        <f t="shared" si="61"/>
        <v>42</v>
      </c>
      <c r="AP24" s="686">
        <f t="shared" si="62"/>
        <v>0</v>
      </c>
      <c r="AQ24" s="686">
        <f t="shared" si="63"/>
        <v>0</v>
      </c>
      <c r="AR24" s="686">
        <f t="shared" si="64"/>
        <v>0</v>
      </c>
      <c r="AS24" s="424">
        <f t="shared" si="65"/>
        <v>24</v>
      </c>
      <c r="AT24" s="686">
        <f t="shared" si="66"/>
        <v>0</v>
      </c>
      <c r="AU24" s="686">
        <f t="shared" si="67"/>
        <v>0</v>
      </c>
      <c r="AV24" s="686">
        <f t="shared" si="68"/>
        <v>0</v>
      </c>
      <c r="AW24" s="699">
        <f t="shared" si="69"/>
        <v>32455</v>
      </c>
      <c r="AX24" s="75" t="str">
        <f t="shared" si="36"/>
        <v>585EAS027</v>
      </c>
      <c r="AY24" s="802" t="s">
        <v>677</v>
      </c>
      <c r="AZ24" s="802">
        <v>585</v>
      </c>
      <c r="BA24" s="802" t="s">
        <v>589</v>
      </c>
      <c r="BB24" s="803">
        <v>4</v>
      </c>
      <c r="BC24" s="858" t="str">
        <f t="shared" si="37"/>
        <v>591ESSC91</v>
      </c>
      <c r="BD24" s="802" t="s">
        <v>677</v>
      </c>
      <c r="BE24" s="802">
        <v>591</v>
      </c>
      <c r="BF24" s="802" t="s">
        <v>594</v>
      </c>
      <c r="BG24" s="803">
        <v>4</v>
      </c>
      <c r="BH24" s="858" t="str">
        <f t="shared" si="38"/>
        <v>120ESSC24</v>
      </c>
      <c r="BI24" s="802" t="s">
        <v>681</v>
      </c>
      <c r="BJ24" s="802">
        <v>120</v>
      </c>
      <c r="BK24" s="802" t="s">
        <v>622</v>
      </c>
      <c r="BL24" s="803">
        <v>14</v>
      </c>
      <c r="BM24" s="283"/>
    </row>
    <row r="25" spans="2:66" ht="15" customHeight="1">
      <c r="B25" s="31" t="str">
        <f t="shared" si="5"/>
        <v>480EPS010</v>
      </c>
      <c r="C25" s="31" t="str">
        <f t="shared" si="6"/>
        <v>480EPS037</v>
      </c>
      <c r="D25" s="31" t="str">
        <f t="shared" si="7"/>
        <v>480EPS016</v>
      </c>
      <c r="E25" s="31" t="str">
        <f t="shared" si="8"/>
        <v>480EPS002</v>
      </c>
      <c r="F25" s="31" t="str">
        <f t="shared" si="9"/>
        <v>480EPS044</v>
      </c>
      <c r="G25" s="31" t="str">
        <f t="shared" si="10"/>
        <v>480EPS005</v>
      </c>
      <c r="H25" s="31" t="str">
        <f t="shared" si="11"/>
        <v>480EPS040</v>
      </c>
      <c r="I25" s="31" t="e">
        <f>CONCATENATE(AA26,#REF!)</f>
        <v>#REF!</v>
      </c>
      <c r="J25" s="31" t="str">
        <f t="shared" si="12"/>
        <v>480ESSC24</v>
      </c>
      <c r="K25" s="31" t="str">
        <f t="shared" si="13"/>
        <v>480EAS016</v>
      </c>
      <c r="L25" s="31" t="str">
        <f t="shared" si="14"/>
        <v>480EPS042</v>
      </c>
      <c r="M25" s="31" t="str">
        <f t="shared" si="15"/>
        <v>480EAS027</v>
      </c>
      <c r="N25" s="31" t="str">
        <f t="shared" si="16"/>
        <v>480ESSC91</v>
      </c>
      <c r="O25" s="31" t="str">
        <f t="shared" si="17"/>
        <v>480EPS008</v>
      </c>
      <c r="P25" s="31" t="str">
        <f t="shared" si="18"/>
        <v>480EPSIC3</v>
      </c>
      <c r="Q25" s="31" t="str">
        <f t="shared" si="19"/>
        <v>480EPS018</v>
      </c>
      <c r="R25" s="31" t="str">
        <f t="shared" si="20"/>
        <v>480CCFC55</v>
      </c>
      <c r="S25" s="31" t="str">
        <f t="shared" si="21"/>
        <v>480EPS017</v>
      </c>
      <c r="T25" s="31" t="str">
        <f t="shared" si="22"/>
        <v>480EPS041</v>
      </c>
      <c r="U25" s="31" t="e">
        <f>CONCATENATE(AA26,#REF!)</f>
        <v>#REF!</v>
      </c>
      <c r="V25" s="31" t="str">
        <f t="shared" si="23"/>
        <v>480ESSC33</v>
      </c>
      <c r="W25" s="31" t="str">
        <f t="shared" si="24"/>
        <v>480EPS048</v>
      </c>
      <c r="X25" s="31" t="str">
        <f t="shared" si="25"/>
        <v>480EPS001</v>
      </c>
      <c r="Y25" s="493" t="s">
        <v>330</v>
      </c>
      <c r="Z25" s="491" t="s">
        <v>680</v>
      </c>
      <c r="AA25" s="552">
        <v>475</v>
      </c>
      <c r="AB25" s="685">
        <f t="shared" si="48"/>
        <v>0</v>
      </c>
      <c r="AC25" s="686">
        <f t="shared" si="49"/>
        <v>167</v>
      </c>
      <c r="AD25" s="686">
        <f t="shared" si="50"/>
        <v>0</v>
      </c>
      <c r="AE25" s="686">
        <f t="shared" si="51"/>
        <v>0</v>
      </c>
      <c r="AF25" s="686">
        <f t="shared" si="52"/>
        <v>0</v>
      </c>
      <c r="AG25" s="686">
        <f t="shared" si="53"/>
        <v>2</v>
      </c>
      <c r="AH25" s="686">
        <f t="shared" si="54"/>
        <v>75</v>
      </c>
      <c r="AI25" s="686">
        <f t="shared" si="55"/>
        <v>0</v>
      </c>
      <c r="AJ25" s="686">
        <f t="shared" si="56"/>
        <v>0</v>
      </c>
      <c r="AK25" s="424">
        <f t="shared" si="57"/>
        <v>0</v>
      </c>
      <c r="AL25" s="686">
        <f t="shared" si="58"/>
        <v>0</v>
      </c>
      <c r="AM25" s="686">
        <f t="shared" si="59"/>
        <v>0</v>
      </c>
      <c r="AN25" s="686">
        <f t="shared" si="60"/>
        <v>0</v>
      </c>
      <c r="AO25" s="686">
        <f t="shared" si="61"/>
        <v>32</v>
      </c>
      <c r="AP25" s="686">
        <f t="shared" si="62"/>
        <v>0</v>
      </c>
      <c r="AQ25" s="686">
        <f t="shared" si="63"/>
        <v>0</v>
      </c>
      <c r="AR25" s="686">
        <f t="shared" si="64"/>
        <v>0</v>
      </c>
      <c r="AS25" s="424">
        <f t="shared" si="65"/>
        <v>0</v>
      </c>
      <c r="AT25" s="686">
        <f t="shared" si="66"/>
        <v>0</v>
      </c>
      <c r="AU25" s="686">
        <f t="shared" si="67"/>
        <v>0</v>
      </c>
      <c r="AV25" s="686">
        <f t="shared" si="68"/>
        <v>0</v>
      </c>
      <c r="AW25" s="699">
        <f t="shared" si="69"/>
        <v>276</v>
      </c>
      <c r="AX25" s="75" t="str">
        <f t="shared" si="36"/>
        <v>585EPS010</v>
      </c>
      <c r="AY25" s="802" t="s">
        <v>677</v>
      </c>
      <c r="AZ25" s="802">
        <v>585</v>
      </c>
      <c r="BA25" s="802" t="s">
        <v>578</v>
      </c>
      <c r="BB25" s="803">
        <v>9</v>
      </c>
      <c r="BC25" s="858" t="str">
        <f t="shared" si="37"/>
        <v>893EPS037</v>
      </c>
      <c r="BD25" s="802" t="s">
        <v>677</v>
      </c>
      <c r="BE25" s="802">
        <v>893</v>
      </c>
      <c r="BF25" s="802" t="s">
        <v>579</v>
      </c>
      <c r="BG25" s="803">
        <v>69</v>
      </c>
      <c r="BH25" s="858" t="str">
        <f t="shared" si="38"/>
        <v>154EPS016</v>
      </c>
      <c r="BI25" s="802" t="s">
        <v>681</v>
      </c>
      <c r="BJ25" s="802">
        <v>154</v>
      </c>
      <c r="BK25" s="802" t="s">
        <v>581</v>
      </c>
      <c r="BL25" s="803">
        <v>99</v>
      </c>
      <c r="BM25" s="283"/>
    </row>
    <row r="26" spans="2:66" ht="15" customHeight="1">
      <c r="B26" s="31" t="str">
        <f t="shared" si="5"/>
        <v>490EPS010</v>
      </c>
      <c r="C26" s="31" t="str">
        <f t="shared" si="6"/>
        <v>490EPS037</v>
      </c>
      <c r="D26" s="31" t="str">
        <f t="shared" si="7"/>
        <v>490EPS016</v>
      </c>
      <c r="E26" s="31" t="str">
        <f t="shared" si="8"/>
        <v>490EPS002</v>
      </c>
      <c r="F26" s="31" t="str">
        <f t="shared" si="9"/>
        <v>490EPS044</v>
      </c>
      <c r="G26" s="31" t="str">
        <f t="shared" si="10"/>
        <v>490EPS005</v>
      </c>
      <c r="H26" s="31" t="str">
        <f t="shared" si="11"/>
        <v>490EPS040</v>
      </c>
      <c r="I26" s="31" t="e">
        <f>CONCATENATE(AA27,#REF!)</f>
        <v>#REF!</v>
      </c>
      <c r="J26" s="31" t="str">
        <f t="shared" si="12"/>
        <v>490ESSC24</v>
      </c>
      <c r="K26" s="31" t="str">
        <f t="shared" si="13"/>
        <v>490EAS016</v>
      </c>
      <c r="L26" s="31" t="str">
        <f t="shared" si="14"/>
        <v>490EPS042</v>
      </c>
      <c r="M26" s="31" t="str">
        <f t="shared" si="15"/>
        <v>490EAS027</v>
      </c>
      <c r="N26" s="31" t="str">
        <f t="shared" si="16"/>
        <v>490ESSC91</v>
      </c>
      <c r="O26" s="31" t="str">
        <f t="shared" si="17"/>
        <v>490EPS008</v>
      </c>
      <c r="P26" s="31" t="str">
        <f t="shared" si="18"/>
        <v>490EPSIC3</v>
      </c>
      <c r="Q26" s="31" t="str">
        <f t="shared" si="19"/>
        <v>490EPS018</v>
      </c>
      <c r="R26" s="31" t="str">
        <f t="shared" si="20"/>
        <v>490CCFC55</v>
      </c>
      <c r="S26" s="31" t="str">
        <f t="shared" si="21"/>
        <v>490EPS017</v>
      </c>
      <c r="T26" s="31" t="str">
        <f t="shared" si="22"/>
        <v>490EPS041</v>
      </c>
      <c r="U26" s="31" t="e">
        <f>CONCATENATE(AA27,#REF!)</f>
        <v>#REF!</v>
      </c>
      <c r="V26" s="31" t="str">
        <f t="shared" si="23"/>
        <v>490ESSC33</v>
      </c>
      <c r="W26" s="31" t="str">
        <f t="shared" si="24"/>
        <v>490EPS048</v>
      </c>
      <c r="X26" s="31" t="str">
        <f t="shared" si="25"/>
        <v>490EPS001</v>
      </c>
      <c r="Y26" s="493" t="s">
        <v>332</v>
      </c>
      <c r="Z26" s="491" t="s">
        <v>680</v>
      </c>
      <c r="AA26" s="552">
        <v>480</v>
      </c>
      <c r="AB26" s="685">
        <f t="shared" si="48"/>
        <v>2</v>
      </c>
      <c r="AC26" s="686">
        <f t="shared" si="49"/>
        <v>1760</v>
      </c>
      <c r="AD26" s="686">
        <f t="shared" si="50"/>
        <v>0</v>
      </c>
      <c r="AE26" s="686">
        <f t="shared" si="51"/>
        <v>0</v>
      </c>
      <c r="AF26" s="686">
        <f t="shared" si="52"/>
        <v>0</v>
      </c>
      <c r="AG26" s="686">
        <f t="shared" si="53"/>
        <v>0</v>
      </c>
      <c r="AH26" s="686">
        <f t="shared" si="54"/>
        <v>463</v>
      </c>
      <c r="AI26" s="686">
        <f t="shared" si="55"/>
        <v>193</v>
      </c>
      <c r="AJ26" s="686">
        <f t="shared" si="56"/>
        <v>0</v>
      </c>
      <c r="AK26" s="424">
        <f t="shared" si="57"/>
        <v>0</v>
      </c>
      <c r="AL26" s="686">
        <f t="shared" si="58"/>
        <v>0</v>
      </c>
      <c r="AM26" s="686">
        <f t="shared" si="59"/>
        <v>0</v>
      </c>
      <c r="AN26" s="686">
        <f t="shared" si="60"/>
        <v>0</v>
      </c>
      <c r="AO26" s="686">
        <f t="shared" si="61"/>
        <v>71</v>
      </c>
      <c r="AP26" s="686">
        <f t="shared" si="62"/>
        <v>0</v>
      </c>
      <c r="AQ26" s="686">
        <f t="shared" si="63"/>
        <v>0</v>
      </c>
      <c r="AR26" s="686">
        <f t="shared" si="64"/>
        <v>0</v>
      </c>
      <c r="AS26" s="424">
        <f t="shared" si="65"/>
        <v>11</v>
      </c>
      <c r="AT26" s="686">
        <f t="shared" si="66"/>
        <v>0</v>
      </c>
      <c r="AU26" s="686">
        <f t="shared" si="67"/>
        <v>0</v>
      </c>
      <c r="AV26" s="686">
        <f t="shared" si="68"/>
        <v>0</v>
      </c>
      <c r="AW26" s="699">
        <f t="shared" si="69"/>
        <v>2489</v>
      </c>
      <c r="AX26" s="75" t="str">
        <f t="shared" si="36"/>
        <v>585EPS037</v>
      </c>
      <c r="AY26" s="802" t="s">
        <v>677</v>
      </c>
      <c r="AZ26" s="802">
        <v>585</v>
      </c>
      <c r="BA26" s="802" t="s">
        <v>579</v>
      </c>
      <c r="BB26" s="803">
        <v>2397</v>
      </c>
      <c r="BC26" s="858" t="str">
        <f t="shared" si="37"/>
        <v>893EPS040</v>
      </c>
      <c r="BD26" s="802" t="s">
        <v>677</v>
      </c>
      <c r="BE26" s="802">
        <v>893</v>
      </c>
      <c r="BF26" s="802" t="s">
        <v>583</v>
      </c>
      <c r="BG26" s="803">
        <v>76</v>
      </c>
      <c r="BH26" s="858" t="str">
        <f t="shared" si="38"/>
        <v>154EPS037</v>
      </c>
      <c r="BI26" s="802" t="s">
        <v>681</v>
      </c>
      <c r="BJ26" s="802">
        <v>154</v>
      </c>
      <c r="BK26" s="802" t="s">
        <v>579</v>
      </c>
      <c r="BL26" s="803">
        <v>49</v>
      </c>
      <c r="BM26" s="283"/>
    </row>
    <row r="27" spans="2:66" ht="15" customHeight="1">
      <c r="B27" s="31" t="str">
        <f t="shared" si="5"/>
        <v>659EPS010</v>
      </c>
      <c r="C27" s="31" t="str">
        <f t="shared" si="6"/>
        <v>659EPS037</v>
      </c>
      <c r="D27" s="31" t="str">
        <f t="shared" si="7"/>
        <v>659EPS016</v>
      </c>
      <c r="E27" s="31" t="str">
        <f t="shared" si="8"/>
        <v>659EPS002</v>
      </c>
      <c r="F27" s="31" t="str">
        <f t="shared" si="9"/>
        <v>659EPS044</v>
      </c>
      <c r="G27" s="31" t="str">
        <f t="shared" si="10"/>
        <v>659EPS005</v>
      </c>
      <c r="H27" s="31" t="str">
        <f t="shared" si="11"/>
        <v>659EPS040</v>
      </c>
      <c r="I27" s="31" t="e">
        <f>CONCATENATE(AA28,#REF!)</f>
        <v>#REF!</v>
      </c>
      <c r="J27" s="31" t="str">
        <f t="shared" si="12"/>
        <v>659ESSC24</v>
      </c>
      <c r="K27" s="31" t="str">
        <f t="shared" si="13"/>
        <v>659EAS016</v>
      </c>
      <c r="L27" s="31" t="str">
        <f t="shared" si="14"/>
        <v>659EPS042</v>
      </c>
      <c r="M27" s="31" t="str">
        <f t="shared" si="15"/>
        <v>659EAS027</v>
      </c>
      <c r="N27" s="31" t="str">
        <f t="shared" si="16"/>
        <v>659ESSC91</v>
      </c>
      <c r="O27" s="31" t="str">
        <f t="shared" si="17"/>
        <v>659EPS008</v>
      </c>
      <c r="P27" s="31" t="str">
        <f t="shared" si="18"/>
        <v>659EPSIC3</v>
      </c>
      <c r="Q27" s="31" t="str">
        <f t="shared" si="19"/>
        <v>659EPS018</v>
      </c>
      <c r="R27" s="31" t="str">
        <f t="shared" si="20"/>
        <v>659CCFC55</v>
      </c>
      <c r="S27" s="31" t="str">
        <f t="shared" si="21"/>
        <v>659EPS017</v>
      </c>
      <c r="T27" s="31" t="str">
        <f t="shared" si="22"/>
        <v>659EPS041</v>
      </c>
      <c r="U27" s="31" t="e">
        <f>CONCATENATE(AA28,#REF!)</f>
        <v>#REF!</v>
      </c>
      <c r="V27" s="31" t="str">
        <f t="shared" si="23"/>
        <v>659ESSC33</v>
      </c>
      <c r="W27" s="31" t="str">
        <f t="shared" si="24"/>
        <v>659EPS048</v>
      </c>
      <c r="X27" s="31" t="str">
        <f t="shared" si="25"/>
        <v>659EPS001</v>
      </c>
      <c r="Y27" s="493" t="s">
        <v>334</v>
      </c>
      <c r="Z27" s="491" t="s">
        <v>680</v>
      </c>
      <c r="AA27" s="552">
        <v>490</v>
      </c>
      <c r="AB27" s="685">
        <f t="shared" si="48"/>
        <v>8</v>
      </c>
      <c r="AC27" s="686">
        <f t="shared" si="49"/>
        <v>3910</v>
      </c>
      <c r="AD27" s="686">
        <f t="shared" si="50"/>
        <v>0</v>
      </c>
      <c r="AE27" s="686">
        <f t="shared" si="51"/>
        <v>0</v>
      </c>
      <c r="AF27" s="686">
        <f t="shared" si="52"/>
        <v>0</v>
      </c>
      <c r="AG27" s="686">
        <f t="shared" si="53"/>
        <v>0</v>
      </c>
      <c r="AH27" s="686">
        <f t="shared" si="54"/>
        <v>410</v>
      </c>
      <c r="AI27" s="686">
        <f t="shared" si="55"/>
        <v>473</v>
      </c>
      <c r="AJ27" s="686">
        <f t="shared" si="56"/>
        <v>0</v>
      </c>
      <c r="AK27" s="424">
        <f t="shared" si="57"/>
        <v>0</v>
      </c>
      <c r="AL27" s="686">
        <f t="shared" si="58"/>
        <v>0</v>
      </c>
      <c r="AM27" s="686">
        <f t="shared" si="59"/>
        <v>0</v>
      </c>
      <c r="AN27" s="686">
        <f t="shared" si="60"/>
        <v>0</v>
      </c>
      <c r="AO27" s="686">
        <f t="shared" si="61"/>
        <v>33</v>
      </c>
      <c r="AP27" s="686">
        <f t="shared" si="62"/>
        <v>0</v>
      </c>
      <c r="AQ27" s="686">
        <f t="shared" si="63"/>
        <v>0</v>
      </c>
      <c r="AR27" s="686">
        <f t="shared" si="64"/>
        <v>0</v>
      </c>
      <c r="AS27" s="424">
        <f t="shared" si="65"/>
        <v>7</v>
      </c>
      <c r="AT27" s="686">
        <f t="shared" si="66"/>
        <v>0</v>
      </c>
      <c r="AU27" s="686">
        <f t="shared" si="67"/>
        <v>0</v>
      </c>
      <c r="AV27" s="686">
        <f t="shared" si="68"/>
        <v>0</v>
      </c>
      <c r="AW27" s="699">
        <f t="shared" si="69"/>
        <v>4834</v>
      </c>
      <c r="AX27" s="75" t="str">
        <f t="shared" si="36"/>
        <v>585EPS040</v>
      </c>
      <c r="AY27" s="802" t="s">
        <v>677</v>
      </c>
      <c r="AZ27" s="802">
        <v>585</v>
      </c>
      <c r="BA27" s="802" t="s">
        <v>583</v>
      </c>
      <c r="BB27" s="803">
        <v>393</v>
      </c>
      <c r="BC27" s="858" t="str">
        <f t="shared" si="37"/>
        <v>120EPS037</v>
      </c>
      <c r="BD27" s="802" t="s">
        <v>681</v>
      </c>
      <c r="BE27" s="802">
        <v>120</v>
      </c>
      <c r="BF27" s="802" t="s">
        <v>579</v>
      </c>
      <c r="BG27" s="803">
        <v>22</v>
      </c>
      <c r="BH27" s="858" t="str">
        <f t="shared" si="38"/>
        <v>154EPS040</v>
      </c>
      <c r="BI27" s="802" t="s">
        <v>681</v>
      </c>
      <c r="BJ27" s="802">
        <v>154</v>
      </c>
      <c r="BK27" s="802" t="s">
        <v>583</v>
      </c>
      <c r="BL27" s="803">
        <v>14</v>
      </c>
      <c r="BM27" s="283"/>
    </row>
    <row r="28" spans="2:66" ht="15" customHeight="1">
      <c r="B28" s="31" t="str">
        <f t="shared" si="5"/>
        <v>665EPS010</v>
      </c>
      <c r="C28" s="31" t="str">
        <f t="shared" si="6"/>
        <v>665EPS037</v>
      </c>
      <c r="D28" s="31" t="str">
        <f t="shared" si="7"/>
        <v>665EPS016</v>
      </c>
      <c r="E28" s="31" t="str">
        <f t="shared" si="8"/>
        <v>665EPS002</v>
      </c>
      <c r="F28" s="31" t="str">
        <f t="shared" si="9"/>
        <v>665EPS044</v>
      </c>
      <c r="G28" s="31" t="str">
        <f t="shared" si="10"/>
        <v>665EPS005</v>
      </c>
      <c r="H28" s="31" t="str">
        <f t="shared" si="11"/>
        <v>665EPS040</v>
      </c>
      <c r="I28" s="31" t="e">
        <f>CONCATENATE(AA29,#REF!)</f>
        <v>#REF!</v>
      </c>
      <c r="J28" s="31" t="str">
        <f t="shared" si="12"/>
        <v>665ESSC24</v>
      </c>
      <c r="K28" s="31" t="str">
        <f t="shared" si="13"/>
        <v>665EAS016</v>
      </c>
      <c r="L28" s="31" t="str">
        <f t="shared" si="14"/>
        <v>665EPS042</v>
      </c>
      <c r="M28" s="31" t="str">
        <f t="shared" si="15"/>
        <v>665EAS027</v>
      </c>
      <c r="N28" s="31" t="str">
        <f t="shared" si="16"/>
        <v>665ESSC91</v>
      </c>
      <c r="O28" s="31" t="str">
        <f t="shared" si="17"/>
        <v>665EPS008</v>
      </c>
      <c r="P28" s="31" t="str">
        <f t="shared" si="18"/>
        <v>665EPSIC3</v>
      </c>
      <c r="Q28" s="31" t="str">
        <f t="shared" si="19"/>
        <v>665EPS018</v>
      </c>
      <c r="R28" s="31" t="str">
        <f t="shared" si="20"/>
        <v>665CCFC55</v>
      </c>
      <c r="S28" s="31" t="str">
        <f t="shared" si="21"/>
        <v>665EPS017</v>
      </c>
      <c r="T28" s="31" t="str">
        <f t="shared" si="22"/>
        <v>665EPS041</v>
      </c>
      <c r="U28" s="31" t="e">
        <f>CONCATENATE(AA29,#REF!)</f>
        <v>#REF!</v>
      </c>
      <c r="V28" s="31" t="str">
        <f t="shared" si="23"/>
        <v>665ESSC33</v>
      </c>
      <c r="W28" s="31" t="str">
        <f t="shared" si="24"/>
        <v>665EPS048</v>
      </c>
      <c r="X28" s="31" t="str">
        <f t="shared" si="25"/>
        <v>665EPS001</v>
      </c>
      <c r="Y28" s="493" t="s">
        <v>336</v>
      </c>
      <c r="Z28" s="491" t="s">
        <v>680</v>
      </c>
      <c r="AA28" s="552">
        <v>659</v>
      </c>
      <c r="AB28" s="685">
        <f t="shared" si="48"/>
        <v>7</v>
      </c>
      <c r="AC28" s="686">
        <f t="shared" si="49"/>
        <v>997</v>
      </c>
      <c r="AD28" s="686">
        <f t="shared" si="50"/>
        <v>0</v>
      </c>
      <c r="AE28" s="686">
        <f t="shared" si="51"/>
        <v>0</v>
      </c>
      <c r="AF28" s="686">
        <f t="shared" si="52"/>
        <v>0</v>
      </c>
      <c r="AG28" s="686">
        <f t="shared" si="53"/>
        <v>0</v>
      </c>
      <c r="AH28" s="686">
        <f t="shared" si="54"/>
        <v>248</v>
      </c>
      <c r="AI28" s="686">
        <f t="shared" si="55"/>
        <v>0</v>
      </c>
      <c r="AJ28" s="686">
        <f t="shared" si="56"/>
        <v>0</v>
      </c>
      <c r="AK28" s="424">
        <f t="shared" si="57"/>
        <v>0</v>
      </c>
      <c r="AL28" s="686">
        <f t="shared" si="58"/>
        <v>0</v>
      </c>
      <c r="AM28" s="686">
        <f t="shared" si="59"/>
        <v>0</v>
      </c>
      <c r="AN28" s="686">
        <f t="shared" si="60"/>
        <v>0</v>
      </c>
      <c r="AO28" s="686">
        <f t="shared" si="61"/>
        <v>25</v>
      </c>
      <c r="AP28" s="686">
        <f t="shared" si="62"/>
        <v>0</v>
      </c>
      <c r="AQ28" s="686">
        <f t="shared" si="63"/>
        <v>0</v>
      </c>
      <c r="AR28" s="686">
        <f t="shared" si="64"/>
        <v>0</v>
      </c>
      <c r="AS28" s="424">
        <f t="shared" si="65"/>
        <v>4</v>
      </c>
      <c r="AT28" s="686">
        <f t="shared" si="66"/>
        <v>0</v>
      </c>
      <c r="AU28" s="686">
        <f t="shared" si="67"/>
        <v>0</v>
      </c>
      <c r="AV28" s="686">
        <f t="shared" si="68"/>
        <v>0</v>
      </c>
      <c r="AW28" s="699">
        <f t="shared" si="69"/>
        <v>1277</v>
      </c>
      <c r="AX28" s="75" t="str">
        <f t="shared" si="36"/>
        <v>585EPS044</v>
      </c>
      <c r="AY28" s="802" t="s">
        <v>677</v>
      </c>
      <c r="AZ28" s="802">
        <v>585</v>
      </c>
      <c r="BA28" s="802" t="s">
        <v>595</v>
      </c>
      <c r="BB28" s="803">
        <v>2</v>
      </c>
      <c r="BC28" s="858" t="str">
        <f t="shared" si="37"/>
        <v>120EPS041</v>
      </c>
      <c r="BD28" s="802" t="s">
        <v>681</v>
      </c>
      <c r="BE28" s="802">
        <v>120</v>
      </c>
      <c r="BF28" s="802" t="s">
        <v>621</v>
      </c>
      <c r="BG28" s="803">
        <v>1</v>
      </c>
      <c r="BH28" s="858" t="str">
        <f t="shared" si="38"/>
        <v>154EPSIC3</v>
      </c>
      <c r="BI28" s="802" t="s">
        <v>681</v>
      </c>
      <c r="BJ28" s="802">
        <v>154</v>
      </c>
      <c r="BK28" s="802" t="s">
        <v>596</v>
      </c>
      <c r="BL28" s="803">
        <v>2</v>
      </c>
      <c r="BM28" s="283"/>
    </row>
    <row r="29" spans="2:66" ht="15" customHeight="1">
      <c r="B29" s="31" t="str">
        <f t="shared" si="5"/>
        <v>837EPS010</v>
      </c>
      <c r="C29" s="31" t="str">
        <f t="shared" si="6"/>
        <v>837EPS037</v>
      </c>
      <c r="D29" s="31" t="str">
        <f t="shared" si="7"/>
        <v>837EPS016</v>
      </c>
      <c r="E29" s="31" t="str">
        <f t="shared" si="8"/>
        <v>837EPS002</v>
      </c>
      <c r="F29" s="31" t="str">
        <f t="shared" si="9"/>
        <v>837EPS044</v>
      </c>
      <c r="G29" s="31" t="str">
        <f t="shared" si="10"/>
        <v>837EPS005</v>
      </c>
      <c r="H29" s="31" t="str">
        <f t="shared" si="11"/>
        <v>837EPS040</v>
      </c>
      <c r="I29" s="31" t="e">
        <f>CONCATENATE(AA30,#REF!)</f>
        <v>#REF!</v>
      </c>
      <c r="J29" s="31" t="str">
        <f t="shared" si="12"/>
        <v>837ESSC24</v>
      </c>
      <c r="K29" s="31" t="str">
        <f t="shared" si="13"/>
        <v>837EAS016</v>
      </c>
      <c r="L29" s="31" t="str">
        <f t="shared" si="14"/>
        <v>837EPS042</v>
      </c>
      <c r="M29" s="31" t="str">
        <f t="shared" si="15"/>
        <v>837EAS027</v>
      </c>
      <c r="N29" s="31" t="str">
        <f t="shared" si="16"/>
        <v>837ESSC91</v>
      </c>
      <c r="O29" s="31" t="str">
        <f t="shared" si="17"/>
        <v>837EPS008</v>
      </c>
      <c r="P29" s="31" t="str">
        <f t="shared" si="18"/>
        <v>837EPSIC3</v>
      </c>
      <c r="Q29" s="31" t="str">
        <f t="shared" si="19"/>
        <v>837EPS018</v>
      </c>
      <c r="R29" s="31" t="str">
        <f t="shared" si="20"/>
        <v>837CCFC55</v>
      </c>
      <c r="S29" s="31" t="str">
        <f t="shared" si="21"/>
        <v>837EPS017</v>
      </c>
      <c r="T29" s="31" t="str">
        <f t="shared" si="22"/>
        <v>837EPS041</v>
      </c>
      <c r="U29" s="31" t="e">
        <f>CONCATENATE(AA30,#REF!)</f>
        <v>#REF!</v>
      </c>
      <c r="V29" s="31" t="str">
        <f t="shared" si="23"/>
        <v>837ESSC33</v>
      </c>
      <c r="W29" s="31" t="str">
        <f t="shared" si="24"/>
        <v>837EPS048</v>
      </c>
      <c r="X29" s="31" t="str">
        <f t="shared" si="25"/>
        <v>837EPS001</v>
      </c>
      <c r="Y29" s="493" t="s">
        <v>337</v>
      </c>
      <c r="Z29" s="491" t="s">
        <v>680</v>
      </c>
      <c r="AA29" s="552">
        <v>665</v>
      </c>
      <c r="AB29" s="685">
        <f t="shared" si="48"/>
        <v>2</v>
      </c>
      <c r="AC29" s="686">
        <f t="shared" si="49"/>
        <v>1127</v>
      </c>
      <c r="AD29" s="686">
        <f t="shared" si="50"/>
        <v>486</v>
      </c>
      <c r="AE29" s="686">
        <f t="shared" si="51"/>
        <v>0</v>
      </c>
      <c r="AF29" s="686">
        <f t="shared" si="52"/>
        <v>0</v>
      </c>
      <c r="AG29" s="686">
        <f t="shared" si="53"/>
        <v>0</v>
      </c>
      <c r="AH29" s="686">
        <f t="shared" si="54"/>
        <v>440</v>
      </c>
      <c r="AI29" s="686">
        <f t="shared" si="55"/>
        <v>204</v>
      </c>
      <c r="AJ29" s="686">
        <f t="shared" si="56"/>
        <v>0</v>
      </c>
      <c r="AK29" s="424">
        <f t="shared" si="57"/>
        <v>0</v>
      </c>
      <c r="AL29" s="686">
        <f t="shared" si="58"/>
        <v>0</v>
      </c>
      <c r="AM29" s="686">
        <f t="shared" si="59"/>
        <v>0</v>
      </c>
      <c r="AN29" s="686">
        <f t="shared" si="60"/>
        <v>0</v>
      </c>
      <c r="AO29" s="686">
        <f t="shared" si="61"/>
        <v>0</v>
      </c>
      <c r="AP29" s="686">
        <f t="shared" si="62"/>
        <v>0</v>
      </c>
      <c r="AQ29" s="686">
        <f t="shared" si="63"/>
        <v>0</v>
      </c>
      <c r="AR29" s="686">
        <f t="shared" si="64"/>
        <v>0</v>
      </c>
      <c r="AS29" s="424">
        <f t="shared" si="65"/>
        <v>6</v>
      </c>
      <c r="AT29" s="686">
        <f t="shared" si="66"/>
        <v>0</v>
      </c>
      <c r="AU29" s="686">
        <f t="shared" si="67"/>
        <v>0</v>
      </c>
      <c r="AV29" s="686">
        <f t="shared" si="68"/>
        <v>0</v>
      </c>
      <c r="AW29" s="699">
        <f t="shared" si="69"/>
        <v>2259</v>
      </c>
      <c r="AX29" s="75" t="str">
        <f t="shared" si="36"/>
        <v>585ESSC91</v>
      </c>
      <c r="AY29" s="802" t="s">
        <v>677</v>
      </c>
      <c r="AZ29" s="802">
        <v>585</v>
      </c>
      <c r="BA29" s="802" t="s">
        <v>594</v>
      </c>
      <c r="BB29" s="803">
        <v>96</v>
      </c>
      <c r="BC29" s="858" t="str">
        <f t="shared" si="37"/>
        <v>120ESSC24</v>
      </c>
      <c r="BD29" s="802" t="s">
        <v>681</v>
      </c>
      <c r="BE29" s="802">
        <v>120</v>
      </c>
      <c r="BF29" s="802" t="s">
        <v>622</v>
      </c>
      <c r="BG29" s="803">
        <v>272</v>
      </c>
      <c r="BH29" s="858" t="str">
        <f t="shared" si="38"/>
        <v>154ESSC24</v>
      </c>
      <c r="BI29" s="802" t="s">
        <v>681</v>
      </c>
      <c r="BJ29" s="802">
        <v>154</v>
      </c>
      <c r="BK29" s="802" t="s">
        <v>622</v>
      </c>
      <c r="BL29" s="803">
        <v>48</v>
      </c>
      <c r="BM29" s="283"/>
    </row>
    <row r="30" spans="2:66" ht="15" customHeight="1">
      <c r="B30" s="31" t="str">
        <f t="shared" si="5"/>
        <v>873EPS010</v>
      </c>
      <c r="C30" s="31" t="str">
        <f t="shared" si="6"/>
        <v>873EPS037</v>
      </c>
      <c r="D30" s="31" t="str">
        <f t="shared" si="7"/>
        <v>873EPS016</v>
      </c>
      <c r="E30" s="31" t="str">
        <f t="shared" si="8"/>
        <v>873EPS002</v>
      </c>
      <c r="F30" s="31" t="str">
        <f t="shared" si="9"/>
        <v>873EPS044</v>
      </c>
      <c r="G30" s="31" t="str">
        <f t="shared" si="10"/>
        <v>873EPS005</v>
      </c>
      <c r="H30" s="31" t="str">
        <f t="shared" si="11"/>
        <v>873EPS040</v>
      </c>
      <c r="I30" s="31" t="e">
        <f>CONCATENATE(AA31,#REF!)</f>
        <v>#REF!</v>
      </c>
      <c r="J30" s="31" t="str">
        <f t="shared" si="12"/>
        <v>873ESSC24</v>
      </c>
      <c r="K30" s="31" t="str">
        <f t="shared" si="13"/>
        <v>873EAS016</v>
      </c>
      <c r="L30" s="31" t="str">
        <f t="shared" si="14"/>
        <v>873EPS042</v>
      </c>
      <c r="M30" s="31" t="str">
        <f t="shared" si="15"/>
        <v>873EAS027</v>
      </c>
      <c r="N30" s="31" t="str">
        <f t="shared" si="16"/>
        <v>873ESSC91</v>
      </c>
      <c r="O30" s="31" t="str">
        <f t="shared" si="17"/>
        <v>873EPS008</v>
      </c>
      <c r="P30" s="31" t="str">
        <f t="shared" si="18"/>
        <v>873EPSIC3</v>
      </c>
      <c r="Q30" s="31" t="str">
        <f t="shared" si="19"/>
        <v>873EPS018</v>
      </c>
      <c r="R30" s="31" t="str">
        <f t="shared" si="20"/>
        <v>873CCFC55</v>
      </c>
      <c r="S30" s="31" t="str">
        <f t="shared" si="21"/>
        <v>873EPS017</v>
      </c>
      <c r="T30" s="31" t="str">
        <f t="shared" si="22"/>
        <v>873EPS041</v>
      </c>
      <c r="U30" s="31" t="e">
        <f>CONCATENATE(AA31,#REF!)</f>
        <v>#REF!</v>
      </c>
      <c r="V30" s="31" t="str">
        <f t="shared" si="23"/>
        <v>873ESSC33</v>
      </c>
      <c r="W30" s="31" t="str">
        <f t="shared" si="24"/>
        <v>873EPS048</v>
      </c>
      <c r="X30" s="31" t="str">
        <f t="shared" si="25"/>
        <v>873EPS001</v>
      </c>
      <c r="Y30" s="493" t="s">
        <v>339</v>
      </c>
      <c r="Z30" s="491" t="s">
        <v>680</v>
      </c>
      <c r="AA30" s="552">
        <v>837</v>
      </c>
      <c r="AB30" s="685">
        <f t="shared" si="48"/>
        <v>13396</v>
      </c>
      <c r="AC30" s="686">
        <f t="shared" si="49"/>
        <v>15482</v>
      </c>
      <c r="AD30" s="686">
        <f t="shared" si="50"/>
        <v>10333</v>
      </c>
      <c r="AE30" s="686">
        <f t="shared" si="51"/>
        <v>0</v>
      </c>
      <c r="AF30" s="686">
        <f t="shared" si="52"/>
        <v>0</v>
      </c>
      <c r="AG30" s="686">
        <f t="shared" si="53"/>
        <v>5</v>
      </c>
      <c r="AH30" s="686">
        <f t="shared" si="54"/>
        <v>1059</v>
      </c>
      <c r="AI30" s="686">
        <f t="shared" si="55"/>
        <v>633</v>
      </c>
      <c r="AJ30" s="686">
        <f t="shared" si="56"/>
        <v>0</v>
      </c>
      <c r="AK30" s="424">
        <f t="shared" si="57"/>
        <v>1</v>
      </c>
      <c r="AL30" s="686">
        <f t="shared" si="58"/>
        <v>0</v>
      </c>
      <c r="AM30" s="686">
        <f t="shared" si="59"/>
        <v>0</v>
      </c>
      <c r="AN30" s="686">
        <f t="shared" si="60"/>
        <v>0</v>
      </c>
      <c r="AO30" s="686">
        <f t="shared" si="61"/>
        <v>27</v>
      </c>
      <c r="AP30" s="686">
        <f t="shared" si="62"/>
        <v>3</v>
      </c>
      <c r="AQ30" s="686">
        <f t="shared" si="63"/>
        <v>0</v>
      </c>
      <c r="AR30" s="686">
        <f t="shared" si="64"/>
        <v>0</v>
      </c>
      <c r="AS30" s="424">
        <f t="shared" si="65"/>
        <v>38</v>
      </c>
      <c r="AT30" s="686">
        <f t="shared" si="66"/>
        <v>0</v>
      </c>
      <c r="AU30" s="686">
        <f t="shared" si="67"/>
        <v>0</v>
      </c>
      <c r="AV30" s="686">
        <f t="shared" si="68"/>
        <v>0</v>
      </c>
      <c r="AW30" s="699">
        <f t="shared" si="69"/>
        <v>40938</v>
      </c>
      <c r="AX30" s="75" t="str">
        <f t="shared" si="36"/>
        <v>591EPS002</v>
      </c>
      <c r="AY30" s="802" t="s">
        <v>677</v>
      </c>
      <c r="AZ30" s="802">
        <v>591</v>
      </c>
      <c r="BA30" s="802" t="s">
        <v>580</v>
      </c>
      <c r="BB30" s="803">
        <v>1</v>
      </c>
      <c r="BC30" s="858" t="str">
        <f t="shared" si="37"/>
        <v>154EPS010</v>
      </c>
      <c r="BD30" s="802" t="s">
        <v>681</v>
      </c>
      <c r="BE30" s="802">
        <v>154</v>
      </c>
      <c r="BF30" s="802" t="s">
        <v>578</v>
      </c>
      <c r="BG30" s="803">
        <v>5</v>
      </c>
      <c r="BH30" s="858" t="str">
        <f t="shared" si="38"/>
        <v>250EPS037</v>
      </c>
      <c r="BI30" s="802" t="s">
        <v>681</v>
      </c>
      <c r="BJ30" s="802">
        <v>250</v>
      </c>
      <c r="BK30" s="802" t="s">
        <v>579</v>
      </c>
      <c r="BL30" s="803">
        <v>10</v>
      </c>
      <c r="BM30" s="283"/>
    </row>
    <row r="31" spans="2:66" ht="15" customHeight="1">
      <c r="B31" s="31" t="str">
        <f t="shared" si="5"/>
        <v>EPS010</v>
      </c>
      <c r="C31" s="31" t="str">
        <f t="shared" si="6"/>
        <v>EPS037</v>
      </c>
      <c r="D31" s="31" t="str">
        <f t="shared" si="7"/>
        <v>EPS016</v>
      </c>
      <c r="E31" s="31" t="str">
        <f t="shared" si="8"/>
        <v>EPS002</v>
      </c>
      <c r="F31" s="31" t="str">
        <f t="shared" si="9"/>
        <v>EPS044</v>
      </c>
      <c r="G31" s="31" t="str">
        <f t="shared" si="10"/>
        <v>EPS005</v>
      </c>
      <c r="H31" s="31" t="str">
        <f t="shared" si="11"/>
        <v>EPS040</v>
      </c>
      <c r="I31" s="31" t="e">
        <f>CONCATENATE(AA32,#REF!)</f>
        <v>#REF!</v>
      </c>
      <c r="J31" s="31" t="str">
        <f t="shared" si="12"/>
        <v>ESSC24</v>
      </c>
      <c r="K31" s="31" t="str">
        <f t="shared" si="13"/>
        <v>EAS016</v>
      </c>
      <c r="L31" s="31" t="str">
        <f t="shared" si="14"/>
        <v>EPS042</v>
      </c>
      <c r="M31" s="31" t="str">
        <f t="shared" si="15"/>
        <v>EAS027</v>
      </c>
      <c r="N31" s="31" t="str">
        <f t="shared" si="16"/>
        <v>ESSC91</v>
      </c>
      <c r="O31" s="31" t="str">
        <f t="shared" si="17"/>
        <v>EPS008</v>
      </c>
      <c r="P31" s="31" t="str">
        <f t="shared" si="18"/>
        <v>EPSIC3</v>
      </c>
      <c r="Q31" s="31" t="str">
        <f t="shared" si="19"/>
        <v>EPS018</v>
      </c>
      <c r="R31" s="31" t="str">
        <f t="shared" si="20"/>
        <v>CCFC55</v>
      </c>
      <c r="S31" s="31" t="str">
        <f t="shared" si="21"/>
        <v>EPS017</v>
      </c>
      <c r="T31" s="31" t="str">
        <f t="shared" si="22"/>
        <v>EPS041</v>
      </c>
      <c r="U31" s="31" t="e">
        <f>CONCATENATE(AA32,#REF!)</f>
        <v>#REF!</v>
      </c>
      <c r="V31" s="31" t="str">
        <f t="shared" si="23"/>
        <v>ESSC33</v>
      </c>
      <c r="W31" s="31" t="str">
        <f t="shared" si="24"/>
        <v>EPS048</v>
      </c>
      <c r="X31" s="31" t="str">
        <f t="shared" si="25"/>
        <v>EPS001</v>
      </c>
      <c r="Y31" s="493" t="s">
        <v>341</v>
      </c>
      <c r="Z31" s="491" t="s">
        <v>680</v>
      </c>
      <c r="AA31" s="552">
        <v>873</v>
      </c>
      <c r="AB31" s="685">
        <f t="shared" si="48"/>
        <v>0</v>
      </c>
      <c r="AC31" s="686">
        <f t="shared" si="49"/>
        <v>35</v>
      </c>
      <c r="AD31" s="686">
        <f t="shared" si="50"/>
        <v>0</v>
      </c>
      <c r="AE31" s="686">
        <f t="shared" si="51"/>
        <v>0</v>
      </c>
      <c r="AF31" s="686">
        <f t="shared" si="52"/>
        <v>0</v>
      </c>
      <c r="AG31" s="686">
        <f t="shared" si="53"/>
        <v>0</v>
      </c>
      <c r="AH31" s="686">
        <f t="shared" si="54"/>
        <v>184</v>
      </c>
      <c r="AI31" s="686">
        <f t="shared" si="55"/>
        <v>0</v>
      </c>
      <c r="AJ31" s="686">
        <f t="shared" si="56"/>
        <v>0</v>
      </c>
      <c r="AK31" s="424">
        <f t="shared" si="57"/>
        <v>0</v>
      </c>
      <c r="AL31" s="686">
        <f t="shared" si="58"/>
        <v>0</v>
      </c>
      <c r="AM31" s="686">
        <f t="shared" si="59"/>
        <v>0</v>
      </c>
      <c r="AN31" s="686">
        <f t="shared" si="60"/>
        <v>0</v>
      </c>
      <c r="AO31" s="686">
        <f t="shared" si="61"/>
        <v>12</v>
      </c>
      <c r="AP31" s="686">
        <f t="shared" si="62"/>
        <v>1</v>
      </c>
      <c r="AQ31" s="686">
        <f t="shared" si="63"/>
        <v>0</v>
      </c>
      <c r="AR31" s="686">
        <f t="shared" si="64"/>
        <v>0</v>
      </c>
      <c r="AS31" s="424">
        <f t="shared" si="65"/>
        <v>0</v>
      </c>
      <c r="AT31" s="686">
        <f t="shared" si="66"/>
        <v>0</v>
      </c>
      <c r="AU31" s="686">
        <f t="shared" si="67"/>
        <v>0</v>
      </c>
      <c r="AV31" s="686">
        <f t="shared" si="68"/>
        <v>0</v>
      </c>
      <c r="AW31" s="699">
        <f t="shared" si="69"/>
        <v>232</v>
      </c>
      <c r="AX31" s="75" t="str">
        <f t="shared" si="36"/>
        <v>591EPS010</v>
      </c>
      <c r="AY31" s="802" t="s">
        <v>677</v>
      </c>
      <c r="AZ31" s="802">
        <v>591</v>
      </c>
      <c r="BA31" s="802" t="s">
        <v>578</v>
      </c>
      <c r="BB31" s="803">
        <v>3</v>
      </c>
      <c r="BC31" s="858" t="str">
        <f t="shared" si="37"/>
        <v>154EPS016</v>
      </c>
      <c r="BD31" s="802" t="s">
        <v>681</v>
      </c>
      <c r="BE31" s="802">
        <v>154</v>
      </c>
      <c r="BF31" s="802" t="s">
        <v>581</v>
      </c>
      <c r="BG31" s="803">
        <v>203</v>
      </c>
      <c r="BH31" s="858" t="str">
        <f t="shared" si="38"/>
        <v>250EPS040</v>
      </c>
      <c r="BI31" s="802" t="s">
        <v>681</v>
      </c>
      <c r="BJ31" s="802">
        <v>250</v>
      </c>
      <c r="BK31" s="802" t="s">
        <v>583</v>
      </c>
      <c r="BL31" s="803">
        <v>1</v>
      </c>
      <c r="BM31" s="283"/>
    </row>
    <row r="32" spans="2:66" ht="15" customHeight="1">
      <c r="B32" s="31" t="str">
        <f t="shared" si="5"/>
        <v>31EPS010</v>
      </c>
      <c r="C32" s="31" t="str">
        <f t="shared" si="6"/>
        <v>31EPS037</v>
      </c>
      <c r="D32" s="31" t="str">
        <f t="shared" si="7"/>
        <v>31EPS016</v>
      </c>
      <c r="E32" s="31" t="str">
        <f t="shared" si="8"/>
        <v>31EPS002</v>
      </c>
      <c r="F32" s="31" t="str">
        <f t="shared" si="9"/>
        <v>31EPS044</v>
      </c>
      <c r="G32" s="31" t="str">
        <f t="shared" si="10"/>
        <v>31EPS005</v>
      </c>
      <c r="H32" s="31" t="str">
        <f t="shared" si="11"/>
        <v>31EPS040</v>
      </c>
      <c r="I32" s="31" t="e">
        <f>CONCATENATE(AA33,#REF!)</f>
        <v>#REF!</v>
      </c>
      <c r="J32" s="31" t="str">
        <f t="shared" si="12"/>
        <v>31ESSC24</v>
      </c>
      <c r="K32" s="31" t="str">
        <f t="shared" si="13"/>
        <v>31EAS016</v>
      </c>
      <c r="L32" s="31" t="str">
        <f t="shared" si="14"/>
        <v>31EPS042</v>
      </c>
      <c r="M32" s="31" t="str">
        <f t="shared" si="15"/>
        <v>31EAS027</v>
      </c>
      <c r="N32" s="31" t="str">
        <f t="shared" si="16"/>
        <v>31ESSC91</v>
      </c>
      <c r="O32" s="31" t="str">
        <f t="shared" si="17"/>
        <v>31EPS008</v>
      </c>
      <c r="P32" s="31" t="str">
        <f t="shared" si="18"/>
        <v>31EPSIC3</v>
      </c>
      <c r="Q32" s="31" t="str">
        <f t="shared" si="19"/>
        <v>31EPS018</v>
      </c>
      <c r="R32" s="31" t="str">
        <f t="shared" si="20"/>
        <v>31CCFC55</v>
      </c>
      <c r="S32" s="31" t="str">
        <f t="shared" si="21"/>
        <v>31EPS017</v>
      </c>
      <c r="T32" s="31" t="str">
        <f t="shared" si="22"/>
        <v>31EPS041</v>
      </c>
      <c r="U32" s="31" t="e">
        <f>CONCATENATE(AA33,#REF!)</f>
        <v>#REF!</v>
      </c>
      <c r="V32" s="31" t="str">
        <f t="shared" si="23"/>
        <v>31ESSC33</v>
      </c>
      <c r="W32" s="31" t="str">
        <f t="shared" si="24"/>
        <v>31EPS048</v>
      </c>
      <c r="X32" s="31" t="str">
        <f t="shared" si="25"/>
        <v>31EPS001</v>
      </c>
      <c r="Y32" s="691" t="s">
        <v>682</v>
      </c>
      <c r="Z32" s="142"/>
      <c r="AA32" s="553"/>
      <c r="AB32" s="693">
        <f t="shared" ref="AB32:AV32" si="70">SUM(AB33:AB42)</f>
        <v>68</v>
      </c>
      <c r="AC32" s="693">
        <f t="shared" si="70"/>
        <v>26747</v>
      </c>
      <c r="AD32" s="693">
        <f t="shared" si="70"/>
        <v>0</v>
      </c>
      <c r="AE32" s="693">
        <f t="shared" si="70"/>
        <v>129</v>
      </c>
      <c r="AF32" s="693">
        <f t="shared" si="70"/>
        <v>4</v>
      </c>
      <c r="AG32" s="693">
        <f t="shared" si="70"/>
        <v>3</v>
      </c>
      <c r="AH32" s="693">
        <f t="shared" si="70"/>
        <v>4395</v>
      </c>
      <c r="AI32" s="693">
        <f t="shared" si="70"/>
        <v>9376</v>
      </c>
      <c r="AJ32" s="693">
        <f t="shared" si="70"/>
        <v>15</v>
      </c>
      <c r="AK32" s="639">
        <f t="shared" si="70"/>
        <v>14</v>
      </c>
      <c r="AL32" s="693">
        <f t="shared" si="70"/>
        <v>122</v>
      </c>
      <c r="AM32" s="693">
        <f t="shared" si="70"/>
        <v>0</v>
      </c>
      <c r="AN32" s="693">
        <f t="shared" si="70"/>
        <v>0</v>
      </c>
      <c r="AO32" s="693">
        <f t="shared" si="70"/>
        <v>30</v>
      </c>
      <c r="AP32" s="693">
        <f t="shared" si="70"/>
        <v>0</v>
      </c>
      <c r="AQ32" s="693">
        <f t="shared" si="70"/>
        <v>0</v>
      </c>
      <c r="AR32" s="693">
        <f t="shared" si="70"/>
        <v>0</v>
      </c>
      <c r="AS32" s="639">
        <f t="shared" si="70"/>
        <v>6</v>
      </c>
      <c r="AT32" s="693">
        <f>SUM(AT33:AT42)</f>
        <v>0</v>
      </c>
      <c r="AU32" s="693">
        <f>SUM(AU33:AU42)</f>
        <v>0</v>
      </c>
      <c r="AV32" s="693">
        <f t="shared" si="70"/>
        <v>0</v>
      </c>
      <c r="AW32" s="693">
        <f>SUM(AW33:AW42)</f>
        <v>40889</v>
      </c>
      <c r="AX32" s="75" t="str">
        <f t="shared" si="36"/>
        <v>591EPS037</v>
      </c>
      <c r="AY32" s="802" t="s">
        <v>677</v>
      </c>
      <c r="AZ32" s="802">
        <v>591</v>
      </c>
      <c r="BA32" s="802" t="s">
        <v>579</v>
      </c>
      <c r="BB32" s="803">
        <v>3047</v>
      </c>
      <c r="BC32" s="858" t="str">
        <f t="shared" si="37"/>
        <v>154EPS037</v>
      </c>
      <c r="BD32" s="802" t="s">
        <v>681</v>
      </c>
      <c r="BE32" s="802">
        <v>154</v>
      </c>
      <c r="BF32" s="802" t="s">
        <v>579</v>
      </c>
      <c r="BG32" s="803">
        <v>558</v>
      </c>
      <c r="BH32" s="858" t="str">
        <f t="shared" si="38"/>
        <v>250ESSC24</v>
      </c>
      <c r="BI32" s="802" t="s">
        <v>681</v>
      </c>
      <c r="BJ32" s="802">
        <v>250</v>
      </c>
      <c r="BK32" s="802" t="s">
        <v>622</v>
      </c>
      <c r="BL32" s="803">
        <v>32</v>
      </c>
      <c r="BM32" s="283"/>
    </row>
    <row r="33" spans="2:65" ht="15" customHeight="1">
      <c r="B33" s="31" t="str">
        <f t="shared" si="5"/>
        <v>40EPS010</v>
      </c>
      <c r="C33" s="31" t="str">
        <f t="shared" si="6"/>
        <v>40EPS037</v>
      </c>
      <c r="D33" s="31" t="str">
        <f t="shared" si="7"/>
        <v>40EPS016</v>
      </c>
      <c r="E33" s="31" t="str">
        <f t="shared" si="8"/>
        <v>40EPS002</v>
      </c>
      <c r="F33" s="31" t="str">
        <f t="shared" si="9"/>
        <v>40EPS044</v>
      </c>
      <c r="G33" s="31" t="str">
        <f t="shared" si="10"/>
        <v>40EPS005</v>
      </c>
      <c r="H33" s="31" t="str">
        <f t="shared" si="11"/>
        <v>40EPS040</v>
      </c>
      <c r="I33" s="31" t="e">
        <f>CONCATENATE(AA34,#REF!)</f>
        <v>#REF!</v>
      </c>
      <c r="J33" s="31" t="str">
        <f t="shared" si="12"/>
        <v>40ESSC24</v>
      </c>
      <c r="K33" s="31" t="str">
        <f t="shared" si="13"/>
        <v>40EAS016</v>
      </c>
      <c r="L33" s="31" t="str">
        <f t="shared" si="14"/>
        <v>40EPS042</v>
      </c>
      <c r="M33" s="31" t="str">
        <f t="shared" si="15"/>
        <v>40EAS027</v>
      </c>
      <c r="N33" s="31" t="str">
        <f t="shared" si="16"/>
        <v>40ESSC91</v>
      </c>
      <c r="O33" s="31" t="str">
        <f t="shared" si="17"/>
        <v>40EPS008</v>
      </c>
      <c r="P33" s="31" t="str">
        <f t="shared" si="18"/>
        <v>40EPSIC3</v>
      </c>
      <c r="Q33" s="31" t="str">
        <f t="shared" si="19"/>
        <v>40EPS018</v>
      </c>
      <c r="R33" s="31" t="str">
        <f t="shared" si="20"/>
        <v>40CCFC55</v>
      </c>
      <c r="S33" s="31" t="str">
        <f t="shared" si="21"/>
        <v>40EPS017</v>
      </c>
      <c r="T33" s="31" t="str">
        <f t="shared" si="22"/>
        <v>40EPS041</v>
      </c>
      <c r="U33" s="31" t="e">
        <f>CONCATENATE(AA34,#REF!)</f>
        <v>#REF!</v>
      </c>
      <c r="V33" s="31" t="str">
        <f t="shared" si="23"/>
        <v>40ESSC33</v>
      </c>
      <c r="W33" s="31" t="str">
        <f t="shared" si="24"/>
        <v>40EPS048</v>
      </c>
      <c r="X33" s="31" t="str">
        <f t="shared" si="25"/>
        <v>40EPS001</v>
      </c>
      <c r="Y33" s="493" t="s">
        <v>305</v>
      </c>
      <c r="Z33" s="491" t="s">
        <v>682</v>
      </c>
      <c r="AA33" s="552">
        <v>31</v>
      </c>
      <c r="AB33" s="685">
        <f t="shared" ref="AB33:AB42" si="71">IFERROR(VLOOKUP(B32,$BH$7:$BL$948,5,0),0)+ IFERROR(VLOOKUP(B32,$BC$7:$BO$948,5,0),0)+IFERROR(VLOOKUP(B32,$AX$7:$BB$948,5,0),0)</f>
        <v>14</v>
      </c>
      <c r="AC33" s="686">
        <f t="shared" ref="AC33:AC42" si="72">IFERROR(VLOOKUP(C32,$BH$7:$BL$948,5,0),0)+ IFERROR(VLOOKUP(C32,$BC$7:$BO$948,5,0),0)+IFERROR(VLOOKUP(C32,$AX$7:$BB$948,5,0),0)+AS33</f>
        <v>2219</v>
      </c>
      <c r="AD33" s="686">
        <f t="shared" ref="AD33:AD42" si="73">IFERROR(VLOOKUP(D32,$BH$7:$BL$948,5,0),0)+ IFERROR(VLOOKUP(D32,$BC$7:$BO$948,5,0),0)+IFERROR(VLOOKUP(D32,$AX$7:$BB$948,5,0),0)</f>
        <v>0</v>
      </c>
      <c r="AE33" s="686">
        <f t="shared" ref="AE33:AE42" si="74">IFERROR(VLOOKUP(E32,$BH$7:$BL$948,5,0),0)+ IFERROR(VLOOKUP(E32,$BC$7:$BO$948,5,0),0)+IFERROR(VLOOKUP(E32,$AX$7:$BB$948,5,0),0)</f>
        <v>0</v>
      </c>
      <c r="AF33" s="686">
        <f t="shared" ref="AF33:AF42" si="75">IFERROR(VLOOKUP(F32,$BH$7:$BL$948,5,0),0)+ IFERROR(VLOOKUP(F32,$BC$7:$BO$948,5,0),0)+IFERROR(VLOOKUP(F32,$AX$7:$BB$948,5,0),0)</f>
        <v>1</v>
      </c>
      <c r="AG33" s="686">
        <f t="shared" ref="AG33:AG42" si="76">IFERROR(VLOOKUP(G32,$BH$7:$BL$948,5,0),0)+ IFERROR(VLOOKUP(G32,$BC$7:$BO$948,5,0),0)+IFERROR(VLOOKUP(G32,$AX$7:$BB$948,5,0),0)</f>
        <v>0</v>
      </c>
      <c r="AH33" s="686">
        <f t="shared" ref="AH33:AH42" si="77">IFERROR(VLOOKUP(H32,$BH$7:$BL$948,5,0),0)+ IFERROR(VLOOKUP(H32,$BC$7:$BO$948,5,0),0)+IFERROR(VLOOKUP(H32,$AX$7:$BB$948,5,0),0)</f>
        <v>245</v>
      </c>
      <c r="AI33" s="686">
        <f t="shared" ref="AI33:AI42" si="78">IFERROR(VLOOKUP(J32,$BH$7:$BL$948,5,0),0)+ IFERROR(VLOOKUP(J32,$BC$7:$BO$948,5,0),0)+IFERROR(VLOOKUP(J32,$AX$7:$BB$948,5,0),0)+AK33</f>
        <v>1471</v>
      </c>
      <c r="AJ33" s="686">
        <f t="shared" ref="AJ33:AJ42" si="79">IFERROR(VLOOKUP(K32,$BH$7:$BL$948,5,0),0)+ IFERROR(VLOOKUP(K32,$BC$7:$BO$948,5,0),0)+IFERROR(VLOOKUP(K32,$AX$7:$BB$948,5,0),0)</f>
        <v>5</v>
      </c>
      <c r="AK33" s="424">
        <f t="shared" ref="AK33:AK42" si="80">IFERROR(VLOOKUP(L32,$BH$7:$BL$948,5,0),0)+ IFERROR(VLOOKUP(L32,$BC$7:$BO$948,5,0),0)+IFERROR(VLOOKUP(L32,$AX$7:$BB$948,5,0),0)</f>
        <v>4</v>
      </c>
      <c r="AL33" s="686">
        <f t="shared" ref="AL33:AL42" si="81">IFERROR(VLOOKUP(M32,$BH$7:$BL$948,5,0),0)+ IFERROR(VLOOKUP(M32,$BC$7:$BO$948,5,0),0)+IFERROR(VLOOKUP(M32,$AX$7:$BB$948,5,0),0)</f>
        <v>0</v>
      </c>
      <c r="AM33" s="686">
        <f t="shared" ref="AM33:AM42" si="82">IFERROR(VLOOKUP(N32,$BH$7:$BL$948,5,0),0)+ IFERROR(VLOOKUP(N32,$BC$7:$BO$948,5,0),0)+IFERROR(VLOOKUP(N32,$AX$7:$BB$948,5,0),0)</f>
        <v>0</v>
      </c>
      <c r="AN33" s="686">
        <f t="shared" ref="AN33:AN42" si="83">IFERROR(VLOOKUP(O32,$BH$7:$BL$948,5,0),0)+ IFERROR(VLOOKUP(O32,$BC$7:$BO$948,5,0),0)+IFERROR(VLOOKUP(O32,$AX$7:$BB$948,5,0),0)</f>
        <v>0</v>
      </c>
      <c r="AO33" s="686">
        <f t="shared" ref="AO33:AO42" si="84">IFERROR(VLOOKUP(P32,$BH$7:$BL$948,5,0),0)+ IFERROR(VLOOKUP(P32,$BC$7:$BO$948,5,0),0)+IFERROR(VLOOKUP(P32,$AX$7:$BB$948,5,0),0)</f>
        <v>0</v>
      </c>
      <c r="AP33" s="686">
        <f t="shared" ref="AP33:AP42" si="85">IFERROR(VLOOKUP(Q32,$BH$7:$BL$948,5,0),0)+ IFERROR(VLOOKUP(Q32,$BC$7:$BO$948,5,0),0)+IFERROR(VLOOKUP(Q32,$AX$7:$BB$948,5,0),0)</f>
        <v>0</v>
      </c>
      <c r="AQ33" s="686">
        <f t="shared" ref="AQ33:AQ42" si="86">IFERROR(VLOOKUP(R32,$BH$7:$BL$948,5,0),0)+ IFERROR(VLOOKUP(R32,$BC$7:$BO$948,5,0),0)+IFERROR(VLOOKUP(R32,$AX$7:$BB$948,5,0),0)</f>
        <v>0</v>
      </c>
      <c r="AR33" s="686">
        <f t="shared" ref="AR33:AR42" si="87">IFERROR(VLOOKUP(S32,$BH$7:$BL$948,5,0),0)+ IFERROR(VLOOKUP(S32,$BC$7:$BO$948,5,0),0)+IFERROR(VLOOKUP(S32,$AX$7:$BB$948,5,0),0)</f>
        <v>0</v>
      </c>
      <c r="AS33" s="424">
        <f t="shared" ref="AS33:AS42" si="88">IFERROR(VLOOKUP(T32,$BH$7:$BL$948,5,0),0)+ IFERROR(VLOOKUP(T32,$BC$7:$BO$948,5,0),0)+IFERROR(VLOOKUP(T32,$AX$7:$BB$948,5,0),0)</f>
        <v>0</v>
      </c>
      <c r="AT33" s="686">
        <f t="shared" ref="AT33:AT42" si="89">IFERROR(VLOOKUP(V32,$BH$7:$BL$948,5,0),0)+ IFERROR(VLOOKUP(V32,$BC$7:$BO$948,5,0),0)+IFERROR(VLOOKUP(V32,$AX$7:$BB$948,5,0),0)</f>
        <v>0</v>
      </c>
      <c r="AU33" s="686">
        <f t="shared" ref="AU33:AU42" si="90">IFERROR(VLOOKUP(W32,$BH$7:$BL$948,5,0),0)+ IFERROR(VLOOKUP(W32,$BC$7:$BO$948,5,0),0)+IFERROR(VLOOKUP(W32,$AX$7:$BB$948,5,0),0)</f>
        <v>0</v>
      </c>
      <c r="AV33" s="686">
        <f t="shared" ref="AV33:AV42" si="91">IFERROR(VLOOKUP(X32,$BH$7:$BL$948,5,0),0)+ IFERROR(VLOOKUP(X32,$BC$7:$BO$948,5,0),0)+IFERROR(VLOOKUP(X32,$AX$7:$BB$948,5,0),0)</f>
        <v>0</v>
      </c>
      <c r="AW33" s="699">
        <f t="shared" ref="AW33:AW42" si="92">SUM(AB33:AV33)-AK33-AS33</f>
        <v>3955</v>
      </c>
      <c r="AX33" s="75" t="str">
        <f t="shared" si="36"/>
        <v>591EPS040</v>
      </c>
      <c r="AY33" s="802" t="s">
        <v>677</v>
      </c>
      <c r="AZ33" s="802">
        <v>591</v>
      </c>
      <c r="BA33" s="802" t="s">
        <v>583</v>
      </c>
      <c r="BB33" s="803">
        <v>617</v>
      </c>
      <c r="BC33" s="858" t="str">
        <f t="shared" si="37"/>
        <v>154EPS040</v>
      </c>
      <c r="BD33" s="802" t="s">
        <v>681</v>
      </c>
      <c r="BE33" s="802">
        <v>154</v>
      </c>
      <c r="BF33" s="802" t="s">
        <v>583</v>
      </c>
      <c r="BG33" s="803">
        <v>23</v>
      </c>
      <c r="BH33" s="858" t="str">
        <f t="shared" si="38"/>
        <v>495ESSC24</v>
      </c>
      <c r="BI33" s="802" t="s">
        <v>681</v>
      </c>
      <c r="BJ33" s="802">
        <v>495</v>
      </c>
      <c r="BK33" s="802" t="s">
        <v>622</v>
      </c>
      <c r="BL33" s="803">
        <v>10</v>
      </c>
      <c r="BM33" s="283"/>
    </row>
    <row r="34" spans="2:65" ht="15" customHeight="1">
      <c r="B34" s="31" t="str">
        <f t="shared" si="5"/>
        <v>190EPS010</v>
      </c>
      <c r="C34" s="31" t="str">
        <f t="shared" si="6"/>
        <v>190EPS037</v>
      </c>
      <c r="D34" s="31" t="str">
        <f t="shared" si="7"/>
        <v>190EPS016</v>
      </c>
      <c r="E34" s="31" t="str">
        <f t="shared" si="8"/>
        <v>190EPS002</v>
      </c>
      <c r="F34" s="31" t="str">
        <f t="shared" si="9"/>
        <v>190EPS044</v>
      </c>
      <c r="G34" s="31" t="str">
        <f t="shared" si="10"/>
        <v>190EPS005</v>
      </c>
      <c r="H34" s="31" t="str">
        <f t="shared" si="11"/>
        <v>190EPS040</v>
      </c>
      <c r="I34" s="31" t="e">
        <f>CONCATENATE(AA35,#REF!)</f>
        <v>#REF!</v>
      </c>
      <c r="J34" s="31" t="str">
        <f t="shared" si="12"/>
        <v>190ESSC24</v>
      </c>
      <c r="K34" s="31" t="str">
        <f t="shared" si="13"/>
        <v>190EAS016</v>
      </c>
      <c r="L34" s="31" t="str">
        <f t="shared" si="14"/>
        <v>190EPS042</v>
      </c>
      <c r="M34" s="31" t="str">
        <f t="shared" si="15"/>
        <v>190EAS027</v>
      </c>
      <c r="N34" s="31" t="str">
        <f t="shared" si="16"/>
        <v>190ESSC91</v>
      </c>
      <c r="O34" s="31" t="str">
        <f t="shared" si="17"/>
        <v>190EPS008</v>
      </c>
      <c r="P34" s="31" t="str">
        <f t="shared" si="18"/>
        <v>190EPSIC3</v>
      </c>
      <c r="Q34" s="31" t="str">
        <f t="shared" si="19"/>
        <v>190EPS018</v>
      </c>
      <c r="R34" s="31" t="str">
        <f t="shared" si="20"/>
        <v>190CCFC55</v>
      </c>
      <c r="S34" s="31" t="str">
        <f t="shared" si="21"/>
        <v>190EPS017</v>
      </c>
      <c r="T34" s="31" t="str">
        <f t="shared" si="22"/>
        <v>190EPS041</v>
      </c>
      <c r="U34" s="31" t="e">
        <f>CONCATENATE(AA35,#REF!)</f>
        <v>#REF!</v>
      </c>
      <c r="V34" s="31" t="str">
        <f t="shared" si="23"/>
        <v>190ESSC33</v>
      </c>
      <c r="W34" s="31" t="str">
        <f t="shared" si="24"/>
        <v>190EPS048</v>
      </c>
      <c r="X34" s="31" t="str">
        <f t="shared" si="25"/>
        <v>190EPS001</v>
      </c>
      <c r="Y34" s="493" t="s">
        <v>313</v>
      </c>
      <c r="Z34" s="491" t="s">
        <v>682</v>
      </c>
      <c r="AA34" s="552">
        <v>40</v>
      </c>
      <c r="AB34" s="685">
        <f t="shared" si="71"/>
        <v>3</v>
      </c>
      <c r="AC34" s="686">
        <f t="shared" si="72"/>
        <v>811</v>
      </c>
      <c r="AD34" s="686">
        <f t="shared" si="73"/>
        <v>0</v>
      </c>
      <c r="AE34" s="686">
        <f t="shared" si="74"/>
        <v>0</v>
      </c>
      <c r="AF34" s="686">
        <f t="shared" si="75"/>
        <v>0</v>
      </c>
      <c r="AG34" s="686">
        <f t="shared" si="76"/>
        <v>0</v>
      </c>
      <c r="AH34" s="686">
        <f t="shared" si="77"/>
        <v>86</v>
      </c>
      <c r="AI34" s="686">
        <f t="shared" si="78"/>
        <v>1009</v>
      </c>
      <c r="AJ34" s="686">
        <f t="shared" si="79"/>
        <v>0</v>
      </c>
      <c r="AK34" s="424">
        <f t="shared" si="80"/>
        <v>1</v>
      </c>
      <c r="AL34" s="686">
        <f t="shared" si="81"/>
        <v>0</v>
      </c>
      <c r="AM34" s="686">
        <f t="shared" si="82"/>
        <v>0</v>
      </c>
      <c r="AN34" s="686">
        <f t="shared" si="83"/>
        <v>0</v>
      </c>
      <c r="AO34" s="686">
        <f t="shared" si="84"/>
        <v>0</v>
      </c>
      <c r="AP34" s="686">
        <f t="shared" si="85"/>
        <v>0</v>
      </c>
      <c r="AQ34" s="686">
        <f t="shared" si="86"/>
        <v>0</v>
      </c>
      <c r="AR34" s="686">
        <f t="shared" si="87"/>
        <v>0</v>
      </c>
      <c r="AS34" s="424">
        <f t="shared" si="88"/>
        <v>0</v>
      </c>
      <c r="AT34" s="686">
        <f t="shared" si="89"/>
        <v>0</v>
      </c>
      <c r="AU34" s="686">
        <f t="shared" si="90"/>
        <v>0</v>
      </c>
      <c r="AV34" s="686">
        <f t="shared" si="91"/>
        <v>0</v>
      </c>
      <c r="AW34" s="699">
        <f t="shared" si="92"/>
        <v>1909</v>
      </c>
      <c r="AX34" s="75" t="str">
        <f t="shared" si="36"/>
        <v>591ESSC91</v>
      </c>
      <c r="AY34" s="802" t="s">
        <v>677</v>
      </c>
      <c r="AZ34" s="802">
        <v>591</v>
      </c>
      <c r="BA34" s="802" t="s">
        <v>594</v>
      </c>
      <c r="BB34" s="803">
        <v>84</v>
      </c>
      <c r="BC34" s="858" t="str">
        <f t="shared" si="37"/>
        <v>154EPS042</v>
      </c>
      <c r="BD34" s="802" t="s">
        <v>681</v>
      </c>
      <c r="BE34" s="802">
        <v>154</v>
      </c>
      <c r="BF34" s="802" t="s">
        <v>584</v>
      </c>
      <c r="BG34" s="803">
        <v>4</v>
      </c>
      <c r="BH34" s="858" t="str">
        <f t="shared" si="38"/>
        <v>790EPS037</v>
      </c>
      <c r="BI34" s="802" t="s">
        <v>681</v>
      </c>
      <c r="BJ34" s="802">
        <v>790</v>
      </c>
      <c r="BK34" s="802" t="s">
        <v>579</v>
      </c>
      <c r="BL34" s="803">
        <v>1</v>
      </c>
      <c r="BM34" s="283"/>
    </row>
    <row r="35" spans="2:65" ht="15" customHeight="1">
      <c r="B35" s="31" t="str">
        <f t="shared" si="5"/>
        <v>604EPS010</v>
      </c>
      <c r="C35" s="31" t="str">
        <f t="shared" si="6"/>
        <v>604EPS037</v>
      </c>
      <c r="D35" s="31" t="str">
        <f t="shared" si="7"/>
        <v>604EPS016</v>
      </c>
      <c r="E35" s="31" t="str">
        <f t="shared" si="8"/>
        <v>604EPS002</v>
      </c>
      <c r="F35" s="31" t="str">
        <f t="shared" si="9"/>
        <v>604EPS044</v>
      </c>
      <c r="G35" s="31" t="str">
        <f t="shared" si="10"/>
        <v>604EPS005</v>
      </c>
      <c r="H35" s="31" t="str">
        <f t="shared" si="11"/>
        <v>604EPS040</v>
      </c>
      <c r="I35" s="31" t="e">
        <f>CONCATENATE(AA36,#REF!)</f>
        <v>#REF!</v>
      </c>
      <c r="J35" s="31" t="str">
        <f t="shared" si="12"/>
        <v>604ESSC24</v>
      </c>
      <c r="K35" s="31" t="str">
        <f t="shared" si="13"/>
        <v>604EAS016</v>
      </c>
      <c r="L35" s="31" t="str">
        <f t="shared" si="14"/>
        <v>604EPS042</v>
      </c>
      <c r="M35" s="31" t="str">
        <f t="shared" si="15"/>
        <v>604EAS027</v>
      </c>
      <c r="N35" s="31" t="str">
        <f t="shared" si="16"/>
        <v>604ESSC91</v>
      </c>
      <c r="O35" s="31" t="str">
        <f t="shared" si="17"/>
        <v>604EPS008</v>
      </c>
      <c r="P35" s="31" t="str">
        <f t="shared" si="18"/>
        <v>604EPSIC3</v>
      </c>
      <c r="Q35" s="31" t="str">
        <f t="shared" si="19"/>
        <v>604EPS018</v>
      </c>
      <c r="R35" s="31" t="str">
        <f t="shared" si="20"/>
        <v>604CCFC55</v>
      </c>
      <c r="S35" s="31" t="str">
        <f t="shared" si="21"/>
        <v>604EPS017</v>
      </c>
      <c r="T35" s="31" t="str">
        <f t="shared" si="22"/>
        <v>604EPS041</v>
      </c>
      <c r="U35" s="31" t="e">
        <f>CONCATENATE(AA36,#REF!)</f>
        <v>#REF!</v>
      </c>
      <c r="V35" s="31" t="str">
        <f t="shared" si="23"/>
        <v>604ESSC33</v>
      </c>
      <c r="W35" s="31" t="str">
        <f t="shared" si="24"/>
        <v>604EPS048</v>
      </c>
      <c r="X35" s="31" t="str">
        <f t="shared" si="25"/>
        <v>604EPS001</v>
      </c>
      <c r="Y35" s="493" t="s">
        <v>349</v>
      </c>
      <c r="Z35" s="491" t="s">
        <v>682</v>
      </c>
      <c r="AA35" s="552">
        <v>190</v>
      </c>
      <c r="AB35" s="685">
        <f t="shared" si="71"/>
        <v>7</v>
      </c>
      <c r="AC35" s="686">
        <f t="shared" si="72"/>
        <v>2581</v>
      </c>
      <c r="AD35" s="686">
        <f t="shared" si="73"/>
        <v>0</v>
      </c>
      <c r="AE35" s="686">
        <f t="shared" si="74"/>
        <v>0</v>
      </c>
      <c r="AF35" s="686">
        <f t="shared" si="75"/>
        <v>1</v>
      </c>
      <c r="AG35" s="686">
        <f t="shared" si="76"/>
        <v>0</v>
      </c>
      <c r="AH35" s="686">
        <f t="shared" si="77"/>
        <v>729</v>
      </c>
      <c r="AI35" s="686">
        <f t="shared" si="78"/>
        <v>0</v>
      </c>
      <c r="AJ35" s="686">
        <f t="shared" si="79"/>
        <v>2</v>
      </c>
      <c r="AK35" s="424">
        <f t="shared" si="80"/>
        <v>0</v>
      </c>
      <c r="AL35" s="686">
        <f t="shared" si="81"/>
        <v>122</v>
      </c>
      <c r="AM35" s="686">
        <f t="shared" si="82"/>
        <v>0</v>
      </c>
      <c r="AN35" s="686">
        <f t="shared" si="83"/>
        <v>0</v>
      </c>
      <c r="AO35" s="686">
        <f t="shared" si="84"/>
        <v>0</v>
      </c>
      <c r="AP35" s="686">
        <f t="shared" si="85"/>
        <v>0</v>
      </c>
      <c r="AQ35" s="686">
        <f t="shared" si="86"/>
        <v>0</v>
      </c>
      <c r="AR35" s="686">
        <f t="shared" si="87"/>
        <v>0</v>
      </c>
      <c r="AS35" s="424">
        <f t="shared" si="88"/>
        <v>1</v>
      </c>
      <c r="AT35" s="686">
        <f t="shared" si="89"/>
        <v>0</v>
      </c>
      <c r="AU35" s="686">
        <f t="shared" si="90"/>
        <v>0</v>
      </c>
      <c r="AV35" s="686">
        <f t="shared" si="91"/>
        <v>0</v>
      </c>
      <c r="AW35" s="699">
        <f t="shared" si="92"/>
        <v>3442</v>
      </c>
      <c r="AX35" s="75" t="str">
        <f t="shared" si="36"/>
        <v>893EPS005</v>
      </c>
      <c r="AY35" s="802" t="s">
        <v>677</v>
      </c>
      <c r="AZ35" s="802">
        <v>893</v>
      </c>
      <c r="BA35" s="802" t="s">
        <v>582</v>
      </c>
      <c r="BB35" s="803">
        <v>9</v>
      </c>
      <c r="BC35" s="858" t="str">
        <f t="shared" si="37"/>
        <v>154EPS044</v>
      </c>
      <c r="BD35" s="802" t="s">
        <v>681</v>
      </c>
      <c r="BE35" s="802">
        <v>154</v>
      </c>
      <c r="BF35" s="802" t="s">
        <v>595</v>
      </c>
      <c r="BG35" s="803">
        <v>5</v>
      </c>
      <c r="BH35" s="858" t="str">
        <f t="shared" si="38"/>
        <v>790EPS040</v>
      </c>
      <c r="BI35" s="802" t="s">
        <v>681</v>
      </c>
      <c r="BJ35" s="802">
        <v>790</v>
      </c>
      <c r="BK35" s="802" t="s">
        <v>583</v>
      </c>
      <c r="BL35" s="803">
        <v>7</v>
      </c>
      <c r="BM35" s="283"/>
    </row>
    <row r="36" spans="2:65" ht="15" customHeight="1">
      <c r="B36" s="31" t="str">
        <f t="shared" si="5"/>
        <v>670EPS010</v>
      </c>
      <c r="C36" s="31" t="str">
        <f t="shared" si="6"/>
        <v>670EPS037</v>
      </c>
      <c r="D36" s="31" t="str">
        <f t="shared" si="7"/>
        <v>670EPS016</v>
      </c>
      <c r="E36" s="31" t="str">
        <f t="shared" si="8"/>
        <v>670EPS002</v>
      </c>
      <c r="F36" s="31" t="str">
        <f t="shared" si="9"/>
        <v>670EPS044</v>
      </c>
      <c r="G36" s="31" t="str">
        <f t="shared" si="10"/>
        <v>670EPS005</v>
      </c>
      <c r="H36" s="31" t="str">
        <f t="shared" si="11"/>
        <v>670EPS040</v>
      </c>
      <c r="I36" s="31" t="e">
        <f>CONCATENATE(AA37,#REF!)</f>
        <v>#REF!</v>
      </c>
      <c r="J36" s="31" t="str">
        <f t="shared" si="12"/>
        <v>670ESSC24</v>
      </c>
      <c r="K36" s="31" t="str">
        <f t="shared" si="13"/>
        <v>670EAS016</v>
      </c>
      <c r="L36" s="31" t="str">
        <f t="shared" si="14"/>
        <v>670EPS042</v>
      </c>
      <c r="M36" s="31" t="str">
        <f t="shared" si="15"/>
        <v>670EAS027</v>
      </c>
      <c r="N36" s="31" t="str">
        <f t="shared" si="16"/>
        <v>670ESSC91</v>
      </c>
      <c r="O36" s="31" t="str">
        <f t="shared" si="17"/>
        <v>670EPS008</v>
      </c>
      <c r="P36" s="31" t="str">
        <f t="shared" si="18"/>
        <v>670EPSIC3</v>
      </c>
      <c r="Q36" s="31" t="str">
        <f t="shared" si="19"/>
        <v>670EPS018</v>
      </c>
      <c r="R36" s="31" t="str">
        <f t="shared" si="20"/>
        <v>670CCFC55</v>
      </c>
      <c r="S36" s="31" t="str">
        <f t="shared" si="21"/>
        <v>670EPS017</v>
      </c>
      <c r="T36" s="31" t="str">
        <f t="shared" si="22"/>
        <v>670EPS041</v>
      </c>
      <c r="U36" s="31" t="e">
        <f>CONCATENATE(AA37,#REF!)</f>
        <v>#REF!</v>
      </c>
      <c r="V36" s="31" t="str">
        <f t="shared" si="23"/>
        <v>670ESSC33</v>
      </c>
      <c r="W36" s="31" t="str">
        <f t="shared" si="24"/>
        <v>670EPS048</v>
      </c>
      <c r="X36" s="31" t="str">
        <f t="shared" si="25"/>
        <v>670EPS001</v>
      </c>
      <c r="Y36" s="493" t="s">
        <v>351</v>
      </c>
      <c r="Z36" s="491" t="s">
        <v>682</v>
      </c>
      <c r="AA36" s="552">
        <v>604</v>
      </c>
      <c r="AB36" s="685">
        <f t="shared" si="71"/>
        <v>12</v>
      </c>
      <c r="AC36" s="686">
        <f t="shared" si="72"/>
        <v>2849</v>
      </c>
      <c r="AD36" s="686">
        <f t="shared" si="73"/>
        <v>0</v>
      </c>
      <c r="AE36" s="686">
        <f t="shared" si="74"/>
        <v>0</v>
      </c>
      <c r="AF36" s="686">
        <f t="shared" si="75"/>
        <v>0</v>
      </c>
      <c r="AG36" s="686">
        <f t="shared" si="76"/>
        <v>0</v>
      </c>
      <c r="AH36" s="686">
        <f t="shared" si="77"/>
        <v>433</v>
      </c>
      <c r="AI36" s="686">
        <f t="shared" si="78"/>
        <v>2319</v>
      </c>
      <c r="AJ36" s="686">
        <f t="shared" si="79"/>
        <v>0</v>
      </c>
      <c r="AK36" s="424">
        <f t="shared" si="80"/>
        <v>4</v>
      </c>
      <c r="AL36" s="686">
        <f t="shared" si="81"/>
        <v>0</v>
      </c>
      <c r="AM36" s="686">
        <f t="shared" si="82"/>
        <v>0</v>
      </c>
      <c r="AN36" s="686">
        <f t="shared" si="83"/>
        <v>0</v>
      </c>
      <c r="AO36" s="686">
        <f t="shared" si="84"/>
        <v>0</v>
      </c>
      <c r="AP36" s="686">
        <f t="shared" si="85"/>
        <v>0</v>
      </c>
      <c r="AQ36" s="686">
        <f t="shared" si="86"/>
        <v>0</v>
      </c>
      <c r="AR36" s="686">
        <f t="shared" si="87"/>
        <v>0</v>
      </c>
      <c r="AS36" s="424">
        <f t="shared" si="88"/>
        <v>0</v>
      </c>
      <c r="AT36" s="686">
        <f t="shared" si="89"/>
        <v>0</v>
      </c>
      <c r="AU36" s="686">
        <f t="shared" si="90"/>
        <v>0</v>
      </c>
      <c r="AV36" s="686">
        <f t="shared" si="91"/>
        <v>0</v>
      </c>
      <c r="AW36" s="699">
        <f t="shared" si="92"/>
        <v>5613</v>
      </c>
      <c r="AX36" s="75" t="str">
        <f t="shared" si="36"/>
        <v>893EPS037</v>
      </c>
      <c r="AY36" s="802" t="s">
        <v>677</v>
      </c>
      <c r="AZ36" s="802">
        <v>893</v>
      </c>
      <c r="BA36" s="802" t="s">
        <v>579</v>
      </c>
      <c r="BB36" s="803">
        <v>548</v>
      </c>
      <c r="BC36" s="858" t="str">
        <f t="shared" si="37"/>
        <v>154ESSC24</v>
      </c>
      <c r="BD36" s="802" t="s">
        <v>681</v>
      </c>
      <c r="BE36" s="802">
        <v>154</v>
      </c>
      <c r="BF36" s="802" t="s">
        <v>622</v>
      </c>
      <c r="BG36" s="803">
        <v>1041</v>
      </c>
      <c r="BH36" s="858" t="str">
        <f t="shared" si="38"/>
        <v>790ESSC24</v>
      </c>
      <c r="BI36" s="802" t="s">
        <v>681</v>
      </c>
      <c r="BJ36" s="802">
        <v>790</v>
      </c>
      <c r="BK36" s="802" t="s">
        <v>622</v>
      </c>
      <c r="BL36" s="803">
        <v>11</v>
      </c>
      <c r="BM36" s="283"/>
    </row>
    <row r="37" spans="2:65" ht="15" customHeight="1">
      <c r="B37" s="31" t="str">
        <f t="shared" si="5"/>
        <v>690EPS010</v>
      </c>
      <c r="C37" s="31" t="str">
        <f t="shared" si="6"/>
        <v>690EPS037</v>
      </c>
      <c r="D37" s="31" t="str">
        <f t="shared" si="7"/>
        <v>690EPS016</v>
      </c>
      <c r="E37" s="31" t="str">
        <f t="shared" si="8"/>
        <v>690EPS002</v>
      </c>
      <c r="F37" s="31" t="str">
        <f t="shared" si="9"/>
        <v>690EPS044</v>
      </c>
      <c r="G37" s="31" t="str">
        <f t="shared" si="10"/>
        <v>690EPS005</v>
      </c>
      <c r="H37" s="31" t="str">
        <f t="shared" si="11"/>
        <v>690EPS040</v>
      </c>
      <c r="I37" s="31" t="e">
        <f>CONCATENATE(AA38,#REF!)</f>
        <v>#REF!</v>
      </c>
      <c r="J37" s="31" t="str">
        <f t="shared" si="12"/>
        <v>690ESSC24</v>
      </c>
      <c r="K37" s="31" t="str">
        <f t="shared" si="13"/>
        <v>690EAS016</v>
      </c>
      <c r="L37" s="31" t="str">
        <f t="shared" si="14"/>
        <v>690EPS042</v>
      </c>
      <c r="M37" s="31" t="str">
        <f t="shared" si="15"/>
        <v>690EAS027</v>
      </c>
      <c r="N37" s="31" t="str">
        <f t="shared" si="16"/>
        <v>690ESSC91</v>
      </c>
      <c r="O37" s="31" t="str">
        <f t="shared" si="17"/>
        <v>690EPS008</v>
      </c>
      <c r="P37" s="31" t="str">
        <f t="shared" si="18"/>
        <v>690EPSIC3</v>
      </c>
      <c r="Q37" s="31" t="str">
        <f t="shared" si="19"/>
        <v>690EPS018</v>
      </c>
      <c r="R37" s="31" t="str">
        <f t="shared" si="20"/>
        <v>690CCFC55</v>
      </c>
      <c r="S37" s="31" t="str">
        <f t="shared" si="21"/>
        <v>690EPS017</v>
      </c>
      <c r="T37" s="31" t="str">
        <f t="shared" si="22"/>
        <v>690EPS041</v>
      </c>
      <c r="U37" s="31" t="e">
        <f>CONCATENATE(AA38,#REF!)</f>
        <v>#REF!</v>
      </c>
      <c r="V37" s="31" t="str">
        <f t="shared" si="23"/>
        <v>690ESSC33</v>
      </c>
      <c r="W37" s="31" t="str">
        <f t="shared" si="24"/>
        <v>690EPS048</v>
      </c>
      <c r="X37" s="31" t="str">
        <f t="shared" si="25"/>
        <v>690EPS001</v>
      </c>
      <c r="Y37" s="493" t="s">
        <v>354</v>
      </c>
      <c r="Z37" s="491" t="s">
        <v>682</v>
      </c>
      <c r="AA37" s="552">
        <v>670</v>
      </c>
      <c r="AB37" s="685">
        <f t="shared" si="71"/>
        <v>4</v>
      </c>
      <c r="AC37" s="686">
        <f t="shared" si="72"/>
        <v>2660</v>
      </c>
      <c r="AD37" s="686">
        <f t="shared" si="73"/>
        <v>0</v>
      </c>
      <c r="AE37" s="686">
        <f t="shared" si="74"/>
        <v>0</v>
      </c>
      <c r="AF37" s="686">
        <f t="shared" si="75"/>
        <v>1</v>
      </c>
      <c r="AG37" s="686">
        <f t="shared" si="76"/>
        <v>1</v>
      </c>
      <c r="AH37" s="686">
        <f t="shared" si="77"/>
        <v>733</v>
      </c>
      <c r="AI37" s="686">
        <f t="shared" si="78"/>
        <v>0</v>
      </c>
      <c r="AJ37" s="686">
        <f t="shared" si="79"/>
        <v>3</v>
      </c>
      <c r="AK37" s="424">
        <f t="shared" si="80"/>
        <v>0</v>
      </c>
      <c r="AL37" s="686">
        <f t="shared" si="81"/>
        <v>0</v>
      </c>
      <c r="AM37" s="686">
        <f t="shared" si="82"/>
        <v>0</v>
      </c>
      <c r="AN37" s="686">
        <f t="shared" si="83"/>
        <v>0</v>
      </c>
      <c r="AO37" s="686">
        <f t="shared" si="84"/>
        <v>0</v>
      </c>
      <c r="AP37" s="686">
        <f t="shared" si="85"/>
        <v>0</v>
      </c>
      <c r="AQ37" s="686">
        <f t="shared" si="86"/>
        <v>0</v>
      </c>
      <c r="AR37" s="686">
        <f t="shared" si="87"/>
        <v>0</v>
      </c>
      <c r="AS37" s="424">
        <f t="shared" si="88"/>
        <v>0</v>
      </c>
      <c r="AT37" s="686">
        <f t="shared" si="89"/>
        <v>0</v>
      </c>
      <c r="AU37" s="686">
        <f t="shared" si="90"/>
        <v>0</v>
      </c>
      <c r="AV37" s="686">
        <f t="shared" si="91"/>
        <v>0</v>
      </c>
      <c r="AW37" s="699">
        <f t="shared" si="92"/>
        <v>3402</v>
      </c>
      <c r="AX37" s="75" t="str">
        <f t="shared" si="36"/>
        <v>893EPS040</v>
      </c>
      <c r="AY37" s="802" t="s">
        <v>677</v>
      </c>
      <c r="AZ37" s="802">
        <v>893</v>
      </c>
      <c r="BA37" s="802" t="s">
        <v>583</v>
      </c>
      <c r="BB37" s="803">
        <v>526</v>
      </c>
      <c r="BC37" s="858" t="str">
        <f t="shared" si="37"/>
        <v>250EPS037</v>
      </c>
      <c r="BD37" s="802" t="s">
        <v>681</v>
      </c>
      <c r="BE37" s="802">
        <v>250</v>
      </c>
      <c r="BF37" s="802" t="s">
        <v>579</v>
      </c>
      <c r="BG37" s="803">
        <v>114</v>
      </c>
      <c r="BH37" s="858" t="str">
        <f t="shared" si="38"/>
        <v>895EPS037</v>
      </c>
      <c r="BI37" s="802" t="s">
        <v>681</v>
      </c>
      <c r="BJ37" s="802">
        <v>895</v>
      </c>
      <c r="BK37" s="802" t="s">
        <v>579</v>
      </c>
      <c r="BL37" s="803">
        <v>4</v>
      </c>
      <c r="BM37" s="283"/>
    </row>
    <row r="38" spans="2:65" ht="15" customHeight="1">
      <c r="B38" s="31" t="str">
        <f t="shared" ref="B38:B69" si="93">CONCATENATE(AA39,$AB$3)</f>
        <v>736EPS010</v>
      </c>
      <c r="C38" s="31" t="str">
        <f t="shared" ref="C38:C69" si="94">CONCATENATE(AA39,$AC$3)</f>
        <v>736EPS037</v>
      </c>
      <c r="D38" s="31" t="str">
        <f t="shared" ref="D38:D69" si="95">CONCATENATE(AA39,$AD$3)</f>
        <v>736EPS016</v>
      </c>
      <c r="E38" s="31" t="str">
        <f t="shared" ref="E38:E69" si="96">CONCATENATE(AA39,$AE$3)</f>
        <v>736EPS002</v>
      </c>
      <c r="F38" s="31" t="str">
        <f t="shared" ref="F38:F69" si="97">CONCATENATE(AA39,$AF$3)</f>
        <v>736EPS044</v>
      </c>
      <c r="G38" s="31" t="str">
        <f t="shared" ref="G38:G69" si="98">CONCATENATE(AA39,$AG$3)</f>
        <v>736EPS005</v>
      </c>
      <c r="H38" s="31" t="str">
        <f t="shared" ref="H38:H69" si="99">CONCATENATE(AA39,$AH$3)</f>
        <v>736EPS040</v>
      </c>
      <c r="I38" s="31" t="e">
        <f>CONCATENATE(AA39,#REF!)</f>
        <v>#REF!</v>
      </c>
      <c r="J38" s="31" t="str">
        <f t="shared" ref="J38:J69" si="100">CONCATENATE(AA39,$AI$3)</f>
        <v>736ESSC24</v>
      </c>
      <c r="K38" s="31" t="str">
        <f t="shared" ref="K38:K69" si="101">CONCATENATE(AA39,$AJ$3)</f>
        <v>736EAS016</v>
      </c>
      <c r="L38" s="31" t="str">
        <f t="shared" ref="L38:L69" si="102">CONCATENATE(AA39,$AK$3)</f>
        <v>736EPS042</v>
      </c>
      <c r="M38" s="31" t="str">
        <f t="shared" ref="M38:M69" si="103">CONCATENATE(AA39,$AL$3)</f>
        <v>736EAS027</v>
      </c>
      <c r="N38" s="31" t="str">
        <f t="shared" ref="N38:N69" si="104">CONCATENATE(AA39,$AM$3)</f>
        <v>736ESSC91</v>
      </c>
      <c r="O38" s="31" t="str">
        <f t="shared" ref="O38:O69" si="105">CONCATENATE(AA39,$AN$3)</f>
        <v>736EPS008</v>
      </c>
      <c r="P38" s="31" t="str">
        <f t="shared" ref="P38:P69" si="106">CONCATENATE(AA39,$AO$3)</f>
        <v>736EPSIC3</v>
      </c>
      <c r="Q38" s="31" t="str">
        <f t="shared" ref="Q38:Q69" si="107">CONCATENATE(AA39,$AP$3)</f>
        <v>736EPS018</v>
      </c>
      <c r="R38" s="31" t="str">
        <f t="shared" ref="R38:R69" si="108">CONCATENATE(AA39,$AQ$3)</f>
        <v>736CCFC55</v>
      </c>
      <c r="S38" s="31" t="str">
        <f t="shared" ref="S38:S69" si="109">CONCATENATE(AA39,$AR$3)</f>
        <v>736EPS017</v>
      </c>
      <c r="T38" s="31" t="str">
        <f t="shared" ref="T38:T69" si="110">CONCATENATE(AA39,$AS$3)</f>
        <v>736EPS041</v>
      </c>
      <c r="U38" s="31" t="e">
        <f>CONCATENATE(AA39,#REF!)</f>
        <v>#REF!</v>
      </c>
      <c r="V38" s="31" t="str">
        <f t="shared" ref="V38:V69" si="111">CONCATENATE(AA39,$AT$3)</f>
        <v>736ESSC33</v>
      </c>
      <c r="W38" s="31" t="str">
        <f t="shared" ref="W38:W69" si="112">CONCATENATE(AA39,$AU$3)</f>
        <v>736EPS048</v>
      </c>
      <c r="X38" s="31" t="str">
        <f t="shared" ref="X38:X69" si="113">CONCATENATE(AA39,$AV$3)</f>
        <v>736EPS001</v>
      </c>
      <c r="Y38" s="493" t="s">
        <v>355</v>
      </c>
      <c r="Z38" s="491" t="s">
        <v>682</v>
      </c>
      <c r="AA38" s="552">
        <v>690</v>
      </c>
      <c r="AB38" s="685">
        <f t="shared" si="71"/>
        <v>1</v>
      </c>
      <c r="AC38" s="686">
        <f t="shared" si="72"/>
        <v>1030</v>
      </c>
      <c r="AD38" s="686">
        <f t="shared" si="73"/>
        <v>0</v>
      </c>
      <c r="AE38" s="686">
        <f t="shared" si="74"/>
        <v>0</v>
      </c>
      <c r="AF38" s="686">
        <f t="shared" si="75"/>
        <v>0</v>
      </c>
      <c r="AG38" s="686">
        <f t="shared" si="76"/>
        <v>0</v>
      </c>
      <c r="AH38" s="686">
        <f t="shared" si="77"/>
        <v>508</v>
      </c>
      <c r="AI38" s="686">
        <f t="shared" si="78"/>
        <v>0</v>
      </c>
      <c r="AJ38" s="686">
        <f t="shared" si="79"/>
        <v>1</v>
      </c>
      <c r="AK38" s="424">
        <f t="shared" si="80"/>
        <v>0</v>
      </c>
      <c r="AL38" s="686">
        <f t="shared" si="81"/>
        <v>0</v>
      </c>
      <c r="AM38" s="686">
        <f t="shared" si="82"/>
        <v>0</v>
      </c>
      <c r="AN38" s="686">
        <f t="shared" si="83"/>
        <v>0</v>
      </c>
      <c r="AO38" s="686">
        <f t="shared" si="84"/>
        <v>0</v>
      </c>
      <c r="AP38" s="686">
        <f t="shared" si="85"/>
        <v>0</v>
      </c>
      <c r="AQ38" s="686">
        <f t="shared" si="86"/>
        <v>0</v>
      </c>
      <c r="AR38" s="686">
        <f t="shared" si="87"/>
        <v>0</v>
      </c>
      <c r="AS38" s="424">
        <f t="shared" si="88"/>
        <v>0</v>
      </c>
      <c r="AT38" s="686">
        <f t="shared" si="89"/>
        <v>0</v>
      </c>
      <c r="AU38" s="686">
        <f t="shared" si="90"/>
        <v>0</v>
      </c>
      <c r="AV38" s="686">
        <f t="shared" si="91"/>
        <v>0</v>
      </c>
      <c r="AW38" s="699">
        <f t="shared" si="92"/>
        <v>1540</v>
      </c>
      <c r="AX38" s="75" t="str">
        <f t="shared" si="36"/>
        <v>120EPS037</v>
      </c>
      <c r="AY38" s="802" t="s">
        <v>681</v>
      </c>
      <c r="AZ38" s="802">
        <v>120</v>
      </c>
      <c r="BA38" s="802" t="s">
        <v>579</v>
      </c>
      <c r="BB38" s="803">
        <v>268</v>
      </c>
      <c r="BC38" s="858" t="str">
        <f t="shared" si="37"/>
        <v>250EPS040</v>
      </c>
      <c r="BD38" s="802" t="s">
        <v>681</v>
      </c>
      <c r="BE38" s="802">
        <v>250</v>
      </c>
      <c r="BF38" s="802" t="s">
        <v>583</v>
      </c>
      <c r="BG38" s="803">
        <v>1</v>
      </c>
      <c r="BH38" s="858" t="str">
        <f t="shared" si="38"/>
        <v>895EPS040</v>
      </c>
      <c r="BI38" s="802" t="s">
        <v>681</v>
      </c>
      <c r="BJ38" s="802">
        <v>895</v>
      </c>
      <c r="BK38" s="802" t="s">
        <v>583</v>
      </c>
      <c r="BL38" s="803">
        <v>1</v>
      </c>
      <c r="BM38" s="283"/>
    </row>
    <row r="39" spans="2:65" ht="15" customHeight="1">
      <c r="B39" s="31" t="str">
        <f t="shared" si="93"/>
        <v>858EPS010</v>
      </c>
      <c r="C39" s="31" t="str">
        <f t="shared" si="94"/>
        <v>858EPS037</v>
      </c>
      <c r="D39" s="31" t="str">
        <f t="shared" si="95"/>
        <v>858EPS016</v>
      </c>
      <c r="E39" s="31" t="str">
        <f t="shared" si="96"/>
        <v>858EPS002</v>
      </c>
      <c r="F39" s="31" t="str">
        <f t="shared" si="97"/>
        <v>858EPS044</v>
      </c>
      <c r="G39" s="31" t="str">
        <f t="shared" si="98"/>
        <v>858EPS005</v>
      </c>
      <c r="H39" s="31" t="str">
        <f t="shared" si="99"/>
        <v>858EPS040</v>
      </c>
      <c r="I39" s="31" t="e">
        <f>CONCATENATE(AA40,#REF!)</f>
        <v>#REF!</v>
      </c>
      <c r="J39" s="31" t="str">
        <f t="shared" si="100"/>
        <v>858ESSC24</v>
      </c>
      <c r="K39" s="31" t="str">
        <f t="shared" si="101"/>
        <v>858EAS016</v>
      </c>
      <c r="L39" s="31" t="str">
        <f t="shared" si="102"/>
        <v>858EPS042</v>
      </c>
      <c r="M39" s="31" t="str">
        <f t="shared" si="103"/>
        <v>858EAS027</v>
      </c>
      <c r="N39" s="31" t="str">
        <f t="shared" si="104"/>
        <v>858ESSC91</v>
      </c>
      <c r="O39" s="31" t="str">
        <f t="shared" si="105"/>
        <v>858EPS008</v>
      </c>
      <c r="P39" s="31" t="str">
        <f t="shared" si="106"/>
        <v>858EPSIC3</v>
      </c>
      <c r="Q39" s="31" t="str">
        <f t="shared" si="107"/>
        <v>858EPS018</v>
      </c>
      <c r="R39" s="31" t="str">
        <f t="shared" si="108"/>
        <v>858CCFC55</v>
      </c>
      <c r="S39" s="31" t="str">
        <f t="shared" si="109"/>
        <v>858EPS017</v>
      </c>
      <c r="T39" s="31" t="str">
        <f t="shared" si="110"/>
        <v>858EPS041</v>
      </c>
      <c r="U39" s="31" t="e">
        <f>CONCATENATE(AA40,#REF!)</f>
        <v>#REF!</v>
      </c>
      <c r="V39" s="31" t="str">
        <f t="shared" si="111"/>
        <v>858ESSC33</v>
      </c>
      <c r="W39" s="31" t="str">
        <f t="shared" si="112"/>
        <v>858EPS048</v>
      </c>
      <c r="X39" s="31" t="str">
        <f t="shared" si="113"/>
        <v>858EPS001</v>
      </c>
      <c r="Y39" s="493" t="s">
        <v>356</v>
      </c>
      <c r="Z39" s="491" t="s">
        <v>682</v>
      </c>
      <c r="AA39" s="552">
        <v>736</v>
      </c>
      <c r="AB39" s="685">
        <f t="shared" si="71"/>
        <v>13</v>
      </c>
      <c r="AC39" s="686">
        <f t="shared" si="72"/>
        <v>10206</v>
      </c>
      <c r="AD39" s="686">
        <f t="shared" si="73"/>
        <v>0</v>
      </c>
      <c r="AE39" s="686">
        <f t="shared" si="74"/>
        <v>0</v>
      </c>
      <c r="AF39" s="686">
        <f t="shared" si="75"/>
        <v>0</v>
      </c>
      <c r="AG39" s="686">
        <f t="shared" si="76"/>
        <v>0</v>
      </c>
      <c r="AH39" s="686">
        <f t="shared" si="77"/>
        <v>758</v>
      </c>
      <c r="AI39" s="686">
        <f t="shared" si="78"/>
        <v>3612</v>
      </c>
      <c r="AJ39" s="686">
        <f t="shared" si="79"/>
        <v>0</v>
      </c>
      <c r="AK39" s="424">
        <f t="shared" si="80"/>
        <v>2</v>
      </c>
      <c r="AL39" s="686">
        <f t="shared" si="81"/>
        <v>0</v>
      </c>
      <c r="AM39" s="686">
        <f t="shared" si="82"/>
        <v>0</v>
      </c>
      <c r="AN39" s="686">
        <f t="shared" si="83"/>
        <v>0</v>
      </c>
      <c r="AO39" s="686">
        <f t="shared" si="84"/>
        <v>30</v>
      </c>
      <c r="AP39" s="686">
        <f t="shared" si="85"/>
        <v>0</v>
      </c>
      <c r="AQ39" s="686">
        <f t="shared" si="86"/>
        <v>0</v>
      </c>
      <c r="AR39" s="686">
        <f t="shared" si="87"/>
        <v>0</v>
      </c>
      <c r="AS39" s="424">
        <f t="shared" si="88"/>
        <v>0</v>
      </c>
      <c r="AT39" s="686">
        <f t="shared" si="89"/>
        <v>0</v>
      </c>
      <c r="AU39" s="686">
        <f t="shared" si="90"/>
        <v>0</v>
      </c>
      <c r="AV39" s="686">
        <f t="shared" si="91"/>
        <v>0</v>
      </c>
      <c r="AW39" s="699">
        <f t="shared" si="92"/>
        <v>14619</v>
      </c>
      <c r="AX39" s="75" t="str">
        <f t="shared" si="36"/>
        <v>120EPS042</v>
      </c>
      <c r="AY39" s="802" t="s">
        <v>681</v>
      </c>
      <c r="AZ39" s="802">
        <v>120</v>
      </c>
      <c r="BA39" s="802" t="s">
        <v>584</v>
      </c>
      <c r="BB39" s="803">
        <v>3</v>
      </c>
      <c r="BC39" s="858" t="str">
        <f t="shared" si="37"/>
        <v>250ESSC24</v>
      </c>
      <c r="BD39" s="802" t="s">
        <v>681</v>
      </c>
      <c r="BE39" s="802">
        <v>250</v>
      </c>
      <c r="BF39" s="802" t="s">
        <v>622</v>
      </c>
      <c r="BG39" s="803">
        <v>504</v>
      </c>
      <c r="BH39" s="858" t="str">
        <f t="shared" si="38"/>
        <v>895ESSC24</v>
      </c>
      <c r="BI39" s="802" t="s">
        <v>681</v>
      </c>
      <c r="BJ39" s="802">
        <v>895</v>
      </c>
      <c r="BK39" s="802" t="s">
        <v>622</v>
      </c>
      <c r="BL39" s="803">
        <v>13</v>
      </c>
      <c r="BM39" s="283"/>
    </row>
    <row r="40" spans="2:65" ht="15" customHeight="1">
      <c r="B40" s="31" t="str">
        <f t="shared" si="93"/>
        <v>885EPS010</v>
      </c>
      <c r="C40" s="31" t="str">
        <f t="shared" si="94"/>
        <v>885EPS037</v>
      </c>
      <c r="D40" s="31" t="str">
        <f t="shared" si="95"/>
        <v>885EPS016</v>
      </c>
      <c r="E40" s="31" t="str">
        <f t="shared" si="96"/>
        <v>885EPS002</v>
      </c>
      <c r="F40" s="31" t="str">
        <f t="shared" si="97"/>
        <v>885EPS044</v>
      </c>
      <c r="G40" s="31" t="str">
        <f t="shared" si="98"/>
        <v>885EPS005</v>
      </c>
      <c r="H40" s="31" t="str">
        <f t="shared" si="99"/>
        <v>885EPS040</v>
      </c>
      <c r="I40" s="31" t="e">
        <f>CONCATENATE(AA41,#REF!)</f>
        <v>#REF!</v>
      </c>
      <c r="J40" s="31" t="str">
        <f t="shared" si="100"/>
        <v>885ESSC24</v>
      </c>
      <c r="K40" s="31" t="str">
        <f t="shared" si="101"/>
        <v>885EAS016</v>
      </c>
      <c r="L40" s="31" t="str">
        <f t="shared" si="102"/>
        <v>885EPS042</v>
      </c>
      <c r="M40" s="31" t="str">
        <f t="shared" si="103"/>
        <v>885EAS027</v>
      </c>
      <c r="N40" s="31" t="str">
        <f t="shared" si="104"/>
        <v>885ESSC91</v>
      </c>
      <c r="O40" s="31" t="str">
        <f t="shared" si="105"/>
        <v>885EPS008</v>
      </c>
      <c r="P40" s="31" t="str">
        <f t="shared" si="106"/>
        <v>885EPSIC3</v>
      </c>
      <c r="Q40" s="31" t="str">
        <f t="shared" si="107"/>
        <v>885EPS018</v>
      </c>
      <c r="R40" s="31" t="str">
        <f t="shared" si="108"/>
        <v>885CCFC55</v>
      </c>
      <c r="S40" s="31" t="str">
        <f t="shared" si="109"/>
        <v>885EPS017</v>
      </c>
      <c r="T40" s="31" t="str">
        <f t="shared" si="110"/>
        <v>885EPS041</v>
      </c>
      <c r="U40" s="31" t="e">
        <f>CONCATENATE(AA41,#REF!)</f>
        <v>#REF!</v>
      </c>
      <c r="V40" s="31" t="str">
        <f t="shared" si="111"/>
        <v>885ESSC33</v>
      </c>
      <c r="W40" s="31" t="str">
        <f t="shared" si="112"/>
        <v>885EPS048</v>
      </c>
      <c r="X40" s="31" t="str">
        <f t="shared" si="113"/>
        <v>885EPS001</v>
      </c>
      <c r="Y40" s="493" t="s">
        <v>357</v>
      </c>
      <c r="Z40" s="491" t="s">
        <v>682</v>
      </c>
      <c r="AA40" s="552">
        <v>858</v>
      </c>
      <c r="AB40" s="685">
        <f t="shared" si="71"/>
        <v>2</v>
      </c>
      <c r="AC40" s="686">
        <f t="shared" si="72"/>
        <v>1676</v>
      </c>
      <c r="AD40" s="686">
        <f t="shared" si="73"/>
        <v>0</v>
      </c>
      <c r="AE40" s="686">
        <f t="shared" si="74"/>
        <v>0</v>
      </c>
      <c r="AF40" s="686">
        <f t="shared" si="75"/>
        <v>0</v>
      </c>
      <c r="AG40" s="686">
        <f t="shared" si="76"/>
        <v>0</v>
      </c>
      <c r="AH40" s="686">
        <f t="shared" si="77"/>
        <v>481</v>
      </c>
      <c r="AI40" s="686">
        <f t="shared" si="78"/>
        <v>0</v>
      </c>
      <c r="AJ40" s="686">
        <f t="shared" si="79"/>
        <v>2</v>
      </c>
      <c r="AK40" s="424">
        <f t="shared" si="80"/>
        <v>0</v>
      </c>
      <c r="AL40" s="686">
        <f t="shared" si="81"/>
        <v>0</v>
      </c>
      <c r="AM40" s="686">
        <f t="shared" si="82"/>
        <v>0</v>
      </c>
      <c r="AN40" s="686">
        <f t="shared" si="83"/>
        <v>0</v>
      </c>
      <c r="AO40" s="686">
        <f t="shared" si="84"/>
        <v>0</v>
      </c>
      <c r="AP40" s="686">
        <f t="shared" si="85"/>
        <v>0</v>
      </c>
      <c r="AQ40" s="686">
        <f t="shared" si="86"/>
        <v>0</v>
      </c>
      <c r="AR40" s="686">
        <f t="shared" si="87"/>
        <v>0</v>
      </c>
      <c r="AS40" s="424">
        <f t="shared" si="88"/>
        <v>0</v>
      </c>
      <c r="AT40" s="686">
        <f t="shared" si="89"/>
        <v>0</v>
      </c>
      <c r="AU40" s="686">
        <f t="shared" si="90"/>
        <v>0</v>
      </c>
      <c r="AV40" s="686">
        <f t="shared" si="91"/>
        <v>0</v>
      </c>
      <c r="AW40" s="699">
        <f t="shared" si="92"/>
        <v>2161</v>
      </c>
      <c r="AX40" s="75" t="str">
        <f t="shared" si="36"/>
        <v>120EPSIC3</v>
      </c>
      <c r="AY40" s="802" t="s">
        <v>681</v>
      </c>
      <c r="AZ40" s="802">
        <v>120</v>
      </c>
      <c r="BA40" s="802" t="s">
        <v>596</v>
      </c>
      <c r="BB40" s="803">
        <v>35</v>
      </c>
      <c r="BC40" s="858" t="str">
        <f t="shared" si="37"/>
        <v>495EPS037</v>
      </c>
      <c r="BD40" s="802" t="s">
        <v>681</v>
      </c>
      <c r="BE40" s="802">
        <v>495</v>
      </c>
      <c r="BF40" s="802" t="s">
        <v>579</v>
      </c>
      <c r="BG40" s="803">
        <v>27</v>
      </c>
      <c r="BH40" s="858" t="str">
        <f t="shared" si="38"/>
        <v>45EPS002</v>
      </c>
      <c r="BI40" s="802" t="s">
        <v>683</v>
      </c>
      <c r="BJ40" s="802">
        <v>45</v>
      </c>
      <c r="BK40" s="802" t="s">
        <v>580</v>
      </c>
      <c r="BL40" s="803">
        <v>2</v>
      </c>
      <c r="BM40" s="283"/>
    </row>
    <row r="41" spans="2:65" ht="15" customHeight="1">
      <c r="B41" s="31" t="str">
        <f t="shared" si="93"/>
        <v>890EPS010</v>
      </c>
      <c r="C41" s="31" t="str">
        <f t="shared" si="94"/>
        <v>890EPS037</v>
      </c>
      <c r="D41" s="31" t="str">
        <f t="shared" si="95"/>
        <v>890EPS016</v>
      </c>
      <c r="E41" s="31" t="str">
        <f t="shared" si="96"/>
        <v>890EPS002</v>
      </c>
      <c r="F41" s="31" t="str">
        <f t="shared" si="97"/>
        <v>890EPS044</v>
      </c>
      <c r="G41" s="31" t="str">
        <f t="shared" si="98"/>
        <v>890EPS005</v>
      </c>
      <c r="H41" s="31" t="str">
        <f t="shared" si="99"/>
        <v>890EPS040</v>
      </c>
      <c r="I41" s="31" t="e">
        <f>CONCATENATE(AA42,#REF!)</f>
        <v>#REF!</v>
      </c>
      <c r="J41" s="31" t="str">
        <f t="shared" si="100"/>
        <v>890ESSC24</v>
      </c>
      <c r="K41" s="31" t="str">
        <f t="shared" si="101"/>
        <v>890EAS016</v>
      </c>
      <c r="L41" s="31" t="str">
        <f t="shared" si="102"/>
        <v>890EPS042</v>
      </c>
      <c r="M41" s="31" t="str">
        <f t="shared" si="103"/>
        <v>890EAS027</v>
      </c>
      <c r="N41" s="31" t="str">
        <f t="shared" si="104"/>
        <v>890ESSC91</v>
      </c>
      <c r="O41" s="31" t="str">
        <f t="shared" si="105"/>
        <v>890EPS008</v>
      </c>
      <c r="P41" s="31" t="str">
        <f t="shared" si="106"/>
        <v>890EPSIC3</v>
      </c>
      <c r="Q41" s="31" t="str">
        <f t="shared" si="107"/>
        <v>890EPS018</v>
      </c>
      <c r="R41" s="31" t="str">
        <f t="shared" si="108"/>
        <v>890CCFC55</v>
      </c>
      <c r="S41" s="31" t="str">
        <f t="shared" si="109"/>
        <v>890EPS017</v>
      </c>
      <c r="T41" s="31" t="str">
        <f t="shared" si="110"/>
        <v>890EPS041</v>
      </c>
      <c r="U41" s="31" t="e">
        <f>CONCATENATE(AA42,#REF!)</f>
        <v>#REF!</v>
      </c>
      <c r="V41" s="31" t="str">
        <f t="shared" si="111"/>
        <v>890ESSC33</v>
      </c>
      <c r="W41" s="31" t="str">
        <f t="shared" si="112"/>
        <v>890EPS048</v>
      </c>
      <c r="X41" s="31" t="str">
        <f t="shared" si="113"/>
        <v>890EPS001</v>
      </c>
      <c r="Y41" s="493" t="s">
        <v>359</v>
      </c>
      <c r="Z41" s="491" t="s">
        <v>682</v>
      </c>
      <c r="AA41" s="552">
        <v>885</v>
      </c>
      <c r="AB41" s="685">
        <f t="shared" si="71"/>
        <v>2</v>
      </c>
      <c r="AC41" s="686">
        <f t="shared" si="72"/>
        <v>700</v>
      </c>
      <c r="AD41" s="686">
        <f t="shared" si="73"/>
        <v>0</v>
      </c>
      <c r="AE41" s="686">
        <f t="shared" si="74"/>
        <v>0</v>
      </c>
      <c r="AF41" s="686">
        <f t="shared" si="75"/>
        <v>0</v>
      </c>
      <c r="AG41" s="686">
        <f t="shared" si="76"/>
        <v>1</v>
      </c>
      <c r="AH41" s="686">
        <f t="shared" si="77"/>
        <v>90</v>
      </c>
      <c r="AI41" s="686">
        <f t="shared" si="78"/>
        <v>61</v>
      </c>
      <c r="AJ41" s="686">
        <f t="shared" si="79"/>
        <v>0</v>
      </c>
      <c r="AK41" s="424">
        <f t="shared" si="80"/>
        <v>0</v>
      </c>
      <c r="AL41" s="686">
        <f t="shared" si="81"/>
        <v>0</v>
      </c>
      <c r="AM41" s="686">
        <f t="shared" si="82"/>
        <v>0</v>
      </c>
      <c r="AN41" s="686">
        <f t="shared" si="83"/>
        <v>0</v>
      </c>
      <c r="AO41" s="686">
        <f t="shared" si="84"/>
        <v>0</v>
      </c>
      <c r="AP41" s="686">
        <f t="shared" si="85"/>
        <v>0</v>
      </c>
      <c r="AQ41" s="686">
        <f t="shared" si="86"/>
        <v>0</v>
      </c>
      <c r="AR41" s="686">
        <f t="shared" si="87"/>
        <v>0</v>
      </c>
      <c r="AS41" s="424">
        <f t="shared" si="88"/>
        <v>4</v>
      </c>
      <c r="AT41" s="686">
        <f t="shared" si="89"/>
        <v>0</v>
      </c>
      <c r="AU41" s="686">
        <f t="shared" si="90"/>
        <v>0</v>
      </c>
      <c r="AV41" s="686">
        <f t="shared" si="91"/>
        <v>0</v>
      </c>
      <c r="AW41" s="699">
        <f t="shared" si="92"/>
        <v>854</v>
      </c>
      <c r="AX41" s="75" t="str">
        <f t="shared" si="36"/>
        <v>120ESSC24</v>
      </c>
      <c r="AY41" s="802" t="s">
        <v>681</v>
      </c>
      <c r="AZ41" s="802">
        <v>120</v>
      </c>
      <c r="BA41" s="802" t="s">
        <v>622</v>
      </c>
      <c r="BB41" s="803">
        <v>951</v>
      </c>
      <c r="BC41" s="858" t="str">
        <f t="shared" si="37"/>
        <v>495EPS044</v>
      </c>
      <c r="BD41" s="802" t="s">
        <v>681</v>
      </c>
      <c r="BE41" s="802">
        <v>495</v>
      </c>
      <c r="BF41" s="802" t="s">
        <v>595</v>
      </c>
      <c r="BG41" s="803">
        <v>1</v>
      </c>
      <c r="BH41" s="858" t="str">
        <f t="shared" si="38"/>
        <v>45EPS010</v>
      </c>
      <c r="BI41" s="802" t="s">
        <v>683</v>
      </c>
      <c r="BJ41" s="802">
        <v>45</v>
      </c>
      <c r="BK41" s="802" t="s">
        <v>578</v>
      </c>
      <c r="BL41" s="803">
        <v>137</v>
      </c>
      <c r="BM41" s="283"/>
    </row>
    <row r="42" spans="2:65" ht="15" customHeight="1">
      <c r="B42" s="31" t="str">
        <f t="shared" si="93"/>
        <v>EPS010</v>
      </c>
      <c r="C42" s="31" t="str">
        <f t="shared" si="94"/>
        <v>EPS037</v>
      </c>
      <c r="D42" s="31" t="str">
        <f t="shared" si="95"/>
        <v>EPS016</v>
      </c>
      <c r="E42" s="31" t="str">
        <f t="shared" si="96"/>
        <v>EPS002</v>
      </c>
      <c r="F42" s="31" t="str">
        <f t="shared" si="97"/>
        <v>EPS044</v>
      </c>
      <c r="G42" s="31" t="str">
        <f t="shared" si="98"/>
        <v>EPS005</v>
      </c>
      <c r="H42" s="31" t="str">
        <f t="shared" si="99"/>
        <v>EPS040</v>
      </c>
      <c r="I42" s="31" t="e">
        <f>CONCATENATE(AA43,#REF!)</f>
        <v>#REF!</v>
      </c>
      <c r="J42" s="31" t="str">
        <f t="shared" si="100"/>
        <v>ESSC24</v>
      </c>
      <c r="K42" s="31" t="str">
        <f t="shared" si="101"/>
        <v>EAS016</v>
      </c>
      <c r="L42" s="31" t="str">
        <f t="shared" si="102"/>
        <v>EPS042</v>
      </c>
      <c r="M42" s="31" t="str">
        <f t="shared" si="103"/>
        <v>EAS027</v>
      </c>
      <c r="N42" s="31" t="str">
        <f t="shared" si="104"/>
        <v>ESSC91</v>
      </c>
      <c r="O42" s="31" t="str">
        <f t="shared" si="105"/>
        <v>EPS008</v>
      </c>
      <c r="P42" s="31" t="str">
        <f t="shared" si="106"/>
        <v>EPSIC3</v>
      </c>
      <c r="Q42" s="31" t="str">
        <f t="shared" si="107"/>
        <v>EPS018</v>
      </c>
      <c r="R42" s="31" t="str">
        <f t="shared" si="108"/>
        <v>CCFC55</v>
      </c>
      <c r="S42" s="31" t="str">
        <f t="shared" si="109"/>
        <v>EPS017</v>
      </c>
      <c r="T42" s="31" t="str">
        <f t="shared" si="110"/>
        <v>EPS041</v>
      </c>
      <c r="U42" s="31" t="e">
        <f>CONCATENATE(AA43,#REF!)</f>
        <v>#REF!</v>
      </c>
      <c r="V42" s="31" t="str">
        <f t="shared" si="111"/>
        <v>ESSC33</v>
      </c>
      <c r="W42" s="31" t="str">
        <f t="shared" si="112"/>
        <v>EPS048</v>
      </c>
      <c r="X42" s="31" t="str">
        <f t="shared" si="113"/>
        <v>EPS001</v>
      </c>
      <c r="Y42" s="493" t="s">
        <v>361</v>
      </c>
      <c r="Z42" s="491" t="s">
        <v>682</v>
      </c>
      <c r="AA42" s="552">
        <v>890</v>
      </c>
      <c r="AB42" s="685">
        <f t="shared" si="71"/>
        <v>10</v>
      </c>
      <c r="AC42" s="686">
        <f t="shared" si="72"/>
        <v>2015</v>
      </c>
      <c r="AD42" s="686">
        <f t="shared" si="73"/>
        <v>0</v>
      </c>
      <c r="AE42" s="686">
        <f t="shared" si="74"/>
        <v>129</v>
      </c>
      <c r="AF42" s="686">
        <f t="shared" si="75"/>
        <v>1</v>
      </c>
      <c r="AG42" s="686">
        <f t="shared" si="76"/>
        <v>1</v>
      </c>
      <c r="AH42" s="686">
        <f t="shared" si="77"/>
        <v>332</v>
      </c>
      <c r="AI42" s="686">
        <f t="shared" si="78"/>
        <v>904</v>
      </c>
      <c r="AJ42" s="686">
        <f t="shared" si="79"/>
        <v>2</v>
      </c>
      <c r="AK42" s="424">
        <f t="shared" si="80"/>
        <v>3</v>
      </c>
      <c r="AL42" s="686">
        <f t="shared" si="81"/>
        <v>0</v>
      </c>
      <c r="AM42" s="686">
        <f t="shared" si="82"/>
        <v>0</v>
      </c>
      <c r="AN42" s="686">
        <f t="shared" si="83"/>
        <v>0</v>
      </c>
      <c r="AO42" s="686">
        <f t="shared" si="84"/>
        <v>0</v>
      </c>
      <c r="AP42" s="686">
        <f t="shared" si="85"/>
        <v>0</v>
      </c>
      <c r="AQ42" s="686">
        <f t="shared" si="86"/>
        <v>0</v>
      </c>
      <c r="AR42" s="686">
        <f t="shared" si="87"/>
        <v>0</v>
      </c>
      <c r="AS42" s="424">
        <f t="shared" si="88"/>
        <v>1</v>
      </c>
      <c r="AT42" s="686">
        <f t="shared" si="89"/>
        <v>0</v>
      </c>
      <c r="AU42" s="686">
        <f t="shared" si="90"/>
        <v>0</v>
      </c>
      <c r="AV42" s="686">
        <f t="shared" si="91"/>
        <v>0</v>
      </c>
      <c r="AW42" s="699">
        <f t="shared" si="92"/>
        <v>3394</v>
      </c>
      <c r="AX42" s="75" t="str">
        <f t="shared" si="36"/>
        <v>154EAS016</v>
      </c>
      <c r="AY42" s="802" t="s">
        <v>681</v>
      </c>
      <c r="AZ42" s="802">
        <v>154</v>
      </c>
      <c r="BA42" s="802" t="s">
        <v>585</v>
      </c>
      <c r="BB42" s="803">
        <v>3</v>
      </c>
      <c r="BC42" s="858" t="str">
        <f t="shared" si="37"/>
        <v>495ESSC24</v>
      </c>
      <c r="BD42" s="802" t="s">
        <v>681</v>
      </c>
      <c r="BE42" s="802">
        <v>495</v>
      </c>
      <c r="BF42" s="802" t="s">
        <v>622</v>
      </c>
      <c r="BG42" s="803">
        <v>236</v>
      </c>
      <c r="BH42" s="858" t="str">
        <f t="shared" si="38"/>
        <v>45EPS016</v>
      </c>
      <c r="BI42" s="802" t="s">
        <v>683</v>
      </c>
      <c r="BJ42" s="802">
        <v>45</v>
      </c>
      <c r="BK42" s="802" t="s">
        <v>581</v>
      </c>
      <c r="BL42" s="803">
        <v>252</v>
      </c>
      <c r="BM42" s="283"/>
    </row>
    <row r="43" spans="2:65" ht="15" customHeight="1">
      <c r="B43" s="31" t="str">
        <f t="shared" si="93"/>
        <v>4EPS010</v>
      </c>
      <c r="C43" s="31" t="str">
        <f t="shared" si="94"/>
        <v>4EPS037</v>
      </c>
      <c r="D43" s="31" t="str">
        <f t="shared" si="95"/>
        <v>4EPS016</v>
      </c>
      <c r="E43" s="31" t="str">
        <f t="shared" si="96"/>
        <v>4EPS002</v>
      </c>
      <c r="F43" s="31" t="str">
        <f t="shared" si="97"/>
        <v>4EPS044</v>
      </c>
      <c r="G43" s="31" t="str">
        <f t="shared" si="98"/>
        <v>4EPS005</v>
      </c>
      <c r="H43" s="31" t="str">
        <f t="shared" si="99"/>
        <v>4EPS040</v>
      </c>
      <c r="I43" s="31" t="e">
        <f>CONCATENATE(AA44,#REF!)</f>
        <v>#REF!</v>
      </c>
      <c r="J43" s="31" t="str">
        <f t="shared" si="100"/>
        <v>4ESSC24</v>
      </c>
      <c r="K43" s="31" t="str">
        <f t="shared" si="101"/>
        <v>4EAS016</v>
      </c>
      <c r="L43" s="31" t="str">
        <f t="shared" si="102"/>
        <v>4EPS042</v>
      </c>
      <c r="M43" s="31" t="str">
        <f t="shared" si="103"/>
        <v>4EAS027</v>
      </c>
      <c r="N43" s="31" t="str">
        <f t="shared" si="104"/>
        <v>4ESSC91</v>
      </c>
      <c r="O43" s="31" t="str">
        <f t="shared" si="105"/>
        <v>4EPS008</v>
      </c>
      <c r="P43" s="31" t="str">
        <f t="shared" si="106"/>
        <v>4EPSIC3</v>
      </c>
      <c r="Q43" s="31" t="str">
        <f t="shared" si="107"/>
        <v>4EPS018</v>
      </c>
      <c r="R43" s="31" t="str">
        <f t="shared" si="108"/>
        <v>4CCFC55</v>
      </c>
      <c r="S43" s="31" t="str">
        <f t="shared" si="109"/>
        <v>4EPS017</v>
      </c>
      <c r="T43" s="31" t="str">
        <f t="shared" si="110"/>
        <v>4EPS041</v>
      </c>
      <c r="U43" s="31" t="e">
        <f>CONCATENATE(AA44,#REF!)</f>
        <v>#REF!</v>
      </c>
      <c r="V43" s="31" t="str">
        <f t="shared" si="111"/>
        <v>4ESSC33</v>
      </c>
      <c r="W43" s="31" t="str">
        <f t="shared" si="112"/>
        <v>4EPS048</v>
      </c>
      <c r="X43" s="31" t="str">
        <f t="shared" si="113"/>
        <v>4EPS001</v>
      </c>
      <c r="Y43" s="691" t="s">
        <v>519</v>
      </c>
      <c r="Z43" s="142"/>
      <c r="AA43" s="553"/>
      <c r="AB43" s="693">
        <f>SUM(AB44:AB62)</f>
        <v>74</v>
      </c>
      <c r="AC43" s="693">
        <f t="shared" ref="AC43:AV43" si="114">SUM(AC44:AC62)</f>
        <v>25144</v>
      </c>
      <c r="AD43" s="693">
        <f t="shared" si="114"/>
        <v>0</v>
      </c>
      <c r="AE43" s="693">
        <f t="shared" si="114"/>
        <v>52</v>
      </c>
      <c r="AF43" s="693">
        <f t="shared" si="114"/>
        <v>10</v>
      </c>
      <c r="AG43" s="693">
        <f t="shared" si="114"/>
        <v>22</v>
      </c>
      <c r="AH43" s="693">
        <f t="shared" si="114"/>
        <v>4732</v>
      </c>
      <c r="AI43" s="693">
        <f t="shared" si="114"/>
        <v>6875</v>
      </c>
      <c r="AJ43" s="693">
        <f t="shared" si="114"/>
        <v>15</v>
      </c>
      <c r="AK43" s="639">
        <f t="shared" si="114"/>
        <v>28</v>
      </c>
      <c r="AL43" s="693">
        <f t="shared" si="114"/>
        <v>0</v>
      </c>
      <c r="AM43" s="693">
        <f t="shared" si="114"/>
        <v>431</v>
      </c>
      <c r="AN43" s="693">
        <f t="shared" si="114"/>
        <v>0</v>
      </c>
      <c r="AO43" s="693">
        <f t="shared" si="114"/>
        <v>111</v>
      </c>
      <c r="AP43" s="693">
        <f t="shared" si="114"/>
        <v>4</v>
      </c>
      <c r="AQ43" s="693">
        <f t="shared" si="114"/>
        <v>0</v>
      </c>
      <c r="AR43" s="693">
        <f t="shared" si="114"/>
        <v>0</v>
      </c>
      <c r="AS43" s="639">
        <f t="shared" si="114"/>
        <v>2</v>
      </c>
      <c r="AT43" s="693">
        <f>SUM(AT44:AT62)</f>
        <v>0</v>
      </c>
      <c r="AU43" s="693">
        <f>SUM(AU44:AU62)</f>
        <v>0</v>
      </c>
      <c r="AV43" s="693">
        <f t="shared" si="114"/>
        <v>0</v>
      </c>
      <c r="AW43" s="693">
        <f>SUM(AW44:AW62)</f>
        <v>37470</v>
      </c>
      <c r="AX43" s="75" t="str">
        <f t="shared" si="36"/>
        <v>154EPS002</v>
      </c>
      <c r="AY43" s="802" t="s">
        <v>681</v>
      </c>
      <c r="AZ43" s="802">
        <v>154</v>
      </c>
      <c r="BA43" s="802" t="s">
        <v>580</v>
      </c>
      <c r="BB43" s="803">
        <v>3</v>
      </c>
      <c r="BC43" s="858" t="str">
        <f t="shared" si="37"/>
        <v>790EPS010</v>
      </c>
      <c r="BD43" s="802" t="s">
        <v>681</v>
      </c>
      <c r="BE43" s="802">
        <v>790</v>
      </c>
      <c r="BF43" s="802" t="s">
        <v>578</v>
      </c>
      <c r="BG43" s="803">
        <v>1</v>
      </c>
      <c r="BH43" s="858" t="str">
        <f t="shared" si="38"/>
        <v>45EPS037</v>
      </c>
      <c r="BI43" s="802" t="s">
        <v>683</v>
      </c>
      <c r="BJ43" s="802">
        <v>45</v>
      </c>
      <c r="BK43" s="802" t="s">
        <v>579</v>
      </c>
      <c r="BL43" s="803">
        <v>163</v>
      </c>
      <c r="BM43" s="283"/>
    </row>
    <row r="44" spans="2:65" ht="15" customHeight="1">
      <c r="B44" s="31" t="str">
        <f t="shared" si="93"/>
        <v>42EPS010</v>
      </c>
      <c r="C44" s="31" t="str">
        <f t="shared" si="94"/>
        <v>42EPS037</v>
      </c>
      <c r="D44" s="31" t="str">
        <f t="shared" si="95"/>
        <v>42EPS016</v>
      </c>
      <c r="E44" s="31" t="str">
        <f t="shared" si="96"/>
        <v>42EPS002</v>
      </c>
      <c r="F44" s="31" t="str">
        <f t="shared" si="97"/>
        <v>42EPS044</v>
      </c>
      <c r="G44" s="31" t="str">
        <f t="shared" si="98"/>
        <v>42EPS005</v>
      </c>
      <c r="H44" s="31" t="str">
        <f t="shared" si="99"/>
        <v>42EPS040</v>
      </c>
      <c r="I44" s="31" t="e">
        <f>CONCATENATE(AA45,#REF!)</f>
        <v>#REF!</v>
      </c>
      <c r="J44" s="31" t="str">
        <f t="shared" si="100"/>
        <v>42ESSC24</v>
      </c>
      <c r="K44" s="31" t="str">
        <f t="shared" si="101"/>
        <v>42EAS016</v>
      </c>
      <c r="L44" s="31" t="str">
        <f t="shared" si="102"/>
        <v>42EPS042</v>
      </c>
      <c r="M44" s="31" t="str">
        <f t="shared" si="103"/>
        <v>42EAS027</v>
      </c>
      <c r="N44" s="31" t="str">
        <f t="shared" si="104"/>
        <v>42ESSC91</v>
      </c>
      <c r="O44" s="31" t="str">
        <f t="shared" si="105"/>
        <v>42EPS008</v>
      </c>
      <c r="P44" s="31" t="str">
        <f t="shared" si="106"/>
        <v>42EPSIC3</v>
      </c>
      <c r="Q44" s="31" t="str">
        <f t="shared" si="107"/>
        <v>42EPS018</v>
      </c>
      <c r="R44" s="31" t="str">
        <f t="shared" si="108"/>
        <v>42CCFC55</v>
      </c>
      <c r="S44" s="31" t="str">
        <f t="shared" si="109"/>
        <v>42EPS017</v>
      </c>
      <c r="T44" s="31" t="str">
        <f t="shared" si="110"/>
        <v>42EPS041</v>
      </c>
      <c r="U44" s="31" t="e">
        <f>CONCATENATE(AA45,#REF!)</f>
        <v>#REF!</v>
      </c>
      <c r="V44" s="31" t="str">
        <f t="shared" si="111"/>
        <v>42ESSC33</v>
      </c>
      <c r="W44" s="31" t="str">
        <f t="shared" si="112"/>
        <v>42EPS048</v>
      </c>
      <c r="X44" s="31" t="str">
        <f t="shared" si="113"/>
        <v>42EPS001</v>
      </c>
      <c r="Y44" s="493" t="s">
        <v>299</v>
      </c>
      <c r="Z44" s="491" t="s">
        <v>519</v>
      </c>
      <c r="AA44" s="552">
        <v>4</v>
      </c>
      <c r="AB44" s="685">
        <f t="shared" ref="AB44:AB62" si="115">IFERROR(VLOOKUP(B43,$BH$7:$BL$948,5,0),0)+ IFERROR(VLOOKUP(B43,$BC$7:$BO$948,5,0),0)+IFERROR(VLOOKUP(B43,$AX$7:$BB$948,5,0),0)</f>
        <v>2</v>
      </c>
      <c r="AC44" s="686">
        <f t="shared" ref="AC44:AC62" si="116">IFERROR(VLOOKUP(C43,$BH$7:$BL$948,5,0),0)+ IFERROR(VLOOKUP(C43,$BC$7:$BO$948,5,0),0)+IFERROR(VLOOKUP(C43,$AX$7:$BB$948,5,0),0)+AS44</f>
        <v>177</v>
      </c>
      <c r="AD44" s="686">
        <f t="shared" ref="AD44:AD62" si="117">IFERROR(VLOOKUP(D43,$BH$7:$BL$948,5,0),0)+ IFERROR(VLOOKUP(D43,$BC$7:$BO$948,5,0),0)+IFERROR(VLOOKUP(D43,$AX$7:$BB$948,5,0),0)</f>
        <v>0</v>
      </c>
      <c r="AE44" s="686">
        <f t="shared" ref="AE44:AE62" si="118">IFERROR(VLOOKUP(E43,$BH$7:$BL$948,5,0),0)+ IFERROR(VLOOKUP(E43,$BC$7:$BO$948,5,0),0)+IFERROR(VLOOKUP(E43,$AX$7:$BB$948,5,0),0)</f>
        <v>0</v>
      </c>
      <c r="AF44" s="686">
        <f t="shared" ref="AF44:AF62" si="119">IFERROR(VLOOKUP(F43,$BH$7:$BL$948,5,0),0)+ IFERROR(VLOOKUP(F43,$BC$7:$BO$948,5,0),0)+IFERROR(VLOOKUP(F43,$AX$7:$BB$948,5,0),0)</f>
        <v>3</v>
      </c>
      <c r="AG44" s="686">
        <f t="shared" ref="AG44:AG62" si="120">IFERROR(VLOOKUP(G43,$BH$7:$BL$948,5,0),0)+ IFERROR(VLOOKUP(G43,$BC$7:$BO$948,5,0),0)+IFERROR(VLOOKUP(G43,$AX$7:$BB$948,5,0),0)</f>
        <v>0</v>
      </c>
      <c r="AH44" s="686">
        <f t="shared" ref="AH44:AH62" si="121">IFERROR(VLOOKUP(H43,$BH$7:$BL$948,5,0),0)+ IFERROR(VLOOKUP(H43,$BC$7:$BO$948,5,0),0)+IFERROR(VLOOKUP(H43,$AX$7:$BB$948,5,0),0)</f>
        <v>84</v>
      </c>
      <c r="AI44" s="686">
        <f t="shared" ref="AI44:AI62" si="122">IFERROR(VLOOKUP(J43,$BH$7:$BL$948,5,0),0)+ IFERROR(VLOOKUP(J43,$BC$7:$BO$948,5,0),0)+IFERROR(VLOOKUP(J43,$AX$7:$BB$948,5,0),0)+AK44</f>
        <v>0</v>
      </c>
      <c r="AJ44" s="686">
        <f t="shared" ref="AJ44:AJ62" si="123">IFERROR(VLOOKUP(K43,$BH$7:$BL$948,5,0),0)+ IFERROR(VLOOKUP(K43,$BC$7:$BO$948,5,0),0)+IFERROR(VLOOKUP(K43,$AX$7:$BB$948,5,0),0)</f>
        <v>0</v>
      </c>
      <c r="AK44" s="424">
        <f t="shared" ref="AK44:AK62" si="124">IFERROR(VLOOKUP(L43,$BH$7:$BL$948,5,0),0)+ IFERROR(VLOOKUP(L43,$BC$7:$BO$948,5,0),0)+IFERROR(VLOOKUP(L43,$AX$7:$BB$948,5,0),0)</f>
        <v>0</v>
      </c>
      <c r="AL44" s="686">
        <f t="shared" ref="AL44:AL62" si="125">IFERROR(VLOOKUP(M43,$BH$7:$BL$948,5,0),0)+ IFERROR(VLOOKUP(M43,$BC$7:$BO$948,5,0),0)+IFERROR(VLOOKUP(M43,$AX$7:$BB$948,5,0),0)</f>
        <v>0</v>
      </c>
      <c r="AM44" s="686">
        <f t="shared" ref="AM44:AM62" si="126">IFERROR(VLOOKUP(N43,$BH$7:$BL$948,5,0),0)+ IFERROR(VLOOKUP(N43,$BC$7:$BO$948,5,0),0)+IFERROR(VLOOKUP(N43,$AX$7:$BB$948,5,0),0)</f>
        <v>0</v>
      </c>
      <c r="AN44" s="686">
        <f t="shared" ref="AN44:AN62" si="127">IFERROR(VLOOKUP(O43,$BH$7:$BL$948,5,0),0)+ IFERROR(VLOOKUP(O43,$BC$7:$BO$948,5,0),0)+IFERROR(VLOOKUP(O43,$AX$7:$BB$948,5,0),0)</f>
        <v>0</v>
      </c>
      <c r="AO44" s="686">
        <f t="shared" ref="AO44:AO62" si="128">IFERROR(VLOOKUP(P43,$BH$7:$BL$948,5,0),0)+ IFERROR(VLOOKUP(P43,$BC$7:$BO$948,5,0),0)+IFERROR(VLOOKUP(P43,$AX$7:$BB$948,5,0),0)</f>
        <v>0</v>
      </c>
      <c r="AP44" s="686">
        <f t="shared" ref="AP44:AP62" si="129">IFERROR(VLOOKUP(Q43,$BH$7:$BL$948,5,0),0)+ IFERROR(VLOOKUP(Q43,$BC$7:$BO$948,5,0),0)+IFERROR(VLOOKUP(Q43,$AX$7:$BB$948,5,0),0)</f>
        <v>0</v>
      </c>
      <c r="AQ44" s="686">
        <f t="shared" ref="AQ44:AQ62" si="130">IFERROR(VLOOKUP(R43,$BH$7:$BL$948,5,0),0)+ IFERROR(VLOOKUP(R43,$BC$7:$BO$948,5,0),0)+IFERROR(VLOOKUP(R43,$AX$7:$BB$948,5,0),0)</f>
        <v>0</v>
      </c>
      <c r="AR44" s="686">
        <f t="shared" ref="AR44:AR62" si="131">IFERROR(VLOOKUP(S43,$BH$7:$BL$948,5,0),0)+ IFERROR(VLOOKUP(S43,$BC$7:$BO$948,5,0),0)+IFERROR(VLOOKUP(S43,$AX$7:$BB$948,5,0),0)</f>
        <v>0</v>
      </c>
      <c r="AS44" s="424">
        <f t="shared" ref="AS44:AS62" si="132">IFERROR(VLOOKUP(T43,$BH$7:$BL$948,5,0),0)+ IFERROR(VLOOKUP(T43,$BC$7:$BO$948,5,0),0)+IFERROR(VLOOKUP(T43,$AX$7:$BB$948,5,0),0)</f>
        <v>0</v>
      </c>
      <c r="AT44" s="686">
        <f t="shared" ref="AT44:AT62" si="133">IFERROR(VLOOKUP(V43,$BH$7:$BL$948,5,0),0)+ IFERROR(VLOOKUP(V43,$BC$7:$BO$948,5,0),0)+IFERROR(VLOOKUP(V43,$AX$7:$BB$948,5,0),0)</f>
        <v>0</v>
      </c>
      <c r="AU44" s="686">
        <f t="shared" ref="AU44:AU62" si="134">IFERROR(VLOOKUP(W43,$BH$7:$BL$948,5,0),0)+ IFERROR(VLOOKUP(W43,$BC$7:$BO$948,5,0),0)+IFERROR(VLOOKUP(W43,$AX$7:$BB$948,5,0),0)</f>
        <v>0</v>
      </c>
      <c r="AV44" s="686">
        <f t="shared" ref="AV44:AV62" si="135">IFERROR(VLOOKUP(X43,$BH$7:$BL$948,5,0),0)+ IFERROR(VLOOKUP(X43,$BC$7:$BO$948,5,0),0)+IFERROR(VLOOKUP(X43,$AX$7:$BB$948,5,0),0)</f>
        <v>0</v>
      </c>
      <c r="AW44" s="699">
        <f t="shared" ref="AW44:AW62" si="136">SUM(AB44:AV44)-AK44-AS44</f>
        <v>266</v>
      </c>
      <c r="AX44" s="75" t="str">
        <f t="shared" si="36"/>
        <v>154EPS005</v>
      </c>
      <c r="AY44" s="802" t="s">
        <v>681</v>
      </c>
      <c r="AZ44" s="802">
        <v>154</v>
      </c>
      <c r="BA44" s="802" t="s">
        <v>582</v>
      </c>
      <c r="BB44" s="803">
        <v>8</v>
      </c>
      <c r="BC44" s="858" t="str">
        <f t="shared" si="37"/>
        <v>790EPS037</v>
      </c>
      <c r="BD44" s="802" t="s">
        <v>681</v>
      </c>
      <c r="BE44" s="802">
        <v>790</v>
      </c>
      <c r="BF44" s="802" t="s">
        <v>579</v>
      </c>
      <c r="BG44" s="803">
        <v>38</v>
      </c>
      <c r="BH44" s="858" t="str">
        <f t="shared" si="38"/>
        <v>45EPS040</v>
      </c>
      <c r="BI44" s="802" t="s">
        <v>683</v>
      </c>
      <c r="BJ44" s="802">
        <v>45</v>
      </c>
      <c r="BK44" s="802" t="s">
        <v>583</v>
      </c>
      <c r="BL44" s="803">
        <v>29</v>
      </c>
      <c r="BM44" s="283"/>
    </row>
    <row r="45" spans="2:65" ht="15" customHeight="1">
      <c r="B45" s="31" t="str">
        <f t="shared" si="93"/>
        <v>44EPS010</v>
      </c>
      <c r="C45" s="31" t="str">
        <f t="shared" si="94"/>
        <v>44EPS037</v>
      </c>
      <c r="D45" s="31" t="str">
        <f t="shared" si="95"/>
        <v>44EPS016</v>
      </c>
      <c r="E45" s="31" t="str">
        <f t="shared" si="96"/>
        <v>44EPS002</v>
      </c>
      <c r="F45" s="31" t="str">
        <f t="shared" si="97"/>
        <v>44EPS044</v>
      </c>
      <c r="G45" s="31" t="str">
        <f t="shared" si="98"/>
        <v>44EPS005</v>
      </c>
      <c r="H45" s="31" t="str">
        <f t="shared" si="99"/>
        <v>44EPS040</v>
      </c>
      <c r="I45" s="31" t="e">
        <f>CONCATENATE(AA46,#REF!)</f>
        <v>#REF!</v>
      </c>
      <c r="J45" s="31" t="str">
        <f t="shared" si="100"/>
        <v>44ESSC24</v>
      </c>
      <c r="K45" s="31" t="str">
        <f t="shared" si="101"/>
        <v>44EAS016</v>
      </c>
      <c r="L45" s="31" t="str">
        <f t="shared" si="102"/>
        <v>44EPS042</v>
      </c>
      <c r="M45" s="31" t="str">
        <f t="shared" si="103"/>
        <v>44EAS027</v>
      </c>
      <c r="N45" s="31" t="str">
        <f t="shared" si="104"/>
        <v>44ESSC91</v>
      </c>
      <c r="O45" s="31" t="str">
        <f t="shared" si="105"/>
        <v>44EPS008</v>
      </c>
      <c r="P45" s="31" t="str">
        <f t="shared" si="106"/>
        <v>44EPSIC3</v>
      </c>
      <c r="Q45" s="31" t="str">
        <f t="shared" si="107"/>
        <v>44EPS018</v>
      </c>
      <c r="R45" s="31" t="str">
        <f t="shared" si="108"/>
        <v>44CCFC55</v>
      </c>
      <c r="S45" s="31" t="str">
        <f t="shared" si="109"/>
        <v>44EPS017</v>
      </c>
      <c r="T45" s="31" t="str">
        <f t="shared" si="110"/>
        <v>44EPS041</v>
      </c>
      <c r="U45" s="31" t="e">
        <f>CONCATENATE(AA46,#REF!)</f>
        <v>#REF!</v>
      </c>
      <c r="V45" s="31" t="str">
        <f t="shared" si="111"/>
        <v>44ESSC33</v>
      </c>
      <c r="W45" s="31" t="str">
        <f t="shared" si="112"/>
        <v>44EPS048</v>
      </c>
      <c r="X45" s="31" t="str">
        <f t="shared" si="113"/>
        <v>44EPS001</v>
      </c>
      <c r="Y45" s="493" t="s">
        <v>366</v>
      </c>
      <c r="Z45" s="491" t="s">
        <v>519</v>
      </c>
      <c r="AA45" s="552">
        <v>42</v>
      </c>
      <c r="AB45" s="685">
        <f t="shared" si="115"/>
        <v>15</v>
      </c>
      <c r="AC45" s="686">
        <f t="shared" si="116"/>
        <v>5870</v>
      </c>
      <c r="AD45" s="686">
        <f t="shared" si="117"/>
        <v>0</v>
      </c>
      <c r="AE45" s="686">
        <f t="shared" si="118"/>
        <v>0</v>
      </c>
      <c r="AF45" s="686">
        <f t="shared" si="119"/>
        <v>1</v>
      </c>
      <c r="AG45" s="686">
        <f t="shared" si="120"/>
        <v>3</v>
      </c>
      <c r="AH45" s="686">
        <f t="shared" si="121"/>
        <v>638</v>
      </c>
      <c r="AI45" s="686">
        <f t="shared" si="122"/>
        <v>2300</v>
      </c>
      <c r="AJ45" s="686">
        <f t="shared" si="123"/>
        <v>2</v>
      </c>
      <c r="AK45" s="424">
        <f t="shared" si="124"/>
        <v>6</v>
      </c>
      <c r="AL45" s="686">
        <f t="shared" si="125"/>
        <v>0</v>
      </c>
      <c r="AM45" s="686">
        <f t="shared" si="126"/>
        <v>11</v>
      </c>
      <c r="AN45" s="686">
        <f t="shared" si="127"/>
        <v>0</v>
      </c>
      <c r="AO45" s="686">
        <f t="shared" si="128"/>
        <v>0</v>
      </c>
      <c r="AP45" s="686">
        <f t="shared" si="129"/>
        <v>0</v>
      </c>
      <c r="AQ45" s="686">
        <f t="shared" si="130"/>
        <v>0</v>
      </c>
      <c r="AR45" s="686">
        <f t="shared" si="131"/>
        <v>0</v>
      </c>
      <c r="AS45" s="424">
        <f t="shared" si="132"/>
        <v>1</v>
      </c>
      <c r="AT45" s="686">
        <f t="shared" si="133"/>
        <v>0</v>
      </c>
      <c r="AU45" s="686">
        <f t="shared" si="134"/>
        <v>0</v>
      </c>
      <c r="AV45" s="686">
        <f t="shared" si="135"/>
        <v>0</v>
      </c>
      <c r="AW45" s="699">
        <f t="shared" si="136"/>
        <v>8840</v>
      </c>
      <c r="AX45" s="75" t="str">
        <f t="shared" si="36"/>
        <v>154EPS010</v>
      </c>
      <c r="AY45" s="802" t="s">
        <v>681</v>
      </c>
      <c r="AZ45" s="802">
        <v>154</v>
      </c>
      <c r="BA45" s="802" t="s">
        <v>578</v>
      </c>
      <c r="BB45" s="803">
        <v>46</v>
      </c>
      <c r="BC45" s="858" t="str">
        <f t="shared" si="37"/>
        <v>790EPS040</v>
      </c>
      <c r="BD45" s="802" t="s">
        <v>681</v>
      </c>
      <c r="BE45" s="802">
        <v>790</v>
      </c>
      <c r="BF45" s="802" t="s">
        <v>583</v>
      </c>
      <c r="BG45" s="803">
        <v>2</v>
      </c>
      <c r="BH45" s="858" t="str">
        <f t="shared" si="38"/>
        <v>51EPS016</v>
      </c>
      <c r="BI45" s="802" t="s">
        <v>683</v>
      </c>
      <c r="BJ45" s="802">
        <v>51</v>
      </c>
      <c r="BK45" s="802" t="s">
        <v>581</v>
      </c>
      <c r="BL45" s="803">
        <v>33</v>
      </c>
      <c r="BM45" s="283"/>
    </row>
    <row r="46" spans="2:65" ht="15" customHeight="1">
      <c r="B46" s="31" t="str">
        <f t="shared" si="93"/>
        <v>59EPS010</v>
      </c>
      <c r="C46" s="31" t="str">
        <f t="shared" si="94"/>
        <v>59EPS037</v>
      </c>
      <c r="D46" s="31" t="str">
        <f t="shared" si="95"/>
        <v>59EPS016</v>
      </c>
      <c r="E46" s="31" t="str">
        <f t="shared" si="96"/>
        <v>59EPS002</v>
      </c>
      <c r="F46" s="31" t="str">
        <f t="shared" si="97"/>
        <v>59EPS044</v>
      </c>
      <c r="G46" s="31" t="str">
        <f t="shared" si="98"/>
        <v>59EPS005</v>
      </c>
      <c r="H46" s="31" t="str">
        <f t="shared" si="99"/>
        <v>59EPS040</v>
      </c>
      <c r="I46" s="31" t="e">
        <f>CONCATENATE(AA47,#REF!)</f>
        <v>#REF!</v>
      </c>
      <c r="J46" s="31" t="str">
        <f t="shared" si="100"/>
        <v>59ESSC24</v>
      </c>
      <c r="K46" s="31" t="str">
        <f t="shared" si="101"/>
        <v>59EAS016</v>
      </c>
      <c r="L46" s="31" t="str">
        <f t="shared" si="102"/>
        <v>59EPS042</v>
      </c>
      <c r="M46" s="31" t="str">
        <f t="shared" si="103"/>
        <v>59EAS027</v>
      </c>
      <c r="N46" s="31" t="str">
        <f t="shared" si="104"/>
        <v>59ESSC91</v>
      </c>
      <c r="O46" s="31" t="str">
        <f t="shared" si="105"/>
        <v>59EPS008</v>
      </c>
      <c r="P46" s="31" t="str">
        <f t="shared" si="106"/>
        <v>59EPSIC3</v>
      </c>
      <c r="Q46" s="31" t="str">
        <f t="shared" si="107"/>
        <v>59EPS018</v>
      </c>
      <c r="R46" s="31" t="str">
        <f t="shared" si="108"/>
        <v>59CCFC55</v>
      </c>
      <c r="S46" s="31" t="str">
        <f t="shared" si="109"/>
        <v>59EPS017</v>
      </c>
      <c r="T46" s="31" t="str">
        <f t="shared" si="110"/>
        <v>59EPS041</v>
      </c>
      <c r="U46" s="31" t="e">
        <f>CONCATENATE(AA47,#REF!)</f>
        <v>#REF!</v>
      </c>
      <c r="V46" s="31" t="str">
        <f t="shared" si="111"/>
        <v>59ESSC33</v>
      </c>
      <c r="W46" s="31" t="str">
        <f t="shared" si="112"/>
        <v>59EPS048</v>
      </c>
      <c r="X46" s="31" t="str">
        <f t="shared" si="113"/>
        <v>59EPS001</v>
      </c>
      <c r="Y46" s="493" t="s">
        <v>315</v>
      </c>
      <c r="Z46" s="491" t="s">
        <v>519</v>
      </c>
      <c r="AA46" s="552">
        <v>44</v>
      </c>
      <c r="AB46" s="685">
        <f t="shared" si="115"/>
        <v>1</v>
      </c>
      <c r="AC46" s="686">
        <f t="shared" si="116"/>
        <v>972</v>
      </c>
      <c r="AD46" s="686">
        <f t="shared" si="117"/>
        <v>0</v>
      </c>
      <c r="AE46" s="686">
        <f t="shared" si="118"/>
        <v>0</v>
      </c>
      <c r="AF46" s="686">
        <f t="shared" si="119"/>
        <v>0</v>
      </c>
      <c r="AG46" s="686">
        <f t="shared" si="120"/>
        <v>0</v>
      </c>
      <c r="AH46" s="686">
        <f t="shared" si="121"/>
        <v>241</v>
      </c>
      <c r="AI46" s="686">
        <f t="shared" si="122"/>
        <v>0</v>
      </c>
      <c r="AJ46" s="686">
        <f t="shared" si="123"/>
        <v>0</v>
      </c>
      <c r="AK46" s="424">
        <f t="shared" si="124"/>
        <v>0</v>
      </c>
      <c r="AL46" s="686">
        <f t="shared" si="125"/>
        <v>0</v>
      </c>
      <c r="AM46" s="686">
        <f t="shared" si="126"/>
        <v>0</v>
      </c>
      <c r="AN46" s="686">
        <f t="shared" si="127"/>
        <v>0</v>
      </c>
      <c r="AO46" s="686">
        <f t="shared" si="128"/>
        <v>0</v>
      </c>
      <c r="AP46" s="686">
        <f t="shared" si="129"/>
        <v>0</v>
      </c>
      <c r="AQ46" s="686">
        <f t="shared" si="130"/>
        <v>0</v>
      </c>
      <c r="AR46" s="686">
        <f t="shared" si="131"/>
        <v>0</v>
      </c>
      <c r="AS46" s="424">
        <f t="shared" si="132"/>
        <v>0</v>
      </c>
      <c r="AT46" s="686">
        <f t="shared" si="133"/>
        <v>0</v>
      </c>
      <c r="AU46" s="686">
        <f t="shared" si="134"/>
        <v>0</v>
      </c>
      <c r="AV46" s="686">
        <f t="shared" si="135"/>
        <v>0</v>
      </c>
      <c r="AW46" s="699">
        <f t="shared" si="136"/>
        <v>1214</v>
      </c>
      <c r="AX46" s="75" t="str">
        <f t="shared" si="36"/>
        <v>154EPS016</v>
      </c>
      <c r="AY46" s="802" t="s">
        <v>681</v>
      </c>
      <c r="AZ46" s="802">
        <v>154</v>
      </c>
      <c r="BA46" s="802" t="s">
        <v>581</v>
      </c>
      <c r="BB46" s="803">
        <v>3771</v>
      </c>
      <c r="BC46" s="858" t="str">
        <f t="shared" si="37"/>
        <v>790EPS041</v>
      </c>
      <c r="BD46" s="802" t="s">
        <v>681</v>
      </c>
      <c r="BE46" s="802">
        <v>790</v>
      </c>
      <c r="BF46" s="802" t="s">
        <v>621</v>
      </c>
      <c r="BG46" s="803">
        <v>1</v>
      </c>
      <c r="BH46" s="858" t="str">
        <f t="shared" si="38"/>
        <v>51EPS037</v>
      </c>
      <c r="BI46" s="802" t="s">
        <v>683</v>
      </c>
      <c r="BJ46" s="802">
        <v>51</v>
      </c>
      <c r="BK46" s="802" t="s">
        <v>579</v>
      </c>
      <c r="BL46" s="803">
        <v>4</v>
      </c>
      <c r="BM46" s="283"/>
    </row>
    <row r="47" spans="2:65" ht="15" customHeight="1">
      <c r="B47" s="31" t="str">
        <f t="shared" si="93"/>
        <v>113EPS010</v>
      </c>
      <c r="C47" s="31" t="str">
        <f t="shared" si="94"/>
        <v>113EPS037</v>
      </c>
      <c r="D47" s="31" t="str">
        <f t="shared" si="95"/>
        <v>113EPS016</v>
      </c>
      <c r="E47" s="31" t="str">
        <f t="shared" si="96"/>
        <v>113EPS002</v>
      </c>
      <c r="F47" s="31" t="str">
        <f t="shared" si="97"/>
        <v>113EPS044</v>
      </c>
      <c r="G47" s="31" t="str">
        <f t="shared" si="98"/>
        <v>113EPS005</v>
      </c>
      <c r="H47" s="31" t="str">
        <f t="shared" si="99"/>
        <v>113EPS040</v>
      </c>
      <c r="I47" s="31" t="e">
        <f>CONCATENATE(AA48,#REF!)</f>
        <v>#REF!</v>
      </c>
      <c r="J47" s="31" t="str">
        <f t="shared" si="100"/>
        <v>113ESSC24</v>
      </c>
      <c r="K47" s="31" t="str">
        <f t="shared" si="101"/>
        <v>113EAS016</v>
      </c>
      <c r="L47" s="31" t="str">
        <f t="shared" si="102"/>
        <v>113EPS042</v>
      </c>
      <c r="M47" s="31" t="str">
        <f t="shared" si="103"/>
        <v>113EAS027</v>
      </c>
      <c r="N47" s="31" t="str">
        <f t="shared" si="104"/>
        <v>113ESSC91</v>
      </c>
      <c r="O47" s="31" t="str">
        <f t="shared" si="105"/>
        <v>113EPS008</v>
      </c>
      <c r="P47" s="31" t="str">
        <f t="shared" si="106"/>
        <v>113EPSIC3</v>
      </c>
      <c r="Q47" s="31" t="str">
        <f t="shared" si="107"/>
        <v>113EPS018</v>
      </c>
      <c r="R47" s="31" t="str">
        <f t="shared" si="108"/>
        <v>113CCFC55</v>
      </c>
      <c r="S47" s="31" t="str">
        <f t="shared" si="109"/>
        <v>113EPS017</v>
      </c>
      <c r="T47" s="31" t="str">
        <f t="shared" si="110"/>
        <v>113EPS041</v>
      </c>
      <c r="U47" s="31" t="e">
        <f>CONCATENATE(AA48,#REF!)</f>
        <v>#REF!</v>
      </c>
      <c r="V47" s="31" t="str">
        <f t="shared" si="111"/>
        <v>113ESSC33</v>
      </c>
      <c r="W47" s="31" t="str">
        <f t="shared" si="112"/>
        <v>113EPS048</v>
      </c>
      <c r="X47" s="31" t="str">
        <f t="shared" si="113"/>
        <v>113EPS001</v>
      </c>
      <c r="Y47" s="493" t="s">
        <v>323</v>
      </c>
      <c r="Z47" s="491" t="s">
        <v>519</v>
      </c>
      <c r="AA47" s="552">
        <v>59</v>
      </c>
      <c r="AB47" s="685">
        <f t="shared" si="115"/>
        <v>2</v>
      </c>
      <c r="AC47" s="686">
        <f t="shared" si="116"/>
        <v>569</v>
      </c>
      <c r="AD47" s="686">
        <f t="shared" si="117"/>
        <v>0</v>
      </c>
      <c r="AE47" s="686">
        <f t="shared" si="118"/>
        <v>51</v>
      </c>
      <c r="AF47" s="686">
        <f t="shared" si="119"/>
        <v>4</v>
      </c>
      <c r="AG47" s="686">
        <f t="shared" si="120"/>
        <v>14</v>
      </c>
      <c r="AH47" s="686">
        <f t="shared" si="121"/>
        <v>28</v>
      </c>
      <c r="AI47" s="686">
        <f t="shared" si="122"/>
        <v>281</v>
      </c>
      <c r="AJ47" s="686">
        <f t="shared" si="123"/>
        <v>0</v>
      </c>
      <c r="AK47" s="424">
        <f t="shared" si="124"/>
        <v>4</v>
      </c>
      <c r="AL47" s="686">
        <f t="shared" si="125"/>
        <v>0</v>
      </c>
      <c r="AM47" s="686">
        <f t="shared" si="126"/>
        <v>0</v>
      </c>
      <c r="AN47" s="686">
        <f t="shared" si="127"/>
        <v>0</v>
      </c>
      <c r="AO47" s="686">
        <f t="shared" si="128"/>
        <v>0</v>
      </c>
      <c r="AP47" s="686">
        <f t="shared" si="129"/>
        <v>1</v>
      </c>
      <c r="AQ47" s="686">
        <f t="shared" si="130"/>
        <v>0</v>
      </c>
      <c r="AR47" s="686">
        <f t="shared" si="131"/>
        <v>0</v>
      </c>
      <c r="AS47" s="424">
        <f t="shared" si="132"/>
        <v>0</v>
      </c>
      <c r="AT47" s="686">
        <f t="shared" si="133"/>
        <v>0</v>
      </c>
      <c r="AU47" s="686">
        <f t="shared" si="134"/>
        <v>0</v>
      </c>
      <c r="AV47" s="686">
        <f t="shared" si="135"/>
        <v>0</v>
      </c>
      <c r="AW47" s="699">
        <f t="shared" si="136"/>
        <v>950</v>
      </c>
      <c r="AX47" s="75" t="str">
        <f t="shared" si="36"/>
        <v>154EPS037</v>
      </c>
      <c r="AY47" s="802" t="s">
        <v>681</v>
      </c>
      <c r="AZ47" s="802">
        <v>154</v>
      </c>
      <c r="BA47" s="802" t="s">
        <v>579</v>
      </c>
      <c r="BB47" s="803">
        <v>8516</v>
      </c>
      <c r="BC47" s="858" t="str">
        <f t="shared" si="37"/>
        <v>790EPS044</v>
      </c>
      <c r="BD47" s="802" t="s">
        <v>681</v>
      </c>
      <c r="BE47" s="802">
        <v>790</v>
      </c>
      <c r="BF47" s="802" t="s">
        <v>595</v>
      </c>
      <c r="BG47" s="803">
        <v>1</v>
      </c>
      <c r="BH47" s="858" t="str">
        <f t="shared" si="38"/>
        <v>51EPS040</v>
      </c>
      <c r="BI47" s="802" t="s">
        <v>683</v>
      </c>
      <c r="BJ47" s="802">
        <v>51</v>
      </c>
      <c r="BK47" s="802" t="s">
        <v>583</v>
      </c>
      <c r="BL47" s="803">
        <v>4</v>
      </c>
      <c r="BM47" s="283"/>
    </row>
    <row r="48" spans="2:65" ht="15" customHeight="1">
      <c r="B48" s="31" t="str">
        <f t="shared" si="93"/>
        <v>125EPS010</v>
      </c>
      <c r="C48" s="31" t="str">
        <f t="shared" si="94"/>
        <v>125EPS037</v>
      </c>
      <c r="D48" s="31" t="str">
        <f t="shared" si="95"/>
        <v>125EPS016</v>
      </c>
      <c r="E48" s="31" t="str">
        <f t="shared" si="96"/>
        <v>125EPS002</v>
      </c>
      <c r="F48" s="31" t="str">
        <f t="shared" si="97"/>
        <v>125EPS044</v>
      </c>
      <c r="G48" s="31" t="str">
        <f t="shared" si="98"/>
        <v>125EPS005</v>
      </c>
      <c r="H48" s="31" t="str">
        <f t="shared" si="99"/>
        <v>125EPS040</v>
      </c>
      <c r="I48" s="31" t="e">
        <f>CONCATENATE(AA49,#REF!)</f>
        <v>#REF!</v>
      </c>
      <c r="J48" s="31" t="str">
        <f t="shared" si="100"/>
        <v>125ESSC24</v>
      </c>
      <c r="K48" s="31" t="str">
        <f t="shared" si="101"/>
        <v>125EAS016</v>
      </c>
      <c r="L48" s="31" t="str">
        <f t="shared" si="102"/>
        <v>125EPS042</v>
      </c>
      <c r="M48" s="31" t="str">
        <f t="shared" si="103"/>
        <v>125EAS027</v>
      </c>
      <c r="N48" s="31" t="str">
        <f t="shared" si="104"/>
        <v>125ESSC91</v>
      </c>
      <c r="O48" s="31" t="str">
        <f t="shared" si="105"/>
        <v>125EPS008</v>
      </c>
      <c r="P48" s="31" t="str">
        <f t="shared" si="106"/>
        <v>125EPSIC3</v>
      </c>
      <c r="Q48" s="31" t="str">
        <f t="shared" si="107"/>
        <v>125EPS018</v>
      </c>
      <c r="R48" s="31" t="str">
        <f t="shared" si="108"/>
        <v>125CCFC55</v>
      </c>
      <c r="S48" s="31" t="str">
        <f t="shared" si="109"/>
        <v>125EPS017</v>
      </c>
      <c r="T48" s="31" t="str">
        <f t="shared" si="110"/>
        <v>125EPS041</v>
      </c>
      <c r="U48" s="31" t="e">
        <f>CONCATENATE(AA49,#REF!)</f>
        <v>#REF!</v>
      </c>
      <c r="V48" s="31" t="str">
        <f t="shared" si="111"/>
        <v>125ESSC33</v>
      </c>
      <c r="W48" s="31" t="str">
        <f t="shared" si="112"/>
        <v>125EPS048</v>
      </c>
      <c r="X48" s="31" t="str">
        <f t="shared" si="113"/>
        <v>125EPS001</v>
      </c>
      <c r="Y48" s="493" t="s">
        <v>335</v>
      </c>
      <c r="Z48" s="491" t="s">
        <v>519</v>
      </c>
      <c r="AA48" s="552">
        <v>113</v>
      </c>
      <c r="AB48" s="685">
        <f t="shared" si="115"/>
        <v>3</v>
      </c>
      <c r="AC48" s="686">
        <f t="shared" si="116"/>
        <v>1498</v>
      </c>
      <c r="AD48" s="686">
        <f t="shared" si="117"/>
        <v>0</v>
      </c>
      <c r="AE48" s="686">
        <f t="shared" si="118"/>
        <v>0</v>
      </c>
      <c r="AF48" s="686">
        <f t="shared" si="119"/>
        <v>0</v>
      </c>
      <c r="AG48" s="686">
        <f t="shared" si="120"/>
        <v>0</v>
      </c>
      <c r="AH48" s="686">
        <f t="shared" si="121"/>
        <v>364</v>
      </c>
      <c r="AI48" s="686">
        <f t="shared" si="122"/>
        <v>0</v>
      </c>
      <c r="AJ48" s="686">
        <f t="shared" si="123"/>
        <v>0</v>
      </c>
      <c r="AK48" s="424">
        <f t="shared" si="124"/>
        <v>0</v>
      </c>
      <c r="AL48" s="686">
        <f t="shared" si="125"/>
        <v>0</v>
      </c>
      <c r="AM48" s="686">
        <f t="shared" si="126"/>
        <v>30</v>
      </c>
      <c r="AN48" s="686">
        <f t="shared" si="127"/>
        <v>0</v>
      </c>
      <c r="AO48" s="686">
        <f t="shared" si="128"/>
        <v>0</v>
      </c>
      <c r="AP48" s="686">
        <f t="shared" si="129"/>
        <v>0</v>
      </c>
      <c r="AQ48" s="686">
        <f t="shared" si="130"/>
        <v>0</v>
      </c>
      <c r="AR48" s="686">
        <f t="shared" si="131"/>
        <v>0</v>
      </c>
      <c r="AS48" s="424">
        <f t="shared" si="132"/>
        <v>0</v>
      </c>
      <c r="AT48" s="686">
        <f t="shared" si="133"/>
        <v>0</v>
      </c>
      <c r="AU48" s="686">
        <f t="shared" si="134"/>
        <v>0</v>
      </c>
      <c r="AV48" s="686">
        <f t="shared" si="135"/>
        <v>0</v>
      </c>
      <c r="AW48" s="699">
        <f t="shared" si="136"/>
        <v>1895</v>
      </c>
      <c r="AX48" s="75" t="str">
        <f t="shared" si="36"/>
        <v>154EPS040</v>
      </c>
      <c r="AY48" s="802" t="s">
        <v>681</v>
      </c>
      <c r="AZ48" s="802">
        <v>154</v>
      </c>
      <c r="BA48" s="802" t="s">
        <v>583</v>
      </c>
      <c r="BB48" s="803">
        <v>1024</v>
      </c>
      <c r="BC48" s="858" t="str">
        <f t="shared" si="37"/>
        <v>790ESSC24</v>
      </c>
      <c r="BD48" s="802" t="s">
        <v>681</v>
      </c>
      <c r="BE48" s="802">
        <v>790</v>
      </c>
      <c r="BF48" s="802" t="s">
        <v>622</v>
      </c>
      <c r="BG48" s="803">
        <v>245</v>
      </c>
      <c r="BH48" s="858" t="str">
        <f t="shared" si="38"/>
        <v>147EPS010</v>
      </c>
      <c r="BI48" s="802" t="s">
        <v>683</v>
      </c>
      <c r="BJ48" s="802">
        <v>147</v>
      </c>
      <c r="BK48" s="802" t="s">
        <v>578</v>
      </c>
      <c r="BL48" s="803">
        <v>23</v>
      </c>
      <c r="BM48" s="283"/>
    </row>
    <row r="49" spans="2:65" ht="15" customHeight="1">
      <c r="B49" s="31" t="str">
        <f t="shared" si="93"/>
        <v>138EPS010</v>
      </c>
      <c r="C49" s="31" t="str">
        <f t="shared" si="94"/>
        <v>138EPS037</v>
      </c>
      <c r="D49" s="31" t="str">
        <f t="shared" si="95"/>
        <v>138EPS016</v>
      </c>
      <c r="E49" s="31" t="str">
        <f t="shared" si="96"/>
        <v>138EPS002</v>
      </c>
      <c r="F49" s="31" t="str">
        <f t="shared" si="97"/>
        <v>138EPS044</v>
      </c>
      <c r="G49" s="31" t="str">
        <f t="shared" si="98"/>
        <v>138EPS005</v>
      </c>
      <c r="H49" s="31" t="str">
        <f t="shared" si="99"/>
        <v>138EPS040</v>
      </c>
      <c r="I49" s="31" t="e">
        <f>CONCATENATE(AA50,#REF!)</f>
        <v>#REF!</v>
      </c>
      <c r="J49" s="31" t="str">
        <f t="shared" si="100"/>
        <v>138ESSC24</v>
      </c>
      <c r="K49" s="31" t="str">
        <f t="shared" si="101"/>
        <v>138EAS016</v>
      </c>
      <c r="L49" s="31" t="str">
        <f t="shared" si="102"/>
        <v>138EPS042</v>
      </c>
      <c r="M49" s="31" t="str">
        <f t="shared" si="103"/>
        <v>138EAS027</v>
      </c>
      <c r="N49" s="31" t="str">
        <f t="shared" si="104"/>
        <v>138ESSC91</v>
      </c>
      <c r="O49" s="31" t="str">
        <f t="shared" si="105"/>
        <v>138EPS008</v>
      </c>
      <c r="P49" s="31" t="str">
        <f t="shared" si="106"/>
        <v>138EPSIC3</v>
      </c>
      <c r="Q49" s="31" t="str">
        <f t="shared" si="107"/>
        <v>138EPS018</v>
      </c>
      <c r="R49" s="31" t="str">
        <f t="shared" si="108"/>
        <v>138CCFC55</v>
      </c>
      <c r="S49" s="31" t="str">
        <f t="shared" si="109"/>
        <v>138EPS017</v>
      </c>
      <c r="T49" s="31" t="str">
        <f t="shared" si="110"/>
        <v>138EPS041</v>
      </c>
      <c r="U49" s="31" t="e">
        <f>CONCATENATE(AA50,#REF!)</f>
        <v>#REF!</v>
      </c>
      <c r="V49" s="31" t="str">
        <f t="shared" si="111"/>
        <v>138ESSC33</v>
      </c>
      <c r="W49" s="31" t="str">
        <f t="shared" si="112"/>
        <v>138EPS048</v>
      </c>
      <c r="X49" s="31" t="str">
        <f t="shared" si="113"/>
        <v>138EPS001</v>
      </c>
      <c r="Y49" s="493" t="s">
        <v>338</v>
      </c>
      <c r="Z49" s="491" t="s">
        <v>519</v>
      </c>
      <c r="AA49" s="552">
        <v>125</v>
      </c>
      <c r="AB49" s="685">
        <f t="shared" si="115"/>
        <v>2</v>
      </c>
      <c r="AC49" s="686">
        <f t="shared" si="116"/>
        <v>431</v>
      </c>
      <c r="AD49" s="686">
        <f t="shared" si="117"/>
        <v>0</v>
      </c>
      <c r="AE49" s="686">
        <f t="shared" si="118"/>
        <v>0</v>
      </c>
      <c r="AF49" s="686">
        <f t="shared" si="119"/>
        <v>0</v>
      </c>
      <c r="AG49" s="686">
        <f t="shared" si="120"/>
        <v>0</v>
      </c>
      <c r="AH49" s="686">
        <f t="shared" si="121"/>
        <v>245</v>
      </c>
      <c r="AI49" s="686">
        <f t="shared" si="122"/>
        <v>0</v>
      </c>
      <c r="AJ49" s="686">
        <f t="shared" si="123"/>
        <v>0</v>
      </c>
      <c r="AK49" s="424">
        <f t="shared" si="124"/>
        <v>0</v>
      </c>
      <c r="AL49" s="686">
        <f t="shared" si="125"/>
        <v>0</v>
      </c>
      <c r="AM49" s="686">
        <f t="shared" si="126"/>
        <v>0</v>
      </c>
      <c r="AN49" s="686">
        <f t="shared" si="127"/>
        <v>0</v>
      </c>
      <c r="AO49" s="686">
        <f t="shared" si="128"/>
        <v>0</v>
      </c>
      <c r="AP49" s="686">
        <f t="shared" si="129"/>
        <v>0</v>
      </c>
      <c r="AQ49" s="686">
        <f t="shared" si="130"/>
        <v>0</v>
      </c>
      <c r="AR49" s="686">
        <f t="shared" si="131"/>
        <v>0</v>
      </c>
      <c r="AS49" s="424">
        <f t="shared" si="132"/>
        <v>0</v>
      </c>
      <c r="AT49" s="686">
        <f t="shared" si="133"/>
        <v>0</v>
      </c>
      <c r="AU49" s="686">
        <f t="shared" si="134"/>
        <v>0</v>
      </c>
      <c r="AV49" s="686">
        <f t="shared" si="135"/>
        <v>0</v>
      </c>
      <c r="AW49" s="699">
        <f t="shared" si="136"/>
        <v>678</v>
      </c>
      <c r="AX49" s="75" t="str">
        <f t="shared" si="36"/>
        <v>154EPS041</v>
      </c>
      <c r="AY49" s="802" t="s">
        <v>681</v>
      </c>
      <c r="AZ49" s="802">
        <v>154</v>
      </c>
      <c r="BA49" s="802" t="s">
        <v>621</v>
      </c>
      <c r="BB49" s="803">
        <v>1</v>
      </c>
      <c r="BC49" s="858" t="str">
        <f t="shared" si="37"/>
        <v>895EPS037</v>
      </c>
      <c r="BD49" s="802" t="s">
        <v>681</v>
      </c>
      <c r="BE49" s="802">
        <v>895</v>
      </c>
      <c r="BF49" s="802" t="s">
        <v>579</v>
      </c>
      <c r="BG49" s="803">
        <v>51</v>
      </c>
      <c r="BH49" s="858" t="str">
        <f t="shared" si="38"/>
        <v>147EPS016</v>
      </c>
      <c r="BI49" s="802" t="s">
        <v>683</v>
      </c>
      <c r="BJ49" s="802">
        <v>147</v>
      </c>
      <c r="BK49" s="802" t="s">
        <v>581</v>
      </c>
      <c r="BL49" s="803">
        <v>147</v>
      </c>
      <c r="BM49" s="283"/>
    </row>
    <row r="50" spans="2:65" ht="15" customHeight="1">
      <c r="B50" s="31" t="str">
        <f t="shared" si="93"/>
        <v>234EPS010</v>
      </c>
      <c r="C50" s="31" t="str">
        <f t="shared" si="94"/>
        <v>234EPS037</v>
      </c>
      <c r="D50" s="31" t="str">
        <f t="shared" si="95"/>
        <v>234EPS016</v>
      </c>
      <c r="E50" s="31" t="str">
        <f t="shared" si="96"/>
        <v>234EPS002</v>
      </c>
      <c r="F50" s="31" t="str">
        <f t="shared" si="97"/>
        <v>234EPS044</v>
      </c>
      <c r="G50" s="31" t="str">
        <f t="shared" si="98"/>
        <v>234EPS005</v>
      </c>
      <c r="H50" s="31" t="str">
        <f t="shared" si="99"/>
        <v>234EPS040</v>
      </c>
      <c r="I50" s="31" t="e">
        <f>CONCATENATE(AA51,#REF!)</f>
        <v>#REF!</v>
      </c>
      <c r="J50" s="31" t="str">
        <f t="shared" si="100"/>
        <v>234ESSC24</v>
      </c>
      <c r="K50" s="31" t="str">
        <f t="shared" si="101"/>
        <v>234EAS016</v>
      </c>
      <c r="L50" s="31" t="str">
        <f t="shared" si="102"/>
        <v>234EPS042</v>
      </c>
      <c r="M50" s="31" t="str">
        <f t="shared" si="103"/>
        <v>234EAS027</v>
      </c>
      <c r="N50" s="31" t="str">
        <f t="shared" si="104"/>
        <v>234ESSC91</v>
      </c>
      <c r="O50" s="31" t="str">
        <f t="shared" si="105"/>
        <v>234EPS008</v>
      </c>
      <c r="P50" s="31" t="str">
        <f t="shared" si="106"/>
        <v>234EPSIC3</v>
      </c>
      <c r="Q50" s="31" t="str">
        <f t="shared" si="107"/>
        <v>234EPS018</v>
      </c>
      <c r="R50" s="31" t="str">
        <f t="shared" si="108"/>
        <v>234CCFC55</v>
      </c>
      <c r="S50" s="31" t="str">
        <f t="shared" si="109"/>
        <v>234EPS017</v>
      </c>
      <c r="T50" s="31" t="str">
        <f t="shared" si="110"/>
        <v>234EPS041</v>
      </c>
      <c r="U50" s="31" t="e">
        <f>CONCATENATE(AA51,#REF!)</f>
        <v>#REF!</v>
      </c>
      <c r="V50" s="31" t="str">
        <f t="shared" si="111"/>
        <v>234ESSC33</v>
      </c>
      <c r="W50" s="31" t="str">
        <f t="shared" si="112"/>
        <v>234EPS048</v>
      </c>
      <c r="X50" s="31" t="str">
        <f t="shared" si="113"/>
        <v>234EPS001</v>
      </c>
      <c r="Y50" s="493" t="s">
        <v>344</v>
      </c>
      <c r="Z50" s="491" t="s">
        <v>519</v>
      </c>
      <c r="AA50" s="552">
        <v>138</v>
      </c>
      <c r="AB50" s="685">
        <f t="shared" si="115"/>
        <v>3</v>
      </c>
      <c r="AC50" s="686">
        <f t="shared" si="116"/>
        <v>1571</v>
      </c>
      <c r="AD50" s="686">
        <f t="shared" si="117"/>
        <v>0</v>
      </c>
      <c r="AE50" s="686">
        <f t="shared" si="118"/>
        <v>0</v>
      </c>
      <c r="AF50" s="686">
        <f t="shared" si="119"/>
        <v>1</v>
      </c>
      <c r="AG50" s="686">
        <f t="shared" si="120"/>
        <v>0</v>
      </c>
      <c r="AH50" s="686">
        <f t="shared" si="121"/>
        <v>800</v>
      </c>
      <c r="AI50" s="686">
        <f t="shared" si="122"/>
        <v>0</v>
      </c>
      <c r="AJ50" s="686">
        <f t="shared" si="123"/>
        <v>0</v>
      </c>
      <c r="AK50" s="424">
        <f t="shared" si="124"/>
        <v>0</v>
      </c>
      <c r="AL50" s="686">
        <f t="shared" si="125"/>
        <v>0</v>
      </c>
      <c r="AM50" s="686">
        <f t="shared" si="126"/>
        <v>0</v>
      </c>
      <c r="AN50" s="686">
        <f t="shared" si="127"/>
        <v>0</v>
      </c>
      <c r="AO50" s="686">
        <f t="shared" si="128"/>
        <v>0</v>
      </c>
      <c r="AP50" s="686">
        <f t="shared" si="129"/>
        <v>0</v>
      </c>
      <c r="AQ50" s="686">
        <f t="shared" si="130"/>
        <v>0</v>
      </c>
      <c r="AR50" s="686">
        <f t="shared" si="131"/>
        <v>0</v>
      </c>
      <c r="AS50" s="424">
        <f t="shared" si="132"/>
        <v>0</v>
      </c>
      <c r="AT50" s="686">
        <f t="shared" si="133"/>
        <v>0</v>
      </c>
      <c r="AU50" s="686">
        <f t="shared" si="134"/>
        <v>0</v>
      </c>
      <c r="AV50" s="686">
        <f t="shared" si="135"/>
        <v>0</v>
      </c>
      <c r="AW50" s="699">
        <f t="shared" si="136"/>
        <v>2375</v>
      </c>
      <c r="AX50" s="75" t="str">
        <f t="shared" si="36"/>
        <v>154EPS042</v>
      </c>
      <c r="AY50" s="802" t="s">
        <v>681</v>
      </c>
      <c r="AZ50" s="802">
        <v>154</v>
      </c>
      <c r="BA50" s="802" t="s">
        <v>584</v>
      </c>
      <c r="BB50" s="803">
        <v>60</v>
      </c>
      <c r="BC50" s="858" t="str">
        <f t="shared" si="37"/>
        <v>895EPS040</v>
      </c>
      <c r="BD50" s="802" t="s">
        <v>681</v>
      </c>
      <c r="BE50" s="802">
        <v>895</v>
      </c>
      <c r="BF50" s="802" t="s">
        <v>583</v>
      </c>
      <c r="BG50" s="803">
        <v>4</v>
      </c>
      <c r="BH50" s="858" t="str">
        <f t="shared" si="38"/>
        <v>147EPS037</v>
      </c>
      <c r="BI50" s="802" t="s">
        <v>683</v>
      </c>
      <c r="BJ50" s="802">
        <v>147</v>
      </c>
      <c r="BK50" s="802" t="s">
        <v>579</v>
      </c>
      <c r="BL50" s="803">
        <v>70</v>
      </c>
      <c r="BM50" s="283"/>
    </row>
    <row r="51" spans="2:65" ht="15" customHeight="1">
      <c r="B51" s="31" t="str">
        <f t="shared" si="93"/>
        <v>240EPS010</v>
      </c>
      <c r="C51" s="31" t="str">
        <f t="shared" si="94"/>
        <v>240EPS037</v>
      </c>
      <c r="D51" s="31" t="str">
        <f t="shared" si="95"/>
        <v>240EPS016</v>
      </c>
      <c r="E51" s="31" t="str">
        <f t="shared" si="96"/>
        <v>240EPS002</v>
      </c>
      <c r="F51" s="31" t="str">
        <f t="shared" si="97"/>
        <v>240EPS044</v>
      </c>
      <c r="G51" s="31" t="str">
        <f t="shared" si="98"/>
        <v>240EPS005</v>
      </c>
      <c r="H51" s="31" t="str">
        <f t="shared" si="99"/>
        <v>240EPS040</v>
      </c>
      <c r="I51" s="31" t="e">
        <f>CONCATENATE(AA52,#REF!)</f>
        <v>#REF!</v>
      </c>
      <c r="J51" s="31" t="str">
        <f t="shared" si="100"/>
        <v>240ESSC24</v>
      </c>
      <c r="K51" s="31" t="str">
        <f t="shared" si="101"/>
        <v>240EAS016</v>
      </c>
      <c r="L51" s="31" t="str">
        <f t="shared" si="102"/>
        <v>240EPS042</v>
      </c>
      <c r="M51" s="31" t="str">
        <f t="shared" si="103"/>
        <v>240EAS027</v>
      </c>
      <c r="N51" s="31" t="str">
        <f t="shared" si="104"/>
        <v>240ESSC91</v>
      </c>
      <c r="O51" s="31" t="str">
        <f t="shared" si="105"/>
        <v>240EPS008</v>
      </c>
      <c r="P51" s="31" t="str">
        <f t="shared" si="106"/>
        <v>240EPSIC3</v>
      </c>
      <c r="Q51" s="31" t="str">
        <f t="shared" si="107"/>
        <v>240EPS018</v>
      </c>
      <c r="R51" s="31" t="str">
        <f t="shared" si="108"/>
        <v>240CCFC55</v>
      </c>
      <c r="S51" s="31" t="str">
        <f t="shared" si="109"/>
        <v>240EPS017</v>
      </c>
      <c r="T51" s="31" t="str">
        <f t="shared" si="110"/>
        <v>240EPS041</v>
      </c>
      <c r="U51" s="31" t="e">
        <f>CONCATENATE(AA52,#REF!)</f>
        <v>#REF!</v>
      </c>
      <c r="V51" s="31" t="str">
        <f t="shared" si="111"/>
        <v>240ESSC33</v>
      </c>
      <c r="W51" s="31" t="str">
        <f t="shared" si="112"/>
        <v>240EPS048</v>
      </c>
      <c r="X51" s="31" t="str">
        <f t="shared" si="113"/>
        <v>240EPS001</v>
      </c>
      <c r="Y51" s="493" t="s">
        <v>367</v>
      </c>
      <c r="Z51" s="491" t="s">
        <v>519</v>
      </c>
      <c r="AA51" s="552">
        <v>234</v>
      </c>
      <c r="AB51" s="685">
        <f t="shared" si="115"/>
        <v>3</v>
      </c>
      <c r="AC51" s="686">
        <f t="shared" si="116"/>
        <v>1459</v>
      </c>
      <c r="AD51" s="686">
        <f t="shared" si="117"/>
        <v>0</v>
      </c>
      <c r="AE51" s="686">
        <f t="shared" si="118"/>
        <v>0</v>
      </c>
      <c r="AF51" s="686">
        <f t="shared" si="119"/>
        <v>0</v>
      </c>
      <c r="AG51" s="686">
        <f t="shared" si="120"/>
        <v>1</v>
      </c>
      <c r="AH51" s="686">
        <f t="shared" si="121"/>
        <v>0</v>
      </c>
      <c r="AI51" s="686">
        <f t="shared" si="122"/>
        <v>1770</v>
      </c>
      <c r="AJ51" s="686">
        <f t="shared" si="123"/>
        <v>0</v>
      </c>
      <c r="AK51" s="424">
        <f t="shared" si="124"/>
        <v>3</v>
      </c>
      <c r="AL51" s="686">
        <f t="shared" si="125"/>
        <v>0</v>
      </c>
      <c r="AM51" s="686">
        <f t="shared" si="126"/>
        <v>0</v>
      </c>
      <c r="AN51" s="686">
        <f t="shared" si="127"/>
        <v>0</v>
      </c>
      <c r="AO51" s="686">
        <f t="shared" si="128"/>
        <v>84</v>
      </c>
      <c r="AP51" s="686">
        <f t="shared" si="129"/>
        <v>0</v>
      </c>
      <c r="AQ51" s="686">
        <f t="shared" si="130"/>
        <v>0</v>
      </c>
      <c r="AR51" s="686">
        <f t="shared" si="131"/>
        <v>0</v>
      </c>
      <c r="AS51" s="424">
        <f t="shared" si="132"/>
        <v>1</v>
      </c>
      <c r="AT51" s="686">
        <f t="shared" si="133"/>
        <v>0</v>
      </c>
      <c r="AU51" s="686">
        <f t="shared" si="134"/>
        <v>0</v>
      </c>
      <c r="AV51" s="686">
        <f t="shared" si="135"/>
        <v>0</v>
      </c>
      <c r="AW51" s="699">
        <f t="shared" si="136"/>
        <v>3317</v>
      </c>
      <c r="AX51" s="75" t="str">
        <f t="shared" si="36"/>
        <v>154EPS044</v>
      </c>
      <c r="AY51" s="802" t="s">
        <v>681</v>
      </c>
      <c r="AZ51" s="802">
        <v>154</v>
      </c>
      <c r="BA51" s="802" t="s">
        <v>595</v>
      </c>
      <c r="BB51" s="803">
        <v>2</v>
      </c>
      <c r="BC51" s="858" t="str">
        <f t="shared" si="37"/>
        <v>895EPS044</v>
      </c>
      <c r="BD51" s="802" t="s">
        <v>681</v>
      </c>
      <c r="BE51" s="802">
        <v>895</v>
      </c>
      <c r="BF51" s="802" t="s">
        <v>595</v>
      </c>
      <c r="BG51" s="803">
        <v>3</v>
      </c>
      <c r="BH51" s="858" t="str">
        <f t="shared" si="38"/>
        <v>147EPS040</v>
      </c>
      <c r="BI51" s="802" t="s">
        <v>683</v>
      </c>
      <c r="BJ51" s="802">
        <v>147</v>
      </c>
      <c r="BK51" s="802" t="s">
        <v>583</v>
      </c>
      <c r="BL51" s="803">
        <v>7</v>
      </c>
      <c r="BM51" s="283"/>
    </row>
    <row r="52" spans="2:65" ht="15" customHeight="1">
      <c r="B52" s="31" t="str">
        <f t="shared" si="93"/>
        <v>284EPS010</v>
      </c>
      <c r="C52" s="31" t="str">
        <f t="shared" si="94"/>
        <v>284EPS037</v>
      </c>
      <c r="D52" s="31" t="str">
        <f t="shared" si="95"/>
        <v>284EPS016</v>
      </c>
      <c r="E52" s="31" t="str">
        <f t="shared" si="96"/>
        <v>284EPS002</v>
      </c>
      <c r="F52" s="31" t="str">
        <f t="shared" si="97"/>
        <v>284EPS044</v>
      </c>
      <c r="G52" s="31" t="str">
        <f t="shared" si="98"/>
        <v>284EPS005</v>
      </c>
      <c r="H52" s="31" t="str">
        <f t="shared" si="99"/>
        <v>284EPS040</v>
      </c>
      <c r="I52" s="31" t="e">
        <f>CONCATENATE(AA53,#REF!)</f>
        <v>#REF!</v>
      </c>
      <c r="J52" s="31" t="str">
        <f t="shared" si="100"/>
        <v>284ESSC24</v>
      </c>
      <c r="K52" s="31" t="str">
        <f t="shared" si="101"/>
        <v>284EAS016</v>
      </c>
      <c r="L52" s="31" t="str">
        <f t="shared" si="102"/>
        <v>284EPS042</v>
      </c>
      <c r="M52" s="31" t="str">
        <f t="shared" si="103"/>
        <v>284EAS027</v>
      </c>
      <c r="N52" s="31" t="str">
        <f t="shared" si="104"/>
        <v>284ESSC91</v>
      </c>
      <c r="O52" s="31" t="str">
        <f t="shared" si="105"/>
        <v>284EPS008</v>
      </c>
      <c r="P52" s="31" t="str">
        <f t="shared" si="106"/>
        <v>284EPSIC3</v>
      </c>
      <c r="Q52" s="31" t="str">
        <f t="shared" si="107"/>
        <v>284EPS018</v>
      </c>
      <c r="R52" s="31" t="str">
        <f t="shared" si="108"/>
        <v>284CCFC55</v>
      </c>
      <c r="S52" s="31" t="str">
        <f t="shared" si="109"/>
        <v>284EPS017</v>
      </c>
      <c r="T52" s="31" t="str">
        <f t="shared" si="110"/>
        <v>284EPS041</v>
      </c>
      <c r="U52" s="31" t="e">
        <f>CONCATENATE(AA53,#REF!)</f>
        <v>#REF!</v>
      </c>
      <c r="V52" s="31" t="str">
        <f t="shared" si="111"/>
        <v>284ESSC33</v>
      </c>
      <c r="W52" s="31" t="str">
        <f t="shared" si="112"/>
        <v>284EPS048</v>
      </c>
      <c r="X52" s="31" t="str">
        <f t="shared" si="113"/>
        <v>284EPS001</v>
      </c>
      <c r="Y52" s="493" t="s">
        <v>369</v>
      </c>
      <c r="Z52" s="491" t="s">
        <v>519</v>
      </c>
      <c r="AA52" s="552">
        <v>240</v>
      </c>
      <c r="AB52" s="685">
        <f t="shared" si="115"/>
        <v>7</v>
      </c>
      <c r="AC52" s="686">
        <f t="shared" si="116"/>
        <v>1411</v>
      </c>
      <c r="AD52" s="686">
        <f t="shared" si="117"/>
        <v>0</v>
      </c>
      <c r="AE52" s="686">
        <f t="shared" si="118"/>
        <v>0</v>
      </c>
      <c r="AF52" s="686">
        <f t="shared" si="119"/>
        <v>0</v>
      </c>
      <c r="AG52" s="686">
        <f t="shared" si="120"/>
        <v>0</v>
      </c>
      <c r="AH52" s="686">
        <f t="shared" si="121"/>
        <v>368</v>
      </c>
      <c r="AI52" s="686">
        <f t="shared" si="122"/>
        <v>0</v>
      </c>
      <c r="AJ52" s="686">
        <f t="shared" si="123"/>
        <v>5</v>
      </c>
      <c r="AK52" s="424">
        <f t="shared" si="124"/>
        <v>0</v>
      </c>
      <c r="AL52" s="686">
        <f t="shared" si="125"/>
        <v>0</v>
      </c>
      <c r="AM52" s="686">
        <f t="shared" si="126"/>
        <v>0</v>
      </c>
      <c r="AN52" s="686">
        <f t="shared" si="127"/>
        <v>0</v>
      </c>
      <c r="AO52" s="686">
        <f t="shared" si="128"/>
        <v>0</v>
      </c>
      <c r="AP52" s="686">
        <f t="shared" si="129"/>
        <v>3</v>
      </c>
      <c r="AQ52" s="686">
        <f t="shared" si="130"/>
        <v>0</v>
      </c>
      <c r="AR52" s="686">
        <f t="shared" si="131"/>
        <v>0</v>
      </c>
      <c r="AS52" s="424">
        <f t="shared" si="132"/>
        <v>0</v>
      </c>
      <c r="AT52" s="686">
        <f t="shared" si="133"/>
        <v>0</v>
      </c>
      <c r="AU52" s="686">
        <f t="shared" si="134"/>
        <v>0</v>
      </c>
      <c r="AV52" s="686">
        <f t="shared" si="135"/>
        <v>0</v>
      </c>
      <c r="AW52" s="699">
        <f t="shared" si="136"/>
        <v>1794</v>
      </c>
      <c r="AX52" s="75" t="str">
        <f t="shared" si="36"/>
        <v>154EPSIC3</v>
      </c>
      <c r="AY52" s="802" t="s">
        <v>681</v>
      </c>
      <c r="AZ52" s="802">
        <v>154</v>
      </c>
      <c r="BA52" s="802" t="s">
        <v>596</v>
      </c>
      <c r="BB52" s="803">
        <v>80</v>
      </c>
      <c r="BC52" s="858" t="str">
        <f t="shared" si="37"/>
        <v>895ESSC24</v>
      </c>
      <c r="BD52" s="802" t="s">
        <v>681</v>
      </c>
      <c r="BE52" s="802">
        <v>895</v>
      </c>
      <c r="BF52" s="802" t="s">
        <v>622</v>
      </c>
      <c r="BG52" s="803">
        <v>229</v>
      </c>
      <c r="BH52" s="858" t="str">
        <f t="shared" si="38"/>
        <v>172EPS010</v>
      </c>
      <c r="BI52" s="802" t="s">
        <v>683</v>
      </c>
      <c r="BJ52" s="802">
        <v>172</v>
      </c>
      <c r="BK52" s="802" t="s">
        <v>578</v>
      </c>
      <c r="BL52" s="803">
        <v>182</v>
      </c>
      <c r="BM52" s="283"/>
    </row>
    <row r="53" spans="2:65" ht="15" customHeight="1">
      <c r="B53" s="31" t="str">
        <f t="shared" si="93"/>
        <v>306EPS010</v>
      </c>
      <c r="C53" s="31" t="str">
        <f t="shared" si="94"/>
        <v>306EPS037</v>
      </c>
      <c r="D53" s="31" t="str">
        <f t="shared" si="95"/>
        <v>306EPS016</v>
      </c>
      <c r="E53" s="31" t="str">
        <f t="shared" si="96"/>
        <v>306EPS002</v>
      </c>
      <c r="F53" s="31" t="str">
        <f t="shared" si="97"/>
        <v>306EPS044</v>
      </c>
      <c r="G53" s="31" t="str">
        <f t="shared" si="98"/>
        <v>306EPS005</v>
      </c>
      <c r="H53" s="31" t="str">
        <f t="shared" si="99"/>
        <v>306EPS040</v>
      </c>
      <c r="I53" s="31" t="e">
        <f>CONCATENATE(AA54,#REF!)</f>
        <v>#REF!</v>
      </c>
      <c r="J53" s="31" t="str">
        <f t="shared" si="100"/>
        <v>306ESSC24</v>
      </c>
      <c r="K53" s="31" t="str">
        <f t="shared" si="101"/>
        <v>306EAS016</v>
      </c>
      <c r="L53" s="31" t="str">
        <f t="shared" si="102"/>
        <v>306EPS042</v>
      </c>
      <c r="M53" s="31" t="str">
        <f t="shared" si="103"/>
        <v>306EAS027</v>
      </c>
      <c r="N53" s="31" t="str">
        <f t="shared" si="104"/>
        <v>306ESSC91</v>
      </c>
      <c r="O53" s="31" t="str">
        <f t="shared" si="105"/>
        <v>306EPS008</v>
      </c>
      <c r="P53" s="31" t="str">
        <f t="shared" si="106"/>
        <v>306EPSIC3</v>
      </c>
      <c r="Q53" s="31" t="str">
        <f t="shared" si="107"/>
        <v>306EPS018</v>
      </c>
      <c r="R53" s="31" t="str">
        <f t="shared" si="108"/>
        <v>306CCFC55</v>
      </c>
      <c r="S53" s="31" t="str">
        <f t="shared" si="109"/>
        <v>306EPS017</v>
      </c>
      <c r="T53" s="31" t="str">
        <f t="shared" si="110"/>
        <v>306EPS041</v>
      </c>
      <c r="U53" s="31" t="e">
        <f>CONCATENATE(AA54,#REF!)</f>
        <v>#REF!</v>
      </c>
      <c r="V53" s="31" t="str">
        <f t="shared" si="111"/>
        <v>306ESSC33</v>
      </c>
      <c r="W53" s="31" t="str">
        <f t="shared" si="112"/>
        <v>306EPS048</v>
      </c>
      <c r="X53" s="31" t="str">
        <f t="shared" si="113"/>
        <v>306EPS001</v>
      </c>
      <c r="Y53" s="493" t="s">
        <v>374</v>
      </c>
      <c r="Z53" s="491" t="s">
        <v>519</v>
      </c>
      <c r="AA53" s="552">
        <v>284</v>
      </c>
      <c r="AB53" s="685">
        <f t="shared" si="115"/>
        <v>4</v>
      </c>
      <c r="AC53" s="686">
        <f t="shared" si="116"/>
        <v>1323</v>
      </c>
      <c r="AD53" s="686">
        <f t="shared" si="117"/>
        <v>0</v>
      </c>
      <c r="AE53" s="686">
        <f t="shared" si="118"/>
        <v>1</v>
      </c>
      <c r="AF53" s="686">
        <f t="shared" si="119"/>
        <v>0</v>
      </c>
      <c r="AG53" s="686">
        <f t="shared" si="120"/>
        <v>0</v>
      </c>
      <c r="AH53" s="686">
        <f t="shared" si="121"/>
        <v>179</v>
      </c>
      <c r="AI53" s="686">
        <f t="shared" si="122"/>
        <v>1507</v>
      </c>
      <c r="AJ53" s="686">
        <f t="shared" si="123"/>
        <v>0</v>
      </c>
      <c r="AK53" s="424">
        <f t="shared" si="124"/>
        <v>10</v>
      </c>
      <c r="AL53" s="686">
        <f t="shared" si="125"/>
        <v>0</v>
      </c>
      <c r="AM53" s="686">
        <f t="shared" si="126"/>
        <v>0</v>
      </c>
      <c r="AN53" s="686">
        <f t="shared" si="127"/>
        <v>0</v>
      </c>
      <c r="AO53" s="686">
        <f t="shared" si="128"/>
        <v>26</v>
      </c>
      <c r="AP53" s="686">
        <f t="shared" si="129"/>
        <v>0</v>
      </c>
      <c r="AQ53" s="686">
        <f t="shared" si="130"/>
        <v>0</v>
      </c>
      <c r="AR53" s="686">
        <f t="shared" si="131"/>
        <v>0</v>
      </c>
      <c r="AS53" s="424">
        <f t="shared" si="132"/>
        <v>0</v>
      </c>
      <c r="AT53" s="686">
        <f t="shared" si="133"/>
        <v>0</v>
      </c>
      <c r="AU53" s="686">
        <f t="shared" si="134"/>
        <v>0</v>
      </c>
      <c r="AV53" s="686">
        <f t="shared" si="135"/>
        <v>0</v>
      </c>
      <c r="AW53" s="699">
        <f t="shared" si="136"/>
        <v>3040</v>
      </c>
      <c r="AX53" s="75" t="str">
        <f t="shared" si="36"/>
        <v>154ESSC24</v>
      </c>
      <c r="AY53" s="802" t="s">
        <v>681</v>
      </c>
      <c r="AZ53" s="802">
        <v>154</v>
      </c>
      <c r="BA53" s="802" t="s">
        <v>622</v>
      </c>
      <c r="BB53" s="803">
        <v>7911</v>
      </c>
      <c r="BC53" s="858" t="str">
        <f t="shared" si="37"/>
        <v>45EPS002</v>
      </c>
      <c r="BD53" s="802" t="s">
        <v>683</v>
      </c>
      <c r="BE53" s="802">
        <v>45</v>
      </c>
      <c r="BF53" s="802" t="s">
        <v>580</v>
      </c>
      <c r="BG53" s="803">
        <v>9</v>
      </c>
      <c r="BH53" s="858" t="str">
        <f t="shared" si="38"/>
        <v>172EPS016</v>
      </c>
      <c r="BI53" s="802" t="s">
        <v>683</v>
      </c>
      <c r="BJ53" s="802">
        <v>172</v>
      </c>
      <c r="BK53" s="802" t="s">
        <v>581</v>
      </c>
      <c r="BL53" s="803">
        <v>139</v>
      </c>
      <c r="BM53" s="283"/>
    </row>
    <row r="54" spans="2:65" ht="15" customHeight="1">
      <c r="B54" s="31" t="str">
        <f t="shared" si="93"/>
        <v>347EPS010</v>
      </c>
      <c r="C54" s="31" t="str">
        <f t="shared" si="94"/>
        <v>347EPS037</v>
      </c>
      <c r="D54" s="31" t="str">
        <f t="shared" si="95"/>
        <v>347EPS016</v>
      </c>
      <c r="E54" s="31" t="str">
        <f t="shared" si="96"/>
        <v>347EPS002</v>
      </c>
      <c r="F54" s="31" t="str">
        <f t="shared" si="97"/>
        <v>347EPS044</v>
      </c>
      <c r="G54" s="31" t="str">
        <f t="shared" si="98"/>
        <v>347EPS005</v>
      </c>
      <c r="H54" s="31" t="str">
        <f t="shared" si="99"/>
        <v>347EPS040</v>
      </c>
      <c r="I54" s="31" t="e">
        <f>CONCATENATE(AA55,#REF!)</f>
        <v>#REF!</v>
      </c>
      <c r="J54" s="31" t="str">
        <f t="shared" si="100"/>
        <v>347ESSC24</v>
      </c>
      <c r="K54" s="31" t="str">
        <f t="shared" si="101"/>
        <v>347EAS016</v>
      </c>
      <c r="L54" s="31" t="str">
        <f t="shared" si="102"/>
        <v>347EPS042</v>
      </c>
      <c r="M54" s="31" t="str">
        <f t="shared" si="103"/>
        <v>347EAS027</v>
      </c>
      <c r="N54" s="31" t="str">
        <f t="shared" si="104"/>
        <v>347ESSC91</v>
      </c>
      <c r="O54" s="31" t="str">
        <f t="shared" si="105"/>
        <v>347EPS008</v>
      </c>
      <c r="P54" s="31" t="str">
        <f t="shared" si="106"/>
        <v>347EPSIC3</v>
      </c>
      <c r="Q54" s="31" t="str">
        <f t="shared" si="107"/>
        <v>347EPS018</v>
      </c>
      <c r="R54" s="31" t="str">
        <f t="shared" si="108"/>
        <v>347CCFC55</v>
      </c>
      <c r="S54" s="31" t="str">
        <f t="shared" si="109"/>
        <v>347EPS017</v>
      </c>
      <c r="T54" s="31" t="str">
        <f t="shared" si="110"/>
        <v>347EPS041</v>
      </c>
      <c r="U54" s="31" t="e">
        <f>CONCATENATE(AA55,#REF!)</f>
        <v>#REF!</v>
      </c>
      <c r="V54" s="31" t="str">
        <f t="shared" si="111"/>
        <v>347ESSC33</v>
      </c>
      <c r="W54" s="31" t="str">
        <f t="shared" si="112"/>
        <v>347EPS048</v>
      </c>
      <c r="X54" s="31" t="str">
        <f t="shared" si="113"/>
        <v>347EPS001</v>
      </c>
      <c r="Y54" s="493" t="s">
        <v>376</v>
      </c>
      <c r="Z54" s="491" t="s">
        <v>519</v>
      </c>
      <c r="AA54" s="552">
        <v>306</v>
      </c>
      <c r="AB54" s="685">
        <f t="shared" si="115"/>
        <v>0</v>
      </c>
      <c r="AC54" s="686">
        <f t="shared" si="116"/>
        <v>650</v>
      </c>
      <c r="AD54" s="686">
        <f t="shared" si="117"/>
        <v>0</v>
      </c>
      <c r="AE54" s="686">
        <f t="shared" si="118"/>
        <v>0</v>
      </c>
      <c r="AF54" s="686">
        <f t="shared" si="119"/>
        <v>0</v>
      </c>
      <c r="AG54" s="686">
        <f t="shared" si="120"/>
        <v>0</v>
      </c>
      <c r="AH54" s="686">
        <f t="shared" si="121"/>
        <v>0</v>
      </c>
      <c r="AI54" s="686">
        <f t="shared" si="122"/>
        <v>0</v>
      </c>
      <c r="AJ54" s="686">
        <f t="shared" si="123"/>
        <v>0</v>
      </c>
      <c r="AK54" s="424">
        <f t="shared" si="124"/>
        <v>0</v>
      </c>
      <c r="AL54" s="686">
        <f t="shared" si="125"/>
        <v>0</v>
      </c>
      <c r="AM54" s="686">
        <f t="shared" si="126"/>
        <v>273</v>
      </c>
      <c r="AN54" s="686">
        <f t="shared" si="127"/>
        <v>0</v>
      </c>
      <c r="AO54" s="686">
        <f t="shared" si="128"/>
        <v>0</v>
      </c>
      <c r="AP54" s="686">
        <f t="shared" si="129"/>
        <v>0</v>
      </c>
      <c r="AQ54" s="686">
        <f t="shared" si="130"/>
        <v>0</v>
      </c>
      <c r="AR54" s="686">
        <f t="shared" si="131"/>
        <v>0</v>
      </c>
      <c r="AS54" s="424">
        <f t="shared" si="132"/>
        <v>0</v>
      </c>
      <c r="AT54" s="686">
        <f t="shared" si="133"/>
        <v>0</v>
      </c>
      <c r="AU54" s="686">
        <f t="shared" si="134"/>
        <v>0</v>
      </c>
      <c r="AV54" s="686">
        <f t="shared" si="135"/>
        <v>0</v>
      </c>
      <c r="AW54" s="699">
        <f t="shared" si="136"/>
        <v>923</v>
      </c>
      <c r="AX54" s="75" t="str">
        <f t="shared" si="36"/>
        <v>250EPS010</v>
      </c>
      <c r="AY54" s="802" t="s">
        <v>681</v>
      </c>
      <c r="AZ54" s="802">
        <v>250</v>
      </c>
      <c r="BA54" s="802" t="s">
        <v>578</v>
      </c>
      <c r="BB54" s="803">
        <v>4</v>
      </c>
      <c r="BC54" s="858" t="str">
        <f t="shared" si="37"/>
        <v>45EPS005</v>
      </c>
      <c r="BD54" s="802" t="s">
        <v>683</v>
      </c>
      <c r="BE54" s="802">
        <v>45</v>
      </c>
      <c r="BF54" s="802" t="s">
        <v>582</v>
      </c>
      <c r="BG54" s="803">
        <v>1</v>
      </c>
      <c r="BH54" s="858" t="str">
        <f t="shared" si="38"/>
        <v>172EPS037</v>
      </c>
      <c r="BI54" s="802" t="s">
        <v>683</v>
      </c>
      <c r="BJ54" s="802">
        <v>172</v>
      </c>
      <c r="BK54" s="802" t="s">
        <v>579</v>
      </c>
      <c r="BL54" s="803">
        <v>70</v>
      </c>
      <c r="BM54" s="283"/>
    </row>
    <row r="55" spans="2:65" ht="15" customHeight="1">
      <c r="B55" s="31" t="str">
        <f t="shared" si="93"/>
        <v>411EPS010</v>
      </c>
      <c r="C55" s="31" t="str">
        <f t="shared" si="94"/>
        <v>411EPS037</v>
      </c>
      <c r="D55" s="31" t="str">
        <f t="shared" si="95"/>
        <v>411EPS016</v>
      </c>
      <c r="E55" s="31" t="str">
        <f t="shared" si="96"/>
        <v>411EPS002</v>
      </c>
      <c r="F55" s="31" t="str">
        <f t="shared" si="97"/>
        <v>411EPS044</v>
      </c>
      <c r="G55" s="31" t="str">
        <f t="shared" si="98"/>
        <v>411EPS005</v>
      </c>
      <c r="H55" s="31" t="str">
        <f t="shared" si="99"/>
        <v>411EPS040</v>
      </c>
      <c r="I55" s="31" t="e">
        <f>CONCATENATE(AA56,#REF!)</f>
        <v>#REF!</v>
      </c>
      <c r="J55" s="31" t="str">
        <f t="shared" si="100"/>
        <v>411ESSC24</v>
      </c>
      <c r="K55" s="31" t="str">
        <f t="shared" si="101"/>
        <v>411EAS016</v>
      </c>
      <c r="L55" s="31" t="str">
        <f t="shared" si="102"/>
        <v>411EPS042</v>
      </c>
      <c r="M55" s="31" t="str">
        <f t="shared" si="103"/>
        <v>411EAS027</v>
      </c>
      <c r="N55" s="31" t="str">
        <f t="shared" si="104"/>
        <v>411ESSC91</v>
      </c>
      <c r="O55" s="31" t="str">
        <f t="shared" si="105"/>
        <v>411EPS008</v>
      </c>
      <c r="P55" s="31" t="str">
        <f t="shared" si="106"/>
        <v>411EPSIC3</v>
      </c>
      <c r="Q55" s="31" t="str">
        <f t="shared" si="107"/>
        <v>411EPS018</v>
      </c>
      <c r="R55" s="31" t="str">
        <f t="shared" si="108"/>
        <v>411CCFC55</v>
      </c>
      <c r="S55" s="31" t="str">
        <f t="shared" si="109"/>
        <v>411EPS017</v>
      </c>
      <c r="T55" s="31" t="str">
        <f t="shared" si="110"/>
        <v>411EPS041</v>
      </c>
      <c r="U55" s="31" t="e">
        <f>CONCATENATE(AA56,#REF!)</f>
        <v>#REF!</v>
      </c>
      <c r="V55" s="31" t="str">
        <f t="shared" si="111"/>
        <v>411ESSC33</v>
      </c>
      <c r="W55" s="31" t="str">
        <f t="shared" si="112"/>
        <v>411EPS048</v>
      </c>
      <c r="X55" s="31" t="str">
        <f t="shared" si="113"/>
        <v>411EPS001</v>
      </c>
      <c r="Y55" s="493" t="s">
        <v>377</v>
      </c>
      <c r="Z55" s="491" t="s">
        <v>519</v>
      </c>
      <c r="AA55" s="552">
        <v>347</v>
      </c>
      <c r="AB55" s="685">
        <f t="shared" si="115"/>
        <v>3</v>
      </c>
      <c r="AC55" s="686">
        <f t="shared" si="116"/>
        <v>548</v>
      </c>
      <c r="AD55" s="686">
        <f t="shared" si="117"/>
        <v>0</v>
      </c>
      <c r="AE55" s="686">
        <f t="shared" si="118"/>
        <v>0</v>
      </c>
      <c r="AF55" s="686">
        <f t="shared" si="119"/>
        <v>1</v>
      </c>
      <c r="AG55" s="686">
        <f t="shared" si="120"/>
        <v>1</v>
      </c>
      <c r="AH55" s="686">
        <f t="shared" si="121"/>
        <v>169</v>
      </c>
      <c r="AI55" s="686">
        <f t="shared" si="122"/>
        <v>0</v>
      </c>
      <c r="AJ55" s="686">
        <f t="shared" si="123"/>
        <v>0</v>
      </c>
      <c r="AK55" s="424">
        <f t="shared" si="124"/>
        <v>0</v>
      </c>
      <c r="AL55" s="686">
        <f t="shared" si="125"/>
        <v>0</v>
      </c>
      <c r="AM55" s="686">
        <f t="shared" si="126"/>
        <v>0</v>
      </c>
      <c r="AN55" s="686">
        <f t="shared" si="127"/>
        <v>0</v>
      </c>
      <c r="AO55" s="686">
        <f t="shared" si="128"/>
        <v>0</v>
      </c>
      <c r="AP55" s="686">
        <f t="shared" si="129"/>
        <v>0</v>
      </c>
      <c r="AQ55" s="686">
        <f t="shared" si="130"/>
        <v>0</v>
      </c>
      <c r="AR55" s="686">
        <f t="shared" si="131"/>
        <v>0</v>
      </c>
      <c r="AS55" s="424">
        <f t="shared" si="132"/>
        <v>0</v>
      </c>
      <c r="AT55" s="686">
        <f t="shared" si="133"/>
        <v>0</v>
      </c>
      <c r="AU55" s="686">
        <f t="shared" si="134"/>
        <v>0</v>
      </c>
      <c r="AV55" s="686">
        <f t="shared" si="135"/>
        <v>0</v>
      </c>
      <c r="AW55" s="699">
        <f t="shared" si="136"/>
        <v>722</v>
      </c>
      <c r="AX55" s="75" t="str">
        <f t="shared" si="36"/>
        <v>250EPS037</v>
      </c>
      <c r="AY55" s="802" t="s">
        <v>681</v>
      </c>
      <c r="AZ55" s="802">
        <v>250</v>
      </c>
      <c r="BA55" s="802" t="s">
        <v>579</v>
      </c>
      <c r="BB55" s="803">
        <v>5319</v>
      </c>
      <c r="BC55" s="858" t="str">
        <f t="shared" si="37"/>
        <v>45EPS010</v>
      </c>
      <c r="BD55" s="802" t="s">
        <v>683</v>
      </c>
      <c r="BE55" s="802">
        <v>45</v>
      </c>
      <c r="BF55" s="802" t="s">
        <v>578</v>
      </c>
      <c r="BG55" s="803">
        <v>1988</v>
      </c>
      <c r="BH55" s="858" t="str">
        <f t="shared" si="38"/>
        <v>172EPS040</v>
      </c>
      <c r="BI55" s="802" t="s">
        <v>683</v>
      </c>
      <c r="BJ55" s="802">
        <v>172</v>
      </c>
      <c r="BK55" s="802" t="s">
        <v>583</v>
      </c>
      <c r="BL55" s="803">
        <v>11</v>
      </c>
      <c r="BM55" s="283"/>
    </row>
    <row r="56" spans="2:65" ht="15" customHeight="1">
      <c r="B56" s="31" t="str">
        <f t="shared" si="93"/>
        <v>501EPS010</v>
      </c>
      <c r="C56" s="31" t="str">
        <f t="shared" si="94"/>
        <v>501EPS037</v>
      </c>
      <c r="D56" s="31" t="str">
        <f t="shared" si="95"/>
        <v>501EPS016</v>
      </c>
      <c r="E56" s="31" t="str">
        <f t="shared" si="96"/>
        <v>501EPS002</v>
      </c>
      <c r="F56" s="31" t="str">
        <f t="shared" si="97"/>
        <v>501EPS044</v>
      </c>
      <c r="G56" s="31" t="str">
        <f t="shared" si="98"/>
        <v>501EPS005</v>
      </c>
      <c r="H56" s="31" t="str">
        <f t="shared" si="99"/>
        <v>501EPS040</v>
      </c>
      <c r="I56" s="31" t="e">
        <f>CONCATENATE(AA57,#REF!)</f>
        <v>#REF!</v>
      </c>
      <c r="J56" s="31" t="str">
        <f t="shared" si="100"/>
        <v>501ESSC24</v>
      </c>
      <c r="K56" s="31" t="str">
        <f t="shared" si="101"/>
        <v>501EAS016</v>
      </c>
      <c r="L56" s="31" t="str">
        <f t="shared" si="102"/>
        <v>501EPS042</v>
      </c>
      <c r="M56" s="31" t="str">
        <f t="shared" si="103"/>
        <v>501EAS027</v>
      </c>
      <c r="N56" s="31" t="str">
        <f t="shared" si="104"/>
        <v>501ESSC91</v>
      </c>
      <c r="O56" s="31" t="str">
        <f t="shared" si="105"/>
        <v>501EPS008</v>
      </c>
      <c r="P56" s="31" t="str">
        <f t="shared" si="106"/>
        <v>501EPSIC3</v>
      </c>
      <c r="Q56" s="31" t="str">
        <f t="shared" si="107"/>
        <v>501EPS018</v>
      </c>
      <c r="R56" s="31" t="str">
        <f t="shared" si="108"/>
        <v>501CCFC55</v>
      </c>
      <c r="S56" s="31" t="str">
        <f t="shared" si="109"/>
        <v>501EPS017</v>
      </c>
      <c r="T56" s="31" t="str">
        <f t="shared" si="110"/>
        <v>501EPS041</v>
      </c>
      <c r="U56" s="31" t="e">
        <f>CONCATENATE(AA57,#REF!)</f>
        <v>#REF!</v>
      </c>
      <c r="V56" s="31" t="str">
        <f t="shared" si="111"/>
        <v>501ESSC33</v>
      </c>
      <c r="W56" s="31" t="str">
        <f t="shared" si="112"/>
        <v>501EPS048</v>
      </c>
      <c r="X56" s="31" t="str">
        <f t="shared" si="113"/>
        <v>501EPS001</v>
      </c>
      <c r="Y56" s="493" t="s">
        <v>378</v>
      </c>
      <c r="Z56" s="491" t="s">
        <v>519</v>
      </c>
      <c r="AA56" s="552">
        <v>411</v>
      </c>
      <c r="AB56" s="685">
        <f t="shared" si="115"/>
        <v>6</v>
      </c>
      <c r="AC56" s="686">
        <f t="shared" si="116"/>
        <v>872</v>
      </c>
      <c r="AD56" s="686">
        <f t="shared" si="117"/>
        <v>0</v>
      </c>
      <c r="AE56" s="686">
        <f t="shared" si="118"/>
        <v>0</v>
      </c>
      <c r="AF56" s="686">
        <f t="shared" si="119"/>
        <v>0</v>
      </c>
      <c r="AG56" s="686">
        <f t="shared" si="120"/>
        <v>0</v>
      </c>
      <c r="AH56" s="686">
        <f t="shared" si="121"/>
        <v>268</v>
      </c>
      <c r="AI56" s="686">
        <f t="shared" si="122"/>
        <v>0</v>
      </c>
      <c r="AJ56" s="686">
        <f t="shared" si="123"/>
        <v>1</v>
      </c>
      <c r="AK56" s="424">
        <f t="shared" si="124"/>
        <v>0</v>
      </c>
      <c r="AL56" s="686">
        <f t="shared" si="125"/>
        <v>0</v>
      </c>
      <c r="AM56" s="686">
        <f t="shared" si="126"/>
        <v>0</v>
      </c>
      <c r="AN56" s="686">
        <f t="shared" si="127"/>
        <v>0</v>
      </c>
      <c r="AO56" s="686">
        <f t="shared" si="128"/>
        <v>0</v>
      </c>
      <c r="AP56" s="686">
        <f t="shared" si="129"/>
        <v>0</v>
      </c>
      <c r="AQ56" s="686">
        <f t="shared" si="130"/>
        <v>0</v>
      </c>
      <c r="AR56" s="686">
        <f t="shared" si="131"/>
        <v>0</v>
      </c>
      <c r="AS56" s="424">
        <f t="shared" si="132"/>
        <v>0</v>
      </c>
      <c r="AT56" s="686">
        <f t="shared" si="133"/>
        <v>0</v>
      </c>
      <c r="AU56" s="686">
        <f t="shared" si="134"/>
        <v>0</v>
      </c>
      <c r="AV56" s="686">
        <f t="shared" si="135"/>
        <v>0</v>
      </c>
      <c r="AW56" s="699">
        <f t="shared" si="136"/>
        <v>1147</v>
      </c>
      <c r="AX56" s="75" t="str">
        <f t="shared" si="36"/>
        <v>250EPS040</v>
      </c>
      <c r="AY56" s="802" t="s">
        <v>681</v>
      </c>
      <c r="AZ56" s="802">
        <v>250</v>
      </c>
      <c r="BA56" s="802" t="s">
        <v>583</v>
      </c>
      <c r="BB56" s="803">
        <v>106</v>
      </c>
      <c r="BC56" s="858" t="str">
        <f t="shared" si="37"/>
        <v>45EPS016</v>
      </c>
      <c r="BD56" s="802" t="s">
        <v>683</v>
      </c>
      <c r="BE56" s="802">
        <v>45</v>
      </c>
      <c r="BF56" s="802" t="s">
        <v>581</v>
      </c>
      <c r="BG56" s="803">
        <v>605</v>
      </c>
      <c r="BH56" s="858" t="str">
        <f t="shared" si="38"/>
        <v>480EPS037</v>
      </c>
      <c r="BI56" s="802" t="s">
        <v>683</v>
      </c>
      <c r="BJ56" s="802">
        <v>480</v>
      </c>
      <c r="BK56" s="802" t="s">
        <v>579</v>
      </c>
      <c r="BL56" s="803">
        <v>14</v>
      </c>
      <c r="BM56" s="283"/>
    </row>
    <row r="57" spans="2:65" ht="15" customHeight="1">
      <c r="B57" s="31" t="str">
        <f t="shared" si="93"/>
        <v>543EPS010</v>
      </c>
      <c r="C57" s="31" t="str">
        <f t="shared" si="94"/>
        <v>543EPS037</v>
      </c>
      <c r="D57" s="31" t="str">
        <f t="shared" si="95"/>
        <v>543EPS016</v>
      </c>
      <c r="E57" s="31" t="str">
        <f t="shared" si="96"/>
        <v>543EPS002</v>
      </c>
      <c r="F57" s="31" t="str">
        <f t="shared" si="97"/>
        <v>543EPS044</v>
      </c>
      <c r="G57" s="31" t="str">
        <f t="shared" si="98"/>
        <v>543EPS005</v>
      </c>
      <c r="H57" s="31" t="str">
        <f t="shared" si="99"/>
        <v>543EPS040</v>
      </c>
      <c r="I57" s="31" t="e">
        <f>CONCATENATE(AA58,#REF!)</f>
        <v>#REF!</v>
      </c>
      <c r="J57" s="31" t="str">
        <f t="shared" si="100"/>
        <v>543ESSC24</v>
      </c>
      <c r="K57" s="31" t="str">
        <f t="shared" si="101"/>
        <v>543EAS016</v>
      </c>
      <c r="L57" s="31" t="str">
        <f t="shared" si="102"/>
        <v>543EPS042</v>
      </c>
      <c r="M57" s="31" t="str">
        <f t="shared" si="103"/>
        <v>543EAS027</v>
      </c>
      <c r="N57" s="31" t="str">
        <f t="shared" si="104"/>
        <v>543ESSC91</v>
      </c>
      <c r="O57" s="31" t="str">
        <f t="shared" si="105"/>
        <v>543EPS008</v>
      </c>
      <c r="P57" s="31" t="str">
        <f t="shared" si="106"/>
        <v>543EPSIC3</v>
      </c>
      <c r="Q57" s="31" t="str">
        <f t="shared" si="107"/>
        <v>543EPS018</v>
      </c>
      <c r="R57" s="31" t="str">
        <f t="shared" si="108"/>
        <v>543CCFC55</v>
      </c>
      <c r="S57" s="31" t="str">
        <f t="shared" si="109"/>
        <v>543EPS017</v>
      </c>
      <c r="T57" s="31" t="str">
        <f t="shared" si="110"/>
        <v>543EPS041</v>
      </c>
      <c r="U57" s="31" t="e">
        <f>CONCATENATE(AA58,#REF!)</f>
        <v>#REF!</v>
      </c>
      <c r="V57" s="31" t="str">
        <f t="shared" si="111"/>
        <v>543ESSC33</v>
      </c>
      <c r="W57" s="31" t="str">
        <f t="shared" si="112"/>
        <v>543EPS048</v>
      </c>
      <c r="X57" s="31" t="str">
        <f t="shared" si="113"/>
        <v>543EPS001</v>
      </c>
      <c r="Y57" s="493" t="s">
        <v>380</v>
      </c>
      <c r="Z57" s="491" t="s">
        <v>519</v>
      </c>
      <c r="AA57" s="552">
        <v>501</v>
      </c>
      <c r="AB57" s="685">
        <f t="shared" si="115"/>
        <v>1</v>
      </c>
      <c r="AC57" s="686">
        <f t="shared" si="116"/>
        <v>174</v>
      </c>
      <c r="AD57" s="686">
        <f t="shared" si="117"/>
        <v>0</v>
      </c>
      <c r="AE57" s="686">
        <f t="shared" si="118"/>
        <v>0</v>
      </c>
      <c r="AF57" s="686">
        <f t="shared" si="119"/>
        <v>0</v>
      </c>
      <c r="AG57" s="686">
        <f t="shared" si="120"/>
        <v>0</v>
      </c>
      <c r="AH57" s="686">
        <f t="shared" si="121"/>
        <v>66</v>
      </c>
      <c r="AI57" s="686">
        <f t="shared" si="122"/>
        <v>0</v>
      </c>
      <c r="AJ57" s="686">
        <f t="shared" si="123"/>
        <v>0</v>
      </c>
      <c r="AK57" s="424">
        <f t="shared" si="124"/>
        <v>0</v>
      </c>
      <c r="AL57" s="686">
        <f t="shared" si="125"/>
        <v>0</v>
      </c>
      <c r="AM57" s="686">
        <f t="shared" si="126"/>
        <v>0</v>
      </c>
      <c r="AN57" s="686">
        <f t="shared" si="127"/>
        <v>0</v>
      </c>
      <c r="AO57" s="686">
        <f t="shared" si="128"/>
        <v>0</v>
      </c>
      <c r="AP57" s="686">
        <f t="shared" si="129"/>
        <v>0</v>
      </c>
      <c r="AQ57" s="686">
        <f t="shared" si="130"/>
        <v>0</v>
      </c>
      <c r="AR57" s="686">
        <f t="shared" si="131"/>
        <v>0</v>
      </c>
      <c r="AS57" s="424">
        <f t="shared" si="132"/>
        <v>0</v>
      </c>
      <c r="AT57" s="686">
        <f t="shared" si="133"/>
        <v>0</v>
      </c>
      <c r="AU57" s="686">
        <f t="shared" si="134"/>
        <v>0</v>
      </c>
      <c r="AV57" s="686">
        <f t="shared" si="135"/>
        <v>0</v>
      </c>
      <c r="AW57" s="699">
        <f t="shared" si="136"/>
        <v>241</v>
      </c>
      <c r="AX57" s="75" t="str">
        <f t="shared" si="36"/>
        <v>250EPS041</v>
      </c>
      <c r="AY57" s="802" t="s">
        <v>681</v>
      </c>
      <c r="AZ57" s="802">
        <v>250</v>
      </c>
      <c r="BA57" s="802" t="s">
        <v>621</v>
      </c>
      <c r="BB57" s="803">
        <v>1</v>
      </c>
      <c r="BC57" s="858" t="str">
        <f t="shared" si="37"/>
        <v>45EPS037</v>
      </c>
      <c r="BD57" s="802" t="s">
        <v>683</v>
      </c>
      <c r="BE57" s="802">
        <v>45</v>
      </c>
      <c r="BF57" s="802" t="s">
        <v>579</v>
      </c>
      <c r="BG57" s="803">
        <v>1578</v>
      </c>
      <c r="BH57" s="858" t="str">
        <f t="shared" si="38"/>
        <v>480EPS040</v>
      </c>
      <c r="BI57" s="802" t="s">
        <v>683</v>
      </c>
      <c r="BJ57" s="802">
        <v>480</v>
      </c>
      <c r="BK57" s="802" t="s">
        <v>583</v>
      </c>
      <c r="BL57" s="803">
        <v>4</v>
      </c>
      <c r="BM57" s="283"/>
    </row>
    <row r="58" spans="2:65" ht="15" customHeight="1">
      <c r="B58" s="31" t="str">
        <f t="shared" si="93"/>
        <v>628EPS010</v>
      </c>
      <c r="C58" s="31" t="str">
        <f t="shared" si="94"/>
        <v>628EPS037</v>
      </c>
      <c r="D58" s="31" t="str">
        <f t="shared" si="95"/>
        <v>628EPS016</v>
      </c>
      <c r="E58" s="31" t="str">
        <f t="shared" si="96"/>
        <v>628EPS002</v>
      </c>
      <c r="F58" s="31" t="str">
        <f t="shared" si="97"/>
        <v>628EPS044</v>
      </c>
      <c r="G58" s="31" t="str">
        <f t="shared" si="98"/>
        <v>628EPS005</v>
      </c>
      <c r="H58" s="31" t="str">
        <f t="shared" si="99"/>
        <v>628EPS040</v>
      </c>
      <c r="I58" s="31" t="e">
        <f>CONCATENATE(AA59,#REF!)</f>
        <v>#REF!</v>
      </c>
      <c r="J58" s="31" t="str">
        <f t="shared" si="100"/>
        <v>628ESSC24</v>
      </c>
      <c r="K58" s="31" t="str">
        <f t="shared" si="101"/>
        <v>628EAS016</v>
      </c>
      <c r="L58" s="31" t="str">
        <f t="shared" si="102"/>
        <v>628EPS042</v>
      </c>
      <c r="M58" s="31" t="str">
        <f t="shared" si="103"/>
        <v>628EAS027</v>
      </c>
      <c r="N58" s="31" t="str">
        <f t="shared" si="104"/>
        <v>628ESSC91</v>
      </c>
      <c r="O58" s="31" t="str">
        <f t="shared" si="105"/>
        <v>628EPS008</v>
      </c>
      <c r="P58" s="31" t="str">
        <f t="shared" si="106"/>
        <v>628EPSIC3</v>
      </c>
      <c r="Q58" s="31" t="str">
        <f t="shared" si="107"/>
        <v>628EPS018</v>
      </c>
      <c r="R58" s="31" t="str">
        <f t="shared" si="108"/>
        <v>628CCFC55</v>
      </c>
      <c r="S58" s="31" t="str">
        <f t="shared" si="109"/>
        <v>628EPS017</v>
      </c>
      <c r="T58" s="31" t="str">
        <f t="shared" si="110"/>
        <v>628EPS041</v>
      </c>
      <c r="U58" s="31" t="e">
        <f>CONCATENATE(AA59,#REF!)</f>
        <v>#REF!</v>
      </c>
      <c r="V58" s="31" t="str">
        <f t="shared" si="111"/>
        <v>628ESSC33</v>
      </c>
      <c r="W58" s="31" t="str">
        <f t="shared" si="112"/>
        <v>628EPS048</v>
      </c>
      <c r="X58" s="31" t="str">
        <f t="shared" si="113"/>
        <v>628EPS001</v>
      </c>
      <c r="Y58" s="493" t="s">
        <v>382</v>
      </c>
      <c r="Z58" s="491" t="s">
        <v>519</v>
      </c>
      <c r="AA58" s="552">
        <v>543</v>
      </c>
      <c r="AB58" s="685">
        <f t="shared" si="115"/>
        <v>2</v>
      </c>
      <c r="AC58" s="686">
        <f t="shared" si="116"/>
        <v>159</v>
      </c>
      <c r="AD58" s="686">
        <f t="shared" si="117"/>
        <v>0</v>
      </c>
      <c r="AE58" s="686">
        <f t="shared" si="118"/>
        <v>0</v>
      </c>
      <c r="AF58" s="686">
        <f t="shared" si="119"/>
        <v>0</v>
      </c>
      <c r="AG58" s="686">
        <f t="shared" si="120"/>
        <v>0</v>
      </c>
      <c r="AH58" s="686">
        <f t="shared" si="121"/>
        <v>73</v>
      </c>
      <c r="AI58" s="686">
        <f t="shared" si="122"/>
        <v>382</v>
      </c>
      <c r="AJ58" s="686">
        <f t="shared" si="123"/>
        <v>0</v>
      </c>
      <c r="AK58" s="424">
        <f t="shared" si="124"/>
        <v>2</v>
      </c>
      <c r="AL58" s="686">
        <f t="shared" si="125"/>
        <v>0</v>
      </c>
      <c r="AM58" s="686">
        <f t="shared" si="126"/>
        <v>0</v>
      </c>
      <c r="AN58" s="686">
        <f t="shared" si="127"/>
        <v>0</v>
      </c>
      <c r="AO58" s="686">
        <f t="shared" si="128"/>
        <v>0</v>
      </c>
      <c r="AP58" s="686">
        <f t="shared" si="129"/>
        <v>0</v>
      </c>
      <c r="AQ58" s="686">
        <f t="shared" si="130"/>
        <v>0</v>
      </c>
      <c r="AR58" s="686">
        <f t="shared" si="131"/>
        <v>0</v>
      </c>
      <c r="AS58" s="424">
        <f t="shared" si="132"/>
        <v>0</v>
      </c>
      <c r="AT58" s="686">
        <f t="shared" si="133"/>
        <v>0</v>
      </c>
      <c r="AU58" s="686">
        <f t="shared" si="134"/>
        <v>0</v>
      </c>
      <c r="AV58" s="686">
        <f t="shared" si="135"/>
        <v>0</v>
      </c>
      <c r="AW58" s="699">
        <f t="shared" si="136"/>
        <v>616</v>
      </c>
      <c r="AX58" s="75" t="str">
        <f t="shared" si="36"/>
        <v>250EPS042</v>
      </c>
      <c r="AY58" s="802" t="s">
        <v>681</v>
      </c>
      <c r="AZ58" s="802">
        <v>250</v>
      </c>
      <c r="BA58" s="802" t="s">
        <v>584</v>
      </c>
      <c r="BB58" s="803">
        <v>11</v>
      </c>
      <c r="BC58" s="858" t="str">
        <f t="shared" si="37"/>
        <v>45EPS040</v>
      </c>
      <c r="BD58" s="802" t="s">
        <v>683</v>
      </c>
      <c r="BE58" s="802">
        <v>45</v>
      </c>
      <c r="BF58" s="802" t="s">
        <v>583</v>
      </c>
      <c r="BG58" s="803">
        <v>80</v>
      </c>
      <c r="BH58" s="858" t="str">
        <f t="shared" si="38"/>
        <v>480ESSC24</v>
      </c>
      <c r="BI58" s="802" t="s">
        <v>683</v>
      </c>
      <c r="BJ58" s="802">
        <v>480</v>
      </c>
      <c r="BK58" s="802" t="s">
        <v>622</v>
      </c>
      <c r="BL58" s="803">
        <v>1</v>
      </c>
      <c r="BM58" s="283"/>
    </row>
    <row r="59" spans="2:65" ht="15" customHeight="1">
      <c r="B59" s="31" t="str">
        <f t="shared" si="93"/>
        <v>656EPS010</v>
      </c>
      <c r="C59" s="31" t="str">
        <f t="shared" si="94"/>
        <v>656EPS037</v>
      </c>
      <c r="D59" s="31" t="str">
        <f t="shared" si="95"/>
        <v>656EPS016</v>
      </c>
      <c r="E59" s="31" t="str">
        <f t="shared" si="96"/>
        <v>656EPS002</v>
      </c>
      <c r="F59" s="31" t="str">
        <f t="shared" si="97"/>
        <v>656EPS044</v>
      </c>
      <c r="G59" s="31" t="str">
        <f t="shared" si="98"/>
        <v>656EPS005</v>
      </c>
      <c r="H59" s="31" t="str">
        <f t="shared" si="99"/>
        <v>656EPS040</v>
      </c>
      <c r="I59" s="31" t="e">
        <f>CONCATENATE(AA60,#REF!)</f>
        <v>#REF!</v>
      </c>
      <c r="J59" s="31" t="str">
        <f t="shared" si="100"/>
        <v>656ESSC24</v>
      </c>
      <c r="K59" s="31" t="str">
        <f t="shared" si="101"/>
        <v>656EAS016</v>
      </c>
      <c r="L59" s="31" t="str">
        <f t="shared" si="102"/>
        <v>656EPS042</v>
      </c>
      <c r="M59" s="31" t="str">
        <f t="shared" si="103"/>
        <v>656EAS027</v>
      </c>
      <c r="N59" s="31" t="str">
        <f t="shared" si="104"/>
        <v>656ESSC91</v>
      </c>
      <c r="O59" s="31" t="str">
        <f t="shared" si="105"/>
        <v>656EPS008</v>
      </c>
      <c r="P59" s="31" t="str">
        <f t="shared" si="106"/>
        <v>656EPSIC3</v>
      </c>
      <c r="Q59" s="31" t="str">
        <f t="shared" si="107"/>
        <v>656EPS018</v>
      </c>
      <c r="R59" s="31" t="str">
        <f t="shared" si="108"/>
        <v>656CCFC55</v>
      </c>
      <c r="S59" s="31" t="str">
        <f t="shared" si="109"/>
        <v>656EPS017</v>
      </c>
      <c r="T59" s="31" t="str">
        <f t="shared" si="110"/>
        <v>656EPS041</v>
      </c>
      <c r="U59" s="31" t="e">
        <f>CONCATENATE(AA60,#REF!)</f>
        <v>#REF!</v>
      </c>
      <c r="V59" s="31" t="str">
        <f t="shared" si="111"/>
        <v>656ESSC33</v>
      </c>
      <c r="W59" s="31" t="str">
        <f t="shared" si="112"/>
        <v>656EPS048</v>
      </c>
      <c r="X59" s="31" t="str">
        <f t="shared" si="113"/>
        <v>656EPS001</v>
      </c>
      <c r="Y59" s="493" t="s">
        <v>384</v>
      </c>
      <c r="Z59" s="491" t="s">
        <v>519</v>
      </c>
      <c r="AA59" s="552">
        <v>628</v>
      </c>
      <c r="AB59" s="685">
        <f t="shared" si="115"/>
        <v>3</v>
      </c>
      <c r="AC59" s="686">
        <f t="shared" si="116"/>
        <v>489</v>
      </c>
      <c r="AD59" s="686">
        <f t="shared" si="117"/>
        <v>0</v>
      </c>
      <c r="AE59" s="686">
        <f t="shared" si="118"/>
        <v>0</v>
      </c>
      <c r="AF59" s="686">
        <f t="shared" si="119"/>
        <v>0</v>
      </c>
      <c r="AG59" s="686">
        <f t="shared" si="120"/>
        <v>0</v>
      </c>
      <c r="AH59" s="686">
        <f t="shared" si="121"/>
        <v>198</v>
      </c>
      <c r="AI59" s="686">
        <f t="shared" si="122"/>
        <v>0</v>
      </c>
      <c r="AJ59" s="686">
        <f t="shared" si="123"/>
        <v>0</v>
      </c>
      <c r="AK59" s="424">
        <f t="shared" si="124"/>
        <v>0</v>
      </c>
      <c r="AL59" s="686">
        <f t="shared" si="125"/>
        <v>0</v>
      </c>
      <c r="AM59" s="686">
        <f t="shared" si="126"/>
        <v>22</v>
      </c>
      <c r="AN59" s="686">
        <f t="shared" si="127"/>
        <v>0</v>
      </c>
      <c r="AO59" s="686">
        <f t="shared" si="128"/>
        <v>0</v>
      </c>
      <c r="AP59" s="686">
        <f t="shared" si="129"/>
        <v>0</v>
      </c>
      <c r="AQ59" s="686">
        <f t="shared" si="130"/>
        <v>0</v>
      </c>
      <c r="AR59" s="686">
        <f t="shared" si="131"/>
        <v>0</v>
      </c>
      <c r="AS59" s="424">
        <f t="shared" si="132"/>
        <v>0</v>
      </c>
      <c r="AT59" s="686">
        <f t="shared" si="133"/>
        <v>0</v>
      </c>
      <c r="AU59" s="686">
        <f t="shared" si="134"/>
        <v>0</v>
      </c>
      <c r="AV59" s="686">
        <f t="shared" si="135"/>
        <v>0</v>
      </c>
      <c r="AW59" s="699">
        <f t="shared" si="136"/>
        <v>712</v>
      </c>
      <c r="AX59" s="75" t="str">
        <f t="shared" si="36"/>
        <v>250EPSIC3</v>
      </c>
      <c r="AY59" s="802" t="s">
        <v>681</v>
      </c>
      <c r="AZ59" s="802">
        <v>250</v>
      </c>
      <c r="BA59" s="802" t="s">
        <v>596</v>
      </c>
      <c r="BB59" s="803">
        <v>25</v>
      </c>
      <c r="BC59" s="858" t="str">
        <f t="shared" si="37"/>
        <v>45EPS041</v>
      </c>
      <c r="BD59" s="802" t="s">
        <v>683</v>
      </c>
      <c r="BE59" s="802">
        <v>45</v>
      </c>
      <c r="BF59" s="802" t="s">
        <v>621</v>
      </c>
      <c r="BG59" s="803">
        <v>1</v>
      </c>
      <c r="BH59" s="858" t="str">
        <f t="shared" si="38"/>
        <v>490EPS037</v>
      </c>
      <c r="BI59" s="802" t="s">
        <v>683</v>
      </c>
      <c r="BJ59" s="802">
        <v>490</v>
      </c>
      <c r="BK59" s="802" t="s">
        <v>579</v>
      </c>
      <c r="BL59" s="803">
        <v>30</v>
      </c>
      <c r="BM59" s="283"/>
    </row>
    <row r="60" spans="2:65" ht="15" customHeight="1">
      <c r="B60" s="31" t="str">
        <f t="shared" si="93"/>
        <v>761EPS010</v>
      </c>
      <c r="C60" s="31" t="str">
        <f t="shared" si="94"/>
        <v>761EPS037</v>
      </c>
      <c r="D60" s="31" t="str">
        <f t="shared" si="95"/>
        <v>761EPS016</v>
      </c>
      <c r="E60" s="31" t="str">
        <f t="shared" si="96"/>
        <v>761EPS002</v>
      </c>
      <c r="F60" s="31" t="str">
        <f t="shared" si="97"/>
        <v>761EPS044</v>
      </c>
      <c r="G60" s="31" t="str">
        <f t="shared" si="98"/>
        <v>761EPS005</v>
      </c>
      <c r="H60" s="31" t="str">
        <f t="shared" si="99"/>
        <v>761EPS040</v>
      </c>
      <c r="I60" s="31" t="e">
        <f>CONCATENATE(AA61,#REF!)</f>
        <v>#REF!</v>
      </c>
      <c r="J60" s="31" t="str">
        <f t="shared" si="100"/>
        <v>761ESSC24</v>
      </c>
      <c r="K60" s="31" t="str">
        <f t="shared" si="101"/>
        <v>761EAS016</v>
      </c>
      <c r="L60" s="31" t="str">
        <f t="shared" si="102"/>
        <v>761EPS042</v>
      </c>
      <c r="M60" s="31" t="str">
        <f t="shared" si="103"/>
        <v>761EAS027</v>
      </c>
      <c r="N60" s="31" t="str">
        <f t="shared" si="104"/>
        <v>761ESSC91</v>
      </c>
      <c r="O60" s="31" t="str">
        <f t="shared" si="105"/>
        <v>761EPS008</v>
      </c>
      <c r="P60" s="31" t="str">
        <f t="shared" si="106"/>
        <v>761EPSIC3</v>
      </c>
      <c r="Q60" s="31" t="str">
        <f t="shared" si="107"/>
        <v>761EPS018</v>
      </c>
      <c r="R60" s="31" t="str">
        <f t="shared" si="108"/>
        <v>761CCFC55</v>
      </c>
      <c r="S60" s="31" t="str">
        <f t="shared" si="109"/>
        <v>761EPS017</v>
      </c>
      <c r="T60" s="31" t="str">
        <f t="shared" si="110"/>
        <v>761EPS041</v>
      </c>
      <c r="U60" s="31" t="e">
        <f>CONCATENATE(AA61,#REF!)</f>
        <v>#REF!</v>
      </c>
      <c r="V60" s="31" t="str">
        <f t="shared" si="111"/>
        <v>761ESSC33</v>
      </c>
      <c r="W60" s="31" t="str">
        <f t="shared" si="112"/>
        <v>761EPS048</v>
      </c>
      <c r="X60" s="31" t="str">
        <f t="shared" si="113"/>
        <v>761EPS001</v>
      </c>
      <c r="Y60" s="493" t="s">
        <v>386</v>
      </c>
      <c r="Z60" s="491" t="s">
        <v>519</v>
      </c>
      <c r="AA60" s="552">
        <v>656</v>
      </c>
      <c r="AB60" s="685">
        <f t="shared" si="115"/>
        <v>11</v>
      </c>
      <c r="AC60" s="686">
        <f t="shared" si="116"/>
        <v>4257</v>
      </c>
      <c r="AD60" s="686">
        <f t="shared" si="117"/>
        <v>0</v>
      </c>
      <c r="AE60" s="686">
        <f t="shared" si="118"/>
        <v>0</v>
      </c>
      <c r="AF60" s="686">
        <f t="shared" si="119"/>
        <v>0</v>
      </c>
      <c r="AG60" s="686">
        <f t="shared" si="120"/>
        <v>3</v>
      </c>
      <c r="AH60" s="686">
        <f t="shared" si="121"/>
        <v>488</v>
      </c>
      <c r="AI60" s="686">
        <f t="shared" si="122"/>
        <v>0</v>
      </c>
      <c r="AJ60" s="686">
        <f t="shared" si="123"/>
        <v>2</v>
      </c>
      <c r="AK60" s="424">
        <f t="shared" si="124"/>
        <v>0</v>
      </c>
      <c r="AL60" s="686">
        <f t="shared" si="125"/>
        <v>0</v>
      </c>
      <c r="AM60" s="686">
        <f t="shared" si="126"/>
        <v>95</v>
      </c>
      <c r="AN60" s="686">
        <f t="shared" si="127"/>
        <v>0</v>
      </c>
      <c r="AO60" s="686">
        <f t="shared" si="128"/>
        <v>0</v>
      </c>
      <c r="AP60" s="686">
        <f t="shared" si="129"/>
        <v>0</v>
      </c>
      <c r="AQ60" s="686">
        <f t="shared" si="130"/>
        <v>0</v>
      </c>
      <c r="AR60" s="686">
        <f t="shared" si="131"/>
        <v>0</v>
      </c>
      <c r="AS60" s="424">
        <f t="shared" si="132"/>
        <v>0</v>
      </c>
      <c r="AT60" s="686">
        <f t="shared" si="133"/>
        <v>0</v>
      </c>
      <c r="AU60" s="686">
        <f t="shared" si="134"/>
        <v>0</v>
      </c>
      <c r="AV60" s="686">
        <f t="shared" si="135"/>
        <v>0</v>
      </c>
      <c r="AW60" s="699">
        <f t="shared" si="136"/>
        <v>4856</v>
      </c>
      <c r="AX60" s="75" t="str">
        <f t="shared" si="36"/>
        <v>250ESSC24</v>
      </c>
      <c r="AY60" s="802" t="s">
        <v>681</v>
      </c>
      <c r="AZ60" s="802">
        <v>250</v>
      </c>
      <c r="BA60" s="802" t="s">
        <v>622</v>
      </c>
      <c r="BB60" s="803">
        <v>3510</v>
      </c>
      <c r="BC60" s="858" t="str">
        <f t="shared" si="37"/>
        <v>45ESSC24</v>
      </c>
      <c r="BD60" s="802" t="s">
        <v>683</v>
      </c>
      <c r="BE60" s="802">
        <v>45</v>
      </c>
      <c r="BF60" s="802" t="s">
        <v>622</v>
      </c>
      <c r="BG60" s="803">
        <v>45</v>
      </c>
      <c r="BH60" s="858" t="str">
        <f t="shared" si="38"/>
        <v>490EPS040</v>
      </c>
      <c r="BI60" s="802" t="s">
        <v>683</v>
      </c>
      <c r="BJ60" s="802">
        <v>490</v>
      </c>
      <c r="BK60" s="802" t="s">
        <v>583</v>
      </c>
      <c r="BL60" s="803">
        <v>2</v>
      </c>
      <c r="BM60" s="283"/>
    </row>
    <row r="61" spans="2:65" ht="15" customHeight="1">
      <c r="B61" s="31" t="str">
        <f t="shared" si="93"/>
        <v>842EPS010</v>
      </c>
      <c r="C61" s="31" t="str">
        <f t="shared" si="94"/>
        <v>842EPS037</v>
      </c>
      <c r="D61" s="31" t="str">
        <f t="shared" si="95"/>
        <v>842EPS016</v>
      </c>
      <c r="E61" s="31" t="str">
        <f t="shared" si="96"/>
        <v>842EPS002</v>
      </c>
      <c r="F61" s="31" t="str">
        <f t="shared" si="97"/>
        <v>842EPS044</v>
      </c>
      <c r="G61" s="31" t="str">
        <f t="shared" si="98"/>
        <v>842EPS005</v>
      </c>
      <c r="H61" s="31" t="str">
        <f t="shared" si="99"/>
        <v>842EPS040</v>
      </c>
      <c r="I61" s="31" t="e">
        <f>CONCATENATE(AA62,#REF!)</f>
        <v>#REF!</v>
      </c>
      <c r="J61" s="31" t="str">
        <f t="shared" si="100"/>
        <v>842ESSC24</v>
      </c>
      <c r="K61" s="31" t="str">
        <f t="shared" si="101"/>
        <v>842EAS016</v>
      </c>
      <c r="L61" s="31" t="str">
        <f t="shared" si="102"/>
        <v>842EPS042</v>
      </c>
      <c r="M61" s="31" t="str">
        <f t="shared" si="103"/>
        <v>842EAS027</v>
      </c>
      <c r="N61" s="31" t="str">
        <f t="shared" si="104"/>
        <v>842ESSC91</v>
      </c>
      <c r="O61" s="31" t="str">
        <f t="shared" si="105"/>
        <v>842EPS008</v>
      </c>
      <c r="P61" s="31" t="str">
        <f t="shared" si="106"/>
        <v>842EPSIC3</v>
      </c>
      <c r="Q61" s="31" t="str">
        <f t="shared" si="107"/>
        <v>842EPS018</v>
      </c>
      <c r="R61" s="31" t="str">
        <f t="shared" si="108"/>
        <v>842CCFC55</v>
      </c>
      <c r="S61" s="31" t="str">
        <f t="shared" si="109"/>
        <v>842EPS017</v>
      </c>
      <c r="T61" s="31" t="str">
        <f t="shared" si="110"/>
        <v>842EPS041</v>
      </c>
      <c r="U61" s="31" t="e">
        <f>CONCATENATE(AA62,#REF!)</f>
        <v>#REF!</v>
      </c>
      <c r="V61" s="31" t="str">
        <f t="shared" si="111"/>
        <v>842ESSC33</v>
      </c>
      <c r="W61" s="31" t="str">
        <f t="shared" si="112"/>
        <v>842EPS048</v>
      </c>
      <c r="X61" s="31" t="str">
        <f t="shared" si="113"/>
        <v>842EPS001</v>
      </c>
      <c r="Y61" s="493" t="s">
        <v>388</v>
      </c>
      <c r="Z61" s="491" t="s">
        <v>519</v>
      </c>
      <c r="AA61" s="552">
        <v>761</v>
      </c>
      <c r="AB61" s="685">
        <f t="shared" si="115"/>
        <v>3</v>
      </c>
      <c r="AC61" s="686">
        <f t="shared" si="116"/>
        <v>2354</v>
      </c>
      <c r="AD61" s="686">
        <f t="shared" si="117"/>
        <v>0</v>
      </c>
      <c r="AE61" s="686">
        <f t="shared" si="118"/>
        <v>0</v>
      </c>
      <c r="AF61" s="686">
        <f t="shared" si="119"/>
        <v>0</v>
      </c>
      <c r="AG61" s="686">
        <f t="shared" si="120"/>
        <v>0</v>
      </c>
      <c r="AH61" s="686">
        <f t="shared" si="121"/>
        <v>523</v>
      </c>
      <c r="AI61" s="686">
        <f t="shared" si="122"/>
        <v>0</v>
      </c>
      <c r="AJ61" s="686">
        <f t="shared" si="123"/>
        <v>5</v>
      </c>
      <c r="AK61" s="424">
        <f t="shared" si="124"/>
        <v>0</v>
      </c>
      <c r="AL61" s="686">
        <f t="shared" si="125"/>
        <v>0</v>
      </c>
      <c r="AM61" s="686">
        <f t="shared" si="126"/>
        <v>0</v>
      </c>
      <c r="AN61" s="686">
        <f t="shared" si="127"/>
        <v>0</v>
      </c>
      <c r="AO61" s="686">
        <f t="shared" si="128"/>
        <v>0</v>
      </c>
      <c r="AP61" s="686">
        <f t="shared" si="129"/>
        <v>0</v>
      </c>
      <c r="AQ61" s="686">
        <f t="shared" si="130"/>
        <v>0</v>
      </c>
      <c r="AR61" s="686">
        <f t="shared" si="131"/>
        <v>0</v>
      </c>
      <c r="AS61" s="424">
        <f t="shared" si="132"/>
        <v>0</v>
      </c>
      <c r="AT61" s="686">
        <f t="shared" si="133"/>
        <v>0</v>
      </c>
      <c r="AU61" s="686">
        <f t="shared" si="134"/>
        <v>0</v>
      </c>
      <c r="AV61" s="686">
        <f t="shared" si="135"/>
        <v>0</v>
      </c>
      <c r="AW61" s="699">
        <f t="shared" si="136"/>
        <v>2885</v>
      </c>
      <c r="AX61" s="75" t="str">
        <f t="shared" si="36"/>
        <v>495EPS010</v>
      </c>
      <c r="AY61" s="802" t="s">
        <v>681</v>
      </c>
      <c r="AZ61" s="802">
        <v>495</v>
      </c>
      <c r="BA61" s="802" t="s">
        <v>578</v>
      </c>
      <c r="BB61" s="803">
        <v>1</v>
      </c>
      <c r="BC61" s="858" t="str">
        <f t="shared" si="37"/>
        <v>51EPS016</v>
      </c>
      <c r="BD61" s="802" t="s">
        <v>683</v>
      </c>
      <c r="BE61" s="802">
        <v>51</v>
      </c>
      <c r="BF61" s="802" t="s">
        <v>581</v>
      </c>
      <c r="BG61" s="803">
        <v>113</v>
      </c>
      <c r="BH61" s="858" t="str">
        <f t="shared" si="38"/>
        <v>490ESSC24</v>
      </c>
      <c r="BI61" s="802" t="s">
        <v>683</v>
      </c>
      <c r="BJ61" s="802">
        <v>490</v>
      </c>
      <c r="BK61" s="802" t="s">
        <v>622</v>
      </c>
      <c r="BL61" s="803">
        <v>2</v>
      </c>
      <c r="BM61" s="283"/>
    </row>
    <row r="62" spans="2:65" ht="15" customHeight="1">
      <c r="B62" s="31" t="str">
        <f t="shared" si="93"/>
        <v>EPS010</v>
      </c>
      <c r="C62" s="31" t="str">
        <f t="shared" si="94"/>
        <v>EPS037</v>
      </c>
      <c r="D62" s="31" t="str">
        <f t="shared" si="95"/>
        <v>EPS016</v>
      </c>
      <c r="E62" s="31" t="str">
        <f t="shared" si="96"/>
        <v>EPS002</v>
      </c>
      <c r="F62" s="31" t="str">
        <f t="shared" si="97"/>
        <v>EPS044</v>
      </c>
      <c r="G62" s="31" t="str">
        <f t="shared" si="98"/>
        <v>EPS005</v>
      </c>
      <c r="H62" s="31" t="str">
        <f t="shared" si="99"/>
        <v>EPS040</v>
      </c>
      <c r="I62" s="31" t="e">
        <f>CONCATENATE(AA63,#REF!)</f>
        <v>#REF!</v>
      </c>
      <c r="J62" s="31" t="str">
        <f t="shared" si="100"/>
        <v>ESSC24</v>
      </c>
      <c r="K62" s="31" t="str">
        <f t="shared" si="101"/>
        <v>EAS016</v>
      </c>
      <c r="L62" s="31" t="str">
        <f t="shared" si="102"/>
        <v>EPS042</v>
      </c>
      <c r="M62" s="31" t="str">
        <f t="shared" si="103"/>
        <v>EAS027</v>
      </c>
      <c r="N62" s="31" t="str">
        <f t="shared" si="104"/>
        <v>ESSC91</v>
      </c>
      <c r="O62" s="31" t="str">
        <f t="shared" si="105"/>
        <v>EPS008</v>
      </c>
      <c r="P62" s="31" t="str">
        <f t="shared" si="106"/>
        <v>EPSIC3</v>
      </c>
      <c r="Q62" s="31" t="str">
        <f t="shared" si="107"/>
        <v>EPS018</v>
      </c>
      <c r="R62" s="31" t="str">
        <f t="shared" si="108"/>
        <v>CCFC55</v>
      </c>
      <c r="S62" s="31" t="str">
        <f t="shared" si="109"/>
        <v>EPS017</v>
      </c>
      <c r="T62" s="31" t="str">
        <f t="shared" si="110"/>
        <v>EPS041</v>
      </c>
      <c r="U62" s="31" t="e">
        <f>CONCATENATE(AA63,#REF!)</f>
        <v>#REF!</v>
      </c>
      <c r="V62" s="31" t="str">
        <f t="shared" si="111"/>
        <v>ESSC33</v>
      </c>
      <c r="W62" s="31" t="str">
        <f t="shared" si="112"/>
        <v>EPS048</v>
      </c>
      <c r="X62" s="31" t="str">
        <f t="shared" si="113"/>
        <v>EPS001</v>
      </c>
      <c r="Y62" s="493" t="s">
        <v>390</v>
      </c>
      <c r="Z62" s="491" t="s">
        <v>519</v>
      </c>
      <c r="AA62" s="552">
        <v>842</v>
      </c>
      <c r="AB62" s="685">
        <f t="shared" si="115"/>
        <v>3</v>
      </c>
      <c r="AC62" s="686">
        <f t="shared" si="116"/>
        <v>360</v>
      </c>
      <c r="AD62" s="686">
        <f t="shared" si="117"/>
        <v>0</v>
      </c>
      <c r="AE62" s="686">
        <f t="shared" si="118"/>
        <v>0</v>
      </c>
      <c r="AF62" s="686">
        <f t="shared" si="119"/>
        <v>0</v>
      </c>
      <c r="AG62" s="686">
        <f t="shared" si="120"/>
        <v>0</v>
      </c>
      <c r="AH62" s="686">
        <f t="shared" si="121"/>
        <v>0</v>
      </c>
      <c r="AI62" s="686">
        <f t="shared" si="122"/>
        <v>635</v>
      </c>
      <c r="AJ62" s="686">
        <f t="shared" si="123"/>
        <v>0</v>
      </c>
      <c r="AK62" s="424">
        <f t="shared" si="124"/>
        <v>3</v>
      </c>
      <c r="AL62" s="686">
        <f t="shared" si="125"/>
        <v>0</v>
      </c>
      <c r="AM62" s="686">
        <f t="shared" si="126"/>
        <v>0</v>
      </c>
      <c r="AN62" s="686">
        <f t="shared" si="127"/>
        <v>0</v>
      </c>
      <c r="AO62" s="686">
        <f t="shared" si="128"/>
        <v>1</v>
      </c>
      <c r="AP62" s="686">
        <f t="shared" si="129"/>
        <v>0</v>
      </c>
      <c r="AQ62" s="686">
        <f t="shared" si="130"/>
        <v>0</v>
      </c>
      <c r="AR62" s="686">
        <f t="shared" si="131"/>
        <v>0</v>
      </c>
      <c r="AS62" s="424">
        <f t="shared" si="132"/>
        <v>0</v>
      </c>
      <c r="AT62" s="686">
        <f t="shared" si="133"/>
        <v>0</v>
      </c>
      <c r="AU62" s="686">
        <f t="shared" si="134"/>
        <v>0</v>
      </c>
      <c r="AV62" s="686">
        <f t="shared" si="135"/>
        <v>0</v>
      </c>
      <c r="AW62" s="699">
        <f t="shared" si="136"/>
        <v>999</v>
      </c>
      <c r="AX62" s="75" t="str">
        <f t="shared" si="36"/>
        <v>495EPS037</v>
      </c>
      <c r="AY62" s="802" t="s">
        <v>681</v>
      </c>
      <c r="AZ62" s="802">
        <v>495</v>
      </c>
      <c r="BA62" s="802" t="s">
        <v>579</v>
      </c>
      <c r="BB62" s="803">
        <v>293</v>
      </c>
      <c r="BC62" s="858" t="str">
        <f t="shared" si="37"/>
        <v>51EPS037</v>
      </c>
      <c r="BD62" s="802" t="s">
        <v>683</v>
      </c>
      <c r="BE62" s="802">
        <v>51</v>
      </c>
      <c r="BF62" s="802" t="s">
        <v>579</v>
      </c>
      <c r="BG62" s="803">
        <v>92</v>
      </c>
      <c r="BH62" s="858" t="str">
        <f t="shared" si="38"/>
        <v>659EPS037</v>
      </c>
      <c r="BI62" s="802" t="s">
        <v>683</v>
      </c>
      <c r="BJ62" s="802">
        <v>659</v>
      </c>
      <c r="BK62" s="802" t="s">
        <v>579</v>
      </c>
      <c r="BL62" s="803">
        <v>8</v>
      </c>
      <c r="BM62" s="283"/>
    </row>
    <row r="63" spans="2:65" ht="15" customHeight="1">
      <c r="B63" s="31" t="str">
        <f t="shared" si="93"/>
        <v>38EPS010</v>
      </c>
      <c r="C63" s="31" t="str">
        <f t="shared" si="94"/>
        <v>38EPS037</v>
      </c>
      <c r="D63" s="31" t="str">
        <f t="shared" si="95"/>
        <v>38EPS016</v>
      </c>
      <c r="E63" s="31" t="str">
        <f t="shared" si="96"/>
        <v>38EPS002</v>
      </c>
      <c r="F63" s="31" t="str">
        <f t="shared" si="97"/>
        <v>38EPS044</v>
      </c>
      <c r="G63" s="31" t="str">
        <f t="shared" si="98"/>
        <v>38EPS005</v>
      </c>
      <c r="H63" s="31" t="str">
        <f t="shared" si="99"/>
        <v>38EPS040</v>
      </c>
      <c r="I63" s="31" t="e">
        <f>CONCATENATE(AA64,#REF!)</f>
        <v>#REF!</v>
      </c>
      <c r="J63" s="31" t="str">
        <f t="shared" si="100"/>
        <v>38ESSC24</v>
      </c>
      <c r="K63" s="31" t="str">
        <f t="shared" si="101"/>
        <v>38EAS016</v>
      </c>
      <c r="L63" s="31" t="str">
        <f t="shared" si="102"/>
        <v>38EPS042</v>
      </c>
      <c r="M63" s="31" t="str">
        <f t="shared" si="103"/>
        <v>38EAS027</v>
      </c>
      <c r="N63" s="31" t="str">
        <f t="shared" si="104"/>
        <v>38ESSC91</v>
      </c>
      <c r="O63" s="31" t="str">
        <f t="shared" si="105"/>
        <v>38EPS008</v>
      </c>
      <c r="P63" s="31" t="str">
        <f t="shared" si="106"/>
        <v>38EPSIC3</v>
      </c>
      <c r="Q63" s="31" t="str">
        <f t="shared" si="107"/>
        <v>38EPS018</v>
      </c>
      <c r="R63" s="31" t="str">
        <f t="shared" si="108"/>
        <v>38CCFC55</v>
      </c>
      <c r="S63" s="31" t="str">
        <f t="shared" si="109"/>
        <v>38EPS017</v>
      </c>
      <c r="T63" s="31" t="str">
        <f t="shared" si="110"/>
        <v>38EPS041</v>
      </c>
      <c r="U63" s="31" t="e">
        <f>CONCATENATE(AA64,#REF!)</f>
        <v>#REF!</v>
      </c>
      <c r="V63" s="31" t="str">
        <f t="shared" si="111"/>
        <v>38ESSC33</v>
      </c>
      <c r="W63" s="31" t="str">
        <f t="shared" si="112"/>
        <v>38EPS048</v>
      </c>
      <c r="X63" s="31" t="str">
        <f t="shared" si="113"/>
        <v>38EPS001</v>
      </c>
      <c r="Y63" s="691" t="s">
        <v>520</v>
      </c>
      <c r="Z63" s="142"/>
      <c r="AA63" s="553"/>
      <c r="AB63" s="693">
        <f>SUM(AB64:AB80)</f>
        <v>29997</v>
      </c>
      <c r="AC63" s="693">
        <f t="shared" ref="AC63:AV63" si="137">SUM(AC64:AC80)</f>
        <v>24724</v>
      </c>
      <c r="AD63" s="693">
        <f t="shared" si="137"/>
        <v>11594</v>
      </c>
      <c r="AE63" s="693">
        <f t="shared" si="137"/>
        <v>10444</v>
      </c>
      <c r="AF63" s="693">
        <f t="shared" si="137"/>
        <v>1</v>
      </c>
      <c r="AG63" s="693">
        <f t="shared" si="137"/>
        <v>12</v>
      </c>
      <c r="AH63" s="693">
        <f t="shared" si="137"/>
        <v>8181</v>
      </c>
      <c r="AI63" s="693">
        <f t="shared" si="137"/>
        <v>3104</v>
      </c>
      <c r="AJ63" s="693">
        <f t="shared" si="137"/>
        <v>177</v>
      </c>
      <c r="AK63" s="639">
        <f t="shared" si="137"/>
        <v>11</v>
      </c>
      <c r="AL63" s="693">
        <f t="shared" si="137"/>
        <v>0</v>
      </c>
      <c r="AM63" s="693">
        <f t="shared" si="137"/>
        <v>0</v>
      </c>
      <c r="AN63" s="693">
        <f t="shared" si="137"/>
        <v>1</v>
      </c>
      <c r="AO63" s="693">
        <f t="shared" si="137"/>
        <v>0</v>
      </c>
      <c r="AP63" s="693">
        <f t="shared" si="137"/>
        <v>0</v>
      </c>
      <c r="AQ63" s="693">
        <f t="shared" si="137"/>
        <v>0</v>
      </c>
      <c r="AR63" s="693">
        <f t="shared" si="137"/>
        <v>0</v>
      </c>
      <c r="AS63" s="639">
        <f t="shared" si="137"/>
        <v>2</v>
      </c>
      <c r="AT63" s="693">
        <f>SUM(AT64:AT80)</f>
        <v>0</v>
      </c>
      <c r="AU63" s="693">
        <f>SUM(AU64:AU80)</f>
        <v>0</v>
      </c>
      <c r="AV63" s="693">
        <f t="shared" si="137"/>
        <v>0</v>
      </c>
      <c r="AW63" s="693">
        <f>SUM(AW64:AW80)</f>
        <v>88235</v>
      </c>
      <c r="AX63" s="75" t="str">
        <f t="shared" si="36"/>
        <v>495EPS042</v>
      </c>
      <c r="AY63" s="802" t="s">
        <v>681</v>
      </c>
      <c r="AZ63" s="802">
        <v>495</v>
      </c>
      <c r="BA63" s="802" t="s">
        <v>584</v>
      </c>
      <c r="BB63" s="803">
        <v>1</v>
      </c>
      <c r="BC63" s="858" t="str">
        <f t="shared" si="37"/>
        <v>51EPS040</v>
      </c>
      <c r="BD63" s="802" t="s">
        <v>683</v>
      </c>
      <c r="BE63" s="802">
        <v>51</v>
      </c>
      <c r="BF63" s="802" t="s">
        <v>583</v>
      </c>
      <c r="BG63" s="803">
        <v>20</v>
      </c>
      <c r="BH63" s="858" t="str">
        <f t="shared" si="38"/>
        <v>659EPS040</v>
      </c>
      <c r="BI63" s="802" t="s">
        <v>683</v>
      </c>
      <c r="BJ63" s="802">
        <v>659</v>
      </c>
      <c r="BK63" s="802" t="s">
        <v>583</v>
      </c>
      <c r="BL63" s="803">
        <v>1</v>
      </c>
      <c r="BM63" s="283"/>
    </row>
    <row r="64" spans="2:65" ht="15" customHeight="1">
      <c r="B64" s="31" t="str">
        <f t="shared" si="93"/>
        <v>86EPS010</v>
      </c>
      <c r="C64" s="31" t="str">
        <f t="shared" si="94"/>
        <v>86EPS037</v>
      </c>
      <c r="D64" s="31" t="str">
        <f t="shared" si="95"/>
        <v>86EPS016</v>
      </c>
      <c r="E64" s="31" t="str">
        <f t="shared" si="96"/>
        <v>86EPS002</v>
      </c>
      <c r="F64" s="31" t="str">
        <f t="shared" si="97"/>
        <v>86EPS044</v>
      </c>
      <c r="G64" s="31" t="str">
        <f t="shared" si="98"/>
        <v>86EPS005</v>
      </c>
      <c r="H64" s="31" t="str">
        <f t="shared" si="99"/>
        <v>86EPS040</v>
      </c>
      <c r="I64" s="31" t="e">
        <f>CONCATENATE(AA65,#REF!)</f>
        <v>#REF!</v>
      </c>
      <c r="J64" s="31" t="str">
        <f t="shared" si="100"/>
        <v>86ESSC24</v>
      </c>
      <c r="K64" s="31" t="str">
        <f t="shared" si="101"/>
        <v>86EAS016</v>
      </c>
      <c r="L64" s="31" t="str">
        <f t="shared" si="102"/>
        <v>86EPS042</v>
      </c>
      <c r="M64" s="31" t="str">
        <f t="shared" si="103"/>
        <v>86EAS027</v>
      </c>
      <c r="N64" s="31" t="str">
        <f t="shared" si="104"/>
        <v>86ESSC91</v>
      </c>
      <c r="O64" s="31" t="str">
        <f t="shared" si="105"/>
        <v>86EPS008</v>
      </c>
      <c r="P64" s="31" t="str">
        <f t="shared" si="106"/>
        <v>86EPSIC3</v>
      </c>
      <c r="Q64" s="31" t="str">
        <f t="shared" si="107"/>
        <v>86EPS018</v>
      </c>
      <c r="R64" s="31" t="str">
        <f t="shared" si="108"/>
        <v>86CCFC55</v>
      </c>
      <c r="S64" s="31" t="str">
        <f t="shared" si="109"/>
        <v>86EPS017</v>
      </c>
      <c r="T64" s="31" t="str">
        <f t="shared" si="110"/>
        <v>86EPS041</v>
      </c>
      <c r="U64" s="31" t="e">
        <f>CONCATENATE(AA65,#REF!)</f>
        <v>#REF!</v>
      </c>
      <c r="V64" s="31" t="str">
        <f t="shared" si="111"/>
        <v>86ESSC33</v>
      </c>
      <c r="W64" s="31" t="str">
        <f t="shared" si="112"/>
        <v>86EPS048</v>
      </c>
      <c r="X64" s="31" t="str">
        <f t="shared" si="113"/>
        <v>86EPS001</v>
      </c>
      <c r="Y64" s="493" t="s">
        <v>311</v>
      </c>
      <c r="Z64" s="491" t="s">
        <v>520</v>
      </c>
      <c r="AA64" s="552">
        <v>38</v>
      </c>
      <c r="AB64" s="685">
        <f t="shared" ref="AB64:AB80" si="138">IFERROR(VLOOKUP(B63,$BH$7:$BL$948,5,0),0)+ IFERROR(VLOOKUP(B63,$BC$7:$BO$948,5,0),0)+IFERROR(VLOOKUP(B63,$AX$7:$BB$948,5,0),0)</f>
        <v>5</v>
      </c>
      <c r="AC64" s="686">
        <f t="shared" ref="AC64:AC80" si="139">IFERROR(VLOOKUP(C63,$BH$7:$BL$948,5,0),0)+ IFERROR(VLOOKUP(C63,$BC$7:$BO$948,5,0),0)+IFERROR(VLOOKUP(C63,$AX$7:$BB$948,5,0),0)+AS64</f>
        <v>606</v>
      </c>
      <c r="AD64" s="686">
        <f t="shared" ref="AD64:AD80" si="140">IFERROR(VLOOKUP(D63,$BH$7:$BL$948,5,0),0)+ IFERROR(VLOOKUP(D63,$BC$7:$BO$948,5,0),0)+IFERROR(VLOOKUP(D63,$AX$7:$BB$948,5,0),0)</f>
        <v>0</v>
      </c>
      <c r="AE64" s="686">
        <f t="shared" ref="AE64:AE80" si="141">IFERROR(VLOOKUP(E63,$BH$7:$BL$948,5,0),0)+ IFERROR(VLOOKUP(E63,$BC$7:$BO$948,5,0),0)+IFERROR(VLOOKUP(E63,$AX$7:$BB$948,5,0),0)</f>
        <v>0</v>
      </c>
      <c r="AF64" s="686">
        <f t="shared" ref="AF64:AF80" si="142">IFERROR(VLOOKUP(F63,$BH$7:$BL$948,5,0),0)+ IFERROR(VLOOKUP(F63,$BC$7:$BO$948,5,0),0)+IFERROR(VLOOKUP(F63,$AX$7:$BB$948,5,0),0)</f>
        <v>0</v>
      </c>
      <c r="AG64" s="686">
        <f t="shared" ref="AG64:AG80" si="143">IFERROR(VLOOKUP(G63,$BH$7:$BL$948,5,0),0)+ IFERROR(VLOOKUP(G63,$BC$7:$BO$948,5,0),0)+IFERROR(VLOOKUP(G63,$AX$7:$BB$948,5,0),0)</f>
        <v>0</v>
      </c>
      <c r="AH64" s="686">
        <f t="shared" ref="AH64:AH80" si="144">IFERROR(VLOOKUP(H63,$BH$7:$BL$948,5,0),0)+ IFERROR(VLOOKUP(H63,$BC$7:$BO$948,5,0),0)+IFERROR(VLOOKUP(H63,$AX$7:$BB$948,5,0),0)</f>
        <v>0</v>
      </c>
      <c r="AI64" s="686">
        <f t="shared" ref="AI64:AI80" si="145">IFERROR(VLOOKUP(J63,$BH$7:$BL$948,5,0),0)+ IFERROR(VLOOKUP(J63,$BC$7:$BO$948,5,0),0)+IFERROR(VLOOKUP(J63,$AX$7:$BB$948,5,0),0)+AK64</f>
        <v>598</v>
      </c>
      <c r="AJ64" s="686">
        <f t="shared" ref="AJ64:AJ80" si="146">IFERROR(VLOOKUP(K63,$BH$7:$BL$948,5,0),0)+ IFERROR(VLOOKUP(K63,$BC$7:$BO$948,5,0),0)+IFERROR(VLOOKUP(K63,$AX$7:$BB$948,5,0),0)</f>
        <v>0</v>
      </c>
      <c r="AK64" s="424">
        <f t="shared" ref="AK64:AK80" si="147">IFERROR(VLOOKUP(L63,$BH$7:$BL$948,5,0),0)+ IFERROR(VLOOKUP(L63,$BC$7:$BO$948,5,0),0)+IFERROR(VLOOKUP(L63,$AX$7:$BB$948,5,0),0)</f>
        <v>6</v>
      </c>
      <c r="AL64" s="686">
        <f t="shared" ref="AL64:AL80" si="148">IFERROR(VLOOKUP(M63,$BH$7:$BL$948,5,0),0)+ IFERROR(VLOOKUP(M63,$BC$7:$BO$948,5,0),0)+IFERROR(VLOOKUP(M63,$AX$7:$BB$948,5,0),0)</f>
        <v>0</v>
      </c>
      <c r="AM64" s="686">
        <f t="shared" ref="AM64:AM80" si="149">IFERROR(VLOOKUP(N63,$BH$7:$BL$948,5,0),0)+ IFERROR(VLOOKUP(N63,$BC$7:$BO$948,5,0),0)+IFERROR(VLOOKUP(N63,$AX$7:$BB$948,5,0),0)</f>
        <v>0</v>
      </c>
      <c r="AN64" s="686">
        <f t="shared" ref="AN64:AN80" si="150">IFERROR(VLOOKUP(O63,$BH$7:$BL$948,5,0),0)+ IFERROR(VLOOKUP(O63,$BC$7:$BO$948,5,0),0)+IFERROR(VLOOKUP(O63,$AX$7:$BB$948,5,0),0)</f>
        <v>0</v>
      </c>
      <c r="AO64" s="686">
        <f t="shared" ref="AO64:AO80" si="151">IFERROR(VLOOKUP(P63,$BH$7:$BL$948,5,0),0)+ IFERROR(VLOOKUP(P63,$BC$7:$BO$948,5,0),0)+IFERROR(VLOOKUP(P63,$AX$7:$BB$948,5,0),0)</f>
        <v>0</v>
      </c>
      <c r="AP64" s="686">
        <f t="shared" ref="AP64:AP80" si="152">IFERROR(VLOOKUP(Q63,$BH$7:$BL$948,5,0),0)+ IFERROR(VLOOKUP(Q63,$BC$7:$BO$948,5,0),0)+IFERROR(VLOOKUP(Q63,$AX$7:$BB$948,5,0),0)</f>
        <v>0</v>
      </c>
      <c r="AQ64" s="686">
        <f t="shared" ref="AQ64:AQ80" si="153">IFERROR(VLOOKUP(R63,$BH$7:$BL$948,5,0),0)+ IFERROR(VLOOKUP(R63,$BC$7:$BO$948,5,0),0)+IFERROR(VLOOKUP(R63,$AX$7:$BB$948,5,0),0)</f>
        <v>0</v>
      </c>
      <c r="AR64" s="686">
        <f t="shared" ref="AR64:AR80" si="154">IFERROR(VLOOKUP(S63,$BH$7:$BL$948,5,0),0)+ IFERROR(VLOOKUP(S63,$BC$7:$BO$948,5,0),0)+IFERROR(VLOOKUP(S63,$AX$7:$BB$948,5,0),0)</f>
        <v>0</v>
      </c>
      <c r="AS64" s="424">
        <f t="shared" ref="AS64:AS80" si="155">IFERROR(VLOOKUP(T63,$BH$7:$BL$948,5,0),0)+ IFERROR(VLOOKUP(T63,$BC$7:$BO$948,5,0),0)+IFERROR(VLOOKUP(T63,$AX$7:$BB$948,5,0),0)</f>
        <v>0</v>
      </c>
      <c r="AT64" s="686">
        <f t="shared" ref="AT64:AT80" si="156">IFERROR(VLOOKUP(V63,$BH$7:$BL$948,5,0),0)+ IFERROR(VLOOKUP(V63,$BC$7:$BO$948,5,0),0)+IFERROR(VLOOKUP(V63,$AX$7:$BB$948,5,0),0)</f>
        <v>0</v>
      </c>
      <c r="AU64" s="686">
        <f t="shared" ref="AU64:AU80" si="157">IFERROR(VLOOKUP(W63,$BH$7:$BL$948,5,0),0)+ IFERROR(VLOOKUP(W63,$BC$7:$BO$948,5,0),0)+IFERROR(VLOOKUP(W63,$AX$7:$BB$948,5,0),0)</f>
        <v>0</v>
      </c>
      <c r="AV64" s="686">
        <f t="shared" ref="AV64:AV80" si="158">IFERROR(VLOOKUP(X63,$BH$7:$BL$948,5,0),0)+ IFERROR(VLOOKUP(X63,$BC$7:$BO$948,5,0),0)+IFERROR(VLOOKUP(X63,$AX$7:$BB$948,5,0),0)</f>
        <v>0</v>
      </c>
      <c r="AW64" s="699">
        <f t="shared" ref="AW64:AW80" si="159">SUM(AB64:AV64)-AK64-AS64</f>
        <v>1209</v>
      </c>
      <c r="AX64" s="75" t="str">
        <f t="shared" si="36"/>
        <v>495ESSC24</v>
      </c>
      <c r="AY64" s="802" t="s">
        <v>681</v>
      </c>
      <c r="AZ64" s="802">
        <v>495</v>
      </c>
      <c r="BA64" s="802" t="s">
        <v>622</v>
      </c>
      <c r="BB64" s="803">
        <v>806</v>
      </c>
      <c r="BC64" s="858" t="str">
        <f t="shared" si="37"/>
        <v>147EPS010</v>
      </c>
      <c r="BD64" s="802" t="s">
        <v>683</v>
      </c>
      <c r="BE64" s="802">
        <v>147</v>
      </c>
      <c r="BF64" s="802" t="s">
        <v>578</v>
      </c>
      <c r="BG64" s="803">
        <v>432</v>
      </c>
      <c r="BH64" s="858" t="str">
        <f t="shared" si="38"/>
        <v>659EPSIC3</v>
      </c>
      <c r="BI64" s="802" t="s">
        <v>683</v>
      </c>
      <c r="BJ64" s="802">
        <v>659</v>
      </c>
      <c r="BK64" s="802" t="s">
        <v>596</v>
      </c>
      <c r="BL64" s="803">
        <v>1</v>
      </c>
      <c r="BM64" s="283"/>
    </row>
    <row r="65" spans="2:65" ht="15" customHeight="1">
      <c r="B65" s="31" t="str">
        <f t="shared" si="93"/>
        <v>107EPS010</v>
      </c>
      <c r="C65" s="31" t="str">
        <f t="shared" si="94"/>
        <v>107EPS037</v>
      </c>
      <c r="D65" s="31" t="str">
        <f t="shared" si="95"/>
        <v>107EPS016</v>
      </c>
      <c r="E65" s="31" t="str">
        <f t="shared" si="96"/>
        <v>107EPS002</v>
      </c>
      <c r="F65" s="31" t="str">
        <f t="shared" si="97"/>
        <v>107EPS044</v>
      </c>
      <c r="G65" s="31" t="str">
        <f t="shared" si="98"/>
        <v>107EPS005</v>
      </c>
      <c r="H65" s="31" t="str">
        <f t="shared" si="99"/>
        <v>107EPS040</v>
      </c>
      <c r="I65" s="31" t="e">
        <f>CONCATENATE(AA66,#REF!)</f>
        <v>#REF!</v>
      </c>
      <c r="J65" s="31" t="str">
        <f t="shared" si="100"/>
        <v>107ESSC24</v>
      </c>
      <c r="K65" s="31" t="str">
        <f t="shared" si="101"/>
        <v>107EAS016</v>
      </c>
      <c r="L65" s="31" t="str">
        <f t="shared" si="102"/>
        <v>107EPS042</v>
      </c>
      <c r="M65" s="31" t="str">
        <f t="shared" si="103"/>
        <v>107EAS027</v>
      </c>
      <c r="N65" s="31" t="str">
        <f t="shared" si="104"/>
        <v>107ESSC91</v>
      </c>
      <c r="O65" s="31" t="str">
        <f t="shared" si="105"/>
        <v>107EPS008</v>
      </c>
      <c r="P65" s="31" t="str">
        <f t="shared" si="106"/>
        <v>107EPSIC3</v>
      </c>
      <c r="Q65" s="31" t="str">
        <f t="shared" si="107"/>
        <v>107EPS018</v>
      </c>
      <c r="R65" s="31" t="str">
        <f t="shared" si="108"/>
        <v>107CCFC55</v>
      </c>
      <c r="S65" s="31" t="str">
        <f t="shared" si="109"/>
        <v>107EPS017</v>
      </c>
      <c r="T65" s="31" t="str">
        <f t="shared" si="110"/>
        <v>107EPS041</v>
      </c>
      <c r="U65" s="31" t="e">
        <f>CONCATENATE(AA66,#REF!)</f>
        <v>#REF!</v>
      </c>
      <c r="V65" s="31" t="str">
        <f t="shared" si="111"/>
        <v>107ESSC33</v>
      </c>
      <c r="W65" s="31" t="str">
        <f t="shared" si="112"/>
        <v>107EPS048</v>
      </c>
      <c r="X65" s="31" t="str">
        <f t="shared" si="113"/>
        <v>107EPS001</v>
      </c>
      <c r="Y65" s="493" t="s">
        <v>327</v>
      </c>
      <c r="Z65" s="491" t="s">
        <v>520</v>
      </c>
      <c r="AA65" s="552">
        <v>86</v>
      </c>
      <c r="AB65" s="685">
        <f t="shared" si="138"/>
        <v>0</v>
      </c>
      <c r="AC65" s="686">
        <f t="shared" si="139"/>
        <v>787</v>
      </c>
      <c r="AD65" s="686">
        <f t="shared" si="140"/>
        <v>93</v>
      </c>
      <c r="AE65" s="686">
        <f t="shared" si="141"/>
        <v>0</v>
      </c>
      <c r="AF65" s="686">
        <f t="shared" si="142"/>
        <v>0</v>
      </c>
      <c r="AG65" s="686">
        <f t="shared" si="143"/>
        <v>0</v>
      </c>
      <c r="AH65" s="686">
        <f t="shared" si="144"/>
        <v>243</v>
      </c>
      <c r="AI65" s="686">
        <f t="shared" si="145"/>
        <v>0</v>
      </c>
      <c r="AJ65" s="686">
        <f t="shared" si="146"/>
        <v>0</v>
      </c>
      <c r="AK65" s="424">
        <f t="shared" si="147"/>
        <v>0</v>
      </c>
      <c r="AL65" s="686">
        <f t="shared" si="148"/>
        <v>0</v>
      </c>
      <c r="AM65" s="686">
        <f t="shared" si="149"/>
        <v>0</v>
      </c>
      <c r="AN65" s="686">
        <f t="shared" si="150"/>
        <v>0</v>
      </c>
      <c r="AO65" s="686">
        <f t="shared" si="151"/>
        <v>0</v>
      </c>
      <c r="AP65" s="686">
        <f t="shared" si="152"/>
        <v>0</v>
      </c>
      <c r="AQ65" s="686">
        <f t="shared" si="153"/>
        <v>0</v>
      </c>
      <c r="AR65" s="686">
        <f t="shared" si="154"/>
        <v>0</v>
      </c>
      <c r="AS65" s="424">
        <f t="shared" si="155"/>
        <v>0</v>
      </c>
      <c r="AT65" s="686">
        <f t="shared" si="156"/>
        <v>0</v>
      </c>
      <c r="AU65" s="686">
        <f t="shared" si="157"/>
        <v>0</v>
      </c>
      <c r="AV65" s="686">
        <f t="shared" si="158"/>
        <v>0</v>
      </c>
      <c r="AW65" s="699">
        <f t="shared" si="159"/>
        <v>1123</v>
      </c>
      <c r="AX65" s="75" t="str">
        <f t="shared" si="36"/>
        <v>790EPS005</v>
      </c>
      <c r="AY65" s="802" t="s">
        <v>681</v>
      </c>
      <c r="AZ65" s="802">
        <v>790</v>
      </c>
      <c r="BA65" s="802" t="s">
        <v>582</v>
      </c>
      <c r="BB65" s="803">
        <v>1</v>
      </c>
      <c r="BC65" s="858" t="str">
        <f t="shared" si="37"/>
        <v>147EPS016</v>
      </c>
      <c r="BD65" s="802" t="s">
        <v>683</v>
      </c>
      <c r="BE65" s="802">
        <v>147</v>
      </c>
      <c r="BF65" s="802" t="s">
        <v>581</v>
      </c>
      <c r="BG65" s="803">
        <v>180</v>
      </c>
      <c r="BH65" s="858" t="str">
        <f t="shared" si="38"/>
        <v>665EPS016</v>
      </c>
      <c r="BI65" s="802" t="s">
        <v>683</v>
      </c>
      <c r="BJ65" s="802">
        <v>665</v>
      </c>
      <c r="BK65" s="802" t="s">
        <v>581</v>
      </c>
      <c r="BL65" s="803">
        <v>8</v>
      </c>
      <c r="BM65" s="283"/>
    </row>
    <row r="66" spans="2:65" ht="15" customHeight="1">
      <c r="B66" s="31" t="str">
        <f t="shared" si="93"/>
        <v>134EPS010</v>
      </c>
      <c r="C66" s="31" t="str">
        <f t="shared" si="94"/>
        <v>134EPS037</v>
      </c>
      <c r="D66" s="31" t="str">
        <f t="shared" si="95"/>
        <v>134EPS016</v>
      </c>
      <c r="E66" s="31" t="str">
        <f t="shared" si="96"/>
        <v>134EPS002</v>
      </c>
      <c r="F66" s="31" t="str">
        <f t="shared" si="97"/>
        <v>134EPS044</v>
      </c>
      <c r="G66" s="31" t="str">
        <f t="shared" si="98"/>
        <v>134EPS005</v>
      </c>
      <c r="H66" s="31" t="str">
        <f t="shared" si="99"/>
        <v>134EPS040</v>
      </c>
      <c r="I66" s="31" t="e">
        <f>CONCATENATE(AA67,#REF!)</f>
        <v>#REF!</v>
      </c>
      <c r="J66" s="31" t="str">
        <f t="shared" si="100"/>
        <v>134ESSC24</v>
      </c>
      <c r="K66" s="31" t="str">
        <f t="shared" si="101"/>
        <v>134EAS016</v>
      </c>
      <c r="L66" s="31" t="str">
        <f t="shared" si="102"/>
        <v>134EPS042</v>
      </c>
      <c r="M66" s="31" t="str">
        <f t="shared" si="103"/>
        <v>134EAS027</v>
      </c>
      <c r="N66" s="31" t="str">
        <f t="shared" si="104"/>
        <v>134ESSC91</v>
      </c>
      <c r="O66" s="31" t="str">
        <f t="shared" si="105"/>
        <v>134EPS008</v>
      </c>
      <c r="P66" s="31" t="str">
        <f t="shared" si="106"/>
        <v>134EPSIC3</v>
      </c>
      <c r="Q66" s="31" t="str">
        <f t="shared" si="107"/>
        <v>134EPS018</v>
      </c>
      <c r="R66" s="31" t="str">
        <f t="shared" si="108"/>
        <v>134CCFC55</v>
      </c>
      <c r="S66" s="31" t="str">
        <f t="shared" si="109"/>
        <v>134EPS017</v>
      </c>
      <c r="T66" s="31" t="str">
        <f t="shared" si="110"/>
        <v>134EPS041</v>
      </c>
      <c r="U66" s="31" t="e">
        <f>CONCATENATE(AA67,#REF!)</f>
        <v>#REF!</v>
      </c>
      <c r="V66" s="31" t="str">
        <f t="shared" si="111"/>
        <v>134ESSC33</v>
      </c>
      <c r="W66" s="31" t="str">
        <f t="shared" si="112"/>
        <v>134EPS048</v>
      </c>
      <c r="X66" s="31" t="str">
        <f t="shared" si="113"/>
        <v>134EPS001</v>
      </c>
      <c r="Y66" s="493" t="s">
        <v>333</v>
      </c>
      <c r="Z66" s="491" t="s">
        <v>520</v>
      </c>
      <c r="AA66" s="552">
        <v>107</v>
      </c>
      <c r="AB66" s="685">
        <f t="shared" si="138"/>
        <v>4</v>
      </c>
      <c r="AC66" s="686">
        <f t="shared" si="139"/>
        <v>436</v>
      </c>
      <c r="AD66" s="686">
        <f t="shared" si="140"/>
        <v>0</v>
      </c>
      <c r="AE66" s="686">
        <f t="shared" si="141"/>
        <v>0</v>
      </c>
      <c r="AF66" s="686">
        <f t="shared" si="142"/>
        <v>0</v>
      </c>
      <c r="AG66" s="686">
        <f t="shared" si="143"/>
        <v>0</v>
      </c>
      <c r="AH66" s="686">
        <f t="shared" si="144"/>
        <v>4</v>
      </c>
      <c r="AI66" s="686">
        <f t="shared" si="145"/>
        <v>403</v>
      </c>
      <c r="AJ66" s="686">
        <f t="shared" si="146"/>
        <v>0</v>
      </c>
      <c r="AK66" s="424">
        <f t="shared" si="147"/>
        <v>1</v>
      </c>
      <c r="AL66" s="686">
        <f t="shared" si="148"/>
        <v>0</v>
      </c>
      <c r="AM66" s="686">
        <f t="shared" si="149"/>
        <v>0</v>
      </c>
      <c r="AN66" s="686">
        <f t="shared" si="150"/>
        <v>0</v>
      </c>
      <c r="AO66" s="686">
        <f t="shared" si="151"/>
        <v>0</v>
      </c>
      <c r="AP66" s="686">
        <f t="shared" si="152"/>
        <v>0</v>
      </c>
      <c r="AQ66" s="686">
        <f t="shared" si="153"/>
        <v>0</v>
      </c>
      <c r="AR66" s="686">
        <f t="shared" si="154"/>
        <v>0</v>
      </c>
      <c r="AS66" s="424">
        <f t="shared" si="155"/>
        <v>0</v>
      </c>
      <c r="AT66" s="686">
        <f t="shared" si="156"/>
        <v>0</v>
      </c>
      <c r="AU66" s="686">
        <f t="shared" si="157"/>
        <v>0</v>
      </c>
      <c r="AV66" s="686">
        <f t="shared" si="158"/>
        <v>0</v>
      </c>
      <c r="AW66" s="699">
        <f t="shared" si="159"/>
        <v>847</v>
      </c>
      <c r="AX66" s="75" t="str">
        <f t="shared" si="36"/>
        <v>790EPS010</v>
      </c>
      <c r="AY66" s="802" t="s">
        <v>681</v>
      </c>
      <c r="AZ66" s="802">
        <v>790</v>
      </c>
      <c r="BA66" s="802" t="s">
        <v>578</v>
      </c>
      <c r="BB66" s="803">
        <v>2</v>
      </c>
      <c r="BC66" s="858" t="str">
        <f t="shared" si="37"/>
        <v>147EPS037</v>
      </c>
      <c r="BD66" s="802" t="s">
        <v>683</v>
      </c>
      <c r="BE66" s="802">
        <v>147</v>
      </c>
      <c r="BF66" s="802" t="s">
        <v>579</v>
      </c>
      <c r="BG66" s="803">
        <v>481</v>
      </c>
      <c r="BH66" s="858" t="str">
        <f t="shared" si="38"/>
        <v>665EPS037</v>
      </c>
      <c r="BI66" s="802" t="s">
        <v>683</v>
      </c>
      <c r="BJ66" s="802">
        <v>665</v>
      </c>
      <c r="BK66" s="802" t="s">
        <v>579</v>
      </c>
      <c r="BL66" s="803">
        <v>7</v>
      </c>
      <c r="BM66" s="283"/>
    </row>
    <row r="67" spans="2:65" ht="15" customHeight="1">
      <c r="B67" s="31" t="str">
        <f t="shared" si="93"/>
        <v>150EPS010</v>
      </c>
      <c r="C67" s="31" t="str">
        <f t="shared" si="94"/>
        <v>150EPS037</v>
      </c>
      <c r="D67" s="31" t="str">
        <f t="shared" si="95"/>
        <v>150EPS016</v>
      </c>
      <c r="E67" s="31" t="str">
        <f t="shared" si="96"/>
        <v>150EPS002</v>
      </c>
      <c r="F67" s="31" t="str">
        <f t="shared" si="97"/>
        <v>150EPS044</v>
      </c>
      <c r="G67" s="31" t="str">
        <f t="shared" si="98"/>
        <v>150EPS005</v>
      </c>
      <c r="H67" s="31" t="str">
        <f t="shared" si="99"/>
        <v>150EPS040</v>
      </c>
      <c r="I67" s="31" t="e">
        <f>CONCATENATE(AA68,#REF!)</f>
        <v>#REF!</v>
      </c>
      <c r="J67" s="31" t="str">
        <f t="shared" si="100"/>
        <v>150ESSC24</v>
      </c>
      <c r="K67" s="31" t="str">
        <f t="shared" si="101"/>
        <v>150EAS016</v>
      </c>
      <c r="L67" s="31" t="str">
        <f t="shared" si="102"/>
        <v>150EPS042</v>
      </c>
      <c r="M67" s="31" t="str">
        <f t="shared" si="103"/>
        <v>150EAS027</v>
      </c>
      <c r="N67" s="31" t="str">
        <f t="shared" si="104"/>
        <v>150ESSC91</v>
      </c>
      <c r="O67" s="31" t="str">
        <f t="shared" si="105"/>
        <v>150EPS008</v>
      </c>
      <c r="P67" s="31" t="str">
        <f t="shared" si="106"/>
        <v>150EPSIC3</v>
      </c>
      <c r="Q67" s="31" t="str">
        <f t="shared" si="107"/>
        <v>150EPS018</v>
      </c>
      <c r="R67" s="31" t="str">
        <f t="shared" si="108"/>
        <v>150CCFC55</v>
      </c>
      <c r="S67" s="31" t="str">
        <f t="shared" si="109"/>
        <v>150EPS017</v>
      </c>
      <c r="T67" s="31" t="str">
        <f t="shared" si="110"/>
        <v>150EPS041</v>
      </c>
      <c r="U67" s="31" t="e">
        <f>CONCATENATE(AA68,#REF!)</f>
        <v>#REF!</v>
      </c>
      <c r="V67" s="31" t="str">
        <f t="shared" si="111"/>
        <v>150ESSC33</v>
      </c>
      <c r="W67" s="31" t="str">
        <f t="shared" si="112"/>
        <v>150EPS048</v>
      </c>
      <c r="X67" s="31" t="str">
        <f t="shared" si="113"/>
        <v>150EPS001</v>
      </c>
      <c r="Y67" s="493" t="s">
        <v>342</v>
      </c>
      <c r="Z67" s="491" t="s">
        <v>520</v>
      </c>
      <c r="AA67" s="552">
        <v>134</v>
      </c>
      <c r="AB67" s="685">
        <f t="shared" si="138"/>
        <v>1</v>
      </c>
      <c r="AC67" s="686">
        <f t="shared" si="139"/>
        <v>355</v>
      </c>
      <c r="AD67" s="686">
        <f t="shared" si="140"/>
        <v>0</v>
      </c>
      <c r="AE67" s="686">
        <f t="shared" si="141"/>
        <v>0</v>
      </c>
      <c r="AF67" s="686">
        <f t="shared" si="142"/>
        <v>0</v>
      </c>
      <c r="AG67" s="686">
        <f t="shared" si="143"/>
        <v>0</v>
      </c>
      <c r="AH67" s="686">
        <f t="shared" si="144"/>
        <v>115</v>
      </c>
      <c r="AI67" s="686">
        <f t="shared" si="145"/>
        <v>0</v>
      </c>
      <c r="AJ67" s="686">
        <f t="shared" si="146"/>
        <v>0</v>
      </c>
      <c r="AK67" s="424">
        <f t="shared" si="147"/>
        <v>0</v>
      </c>
      <c r="AL67" s="686">
        <f t="shared" si="148"/>
        <v>0</v>
      </c>
      <c r="AM67" s="686">
        <f t="shared" si="149"/>
        <v>0</v>
      </c>
      <c r="AN67" s="686">
        <f t="shared" si="150"/>
        <v>0</v>
      </c>
      <c r="AO67" s="686">
        <f t="shared" si="151"/>
        <v>0</v>
      </c>
      <c r="AP67" s="686">
        <f t="shared" si="152"/>
        <v>0</v>
      </c>
      <c r="AQ67" s="686">
        <f t="shared" si="153"/>
        <v>0</v>
      </c>
      <c r="AR67" s="686">
        <f t="shared" si="154"/>
        <v>0</v>
      </c>
      <c r="AS67" s="424">
        <f t="shared" si="155"/>
        <v>0</v>
      </c>
      <c r="AT67" s="686">
        <f t="shared" si="156"/>
        <v>0</v>
      </c>
      <c r="AU67" s="686">
        <f t="shared" si="157"/>
        <v>0</v>
      </c>
      <c r="AV67" s="686">
        <f t="shared" si="158"/>
        <v>0</v>
      </c>
      <c r="AW67" s="699">
        <f t="shared" si="159"/>
        <v>471</v>
      </c>
      <c r="AX67" s="75" t="str">
        <f t="shared" si="36"/>
        <v>790EPS018</v>
      </c>
      <c r="AY67" s="802" t="s">
        <v>681</v>
      </c>
      <c r="AZ67" s="802">
        <v>790</v>
      </c>
      <c r="BA67" s="802" t="s">
        <v>593</v>
      </c>
      <c r="BB67" s="803">
        <v>1</v>
      </c>
      <c r="BC67" s="858" t="str">
        <f t="shared" si="37"/>
        <v>147EPS040</v>
      </c>
      <c r="BD67" s="802" t="s">
        <v>683</v>
      </c>
      <c r="BE67" s="802">
        <v>147</v>
      </c>
      <c r="BF67" s="802" t="s">
        <v>583</v>
      </c>
      <c r="BG67" s="803">
        <v>35</v>
      </c>
      <c r="BH67" s="858" t="str">
        <f t="shared" si="38"/>
        <v>665EPS040</v>
      </c>
      <c r="BI67" s="802" t="s">
        <v>683</v>
      </c>
      <c r="BJ67" s="802">
        <v>665</v>
      </c>
      <c r="BK67" s="802" t="s">
        <v>583</v>
      </c>
      <c r="BL67" s="803">
        <v>4</v>
      </c>
      <c r="BM67" s="283"/>
    </row>
    <row r="68" spans="2:65" ht="15" customHeight="1">
      <c r="B68" s="31" t="str">
        <f t="shared" si="93"/>
        <v>237EPS010</v>
      </c>
      <c r="C68" s="31" t="str">
        <f t="shared" si="94"/>
        <v>237EPS037</v>
      </c>
      <c r="D68" s="31" t="str">
        <f t="shared" si="95"/>
        <v>237EPS016</v>
      </c>
      <c r="E68" s="31" t="str">
        <f t="shared" si="96"/>
        <v>237EPS002</v>
      </c>
      <c r="F68" s="31" t="str">
        <f t="shared" si="97"/>
        <v>237EPS044</v>
      </c>
      <c r="G68" s="31" t="str">
        <f t="shared" si="98"/>
        <v>237EPS005</v>
      </c>
      <c r="H68" s="31" t="str">
        <f t="shared" si="99"/>
        <v>237EPS040</v>
      </c>
      <c r="I68" s="31" t="e">
        <f>CONCATENATE(AA69,#REF!)</f>
        <v>#REF!</v>
      </c>
      <c r="J68" s="31" t="str">
        <f t="shared" si="100"/>
        <v>237ESSC24</v>
      </c>
      <c r="K68" s="31" t="str">
        <f t="shared" si="101"/>
        <v>237EAS016</v>
      </c>
      <c r="L68" s="31" t="str">
        <f t="shared" si="102"/>
        <v>237EPS042</v>
      </c>
      <c r="M68" s="31" t="str">
        <f t="shared" si="103"/>
        <v>237EAS027</v>
      </c>
      <c r="N68" s="31" t="str">
        <f t="shared" si="104"/>
        <v>237ESSC91</v>
      </c>
      <c r="O68" s="31" t="str">
        <f t="shared" si="105"/>
        <v>237EPS008</v>
      </c>
      <c r="P68" s="31" t="str">
        <f t="shared" si="106"/>
        <v>237EPSIC3</v>
      </c>
      <c r="Q68" s="31" t="str">
        <f t="shared" si="107"/>
        <v>237EPS018</v>
      </c>
      <c r="R68" s="31" t="str">
        <f t="shared" si="108"/>
        <v>237CCFC55</v>
      </c>
      <c r="S68" s="31" t="str">
        <f t="shared" si="109"/>
        <v>237EPS017</v>
      </c>
      <c r="T68" s="31" t="str">
        <f t="shared" si="110"/>
        <v>237EPS041</v>
      </c>
      <c r="U68" s="31" t="e">
        <f>CONCATENATE(AA69,#REF!)</f>
        <v>#REF!</v>
      </c>
      <c r="V68" s="31" t="str">
        <f t="shared" si="111"/>
        <v>237ESSC33</v>
      </c>
      <c r="W68" s="31" t="str">
        <f t="shared" si="112"/>
        <v>237EPS048</v>
      </c>
      <c r="X68" s="31" t="str">
        <f t="shared" si="113"/>
        <v>237EPS001</v>
      </c>
      <c r="Y68" s="493" t="s">
        <v>352</v>
      </c>
      <c r="Z68" s="491" t="s">
        <v>520</v>
      </c>
      <c r="AA68" s="552">
        <v>150</v>
      </c>
      <c r="AB68" s="685">
        <f t="shared" si="138"/>
        <v>4</v>
      </c>
      <c r="AC68" s="686">
        <f t="shared" si="139"/>
        <v>980</v>
      </c>
      <c r="AD68" s="686">
        <f t="shared" si="140"/>
        <v>0</v>
      </c>
      <c r="AE68" s="686">
        <f t="shared" si="141"/>
        <v>0</v>
      </c>
      <c r="AF68" s="686">
        <f t="shared" si="142"/>
        <v>0</v>
      </c>
      <c r="AG68" s="686">
        <f t="shared" si="143"/>
        <v>0</v>
      </c>
      <c r="AH68" s="686">
        <f t="shared" si="144"/>
        <v>135</v>
      </c>
      <c r="AI68" s="686">
        <f t="shared" si="145"/>
        <v>0</v>
      </c>
      <c r="AJ68" s="686">
        <f t="shared" si="146"/>
        <v>34</v>
      </c>
      <c r="AK68" s="424">
        <f t="shared" si="147"/>
        <v>0</v>
      </c>
      <c r="AL68" s="686">
        <f t="shared" si="148"/>
        <v>0</v>
      </c>
      <c r="AM68" s="686">
        <f t="shared" si="149"/>
        <v>0</v>
      </c>
      <c r="AN68" s="686">
        <f t="shared" si="150"/>
        <v>0</v>
      </c>
      <c r="AO68" s="686">
        <f t="shared" si="151"/>
        <v>0</v>
      </c>
      <c r="AP68" s="686">
        <f t="shared" si="152"/>
        <v>0</v>
      </c>
      <c r="AQ68" s="686">
        <f t="shared" si="153"/>
        <v>0</v>
      </c>
      <c r="AR68" s="686">
        <f t="shared" si="154"/>
        <v>0</v>
      </c>
      <c r="AS68" s="424">
        <f t="shared" si="155"/>
        <v>0</v>
      </c>
      <c r="AT68" s="686">
        <f t="shared" si="156"/>
        <v>0</v>
      </c>
      <c r="AU68" s="686">
        <f t="shared" si="157"/>
        <v>0</v>
      </c>
      <c r="AV68" s="686">
        <f t="shared" si="158"/>
        <v>0</v>
      </c>
      <c r="AW68" s="699">
        <f t="shared" si="159"/>
        <v>1153</v>
      </c>
      <c r="AX68" s="75" t="str">
        <f t="shared" si="36"/>
        <v>790EPS037</v>
      </c>
      <c r="AY68" s="802" t="s">
        <v>681</v>
      </c>
      <c r="AZ68" s="802">
        <v>790</v>
      </c>
      <c r="BA68" s="802" t="s">
        <v>579</v>
      </c>
      <c r="BB68" s="803">
        <v>371</v>
      </c>
      <c r="BC68" s="858" t="str">
        <f t="shared" si="37"/>
        <v>147ESSC24</v>
      </c>
      <c r="BD68" s="802" t="s">
        <v>683</v>
      </c>
      <c r="BE68" s="802">
        <v>147</v>
      </c>
      <c r="BF68" s="802" t="s">
        <v>622</v>
      </c>
      <c r="BG68" s="803">
        <v>24</v>
      </c>
      <c r="BH68" s="858" t="str">
        <f t="shared" si="38"/>
        <v>665ESSC24</v>
      </c>
      <c r="BI68" s="802" t="s">
        <v>683</v>
      </c>
      <c r="BJ68" s="802">
        <v>665</v>
      </c>
      <c r="BK68" s="802" t="s">
        <v>622</v>
      </c>
      <c r="BL68" s="803">
        <v>2</v>
      </c>
      <c r="BM68" s="283"/>
    </row>
    <row r="69" spans="2:65" ht="15" customHeight="1">
      <c r="B69" s="31" t="str">
        <f t="shared" si="93"/>
        <v>264EPS010</v>
      </c>
      <c r="C69" s="31" t="str">
        <f t="shared" si="94"/>
        <v>264EPS037</v>
      </c>
      <c r="D69" s="31" t="str">
        <f t="shared" si="95"/>
        <v>264EPS016</v>
      </c>
      <c r="E69" s="31" t="str">
        <f t="shared" si="96"/>
        <v>264EPS002</v>
      </c>
      <c r="F69" s="31" t="str">
        <f t="shared" si="97"/>
        <v>264EPS044</v>
      </c>
      <c r="G69" s="31" t="str">
        <f t="shared" si="98"/>
        <v>264EPS005</v>
      </c>
      <c r="H69" s="31" t="str">
        <f t="shared" si="99"/>
        <v>264EPS040</v>
      </c>
      <c r="I69" s="31" t="e">
        <f>CONCATENATE(AA70,#REF!)</f>
        <v>#REF!</v>
      </c>
      <c r="J69" s="31" t="str">
        <f t="shared" si="100"/>
        <v>264ESSC24</v>
      </c>
      <c r="K69" s="31" t="str">
        <f t="shared" si="101"/>
        <v>264EAS016</v>
      </c>
      <c r="L69" s="31" t="str">
        <f t="shared" si="102"/>
        <v>264EPS042</v>
      </c>
      <c r="M69" s="31" t="str">
        <f t="shared" si="103"/>
        <v>264EAS027</v>
      </c>
      <c r="N69" s="31" t="str">
        <f t="shared" si="104"/>
        <v>264ESSC91</v>
      </c>
      <c r="O69" s="31" t="str">
        <f t="shared" si="105"/>
        <v>264EPS008</v>
      </c>
      <c r="P69" s="31" t="str">
        <f t="shared" si="106"/>
        <v>264EPSIC3</v>
      </c>
      <c r="Q69" s="31" t="str">
        <f t="shared" si="107"/>
        <v>264EPS018</v>
      </c>
      <c r="R69" s="31" t="str">
        <f t="shared" si="108"/>
        <v>264CCFC55</v>
      </c>
      <c r="S69" s="31" t="str">
        <f t="shared" si="109"/>
        <v>264EPS017</v>
      </c>
      <c r="T69" s="31" t="str">
        <f t="shared" si="110"/>
        <v>264EPS041</v>
      </c>
      <c r="U69" s="31" t="e">
        <f>CONCATENATE(AA70,#REF!)</f>
        <v>#REF!</v>
      </c>
      <c r="V69" s="31" t="str">
        <f t="shared" si="111"/>
        <v>264ESSC33</v>
      </c>
      <c r="W69" s="31" t="str">
        <f t="shared" si="112"/>
        <v>264EPS048</v>
      </c>
      <c r="X69" s="31" t="str">
        <f t="shared" si="113"/>
        <v>264EPS001</v>
      </c>
      <c r="Y69" s="493" t="s">
        <v>398</v>
      </c>
      <c r="Z69" s="491" t="s">
        <v>520</v>
      </c>
      <c r="AA69" s="552">
        <v>237</v>
      </c>
      <c r="AB69" s="685">
        <f t="shared" si="138"/>
        <v>10962</v>
      </c>
      <c r="AC69" s="686">
        <f t="shared" si="139"/>
        <v>697</v>
      </c>
      <c r="AD69" s="686">
        <f t="shared" si="140"/>
        <v>0</v>
      </c>
      <c r="AE69" s="686">
        <f t="shared" si="141"/>
        <v>1712</v>
      </c>
      <c r="AF69" s="686">
        <f t="shared" si="142"/>
        <v>0</v>
      </c>
      <c r="AG69" s="686">
        <f t="shared" si="143"/>
        <v>0</v>
      </c>
      <c r="AH69" s="686">
        <f t="shared" si="144"/>
        <v>776</v>
      </c>
      <c r="AI69" s="686">
        <f t="shared" si="145"/>
        <v>0</v>
      </c>
      <c r="AJ69" s="686">
        <f t="shared" si="146"/>
        <v>6</v>
      </c>
      <c r="AK69" s="424">
        <f t="shared" si="147"/>
        <v>0</v>
      </c>
      <c r="AL69" s="686">
        <f t="shared" si="148"/>
        <v>0</v>
      </c>
      <c r="AM69" s="686">
        <f t="shared" si="149"/>
        <v>0</v>
      </c>
      <c r="AN69" s="686">
        <f t="shared" si="150"/>
        <v>0</v>
      </c>
      <c r="AO69" s="686">
        <f t="shared" si="151"/>
        <v>0</v>
      </c>
      <c r="AP69" s="686">
        <f t="shared" si="152"/>
        <v>0</v>
      </c>
      <c r="AQ69" s="686">
        <f t="shared" si="153"/>
        <v>0</v>
      </c>
      <c r="AR69" s="686">
        <f t="shared" si="154"/>
        <v>0</v>
      </c>
      <c r="AS69" s="424">
        <f t="shared" si="155"/>
        <v>0</v>
      </c>
      <c r="AT69" s="686">
        <f t="shared" si="156"/>
        <v>0</v>
      </c>
      <c r="AU69" s="686">
        <f t="shared" si="157"/>
        <v>0</v>
      </c>
      <c r="AV69" s="686">
        <f t="shared" si="158"/>
        <v>0</v>
      </c>
      <c r="AW69" s="699">
        <f t="shared" si="159"/>
        <v>14153</v>
      </c>
      <c r="AX69" s="75" t="str">
        <f t="shared" si="36"/>
        <v>790EPS040</v>
      </c>
      <c r="AY69" s="802" t="s">
        <v>681</v>
      </c>
      <c r="AZ69" s="802">
        <v>790</v>
      </c>
      <c r="BA69" s="802" t="s">
        <v>583</v>
      </c>
      <c r="BB69" s="803">
        <v>189</v>
      </c>
      <c r="BC69" s="858" t="str">
        <f t="shared" si="37"/>
        <v>172EPS010</v>
      </c>
      <c r="BD69" s="802" t="s">
        <v>683</v>
      </c>
      <c r="BE69" s="802">
        <v>172</v>
      </c>
      <c r="BF69" s="802" t="s">
        <v>578</v>
      </c>
      <c r="BG69" s="803">
        <v>652</v>
      </c>
      <c r="BH69" s="858" t="str">
        <f t="shared" si="38"/>
        <v>837EPS010</v>
      </c>
      <c r="BI69" s="802" t="s">
        <v>683</v>
      </c>
      <c r="BJ69" s="802">
        <v>837</v>
      </c>
      <c r="BK69" s="802" t="s">
        <v>578</v>
      </c>
      <c r="BL69" s="803">
        <v>47</v>
      </c>
      <c r="BM69" s="283"/>
    </row>
    <row r="70" spans="2:65" ht="15" customHeight="1">
      <c r="B70" s="31" t="str">
        <f t="shared" ref="B70:B101" si="160">CONCATENATE(AA71,$AB$3)</f>
        <v>310EPS010</v>
      </c>
      <c r="C70" s="31" t="str">
        <f t="shared" ref="C70:C101" si="161">CONCATENATE(AA71,$AC$3)</f>
        <v>310EPS037</v>
      </c>
      <c r="D70" s="31" t="str">
        <f t="shared" ref="D70:D101" si="162">CONCATENATE(AA71,$AD$3)</f>
        <v>310EPS016</v>
      </c>
      <c r="E70" s="31" t="str">
        <f t="shared" ref="E70:E101" si="163">CONCATENATE(AA71,$AE$3)</f>
        <v>310EPS002</v>
      </c>
      <c r="F70" s="31" t="str">
        <f t="shared" ref="F70:F101" si="164">CONCATENATE(AA71,$AF$3)</f>
        <v>310EPS044</v>
      </c>
      <c r="G70" s="31" t="str">
        <f t="shared" ref="G70:G101" si="165">CONCATENATE(AA71,$AG$3)</f>
        <v>310EPS005</v>
      </c>
      <c r="H70" s="31" t="str">
        <f t="shared" ref="H70:H101" si="166">CONCATENATE(AA71,$AH$3)</f>
        <v>310EPS040</v>
      </c>
      <c r="I70" s="31" t="e">
        <f>CONCATENATE(AA71,#REF!)</f>
        <v>#REF!</v>
      </c>
      <c r="J70" s="31" t="str">
        <f t="shared" ref="J70:J101" si="167">CONCATENATE(AA71,$AI$3)</f>
        <v>310ESSC24</v>
      </c>
      <c r="K70" s="31" t="str">
        <f t="shared" ref="K70:K101" si="168">CONCATENATE(AA71,$AJ$3)</f>
        <v>310EAS016</v>
      </c>
      <c r="L70" s="31" t="str">
        <f t="shared" ref="L70:L101" si="169">CONCATENATE(AA71,$AK$3)</f>
        <v>310EPS042</v>
      </c>
      <c r="M70" s="31" t="str">
        <f t="shared" ref="M70:M101" si="170">CONCATENATE(AA71,$AL$3)</f>
        <v>310EAS027</v>
      </c>
      <c r="N70" s="31" t="str">
        <f t="shared" ref="N70:N101" si="171">CONCATENATE(AA71,$AM$3)</f>
        <v>310ESSC91</v>
      </c>
      <c r="O70" s="31" t="str">
        <f t="shared" ref="O70:O101" si="172">CONCATENATE(AA71,$AN$3)</f>
        <v>310EPS008</v>
      </c>
      <c r="P70" s="31" t="str">
        <f t="shared" ref="P70:P101" si="173">CONCATENATE(AA71,$AO$3)</f>
        <v>310EPSIC3</v>
      </c>
      <c r="Q70" s="31" t="str">
        <f t="shared" ref="Q70:Q101" si="174">CONCATENATE(AA71,$AP$3)</f>
        <v>310EPS018</v>
      </c>
      <c r="R70" s="31" t="str">
        <f t="shared" ref="R70:R101" si="175">CONCATENATE(AA71,$AQ$3)</f>
        <v>310CCFC55</v>
      </c>
      <c r="S70" s="31" t="str">
        <f t="shared" ref="S70:S101" si="176">CONCATENATE(AA71,$AR$3)</f>
        <v>310EPS017</v>
      </c>
      <c r="T70" s="31" t="str">
        <f t="shared" ref="T70:T101" si="177">CONCATENATE(AA71,$AS$3)</f>
        <v>310EPS041</v>
      </c>
      <c r="U70" s="31" t="e">
        <f>CONCATENATE(AA71,#REF!)</f>
        <v>#REF!</v>
      </c>
      <c r="V70" s="31" t="str">
        <f t="shared" ref="V70:V101" si="178">CONCATENATE(AA71,$AT$3)</f>
        <v>310ESSC33</v>
      </c>
      <c r="W70" s="31" t="str">
        <f t="shared" ref="W70:W101" si="179">CONCATENATE(AA71,$AU$3)</f>
        <v>310EPS048</v>
      </c>
      <c r="X70" s="31" t="str">
        <f t="shared" ref="X70:X101" si="180">CONCATENATE(AA71,$AV$3)</f>
        <v>310EPS001</v>
      </c>
      <c r="Y70" s="493" t="s">
        <v>373</v>
      </c>
      <c r="Z70" s="491" t="s">
        <v>520</v>
      </c>
      <c r="AA70" s="552">
        <v>264</v>
      </c>
      <c r="AB70" s="685">
        <f t="shared" si="138"/>
        <v>17</v>
      </c>
      <c r="AC70" s="686">
        <f t="shared" si="139"/>
        <v>3957</v>
      </c>
      <c r="AD70" s="686">
        <f t="shared" si="140"/>
        <v>0</v>
      </c>
      <c r="AE70" s="686">
        <f t="shared" si="141"/>
        <v>2173</v>
      </c>
      <c r="AF70" s="686">
        <f t="shared" si="142"/>
        <v>0</v>
      </c>
      <c r="AG70" s="686">
        <f t="shared" si="143"/>
        <v>0</v>
      </c>
      <c r="AH70" s="686">
        <f t="shared" si="144"/>
        <v>573</v>
      </c>
      <c r="AI70" s="686">
        <f t="shared" si="145"/>
        <v>0</v>
      </c>
      <c r="AJ70" s="686">
        <f t="shared" si="146"/>
        <v>1</v>
      </c>
      <c r="AK70" s="424">
        <f t="shared" si="147"/>
        <v>0</v>
      </c>
      <c r="AL70" s="686">
        <f t="shared" si="148"/>
        <v>0</v>
      </c>
      <c r="AM70" s="686">
        <f t="shared" si="149"/>
        <v>0</v>
      </c>
      <c r="AN70" s="686">
        <f t="shared" si="150"/>
        <v>0</v>
      </c>
      <c r="AO70" s="686">
        <f t="shared" si="151"/>
        <v>0</v>
      </c>
      <c r="AP70" s="686">
        <f t="shared" si="152"/>
        <v>0</v>
      </c>
      <c r="AQ70" s="686">
        <f t="shared" si="153"/>
        <v>0</v>
      </c>
      <c r="AR70" s="686">
        <f t="shared" si="154"/>
        <v>0</v>
      </c>
      <c r="AS70" s="424">
        <f t="shared" si="155"/>
        <v>1</v>
      </c>
      <c r="AT70" s="686">
        <f t="shared" si="156"/>
        <v>0</v>
      </c>
      <c r="AU70" s="686">
        <f t="shared" si="157"/>
        <v>0</v>
      </c>
      <c r="AV70" s="686">
        <f t="shared" si="158"/>
        <v>0</v>
      </c>
      <c r="AW70" s="699">
        <f t="shared" si="159"/>
        <v>6721</v>
      </c>
      <c r="AX70" s="75" t="str">
        <f t="shared" si="36"/>
        <v>790EPS042</v>
      </c>
      <c r="AY70" s="802" t="s">
        <v>681</v>
      </c>
      <c r="AZ70" s="802">
        <v>790</v>
      </c>
      <c r="BA70" s="802" t="s">
        <v>584</v>
      </c>
      <c r="BB70" s="803">
        <v>9</v>
      </c>
      <c r="BC70" s="858" t="str">
        <f t="shared" si="37"/>
        <v>172EPS016</v>
      </c>
      <c r="BD70" s="802" t="s">
        <v>683</v>
      </c>
      <c r="BE70" s="802">
        <v>172</v>
      </c>
      <c r="BF70" s="802" t="s">
        <v>581</v>
      </c>
      <c r="BG70" s="803">
        <v>260</v>
      </c>
      <c r="BH70" s="858" t="str">
        <f t="shared" si="38"/>
        <v>837EPS016</v>
      </c>
      <c r="BI70" s="802" t="s">
        <v>683</v>
      </c>
      <c r="BJ70" s="802">
        <v>837</v>
      </c>
      <c r="BK70" s="802" t="s">
        <v>581</v>
      </c>
      <c r="BL70" s="803">
        <v>165</v>
      </c>
      <c r="BM70" s="283"/>
    </row>
    <row r="71" spans="2:65" ht="15" customHeight="1">
      <c r="B71" s="31" t="str">
        <f t="shared" si="160"/>
        <v>315EPS010</v>
      </c>
      <c r="C71" s="31" t="str">
        <f t="shared" si="161"/>
        <v>315EPS037</v>
      </c>
      <c r="D71" s="31" t="str">
        <f t="shared" si="162"/>
        <v>315EPS016</v>
      </c>
      <c r="E71" s="31" t="str">
        <f t="shared" si="163"/>
        <v>315EPS002</v>
      </c>
      <c r="F71" s="31" t="str">
        <f t="shared" si="164"/>
        <v>315EPS044</v>
      </c>
      <c r="G71" s="31" t="str">
        <f t="shared" si="165"/>
        <v>315EPS005</v>
      </c>
      <c r="H71" s="31" t="str">
        <f t="shared" si="166"/>
        <v>315EPS040</v>
      </c>
      <c r="I71" s="31" t="e">
        <f>CONCATENATE(AA72,#REF!)</f>
        <v>#REF!</v>
      </c>
      <c r="J71" s="31" t="str">
        <f t="shared" si="167"/>
        <v>315ESSC24</v>
      </c>
      <c r="K71" s="31" t="str">
        <f t="shared" si="168"/>
        <v>315EAS016</v>
      </c>
      <c r="L71" s="31" t="str">
        <f t="shared" si="169"/>
        <v>315EPS042</v>
      </c>
      <c r="M71" s="31" t="str">
        <f t="shared" si="170"/>
        <v>315EAS027</v>
      </c>
      <c r="N71" s="31" t="str">
        <f t="shared" si="171"/>
        <v>315ESSC91</v>
      </c>
      <c r="O71" s="31" t="str">
        <f t="shared" si="172"/>
        <v>315EPS008</v>
      </c>
      <c r="P71" s="31" t="str">
        <f t="shared" si="173"/>
        <v>315EPSIC3</v>
      </c>
      <c r="Q71" s="31" t="str">
        <f t="shared" si="174"/>
        <v>315EPS018</v>
      </c>
      <c r="R71" s="31" t="str">
        <f t="shared" si="175"/>
        <v>315CCFC55</v>
      </c>
      <c r="S71" s="31" t="str">
        <f t="shared" si="176"/>
        <v>315EPS017</v>
      </c>
      <c r="T71" s="31" t="str">
        <f t="shared" si="177"/>
        <v>315EPS041</v>
      </c>
      <c r="U71" s="31" t="e">
        <f>CONCATENATE(AA72,#REF!)</f>
        <v>#REF!</v>
      </c>
      <c r="V71" s="31" t="str">
        <f t="shared" si="178"/>
        <v>315ESSC33</v>
      </c>
      <c r="W71" s="31" t="str">
        <f t="shared" si="179"/>
        <v>315EPS048</v>
      </c>
      <c r="X71" s="31" t="str">
        <f t="shared" si="180"/>
        <v>315EPS001</v>
      </c>
      <c r="Y71" s="493" t="s">
        <v>401</v>
      </c>
      <c r="Z71" s="491" t="s">
        <v>520</v>
      </c>
      <c r="AA71" s="552">
        <v>310</v>
      </c>
      <c r="AB71" s="685">
        <f t="shared" si="138"/>
        <v>6</v>
      </c>
      <c r="AC71" s="686">
        <f t="shared" si="139"/>
        <v>2053</v>
      </c>
      <c r="AD71" s="686">
        <f t="shared" si="140"/>
        <v>0</v>
      </c>
      <c r="AE71" s="686">
        <f t="shared" si="141"/>
        <v>0</v>
      </c>
      <c r="AF71" s="686">
        <f t="shared" si="142"/>
        <v>0</v>
      </c>
      <c r="AG71" s="686">
        <f t="shared" si="143"/>
        <v>0</v>
      </c>
      <c r="AH71" s="686">
        <f t="shared" si="144"/>
        <v>310</v>
      </c>
      <c r="AI71" s="686">
        <f t="shared" si="145"/>
        <v>0</v>
      </c>
      <c r="AJ71" s="686">
        <f t="shared" si="146"/>
        <v>95</v>
      </c>
      <c r="AK71" s="424">
        <f t="shared" si="147"/>
        <v>0</v>
      </c>
      <c r="AL71" s="686">
        <f t="shared" si="148"/>
        <v>0</v>
      </c>
      <c r="AM71" s="686">
        <f t="shared" si="149"/>
        <v>0</v>
      </c>
      <c r="AN71" s="686">
        <f t="shared" si="150"/>
        <v>0</v>
      </c>
      <c r="AO71" s="686">
        <f t="shared" si="151"/>
        <v>0</v>
      </c>
      <c r="AP71" s="686">
        <f t="shared" si="152"/>
        <v>0</v>
      </c>
      <c r="AQ71" s="686">
        <f t="shared" si="153"/>
        <v>0</v>
      </c>
      <c r="AR71" s="686">
        <f t="shared" si="154"/>
        <v>0</v>
      </c>
      <c r="AS71" s="424">
        <f t="shared" si="155"/>
        <v>0</v>
      </c>
      <c r="AT71" s="686">
        <f t="shared" si="156"/>
        <v>0</v>
      </c>
      <c r="AU71" s="686">
        <f t="shared" si="157"/>
        <v>0</v>
      </c>
      <c r="AV71" s="686">
        <f t="shared" si="158"/>
        <v>0</v>
      </c>
      <c r="AW71" s="699">
        <f t="shared" si="159"/>
        <v>2464</v>
      </c>
      <c r="AX71" s="75" t="str">
        <f t="shared" si="36"/>
        <v>790ESSC24</v>
      </c>
      <c r="AY71" s="802" t="s">
        <v>681</v>
      </c>
      <c r="AZ71" s="802">
        <v>790</v>
      </c>
      <c r="BA71" s="802" t="s">
        <v>622</v>
      </c>
      <c r="BB71" s="803">
        <v>1230</v>
      </c>
      <c r="BC71" s="858" t="str">
        <f t="shared" si="37"/>
        <v>172EPS037</v>
      </c>
      <c r="BD71" s="802" t="s">
        <v>683</v>
      </c>
      <c r="BE71" s="802">
        <v>172</v>
      </c>
      <c r="BF71" s="802" t="s">
        <v>579</v>
      </c>
      <c r="BG71" s="803">
        <v>938</v>
      </c>
      <c r="BH71" s="858" t="str">
        <f t="shared" si="38"/>
        <v>837EPS037</v>
      </c>
      <c r="BI71" s="802" t="s">
        <v>683</v>
      </c>
      <c r="BJ71" s="802">
        <v>837</v>
      </c>
      <c r="BK71" s="802" t="s">
        <v>579</v>
      </c>
      <c r="BL71" s="803">
        <v>116</v>
      </c>
      <c r="BM71" s="283"/>
    </row>
    <row r="72" spans="2:65" ht="15" customHeight="1">
      <c r="B72" s="31" t="str">
        <f t="shared" si="160"/>
        <v>361EPS010</v>
      </c>
      <c r="C72" s="31" t="str">
        <f t="shared" si="161"/>
        <v>361EPS037</v>
      </c>
      <c r="D72" s="31" t="str">
        <f t="shared" si="162"/>
        <v>361EPS016</v>
      </c>
      <c r="E72" s="31" t="str">
        <f t="shared" si="163"/>
        <v>361EPS002</v>
      </c>
      <c r="F72" s="31" t="str">
        <f t="shared" si="164"/>
        <v>361EPS044</v>
      </c>
      <c r="G72" s="31" t="str">
        <f t="shared" si="165"/>
        <v>361EPS005</v>
      </c>
      <c r="H72" s="31" t="str">
        <f t="shared" si="166"/>
        <v>361EPS040</v>
      </c>
      <c r="I72" s="31" t="e">
        <f>CONCATENATE(AA73,#REF!)</f>
        <v>#REF!</v>
      </c>
      <c r="J72" s="31" t="str">
        <f t="shared" si="167"/>
        <v>361ESSC24</v>
      </c>
      <c r="K72" s="31" t="str">
        <f t="shared" si="168"/>
        <v>361EAS016</v>
      </c>
      <c r="L72" s="31" t="str">
        <f t="shared" si="169"/>
        <v>361EPS042</v>
      </c>
      <c r="M72" s="31" t="str">
        <f t="shared" si="170"/>
        <v>361EAS027</v>
      </c>
      <c r="N72" s="31" t="str">
        <f t="shared" si="171"/>
        <v>361ESSC91</v>
      </c>
      <c r="O72" s="31" t="str">
        <f t="shared" si="172"/>
        <v>361EPS008</v>
      </c>
      <c r="P72" s="31" t="str">
        <f t="shared" si="173"/>
        <v>361EPSIC3</v>
      </c>
      <c r="Q72" s="31" t="str">
        <f t="shared" si="174"/>
        <v>361EPS018</v>
      </c>
      <c r="R72" s="31" t="str">
        <f t="shared" si="175"/>
        <v>361CCFC55</v>
      </c>
      <c r="S72" s="31" t="str">
        <f t="shared" si="176"/>
        <v>361EPS017</v>
      </c>
      <c r="T72" s="31" t="str">
        <f t="shared" si="177"/>
        <v>361EPS041</v>
      </c>
      <c r="U72" s="31" t="e">
        <f>CONCATENATE(AA73,#REF!)</f>
        <v>#REF!</v>
      </c>
      <c r="V72" s="31" t="str">
        <f t="shared" si="178"/>
        <v>361ESSC33</v>
      </c>
      <c r="W72" s="31" t="str">
        <f t="shared" si="179"/>
        <v>361EPS048</v>
      </c>
      <c r="X72" s="31" t="str">
        <f t="shared" si="180"/>
        <v>361EPS001</v>
      </c>
      <c r="Y72" s="493" t="s">
        <v>385</v>
      </c>
      <c r="Z72" s="491" t="s">
        <v>520</v>
      </c>
      <c r="AA72" s="552">
        <v>315</v>
      </c>
      <c r="AB72" s="685">
        <f t="shared" si="138"/>
        <v>11</v>
      </c>
      <c r="AC72" s="686">
        <f t="shared" si="139"/>
        <v>982</v>
      </c>
      <c r="AD72" s="686">
        <f t="shared" si="140"/>
        <v>0</v>
      </c>
      <c r="AE72" s="686">
        <f t="shared" si="141"/>
        <v>0</v>
      </c>
      <c r="AF72" s="686">
        <f t="shared" si="142"/>
        <v>1</v>
      </c>
      <c r="AG72" s="686">
        <f t="shared" si="143"/>
        <v>0</v>
      </c>
      <c r="AH72" s="686">
        <f t="shared" si="144"/>
        <v>159</v>
      </c>
      <c r="AI72" s="686">
        <f t="shared" si="145"/>
        <v>0</v>
      </c>
      <c r="AJ72" s="686">
        <f t="shared" si="146"/>
        <v>20</v>
      </c>
      <c r="AK72" s="424">
        <f t="shared" si="147"/>
        <v>0</v>
      </c>
      <c r="AL72" s="686">
        <f t="shared" si="148"/>
        <v>0</v>
      </c>
      <c r="AM72" s="686">
        <f t="shared" si="149"/>
        <v>0</v>
      </c>
      <c r="AN72" s="686">
        <f t="shared" si="150"/>
        <v>0</v>
      </c>
      <c r="AO72" s="686">
        <f t="shared" si="151"/>
        <v>0</v>
      </c>
      <c r="AP72" s="686">
        <f t="shared" si="152"/>
        <v>0</v>
      </c>
      <c r="AQ72" s="686">
        <f t="shared" si="153"/>
        <v>0</v>
      </c>
      <c r="AR72" s="686">
        <f t="shared" si="154"/>
        <v>0</v>
      </c>
      <c r="AS72" s="424">
        <f t="shared" si="155"/>
        <v>0</v>
      </c>
      <c r="AT72" s="686">
        <f t="shared" si="156"/>
        <v>0</v>
      </c>
      <c r="AU72" s="686">
        <f t="shared" si="157"/>
        <v>0</v>
      </c>
      <c r="AV72" s="686">
        <f t="shared" si="158"/>
        <v>0</v>
      </c>
      <c r="AW72" s="699">
        <f t="shared" si="159"/>
        <v>1173</v>
      </c>
      <c r="AX72" s="75" t="str">
        <f t="shared" ref="AX72:AX134" si="181">CONCATENATE(AZ72,BA72)</f>
        <v>790ESSC33</v>
      </c>
      <c r="AY72" s="802" t="s">
        <v>681</v>
      </c>
      <c r="AZ72" s="802">
        <v>790</v>
      </c>
      <c r="BA72" s="802" t="s">
        <v>601</v>
      </c>
      <c r="BB72" s="803">
        <v>1</v>
      </c>
      <c r="BC72" s="858" t="str">
        <f t="shared" ref="BC72:BC135" si="182">CONCATENATE(BE72,BF72)</f>
        <v>172EPS040</v>
      </c>
      <c r="BD72" s="802" t="s">
        <v>683</v>
      </c>
      <c r="BE72" s="802">
        <v>172</v>
      </c>
      <c r="BF72" s="802" t="s">
        <v>583</v>
      </c>
      <c r="BG72" s="803">
        <v>27</v>
      </c>
      <c r="BH72" s="858" t="str">
        <f t="shared" ref="BH72:BH135" si="183">CONCATENATE(BJ72,BK72)</f>
        <v>837EPS040</v>
      </c>
      <c r="BI72" s="802" t="s">
        <v>683</v>
      </c>
      <c r="BJ72" s="802">
        <v>837</v>
      </c>
      <c r="BK72" s="802" t="s">
        <v>583</v>
      </c>
      <c r="BL72" s="803">
        <v>13</v>
      </c>
      <c r="BM72" s="283"/>
    </row>
    <row r="73" spans="2:65" ht="15" customHeight="1">
      <c r="B73" s="31" t="str">
        <f t="shared" si="160"/>
        <v>647EPS010</v>
      </c>
      <c r="C73" s="31" t="str">
        <f t="shared" si="161"/>
        <v>647EPS037</v>
      </c>
      <c r="D73" s="31" t="str">
        <f t="shared" si="162"/>
        <v>647EPS016</v>
      </c>
      <c r="E73" s="31" t="str">
        <f t="shared" si="163"/>
        <v>647EPS002</v>
      </c>
      <c r="F73" s="31" t="str">
        <f t="shared" si="164"/>
        <v>647EPS044</v>
      </c>
      <c r="G73" s="31" t="str">
        <f t="shared" si="165"/>
        <v>647EPS005</v>
      </c>
      <c r="H73" s="31" t="str">
        <f t="shared" si="166"/>
        <v>647EPS040</v>
      </c>
      <c r="I73" s="31" t="e">
        <f>CONCATENATE(AA74,#REF!)</f>
        <v>#REF!</v>
      </c>
      <c r="J73" s="31" t="str">
        <f t="shared" si="167"/>
        <v>647ESSC24</v>
      </c>
      <c r="K73" s="31" t="str">
        <f t="shared" si="168"/>
        <v>647EAS016</v>
      </c>
      <c r="L73" s="31" t="str">
        <f t="shared" si="169"/>
        <v>647EPS042</v>
      </c>
      <c r="M73" s="31" t="str">
        <f t="shared" si="170"/>
        <v>647EAS027</v>
      </c>
      <c r="N73" s="31" t="str">
        <f t="shared" si="171"/>
        <v>647ESSC91</v>
      </c>
      <c r="O73" s="31" t="str">
        <f t="shared" si="172"/>
        <v>647EPS008</v>
      </c>
      <c r="P73" s="31" t="str">
        <f t="shared" si="173"/>
        <v>647EPSIC3</v>
      </c>
      <c r="Q73" s="31" t="str">
        <f t="shared" si="174"/>
        <v>647EPS018</v>
      </c>
      <c r="R73" s="31" t="str">
        <f t="shared" si="175"/>
        <v>647CCFC55</v>
      </c>
      <c r="S73" s="31" t="str">
        <f t="shared" si="176"/>
        <v>647EPS017</v>
      </c>
      <c r="T73" s="31" t="str">
        <f t="shared" si="177"/>
        <v>647EPS041</v>
      </c>
      <c r="U73" s="31" t="e">
        <f>CONCATENATE(AA74,#REF!)</f>
        <v>#REF!</v>
      </c>
      <c r="V73" s="31" t="str">
        <f t="shared" si="178"/>
        <v>647ESSC33</v>
      </c>
      <c r="W73" s="31" t="str">
        <f t="shared" si="179"/>
        <v>647EPS048</v>
      </c>
      <c r="X73" s="31" t="str">
        <f t="shared" si="180"/>
        <v>647EPS001</v>
      </c>
      <c r="Y73" s="493" t="s">
        <v>394</v>
      </c>
      <c r="Z73" s="491" t="s">
        <v>520</v>
      </c>
      <c r="AA73" s="552">
        <v>361</v>
      </c>
      <c r="AB73" s="685">
        <f t="shared" si="138"/>
        <v>3</v>
      </c>
      <c r="AC73" s="686">
        <f t="shared" si="139"/>
        <v>1772</v>
      </c>
      <c r="AD73" s="686">
        <f t="shared" si="140"/>
        <v>0</v>
      </c>
      <c r="AE73" s="686">
        <f t="shared" si="141"/>
        <v>0</v>
      </c>
      <c r="AF73" s="686">
        <f t="shared" si="142"/>
        <v>0</v>
      </c>
      <c r="AG73" s="686">
        <f t="shared" si="143"/>
        <v>0</v>
      </c>
      <c r="AH73" s="686">
        <f t="shared" si="144"/>
        <v>510</v>
      </c>
      <c r="AI73" s="686">
        <f t="shared" si="145"/>
        <v>0</v>
      </c>
      <c r="AJ73" s="686">
        <f t="shared" si="146"/>
        <v>1</v>
      </c>
      <c r="AK73" s="424">
        <f t="shared" si="147"/>
        <v>0</v>
      </c>
      <c r="AL73" s="686">
        <f t="shared" si="148"/>
        <v>0</v>
      </c>
      <c r="AM73" s="686">
        <f t="shared" si="149"/>
        <v>0</v>
      </c>
      <c r="AN73" s="686">
        <f t="shared" si="150"/>
        <v>0</v>
      </c>
      <c r="AO73" s="686">
        <f t="shared" si="151"/>
        <v>0</v>
      </c>
      <c r="AP73" s="686">
        <f t="shared" si="152"/>
        <v>0</v>
      </c>
      <c r="AQ73" s="686">
        <f t="shared" si="153"/>
        <v>0</v>
      </c>
      <c r="AR73" s="686">
        <f t="shared" si="154"/>
        <v>0</v>
      </c>
      <c r="AS73" s="424">
        <f t="shared" si="155"/>
        <v>0</v>
      </c>
      <c r="AT73" s="686">
        <f t="shared" si="156"/>
        <v>0</v>
      </c>
      <c r="AU73" s="686">
        <f t="shared" si="157"/>
        <v>0</v>
      </c>
      <c r="AV73" s="686">
        <f t="shared" si="158"/>
        <v>0</v>
      </c>
      <c r="AW73" s="699">
        <f t="shared" si="159"/>
        <v>2286</v>
      </c>
      <c r="AX73" s="75" t="str">
        <f t="shared" si="181"/>
        <v>895EPS010</v>
      </c>
      <c r="AY73" s="802" t="s">
        <v>681</v>
      </c>
      <c r="AZ73" s="802">
        <v>895</v>
      </c>
      <c r="BA73" s="802" t="s">
        <v>578</v>
      </c>
      <c r="BB73" s="803">
        <v>5</v>
      </c>
      <c r="BC73" s="858" t="str">
        <f t="shared" si="182"/>
        <v>172EPS041</v>
      </c>
      <c r="BD73" s="802" t="s">
        <v>683</v>
      </c>
      <c r="BE73" s="802">
        <v>172</v>
      </c>
      <c r="BF73" s="802" t="s">
        <v>621</v>
      </c>
      <c r="BG73" s="803">
        <v>1</v>
      </c>
      <c r="BH73" s="858" t="str">
        <f t="shared" si="183"/>
        <v>837EPS041</v>
      </c>
      <c r="BI73" s="802" t="s">
        <v>683</v>
      </c>
      <c r="BJ73" s="802">
        <v>837</v>
      </c>
      <c r="BK73" s="802" t="s">
        <v>621</v>
      </c>
      <c r="BL73" s="803">
        <v>1</v>
      </c>
      <c r="BM73" s="283"/>
    </row>
    <row r="74" spans="2:65" ht="15" customHeight="1">
      <c r="B74" s="31" t="str">
        <f t="shared" si="160"/>
        <v>658EPS010</v>
      </c>
      <c r="C74" s="31" t="str">
        <f t="shared" si="161"/>
        <v>658EPS037</v>
      </c>
      <c r="D74" s="31" t="str">
        <f t="shared" si="162"/>
        <v>658EPS016</v>
      </c>
      <c r="E74" s="31" t="str">
        <f t="shared" si="163"/>
        <v>658EPS002</v>
      </c>
      <c r="F74" s="31" t="str">
        <f t="shared" si="164"/>
        <v>658EPS044</v>
      </c>
      <c r="G74" s="31" t="str">
        <f t="shared" si="165"/>
        <v>658EPS005</v>
      </c>
      <c r="H74" s="31" t="str">
        <f t="shared" si="166"/>
        <v>658EPS040</v>
      </c>
      <c r="I74" s="31" t="e">
        <f>CONCATENATE(AA75,#REF!)</f>
        <v>#REF!</v>
      </c>
      <c r="J74" s="31" t="str">
        <f t="shared" si="167"/>
        <v>658ESSC24</v>
      </c>
      <c r="K74" s="31" t="str">
        <f t="shared" si="168"/>
        <v>658EAS016</v>
      </c>
      <c r="L74" s="31" t="str">
        <f t="shared" si="169"/>
        <v>658EPS042</v>
      </c>
      <c r="M74" s="31" t="str">
        <f t="shared" si="170"/>
        <v>658EAS027</v>
      </c>
      <c r="N74" s="31" t="str">
        <f t="shared" si="171"/>
        <v>658ESSC91</v>
      </c>
      <c r="O74" s="31" t="str">
        <f t="shared" si="172"/>
        <v>658EPS008</v>
      </c>
      <c r="P74" s="31" t="str">
        <f t="shared" si="173"/>
        <v>658EPSIC3</v>
      </c>
      <c r="Q74" s="31" t="str">
        <f t="shared" si="174"/>
        <v>658EPS018</v>
      </c>
      <c r="R74" s="31" t="str">
        <f t="shared" si="175"/>
        <v>658CCFC55</v>
      </c>
      <c r="S74" s="31" t="str">
        <f t="shared" si="176"/>
        <v>658EPS017</v>
      </c>
      <c r="T74" s="31" t="str">
        <f t="shared" si="177"/>
        <v>658EPS041</v>
      </c>
      <c r="U74" s="31" t="e">
        <f>CONCATENATE(AA75,#REF!)</f>
        <v>#REF!</v>
      </c>
      <c r="V74" s="31" t="str">
        <f t="shared" si="178"/>
        <v>658ESSC33</v>
      </c>
      <c r="W74" s="31" t="str">
        <f t="shared" si="179"/>
        <v>658EPS048</v>
      </c>
      <c r="X74" s="31" t="str">
        <f t="shared" si="180"/>
        <v>658EPS001</v>
      </c>
      <c r="Y74" s="493" t="s">
        <v>403</v>
      </c>
      <c r="Z74" s="491" t="s">
        <v>520</v>
      </c>
      <c r="AA74" s="552">
        <v>647</v>
      </c>
      <c r="AB74" s="685">
        <f t="shared" si="138"/>
        <v>6</v>
      </c>
      <c r="AC74" s="686">
        <f t="shared" si="139"/>
        <v>1168</v>
      </c>
      <c r="AD74" s="686">
        <f t="shared" si="140"/>
        <v>0</v>
      </c>
      <c r="AE74" s="686">
        <f t="shared" si="141"/>
        <v>0</v>
      </c>
      <c r="AF74" s="686">
        <f t="shared" si="142"/>
        <v>0</v>
      </c>
      <c r="AG74" s="686">
        <f t="shared" si="143"/>
        <v>1</v>
      </c>
      <c r="AH74" s="686">
        <f t="shared" si="144"/>
        <v>178</v>
      </c>
      <c r="AI74" s="686">
        <f t="shared" si="145"/>
        <v>0</v>
      </c>
      <c r="AJ74" s="686">
        <f t="shared" si="146"/>
        <v>0</v>
      </c>
      <c r="AK74" s="424">
        <f t="shared" si="147"/>
        <v>0</v>
      </c>
      <c r="AL74" s="686">
        <f t="shared" si="148"/>
        <v>0</v>
      </c>
      <c r="AM74" s="686">
        <f t="shared" si="149"/>
        <v>0</v>
      </c>
      <c r="AN74" s="686">
        <f t="shared" si="150"/>
        <v>0</v>
      </c>
      <c r="AO74" s="686">
        <f t="shared" si="151"/>
        <v>0</v>
      </c>
      <c r="AP74" s="686">
        <f t="shared" si="152"/>
        <v>0</v>
      </c>
      <c r="AQ74" s="686">
        <f t="shared" si="153"/>
        <v>0</v>
      </c>
      <c r="AR74" s="686">
        <f t="shared" si="154"/>
        <v>0</v>
      </c>
      <c r="AS74" s="424">
        <f t="shared" si="155"/>
        <v>1</v>
      </c>
      <c r="AT74" s="686">
        <f t="shared" si="156"/>
        <v>0</v>
      </c>
      <c r="AU74" s="686">
        <f t="shared" si="157"/>
        <v>0</v>
      </c>
      <c r="AV74" s="686">
        <f t="shared" si="158"/>
        <v>0</v>
      </c>
      <c r="AW74" s="699">
        <f t="shared" si="159"/>
        <v>1353</v>
      </c>
      <c r="AX74" s="75" t="str">
        <f t="shared" si="181"/>
        <v>895EPS018</v>
      </c>
      <c r="AY74" s="802" t="s">
        <v>681</v>
      </c>
      <c r="AZ74" s="802">
        <v>895</v>
      </c>
      <c r="BA74" s="802" t="s">
        <v>593</v>
      </c>
      <c r="BB74" s="803">
        <v>3</v>
      </c>
      <c r="BC74" s="858" t="str">
        <f t="shared" si="182"/>
        <v>172ESSC24</v>
      </c>
      <c r="BD74" s="802" t="s">
        <v>683</v>
      </c>
      <c r="BE74" s="802">
        <v>172</v>
      </c>
      <c r="BF74" s="802" t="s">
        <v>622</v>
      </c>
      <c r="BG74" s="803">
        <v>17</v>
      </c>
      <c r="BH74" s="858" t="str">
        <f t="shared" si="183"/>
        <v>837ESSC24</v>
      </c>
      <c r="BI74" s="802" t="s">
        <v>683</v>
      </c>
      <c r="BJ74" s="802">
        <v>837</v>
      </c>
      <c r="BK74" s="802" t="s">
        <v>622</v>
      </c>
      <c r="BL74" s="803">
        <v>3</v>
      </c>
      <c r="BM74" s="283"/>
    </row>
    <row r="75" spans="2:65" ht="15" customHeight="1">
      <c r="B75" s="31" t="str">
        <f t="shared" si="160"/>
        <v>664EPS010</v>
      </c>
      <c r="C75" s="31" t="str">
        <f t="shared" si="161"/>
        <v>664EPS037</v>
      </c>
      <c r="D75" s="31" t="str">
        <f t="shared" si="162"/>
        <v>664EPS016</v>
      </c>
      <c r="E75" s="31" t="str">
        <f t="shared" si="163"/>
        <v>664EPS002</v>
      </c>
      <c r="F75" s="31" t="str">
        <f t="shared" si="164"/>
        <v>664EPS044</v>
      </c>
      <c r="G75" s="31" t="str">
        <f t="shared" si="165"/>
        <v>664EPS005</v>
      </c>
      <c r="H75" s="31" t="str">
        <f t="shared" si="166"/>
        <v>664EPS040</v>
      </c>
      <c r="I75" s="31" t="e">
        <f>CONCATENATE(AA76,#REF!)</f>
        <v>#REF!</v>
      </c>
      <c r="J75" s="31" t="str">
        <f t="shared" si="167"/>
        <v>664ESSC24</v>
      </c>
      <c r="K75" s="31" t="str">
        <f t="shared" si="168"/>
        <v>664EAS016</v>
      </c>
      <c r="L75" s="31" t="str">
        <f t="shared" si="169"/>
        <v>664EPS042</v>
      </c>
      <c r="M75" s="31" t="str">
        <f t="shared" si="170"/>
        <v>664EAS027</v>
      </c>
      <c r="N75" s="31" t="str">
        <f t="shared" si="171"/>
        <v>664ESSC91</v>
      </c>
      <c r="O75" s="31" t="str">
        <f t="shared" si="172"/>
        <v>664EPS008</v>
      </c>
      <c r="P75" s="31" t="str">
        <f t="shared" si="173"/>
        <v>664EPSIC3</v>
      </c>
      <c r="Q75" s="31" t="str">
        <f t="shared" si="174"/>
        <v>664EPS018</v>
      </c>
      <c r="R75" s="31" t="str">
        <f t="shared" si="175"/>
        <v>664CCFC55</v>
      </c>
      <c r="S75" s="31" t="str">
        <f t="shared" si="176"/>
        <v>664EPS017</v>
      </c>
      <c r="T75" s="31" t="str">
        <f t="shared" si="177"/>
        <v>664EPS041</v>
      </c>
      <c r="U75" s="31" t="e">
        <f>CONCATENATE(AA76,#REF!)</f>
        <v>#REF!</v>
      </c>
      <c r="V75" s="31" t="str">
        <f t="shared" si="178"/>
        <v>664ESSC33</v>
      </c>
      <c r="W75" s="31" t="str">
        <f t="shared" si="179"/>
        <v>664EPS048</v>
      </c>
      <c r="X75" s="31" t="str">
        <f t="shared" si="180"/>
        <v>664EPS001</v>
      </c>
      <c r="Y75" s="493" t="s">
        <v>405</v>
      </c>
      <c r="Z75" s="491" t="s">
        <v>520</v>
      </c>
      <c r="AA75" s="552">
        <v>658</v>
      </c>
      <c r="AB75" s="685">
        <f t="shared" si="138"/>
        <v>3</v>
      </c>
      <c r="AC75" s="686">
        <f t="shared" si="139"/>
        <v>921</v>
      </c>
      <c r="AD75" s="686">
        <f t="shared" si="140"/>
        <v>0</v>
      </c>
      <c r="AE75" s="686">
        <f t="shared" si="141"/>
        <v>2</v>
      </c>
      <c r="AF75" s="686">
        <f t="shared" si="142"/>
        <v>0</v>
      </c>
      <c r="AG75" s="686">
        <f t="shared" si="143"/>
        <v>0</v>
      </c>
      <c r="AH75" s="686">
        <f t="shared" si="144"/>
        <v>261</v>
      </c>
      <c r="AI75" s="686">
        <f t="shared" si="145"/>
        <v>0</v>
      </c>
      <c r="AJ75" s="686">
        <f t="shared" si="146"/>
        <v>1</v>
      </c>
      <c r="AK75" s="424">
        <f t="shared" si="147"/>
        <v>0</v>
      </c>
      <c r="AL75" s="686">
        <f t="shared" si="148"/>
        <v>0</v>
      </c>
      <c r="AM75" s="686">
        <f t="shared" si="149"/>
        <v>0</v>
      </c>
      <c r="AN75" s="686">
        <f t="shared" si="150"/>
        <v>0</v>
      </c>
      <c r="AO75" s="686">
        <f t="shared" si="151"/>
        <v>0</v>
      </c>
      <c r="AP75" s="686">
        <f t="shared" si="152"/>
        <v>0</v>
      </c>
      <c r="AQ75" s="686">
        <f t="shared" si="153"/>
        <v>0</v>
      </c>
      <c r="AR75" s="686">
        <f t="shared" si="154"/>
        <v>0</v>
      </c>
      <c r="AS75" s="424">
        <f t="shared" si="155"/>
        <v>0</v>
      </c>
      <c r="AT75" s="686">
        <f t="shared" si="156"/>
        <v>0</v>
      </c>
      <c r="AU75" s="686">
        <f t="shared" si="157"/>
        <v>0</v>
      </c>
      <c r="AV75" s="686">
        <f t="shared" si="158"/>
        <v>0</v>
      </c>
      <c r="AW75" s="699">
        <f t="shared" si="159"/>
        <v>1188</v>
      </c>
      <c r="AX75" s="75" t="str">
        <f t="shared" si="181"/>
        <v>895EPS037</v>
      </c>
      <c r="AY75" s="802" t="s">
        <v>681</v>
      </c>
      <c r="AZ75" s="802">
        <v>895</v>
      </c>
      <c r="BA75" s="802" t="s">
        <v>579</v>
      </c>
      <c r="BB75" s="803">
        <v>598</v>
      </c>
      <c r="BC75" s="858" t="str">
        <f t="shared" si="182"/>
        <v>475EPS037</v>
      </c>
      <c r="BD75" s="802" t="s">
        <v>683</v>
      </c>
      <c r="BE75" s="802">
        <v>475</v>
      </c>
      <c r="BF75" s="802" t="s">
        <v>579</v>
      </c>
      <c r="BG75" s="803">
        <v>4</v>
      </c>
      <c r="BH75" s="858" t="str">
        <f t="shared" si="183"/>
        <v>873EPS040</v>
      </c>
      <c r="BI75" s="802" t="s">
        <v>683</v>
      </c>
      <c r="BJ75" s="802">
        <v>873</v>
      </c>
      <c r="BK75" s="802" t="s">
        <v>583</v>
      </c>
      <c r="BL75" s="803">
        <v>1</v>
      </c>
      <c r="BM75" s="283"/>
    </row>
    <row r="76" spans="2:65" ht="15" customHeight="1">
      <c r="B76" s="31" t="str">
        <f t="shared" si="160"/>
        <v>686EPS010</v>
      </c>
      <c r="C76" s="31" t="str">
        <f t="shared" si="161"/>
        <v>686EPS037</v>
      </c>
      <c r="D76" s="31" t="str">
        <f t="shared" si="162"/>
        <v>686EPS016</v>
      </c>
      <c r="E76" s="31" t="str">
        <f t="shared" si="163"/>
        <v>686EPS002</v>
      </c>
      <c r="F76" s="31" t="str">
        <f t="shared" si="164"/>
        <v>686EPS044</v>
      </c>
      <c r="G76" s="31" t="str">
        <f t="shared" si="165"/>
        <v>686EPS005</v>
      </c>
      <c r="H76" s="31" t="str">
        <f t="shared" si="166"/>
        <v>686EPS040</v>
      </c>
      <c r="I76" s="31" t="e">
        <f>CONCATENATE(AA77,#REF!)</f>
        <v>#REF!</v>
      </c>
      <c r="J76" s="31" t="str">
        <f t="shared" si="167"/>
        <v>686ESSC24</v>
      </c>
      <c r="K76" s="31" t="str">
        <f t="shared" si="168"/>
        <v>686EAS016</v>
      </c>
      <c r="L76" s="31" t="str">
        <f t="shared" si="169"/>
        <v>686EPS042</v>
      </c>
      <c r="M76" s="31" t="str">
        <f t="shared" si="170"/>
        <v>686EAS027</v>
      </c>
      <c r="N76" s="31" t="str">
        <f t="shared" si="171"/>
        <v>686ESSC91</v>
      </c>
      <c r="O76" s="31" t="str">
        <f t="shared" si="172"/>
        <v>686EPS008</v>
      </c>
      <c r="P76" s="31" t="str">
        <f t="shared" si="173"/>
        <v>686EPSIC3</v>
      </c>
      <c r="Q76" s="31" t="str">
        <f t="shared" si="174"/>
        <v>686EPS018</v>
      </c>
      <c r="R76" s="31" t="str">
        <f t="shared" si="175"/>
        <v>686CCFC55</v>
      </c>
      <c r="S76" s="31" t="str">
        <f t="shared" si="176"/>
        <v>686EPS017</v>
      </c>
      <c r="T76" s="31" t="str">
        <f t="shared" si="177"/>
        <v>686EPS041</v>
      </c>
      <c r="U76" s="31" t="e">
        <f>CONCATENATE(AA77,#REF!)</f>
        <v>#REF!</v>
      </c>
      <c r="V76" s="31" t="str">
        <f t="shared" si="178"/>
        <v>686ESSC33</v>
      </c>
      <c r="W76" s="31" t="str">
        <f t="shared" si="179"/>
        <v>686EPS048</v>
      </c>
      <c r="X76" s="31" t="str">
        <f t="shared" si="180"/>
        <v>686EPS001</v>
      </c>
      <c r="Y76" s="493" t="s">
        <v>407</v>
      </c>
      <c r="Z76" s="491" t="s">
        <v>520</v>
      </c>
      <c r="AA76" s="552">
        <v>664</v>
      </c>
      <c r="AB76" s="685">
        <f t="shared" si="138"/>
        <v>53</v>
      </c>
      <c r="AC76" s="686">
        <f t="shared" si="139"/>
        <v>5187</v>
      </c>
      <c r="AD76" s="686">
        <f t="shared" si="140"/>
        <v>5409</v>
      </c>
      <c r="AE76" s="686">
        <f t="shared" si="141"/>
        <v>2538</v>
      </c>
      <c r="AF76" s="686">
        <f t="shared" si="142"/>
        <v>0</v>
      </c>
      <c r="AG76" s="686">
        <f t="shared" si="143"/>
        <v>2</v>
      </c>
      <c r="AH76" s="686">
        <f t="shared" si="144"/>
        <v>1557</v>
      </c>
      <c r="AI76" s="686">
        <f t="shared" si="145"/>
        <v>0</v>
      </c>
      <c r="AJ76" s="686">
        <f t="shared" si="146"/>
        <v>2</v>
      </c>
      <c r="AK76" s="424">
        <f t="shared" si="147"/>
        <v>0</v>
      </c>
      <c r="AL76" s="686">
        <f t="shared" si="148"/>
        <v>0</v>
      </c>
      <c r="AM76" s="686">
        <f t="shared" si="149"/>
        <v>0</v>
      </c>
      <c r="AN76" s="686">
        <f t="shared" si="150"/>
        <v>1</v>
      </c>
      <c r="AO76" s="686">
        <f t="shared" si="151"/>
        <v>0</v>
      </c>
      <c r="AP76" s="686">
        <f t="shared" si="152"/>
        <v>0</v>
      </c>
      <c r="AQ76" s="686">
        <f t="shared" si="153"/>
        <v>0</v>
      </c>
      <c r="AR76" s="686">
        <f t="shared" si="154"/>
        <v>0</v>
      </c>
      <c r="AS76" s="424">
        <f t="shared" si="155"/>
        <v>0</v>
      </c>
      <c r="AT76" s="686">
        <f t="shared" si="156"/>
        <v>0</v>
      </c>
      <c r="AU76" s="686">
        <f t="shared" si="157"/>
        <v>0</v>
      </c>
      <c r="AV76" s="686">
        <f t="shared" si="158"/>
        <v>0</v>
      </c>
      <c r="AW76" s="699">
        <f t="shared" si="159"/>
        <v>14749</v>
      </c>
      <c r="AX76" s="75" t="str">
        <f t="shared" si="181"/>
        <v>895EPS040</v>
      </c>
      <c r="AY76" s="802" t="s">
        <v>681</v>
      </c>
      <c r="AZ76" s="802">
        <v>895</v>
      </c>
      <c r="BA76" s="802" t="s">
        <v>583</v>
      </c>
      <c r="BB76" s="803">
        <v>117</v>
      </c>
      <c r="BC76" s="858" t="str">
        <f t="shared" si="182"/>
        <v>475EPS040</v>
      </c>
      <c r="BD76" s="802" t="s">
        <v>683</v>
      </c>
      <c r="BE76" s="802">
        <v>475</v>
      </c>
      <c r="BF76" s="802" t="s">
        <v>583</v>
      </c>
      <c r="BG76" s="803">
        <v>2</v>
      </c>
      <c r="BH76" s="858" t="str">
        <f t="shared" si="183"/>
        <v>31EPS037</v>
      </c>
      <c r="BI76" s="802" t="s">
        <v>684</v>
      </c>
      <c r="BJ76" s="802">
        <v>31</v>
      </c>
      <c r="BK76" s="802" t="s">
        <v>579</v>
      </c>
      <c r="BL76" s="803">
        <v>15</v>
      </c>
      <c r="BM76" s="283"/>
    </row>
    <row r="77" spans="2:65" ht="15" customHeight="1">
      <c r="B77" s="31" t="str">
        <f t="shared" si="160"/>
        <v>819EPS010</v>
      </c>
      <c r="C77" s="31" t="str">
        <f t="shared" si="161"/>
        <v>819EPS037</v>
      </c>
      <c r="D77" s="31" t="str">
        <f t="shared" si="162"/>
        <v>819EPS016</v>
      </c>
      <c r="E77" s="31" t="str">
        <f t="shared" si="163"/>
        <v>819EPS002</v>
      </c>
      <c r="F77" s="31" t="str">
        <f t="shared" si="164"/>
        <v>819EPS044</v>
      </c>
      <c r="G77" s="31" t="str">
        <f t="shared" si="165"/>
        <v>819EPS005</v>
      </c>
      <c r="H77" s="31" t="str">
        <f t="shared" si="166"/>
        <v>819EPS040</v>
      </c>
      <c r="I77" s="31" t="e">
        <f>CONCATENATE(AA78,#REF!)</f>
        <v>#REF!</v>
      </c>
      <c r="J77" s="31" t="str">
        <f t="shared" si="167"/>
        <v>819ESSC24</v>
      </c>
      <c r="K77" s="31" t="str">
        <f t="shared" si="168"/>
        <v>819EAS016</v>
      </c>
      <c r="L77" s="31" t="str">
        <f t="shared" si="169"/>
        <v>819EPS042</v>
      </c>
      <c r="M77" s="31" t="str">
        <f t="shared" si="170"/>
        <v>819EAS027</v>
      </c>
      <c r="N77" s="31" t="str">
        <f t="shared" si="171"/>
        <v>819ESSC91</v>
      </c>
      <c r="O77" s="31" t="str">
        <f t="shared" si="172"/>
        <v>819EPS008</v>
      </c>
      <c r="P77" s="31" t="str">
        <f t="shared" si="173"/>
        <v>819EPSIC3</v>
      </c>
      <c r="Q77" s="31" t="str">
        <f t="shared" si="174"/>
        <v>819EPS018</v>
      </c>
      <c r="R77" s="31" t="str">
        <f t="shared" si="175"/>
        <v>819CCFC55</v>
      </c>
      <c r="S77" s="31" t="str">
        <f t="shared" si="176"/>
        <v>819EPS017</v>
      </c>
      <c r="T77" s="31" t="str">
        <f t="shared" si="177"/>
        <v>819EPS041</v>
      </c>
      <c r="U77" s="31" t="e">
        <f>CONCATENATE(AA78,#REF!)</f>
        <v>#REF!</v>
      </c>
      <c r="V77" s="31" t="str">
        <f t="shared" si="178"/>
        <v>819ESSC33</v>
      </c>
      <c r="W77" s="31" t="str">
        <f t="shared" si="179"/>
        <v>819EPS048</v>
      </c>
      <c r="X77" s="31" t="str">
        <f t="shared" si="180"/>
        <v>819EPS001</v>
      </c>
      <c r="Y77" s="493" t="s">
        <v>408</v>
      </c>
      <c r="Z77" s="491" t="s">
        <v>520</v>
      </c>
      <c r="AA77" s="552">
        <v>686</v>
      </c>
      <c r="AB77" s="685">
        <f t="shared" si="138"/>
        <v>11529</v>
      </c>
      <c r="AC77" s="686">
        <f t="shared" si="139"/>
        <v>927</v>
      </c>
      <c r="AD77" s="686">
        <f t="shared" si="140"/>
        <v>4005</v>
      </c>
      <c r="AE77" s="686">
        <f t="shared" si="141"/>
        <v>2489</v>
      </c>
      <c r="AF77" s="686">
        <f t="shared" si="142"/>
        <v>0</v>
      </c>
      <c r="AG77" s="686">
        <f t="shared" si="143"/>
        <v>3</v>
      </c>
      <c r="AH77" s="686">
        <f t="shared" si="144"/>
        <v>2150</v>
      </c>
      <c r="AI77" s="686">
        <f t="shared" si="145"/>
        <v>0</v>
      </c>
      <c r="AJ77" s="686">
        <f t="shared" si="146"/>
        <v>17</v>
      </c>
      <c r="AK77" s="424">
        <f t="shared" si="147"/>
        <v>0</v>
      </c>
      <c r="AL77" s="686">
        <f t="shared" si="148"/>
        <v>0</v>
      </c>
      <c r="AM77" s="686">
        <f t="shared" si="149"/>
        <v>0</v>
      </c>
      <c r="AN77" s="686">
        <f t="shared" si="150"/>
        <v>0</v>
      </c>
      <c r="AO77" s="686">
        <f t="shared" si="151"/>
        <v>0</v>
      </c>
      <c r="AP77" s="686">
        <f t="shared" si="152"/>
        <v>0</v>
      </c>
      <c r="AQ77" s="686">
        <f t="shared" si="153"/>
        <v>0</v>
      </c>
      <c r="AR77" s="686">
        <f t="shared" si="154"/>
        <v>0</v>
      </c>
      <c r="AS77" s="424">
        <f t="shared" si="155"/>
        <v>0</v>
      </c>
      <c r="AT77" s="686">
        <f t="shared" si="156"/>
        <v>0</v>
      </c>
      <c r="AU77" s="686">
        <f t="shared" si="157"/>
        <v>0</v>
      </c>
      <c r="AV77" s="686">
        <f t="shared" si="158"/>
        <v>0</v>
      </c>
      <c r="AW77" s="699">
        <f t="shared" si="159"/>
        <v>21120</v>
      </c>
      <c r="AX77" s="75" t="str">
        <f t="shared" si="181"/>
        <v>895EPS042</v>
      </c>
      <c r="AY77" s="802" t="s">
        <v>681</v>
      </c>
      <c r="AZ77" s="802">
        <v>895</v>
      </c>
      <c r="BA77" s="802" t="s">
        <v>584</v>
      </c>
      <c r="BB77" s="803">
        <v>12</v>
      </c>
      <c r="BC77" s="858" t="str">
        <f t="shared" si="182"/>
        <v>480EPS010</v>
      </c>
      <c r="BD77" s="802" t="s">
        <v>683</v>
      </c>
      <c r="BE77" s="802">
        <v>480</v>
      </c>
      <c r="BF77" s="802" t="s">
        <v>578</v>
      </c>
      <c r="BG77" s="803">
        <v>1</v>
      </c>
      <c r="BH77" s="858" t="str">
        <f t="shared" si="183"/>
        <v>31EPS040</v>
      </c>
      <c r="BI77" s="802" t="s">
        <v>684</v>
      </c>
      <c r="BJ77" s="802">
        <v>31</v>
      </c>
      <c r="BK77" s="802" t="s">
        <v>583</v>
      </c>
      <c r="BL77" s="803">
        <v>9</v>
      </c>
      <c r="BM77" s="283"/>
    </row>
    <row r="78" spans="2:65" ht="15" customHeight="1">
      <c r="B78" s="31" t="str">
        <f t="shared" si="160"/>
        <v>854EPS010</v>
      </c>
      <c r="C78" s="31" t="str">
        <f t="shared" si="161"/>
        <v>854EPS037</v>
      </c>
      <c r="D78" s="31" t="str">
        <f t="shared" si="162"/>
        <v>854EPS016</v>
      </c>
      <c r="E78" s="31" t="str">
        <f t="shared" si="163"/>
        <v>854EPS002</v>
      </c>
      <c r="F78" s="31" t="str">
        <f t="shared" si="164"/>
        <v>854EPS044</v>
      </c>
      <c r="G78" s="31" t="str">
        <f t="shared" si="165"/>
        <v>854EPS005</v>
      </c>
      <c r="H78" s="31" t="str">
        <f t="shared" si="166"/>
        <v>854EPS040</v>
      </c>
      <c r="I78" s="31" t="e">
        <f>CONCATENATE(AA79,#REF!)</f>
        <v>#REF!</v>
      </c>
      <c r="J78" s="31" t="str">
        <f t="shared" si="167"/>
        <v>854ESSC24</v>
      </c>
      <c r="K78" s="31" t="str">
        <f t="shared" si="168"/>
        <v>854EAS016</v>
      </c>
      <c r="L78" s="31" t="str">
        <f t="shared" si="169"/>
        <v>854EPS042</v>
      </c>
      <c r="M78" s="31" t="str">
        <f t="shared" si="170"/>
        <v>854EAS027</v>
      </c>
      <c r="N78" s="31" t="str">
        <f t="shared" si="171"/>
        <v>854ESSC91</v>
      </c>
      <c r="O78" s="31" t="str">
        <f t="shared" si="172"/>
        <v>854EPS008</v>
      </c>
      <c r="P78" s="31" t="str">
        <f t="shared" si="173"/>
        <v>854EPSIC3</v>
      </c>
      <c r="Q78" s="31" t="str">
        <f t="shared" si="174"/>
        <v>854EPS018</v>
      </c>
      <c r="R78" s="31" t="str">
        <f t="shared" si="175"/>
        <v>854CCFC55</v>
      </c>
      <c r="S78" s="31" t="str">
        <f t="shared" si="176"/>
        <v>854EPS017</v>
      </c>
      <c r="T78" s="31" t="str">
        <f t="shared" si="177"/>
        <v>854EPS041</v>
      </c>
      <c r="U78" s="31" t="e">
        <f>CONCATENATE(AA79,#REF!)</f>
        <v>#REF!</v>
      </c>
      <c r="V78" s="31" t="str">
        <f t="shared" si="178"/>
        <v>854ESSC33</v>
      </c>
      <c r="W78" s="31" t="str">
        <f t="shared" si="179"/>
        <v>854EPS048</v>
      </c>
      <c r="X78" s="31" t="str">
        <f t="shared" si="180"/>
        <v>854EPS001</v>
      </c>
      <c r="Y78" s="493" t="s">
        <v>410</v>
      </c>
      <c r="Z78" s="491" t="s">
        <v>520</v>
      </c>
      <c r="AA78" s="552">
        <v>819</v>
      </c>
      <c r="AB78" s="685">
        <f t="shared" si="138"/>
        <v>0</v>
      </c>
      <c r="AC78" s="686">
        <f t="shared" si="139"/>
        <v>692</v>
      </c>
      <c r="AD78" s="686">
        <f t="shared" si="140"/>
        <v>0</v>
      </c>
      <c r="AE78" s="686">
        <f t="shared" si="141"/>
        <v>0</v>
      </c>
      <c r="AF78" s="686">
        <f t="shared" si="142"/>
        <v>0</v>
      </c>
      <c r="AG78" s="686">
        <f t="shared" si="143"/>
        <v>0</v>
      </c>
      <c r="AH78" s="686">
        <f t="shared" si="144"/>
        <v>222</v>
      </c>
      <c r="AI78" s="686">
        <f t="shared" si="145"/>
        <v>0</v>
      </c>
      <c r="AJ78" s="686">
        <f t="shared" si="146"/>
        <v>0</v>
      </c>
      <c r="AK78" s="424">
        <f t="shared" si="147"/>
        <v>0</v>
      </c>
      <c r="AL78" s="686">
        <f t="shared" si="148"/>
        <v>0</v>
      </c>
      <c r="AM78" s="686">
        <f t="shared" si="149"/>
        <v>0</v>
      </c>
      <c r="AN78" s="686">
        <f t="shared" si="150"/>
        <v>0</v>
      </c>
      <c r="AO78" s="686">
        <f t="shared" si="151"/>
        <v>0</v>
      </c>
      <c r="AP78" s="686">
        <f t="shared" si="152"/>
        <v>0</v>
      </c>
      <c r="AQ78" s="686">
        <f t="shared" si="153"/>
        <v>0</v>
      </c>
      <c r="AR78" s="686">
        <f t="shared" si="154"/>
        <v>0</v>
      </c>
      <c r="AS78" s="424">
        <f t="shared" si="155"/>
        <v>0</v>
      </c>
      <c r="AT78" s="686">
        <f t="shared" si="156"/>
        <v>0</v>
      </c>
      <c r="AU78" s="686">
        <f t="shared" si="157"/>
        <v>0</v>
      </c>
      <c r="AV78" s="686">
        <f t="shared" si="158"/>
        <v>0</v>
      </c>
      <c r="AW78" s="699">
        <f t="shared" si="159"/>
        <v>914</v>
      </c>
      <c r="AX78" s="75" t="str">
        <f t="shared" si="181"/>
        <v>895EPSIC3</v>
      </c>
      <c r="AY78" s="802" t="s">
        <v>681</v>
      </c>
      <c r="AZ78" s="802">
        <v>895</v>
      </c>
      <c r="BA78" s="802" t="s">
        <v>596</v>
      </c>
      <c r="BB78" s="803">
        <v>42</v>
      </c>
      <c r="BC78" s="858" t="str">
        <f t="shared" si="182"/>
        <v>480EPS037</v>
      </c>
      <c r="BD78" s="802" t="s">
        <v>683</v>
      </c>
      <c r="BE78" s="802">
        <v>480</v>
      </c>
      <c r="BF78" s="802" t="s">
        <v>579</v>
      </c>
      <c r="BG78" s="803">
        <v>190</v>
      </c>
      <c r="BH78" s="858" t="str">
        <f t="shared" si="183"/>
        <v>31EPS042</v>
      </c>
      <c r="BI78" s="802" t="s">
        <v>684</v>
      </c>
      <c r="BJ78" s="802">
        <v>31</v>
      </c>
      <c r="BK78" s="802" t="s">
        <v>584</v>
      </c>
      <c r="BL78" s="803">
        <v>2</v>
      </c>
      <c r="BM78" s="283"/>
    </row>
    <row r="79" spans="2:65" ht="15" customHeight="1">
      <c r="B79" s="31" t="str">
        <f t="shared" si="160"/>
        <v>887EPS010</v>
      </c>
      <c r="C79" s="31" t="str">
        <f t="shared" si="161"/>
        <v>887EPS037</v>
      </c>
      <c r="D79" s="31" t="str">
        <f t="shared" si="162"/>
        <v>887EPS016</v>
      </c>
      <c r="E79" s="31" t="str">
        <f t="shared" si="163"/>
        <v>887EPS002</v>
      </c>
      <c r="F79" s="31" t="str">
        <f t="shared" si="164"/>
        <v>887EPS044</v>
      </c>
      <c r="G79" s="31" t="str">
        <f t="shared" si="165"/>
        <v>887EPS005</v>
      </c>
      <c r="H79" s="31" t="str">
        <f t="shared" si="166"/>
        <v>887EPS040</v>
      </c>
      <c r="I79" s="31" t="e">
        <f>CONCATENATE(AA80,#REF!)</f>
        <v>#REF!</v>
      </c>
      <c r="J79" s="31" t="str">
        <f t="shared" si="167"/>
        <v>887ESSC24</v>
      </c>
      <c r="K79" s="31" t="str">
        <f t="shared" si="168"/>
        <v>887EAS016</v>
      </c>
      <c r="L79" s="31" t="str">
        <f t="shared" si="169"/>
        <v>887EPS042</v>
      </c>
      <c r="M79" s="31" t="str">
        <f t="shared" si="170"/>
        <v>887EAS027</v>
      </c>
      <c r="N79" s="31" t="str">
        <f t="shared" si="171"/>
        <v>887ESSC91</v>
      </c>
      <c r="O79" s="31" t="str">
        <f t="shared" si="172"/>
        <v>887EPS008</v>
      </c>
      <c r="P79" s="31" t="str">
        <f t="shared" si="173"/>
        <v>887EPSIC3</v>
      </c>
      <c r="Q79" s="31" t="str">
        <f t="shared" si="174"/>
        <v>887EPS018</v>
      </c>
      <c r="R79" s="31" t="str">
        <f t="shared" si="175"/>
        <v>887CCFC55</v>
      </c>
      <c r="S79" s="31" t="str">
        <f t="shared" si="176"/>
        <v>887EPS017</v>
      </c>
      <c r="T79" s="31" t="str">
        <f t="shared" si="177"/>
        <v>887EPS041</v>
      </c>
      <c r="U79" s="31" t="e">
        <f>CONCATENATE(AA80,#REF!)</f>
        <v>#REF!</v>
      </c>
      <c r="V79" s="31" t="str">
        <f t="shared" si="178"/>
        <v>887ESSC33</v>
      </c>
      <c r="W79" s="31" t="str">
        <f t="shared" si="179"/>
        <v>887EPS048</v>
      </c>
      <c r="X79" s="31" t="str">
        <f t="shared" si="180"/>
        <v>887EPS001</v>
      </c>
      <c r="Y79" s="493" t="s">
        <v>411</v>
      </c>
      <c r="Z79" s="491" t="s">
        <v>520</v>
      </c>
      <c r="AA79" s="552">
        <v>854</v>
      </c>
      <c r="AB79" s="685">
        <f t="shared" si="138"/>
        <v>1</v>
      </c>
      <c r="AC79" s="686">
        <f t="shared" si="139"/>
        <v>423</v>
      </c>
      <c r="AD79" s="686">
        <f t="shared" si="140"/>
        <v>0</v>
      </c>
      <c r="AE79" s="686">
        <f t="shared" si="141"/>
        <v>0</v>
      </c>
      <c r="AF79" s="686">
        <f t="shared" si="142"/>
        <v>0</v>
      </c>
      <c r="AG79" s="686">
        <f t="shared" si="143"/>
        <v>0</v>
      </c>
      <c r="AH79" s="686">
        <f t="shared" si="144"/>
        <v>0</v>
      </c>
      <c r="AI79" s="686">
        <f t="shared" si="145"/>
        <v>838</v>
      </c>
      <c r="AJ79" s="686">
        <f t="shared" si="146"/>
        <v>0</v>
      </c>
      <c r="AK79" s="424">
        <f t="shared" si="147"/>
        <v>3</v>
      </c>
      <c r="AL79" s="686">
        <f t="shared" si="148"/>
        <v>0</v>
      </c>
      <c r="AM79" s="686">
        <f t="shared" si="149"/>
        <v>0</v>
      </c>
      <c r="AN79" s="686">
        <f t="shared" si="150"/>
        <v>0</v>
      </c>
      <c r="AO79" s="686">
        <f t="shared" si="151"/>
        <v>0</v>
      </c>
      <c r="AP79" s="686">
        <f t="shared" si="152"/>
        <v>0</v>
      </c>
      <c r="AQ79" s="686">
        <f t="shared" si="153"/>
        <v>0</v>
      </c>
      <c r="AR79" s="686">
        <f t="shared" si="154"/>
        <v>0</v>
      </c>
      <c r="AS79" s="424">
        <f t="shared" si="155"/>
        <v>0</v>
      </c>
      <c r="AT79" s="686">
        <f t="shared" si="156"/>
        <v>0</v>
      </c>
      <c r="AU79" s="686">
        <f t="shared" si="157"/>
        <v>0</v>
      </c>
      <c r="AV79" s="686">
        <f t="shared" si="158"/>
        <v>0</v>
      </c>
      <c r="AW79" s="699">
        <f t="shared" si="159"/>
        <v>1262</v>
      </c>
      <c r="AX79" s="75" t="str">
        <f t="shared" si="181"/>
        <v>895ESSC24</v>
      </c>
      <c r="AY79" s="802" t="s">
        <v>681</v>
      </c>
      <c r="AZ79" s="802">
        <v>895</v>
      </c>
      <c r="BA79" s="802" t="s">
        <v>622</v>
      </c>
      <c r="BB79" s="803">
        <v>969</v>
      </c>
      <c r="BC79" s="858" t="str">
        <f t="shared" si="182"/>
        <v>480EPS040</v>
      </c>
      <c r="BD79" s="802" t="s">
        <v>683</v>
      </c>
      <c r="BE79" s="802">
        <v>480</v>
      </c>
      <c r="BF79" s="802" t="s">
        <v>583</v>
      </c>
      <c r="BG79" s="803">
        <v>8</v>
      </c>
      <c r="BH79" s="858" t="str">
        <f t="shared" si="183"/>
        <v>31ESSC24</v>
      </c>
      <c r="BI79" s="802" t="s">
        <v>684</v>
      </c>
      <c r="BJ79" s="802">
        <v>31</v>
      </c>
      <c r="BK79" s="802" t="s">
        <v>622</v>
      </c>
      <c r="BL79" s="803">
        <v>10</v>
      </c>
      <c r="BM79" s="283"/>
    </row>
    <row r="80" spans="2:65" ht="15" customHeight="1">
      <c r="B80" s="31" t="str">
        <f t="shared" si="160"/>
        <v>EPS010</v>
      </c>
      <c r="C80" s="31" t="str">
        <f t="shared" si="161"/>
        <v>EPS037</v>
      </c>
      <c r="D80" s="31" t="str">
        <f t="shared" si="162"/>
        <v>EPS016</v>
      </c>
      <c r="E80" s="31" t="str">
        <f t="shared" si="163"/>
        <v>EPS002</v>
      </c>
      <c r="F80" s="31" t="str">
        <f t="shared" si="164"/>
        <v>EPS044</v>
      </c>
      <c r="G80" s="31" t="str">
        <f t="shared" si="165"/>
        <v>EPS005</v>
      </c>
      <c r="H80" s="31" t="str">
        <f t="shared" si="166"/>
        <v>EPS040</v>
      </c>
      <c r="I80" s="31" t="e">
        <f>CONCATENATE(AA81,#REF!)</f>
        <v>#REF!</v>
      </c>
      <c r="J80" s="31" t="str">
        <f t="shared" si="167"/>
        <v>ESSC24</v>
      </c>
      <c r="K80" s="31" t="str">
        <f t="shared" si="168"/>
        <v>EAS016</v>
      </c>
      <c r="L80" s="31" t="str">
        <f t="shared" si="169"/>
        <v>EPS042</v>
      </c>
      <c r="M80" s="31" t="str">
        <f t="shared" si="170"/>
        <v>EAS027</v>
      </c>
      <c r="N80" s="31" t="str">
        <f t="shared" si="171"/>
        <v>ESSC91</v>
      </c>
      <c r="O80" s="31" t="str">
        <f t="shared" si="172"/>
        <v>EPS008</v>
      </c>
      <c r="P80" s="31" t="str">
        <f t="shared" si="173"/>
        <v>EPSIC3</v>
      </c>
      <c r="Q80" s="31" t="str">
        <f t="shared" si="174"/>
        <v>EPS018</v>
      </c>
      <c r="R80" s="31" t="str">
        <f t="shared" si="175"/>
        <v>CCFC55</v>
      </c>
      <c r="S80" s="31" t="str">
        <f t="shared" si="176"/>
        <v>EPS017</v>
      </c>
      <c r="T80" s="31" t="str">
        <f t="shared" si="177"/>
        <v>EPS041</v>
      </c>
      <c r="U80" s="31" t="e">
        <f>CONCATENATE(AA81,#REF!)</f>
        <v>#REF!</v>
      </c>
      <c r="V80" s="31" t="str">
        <f t="shared" si="178"/>
        <v>ESSC33</v>
      </c>
      <c r="W80" s="31" t="str">
        <f t="shared" si="179"/>
        <v>EPS048</v>
      </c>
      <c r="X80" s="31" t="str">
        <f t="shared" si="180"/>
        <v>EPS001</v>
      </c>
      <c r="Y80" s="493" t="s">
        <v>412</v>
      </c>
      <c r="Z80" s="491" t="s">
        <v>520</v>
      </c>
      <c r="AA80" s="552">
        <v>887</v>
      </c>
      <c r="AB80" s="685">
        <f t="shared" si="138"/>
        <v>7392</v>
      </c>
      <c r="AC80" s="686">
        <f t="shared" si="139"/>
        <v>2781</v>
      </c>
      <c r="AD80" s="686">
        <f t="shared" si="140"/>
        <v>2087</v>
      </c>
      <c r="AE80" s="686">
        <f t="shared" si="141"/>
        <v>1530</v>
      </c>
      <c r="AF80" s="686">
        <f t="shared" si="142"/>
        <v>0</v>
      </c>
      <c r="AG80" s="686">
        <f t="shared" si="143"/>
        <v>6</v>
      </c>
      <c r="AH80" s="686">
        <f t="shared" si="144"/>
        <v>988</v>
      </c>
      <c r="AI80" s="686">
        <f t="shared" si="145"/>
        <v>1265</v>
      </c>
      <c r="AJ80" s="686">
        <f t="shared" si="146"/>
        <v>0</v>
      </c>
      <c r="AK80" s="424">
        <f t="shared" si="147"/>
        <v>1</v>
      </c>
      <c r="AL80" s="686">
        <f t="shared" si="148"/>
        <v>0</v>
      </c>
      <c r="AM80" s="686">
        <f t="shared" si="149"/>
        <v>0</v>
      </c>
      <c r="AN80" s="686">
        <f t="shared" si="150"/>
        <v>0</v>
      </c>
      <c r="AO80" s="686">
        <f t="shared" si="151"/>
        <v>0</v>
      </c>
      <c r="AP80" s="686">
        <f t="shared" si="152"/>
        <v>0</v>
      </c>
      <c r="AQ80" s="686">
        <f t="shared" si="153"/>
        <v>0</v>
      </c>
      <c r="AR80" s="686">
        <f t="shared" si="154"/>
        <v>0</v>
      </c>
      <c r="AS80" s="424">
        <f t="shared" si="155"/>
        <v>0</v>
      </c>
      <c r="AT80" s="686">
        <f t="shared" si="156"/>
        <v>0</v>
      </c>
      <c r="AU80" s="686">
        <f t="shared" si="157"/>
        <v>0</v>
      </c>
      <c r="AV80" s="686">
        <f t="shared" si="158"/>
        <v>0</v>
      </c>
      <c r="AW80" s="699">
        <f t="shared" si="159"/>
        <v>16049</v>
      </c>
      <c r="AX80" s="75" t="str">
        <f t="shared" si="181"/>
        <v>45EPS002</v>
      </c>
      <c r="AY80" s="802" t="s">
        <v>683</v>
      </c>
      <c r="AZ80" s="802">
        <v>45</v>
      </c>
      <c r="BA80" s="802" t="s">
        <v>580</v>
      </c>
      <c r="BB80" s="803">
        <v>108</v>
      </c>
      <c r="BC80" s="858" t="str">
        <f t="shared" si="182"/>
        <v>480ESSC24</v>
      </c>
      <c r="BD80" s="802" t="s">
        <v>683</v>
      </c>
      <c r="BE80" s="802">
        <v>480</v>
      </c>
      <c r="BF80" s="802" t="s">
        <v>622</v>
      </c>
      <c r="BG80" s="803">
        <v>6</v>
      </c>
      <c r="BH80" s="858" t="str">
        <f t="shared" si="183"/>
        <v>40EPS037</v>
      </c>
      <c r="BI80" s="802" t="s">
        <v>684</v>
      </c>
      <c r="BJ80" s="802">
        <v>40</v>
      </c>
      <c r="BK80" s="802" t="s">
        <v>579</v>
      </c>
      <c r="BL80" s="803">
        <v>15</v>
      </c>
      <c r="BM80" s="283"/>
    </row>
    <row r="81" spans="2:65" ht="15" customHeight="1">
      <c r="B81" s="31" t="str">
        <f t="shared" si="160"/>
        <v>2EPS010</v>
      </c>
      <c r="C81" s="31" t="str">
        <f t="shared" si="161"/>
        <v>2EPS037</v>
      </c>
      <c r="D81" s="31" t="str">
        <f t="shared" si="162"/>
        <v>2EPS016</v>
      </c>
      <c r="E81" s="31" t="str">
        <f t="shared" si="163"/>
        <v>2EPS002</v>
      </c>
      <c r="F81" s="31" t="str">
        <f t="shared" si="164"/>
        <v>2EPS044</v>
      </c>
      <c r="G81" s="31" t="str">
        <f t="shared" si="165"/>
        <v>2EPS005</v>
      </c>
      <c r="H81" s="31" t="str">
        <f t="shared" si="166"/>
        <v>2EPS040</v>
      </c>
      <c r="I81" s="31" t="e">
        <f>CONCATENATE(AA82,#REF!)</f>
        <v>#REF!</v>
      </c>
      <c r="J81" s="31" t="str">
        <f t="shared" si="167"/>
        <v>2ESSC24</v>
      </c>
      <c r="K81" s="31" t="str">
        <f t="shared" si="168"/>
        <v>2EAS016</v>
      </c>
      <c r="L81" s="31" t="str">
        <f t="shared" si="169"/>
        <v>2EPS042</v>
      </c>
      <c r="M81" s="31" t="str">
        <f t="shared" si="170"/>
        <v>2EAS027</v>
      </c>
      <c r="N81" s="31" t="str">
        <f t="shared" si="171"/>
        <v>2ESSC91</v>
      </c>
      <c r="O81" s="31" t="str">
        <f t="shared" si="172"/>
        <v>2EPS008</v>
      </c>
      <c r="P81" s="31" t="str">
        <f t="shared" si="173"/>
        <v>2EPSIC3</v>
      </c>
      <c r="Q81" s="31" t="str">
        <f t="shared" si="174"/>
        <v>2EPS018</v>
      </c>
      <c r="R81" s="31" t="str">
        <f t="shared" si="175"/>
        <v>2CCFC55</v>
      </c>
      <c r="S81" s="31" t="str">
        <f t="shared" si="176"/>
        <v>2EPS017</v>
      </c>
      <c r="T81" s="31" t="str">
        <f t="shared" si="177"/>
        <v>2EPS041</v>
      </c>
      <c r="U81" s="31" t="e">
        <f>CONCATENATE(AA82,#REF!)</f>
        <v>#REF!</v>
      </c>
      <c r="V81" s="31" t="str">
        <f t="shared" si="178"/>
        <v>2ESSC33</v>
      </c>
      <c r="W81" s="31" t="str">
        <f t="shared" si="179"/>
        <v>2EPS048</v>
      </c>
      <c r="X81" s="31" t="str">
        <f t="shared" si="180"/>
        <v>2EPS001</v>
      </c>
      <c r="Y81" s="691" t="s">
        <v>521</v>
      </c>
      <c r="Z81" s="142"/>
      <c r="AA81" s="553"/>
      <c r="AB81" s="693">
        <f>SUM(AB82:AB104)</f>
        <v>195019</v>
      </c>
      <c r="AC81" s="693">
        <f t="shared" ref="AC81:AV81" si="184">SUM(AC82:AC104)</f>
        <v>101672</v>
      </c>
      <c r="AD81" s="693">
        <f t="shared" si="184"/>
        <v>33760</v>
      </c>
      <c r="AE81" s="693">
        <f t="shared" si="184"/>
        <v>19186</v>
      </c>
      <c r="AF81" s="693">
        <f t="shared" si="184"/>
        <v>11</v>
      </c>
      <c r="AG81" s="693">
        <f t="shared" si="184"/>
        <v>10999</v>
      </c>
      <c r="AH81" s="693">
        <f t="shared" si="184"/>
        <v>17398</v>
      </c>
      <c r="AI81" s="693">
        <f t="shared" si="184"/>
        <v>549</v>
      </c>
      <c r="AJ81" s="693">
        <f t="shared" si="184"/>
        <v>555</v>
      </c>
      <c r="AK81" s="639">
        <f t="shared" si="184"/>
        <v>41</v>
      </c>
      <c r="AL81" s="693">
        <f t="shared" si="184"/>
        <v>0</v>
      </c>
      <c r="AM81" s="693">
        <f t="shared" si="184"/>
        <v>1460</v>
      </c>
      <c r="AN81" s="693">
        <f t="shared" si="184"/>
        <v>157</v>
      </c>
      <c r="AO81" s="693">
        <f t="shared" si="184"/>
        <v>0</v>
      </c>
      <c r="AP81" s="693">
        <f t="shared" si="184"/>
        <v>8</v>
      </c>
      <c r="AQ81" s="693">
        <f t="shared" si="184"/>
        <v>1</v>
      </c>
      <c r="AR81" s="693">
        <f t="shared" si="184"/>
        <v>0</v>
      </c>
      <c r="AS81" s="639">
        <f t="shared" si="184"/>
        <v>25</v>
      </c>
      <c r="AT81" s="693">
        <f>SUM(AT82:AT104)</f>
        <v>0</v>
      </c>
      <c r="AU81" s="693">
        <f>SUM(AU82:AU104)</f>
        <v>1</v>
      </c>
      <c r="AV81" s="693">
        <f t="shared" si="184"/>
        <v>0</v>
      </c>
      <c r="AW81" s="693">
        <f>SUM(AW82:AW104)</f>
        <v>380776</v>
      </c>
      <c r="AX81" s="75" t="str">
        <f t="shared" si="181"/>
        <v>45EPS005</v>
      </c>
      <c r="AY81" s="802" t="s">
        <v>683</v>
      </c>
      <c r="AZ81" s="802">
        <v>45</v>
      </c>
      <c r="BA81" s="802" t="s">
        <v>582</v>
      </c>
      <c r="BB81" s="803">
        <v>3</v>
      </c>
      <c r="BC81" s="858" t="str">
        <f t="shared" si="182"/>
        <v>490EPS010</v>
      </c>
      <c r="BD81" s="802" t="s">
        <v>683</v>
      </c>
      <c r="BE81" s="802">
        <v>490</v>
      </c>
      <c r="BF81" s="802" t="s">
        <v>578</v>
      </c>
      <c r="BG81" s="803">
        <v>1</v>
      </c>
      <c r="BH81" s="858" t="str">
        <f t="shared" si="183"/>
        <v>40EPS040</v>
      </c>
      <c r="BI81" s="802" t="s">
        <v>684</v>
      </c>
      <c r="BJ81" s="802">
        <v>40</v>
      </c>
      <c r="BK81" s="802" t="s">
        <v>583</v>
      </c>
      <c r="BL81" s="803">
        <v>2</v>
      </c>
      <c r="BM81" s="283"/>
    </row>
    <row r="82" spans="2:65" ht="15" customHeight="1">
      <c r="B82" s="31" t="str">
        <f t="shared" si="160"/>
        <v>21EPS010</v>
      </c>
      <c r="C82" s="31" t="str">
        <f t="shared" si="161"/>
        <v>21EPS037</v>
      </c>
      <c r="D82" s="31" t="str">
        <f t="shared" si="162"/>
        <v>21EPS016</v>
      </c>
      <c r="E82" s="31" t="str">
        <f t="shared" si="163"/>
        <v>21EPS002</v>
      </c>
      <c r="F82" s="31" t="str">
        <f t="shared" si="164"/>
        <v>21EPS044</v>
      </c>
      <c r="G82" s="31" t="str">
        <f t="shared" si="165"/>
        <v>21EPS005</v>
      </c>
      <c r="H82" s="31" t="str">
        <f t="shared" si="166"/>
        <v>21EPS040</v>
      </c>
      <c r="I82" s="31" t="e">
        <f>CONCATENATE(AA83,#REF!)</f>
        <v>#REF!</v>
      </c>
      <c r="J82" s="31" t="str">
        <f t="shared" si="167"/>
        <v>21ESSC24</v>
      </c>
      <c r="K82" s="31" t="str">
        <f t="shared" si="168"/>
        <v>21EAS016</v>
      </c>
      <c r="L82" s="31" t="str">
        <f t="shared" si="169"/>
        <v>21EPS042</v>
      </c>
      <c r="M82" s="31" t="str">
        <f t="shared" si="170"/>
        <v>21EAS027</v>
      </c>
      <c r="N82" s="31" t="str">
        <f t="shared" si="171"/>
        <v>21ESSC91</v>
      </c>
      <c r="O82" s="31" t="str">
        <f t="shared" si="172"/>
        <v>21EPS008</v>
      </c>
      <c r="P82" s="31" t="str">
        <f t="shared" si="173"/>
        <v>21EPSIC3</v>
      </c>
      <c r="Q82" s="31" t="str">
        <f t="shared" si="174"/>
        <v>21EPS018</v>
      </c>
      <c r="R82" s="31" t="str">
        <f t="shared" si="175"/>
        <v>21CCFC55</v>
      </c>
      <c r="S82" s="31" t="str">
        <f t="shared" si="176"/>
        <v>21EPS017</v>
      </c>
      <c r="T82" s="31" t="str">
        <f t="shared" si="177"/>
        <v>21EPS041</v>
      </c>
      <c r="U82" s="31" t="e">
        <f>CONCATENATE(AA83,#REF!)</f>
        <v>#REF!</v>
      </c>
      <c r="V82" s="31" t="str">
        <f t="shared" si="178"/>
        <v>21ESSC33</v>
      </c>
      <c r="W82" s="31" t="str">
        <f t="shared" si="179"/>
        <v>21EPS048</v>
      </c>
      <c r="X82" s="31" t="str">
        <f t="shared" si="180"/>
        <v>21EPS001</v>
      </c>
      <c r="Y82" s="493" t="s">
        <v>297</v>
      </c>
      <c r="Z82" s="491" t="s">
        <v>521</v>
      </c>
      <c r="AA82" s="552">
        <v>2</v>
      </c>
      <c r="AB82" s="685">
        <f t="shared" ref="AB82:AB104" si="185">IFERROR(VLOOKUP(B81,$BH$7:$BL$948,5,0),0)+ IFERROR(VLOOKUP(B81,$BC$7:$BO$948,5,0),0)+IFERROR(VLOOKUP(B81,$AX$7:$BB$948,5,0),0)</f>
        <v>10</v>
      </c>
      <c r="AC82" s="686">
        <f t="shared" ref="AC82:AC104" si="186">IFERROR(VLOOKUP(C81,$BH$7:$BL$948,5,0),0)+ IFERROR(VLOOKUP(C81,$BC$7:$BO$948,5,0),0)+IFERROR(VLOOKUP(C81,$AX$7:$BB$948,5,0),0)+AS82</f>
        <v>1740</v>
      </c>
      <c r="AD82" s="686">
        <f t="shared" ref="AD82:AD104" si="187">IFERROR(VLOOKUP(D81,$BH$7:$BL$948,5,0),0)+ IFERROR(VLOOKUP(D81,$BC$7:$BO$948,5,0),0)+IFERROR(VLOOKUP(D81,$AX$7:$BB$948,5,0),0)</f>
        <v>0</v>
      </c>
      <c r="AE82" s="686">
        <f t="shared" ref="AE82:AE104" si="188">IFERROR(VLOOKUP(E81,$BH$7:$BL$948,5,0),0)+ IFERROR(VLOOKUP(E81,$BC$7:$BO$948,5,0),0)+IFERROR(VLOOKUP(E81,$AX$7:$BB$948,5,0),0)</f>
        <v>0</v>
      </c>
      <c r="AF82" s="686">
        <f t="shared" ref="AF82:AF104" si="189">IFERROR(VLOOKUP(F81,$BH$7:$BL$948,5,0),0)+ IFERROR(VLOOKUP(F81,$BC$7:$BO$948,5,0),0)+IFERROR(VLOOKUP(F81,$AX$7:$BB$948,5,0),0)</f>
        <v>2</v>
      </c>
      <c r="AG82" s="686">
        <f t="shared" ref="AG82:AG104" si="190">IFERROR(VLOOKUP(G81,$BH$7:$BL$948,5,0),0)+ IFERROR(VLOOKUP(G81,$BC$7:$BO$948,5,0),0)+IFERROR(VLOOKUP(G81,$AX$7:$BB$948,5,0),0)</f>
        <v>2</v>
      </c>
      <c r="AH82" s="686">
        <f t="shared" ref="AH82:AH104" si="191">IFERROR(VLOOKUP(H81,$BH$7:$BL$948,5,0),0)+ IFERROR(VLOOKUP(H81,$BC$7:$BO$948,5,0),0)+IFERROR(VLOOKUP(H81,$AX$7:$BB$948,5,0),0)</f>
        <v>572</v>
      </c>
      <c r="AI82" s="686">
        <f t="shared" ref="AI82:AI104" si="192">IFERROR(VLOOKUP(J81,$BH$7:$BL$948,5,0),0)+ IFERROR(VLOOKUP(J81,$BC$7:$BO$948,5,0),0)+IFERROR(VLOOKUP(J81,$AX$7:$BB$948,5,0),0)+AK82</f>
        <v>346</v>
      </c>
      <c r="AJ82" s="686">
        <f t="shared" ref="AJ82:AJ104" si="193">IFERROR(VLOOKUP(K81,$BH$7:$BL$948,5,0),0)+ IFERROR(VLOOKUP(K81,$BC$7:$BO$948,5,0),0)+IFERROR(VLOOKUP(K81,$AX$7:$BB$948,5,0),0)</f>
        <v>1</v>
      </c>
      <c r="AK82" s="424">
        <f t="shared" ref="AK82:AK104" si="194">IFERROR(VLOOKUP(L81,$BH$7:$BL$948,5,0),0)+ IFERROR(VLOOKUP(L81,$BC$7:$BO$948,5,0),0)+IFERROR(VLOOKUP(L81,$AX$7:$BB$948,5,0),0)</f>
        <v>2</v>
      </c>
      <c r="AL82" s="686">
        <f t="shared" ref="AL82:AL104" si="195">IFERROR(VLOOKUP(M81,$BH$7:$BL$948,5,0),0)+ IFERROR(VLOOKUP(M81,$BC$7:$BO$948,5,0),0)+IFERROR(VLOOKUP(M81,$AX$7:$BB$948,5,0),0)</f>
        <v>0</v>
      </c>
      <c r="AM82" s="686">
        <f t="shared" ref="AM82:AM104" si="196">IFERROR(VLOOKUP(N81,$BH$7:$BL$948,5,0),0)+ IFERROR(VLOOKUP(N81,$BC$7:$BO$948,5,0),0)+IFERROR(VLOOKUP(N81,$AX$7:$BB$948,5,0),0)</f>
        <v>0</v>
      </c>
      <c r="AN82" s="686">
        <f t="shared" ref="AN82:AN104" si="197">IFERROR(VLOOKUP(O81,$BH$7:$BL$948,5,0),0)+ IFERROR(VLOOKUP(O81,$BC$7:$BO$948,5,0),0)+IFERROR(VLOOKUP(O81,$AX$7:$BB$948,5,0),0)</f>
        <v>0</v>
      </c>
      <c r="AO82" s="686">
        <f t="shared" ref="AO82:AO104" si="198">IFERROR(VLOOKUP(P81,$BH$7:$BL$948,5,0),0)+ IFERROR(VLOOKUP(P81,$BC$7:$BO$948,5,0),0)+IFERROR(VLOOKUP(P81,$AX$7:$BB$948,5,0),0)</f>
        <v>0</v>
      </c>
      <c r="AP82" s="686">
        <f t="shared" ref="AP82:AP104" si="199">IFERROR(VLOOKUP(Q81,$BH$7:$BL$948,5,0),0)+ IFERROR(VLOOKUP(Q81,$BC$7:$BO$948,5,0),0)+IFERROR(VLOOKUP(Q81,$AX$7:$BB$948,5,0),0)</f>
        <v>0</v>
      </c>
      <c r="AQ82" s="686">
        <f t="shared" ref="AQ82:AQ104" si="200">IFERROR(VLOOKUP(R81,$BH$7:$BL$948,5,0),0)+ IFERROR(VLOOKUP(R81,$BC$7:$BO$948,5,0),0)+IFERROR(VLOOKUP(R81,$AX$7:$BB$948,5,0),0)</f>
        <v>0</v>
      </c>
      <c r="AR82" s="686">
        <f t="shared" ref="AR82:AR104" si="201">IFERROR(VLOOKUP(S81,$BH$7:$BL$948,5,0),0)+ IFERROR(VLOOKUP(S81,$BC$7:$BO$948,5,0),0)+IFERROR(VLOOKUP(S81,$AX$7:$BB$948,5,0),0)</f>
        <v>0</v>
      </c>
      <c r="AS82" s="424">
        <f t="shared" ref="AS82:AS104" si="202">IFERROR(VLOOKUP(T81,$BH$7:$BL$948,5,0),0)+ IFERROR(VLOOKUP(T81,$BC$7:$BO$948,5,0),0)+IFERROR(VLOOKUP(T81,$AX$7:$BB$948,5,0),0)</f>
        <v>0</v>
      </c>
      <c r="AT82" s="686">
        <f t="shared" ref="AT82:AT104" si="203">IFERROR(VLOOKUP(V81,$BH$7:$BL$948,5,0),0)+ IFERROR(VLOOKUP(V81,$BC$7:$BO$948,5,0),0)+IFERROR(VLOOKUP(V81,$AX$7:$BB$948,5,0),0)</f>
        <v>0</v>
      </c>
      <c r="AU82" s="686">
        <f t="shared" ref="AU82:AU104" si="204">IFERROR(VLOOKUP(W81,$BH$7:$BL$948,5,0),0)+ IFERROR(VLOOKUP(W81,$BC$7:$BO$948,5,0),0)+IFERROR(VLOOKUP(W81,$AX$7:$BB$948,5,0),0)</f>
        <v>0</v>
      </c>
      <c r="AV82" s="686">
        <f t="shared" ref="AV82:AV104" si="205">IFERROR(VLOOKUP(X81,$BH$7:$BL$948,5,0),0)+ IFERROR(VLOOKUP(X81,$BC$7:$BO$948,5,0),0)+IFERROR(VLOOKUP(X81,$AX$7:$BB$948,5,0),0)</f>
        <v>0</v>
      </c>
      <c r="AW82" s="699">
        <f t="shared" ref="AW82:AW104" si="206">SUM(AB82:AV82)-AK82-AS82</f>
        <v>2673</v>
      </c>
      <c r="AX82" s="75" t="str">
        <f t="shared" si="181"/>
        <v>45EPS010</v>
      </c>
      <c r="AY82" s="802" t="s">
        <v>683</v>
      </c>
      <c r="AZ82" s="802">
        <v>45</v>
      </c>
      <c r="BA82" s="802" t="s">
        <v>578</v>
      </c>
      <c r="BB82" s="803">
        <v>35373</v>
      </c>
      <c r="BC82" s="858" t="str">
        <f t="shared" si="182"/>
        <v>490EPS037</v>
      </c>
      <c r="BD82" s="802" t="s">
        <v>683</v>
      </c>
      <c r="BE82" s="802">
        <v>490</v>
      </c>
      <c r="BF82" s="802" t="s">
        <v>579</v>
      </c>
      <c r="BG82" s="803">
        <v>347</v>
      </c>
      <c r="BH82" s="858" t="str">
        <f t="shared" si="183"/>
        <v>40ESSC24</v>
      </c>
      <c r="BI82" s="802" t="s">
        <v>684</v>
      </c>
      <c r="BJ82" s="802">
        <v>40</v>
      </c>
      <c r="BK82" s="802" t="s">
        <v>622</v>
      </c>
      <c r="BL82" s="803">
        <v>18</v>
      </c>
      <c r="BM82" s="794">
        <f>AW82-'1. Población_Afiliada_Regimen'!F81</f>
        <v>0</v>
      </c>
    </row>
    <row r="83" spans="2:65" ht="15" customHeight="1">
      <c r="B83" s="31" t="str">
        <f t="shared" si="160"/>
        <v>55EPS010</v>
      </c>
      <c r="C83" s="31" t="str">
        <f t="shared" si="161"/>
        <v>55EPS037</v>
      </c>
      <c r="D83" s="31" t="str">
        <f t="shared" si="162"/>
        <v>55EPS016</v>
      </c>
      <c r="E83" s="31" t="str">
        <f t="shared" si="163"/>
        <v>55EPS002</v>
      </c>
      <c r="F83" s="31" t="str">
        <f t="shared" si="164"/>
        <v>55EPS044</v>
      </c>
      <c r="G83" s="31" t="str">
        <f t="shared" si="165"/>
        <v>55EPS005</v>
      </c>
      <c r="H83" s="31" t="str">
        <f t="shared" si="166"/>
        <v>55EPS040</v>
      </c>
      <c r="I83" s="31" t="e">
        <f>CONCATENATE(AA84,#REF!)</f>
        <v>#REF!</v>
      </c>
      <c r="J83" s="31" t="str">
        <f t="shared" si="167"/>
        <v>55ESSC24</v>
      </c>
      <c r="K83" s="31" t="str">
        <f t="shared" si="168"/>
        <v>55EAS016</v>
      </c>
      <c r="L83" s="31" t="str">
        <f t="shared" si="169"/>
        <v>55EPS042</v>
      </c>
      <c r="M83" s="31" t="str">
        <f t="shared" si="170"/>
        <v>55EAS027</v>
      </c>
      <c r="N83" s="31" t="str">
        <f t="shared" si="171"/>
        <v>55ESSC91</v>
      </c>
      <c r="O83" s="31" t="str">
        <f t="shared" si="172"/>
        <v>55EPS008</v>
      </c>
      <c r="P83" s="31" t="str">
        <f t="shared" si="173"/>
        <v>55EPSIC3</v>
      </c>
      <c r="Q83" s="31" t="str">
        <f t="shared" si="174"/>
        <v>55EPS018</v>
      </c>
      <c r="R83" s="31" t="str">
        <f t="shared" si="175"/>
        <v>55CCFC55</v>
      </c>
      <c r="S83" s="31" t="str">
        <f t="shared" si="176"/>
        <v>55EPS017</v>
      </c>
      <c r="T83" s="31" t="str">
        <f t="shared" si="177"/>
        <v>55EPS041</v>
      </c>
      <c r="U83" s="31" t="e">
        <f>CONCATENATE(AA84,#REF!)</f>
        <v>#REF!</v>
      </c>
      <c r="V83" s="31" t="str">
        <f t="shared" si="178"/>
        <v>55ESSC33</v>
      </c>
      <c r="W83" s="31" t="str">
        <f t="shared" si="179"/>
        <v>55EPS048</v>
      </c>
      <c r="X83" s="31" t="str">
        <f t="shared" si="180"/>
        <v>55EPS001</v>
      </c>
      <c r="Y83" s="493" t="s">
        <v>301</v>
      </c>
      <c r="Z83" s="491" t="s">
        <v>521</v>
      </c>
      <c r="AA83" s="552">
        <v>21</v>
      </c>
      <c r="AB83" s="685">
        <f t="shared" si="185"/>
        <v>0</v>
      </c>
      <c r="AC83" s="686">
        <f t="shared" si="186"/>
        <v>362</v>
      </c>
      <c r="AD83" s="686">
        <f t="shared" si="187"/>
        <v>0</v>
      </c>
      <c r="AE83" s="686">
        <f t="shared" si="188"/>
        <v>0</v>
      </c>
      <c r="AF83" s="686">
        <f t="shared" si="189"/>
        <v>0</v>
      </c>
      <c r="AG83" s="686">
        <f t="shared" si="190"/>
        <v>2</v>
      </c>
      <c r="AH83" s="686">
        <f t="shared" si="191"/>
        <v>132</v>
      </c>
      <c r="AI83" s="686">
        <f t="shared" si="192"/>
        <v>0</v>
      </c>
      <c r="AJ83" s="686">
        <f t="shared" si="193"/>
        <v>0</v>
      </c>
      <c r="AK83" s="424">
        <f t="shared" si="194"/>
        <v>0</v>
      </c>
      <c r="AL83" s="686">
        <f t="shared" si="195"/>
        <v>0</v>
      </c>
      <c r="AM83" s="686">
        <f t="shared" si="196"/>
        <v>0</v>
      </c>
      <c r="AN83" s="686">
        <f t="shared" si="197"/>
        <v>0</v>
      </c>
      <c r="AO83" s="686">
        <f t="shared" si="198"/>
        <v>0</v>
      </c>
      <c r="AP83" s="686">
        <f t="shared" si="199"/>
        <v>0</v>
      </c>
      <c r="AQ83" s="686">
        <f t="shared" si="200"/>
        <v>0</v>
      </c>
      <c r="AR83" s="686">
        <f t="shared" si="201"/>
        <v>0</v>
      </c>
      <c r="AS83" s="424">
        <f t="shared" si="202"/>
        <v>0</v>
      </c>
      <c r="AT83" s="686">
        <f t="shared" si="203"/>
        <v>0</v>
      </c>
      <c r="AU83" s="686">
        <f t="shared" si="204"/>
        <v>0</v>
      </c>
      <c r="AV83" s="686">
        <f t="shared" si="205"/>
        <v>0</v>
      </c>
      <c r="AW83" s="699">
        <f t="shared" si="206"/>
        <v>496</v>
      </c>
      <c r="AX83" s="75" t="str">
        <f t="shared" si="181"/>
        <v>45EPS016</v>
      </c>
      <c r="AY83" s="802" t="s">
        <v>683</v>
      </c>
      <c r="AZ83" s="802">
        <v>45</v>
      </c>
      <c r="BA83" s="802" t="s">
        <v>581</v>
      </c>
      <c r="BB83" s="803">
        <v>15893</v>
      </c>
      <c r="BC83" s="858" t="str">
        <f t="shared" si="182"/>
        <v>490EPS040</v>
      </c>
      <c r="BD83" s="802" t="s">
        <v>683</v>
      </c>
      <c r="BE83" s="802">
        <v>490</v>
      </c>
      <c r="BF83" s="802" t="s">
        <v>583</v>
      </c>
      <c r="BG83" s="803">
        <v>17</v>
      </c>
      <c r="BH83" s="858" t="str">
        <f t="shared" si="183"/>
        <v>190EAS027</v>
      </c>
      <c r="BI83" s="802" t="s">
        <v>684</v>
      </c>
      <c r="BJ83" s="802">
        <v>190</v>
      </c>
      <c r="BK83" s="802" t="s">
        <v>589</v>
      </c>
      <c r="BL83" s="803">
        <v>2</v>
      </c>
      <c r="BM83" s="794">
        <f>AW83-'1. Población_Afiliada_Regimen'!F82</f>
        <v>0</v>
      </c>
    </row>
    <row r="84" spans="2:65" ht="15" customHeight="1">
      <c r="B84" s="31" t="str">
        <f t="shared" si="160"/>
        <v>148EPS010</v>
      </c>
      <c r="C84" s="31" t="str">
        <f t="shared" si="161"/>
        <v>148EPS037</v>
      </c>
      <c r="D84" s="31" t="str">
        <f t="shared" si="162"/>
        <v>148EPS016</v>
      </c>
      <c r="E84" s="31" t="str">
        <f t="shared" si="163"/>
        <v>148EPS002</v>
      </c>
      <c r="F84" s="31" t="str">
        <f t="shared" si="164"/>
        <v>148EPS044</v>
      </c>
      <c r="G84" s="31" t="str">
        <f t="shared" si="165"/>
        <v>148EPS005</v>
      </c>
      <c r="H84" s="31" t="str">
        <f t="shared" si="166"/>
        <v>148EPS040</v>
      </c>
      <c r="I84" s="31" t="e">
        <f>CONCATENATE(AA85,#REF!)</f>
        <v>#REF!</v>
      </c>
      <c r="J84" s="31" t="str">
        <f t="shared" si="167"/>
        <v>148ESSC24</v>
      </c>
      <c r="K84" s="31" t="str">
        <f t="shared" si="168"/>
        <v>148EAS016</v>
      </c>
      <c r="L84" s="31" t="str">
        <f t="shared" si="169"/>
        <v>148EPS042</v>
      </c>
      <c r="M84" s="31" t="str">
        <f t="shared" si="170"/>
        <v>148EAS027</v>
      </c>
      <c r="N84" s="31" t="str">
        <f t="shared" si="171"/>
        <v>148ESSC91</v>
      </c>
      <c r="O84" s="31" t="str">
        <f t="shared" si="172"/>
        <v>148EPS008</v>
      </c>
      <c r="P84" s="31" t="str">
        <f t="shared" si="173"/>
        <v>148EPSIC3</v>
      </c>
      <c r="Q84" s="31" t="str">
        <f t="shared" si="174"/>
        <v>148EPS018</v>
      </c>
      <c r="R84" s="31" t="str">
        <f t="shared" si="175"/>
        <v>148CCFC55</v>
      </c>
      <c r="S84" s="31" t="str">
        <f t="shared" si="176"/>
        <v>148EPS017</v>
      </c>
      <c r="T84" s="31" t="str">
        <f t="shared" si="177"/>
        <v>148EPS041</v>
      </c>
      <c r="U84" s="31" t="e">
        <f>CONCATENATE(AA85,#REF!)</f>
        <v>#REF!</v>
      </c>
      <c r="V84" s="31" t="str">
        <f t="shared" si="178"/>
        <v>148ESSC33</v>
      </c>
      <c r="W84" s="31" t="str">
        <f t="shared" si="179"/>
        <v>148EPS048</v>
      </c>
      <c r="X84" s="31" t="str">
        <f t="shared" si="180"/>
        <v>148EPS001</v>
      </c>
      <c r="Y84" s="493" t="s">
        <v>321</v>
      </c>
      <c r="Z84" s="491" t="s">
        <v>521</v>
      </c>
      <c r="AA84" s="552">
        <v>55</v>
      </c>
      <c r="AB84" s="685">
        <f t="shared" si="185"/>
        <v>1</v>
      </c>
      <c r="AC84" s="686">
        <f t="shared" si="186"/>
        <v>292</v>
      </c>
      <c r="AD84" s="686">
        <f t="shared" si="187"/>
        <v>0</v>
      </c>
      <c r="AE84" s="686">
        <f t="shared" si="188"/>
        <v>0</v>
      </c>
      <c r="AF84" s="686">
        <f t="shared" si="189"/>
        <v>0</v>
      </c>
      <c r="AG84" s="686">
        <f t="shared" si="190"/>
        <v>0</v>
      </c>
      <c r="AH84" s="686">
        <f t="shared" si="191"/>
        <v>224</v>
      </c>
      <c r="AI84" s="686">
        <f t="shared" si="192"/>
        <v>0</v>
      </c>
      <c r="AJ84" s="686">
        <f t="shared" si="193"/>
        <v>0</v>
      </c>
      <c r="AK84" s="424">
        <f t="shared" si="194"/>
        <v>0</v>
      </c>
      <c r="AL84" s="686">
        <f t="shared" si="195"/>
        <v>0</v>
      </c>
      <c r="AM84" s="686">
        <f t="shared" si="196"/>
        <v>0</v>
      </c>
      <c r="AN84" s="686">
        <f t="shared" si="197"/>
        <v>0</v>
      </c>
      <c r="AO84" s="686">
        <f t="shared" si="198"/>
        <v>0</v>
      </c>
      <c r="AP84" s="686">
        <f t="shared" si="199"/>
        <v>0</v>
      </c>
      <c r="AQ84" s="686">
        <f t="shared" si="200"/>
        <v>0</v>
      </c>
      <c r="AR84" s="686">
        <f t="shared" si="201"/>
        <v>0</v>
      </c>
      <c r="AS84" s="424">
        <f t="shared" si="202"/>
        <v>0</v>
      </c>
      <c r="AT84" s="686">
        <f t="shared" si="203"/>
        <v>0</v>
      </c>
      <c r="AU84" s="686">
        <f t="shared" si="204"/>
        <v>0</v>
      </c>
      <c r="AV84" s="686">
        <f t="shared" si="205"/>
        <v>0</v>
      </c>
      <c r="AW84" s="699">
        <f t="shared" si="206"/>
        <v>517</v>
      </c>
      <c r="AX84" s="75" t="str">
        <f t="shared" si="181"/>
        <v>45EPS018</v>
      </c>
      <c r="AY84" s="802" t="s">
        <v>683</v>
      </c>
      <c r="AZ84" s="802">
        <v>45</v>
      </c>
      <c r="BA84" s="802" t="s">
        <v>593</v>
      </c>
      <c r="BB84" s="803">
        <v>1</v>
      </c>
      <c r="BC84" s="858" t="str">
        <f t="shared" si="182"/>
        <v>490ESSC24</v>
      </c>
      <c r="BD84" s="802" t="s">
        <v>683</v>
      </c>
      <c r="BE84" s="802">
        <v>490</v>
      </c>
      <c r="BF84" s="802" t="s">
        <v>622</v>
      </c>
      <c r="BG84" s="803">
        <v>68</v>
      </c>
      <c r="BH84" s="858" t="str">
        <f t="shared" si="183"/>
        <v>190EPS037</v>
      </c>
      <c r="BI84" s="802" t="s">
        <v>684</v>
      </c>
      <c r="BJ84" s="802">
        <v>190</v>
      </c>
      <c r="BK84" s="802" t="s">
        <v>579</v>
      </c>
      <c r="BL84" s="803">
        <v>4</v>
      </c>
      <c r="BM84" s="794">
        <f>AW84-'1. Población_Afiliada_Regimen'!F83</f>
        <v>0</v>
      </c>
    </row>
    <row r="85" spans="2:65" ht="15" customHeight="1">
      <c r="B85" s="31" t="str">
        <f t="shared" si="160"/>
        <v>197EPS010</v>
      </c>
      <c r="C85" s="31" t="str">
        <f t="shared" si="161"/>
        <v>197EPS037</v>
      </c>
      <c r="D85" s="31" t="str">
        <f t="shared" si="162"/>
        <v>197EPS016</v>
      </c>
      <c r="E85" s="31" t="str">
        <f t="shared" si="163"/>
        <v>197EPS002</v>
      </c>
      <c r="F85" s="31" t="str">
        <f t="shared" si="164"/>
        <v>197EPS044</v>
      </c>
      <c r="G85" s="31" t="str">
        <f t="shared" si="165"/>
        <v>197EPS005</v>
      </c>
      <c r="H85" s="31" t="str">
        <f t="shared" si="166"/>
        <v>197EPS040</v>
      </c>
      <c r="I85" s="31" t="e">
        <f>CONCATENATE(AA86,#REF!)</f>
        <v>#REF!</v>
      </c>
      <c r="J85" s="31" t="str">
        <f t="shared" si="167"/>
        <v>197ESSC24</v>
      </c>
      <c r="K85" s="31" t="str">
        <f t="shared" si="168"/>
        <v>197EAS016</v>
      </c>
      <c r="L85" s="31" t="str">
        <f t="shared" si="169"/>
        <v>197EPS042</v>
      </c>
      <c r="M85" s="31" t="str">
        <f t="shared" si="170"/>
        <v>197EAS027</v>
      </c>
      <c r="N85" s="31" t="str">
        <f t="shared" si="171"/>
        <v>197ESSC91</v>
      </c>
      <c r="O85" s="31" t="str">
        <f t="shared" si="172"/>
        <v>197EPS008</v>
      </c>
      <c r="P85" s="31" t="str">
        <f t="shared" si="173"/>
        <v>197EPSIC3</v>
      </c>
      <c r="Q85" s="31" t="str">
        <f t="shared" si="174"/>
        <v>197EPS018</v>
      </c>
      <c r="R85" s="31" t="str">
        <f t="shared" si="175"/>
        <v>197CCFC55</v>
      </c>
      <c r="S85" s="31" t="str">
        <f t="shared" si="176"/>
        <v>197EPS017</v>
      </c>
      <c r="T85" s="31" t="str">
        <f t="shared" si="177"/>
        <v>197EPS041</v>
      </c>
      <c r="U85" s="31" t="e">
        <f>CONCATENATE(AA86,#REF!)</f>
        <v>#REF!</v>
      </c>
      <c r="V85" s="31" t="str">
        <f t="shared" si="178"/>
        <v>197ESSC33</v>
      </c>
      <c r="W85" s="31" t="str">
        <f t="shared" si="179"/>
        <v>197EPS048</v>
      </c>
      <c r="X85" s="31" t="str">
        <f t="shared" si="180"/>
        <v>197EPS001</v>
      </c>
      <c r="Y85" s="493" t="s">
        <v>370</v>
      </c>
      <c r="Z85" s="491" t="s">
        <v>521</v>
      </c>
      <c r="AA85" s="552">
        <v>148</v>
      </c>
      <c r="AB85" s="685">
        <f t="shared" si="185"/>
        <v>14777</v>
      </c>
      <c r="AC85" s="686">
        <f t="shared" si="186"/>
        <v>10999</v>
      </c>
      <c r="AD85" s="686">
        <f t="shared" si="187"/>
        <v>4730</v>
      </c>
      <c r="AE85" s="686">
        <f t="shared" si="188"/>
        <v>1</v>
      </c>
      <c r="AF85" s="686">
        <f t="shared" si="189"/>
        <v>0</v>
      </c>
      <c r="AG85" s="686">
        <f t="shared" si="190"/>
        <v>6</v>
      </c>
      <c r="AH85" s="686">
        <f t="shared" si="191"/>
        <v>1591</v>
      </c>
      <c r="AI85" s="686">
        <f t="shared" si="192"/>
        <v>0</v>
      </c>
      <c r="AJ85" s="686">
        <f t="shared" si="193"/>
        <v>17</v>
      </c>
      <c r="AK85" s="424">
        <f t="shared" si="194"/>
        <v>0</v>
      </c>
      <c r="AL85" s="686">
        <f t="shared" si="195"/>
        <v>0</v>
      </c>
      <c r="AM85" s="686">
        <f t="shared" si="196"/>
        <v>167</v>
      </c>
      <c r="AN85" s="686">
        <f t="shared" si="197"/>
        <v>0</v>
      </c>
      <c r="AO85" s="686">
        <f t="shared" si="198"/>
        <v>0</v>
      </c>
      <c r="AP85" s="686">
        <f t="shared" si="199"/>
        <v>0</v>
      </c>
      <c r="AQ85" s="686">
        <f t="shared" si="200"/>
        <v>0</v>
      </c>
      <c r="AR85" s="686">
        <f t="shared" si="201"/>
        <v>0</v>
      </c>
      <c r="AS85" s="424">
        <f t="shared" si="202"/>
        <v>5</v>
      </c>
      <c r="AT85" s="686">
        <f t="shared" si="203"/>
        <v>0</v>
      </c>
      <c r="AU85" s="686">
        <f t="shared" si="204"/>
        <v>0</v>
      </c>
      <c r="AV85" s="686">
        <f t="shared" si="205"/>
        <v>0</v>
      </c>
      <c r="AW85" s="699">
        <f t="shared" si="206"/>
        <v>32288</v>
      </c>
      <c r="AX85" s="75" t="str">
        <f t="shared" si="181"/>
        <v>45EPS037</v>
      </c>
      <c r="AY85" s="802" t="s">
        <v>683</v>
      </c>
      <c r="AZ85" s="802">
        <v>45</v>
      </c>
      <c r="BA85" s="802" t="s">
        <v>579</v>
      </c>
      <c r="BB85" s="803">
        <v>29838</v>
      </c>
      <c r="BC85" s="858" t="str">
        <f t="shared" si="182"/>
        <v>659EPS037</v>
      </c>
      <c r="BD85" s="802" t="s">
        <v>683</v>
      </c>
      <c r="BE85" s="802">
        <v>659</v>
      </c>
      <c r="BF85" s="802" t="s">
        <v>579</v>
      </c>
      <c r="BG85" s="803">
        <v>88</v>
      </c>
      <c r="BH85" s="858" t="str">
        <f t="shared" si="183"/>
        <v>190EPS040</v>
      </c>
      <c r="BI85" s="802" t="s">
        <v>684</v>
      </c>
      <c r="BJ85" s="802">
        <v>190</v>
      </c>
      <c r="BK85" s="802" t="s">
        <v>583</v>
      </c>
      <c r="BL85" s="803">
        <v>9</v>
      </c>
      <c r="BM85" s="794">
        <f>AW85-'1. Población_Afiliada_Regimen'!F84</f>
        <v>0</v>
      </c>
    </row>
    <row r="86" spans="2:65" ht="15" customHeight="1">
      <c r="B86" s="31" t="str">
        <f t="shared" si="160"/>
        <v>206EPS010</v>
      </c>
      <c r="C86" s="31" t="str">
        <f t="shared" si="161"/>
        <v>206EPS037</v>
      </c>
      <c r="D86" s="31" t="str">
        <f t="shared" si="162"/>
        <v>206EPS016</v>
      </c>
      <c r="E86" s="31" t="str">
        <f t="shared" si="163"/>
        <v>206EPS002</v>
      </c>
      <c r="F86" s="31" t="str">
        <f t="shared" si="164"/>
        <v>206EPS044</v>
      </c>
      <c r="G86" s="31" t="str">
        <f t="shared" si="165"/>
        <v>206EPS005</v>
      </c>
      <c r="H86" s="31" t="str">
        <f t="shared" si="166"/>
        <v>206EPS040</v>
      </c>
      <c r="I86" s="31" t="e">
        <f>CONCATENATE(AA87,#REF!)</f>
        <v>#REF!</v>
      </c>
      <c r="J86" s="31" t="str">
        <f t="shared" si="167"/>
        <v>206ESSC24</v>
      </c>
      <c r="K86" s="31" t="str">
        <f t="shared" si="168"/>
        <v>206EAS016</v>
      </c>
      <c r="L86" s="31" t="str">
        <f t="shared" si="169"/>
        <v>206EPS042</v>
      </c>
      <c r="M86" s="31" t="str">
        <f t="shared" si="170"/>
        <v>206EAS027</v>
      </c>
      <c r="N86" s="31" t="str">
        <f t="shared" si="171"/>
        <v>206ESSC91</v>
      </c>
      <c r="O86" s="31" t="str">
        <f t="shared" si="172"/>
        <v>206EPS008</v>
      </c>
      <c r="P86" s="31" t="str">
        <f t="shared" si="173"/>
        <v>206EPSIC3</v>
      </c>
      <c r="Q86" s="31" t="str">
        <f t="shared" si="174"/>
        <v>206EPS018</v>
      </c>
      <c r="R86" s="31" t="str">
        <f t="shared" si="175"/>
        <v>206CCFC55</v>
      </c>
      <c r="S86" s="31" t="str">
        <f t="shared" si="176"/>
        <v>206EPS017</v>
      </c>
      <c r="T86" s="31" t="str">
        <f t="shared" si="177"/>
        <v>206EPS041</v>
      </c>
      <c r="U86" s="31" t="e">
        <f>CONCATENATE(AA87,#REF!)</f>
        <v>#REF!</v>
      </c>
      <c r="V86" s="31" t="str">
        <f t="shared" si="178"/>
        <v>206ESSC33</v>
      </c>
      <c r="W86" s="31" t="str">
        <f t="shared" si="179"/>
        <v>206EPS048</v>
      </c>
      <c r="X86" s="31" t="str">
        <f t="shared" si="180"/>
        <v>206EPS001</v>
      </c>
      <c r="Y86" s="493" t="s">
        <v>360</v>
      </c>
      <c r="Z86" s="491" t="s">
        <v>521</v>
      </c>
      <c r="AA86" s="552">
        <v>197</v>
      </c>
      <c r="AB86" s="685">
        <f t="shared" si="185"/>
        <v>1</v>
      </c>
      <c r="AC86" s="686">
        <f t="shared" si="186"/>
        <v>1964</v>
      </c>
      <c r="AD86" s="686">
        <f t="shared" si="187"/>
        <v>1</v>
      </c>
      <c r="AE86" s="686">
        <f t="shared" si="188"/>
        <v>0</v>
      </c>
      <c r="AF86" s="686">
        <f t="shared" si="189"/>
        <v>1</v>
      </c>
      <c r="AG86" s="686">
        <f t="shared" si="190"/>
        <v>0</v>
      </c>
      <c r="AH86" s="686">
        <f t="shared" si="191"/>
        <v>495</v>
      </c>
      <c r="AI86" s="686">
        <f t="shared" si="192"/>
        <v>0</v>
      </c>
      <c r="AJ86" s="686">
        <f t="shared" si="193"/>
        <v>9</v>
      </c>
      <c r="AK86" s="424">
        <f t="shared" si="194"/>
        <v>0</v>
      </c>
      <c r="AL86" s="686">
        <f t="shared" si="195"/>
        <v>0</v>
      </c>
      <c r="AM86" s="686">
        <f t="shared" si="196"/>
        <v>86</v>
      </c>
      <c r="AN86" s="686">
        <f t="shared" si="197"/>
        <v>0</v>
      </c>
      <c r="AO86" s="686">
        <f t="shared" si="198"/>
        <v>0</v>
      </c>
      <c r="AP86" s="686">
        <f t="shared" si="199"/>
        <v>0</v>
      </c>
      <c r="AQ86" s="686">
        <f t="shared" si="200"/>
        <v>0</v>
      </c>
      <c r="AR86" s="686">
        <f t="shared" si="201"/>
        <v>0</v>
      </c>
      <c r="AS86" s="424">
        <f t="shared" si="202"/>
        <v>0</v>
      </c>
      <c r="AT86" s="686">
        <f t="shared" si="203"/>
        <v>0</v>
      </c>
      <c r="AU86" s="686">
        <f t="shared" si="204"/>
        <v>0</v>
      </c>
      <c r="AV86" s="686">
        <f t="shared" si="205"/>
        <v>0</v>
      </c>
      <c r="AW86" s="699">
        <f t="shared" si="206"/>
        <v>2557</v>
      </c>
      <c r="AX86" s="75" t="str">
        <f t="shared" si="181"/>
        <v>45EPS040</v>
      </c>
      <c r="AY86" s="802" t="s">
        <v>683</v>
      </c>
      <c r="AZ86" s="802">
        <v>45</v>
      </c>
      <c r="BA86" s="802" t="s">
        <v>583</v>
      </c>
      <c r="BB86" s="803">
        <v>2545</v>
      </c>
      <c r="BC86" s="858" t="str">
        <f t="shared" si="182"/>
        <v>659EPS040</v>
      </c>
      <c r="BD86" s="802" t="s">
        <v>683</v>
      </c>
      <c r="BE86" s="802">
        <v>659</v>
      </c>
      <c r="BF86" s="802" t="s">
        <v>583</v>
      </c>
      <c r="BG86" s="803">
        <v>5</v>
      </c>
      <c r="BH86" s="858" t="str">
        <f t="shared" si="183"/>
        <v>604EPS037</v>
      </c>
      <c r="BI86" s="802" t="s">
        <v>684</v>
      </c>
      <c r="BJ86" s="802">
        <v>604</v>
      </c>
      <c r="BK86" s="802" t="s">
        <v>579</v>
      </c>
      <c r="BL86" s="803">
        <v>17</v>
      </c>
      <c r="BM86" s="794">
        <f>AW86-'1. Población_Afiliada_Regimen'!F85</f>
        <v>0</v>
      </c>
    </row>
    <row r="87" spans="2:65" ht="15" customHeight="1">
      <c r="B87" s="31" t="str">
        <f t="shared" si="160"/>
        <v>313EPS010</v>
      </c>
      <c r="C87" s="31" t="str">
        <f t="shared" si="161"/>
        <v>313EPS037</v>
      </c>
      <c r="D87" s="31" t="str">
        <f t="shared" si="162"/>
        <v>313EPS016</v>
      </c>
      <c r="E87" s="31" t="str">
        <f t="shared" si="163"/>
        <v>313EPS002</v>
      </c>
      <c r="F87" s="31" t="str">
        <f t="shared" si="164"/>
        <v>313EPS044</v>
      </c>
      <c r="G87" s="31" t="str">
        <f t="shared" si="165"/>
        <v>313EPS005</v>
      </c>
      <c r="H87" s="31" t="str">
        <f t="shared" si="166"/>
        <v>313EPS040</v>
      </c>
      <c r="I87" s="31" t="e">
        <f>CONCATENATE(AA88,#REF!)</f>
        <v>#REF!</v>
      </c>
      <c r="J87" s="31" t="str">
        <f t="shared" si="167"/>
        <v>313ESSC24</v>
      </c>
      <c r="K87" s="31" t="str">
        <f t="shared" si="168"/>
        <v>313EAS016</v>
      </c>
      <c r="L87" s="31" t="str">
        <f t="shared" si="169"/>
        <v>313EPS042</v>
      </c>
      <c r="M87" s="31" t="str">
        <f t="shared" si="170"/>
        <v>313EAS027</v>
      </c>
      <c r="N87" s="31" t="str">
        <f t="shared" si="171"/>
        <v>313ESSC91</v>
      </c>
      <c r="O87" s="31" t="str">
        <f t="shared" si="172"/>
        <v>313EPS008</v>
      </c>
      <c r="P87" s="31" t="str">
        <f t="shared" si="173"/>
        <v>313EPSIC3</v>
      </c>
      <c r="Q87" s="31" t="str">
        <f t="shared" si="174"/>
        <v>313EPS018</v>
      </c>
      <c r="R87" s="31" t="str">
        <f t="shared" si="175"/>
        <v>313CCFC55</v>
      </c>
      <c r="S87" s="31" t="str">
        <f t="shared" si="176"/>
        <v>313EPS017</v>
      </c>
      <c r="T87" s="31" t="str">
        <f t="shared" si="177"/>
        <v>313EPS041</v>
      </c>
      <c r="U87" s="31" t="e">
        <f>CONCATENATE(AA88,#REF!)</f>
        <v>#REF!</v>
      </c>
      <c r="V87" s="31" t="str">
        <f t="shared" si="178"/>
        <v>313ESSC33</v>
      </c>
      <c r="W87" s="31" t="str">
        <f t="shared" si="179"/>
        <v>313EPS048</v>
      </c>
      <c r="X87" s="31" t="str">
        <f t="shared" si="180"/>
        <v>313EPS001</v>
      </c>
      <c r="Y87" s="493" t="s">
        <v>362</v>
      </c>
      <c r="Z87" s="491" t="s">
        <v>521</v>
      </c>
      <c r="AA87" s="552">
        <v>206</v>
      </c>
      <c r="AB87" s="685">
        <f t="shared" si="185"/>
        <v>0</v>
      </c>
      <c r="AC87" s="686">
        <f t="shared" si="186"/>
        <v>487</v>
      </c>
      <c r="AD87" s="686">
        <f t="shared" si="187"/>
        <v>0</v>
      </c>
      <c r="AE87" s="686">
        <f t="shared" si="188"/>
        <v>0</v>
      </c>
      <c r="AF87" s="686">
        <f t="shared" si="189"/>
        <v>0</v>
      </c>
      <c r="AG87" s="686">
        <f t="shared" si="190"/>
        <v>0</v>
      </c>
      <c r="AH87" s="686">
        <f t="shared" si="191"/>
        <v>121</v>
      </c>
      <c r="AI87" s="686">
        <f t="shared" si="192"/>
        <v>0</v>
      </c>
      <c r="AJ87" s="686">
        <f t="shared" si="193"/>
        <v>3</v>
      </c>
      <c r="AK87" s="424">
        <f t="shared" si="194"/>
        <v>0</v>
      </c>
      <c r="AL87" s="686">
        <f t="shared" si="195"/>
        <v>0</v>
      </c>
      <c r="AM87" s="686">
        <f t="shared" si="196"/>
        <v>21</v>
      </c>
      <c r="AN87" s="686">
        <f t="shared" si="197"/>
        <v>0</v>
      </c>
      <c r="AO87" s="686">
        <f t="shared" si="198"/>
        <v>0</v>
      </c>
      <c r="AP87" s="686">
        <f t="shared" si="199"/>
        <v>0</v>
      </c>
      <c r="AQ87" s="686">
        <f t="shared" si="200"/>
        <v>0</v>
      </c>
      <c r="AR87" s="686">
        <f t="shared" si="201"/>
        <v>0</v>
      </c>
      <c r="AS87" s="424">
        <f t="shared" si="202"/>
        <v>0</v>
      </c>
      <c r="AT87" s="686">
        <f t="shared" si="203"/>
        <v>0</v>
      </c>
      <c r="AU87" s="686">
        <f t="shared" si="204"/>
        <v>0</v>
      </c>
      <c r="AV87" s="686">
        <f t="shared" si="205"/>
        <v>0</v>
      </c>
      <c r="AW87" s="699">
        <f t="shared" si="206"/>
        <v>632</v>
      </c>
      <c r="AX87" s="75" t="str">
        <f t="shared" si="181"/>
        <v>45EPS041</v>
      </c>
      <c r="AY87" s="802" t="s">
        <v>683</v>
      </c>
      <c r="AZ87" s="802">
        <v>45</v>
      </c>
      <c r="BA87" s="802" t="s">
        <v>621</v>
      </c>
      <c r="BB87" s="803">
        <v>87</v>
      </c>
      <c r="BC87" s="858" t="str">
        <f t="shared" si="182"/>
        <v>665EPS016</v>
      </c>
      <c r="BD87" s="802" t="s">
        <v>683</v>
      </c>
      <c r="BE87" s="802">
        <v>665</v>
      </c>
      <c r="BF87" s="802" t="s">
        <v>581</v>
      </c>
      <c r="BG87" s="803">
        <v>39</v>
      </c>
      <c r="BH87" s="858" t="str">
        <f t="shared" si="183"/>
        <v>604EPS040</v>
      </c>
      <c r="BI87" s="802" t="s">
        <v>684</v>
      </c>
      <c r="BJ87" s="802">
        <v>604</v>
      </c>
      <c r="BK87" s="802" t="s">
        <v>583</v>
      </c>
      <c r="BL87" s="803">
        <v>4</v>
      </c>
      <c r="BM87" s="794">
        <f>AW87-'1. Población_Afiliada_Regimen'!F86</f>
        <v>0</v>
      </c>
    </row>
    <row r="88" spans="2:65" ht="15" customHeight="1">
      <c r="B88" s="31" t="str">
        <f t="shared" si="160"/>
        <v>318EPS010</v>
      </c>
      <c r="C88" s="31" t="str">
        <f t="shared" si="161"/>
        <v>318EPS037</v>
      </c>
      <c r="D88" s="31" t="str">
        <f t="shared" si="162"/>
        <v>318EPS016</v>
      </c>
      <c r="E88" s="31" t="str">
        <f t="shared" si="163"/>
        <v>318EPS002</v>
      </c>
      <c r="F88" s="31" t="str">
        <f t="shared" si="164"/>
        <v>318EPS044</v>
      </c>
      <c r="G88" s="31" t="str">
        <f t="shared" si="165"/>
        <v>318EPS005</v>
      </c>
      <c r="H88" s="31" t="str">
        <f t="shared" si="166"/>
        <v>318EPS040</v>
      </c>
      <c r="I88" s="31" t="e">
        <f>CONCATENATE(AA89,#REF!)</f>
        <v>#REF!</v>
      </c>
      <c r="J88" s="31" t="str">
        <f t="shared" si="167"/>
        <v>318ESSC24</v>
      </c>
      <c r="K88" s="31" t="str">
        <f t="shared" si="168"/>
        <v>318EAS016</v>
      </c>
      <c r="L88" s="31" t="str">
        <f t="shared" si="169"/>
        <v>318EPS042</v>
      </c>
      <c r="M88" s="31" t="str">
        <f t="shared" si="170"/>
        <v>318EAS027</v>
      </c>
      <c r="N88" s="31" t="str">
        <f t="shared" si="171"/>
        <v>318ESSC91</v>
      </c>
      <c r="O88" s="31" t="str">
        <f t="shared" si="172"/>
        <v>318EPS008</v>
      </c>
      <c r="P88" s="31" t="str">
        <f t="shared" si="173"/>
        <v>318EPSIC3</v>
      </c>
      <c r="Q88" s="31" t="str">
        <f t="shared" si="174"/>
        <v>318EPS018</v>
      </c>
      <c r="R88" s="31" t="str">
        <f t="shared" si="175"/>
        <v>318CCFC55</v>
      </c>
      <c r="S88" s="31" t="str">
        <f t="shared" si="176"/>
        <v>318EPS017</v>
      </c>
      <c r="T88" s="31" t="str">
        <f t="shared" si="177"/>
        <v>318EPS041</v>
      </c>
      <c r="U88" s="31" t="e">
        <f>CONCATENATE(AA89,#REF!)</f>
        <v>#REF!</v>
      </c>
      <c r="V88" s="31" t="str">
        <f t="shared" si="178"/>
        <v>318ESSC33</v>
      </c>
      <c r="W88" s="31" t="str">
        <f t="shared" si="179"/>
        <v>318EPS048</v>
      </c>
      <c r="X88" s="31" t="str">
        <f t="shared" si="180"/>
        <v>318EPS001</v>
      </c>
      <c r="Y88" s="493" t="s">
        <v>383</v>
      </c>
      <c r="Z88" s="491" t="s">
        <v>521</v>
      </c>
      <c r="AA88" s="552">
        <v>313</v>
      </c>
      <c r="AB88" s="685">
        <f t="shared" si="185"/>
        <v>5</v>
      </c>
      <c r="AC88" s="686">
        <f t="shared" si="186"/>
        <v>1100</v>
      </c>
      <c r="AD88" s="686">
        <f t="shared" si="187"/>
        <v>0</v>
      </c>
      <c r="AE88" s="686">
        <f t="shared" si="188"/>
        <v>0</v>
      </c>
      <c r="AF88" s="686">
        <f t="shared" si="189"/>
        <v>1</v>
      </c>
      <c r="AG88" s="686">
        <f t="shared" si="190"/>
        <v>0</v>
      </c>
      <c r="AH88" s="686">
        <f t="shared" si="191"/>
        <v>276</v>
      </c>
      <c r="AI88" s="686">
        <f t="shared" si="192"/>
        <v>0</v>
      </c>
      <c r="AJ88" s="686">
        <f t="shared" si="193"/>
        <v>0</v>
      </c>
      <c r="AK88" s="424">
        <f t="shared" si="194"/>
        <v>0</v>
      </c>
      <c r="AL88" s="686">
        <f t="shared" si="195"/>
        <v>0</v>
      </c>
      <c r="AM88" s="686">
        <f t="shared" si="196"/>
        <v>37</v>
      </c>
      <c r="AN88" s="686">
        <f t="shared" si="197"/>
        <v>0</v>
      </c>
      <c r="AO88" s="686">
        <f t="shared" si="198"/>
        <v>0</v>
      </c>
      <c r="AP88" s="686">
        <f t="shared" si="199"/>
        <v>0</v>
      </c>
      <c r="AQ88" s="686">
        <f t="shared" si="200"/>
        <v>1</v>
      </c>
      <c r="AR88" s="686">
        <f t="shared" si="201"/>
        <v>0</v>
      </c>
      <c r="AS88" s="424">
        <f t="shared" si="202"/>
        <v>0</v>
      </c>
      <c r="AT88" s="686">
        <f t="shared" si="203"/>
        <v>0</v>
      </c>
      <c r="AU88" s="686">
        <f t="shared" si="204"/>
        <v>0</v>
      </c>
      <c r="AV88" s="686">
        <f t="shared" si="205"/>
        <v>0</v>
      </c>
      <c r="AW88" s="699">
        <f t="shared" si="206"/>
        <v>1420</v>
      </c>
      <c r="AX88" s="75" t="str">
        <f t="shared" si="181"/>
        <v>45EPS044</v>
      </c>
      <c r="AY88" s="802" t="s">
        <v>683</v>
      </c>
      <c r="AZ88" s="802">
        <v>45</v>
      </c>
      <c r="BA88" s="802" t="s">
        <v>595</v>
      </c>
      <c r="BB88" s="803">
        <v>2</v>
      </c>
      <c r="BC88" s="858" t="str">
        <f t="shared" si="182"/>
        <v>665EPS037</v>
      </c>
      <c r="BD88" s="802" t="s">
        <v>683</v>
      </c>
      <c r="BE88" s="802">
        <v>665</v>
      </c>
      <c r="BF88" s="802" t="s">
        <v>579</v>
      </c>
      <c r="BG88" s="803">
        <v>80</v>
      </c>
      <c r="BH88" s="858" t="str">
        <f t="shared" si="183"/>
        <v>604ESSC24</v>
      </c>
      <c r="BI88" s="802" t="s">
        <v>684</v>
      </c>
      <c r="BJ88" s="802">
        <v>604</v>
      </c>
      <c r="BK88" s="802" t="s">
        <v>622</v>
      </c>
      <c r="BL88" s="803">
        <v>37</v>
      </c>
      <c r="BM88" s="794">
        <f>AW88-'1. Población_Afiliada_Regimen'!F87</f>
        <v>0</v>
      </c>
    </row>
    <row r="89" spans="2:65" ht="15" customHeight="1">
      <c r="B89" s="31" t="str">
        <f t="shared" si="160"/>
        <v>321EPS010</v>
      </c>
      <c r="C89" s="31" t="str">
        <f t="shared" si="161"/>
        <v>321EPS037</v>
      </c>
      <c r="D89" s="31" t="str">
        <f t="shared" si="162"/>
        <v>321EPS016</v>
      </c>
      <c r="E89" s="31" t="str">
        <f t="shared" si="163"/>
        <v>321EPS002</v>
      </c>
      <c r="F89" s="31" t="str">
        <f t="shared" si="164"/>
        <v>321EPS044</v>
      </c>
      <c r="G89" s="31" t="str">
        <f t="shared" si="165"/>
        <v>321EPS005</v>
      </c>
      <c r="H89" s="31" t="str">
        <f t="shared" si="166"/>
        <v>321EPS040</v>
      </c>
      <c r="I89" s="31" t="e">
        <f>CONCATENATE(AA90,#REF!)</f>
        <v>#REF!</v>
      </c>
      <c r="J89" s="31" t="str">
        <f t="shared" si="167"/>
        <v>321ESSC24</v>
      </c>
      <c r="K89" s="31" t="str">
        <f t="shared" si="168"/>
        <v>321EAS016</v>
      </c>
      <c r="L89" s="31" t="str">
        <f t="shared" si="169"/>
        <v>321EPS042</v>
      </c>
      <c r="M89" s="31" t="str">
        <f t="shared" si="170"/>
        <v>321EAS027</v>
      </c>
      <c r="N89" s="31" t="str">
        <f t="shared" si="171"/>
        <v>321ESSC91</v>
      </c>
      <c r="O89" s="31" t="str">
        <f t="shared" si="172"/>
        <v>321EPS008</v>
      </c>
      <c r="P89" s="31" t="str">
        <f t="shared" si="173"/>
        <v>321EPSIC3</v>
      </c>
      <c r="Q89" s="31" t="str">
        <f t="shared" si="174"/>
        <v>321EPS018</v>
      </c>
      <c r="R89" s="31" t="str">
        <f t="shared" si="175"/>
        <v>321CCFC55</v>
      </c>
      <c r="S89" s="31" t="str">
        <f t="shared" si="176"/>
        <v>321EPS017</v>
      </c>
      <c r="T89" s="31" t="str">
        <f t="shared" si="177"/>
        <v>321EPS041</v>
      </c>
      <c r="U89" s="31" t="e">
        <f>CONCATENATE(AA90,#REF!)</f>
        <v>#REF!</v>
      </c>
      <c r="V89" s="31" t="str">
        <f t="shared" si="178"/>
        <v>321ESSC33</v>
      </c>
      <c r="W89" s="31" t="str">
        <f t="shared" si="179"/>
        <v>321EPS048</v>
      </c>
      <c r="X89" s="31" t="str">
        <f t="shared" si="180"/>
        <v>321EPS001</v>
      </c>
      <c r="Y89" s="493" t="s">
        <v>387</v>
      </c>
      <c r="Z89" s="491" t="s">
        <v>521</v>
      </c>
      <c r="AA89" s="552">
        <v>318</v>
      </c>
      <c r="AB89" s="685">
        <f t="shared" si="185"/>
        <v>16426</v>
      </c>
      <c r="AC89" s="686">
        <f t="shared" si="186"/>
        <v>6139</v>
      </c>
      <c r="AD89" s="686">
        <f t="shared" si="187"/>
        <v>3876</v>
      </c>
      <c r="AE89" s="686">
        <f t="shared" si="188"/>
        <v>1782</v>
      </c>
      <c r="AF89" s="686">
        <f t="shared" si="189"/>
        <v>0</v>
      </c>
      <c r="AG89" s="686">
        <f t="shared" si="190"/>
        <v>11</v>
      </c>
      <c r="AH89" s="686">
        <f t="shared" si="191"/>
        <v>1268</v>
      </c>
      <c r="AI89" s="686">
        <f t="shared" si="192"/>
        <v>0</v>
      </c>
      <c r="AJ89" s="686">
        <f t="shared" si="193"/>
        <v>68</v>
      </c>
      <c r="AK89" s="424">
        <f t="shared" si="194"/>
        <v>0</v>
      </c>
      <c r="AL89" s="686">
        <f t="shared" si="195"/>
        <v>0</v>
      </c>
      <c r="AM89" s="686">
        <f t="shared" si="196"/>
        <v>0</v>
      </c>
      <c r="AN89" s="686">
        <f t="shared" si="197"/>
        <v>0</v>
      </c>
      <c r="AO89" s="686">
        <f t="shared" si="198"/>
        <v>0</v>
      </c>
      <c r="AP89" s="686">
        <f t="shared" si="199"/>
        <v>0</v>
      </c>
      <c r="AQ89" s="686">
        <f t="shared" si="200"/>
        <v>0</v>
      </c>
      <c r="AR89" s="686">
        <f t="shared" si="201"/>
        <v>0</v>
      </c>
      <c r="AS89" s="424">
        <f t="shared" si="202"/>
        <v>0</v>
      </c>
      <c r="AT89" s="686">
        <f t="shared" si="203"/>
        <v>0</v>
      </c>
      <c r="AU89" s="686">
        <f t="shared" si="204"/>
        <v>1</v>
      </c>
      <c r="AV89" s="686">
        <f t="shared" si="205"/>
        <v>0</v>
      </c>
      <c r="AW89" s="699">
        <f t="shared" si="206"/>
        <v>29571</v>
      </c>
      <c r="AX89" s="75" t="str">
        <f t="shared" si="181"/>
        <v>45EPSIC3</v>
      </c>
      <c r="AY89" s="802" t="s">
        <v>683</v>
      </c>
      <c r="AZ89" s="802">
        <v>45</v>
      </c>
      <c r="BA89" s="802" t="s">
        <v>596</v>
      </c>
      <c r="BB89" s="803">
        <v>31</v>
      </c>
      <c r="BC89" s="858" t="str">
        <f t="shared" si="182"/>
        <v>665EPS040</v>
      </c>
      <c r="BD89" s="802" t="s">
        <v>683</v>
      </c>
      <c r="BE89" s="802">
        <v>665</v>
      </c>
      <c r="BF89" s="802" t="s">
        <v>583</v>
      </c>
      <c r="BG89" s="803">
        <v>22</v>
      </c>
      <c r="BH89" s="858" t="str">
        <f t="shared" si="183"/>
        <v>670EPS037</v>
      </c>
      <c r="BI89" s="802" t="s">
        <v>684</v>
      </c>
      <c r="BJ89" s="802">
        <v>670</v>
      </c>
      <c r="BK89" s="802" t="s">
        <v>579</v>
      </c>
      <c r="BL89" s="803">
        <v>11</v>
      </c>
      <c r="BM89" s="794">
        <f>AW89-'1. Población_Afiliada_Regimen'!F88</f>
        <v>0</v>
      </c>
    </row>
    <row r="90" spans="2:65" ht="15" customHeight="1">
      <c r="B90" s="31" t="str">
        <f t="shared" si="160"/>
        <v>376EPS010</v>
      </c>
      <c r="C90" s="31" t="str">
        <f t="shared" si="161"/>
        <v>376EPS037</v>
      </c>
      <c r="D90" s="31" t="str">
        <f t="shared" si="162"/>
        <v>376EPS016</v>
      </c>
      <c r="E90" s="31" t="str">
        <f t="shared" si="163"/>
        <v>376EPS002</v>
      </c>
      <c r="F90" s="31" t="str">
        <f t="shared" si="164"/>
        <v>376EPS044</v>
      </c>
      <c r="G90" s="31" t="str">
        <f t="shared" si="165"/>
        <v>376EPS005</v>
      </c>
      <c r="H90" s="31" t="str">
        <f t="shared" si="166"/>
        <v>376EPS040</v>
      </c>
      <c r="I90" s="31" t="e">
        <f>CONCATENATE(AA91,#REF!)</f>
        <v>#REF!</v>
      </c>
      <c r="J90" s="31" t="str">
        <f t="shared" si="167"/>
        <v>376ESSC24</v>
      </c>
      <c r="K90" s="31" t="str">
        <f t="shared" si="168"/>
        <v>376EAS016</v>
      </c>
      <c r="L90" s="31" t="str">
        <f t="shared" si="169"/>
        <v>376EPS042</v>
      </c>
      <c r="M90" s="31" t="str">
        <f t="shared" si="170"/>
        <v>376EAS027</v>
      </c>
      <c r="N90" s="31" t="str">
        <f t="shared" si="171"/>
        <v>376ESSC91</v>
      </c>
      <c r="O90" s="31" t="str">
        <f t="shared" si="172"/>
        <v>376EPS008</v>
      </c>
      <c r="P90" s="31" t="str">
        <f t="shared" si="173"/>
        <v>376EPSIC3</v>
      </c>
      <c r="Q90" s="31" t="str">
        <f t="shared" si="174"/>
        <v>376EPS018</v>
      </c>
      <c r="R90" s="31" t="str">
        <f t="shared" si="175"/>
        <v>376CCFC55</v>
      </c>
      <c r="S90" s="31" t="str">
        <f t="shared" si="176"/>
        <v>376EPS017</v>
      </c>
      <c r="T90" s="31" t="str">
        <f t="shared" si="177"/>
        <v>376EPS041</v>
      </c>
      <c r="U90" s="31" t="e">
        <f>CONCATENATE(AA91,#REF!)</f>
        <v>#REF!</v>
      </c>
      <c r="V90" s="31" t="str">
        <f t="shared" si="178"/>
        <v>376ESSC33</v>
      </c>
      <c r="W90" s="31" t="str">
        <f t="shared" si="179"/>
        <v>376EPS048</v>
      </c>
      <c r="X90" s="31" t="str">
        <f t="shared" si="180"/>
        <v>376EPS001</v>
      </c>
      <c r="Y90" s="493" t="s">
        <v>389</v>
      </c>
      <c r="Z90" s="491" t="s">
        <v>521</v>
      </c>
      <c r="AA90" s="552">
        <v>321</v>
      </c>
      <c r="AB90" s="685">
        <f t="shared" si="185"/>
        <v>5</v>
      </c>
      <c r="AC90" s="686">
        <f t="shared" si="186"/>
        <v>2035</v>
      </c>
      <c r="AD90" s="686">
        <f t="shared" si="187"/>
        <v>0</v>
      </c>
      <c r="AE90" s="686">
        <f t="shared" si="188"/>
        <v>0</v>
      </c>
      <c r="AF90" s="686">
        <f t="shared" si="189"/>
        <v>0</v>
      </c>
      <c r="AG90" s="686">
        <f t="shared" si="190"/>
        <v>0</v>
      </c>
      <c r="AH90" s="686">
        <f t="shared" si="191"/>
        <v>386</v>
      </c>
      <c r="AI90" s="686">
        <f t="shared" si="192"/>
        <v>0</v>
      </c>
      <c r="AJ90" s="686">
        <f t="shared" si="193"/>
        <v>118</v>
      </c>
      <c r="AK90" s="424">
        <f t="shared" si="194"/>
        <v>0</v>
      </c>
      <c r="AL90" s="686">
        <f t="shared" si="195"/>
        <v>0</v>
      </c>
      <c r="AM90" s="686">
        <f t="shared" si="196"/>
        <v>0</v>
      </c>
      <c r="AN90" s="686">
        <f t="shared" si="197"/>
        <v>0</v>
      </c>
      <c r="AO90" s="686">
        <f t="shared" si="198"/>
        <v>0</v>
      </c>
      <c r="AP90" s="686">
        <f t="shared" si="199"/>
        <v>0</v>
      </c>
      <c r="AQ90" s="686">
        <f t="shared" si="200"/>
        <v>0</v>
      </c>
      <c r="AR90" s="686">
        <f t="shared" si="201"/>
        <v>0</v>
      </c>
      <c r="AS90" s="424">
        <f t="shared" si="202"/>
        <v>0</v>
      </c>
      <c r="AT90" s="686">
        <f t="shared" si="203"/>
        <v>0</v>
      </c>
      <c r="AU90" s="686">
        <f t="shared" si="204"/>
        <v>0</v>
      </c>
      <c r="AV90" s="686">
        <f t="shared" si="205"/>
        <v>0</v>
      </c>
      <c r="AW90" s="699">
        <f t="shared" si="206"/>
        <v>2544</v>
      </c>
      <c r="AX90" s="75" t="str">
        <f t="shared" si="181"/>
        <v>45ESSC24</v>
      </c>
      <c r="AY90" s="802" t="s">
        <v>683</v>
      </c>
      <c r="AZ90" s="802">
        <v>45</v>
      </c>
      <c r="BA90" s="802" t="s">
        <v>622</v>
      </c>
      <c r="BB90" s="803">
        <v>701</v>
      </c>
      <c r="BC90" s="858" t="str">
        <f t="shared" si="182"/>
        <v>665ESSC24</v>
      </c>
      <c r="BD90" s="802" t="s">
        <v>683</v>
      </c>
      <c r="BE90" s="802">
        <v>665</v>
      </c>
      <c r="BF90" s="802" t="s">
        <v>622</v>
      </c>
      <c r="BG90" s="803">
        <v>24</v>
      </c>
      <c r="BH90" s="858" t="str">
        <f t="shared" si="183"/>
        <v>670EPS040</v>
      </c>
      <c r="BI90" s="802" t="s">
        <v>684</v>
      </c>
      <c r="BJ90" s="802">
        <v>670</v>
      </c>
      <c r="BK90" s="802" t="s">
        <v>583</v>
      </c>
      <c r="BL90" s="803">
        <v>8</v>
      </c>
      <c r="BM90" s="794">
        <f>AW90-'1. Población_Afiliada_Regimen'!F89</f>
        <v>0</v>
      </c>
    </row>
    <row r="91" spans="2:65" ht="15" customHeight="1">
      <c r="B91" s="31" t="str">
        <f t="shared" si="160"/>
        <v>400EPS010</v>
      </c>
      <c r="C91" s="31" t="str">
        <f t="shared" si="161"/>
        <v>400EPS037</v>
      </c>
      <c r="D91" s="31" t="str">
        <f t="shared" si="162"/>
        <v>400EPS016</v>
      </c>
      <c r="E91" s="31" t="str">
        <f t="shared" si="163"/>
        <v>400EPS002</v>
      </c>
      <c r="F91" s="31" t="str">
        <f t="shared" si="164"/>
        <v>400EPS044</v>
      </c>
      <c r="G91" s="31" t="str">
        <f t="shared" si="165"/>
        <v>400EPS005</v>
      </c>
      <c r="H91" s="31" t="str">
        <f t="shared" si="166"/>
        <v>400EPS040</v>
      </c>
      <c r="I91" s="31" t="e">
        <f>CONCATENATE(AA92,#REF!)</f>
        <v>#REF!</v>
      </c>
      <c r="J91" s="31" t="str">
        <f t="shared" si="167"/>
        <v>400ESSC24</v>
      </c>
      <c r="K91" s="31" t="str">
        <f t="shared" si="168"/>
        <v>400EAS016</v>
      </c>
      <c r="L91" s="31" t="str">
        <f t="shared" si="169"/>
        <v>400EPS042</v>
      </c>
      <c r="M91" s="31" t="str">
        <f t="shared" si="170"/>
        <v>400EAS027</v>
      </c>
      <c r="N91" s="31" t="str">
        <f t="shared" si="171"/>
        <v>400ESSC91</v>
      </c>
      <c r="O91" s="31" t="str">
        <f t="shared" si="172"/>
        <v>400EPS008</v>
      </c>
      <c r="P91" s="31" t="str">
        <f t="shared" si="173"/>
        <v>400EPSIC3</v>
      </c>
      <c r="Q91" s="31" t="str">
        <f t="shared" si="174"/>
        <v>400EPS018</v>
      </c>
      <c r="R91" s="31" t="str">
        <f t="shared" si="175"/>
        <v>400CCFC55</v>
      </c>
      <c r="S91" s="31" t="str">
        <f t="shared" si="176"/>
        <v>400EPS017</v>
      </c>
      <c r="T91" s="31" t="str">
        <f t="shared" si="177"/>
        <v>400EPS041</v>
      </c>
      <c r="U91" s="31" t="e">
        <f>CONCATENATE(AA92,#REF!)</f>
        <v>#REF!</v>
      </c>
      <c r="V91" s="31" t="str">
        <f t="shared" si="178"/>
        <v>400ESSC33</v>
      </c>
      <c r="W91" s="31" t="str">
        <f t="shared" si="179"/>
        <v>400EPS048</v>
      </c>
      <c r="X91" s="31" t="str">
        <f t="shared" si="180"/>
        <v>400EPS001</v>
      </c>
      <c r="Y91" s="493" t="s">
        <v>397</v>
      </c>
      <c r="Z91" s="491" t="s">
        <v>521</v>
      </c>
      <c r="AA91" s="552">
        <v>376</v>
      </c>
      <c r="AB91" s="685">
        <f t="shared" si="185"/>
        <v>41803</v>
      </c>
      <c r="AC91" s="686">
        <f t="shared" si="186"/>
        <v>8882</v>
      </c>
      <c r="AD91" s="686">
        <f t="shared" si="187"/>
        <v>5603</v>
      </c>
      <c r="AE91" s="686">
        <f t="shared" si="188"/>
        <v>1843</v>
      </c>
      <c r="AF91" s="686">
        <f t="shared" si="189"/>
        <v>0</v>
      </c>
      <c r="AG91" s="686">
        <f t="shared" si="190"/>
        <v>16</v>
      </c>
      <c r="AH91" s="686">
        <f t="shared" si="191"/>
        <v>1470</v>
      </c>
      <c r="AI91" s="686">
        <f t="shared" si="192"/>
        <v>0</v>
      </c>
      <c r="AJ91" s="686">
        <f t="shared" si="193"/>
        <v>77</v>
      </c>
      <c r="AK91" s="424">
        <f t="shared" si="194"/>
        <v>0</v>
      </c>
      <c r="AL91" s="686">
        <f t="shared" si="195"/>
        <v>0</v>
      </c>
      <c r="AM91" s="686">
        <f t="shared" si="196"/>
        <v>402</v>
      </c>
      <c r="AN91" s="686">
        <f t="shared" si="197"/>
        <v>0</v>
      </c>
      <c r="AO91" s="686">
        <f t="shared" si="198"/>
        <v>0</v>
      </c>
      <c r="AP91" s="686">
        <f t="shared" si="199"/>
        <v>0</v>
      </c>
      <c r="AQ91" s="686">
        <f t="shared" si="200"/>
        <v>0</v>
      </c>
      <c r="AR91" s="686">
        <f t="shared" si="201"/>
        <v>0</v>
      </c>
      <c r="AS91" s="424">
        <f t="shared" si="202"/>
        <v>9</v>
      </c>
      <c r="AT91" s="686">
        <f t="shared" si="203"/>
        <v>0</v>
      </c>
      <c r="AU91" s="686">
        <f t="shared" si="204"/>
        <v>0</v>
      </c>
      <c r="AV91" s="686">
        <f t="shared" si="205"/>
        <v>0</v>
      </c>
      <c r="AW91" s="699">
        <f t="shared" si="206"/>
        <v>60096</v>
      </c>
      <c r="AX91" s="75" t="str">
        <f t="shared" si="181"/>
        <v>51EPS010</v>
      </c>
      <c r="AY91" s="802" t="s">
        <v>683</v>
      </c>
      <c r="AZ91" s="802">
        <v>51</v>
      </c>
      <c r="BA91" s="802" t="s">
        <v>578</v>
      </c>
      <c r="BB91" s="803">
        <v>5</v>
      </c>
      <c r="BC91" s="858" t="str">
        <f t="shared" si="182"/>
        <v>837EPS010</v>
      </c>
      <c r="BD91" s="802" t="s">
        <v>683</v>
      </c>
      <c r="BE91" s="802">
        <v>837</v>
      </c>
      <c r="BF91" s="802" t="s">
        <v>578</v>
      </c>
      <c r="BG91" s="803">
        <v>1110</v>
      </c>
      <c r="BH91" s="858" t="str">
        <f t="shared" si="183"/>
        <v>690EPS037</v>
      </c>
      <c r="BI91" s="802" t="s">
        <v>684</v>
      </c>
      <c r="BJ91" s="802">
        <v>690</v>
      </c>
      <c r="BK91" s="802" t="s">
        <v>579</v>
      </c>
      <c r="BL91" s="803">
        <v>8</v>
      </c>
      <c r="BM91" s="794">
        <f>AW91-'1. Población_Afiliada_Regimen'!F90</f>
        <v>0</v>
      </c>
    </row>
    <row r="92" spans="2:65" ht="15" customHeight="1">
      <c r="B92" s="31" t="str">
        <f t="shared" si="160"/>
        <v>440EPS010</v>
      </c>
      <c r="C92" s="31" t="str">
        <f t="shared" si="161"/>
        <v>440EPS037</v>
      </c>
      <c r="D92" s="31" t="str">
        <f t="shared" si="162"/>
        <v>440EPS016</v>
      </c>
      <c r="E92" s="31" t="str">
        <f t="shared" si="163"/>
        <v>440EPS002</v>
      </c>
      <c r="F92" s="31" t="str">
        <f t="shared" si="164"/>
        <v>440EPS044</v>
      </c>
      <c r="G92" s="31" t="str">
        <f t="shared" si="165"/>
        <v>440EPS005</v>
      </c>
      <c r="H92" s="31" t="str">
        <f t="shared" si="166"/>
        <v>440EPS040</v>
      </c>
      <c r="I92" s="31" t="e">
        <f>CONCATENATE(AA93,#REF!)</f>
        <v>#REF!</v>
      </c>
      <c r="J92" s="31" t="str">
        <f t="shared" si="167"/>
        <v>440ESSC24</v>
      </c>
      <c r="K92" s="31" t="str">
        <f t="shared" si="168"/>
        <v>440EAS016</v>
      </c>
      <c r="L92" s="31" t="str">
        <f t="shared" si="169"/>
        <v>440EPS042</v>
      </c>
      <c r="M92" s="31" t="str">
        <f t="shared" si="170"/>
        <v>440EAS027</v>
      </c>
      <c r="N92" s="31" t="str">
        <f t="shared" si="171"/>
        <v>440ESSC91</v>
      </c>
      <c r="O92" s="31" t="str">
        <f t="shared" si="172"/>
        <v>440EPS008</v>
      </c>
      <c r="P92" s="31" t="str">
        <f t="shared" si="173"/>
        <v>440EPSIC3</v>
      </c>
      <c r="Q92" s="31" t="str">
        <f t="shared" si="174"/>
        <v>440EPS018</v>
      </c>
      <c r="R92" s="31" t="str">
        <f t="shared" si="175"/>
        <v>440CCFC55</v>
      </c>
      <c r="S92" s="31" t="str">
        <f t="shared" si="176"/>
        <v>440EPS017</v>
      </c>
      <c r="T92" s="31" t="str">
        <f t="shared" si="177"/>
        <v>440EPS041</v>
      </c>
      <c r="U92" s="31" t="e">
        <f>CONCATENATE(AA93,#REF!)</f>
        <v>#REF!</v>
      </c>
      <c r="V92" s="31" t="str">
        <f t="shared" si="178"/>
        <v>440ESSC33</v>
      </c>
      <c r="W92" s="31" t="str">
        <f t="shared" si="179"/>
        <v>440EPS048</v>
      </c>
      <c r="X92" s="31" t="str">
        <f t="shared" si="180"/>
        <v>440EPS001</v>
      </c>
      <c r="Y92" s="493" t="s">
        <v>402</v>
      </c>
      <c r="Z92" s="491" t="s">
        <v>521</v>
      </c>
      <c r="AA92" s="552">
        <v>400</v>
      </c>
      <c r="AB92" s="685">
        <f t="shared" si="185"/>
        <v>2283</v>
      </c>
      <c r="AC92" s="686">
        <f t="shared" si="186"/>
        <v>2668</v>
      </c>
      <c r="AD92" s="686">
        <f t="shared" si="187"/>
        <v>1624</v>
      </c>
      <c r="AE92" s="686">
        <f t="shared" si="188"/>
        <v>2745</v>
      </c>
      <c r="AF92" s="686">
        <f t="shared" si="189"/>
        <v>0</v>
      </c>
      <c r="AG92" s="686">
        <f t="shared" si="190"/>
        <v>0</v>
      </c>
      <c r="AH92" s="686">
        <f t="shared" si="191"/>
        <v>1287</v>
      </c>
      <c r="AI92" s="686">
        <f t="shared" si="192"/>
        <v>0</v>
      </c>
      <c r="AJ92" s="686">
        <f t="shared" si="193"/>
        <v>2</v>
      </c>
      <c r="AK92" s="424">
        <f t="shared" si="194"/>
        <v>0</v>
      </c>
      <c r="AL92" s="686">
        <f t="shared" si="195"/>
        <v>0</v>
      </c>
      <c r="AM92" s="686">
        <f t="shared" si="196"/>
        <v>0</v>
      </c>
      <c r="AN92" s="686">
        <f t="shared" si="197"/>
        <v>0</v>
      </c>
      <c r="AO92" s="686">
        <f t="shared" si="198"/>
        <v>0</v>
      </c>
      <c r="AP92" s="686">
        <f t="shared" si="199"/>
        <v>0</v>
      </c>
      <c r="AQ92" s="686">
        <f t="shared" si="200"/>
        <v>0</v>
      </c>
      <c r="AR92" s="686">
        <f t="shared" si="201"/>
        <v>0</v>
      </c>
      <c r="AS92" s="424">
        <f t="shared" si="202"/>
        <v>0</v>
      </c>
      <c r="AT92" s="686">
        <f t="shared" si="203"/>
        <v>0</v>
      </c>
      <c r="AU92" s="686">
        <f t="shared" si="204"/>
        <v>0</v>
      </c>
      <c r="AV92" s="686">
        <f t="shared" si="205"/>
        <v>0</v>
      </c>
      <c r="AW92" s="699">
        <f t="shared" si="206"/>
        <v>10609</v>
      </c>
      <c r="AX92" s="75" t="str">
        <f t="shared" si="181"/>
        <v>51EPS016</v>
      </c>
      <c r="AY92" s="802" t="s">
        <v>683</v>
      </c>
      <c r="AZ92" s="802">
        <v>51</v>
      </c>
      <c r="BA92" s="802" t="s">
        <v>581</v>
      </c>
      <c r="BB92" s="803">
        <v>1897</v>
      </c>
      <c r="BC92" s="858" t="str">
        <f t="shared" si="182"/>
        <v>837EPS016</v>
      </c>
      <c r="BD92" s="802" t="s">
        <v>683</v>
      </c>
      <c r="BE92" s="802">
        <v>837</v>
      </c>
      <c r="BF92" s="802" t="s">
        <v>581</v>
      </c>
      <c r="BG92" s="803">
        <v>360</v>
      </c>
      <c r="BH92" s="858" t="str">
        <f t="shared" si="183"/>
        <v>690EPS040</v>
      </c>
      <c r="BI92" s="802" t="s">
        <v>684</v>
      </c>
      <c r="BJ92" s="802">
        <v>690</v>
      </c>
      <c r="BK92" s="802" t="s">
        <v>583</v>
      </c>
      <c r="BL92" s="803">
        <v>6</v>
      </c>
      <c r="BM92" s="794">
        <f>AW92-'1. Población_Afiliada_Regimen'!F91</f>
        <v>0</v>
      </c>
    </row>
    <row r="93" spans="2:65" ht="15" customHeight="1">
      <c r="B93" s="31" t="str">
        <f t="shared" si="160"/>
        <v>483EPS010</v>
      </c>
      <c r="C93" s="31" t="str">
        <f t="shared" si="161"/>
        <v>483EPS037</v>
      </c>
      <c r="D93" s="31" t="str">
        <f t="shared" si="162"/>
        <v>483EPS016</v>
      </c>
      <c r="E93" s="31" t="str">
        <f t="shared" si="163"/>
        <v>483EPS002</v>
      </c>
      <c r="F93" s="31" t="str">
        <f t="shared" si="164"/>
        <v>483EPS044</v>
      </c>
      <c r="G93" s="31" t="str">
        <f t="shared" si="165"/>
        <v>483EPS005</v>
      </c>
      <c r="H93" s="31" t="str">
        <f t="shared" si="166"/>
        <v>483EPS040</v>
      </c>
      <c r="I93" s="31" t="e">
        <f>CONCATENATE(AA94,#REF!)</f>
        <v>#REF!</v>
      </c>
      <c r="J93" s="31" t="str">
        <f t="shared" si="167"/>
        <v>483ESSC24</v>
      </c>
      <c r="K93" s="31" t="str">
        <f t="shared" si="168"/>
        <v>483EAS016</v>
      </c>
      <c r="L93" s="31" t="str">
        <f t="shared" si="169"/>
        <v>483EPS042</v>
      </c>
      <c r="M93" s="31" t="str">
        <f t="shared" si="170"/>
        <v>483EAS027</v>
      </c>
      <c r="N93" s="31" t="str">
        <f t="shared" si="171"/>
        <v>483ESSC91</v>
      </c>
      <c r="O93" s="31" t="str">
        <f t="shared" si="172"/>
        <v>483EPS008</v>
      </c>
      <c r="P93" s="31" t="str">
        <f t="shared" si="173"/>
        <v>483EPSIC3</v>
      </c>
      <c r="Q93" s="31" t="str">
        <f t="shared" si="174"/>
        <v>483EPS018</v>
      </c>
      <c r="R93" s="31" t="str">
        <f t="shared" si="175"/>
        <v>483CCFC55</v>
      </c>
      <c r="S93" s="31" t="str">
        <f t="shared" si="176"/>
        <v>483EPS017</v>
      </c>
      <c r="T93" s="31" t="str">
        <f t="shared" si="177"/>
        <v>483EPS041</v>
      </c>
      <c r="U93" s="31" t="e">
        <f>CONCATENATE(AA94,#REF!)</f>
        <v>#REF!</v>
      </c>
      <c r="V93" s="31" t="str">
        <f t="shared" si="178"/>
        <v>483ESSC33</v>
      </c>
      <c r="W93" s="31" t="str">
        <f t="shared" si="179"/>
        <v>483EPS048</v>
      </c>
      <c r="X93" s="31" t="str">
        <f t="shared" si="180"/>
        <v>483EPS001</v>
      </c>
      <c r="Y93" s="493" t="s">
        <v>404</v>
      </c>
      <c r="Z93" s="491" t="s">
        <v>521</v>
      </c>
      <c r="AA93" s="552">
        <v>440</v>
      </c>
      <c r="AB93" s="685">
        <f t="shared" si="185"/>
        <v>22601</v>
      </c>
      <c r="AC93" s="686">
        <f t="shared" si="186"/>
        <v>9910</v>
      </c>
      <c r="AD93" s="686">
        <f t="shared" si="187"/>
        <v>5526</v>
      </c>
      <c r="AE93" s="686">
        <f t="shared" si="188"/>
        <v>3218</v>
      </c>
      <c r="AF93" s="686">
        <f t="shared" si="189"/>
        <v>1</v>
      </c>
      <c r="AG93" s="686">
        <f t="shared" si="190"/>
        <v>10</v>
      </c>
      <c r="AH93" s="686">
        <f t="shared" si="191"/>
        <v>1294</v>
      </c>
      <c r="AI93" s="686">
        <f t="shared" si="192"/>
        <v>0</v>
      </c>
      <c r="AJ93" s="686">
        <f t="shared" si="193"/>
        <v>18</v>
      </c>
      <c r="AK93" s="424">
        <f t="shared" si="194"/>
        <v>0</v>
      </c>
      <c r="AL93" s="686">
        <f t="shared" si="195"/>
        <v>0</v>
      </c>
      <c r="AM93" s="686">
        <f t="shared" si="196"/>
        <v>0</v>
      </c>
      <c r="AN93" s="686">
        <f t="shared" si="197"/>
        <v>0</v>
      </c>
      <c r="AO93" s="686">
        <f t="shared" si="198"/>
        <v>0</v>
      </c>
      <c r="AP93" s="686">
        <f t="shared" si="199"/>
        <v>0</v>
      </c>
      <c r="AQ93" s="686">
        <f t="shared" si="200"/>
        <v>0</v>
      </c>
      <c r="AR93" s="686">
        <f t="shared" si="201"/>
        <v>0</v>
      </c>
      <c r="AS93" s="424">
        <f t="shared" si="202"/>
        <v>2</v>
      </c>
      <c r="AT93" s="686">
        <f t="shared" si="203"/>
        <v>0</v>
      </c>
      <c r="AU93" s="686">
        <f t="shared" si="204"/>
        <v>0</v>
      </c>
      <c r="AV93" s="686">
        <f t="shared" si="205"/>
        <v>0</v>
      </c>
      <c r="AW93" s="699">
        <f t="shared" si="206"/>
        <v>42578</v>
      </c>
      <c r="AX93" s="75" t="str">
        <f t="shared" si="181"/>
        <v>51EPS037</v>
      </c>
      <c r="AY93" s="802" t="s">
        <v>683</v>
      </c>
      <c r="AZ93" s="802">
        <v>51</v>
      </c>
      <c r="BA93" s="802" t="s">
        <v>579</v>
      </c>
      <c r="BB93" s="803">
        <v>1057</v>
      </c>
      <c r="BC93" s="858" t="str">
        <f t="shared" si="182"/>
        <v>837EPS018</v>
      </c>
      <c r="BD93" s="802" t="s">
        <v>683</v>
      </c>
      <c r="BE93" s="802">
        <v>837</v>
      </c>
      <c r="BF93" s="802" t="s">
        <v>593</v>
      </c>
      <c r="BG93" s="803">
        <v>1</v>
      </c>
      <c r="BH93" s="858" t="str">
        <f t="shared" si="183"/>
        <v>736EPS037</v>
      </c>
      <c r="BI93" s="802" t="s">
        <v>684</v>
      </c>
      <c r="BJ93" s="802">
        <v>736</v>
      </c>
      <c r="BK93" s="802" t="s">
        <v>579</v>
      </c>
      <c r="BL93" s="803">
        <v>82</v>
      </c>
      <c r="BM93" s="794">
        <f>AW93-'1. Población_Afiliada_Regimen'!F92</f>
        <v>0</v>
      </c>
    </row>
    <row r="94" spans="2:65" ht="15" customHeight="1">
      <c r="B94" s="31" t="str">
        <f t="shared" si="160"/>
        <v>541EPS010</v>
      </c>
      <c r="C94" s="31" t="str">
        <f t="shared" si="161"/>
        <v>541EPS037</v>
      </c>
      <c r="D94" s="31" t="str">
        <f t="shared" si="162"/>
        <v>541EPS016</v>
      </c>
      <c r="E94" s="31" t="str">
        <f t="shared" si="163"/>
        <v>541EPS002</v>
      </c>
      <c r="F94" s="31" t="str">
        <f t="shared" si="164"/>
        <v>541EPS044</v>
      </c>
      <c r="G94" s="31" t="str">
        <f t="shared" si="165"/>
        <v>541EPS005</v>
      </c>
      <c r="H94" s="31" t="str">
        <f t="shared" si="166"/>
        <v>541EPS040</v>
      </c>
      <c r="I94" s="31" t="e">
        <f>CONCATENATE(AA95,#REF!)</f>
        <v>#REF!</v>
      </c>
      <c r="J94" s="31" t="str">
        <f t="shared" si="167"/>
        <v>541ESSC24</v>
      </c>
      <c r="K94" s="31" t="str">
        <f t="shared" si="168"/>
        <v>541EAS016</v>
      </c>
      <c r="L94" s="31" t="str">
        <f t="shared" si="169"/>
        <v>541EPS042</v>
      </c>
      <c r="M94" s="31" t="str">
        <f t="shared" si="170"/>
        <v>541EAS027</v>
      </c>
      <c r="N94" s="31" t="str">
        <f t="shared" si="171"/>
        <v>541ESSC91</v>
      </c>
      <c r="O94" s="31" t="str">
        <f t="shared" si="172"/>
        <v>541EPS008</v>
      </c>
      <c r="P94" s="31" t="str">
        <f t="shared" si="173"/>
        <v>541EPSIC3</v>
      </c>
      <c r="Q94" s="31" t="str">
        <f t="shared" si="174"/>
        <v>541EPS018</v>
      </c>
      <c r="R94" s="31" t="str">
        <f t="shared" si="175"/>
        <v>541CCFC55</v>
      </c>
      <c r="S94" s="31" t="str">
        <f t="shared" si="176"/>
        <v>541EPS017</v>
      </c>
      <c r="T94" s="31" t="str">
        <f t="shared" si="177"/>
        <v>541EPS041</v>
      </c>
      <c r="U94" s="31" t="e">
        <f>CONCATENATE(AA95,#REF!)</f>
        <v>#REF!</v>
      </c>
      <c r="V94" s="31" t="str">
        <f t="shared" si="178"/>
        <v>541ESSC33</v>
      </c>
      <c r="W94" s="31" t="str">
        <f t="shared" si="179"/>
        <v>541EPS048</v>
      </c>
      <c r="X94" s="31" t="str">
        <f t="shared" si="180"/>
        <v>541EPS001</v>
      </c>
      <c r="Y94" s="493" t="s">
        <v>409</v>
      </c>
      <c r="Z94" s="491" t="s">
        <v>521</v>
      </c>
      <c r="AA94" s="552">
        <v>483</v>
      </c>
      <c r="AB94" s="685">
        <f t="shared" si="185"/>
        <v>0</v>
      </c>
      <c r="AC94" s="686">
        <f t="shared" si="186"/>
        <v>525</v>
      </c>
      <c r="AD94" s="686">
        <f t="shared" si="187"/>
        <v>0</v>
      </c>
      <c r="AE94" s="686">
        <f t="shared" si="188"/>
        <v>0</v>
      </c>
      <c r="AF94" s="686">
        <f t="shared" si="189"/>
        <v>0</v>
      </c>
      <c r="AG94" s="686">
        <f t="shared" si="190"/>
        <v>1</v>
      </c>
      <c r="AH94" s="686">
        <f t="shared" si="191"/>
        <v>174</v>
      </c>
      <c r="AI94" s="686">
        <f t="shared" si="192"/>
        <v>0</v>
      </c>
      <c r="AJ94" s="686">
        <f t="shared" si="193"/>
        <v>0</v>
      </c>
      <c r="AK94" s="424">
        <f t="shared" si="194"/>
        <v>0</v>
      </c>
      <c r="AL94" s="686">
        <f t="shared" si="195"/>
        <v>0</v>
      </c>
      <c r="AM94" s="686">
        <f t="shared" si="196"/>
        <v>7</v>
      </c>
      <c r="AN94" s="686">
        <f t="shared" si="197"/>
        <v>0</v>
      </c>
      <c r="AO94" s="686">
        <f t="shared" si="198"/>
        <v>0</v>
      </c>
      <c r="AP94" s="686">
        <f t="shared" si="199"/>
        <v>0</v>
      </c>
      <c r="AQ94" s="686">
        <f t="shared" si="200"/>
        <v>0</v>
      </c>
      <c r="AR94" s="686">
        <f t="shared" si="201"/>
        <v>0</v>
      </c>
      <c r="AS94" s="424">
        <f t="shared" si="202"/>
        <v>0</v>
      </c>
      <c r="AT94" s="686">
        <f t="shared" si="203"/>
        <v>0</v>
      </c>
      <c r="AU94" s="686">
        <f t="shared" si="204"/>
        <v>0</v>
      </c>
      <c r="AV94" s="686">
        <f t="shared" si="205"/>
        <v>0</v>
      </c>
      <c r="AW94" s="699">
        <f t="shared" si="206"/>
        <v>707</v>
      </c>
      <c r="AX94" s="75" t="str">
        <f t="shared" si="181"/>
        <v>51EPS040</v>
      </c>
      <c r="AY94" s="802" t="s">
        <v>683</v>
      </c>
      <c r="AZ94" s="802">
        <v>51</v>
      </c>
      <c r="BA94" s="802" t="s">
        <v>583</v>
      </c>
      <c r="BB94" s="803">
        <v>289</v>
      </c>
      <c r="BC94" s="858" t="str">
        <f t="shared" si="182"/>
        <v>837EPS037</v>
      </c>
      <c r="BD94" s="802" t="s">
        <v>683</v>
      </c>
      <c r="BE94" s="802">
        <v>837</v>
      </c>
      <c r="BF94" s="802" t="s">
        <v>579</v>
      </c>
      <c r="BG94" s="803">
        <v>925</v>
      </c>
      <c r="BH94" s="858" t="str">
        <f t="shared" si="183"/>
        <v>736EPS040</v>
      </c>
      <c r="BI94" s="802" t="s">
        <v>684</v>
      </c>
      <c r="BJ94" s="802">
        <v>736</v>
      </c>
      <c r="BK94" s="802" t="s">
        <v>583</v>
      </c>
      <c r="BL94" s="803">
        <v>12</v>
      </c>
      <c r="BM94" s="794">
        <f>AW94-'1. Población_Afiliada_Regimen'!F93</f>
        <v>0</v>
      </c>
    </row>
    <row r="95" spans="2:65" ht="15" customHeight="1">
      <c r="B95" s="31" t="str">
        <f t="shared" si="160"/>
        <v>607EPS010</v>
      </c>
      <c r="C95" s="31" t="str">
        <f t="shared" si="161"/>
        <v>607EPS037</v>
      </c>
      <c r="D95" s="31" t="str">
        <f t="shared" si="162"/>
        <v>607EPS016</v>
      </c>
      <c r="E95" s="31" t="str">
        <f t="shared" si="163"/>
        <v>607EPS002</v>
      </c>
      <c r="F95" s="31" t="str">
        <f t="shared" si="164"/>
        <v>607EPS044</v>
      </c>
      <c r="G95" s="31" t="str">
        <f t="shared" si="165"/>
        <v>607EPS005</v>
      </c>
      <c r="H95" s="31" t="str">
        <f t="shared" si="166"/>
        <v>607EPS040</v>
      </c>
      <c r="I95" s="31" t="e">
        <f>CONCATENATE(AA96,#REF!)</f>
        <v>#REF!</v>
      </c>
      <c r="J95" s="31" t="str">
        <f t="shared" si="167"/>
        <v>607ESSC24</v>
      </c>
      <c r="K95" s="31" t="str">
        <f t="shared" si="168"/>
        <v>607EAS016</v>
      </c>
      <c r="L95" s="31" t="str">
        <f t="shared" si="169"/>
        <v>607EPS042</v>
      </c>
      <c r="M95" s="31" t="str">
        <f t="shared" si="170"/>
        <v>607EAS027</v>
      </c>
      <c r="N95" s="31" t="str">
        <f t="shared" si="171"/>
        <v>607ESSC91</v>
      </c>
      <c r="O95" s="31" t="str">
        <f t="shared" si="172"/>
        <v>607EPS008</v>
      </c>
      <c r="P95" s="31" t="str">
        <f t="shared" si="173"/>
        <v>607EPSIC3</v>
      </c>
      <c r="Q95" s="31" t="str">
        <f t="shared" si="174"/>
        <v>607EPS018</v>
      </c>
      <c r="R95" s="31" t="str">
        <f t="shared" si="175"/>
        <v>607CCFC55</v>
      </c>
      <c r="S95" s="31" t="str">
        <f t="shared" si="176"/>
        <v>607EPS017</v>
      </c>
      <c r="T95" s="31" t="str">
        <f t="shared" si="177"/>
        <v>607EPS041</v>
      </c>
      <c r="U95" s="31" t="e">
        <f>CONCATENATE(AA96,#REF!)</f>
        <v>#REF!</v>
      </c>
      <c r="V95" s="31" t="str">
        <f t="shared" si="178"/>
        <v>607ESSC33</v>
      </c>
      <c r="W95" s="31" t="str">
        <f t="shared" si="179"/>
        <v>607EPS048</v>
      </c>
      <c r="X95" s="31" t="str">
        <f t="shared" si="180"/>
        <v>607EPS001</v>
      </c>
      <c r="Y95" s="493" t="s">
        <v>421</v>
      </c>
      <c r="Z95" s="491" t="s">
        <v>521</v>
      </c>
      <c r="AA95" s="552">
        <v>541</v>
      </c>
      <c r="AB95" s="685">
        <f t="shared" si="185"/>
        <v>16</v>
      </c>
      <c r="AC95" s="686">
        <f t="shared" si="186"/>
        <v>3549</v>
      </c>
      <c r="AD95" s="686">
        <f t="shared" si="187"/>
        <v>0</v>
      </c>
      <c r="AE95" s="686">
        <f t="shared" si="188"/>
        <v>818</v>
      </c>
      <c r="AF95" s="686">
        <f t="shared" si="189"/>
        <v>2</v>
      </c>
      <c r="AG95" s="686">
        <f t="shared" si="190"/>
        <v>0</v>
      </c>
      <c r="AH95" s="686">
        <f t="shared" si="191"/>
        <v>467</v>
      </c>
      <c r="AI95" s="686">
        <f t="shared" si="192"/>
        <v>0</v>
      </c>
      <c r="AJ95" s="686">
        <f t="shared" si="193"/>
        <v>36</v>
      </c>
      <c r="AK95" s="424">
        <f t="shared" si="194"/>
        <v>0</v>
      </c>
      <c r="AL95" s="686">
        <f t="shared" si="195"/>
        <v>0</v>
      </c>
      <c r="AM95" s="686">
        <f t="shared" si="196"/>
        <v>260</v>
      </c>
      <c r="AN95" s="686">
        <f t="shared" si="197"/>
        <v>0</v>
      </c>
      <c r="AO95" s="686">
        <f t="shared" si="198"/>
        <v>0</v>
      </c>
      <c r="AP95" s="686">
        <f t="shared" si="199"/>
        <v>0</v>
      </c>
      <c r="AQ95" s="686">
        <f t="shared" si="200"/>
        <v>0</v>
      </c>
      <c r="AR95" s="686">
        <f t="shared" si="201"/>
        <v>0</v>
      </c>
      <c r="AS95" s="424">
        <f t="shared" si="202"/>
        <v>0</v>
      </c>
      <c r="AT95" s="686">
        <f t="shared" si="203"/>
        <v>0</v>
      </c>
      <c r="AU95" s="686">
        <f t="shared" si="204"/>
        <v>0</v>
      </c>
      <c r="AV95" s="686">
        <f t="shared" si="205"/>
        <v>0</v>
      </c>
      <c r="AW95" s="699">
        <f t="shared" si="206"/>
        <v>5148</v>
      </c>
      <c r="AX95" s="75" t="str">
        <f t="shared" si="181"/>
        <v>51EPS041</v>
      </c>
      <c r="AY95" s="802" t="s">
        <v>683</v>
      </c>
      <c r="AZ95" s="802">
        <v>51</v>
      </c>
      <c r="BA95" s="802" t="s">
        <v>621</v>
      </c>
      <c r="BB95" s="803">
        <v>7</v>
      </c>
      <c r="BC95" s="858" t="str">
        <f t="shared" si="182"/>
        <v>837EPS040</v>
      </c>
      <c r="BD95" s="802" t="s">
        <v>683</v>
      </c>
      <c r="BE95" s="802">
        <v>837</v>
      </c>
      <c r="BF95" s="802" t="s">
        <v>583</v>
      </c>
      <c r="BG95" s="803">
        <v>35</v>
      </c>
      <c r="BH95" s="858" t="str">
        <f t="shared" si="183"/>
        <v>736ESSC24</v>
      </c>
      <c r="BI95" s="802" t="s">
        <v>684</v>
      </c>
      <c r="BJ95" s="802">
        <v>736</v>
      </c>
      <c r="BK95" s="802" t="s">
        <v>622</v>
      </c>
      <c r="BL95" s="803">
        <v>43</v>
      </c>
      <c r="BM95" s="794">
        <f>AW95-'1. Población_Afiliada_Regimen'!F94</f>
        <v>0</v>
      </c>
    </row>
    <row r="96" spans="2:65" ht="15" customHeight="1">
      <c r="B96" s="31" t="str">
        <f t="shared" si="160"/>
        <v>615EPS010</v>
      </c>
      <c r="C96" s="31" t="str">
        <f t="shared" si="161"/>
        <v>615EPS037</v>
      </c>
      <c r="D96" s="31" t="str">
        <f t="shared" si="162"/>
        <v>615EPS016</v>
      </c>
      <c r="E96" s="31" t="str">
        <f t="shared" si="163"/>
        <v>615EPS002</v>
      </c>
      <c r="F96" s="31" t="str">
        <f t="shared" si="164"/>
        <v>615EPS044</v>
      </c>
      <c r="G96" s="31" t="str">
        <f t="shared" si="165"/>
        <v>615EPS005</v>
      </c>
      <c r="H96" s="31" t="str">
        <f t="shared" si="166"/>
        <v>615EPS040</v>
      </c>
      <c r="I96" s="31" t="e">
        <f>CONCATENATE(AA97,#REF!)</f>
        <v>#REF!</v>
      </c>
      <c r="J96" s="31" t="str">
        <f t="shared" si="167"/>
        <v>615ESSC24</v>
      </c>
      <c r="K96" s="31" t="str">
        <f t="shared" si="168"/>
        <v>615EAS016</v>
      </c>
      <c r="L96" s="31" t="str">
        <f t="shared" si="169"/>
        <v>615EPS042</v>
      </c>
      <c r="M96" s="31" t="str">
        <f t="shared" si="170"/>
        <v>615EAS027</v>
      </c>
      <c r="N96" s="31" t="str">
        <f t="shared" si="171"/>
        <v>615ESSC91</v>
      </c>
      <c r="O96" s="31" t="str">
        <f t="shared" si="172"/>
        <v>615EPS008</v>
      </c>
      <c r="P96" s="31" t="str">
        <f t="shared" si="173"/>
        <v>615EPSIC3</v>
      </c>
      <c r="Q96" s="31" t="str">
        <f t="shared" si="174"/>
        <v>615EPS018</v>
      </c>
      <c r="R96" s="31" t="str">
        <f t="shared" si="175"/>
        <v>615CCFC55</v>
      </c>
      <c r="S96" s="31" t="str">
        <f t="shared" si="176"/>
        <v>615EPS017</v>
      </c>
      <c r="T96" s="31" t="str">
        <f t="shared" si="177"/>
        <v>615EPS041</v>
      </c>
      <c r="U96" s="31" t="e">
        <f>CONCATENATE(AA97,#REF!)</f>
        <v>#REF!</v>
      </c>
      <c r="V96" s="31" t="str">
        <f t="shared" si="178"/>
        <v>615ESSC33</v>
      </c>
      <c r="W96" s="31" t="str">
        <f t="shared" si="179"/>
        <v>615EPS048</v>
      </c>
      <c r="X96" s="31" t="str">
        <f t="shared" si="180"/>
        <v>615EPS001</v>
      </c>
      <c r="Y96" s="493" t="s">
        <v>423</v>
      </c>
      <c r="Z96" s="491" t="s">
        <v>521</v>
      </c>
      <c r="AA96" s="552">
        <v>607</v>
      </c>
      <c r="AB96" s="685">
        <f t="shared" si="185"/>
        <v>2921</v>
      </c>
      <c r="AC96" s="686">
        <f t="shared" si="186"/>
        <v>6201</v>
      </c>
      <c r="AD96" s="686">
        <f t="shared" si="187"/>
        <v>0</v>
      </c>
      <c r="AE96" s="686">
        <f t="shared" si="188"/>
        <v>0</v>
      </c>
      <c r="AF96" s="686">
        <f t="shared" si="189"/>
        <v>0</v>
      </c>
      <c r="AG96" s="686">
        <f t="shared" si="190"/>
        <v>12</v>
      </c>
      <c r="AH96" s="686">
        <f t="shared" si="191"/>
        <v>472</v>
      </c>
      <c r="AI96" s="686">
        <f t="shared" si="192"/>
        <v>0</v>
      </c>
      <c r="AJ96" s="686">
        <f t="shared" si="193"/>
        <v>35</v>
      </c>
      <c r="AK96" s="424">
        <f t="shared" si="194"/>
        <v>0</v>
      </c>
      <c r="AL96" s="686">
        <f t="shared" si="195"/>
        <v>0</v>
      </c>
      <c r="AM96" s="686">
        <f t="shared" si="196"/>
        <v>40</v>
      </c>
      <c r="AN96" s="686">
        <f t="shared" si="197"/>
        <v>0</v>
      </c>
      <c r="AO96" s="686">
        <f t="shared" si="198"/>
        <v>0</v>
      </c>
      <c r="AP96" s="686">
        <f t="shared" si="199"/>
        <v>1</v>
      </c>
      <c r="AQ96" s="686">
        <f t="shared" si="200"/>
        <v>0</v>
      </c>
      <c r="AR96" s="686">
        <f t="shared" si="201"/>
        <v>0</v>
      </c>
      <c r="AS96" s="424">
        <f t="shared" si="202"/>
        <v>4</v>
      </c>
      <c r="AT96" s="686">
        <f t="shared" si="203"/>
        <v>0</v>
      </c>
      <c r="AU96" s="686">
        <f t="shared" si="204"/>
        <v>0</v>
      </c>
      <c r="AV96" s="686">
        <f t="shared" si="205"/>
        <v>0</v>
      </c>
      <c r="AW96" s="699">
        <f t="shared" si="206"/>
        <v>9682</v>
      </c>
      <c r="AX96" s="75" t="str">
        <f t="shared" si="181"/>
        <v>51EPSIC3</v>
      </c>
      <c r="AY96" s="802" t="s">
        <v>683</v>
      </c>
      <c r="AZ96" s="802">
        <v>51</v>
      </c>
      <c r="BA96" s="802" t="s">
        <v>596</v>
      </c>
      <c r="BB96" s="803">
        <v>34</v>
      </c>
      <c r="BC96" s="858" t="str">
        <f t="shared" si="182"/>
        <v>837EPS042</v>
      </c>
      <c r="BD96" s="802" t="s">
        <v>683</v>
      </c>
      <c r="BE96" s="802">
        <v>837</v>
      </c>
      <c r="BF96" s="802" t="s">
        <v>584</v>
      </c>
      <c r="BG96" s="803">
        <v>1</v>
      </c>
      <c r="BH96" s="858" t="str">
        <f t="shared" si="183"/>
        <v>858EPS037</v>
      </c>
      <c r="BI96" s="802" t="s">
        <v>684</v>
      </c>
      <c r="BJ96" s="802">
        <v>858</v>
      </c>
      <c r="BK96" s="802" t="s">
        <v>579</v>
      </c>
      <c r="BL96" s="803">
        <v>8</v>
      </c>
      <c r="BM96" s="794">
        <f>AW96-'1. Población_Afiliada_Regimen'!F95</f>
        <v>0</v>
      </c>
    </row>
    <row r="97" spans="2:65" ht="15" customHeight="1">
      <c r="B97" s="31" t="str">
        <f t="shared" si="160"/>
        <v>649EPS010</v>
      </c>
      <c r="C97" s="31" t="str">
        <f t="shared" si="161"/>
        <v>649EPS037</v>
      </c>
      <c r="D97" s="31" t="str">
        <f t="shared" si="162"/>
        <v>649EPS016</v>
      </c>
      <c r="E97" s="31" t="str">
        <f t="shared" si="163"/>
        <v>649EPS002</v>
      </c>
      <c r="F97" s="31" t="str">
        <f t="shared" si="164"/>
        <v>649EPS044</v>
      </c>
      <c r="G97" s="31" t="str">
        <f t="shared" si="165"/>
        <v>649EPS005</v>
      </c>
      <c r="H97" s="31" t="str">
        <f t="shared" si="166"/>
        <v>649EPS040</v>
      </c>
      <c r="I97" s="31" t="e">
        <f>CONCATENATE(AA98,#REF!)</f>
        <v>#REF!</v>
      </c>
      <c r="J97" s="31" t="str">
        <f t="shared" si="167"/>
        <v>649ESSC24</v>
      </c>
      <c r="K97" s="31" t="str">
        <f t="shared" si="168"/>
        <v>649EAS016</v>
      </c>
      <c r="L97" s="31" t="str">
        <f t="shared" si="169"/>
        <v>649EPS042</v>
      </c>
      <c r="M97" s="31" t="str">
        <f t="shared" si="170"/>
        <v>649EAS027</v>
      </c>
      <c r="N97" s="31" t="str">
        <f t="shared" si="171"/>
        <v>649ESSC91</v>
      </c>
      <c r="O97" s="31" t="str">
        <f t="shared" si="172"/>
        <v>649EPS008</v>
      </c>
      <c r="P97" s="31" t="str">
        <f t="shared" si="173"/>
        <v>649EPSIC3</v>
      </c>
      <c r="Q97" s="31" t="str">
        <f t="shared" si="174"/>
        <v>649EPS018</v>
      </c>
      <c r="R97" s="31" t="str">
        <f t="shared" si="175"/>
        <v>649CCFC55</v>
      </c>
      <c r="S97" s="31" t="str">
        <f t="shared" si="176"/>
        <v>649EPS017</v>
      </c>
      <c r="T97" s="31" t="str">
        <f t="shared" si="177"/>
        <v>649EPS041</v>
      </c>
      <c r="U97" s="31" t="e">
        <f>CONCATENATE(AA98,#REF!)</f>
        <v>#REF!</v>
      </c>
      <c r="V97" s="31" t="str">
        <f t="shared" si="178"/>
        <v>649ESSC33</v>
      </c>
      <c r="W97" s="31" t="str">
        <f t="shared" si="179"/>
        <v>649EPS048</v>
      </c>
      <c r="X97" s="31" t="str">
        <f t="shared" si="180"/>
        <v>649EPS001</v>
      </c>
      <c r="Y97" s="493" t="s">
        <v>417</v>
      </c>
      <c r="Z97" s="491" t="s">
        <v>521</v>
      </c>
      <c r="AA97" s="552">
        <v>615</v>
      </c>
      <c r="AB97" s="685">
        <f t="shared" si="185"/>
        <v>92395</v>
      </c>
      <c r="AC97" s="686">
        <f t="shared" si="186"/>
        <v>22579</v>
      </c>
      <c r="AD97" s="686">
        <f t="shared" si="187"/>
        <v>10577</v>
      </c>
      <c r="AE97" s="686">
        <f t="shared" si="188"/>
        <v>8779</v>
      </c>
      <c r="AF97" s="686">
        <f t="shared" si="189"/>
        <v>2</v>
      </c>
      <c r="AG97" s="686">
        <f t="shared" si="190"/>
        <v>10930</v>
      </c>
      <c r="AH97" s="686">
        <f t="shared" si="191"/>
        <v>2941</v>
      </c>
      <c r="AI97" s="686">
        <f t="shared" si="192"/>
        <v>203</v>
      </c>
      <c r="AJ97" s="686">
        <f t="shared" si="193"/>
        <v>111</v>
      </c>
      <c r="AK97" s="424">
        <f t="shared" si="194"/>
        <v>39</v>
      </c>
      <c r="AL97" s="686">
        <f t="shared" si="195"/>
        <v>0</v>
      </c>
      <c r="AM97" s="686">
        <f t="shared" si="196"/>
        <v>140</v>
      </c>
      <c r="AN97" s="686">
        <f t="shared" si="197"/>
        <v>157</v>
      </c>
      <c r="AO97" s="686">
        <f t="shared" si="198"/>
        <v>0</v>
      </c>
      <c r="AP97" s="686">
        <f t="shared" si="199"/>
        <v>5</v>
      </c>
      <c r="AQ97" s="686">
        <f t="shared" si="200"/>
        <v>0</v>
      </c>
      <c r="AR97" s="686">
        <f t="shared" si="201"/>
        <v>0</v>
      </c>
      <c r="AS97" s="424">
        <f t="shared" si="202"/>
        <v>3</v>
      </c>
      <c r="AT97" s="686">
        <f t="shared" si="203"/>
        <v>0</v>
      </c>
      <c r="AU97" s="686">
        <f t="shared" si="204"/>
        <v>0</v>
      </c>
      <c r="AV97" s="686">
        <f t="shared" si="205"/>
        <v>0</v>
      </c>
      <c r="AW97" s="699">
        <f t="shared" si="206"/>
        <v>148819</v>
      </c>
      <c r="AX97" s="75" t="str">
        <f t="shared" si="181"/>
        <v>147EPS005</v>
      </c>
      <c r="AY97" s="802" t="s">
        <v>683</v>
      </c>
      <c r="AZ97" s="802">
        <v>147</v>
      </c>
      <c r="BA97" s="802" t="s">
        <v>582</v>
      </c>
      <c r="BB97" s="803">
        <v>3</v>
      </c>
      <c r="BC97" s="858" t="str">
        <f t="shared" si="182"/>
        <v>837ESSC24</v>
      </c>
      <c r="BD97" s="802" t="s">
        <v>683</v>
      </c>
      <c r="BE97" s="802">
        <v>837</v>
      </c>
      <c r="BF97" s="802" t="s">
        <v>622</v>
      </c>
      <c r="BG97" s="803">
        <v>82</v>
      </c>
      <c r="BH97" s="858" t="str">
        <f t="shared" si="183"/>
        <v>858EPS040</v>
      </c>
      <c r="BI97" s="802" t="s">
        <v>684</v>
      </c>
      <c r="BJ97" s="802">
        <v>858</v>
      </c>
      <c r="BK97" s="802" t="s">
        <v>583</v>
      </c>
      <c r="BL97" s="803">
        <v>2</v>
      </c>
      <c r="BM97" s="794">
        <f>AW97-'1. Población_Afiliada_Regimen'!F96</f>
        <v>0</v>
      </c>
    </row>
    <row r="98" spans="2:65" ht="15" customHeight="1">
      <c r="B98" s="31" t="str">
        <f t="shared" si="160"/>
        <v>652EPS010</v>
      </c>
      <c r="C98" s="31" t="str">
        <f t="shared" si="161"/>
        <v>652EPS037</v>
      </c>
      <c r="D98" s="31" t="str">
        <f t="shared" si="162"/>
        <v>652EPS016</v>
      </c>
      <c r="E98" s="31" t="str">
        <f t="shared" si="163"/>
        <v>652EPS002</v>
      </c>
      <c r="F98" s="31" t="str">
        <f t="shared" si="164"/>
        <v>652EPS044</v>
      </c>
      <c r="G98" s="31" t="str">
        <f t="shared" si="165"/>
        <v>652EPS005</v>
      </c>
      <c r="H98" s="31" t="str">
        <f t="shared" si="166"/>
        <v>652EPS040</v>
      </c>
      <c r="I98" s="31" t="e">
        <f>CONCATENATE(AA99,#REF!)</f>
        <v>#REF!</v>
      </c>
      <c r="J98" s="31" t="str">
        <f t="shared" si="167"/>
        <v>652ESSC24</v>
      </c>
      <c r="K98" s="31" t="str">
        <f t="shared" si="168"/>
        <v>652EAS016</v>
      </c>
      <c r="L98" s="31" t="str">
        <f t="shared" si="169"/>
        <v>652EPS042</v>
      </c>
      <c r="M98" s="31" t="str">
        <f t="shared" si="170"/>
        <v>652EAS027</v>
      </c>
      <c r="N98" s="31" t="str">
        <f t="shared" si="171"/>
        <v>652ESSC91</v>
      </c>
      <c r="O98" s="31" t="str">
        <f t="shared" si="172"/>
        <v>652EPS008</v>
      </c>
      <c r="P98" s="31" t="str">
        <f t="shared" si="173"/>
        <v>652EPSIC3</v>
      </c>
      <c r="Q98" s="31" t="str">
        <f t="shared" si="174"/>
        <v>652EPS018</v>
      </c>
      <c r="R98" s="31" t="str">
        <f t="shared" si="175"/>
        <v>652CCFC55</v>
      </c>
      <c r="S98" s="31" t="str">
        <f t="shared" si="176"/>
        <v>652EPS017</v>
      </c>
      <c r="T98" s="31" t="str">
        <f t="shared" si="177"/>
        <v>652EPS041</v>
      </c>
      <c r="U98" s="31" t="e">
        <f>CONCATENATE(AA99,#REF!)</f>
        <v>#REF!</v>
      </c>
      <c r="V98" s="31" t="str">
        <f t="shared" si="178"/>
        <v>652ESSC33</v>
      </c>
      <c r="W98" s="31" t="str">
        <f t="shared" si="179"/>
        <v>652EPS048</v>
      </c>
      <c r="X98" s="31" t="str">
        <f t="shared" si="180"/>
        <v>652EPS001</v>
      </c>
      <c r="Y98" s="493" t="s">
        <v>420</v>
      </c>
      <c r="Z98" s="491" t="s">
        <v>521</v>
      </c>
      <c r="AA98" s="552">
        <v>649</v>
      </c>
      <c r="AB98" s="685">
        <f t="shared" si="185"/>
        <v>11</v>
      </c>
      <c r="AC98" s="686">
        <f t="shared" si="186"/>
        <v>1804</v>
      </c>
      <c r="AD98" s="686">
        <f t="shared" si="187"/>
        <v>0</v>
      </c>
      <c r="AE98" s="686">
        <f t="shared" si="188"/>
        <v>0</v>
      </c>
      <c r="AF98" s="686">
        <f t="shared" si="189"/>
        <v>0</v>
      </c>
      <c r="AG98" s="686">
        <f t="shared" si="190"/>
        <v>0</v>
      </c>
      <c r="AH98" s="686">
        <f t="shared" si="191"/>
        <v>352</v>
      </c>
      <c r="AI98" s="686">
        <f t="shared" si="192"/>
        <v>0</v>
      </c>
      <c r="AJ98" s="686">
        <f t="shared" si="193"/>
        <v>4</v>
      </c>
      <c r="AK98" s="424">
        <f t="shared" si="194"/>
        <v>0</v>
      </c>
      <c r="AL98" s="686">
        <f t="shared" si="195"/>
        <v>0</v>
      </c>
      <c r="AM98" s="686">
        <f t="shared" si="196"/>
        <v>189</v>
      </c>
      <c r="AN98" s="686">
        <f t="shared" si="197"/>
        <v>0</v>
      </c>
      <c r="AO98" s="686">
        <f t="shared" si="198"/>
        <v>0</v>
      </c>
      <c r="AP98" s="686">
        <f t="shared" si="199"/>
        <v>1</v>
      </c>
      <c r="AQ98" s="686">
        <f t="shared" si="200"/>
        <v>0</v>
      </c>
      <c r="AR98" s="686">
        <f t="shared" si="201"/>
        <v>0</v>
      </c>
      <c r="AS98" s="424">
        <f t="shared" si="202"/>
        <v>0</v>
      </c>
      <c r="AT98" s="686">
        <f t="shared" si="203"/>
        <v>0</v>
      </c>
      <c r="AU98" s="686">
        <f t="shared" si="204"/>
        <v>0</v>
      </c>
      <c r="AV98" s="686">
        <f t="shared" si="205"/>
        <v>0</v>
      </c>
      <c r="AW98" s="699">
        <f t="shared" si="206"/>
        <v>2361</v>
      </c>
      <c r="AX98" s="75" t="str">
        <f t="shared" si="181"/>
        <v>147EPS010</v>
      </c>
      <c r="AY98" s="802" t="s">
        <v>683</v>
      </c>
      <c r="AZ98" s="802">
        <v>147</v>
      </c>
      <c r="BA98" s="802" t="s">
        <v>578</v>
      </c>
      <c r="BB98" s="803">
        <v>8937</v>
      </c>
      <c r="BC98" s="858" t="str">
        <f t="shared" si="182"/>
        <v>873EPS018</v>
      </c>
      <c r="BD98" s="802" t="s">
        <v>683</v>
      </c>
      <c r="BE98" s="802">
        <v>873</v>
      </c>
      <c r="BF98" s="802" t="s">
        <v>593</v>
      </c>
      <c r="BG98" s="803">
        <v>1</v>
      </c>
      <c r="BH98" s="858" t="str">
        <f t="shared" si="183"/>
        <v>890EPS002</v>
      </c>
      <c r="BI98" s="802" t="s">
        <v>684</v>
      </c>
      <c r="BJ98" s="802">
        <v>890</v>
      </c>
      <c r="BK98" s="802" t="s">
        <v>580</v>
      </c>
      <c r="BL98" s="803">
        <v>4</v>
      </c>
      <c r="BM98" s="794">
        <f>AW98-'1. Población_Afiliada_Regimen'!F97</f>
        <v>0</v>
      </c>
    </row>
    <row r="99" spans="2:65" ht="15" customHeight="1">
      <c r="B99" s="31" t="str">
        <f t="shared" si="160"/>
        <v>660EPS010</v>
      </c>
      <c r="C99" s="31" t="str">
        <f t="shared" si="161"/>
        <v>660EPS037</v>
      </c>
      <c r="D99" s="31" t="str">
        <f t="shared" si="162"/>
        <v>660EPS016</v>
      </c>
      <c r="E99" s="31" t="str">
        <f t="shared" si="163"/>
        <v>660EPS002</v>
      </c>
      <c r="F99" s="31" t="str">
        <f t="shared" si="164"/>
        <v>660EPS044</v>
      </c>
      <c r="G99" s="31" t="str">
        <f t="shared" si="165"/>
        <v>660EPS005</v>
      </c>
      <c r="H99" s="31" t="str">
        <f t="shared" si="166"/>
        <v>660EPS040</v>
      </c>
      <c r="I99" s="31" t="e">
        <f>CONCATENATE(AA100,#REF!)</f>
        <v>#REF!</v>
      </c>
      <c r="J99" s="31" t="str">
        <f t="shared" si="167"/>
        <v>660ESSC24</v>
      </c>
      <c r="K99" s="31" t="str">
        <f t="shared" si="168"/>
        <v>660EAS016</v>
      </c>
      <c r="L99" s="31" t="str">
        <f t="shared" si="169"/>
        <v>660EPS042</v>
      </c>
      <c r="M99" s="31" t="str">
        <f t="shared" si="170"/>
        <v>660EAS027</v>
      </c>
      <c r="N99" s="31" t="str">
        <f t="shared" si="171"/>
        <v>660ESSC91</v>
      </c>
      <c r="O99" s="31" t="str">
        <f t="shared" si="172"/>
        <v>660EPS008</v>
      </c>
      <c r="P99" s="31" t="str">
        <f t="shared" si="173"/>
        <v>660EPSIC3</v>
      </c>
      <c r="Q99" s="31" t="str">
        <f t="shared" si="174"/>
        <v>660EPS018</v>
      </c>
      <c r="R99" s="31" t="str">
        <f t="shared" si="175"/>
        <v>660CCFC55</v>
      </c>
      <c r="S99" s="31" t="str">
        <f t="shared" si="176"/>
        <v>660EPS017</v>
      </c>
      <c r="T99" s="31" t="str">
        <f t="shared" si="177"/>
        <v>660EPS041</v>
      </c>
      <c r="U99" s="31" t="e">
        <f>CONCATENATE(AA100,#REF!)</f>
        <v>#REF!</v>
      </c>
      <c r="V99" s="31" t="str">
        <f t="shared" si="178"/>
        <v>660ESSC33</v>
      </c>
      <c r="W99" s="31" t="str">
        <f t="shared" si="179"/>
        <v>660EPS048</v>
      </c>
      <c r="X99" s="31" t="str">
        <f t="shared" si="180"/>
        <v>660EPS001</v>
      </c>
      <c r="Y99" s="493" t="s">
        <v>422</v>
      </c>
      <c r="Z99" s="491" t="s">
        <v>521</v>
      </c>
      <c r="AA99" s="552">
        <v>652</v>
      </c>
      <c r="AB99" s="685">
        <f t="shared" si="185"/>
        <v>0</v>
      </c>
      <c r="AC99" s="686">
        <f t="shared" si="186"/>
        <v>227</v>
      </c>
      <c r="AD99" s="686">
        <f t="shared" si="187"/>
        <v>0</v>
      </c>
      <c r="AE99" s="686">
        <f t="shared" si="188"/>
        <v>0</v>
      </c>
      <c r="AF99" s="686">
        <f t="shared" si="189"/>
        <v>0</v>
      </c>
      <c r="AG99" s="686">
        <f t="shared" si="190"/>
        <v>0</v>
      </c>
      <c r="AH99" s="686">
        <f t="shared" si="191"/>
        <v>141</v>
      </c>
      <c r="AI99" s="686">
        <f t="shared" si="192"/>
        <v>0</v>
      </c>
      <c r="AJ99" s="686">
        <f t="shared" si="193"/>
        <v>0</v>
      </c>
      <c r="AK99" s="424">
        <f t="shared" si="194"/>
        <v>0</v>
      </c>
      <c r="AL99" s="686">
        <f t="shared" si="195"/>
        <v>0</v>
      </c>
      <c r="AM99" s="686">
        <f t="shared" si="196"/>
        <v>0</v>
      </c>
      <c r="AN99" s="686">
        <f t="shared" si="197"/>
        <v>0</v>
      </c>
      <c r="AO99" s="686">
        <f t="shared" si="198"/>
        <v>0</v>
      </c>
      <c r="AP99" s="686">
        <f t="shared" si="199"/>
        <v>0</v>
      </c>
      <c r="AQ99" s="686">
        <f t="shared" si="200"/>
        <v>0</v>
      </c>
      <c r="AR99" s="686">
        <f t="shared" si="201"/>
        <v>0</v>
      </c>
      <c r="AS99" s="424">
        <f t="shared" si="202"/>
        <v>0</v>
      </c>
      <c r="AT99" s="686">
        <f t="shared" si="203"/>
        <v>0</v>
      </c>
      <c r="AU99" s="686">
        <f t="shared" si="204"/>
        <v>0</v>
      </c>
      <c r="AV99" s="686">
        <f t="shared" si="205"/>
        <v>0</v>
      </c>
      <c r="AW99" s="699">
        <f t="shared" si="206"/>
        <v>368</v>
      </c>
      <c r="AX99" s="75" t="str">
        <f t="shared" si="181"/>
        <v>147EPS016</v>
      </c>
      <c r="AY99" s="802" t="s">
        <v>683</v>
      </c>
      <c r="AZ99" s="802">
        <v>147</v>
      </c>
      <c r="BA99" s="802" t="s">
        <v>581</v>
      </c>
      <c r="BB99" s="803">
        <v>6110</v>
      </c>
      <c r="BC99" s="858" t="str">
        <f t="shared" si="182"/>
        <v>873EPS037</v>
      </c>
      <c r="BD99" s="802" t="s">
        <v>683</v>
      </c>
      <c r="BE99" s="802">
        <v>873</v>
      </c>
      <c r="BF99" s="802" t="s">
        <v>579</v>
      </c>
      <c r="BG99" s="803">
        <v>4</v>
      </c>
      <c r="BH99" s="858" t="str">
        <f t="shared" si="183"/>
        <v>890EPS037</v>
      </c>
      <c r="BI99" s="802" t="s">
        <v>684</v>
      </c>
      <c r="BJ99" s="802">
        <v>890</v>
      </c>
      <c r="BK99" s="802" t="s">
        <v>579</v>
      </c>
      <c r="BL99" s="803">
        <v>20</v>
      </c>
      <c r="BM99" s="794">
        <f>AW99-'1. Población_Afiliada_Regimen'!F98</f>
        <v>0</v>
      </c>
    </row>
    <row r="100" spans="2:65" ht="15" customHeight="1">
      <c r="B100" s="31" t="str">
        <f t="shared" si="160"/>
        <v>667EPS010</v>
      </c>
      <c r="C100" s="31" t="str">
        <f t="shared" si="161"/>
        <v>667EPS037</v>
      </c>
      <c r="D100" s="31" t="str">
        <f t="shared" si="162"/>
        <v>667EPS016</v>
      </c>
      <c r="E100" s="31" t="str">
        <f t="shared" si="163"/>
        <v>667EPS002</v>
      </c>
      <c r="F100" s="31" t="str">
        <f t="shared" si="164"/>
        <v>667EPS044</v>
      </c>
      <c r="G100" s="31" t="str">
        <f t="shared" si="165"/>
        <v>667EPS005</v>
      </c>
      <c r="H100" s="31" t="str">
        <f t="shared" si="166"/>
        <v>667EPS040</v>
      </c>
      <c r="I100" s="31" t="e">
        <f>CONCATENATE(AA101,#REF!)</f>
        <v>#REF!</v>
      </c>
      <c r="J100" s="31" t="str">
        <f t="shared" si="167"/>
        <v>667ESSC24</v>
      </c>
      <c r="K100" s="31" t="str">
        <f t="shared" si="168"/>
        <v>667EAS016</v>
      </c>
      <c r="L100" s="31" t="str">
        <f t="shared" si="169"/>
        <v>667EPS042</v>
      </c>
      <c r="M100" s="31" t="str">
        <f t="shared" si="170"/>
        <v>667EAS027</v>
      </c>
      <c r="N100" s="31" t="str">
        <f t="shared" si="171"/>
        <v>667ESSC91</v>
      </c>
      <c r="O100" s="31" t="str">
        <f t="shared" si="172"/>
        <v>667EPS008</v>
      </c>
      <c r="P100" s="31" t="str">
        <f t="shared" si="173"/>
        <v>667EPSIC3</v>
      </c>
      <c r="Q100" s="31" t="str">
        <f t="shared" si="174"/>
        <v>667EPS018</v>
      </c>
      <c r="R100" s="31" t="str">
        <f t="shared" si="175"/>
        <v>667CCFC55</v>
      </c>
      <c r="S100" s="31" t="str">
        <f t="shared" si="176"/>
        <v>667EPS017</v>
      </c>
      <c r="T100" s="31" t="str">
        <f t="shared" si="177"/>
        <v>667EPS041</v>
      </c>
      <c r="U100" s="31" t="e">
        <f>CONCATENATE(AA101,#REF!)</f>
        <v>#REF!</v>
      </c>
      <c r="V100" s="31" t="str">
        <f t="shared" si="178"/>
        <v>667ESSC33</v>
      </c>
      <c r="W100" s="31" t="str">
        <f t="shared" si="179"/>
        <v>667EPS048</v>
      </c>
      <c r="X100" s="31" t="str">
        <f t="shared" si="180"/>
        <v>667EPS001</v>
      </c>
      <c r="Y100" s="493" t="s">
        <v>424</v>
      </c>
      <c r="Z100" s="491" t="s">
        <v>521</v>
      </c>
      <c r="AA100" s="552">
        <v>660</v>
      </c>
      <c r="AB100" s="685">
        <f t="shared" si="185"/>
        <v>3</v>
      </c>
      <c r="AC100" s="686">
        <f t="shared" si="186"/>
        <v>2980</v>
      </c>
      <c r="AD100" s="686">
        <f t="shared" si="187"/>
        <v>0</v>
      </c>
      <c r="AE100" s="686">
        <f t="shared" si="188"/>
        <v>0</v>
      </c>
      <c r="AF100" s="686">
        <f t="shared" si="189"/>
        <v>0</v>
      </c>
      <c r="AG100" s="686">
        <f t="shared" si="190"/>
        <v>0</v>
      </c>
      <c r="AH100" s="686">
        <f t="shared" si="191"/>
        <v>566</v>
      </c>
      <c r="AI100" s="686">
        <f t="shared" si="192"/>
        <v>0</v>
      </c>
      <c r="AJ100" s="686">
        <f t="shared" si="193"/>
        <v>0</v>
      </c>
      <c r="AK100" s="424">
        <f t="shared" si="194"/>
        <v>0</v>
      </c>
      <c r="AL100" s="686">
        <f t="shared" si="195"/>
        <v>0</v>
      </c>
      <c r="AM100" s="686">
        <f t="shared" si="196"/>
        <v>0</v>
      </c>
      <c r="AN100" s="686">
        <f t="shared" si="197"/>
        <v>0</v>
      </c>
      <c r="AO100" s="686">
        <f t="shared" si="198"/>
        <v>0</v>
      </c>
      <c r="AP100" s="686">
        <f t="shared" si="199"/>
        <v>0</v>
      </c>
      <c r="AQ100" s="686">
        <f t="shared" si="200"/>
        <v>0</v>
      </c>
      <c r="AR100" s="686">
        <f t="shared" si="201"/>
        <v>0</v>
      </c>
      <c r="AS100" s="424">
        <f t="shared" si="202"/>
        <v>1</v>
      </c>
      <c r="AT100" s="686">
        <f t="shared" si="203"/>
        <v>0</v>
      </c>
      <c r="AU100" s="686">
        <f t="shared" si="204"/>
        <v>0</v>
      </c>
      <c r="AV100" s="686">
        <f t="shared" si="205"/>
        <v>0</v>
      </c>
      <c r="AW100" s="699">
        <f t="shared" si="206"/>
        <v>3549</v>
      </c>
      <c r="AX100" s="75" t="str">
        <f t="shared" si="181"/>
        <v>147EPS037</v>
      </c>
      <c r="AY100" s="802" t="s">
        <v>683</v>
      </c>
      <c r="AZ100" s="802">
        <v>147</v>
      </c>
      <c r="BA100" s="802" t="s">
        <v>579</v>
      </c>
      <c r="BB100" s="803">
        <v>9280</v>
      </c>
      <c r="BC100" s="858" t="str">
        <f t="shared" si="182"/>
        <v>873EPS040</v>
      </c>
      <c r="BD100" s="802" t="s">
        <v>683</v>
      </c>
      <c r="BE100" s="802">
        <v>873</v>
      </c>
      <c r="BF100" s="802" t="s">
        <v>583</v>
      </c>
      <c r="BG100" s="803">
        <v>11</v>
      </c>
      <c r="BH100" s="858" t="str">
        <f t="shared" si="183"/>
        <v>890EPS040</v>
      </c>
      <c r="BI100" s="802" t="s">
        <v>684</v>
      </c>
      <c r="BJ100" s="802">
        <v>890</v>
      </c>
      <c r="BK100" s="802" t="s">
        <v>583</v>
      </c>
      <c r="BL100" s="803">
        <v>5</v>
      </c>
      <c r="BM100" s="794">
        <f>AW100-'1. Población_Afiliada_Regimen'!F99</f>
        <v>0</v>
      </c>
    </row>
    <row r="101" spans="2:65" ht="15" customHeight="1">
      <c r="B101" s="31" t="str">
        <f t="shared" si="160"/>
        <v>674EPS010</v>
      </c>
      <c r="C101" s="31" t="str">
        <f t="shared" si="161"/>
        <v>674EPS037</v>
      </c>
      <c r="D101" s="31" t="str">
        <f t="shared" si="162"/>
        <v>674EPS016</v>
      </c>
      <c r="E101" s="31" t="str">
        <f t="shared" si="163"/>
        <v>674EPS002</v>
      </c>
      <c r="F101" s="31" t="str">
        <f t="shared" si="164"/>
        <v>674EPS044</v>
      </c>
      <c r="G101" s="31" t="str">
        <f t="shared" si="165"/>
        <v>674EPS005</v>
      </c>
      <c r="H101" s="31" t="str">
        <f t="shared" si="166"/>
        <v>674EPS040</v>
      </c>
      <c r="I101" s="31" t="e">
        <f>CONCATENATE(AA102,#REF!)</f>
        <v>#REF!</v>
      </c>
      <c r="J101" s="31" t="str">
        <f t="shared" si="167"/>
        <v>674ESSC24</v>
      </c>
      <c r="K101" s="31" t="str">
        <f t="shared" si="168"/>
        <v>674EAS016</v>
      </c>
      <c r="L101" s="31" t="str">
        <f t="shared" si="169"/>
        <v>674EPS042</v>
      </c>
      <c r="M101" s="31" t="str">
        <f t="shared" si="170"/>
        <v>674EAS027</v>
      </c>
      <c r="N101" s="31" t="str">
        <f t="shared" si="171"/>
        <v>674ESSC91</v>
      </c>
      <c r="O101" s="31" t="str">
        <f t="shared" si="172"/>
        <v>674EPS008</v>
      </c>
      <c r="P101" s="31" t="str">
        <f t="shared" si="173"/>
        <v>674EPSIC3</v>
      </c>
      <c r="Q101" s="31" t="str">
        <f t="shared" si="174"/>
        <v>674EPS018</v>
      </c>
      <c r="R101" s="31" t="str">
        <f t="shared" si="175"/>
        <v>674CCFC55</v>
      </c>
      <c r="S101" s="31" t="str">
        <f t="shared" si="176"/>
        <v>674EPS017</v>
      </c>
      <c r="T101" s="31" t="str">
        <f t="shared" si="177"/>
        <v>674EPS041</v>
      </c>
      <c r="U101" s="31" t="e">
        <f>CONCATENATE(AA102,#REF!)</f>
        <v>#REF!</v>
      </c>
      <c r="V101" s="31" t="str">
        <f t="shared" si="178"/>
        <v>674ESSC33</v>
      </c>
      <c r="W101" s="31" t="str">
        <f t="shared" si="179"/>
        <v>674EPS048</v>
      </c>
      <c r="X101" s="31" t="str">
        <f t="shared" si="180"/>
        <v>674EPS001</v>
      </c>
      <c r="Y101" s="493" t="s">
        <v>425</v>
      </c>
      <c r="Z101" s="491" t="s">
        <v>521</v>
      </c>
      <c r="AA101" s="552">
        <v>667</v>
      </c>
      <c r="AB101" s="685">
        <f t="shared" si="185"/>
        <v>7</v>
      </c>
      <c r="AC101" s="686">
        <f t="shared" si="186"/>
        <v>2488</v>
      </c>
      <c r="AD101" s="686">
        <f t="shared" si="187"/>
        <v>0</v>
      </c>
      <c r="AE101" s="686">
        <f t="shared" si="188"/>
        <v>0</v>
      </c>
      <c r="AF101" s="686">
        <f t="shared" si="189"/>
        <v>0</v>
      </c>
      <c r="AG101" s="686">
        <f t="shared" si="190"/>
        <v>0</v>
      </c>
      <c r="AH101" s="686">
        <f t="shared" si="191"/>
        <v>590</v>
      </c>
      <c r="AI101" s="686">
        <f t="shared" si="192"/>
        <v>0</v>
      </c>
      <c r="AJ101" s="686">
        <f t="shared" si="193"/>
        <v>48</v>
      </c>
      <c r="AK101" s="424">
        <f t="shared" si="194"/>
        <v>0</v>
      </c>
      <c r="AL101" s="686">
        <f t="shared" si="195"/>
        <v>0</v>
      </c>
      <c r="AM101" s="686">
        <f t="shared" si="196"/>
        <v>43</v>
      </c>
      <c r="AN101" s="686">
        <f t="shared" si="197"/>
        <v>0</v>
      </c>
      <c r="AO101" s="686">
        <f t="shared" si="198"/>
        <v>0</v>
      </c>
      <c r="AP101" s="686">
        <f t="shared" si="199"/>
        <v>0</v>
      </c>
      <c r="AQ101" s="686">
        <f t="shared" si="200"/>
        <v>0</v>
      </c>
      <c r="AR101" s="686">
        <f t="shared" si="201"/>
        <v>0</v>
      </c>
      <c r="AS101" s="424">
        <f t="shared" si="202"/>
        <v>0</v>
      </c>
      <c r="AT101" s="686">
        <f t="shared" si="203"/>
        <v>0</v>
      </c>
      <c r="AU101" s="686">
        <f t="shared" si="204"/>
        <v>0</v>
      </c>
      <c r="AV101" s="686">
        <f t="shared" si="205"/>
        <v>0</v>
      </c>
      <c r="AW101" s="699">
        <f t="shared" si="206"/>
        <v>3176</v>
      </c>
      <c r="AX101" s="75" t="str">
        <f t="shared" si="181"/>
        <v>147EPS040</v>
      </c>
      <c r="AY101" s="802" t="s">
        <v>683</v>
      </c>
      <c r="AZ101" s="802">
        <v>147</v>
      </c>
      <c r="BA101" s="802" t="s">
        <v>583</v>
      </c>
      <c r="BB101" s="803">
        <v>1058</v>
      </c>
      <c r="BC101" s="858" t="str">
        <f t="shared" si="182"/>
        <v>31EPS037</v>
      </c>
      <c r="BD101" s="802" t="s">
        <v>684</v>
      </c>
      <c r="BE101" s="802">
        <v>31</v>
      </c>
      <c r="BF101" s="802" t="s">
        <v>579</v>
      </c>
      <c r="BG101" s="803">
        <v>186</v>
      </c>
      <c r="BH101" s="858" t="str">
        <f t="shared" si="183"/>
        <v>890ESSC24</v>
      </c>
      <c r="BI101" s="802" t="s">
        <v>684</v>
      </c>
      <c r="BJ101" s="802">
        <v>890</v>
      </c>
      <c r="BK101" s="802" t="s">
        <v>622</v>
      </c>
      <c r="BL101" s="803">
        <v>5</v>
      </c>
      <c r="BM101" s="794">
        <f>AW101-'1. Población_Afiliada_Regimen'!F100</f>
        <v>0</v>
      </c>
    </row>
    <row r="102" spans="2:65" ht="15" customHeight="1">
      <c r="B102" s="31" t="str">
        <f t="shared" ref="B102:B138" si="207">CONCATENATE(AA103,$AB$3)</f>
        <v>697EPS010</v>
      </c>
      <c r="C102" s="31" t="str">
        <f t="shared" ref="C102:C138" si="208">CONCATENATE(AA103,$AC$3)</f>
        <v>697EPS037</v>
      </c>
      <c r="D102" s="31" t="str">
        <f t="shared" ref="D102:D138" si="209">CONCATENATE(AA103,$AD$3)</f>
        <v>697EPS016</v>
      </c>
      <c r="E102" s="31" t="str">
        <f t="shared" ref="E102:E138" si="210">CONCATENATE(AA103,$AE$3)</f>
        <v>697EPS002</v>
      </c>
      <c r="F102" s="31" t="str">
        <f t="shared" ref="F102:F138" si="211">CONCATENATE(AA103,$AF$3)</f>
        <v>697EPS044</v>
      </c>
      <c r="G102" s="31" t="str">
        <f t="shared" ref="G102:G138" si="212">CONCATENATE(AA103,$AG$3)</f>
        <v>697EPS005</v>
      </c>
      <c r="H102" s="31" t="str">
        <f t="shared" ref="H102:H138" si="213">CONCATENATE(AA103,$AH$3)</f>
        <v>697EPS040</v>
      </c>
      <c r="I102" s="31" t="e">
        <f>CONCATENATE(AA103,#REF!)</f>
        <v>#REF!</v>
      </c>
      <c r="J102" s="31" t="str">
        <f t="shared" ref="J102:J138" si="214">CONCATENATE(AA103,$AI$3)</f>
        <v>697ESSC24</v>
      </c>
      <c r="K102" s="31" t="str">
        <f t="shared" ref="K102:K138" si="215">CONCATENATE(AA103,$AJ$3)</f>
        <v>697EAS016</v>
      </c>
      <c r="L102" s="31" t="str">
        <f t="shared" ref="L102:L138" si="216">CONCATENATE(AA103,$AK$3)</f>
        <v>697EPS042</v>
      </c>
      <c r="M102" s="31" t="str">
        <f t="shared" ref="M102:M138" si="217">CONCATENATE(AA103,$AL$3)</f>
        <v>697EAS027</v>
      </c>
      <c r="N102" s="31" t="str">
        <f t="shared" ref="N102:N138" si="218">CONCATENATE(AA103,$AM$3)</f>
        <v>697ESSC91</v>
      </c>
      <c r="O102" s="31" t="str">
        <f t="shared" ref="O102:O138" si="219">CONCATENATE(AA103,$AN$3)</f>
        <v>697EPS008</v>
      </c>
      <c r="P102" s="31" t="str">
        <f t="shared" ref="P102:P138" si="220">CONCATENATE(AA103,$AO$3)</f>
        <v>697EPSIC3</v>
      </c>
      <c r="Q102" s="31" t="str">
        <f t="shared" ref="Q102:Q138" si="221">CONCATENATE(AA103,$AP$3)</f>
        <v>697EPS018</v>
      </c>
      <c r="R102" s="31" t="str">
        <f t="shared" ref="R102:R138" si="222">CONCATENATE(AA103,$AQ$3)</f>
        <v>697CCFC55</v>
      </c>
      <c r="S102" s="31" t="str">
        <f t="shared" ref="S102:S138" si="223">CONCATENATE(AA103,$AR$3)</f>
        <v>697EPS017</v>
      </c>
      <c r="T102" s="31" t="str">
        <f t="shared" ref="T102:T138" si="224">CONCATENATE(AA103,$AS$3)</f>
        <v>697EPS041</v>
      </c>
      <c r="U102" s="31" t="e">
        <f>CONCATENATE(AA103,#REF!)</f>
        <v>#REF!</v>
      </c>
      <c r="V102" s="31" t="str">
        <f t="shared" ref="V102:V138" si="225">CONCATENATE(AA103,$AT$3)</f>
        <v>697ESSC33</v>
      </c>
      <c r="W102" s="31" t="str">
        <f t="shared" ref="W102:W138" si="226">CONCATENATE(AA103,$AU$3)</f>
        <v>697EPS048</v>
      </c>
      <c r="X102" s="31" t="str">
        <f t="shared" ref="X102:X138" si="227">CONCATENATE(AA103,$AV$3)</f>
        <v>697EPS001</v>
      </c>
      <c r="Y102" s="493" t="s">
        <v>426</v>
      </c>
      <c r="Z102" s="491" t="s">
        <v>521</v>
      </c>
      <c r="AA102" s="552">
        <v>674</v>
      </c>
      <c r="AB102" s="685">
        <f t="shared" si="185"/>
        <v>14</v>
      </c>
      <c r="AC102" s="686">
        <f t="shared" si="186"/>
        <v>1712</v>
      </c>
      <c r="AD102" s="686">
        <f t="shared" si="187"/>
        <v>0</v>
      </c>
      <c r="AE102" s="686">
        <f t="shared" si="188"/>
        <v>0</v>
      </c>
      <c r="AF102" s="686">
        <f t="shared" si="189"/>
        <v>0</v>
      </c>
      <c r="AG102" s="686">
        <f t="shared" si="190"/>
        <v>1</v>
      </c>
      <c r="AH102" s="686">
        <f t="shared" si="191"/>
        <v>616</v>
      </c>
      <c r="AI102" s="686">
        <f t="shared" si="192"/>
        <v>0</v>
      </c>
      <c r="AJ102" s="686">
        <f t="shared" si="193"/>
        <v>4</v>
      </c>
      <c r="AK102" s="424">
        <f t="shared" si="194"/>
        <v>0</v>
      </c>
      <c r="AL102" s="686">
        <f t="shared" si="195"/>
        <v>0</v>
      </c>
      <c r="AM102" s="686">
        <f t="shared" si="196"/>
        <v>0</v>
      </c>
      <c r="AN102" s="686">
        <f t="shared" si="197"/>
        <v>0</v>
      </c>
      <c r="AO102" s="686">
        <f t="shared" si="198"/>
        <v>0</v>
      </c>
      <c r="AP102" s="686">
        <f t="shared" si="199"/>
        <v>1</v>
      </c>
      <c r="AQ102" s="686">
        <f t="shared" si="200"/>
        <v>0</v>
      </c>
      <c r="AR102" s="686">
        <f t="shared" si="201"/>
        <v>0</v>
      </c>
      <c r="AS102" s="424">
        <f t="shared" si="202"/>
        <v>0</v>
      </c>
      <c r="AT102" s="686">
        <f t="shared" si="203"/>
        <v>0</v>
      </c>
      <c r="AU102" s="686">
        <f t="shared" si="204"/>
        <v>0</v>
      </c>
      <c r="AV102" s="686">
        <f t="shared" si="205"/>
        <v>0</v>
      </c>
      <c r="AW102" s="699">
        <f t="shared" si="206"/>
        <v>2348</v>
      </c>
      <c r="AX102" s="75" t="str">
        <f t="shared" si="181"/>
        <v>147EPS041</v>
      </c>
      <c r="AY102" s="802" t="s">
        <v>683</v>
      </c>
      <c r="AZ102" s="802">
        <v>147</v>
      </c>
      <c r="BA102" s="802" t="s">
        <v>621</v>
      </c>
      <c r="BB102" s="803">
        <v>15</v>
      </c>
      <c r="BC102" s="858" t="str">
        <f t="shared" si="182"/>
        <v>31EPS040</v>
      </c>
      <c r="BD102" s="802" t="s">
        <v>684</v>
      </c>
      <c r="BE102" s="802">
        <v>31</v>
      </c>
      <c r="BF102" s="802" t="s">
        <v>583</v>
      </c>
      <c r="BG102" s="803">
        <v>11</v>
      </c>
      <c r="BH102" s="858" t="str">
        <f t="shared" si="183"/>
        <v>42EPS037</v>
      </c>
      <c r="BI102" s="802" t="s">
        <v>687</v>
      </c>
      <c r="BJ102" s="802">
        <v>42</v>
      </c>
      <c r="BK102" s="802" t="s">
        <v>579</v>
      </c>
      <c r="BL102" s="803">
        <v>26</v>
      </c>
      <c r="BM102" s="794">
        <f>AW102-'1. Población_Afiliada_Regimen'!F101</f>
        <v>0</v>
      </c>
    </row>
    <row r="103" spans="2:65" ht="15" customHeight="1">
      <c r="B103" s="31" t="str">
        <f t="shared" si="207"/>
        <v>756EPS010</v>
      </c>
      <c r="C103" s="31" t="str">
        <f t="shared" si="208"/>
        <v>756EPS037</v>
      </c>
      <c r="D103" s="31" t="str">
        <f t="shared" si="209"/>
        <v>756EPS016</v>
      </c>
      <c r="E103" s="31" t="str">
        <f t="shared" si="210"/>
        <v>756EPS002</v>
      </c>
      <c r="F103" s="31" t="str">
        <f t="shared" si="211"/>
        <v>756EPS044</v>
      </c>
      <c r="G103" s="31" t="str">
        <f t="shared" si="212"/>
        <v>756EPS005</v>
      </c>
      <c r="H103" s="31" t="str">
        <f t="shared" si="213"/>
        <v>756EPS040</v>
      </c>
      <c r="I103" s="31" t="e">
        <f>CONCATENATE(AA104,#REF!)</f>
        <v>#REF!</v>
      </c>
      <c r="J103" s="31" t="str">
        <f t="shared" si="214"/>
        <v>756ESSC24</v>
      </c>
      <c r="K103" s="31" t="str">
        <f t="shared" si="215"/>
        <v>756EAS016</v>
      </c>
      <c r="L103" s="31" t="str">
        <f t="shared" si="216"/>
        <v>756EPS042</v>
      </c>
      <c r="M103" s="31" t="str">
        <f t="shared" si="217"/>
        <v>756EAS027</v>
      </c>
      <c r="N103" s="31" t="str">
        <f t="shared" si="218"/>
        <v>756ESSC91</v>
      </c>
      <c r="O103" s="31" t="str">
        <f t="shared" si="219"/>
        <v>756EPS008</v>
      </c>
      <c r="P103" s="31" t="str">
        <f t="shared" si="220"/>
        <v>756EPSIC3</v>
      </c>
      <c r="Q103" s="31" t="str">
        <f t="shared" si="221"/>
        <v>756EPS018</v>
      </c>
      <c r="R103" s="31" t="str">
        <f t="shared" si="222"/>
        <v>756CCFC55</v>
      </c>
      <c r="S103" s="31" t="str">
        <f t="shared" si="223"/>
        <v>756EPS017</v>
      </c>
      <c r="T103" s="31" t="str">
        <f t="shared" si="224"/>
        <v>756EPS041</v>
      </c>
      <c r="U103" s="31" t="e">
        <f>CONCATENATE(AA104,#REF!)</f>
        <v>#REF!</v>
      </c>
      <c r="V103" s="31" t="str">
        <f t="shared" si="225"/>
        <v>756ESSC33</v>
      </c>
      <c r="W103" s="31" t="str">
        <f t="shared" si="226"/>
        <v>756EPS048</v>
      </c>
      <c r="X103" s="31" t="str">
        <f t="shared" si="227"/>
        <v>756EPS001</v>
      </c>
      <c r="Y103" s="493" t="s">
        <v>371</v>
      </c>
      <c r="Z103" s="491" t="s">
        <v>521</v>
      </c>
      <c r="AA103" s="552">
        <v>697</v>
      </c>
      <c r="AB103" s="685">
        <f t="shared" si="185"/>
        <v>1728</v>
      </c>
      <c r="AC103" s="686">
        <f t="shared" si="186"/>
        <v>7530</v>
      </c>
      <c r="AD103" s="686">
        <f t="shared" si="187"/>
        <v>1823</v>
      </c>
      <c r="AE103" s="686">
        <f t="shared" si="188"/>
        <v>0</v>
      </c>
      <c r="AF103" s="686">
        <f t="shared" si="189"/>
        <v>0</v>
      </c>
      <c r="AG103" s="686">
        <f t="shared" si="190"/>
        <v>8</v>
      </c>
      <c r="AH103" s="686">
        <f t="shared" si="191"/>
        <v>825</v>
      </c>
      <c r="AI103" s="686">
        <f t="shared" si="192"/>
        <v>0</v>
      </c>
      <c r="AJ103" s="686">
        <f t="shared" si="193"/>
        <v>4</v>
      </c>
      <c r="AK103" s="424">
        <f t="shared" si="194"/>
        <v>0</v>
      </c>
      <c r="AL103" s="686">
        <f t="shared" si="195"/>
        <v>0</v>
      </c>
      <c r="AM103" s="686">
        <f t="shared" si="196"/>
        <v>0</v>
      </c>
      <c r="AN103" s="686">
        <f t="shared" si="197"/>
        <v>0</v>
      </c>
      <c r="AO103" s="686">
        <f t="shared" si="198"/>
        <v>0</v>
      </c>
      <c r="AP103" s="686">
        <f t="shared" si="199"/>
        <v>0</v>
      </c>
      <c r="AQ103" s="686">
        <f t="shared" si="200"/>
        <v>0</v>
      </c>
      <c r="AR103" s="686">
        <f t="shared" si="201"/>
        <v>0</v>
      </c>
      <c r="AS103" s="424">
        <f t="shared" si="202"/>
        <v>1</v>
      </c>
      <c r="AT103" s="686">
        <f t="shared" si="203"/>
        <v>0</v>
      </c>
      <c r="AU103" s="686">
        <f t="shared" si="204"/>
        <v>0</v>
      </c>
      <c r="AV103" s="686">
        <f t="shared" si="205"/>
        <v>0</v>
      </c>
      <c r="AW103" s="699">
        <f t="shared" si="206"/>
        <v>11918</v>
      </c>
      <c r="AX103" s="75" t="str">
        <f t="shared" si="181"/>
        <v>147ESSC24</v>
      </c>
      <c r="AY103" s="802" t="s">
        <v>683</v>
      </c>
      <c r="AZ103" s="802">
        <v>147</v>
      </c>
      <c r="BA103" s="802" t="s">
        <v>622</v>
      </c>
      <c r="BB103" s="803">
        <v>175</v>
      </c>
      <c r="BC103" s="858" t="str">
        <f t="shared" si="182"/>
        <v>31ESSC24</v>
      </c>
      <c r="BD103" s="802" t="s">
        <v>684</v>
      </c>
      <c r="BE103" s="802">
        <v>31</v>
      </c>
      <c r="BF103" s="802" t="s">
        <v>622</v>
      </c>
      <c r="BG103" s="803">
        <v>242</v>
      </c>
      <c r="BH103" s="858" t="str">
        <f t="shared" si="183"/>
        <v>42EPS040</v>
      </c>
      <c r="BI103" s="802" t="s">
        <v>687</v>
      </c>
      <c r="BJ103" s="802">
        <v>42</v>
      </c>
      <c r="BK103" s="802" t="s">
        <v>583</v>
      </c>
      <c r="BL103" s="803">
        <v>8</v>
      </c>
      <c r="BM103" s="794">
        <f>AW103-'1. Población_Afiliada_Regimen'!F102</f>
        <v>0</v>
      </c>
    </row>
    <row r="104" spans="2:65" ht="15" customHeight="1">
      <c r="B104" s="31" t="str">
        <f t="shared" si="207"/>
        <v>EPS010</v>
      </c>
      <c r="C104" s="31" t="str">
        <f t="shared" si="208"/>
        <v>EPS037</v>
      </c>
      <c r="D104" s="31" t="str">
        <f t="shared" si="209"/>
        <v>EPS016</v>
      </c>
      <c r="E104" s="31" t="str">
        <f t="shared" si="210"/>
        <v>EPS002</v>
      </c>
      <c r="F104" s="31" t="str">
        <f t="shared" si="211"/>
        <v>EPS044</v>
      </c>
      <c r="G104" s="31" t="str">
        <f t="shared" si="212"/>
        <v>EPS005</v>
      </c>
      <c r="H104" s="31" t="str">
        <f t="shared" si="213"/>
        <v>EPS040</v>
      </c>
      <c r="I104" s="31" t="e">
        <f>CONCATENATE(AA105,#REF!)</f>
        <v>#REF!</v>
      </c>
      <c r="J104" s="31" t="str">
        <f t="shared" si="214"/>
        <v>ESSC24</v>
      </c>
      <c r="K104" s="31" t="str">
        <f t="shared" si="215"/>
        <v>EAS016</v>
      </c>
      <c r="L104" s="31" t="str">
        <f t="shared" si="216"/>
        <v>EPS042</v>
      </c>
      <c r="M104" s="31" t="str">
        <f t="shared" si="217"/>
        <v>EAS027</v>
      </c>
      <c r="N104" s="31" t="str">
        <f t="shared" si="218"/>
        <v>ESSC91</v>
      </c>
      <c r="O104" s="31" t="str">
        <f t="shared" si="219"/>
        <v>EPS008</v>
      </c>
      <c r="P104" s="31" t="str">
        <f t="shared" si="220"/>
        <v>EPSIC3</v>
      </c>
      <c r="Q104" s="31" t="str">
        <f t="shared" si="221"/>
        <v>EPS018</v>
      </c>
      <c r="R104" s="31" t="str">
        <f t="shared" si="222"/>
        <v>CCFC55</v>
      </c>
      <c r="S104" s="31" t="str">
        <f t="shared" si="223"/>
        <v>EPS017</v>
      </c>
      <c r="T104" s="31" t="str">
        <f t="shared" si="224"/>
        <v>EPS041</v>
      </c>
      <c r="U104" s="31" t="e">
        <f>CONCATENATE(AA105,#REF!)</f>
        <v>#REF!</v>
      </c>
      <c r="V104" s="31" t="str">
        <f t="shared" si="225"/>
        <v>ESSC33</v>
      </c>
      <c r="W104" s="31" t="str">
        <f t="shared" si="226"/>
        <v>EPS048</v>
      </c>
      <c r="X104" s="31" t="str">
        <f t="shared" si="227"/>
        <v>EPS001</v>
      </c>
      <c r="Y104" s="493" t="s">
        <v>427</v>
      </c>
      <c r="Z104" s="491" t="s">
        <v>521</v>
      </c>
      <c r="AA104" s="552">
        <v>756</v>
      </c>
      <c r="AB104" s="685">
        <f t="shared" si="185"/>
        <v>12</v>
      </c>
      <c r="AC104" s="686">
        <f t="shared" si="186"/>
        <v>5499</v>
      </c>
      <c r="AD104" s="686">
        <f t="shared" si="187"/>
        <v>0</v>
      </c>
      <c r="AE104" s="686">
        <f t="shared" si="188"/>
        <v>0</v>
      </c>
      <c r="AF104" s="686">
        <f t="shared" si="189"/>
        <v>2</v>
      </c>
      <c r="AG104" s="686">
        <f t="shared" si="190"/>
        <v>0</v>
      </c>
      <c r="AH104" s="686">
        <f t="shared" si="191"/>
        <v>1138</v>
      </c>
      <c r="AI104" s="686">
        <f t="shared" si="192"/>
        <v>0</v>
      </c>
      <c r="AJ104" s="686">
        <f t="shared" si="193"/>
        <v>0</v>
      </c>
      <c r="AK104" s="424">
        <f t="shared" si="194"/>
        <v>0</v>
      </c>
      <c r="AL104" s="686">
        <f t="shared" si="195"/>
        <v>0</v>
      </c>
      <c r="AM104" s="686">
        <f t="shared" si="196"/>
        <v>68</v>
      </c>
      <c r="AN104" s="686">
        <f t="shared" si="197"/>
        <v>0</v>
      </c>
      <c r="AO104" s="686">
        <f t="shared" si="198"/>
        <v>0</v>
      </c>
      <c r="AP104" s="686">
        <f t="shared" si="199"/>
        <v>0</v>
      </c>
      <c r="AQ104" s="686">
        <f t="shared" si="200"/>
        <v>0</v>
      </c>
      <c r="AR104" s="686">
        <f t="shared" si="201"/>
        <v>0</v>
      </c>
      <c r="AS104" s="424">
        <f t="shared" si="202"/>
        <v>0</v>
      </c>
      <c r="AT104" s="686">
        <f t="shared" si="203"/>
        <v>0</v>
      </c>
      <c r="AU104" s="686">
        <f t="shared" si="204"/>
        <v>0</v>
      </c>
      <c r="AV104" s="686">
        <f t="shared" si="205"/>
        <v>0</v>
      </c>
      <c r="AW104" s="699">
        <f t="shared" si="206"/>
        <v>6719</v>
      </c>
      <c r="AX104" s="75" t="str">
        <f t="shared" si="181"/>
        <v>172EPS005</v>
      </c>
      <c r="AY104" s="802" t="s">
        <v>683</v>
      </c>
      <c r="AZ104" s="802">
        <v>172</v>
      </c>
      <c r="BA104" s="802" t="s">
        <v>582</v>
      </c>
      <c r="BB104" s="803">
        <v>3</v>
      </c>
      <c r="BC104" s="858" t="str">
        <f t="shared" si="182"/>
        <v>40EPS037</v>
      </c>
      <c r="BD104" s="802" t="s">
        <v>684</v>
      </c>
      <c r="BE104" s="802">
        <v>40</v>
      </c>
      <c r="BF104" s="802" t="s">
        <v>579</v>
      </c>
      <c r="BG104" s="803">
        <v>34</v>
      </c>
      <c r="BH104" s="858" t="str">
        <f t="shared" si="183"/>
        <v>42ESSC24</v>
      </c>
      <c r="BI104" s="802" t="s">
        <v>687</v>
      </c>
      <c r="BJ104" s="802">
        <v>42</v>
      </c>
      <c r="BK104" s="802" t="s">
        <v>622</v>
      </c>
      <c r="BL104" s="803">
        <v>18</v>
      </c>
      <c r="BM104" s="794">
        <f>AW104-'1. Población_Afiliada_Regimen'!F103</f>
        <v>0</v>
      </c>
    </row>
    <row r="105" spans="2:65" ht="15" customHeight="1">
      <c r="B105" s="31" t="str">
        <f t="shared" si="207"/>
        <v>30EPS010</v>
      </c>
      <c r="C105" s="31" t="str">
        <f t="shared" si="208"/>
        <v>30EPS037</v>
      </c>
      <c r="D105" s="31" t="str">
        <f t="shared" si="209"/>
        <v>30EPS016</v>
      </c>
      <c r="E105" s="31" t="str">
        <f t="shared" si="210"/>
        <v>30EPS002</v>
      </c>
      <c r="F105" s="31" t="str">
        <f t="shared" si="211"/>
        <v>30EPS044</v>
      </c>
      <c r="G105" s="31" t="str">
        <f t="shared" si="212"/>
        <v>30EPS005</v>
      </c>
      <c r="H105" s="31" t="str">
        <f t="shared" si="213"/>
        <v>30EPS040</v>
      </c>
      <c r="I105" s="31" t="e">
        <f>CONCATENATE(AA106,#REF!)</f>
        <v>#REF!</v>
      </c>
      <c r="J105" s="31" t="str">
        <f t="shared" si="214"/>
        <v>30ESSC24</v>
      </c>
      <c r="K105" s="31" t="str">
        <f t="shared" si="215"/>
        <v>30EAS016</v>
      </c>
      <c r="L105" s="31" t="str">
        <f t="shared" si="216"/>
        <v>30EPS042</v>
      </c>
      <c r="M105" s="31" t="str">
        <f t="shared" si="217"/>
        <v>30EAS027</v>
      </c>
      <c r="N105" s="31" t="str">
        <f t="shared" si="218"/>
        <v>30ESSC91</v>
      </c>
      <c r="O105" s="31" t="str">
        <f t="shared" si="219"/>
        <v>30EPS008</v>
      </c>
      <c r="P105" s="31" t="str">
        <f t="shared" si="220"/>
        <v>30EPSIC3</v>
      </c>
      <c r="Q105" s="31" t="str">
        <f t="shared" si="221"/>
        <v>30EPS018</v>
      </c>
      <c r="R105" s="31" t="str">
        <f t="shared" si="222"/>
        <v>30CCFC55</v>
      </c>
      <c r="S105" s="31" t="str">
        <f t="shared" si="223"/>
        <v>30EPS017</v>
      </c>
      <c r="T105" s="31" t="str">
        <f t="shared" si="224"/>
        <v>30EPS041</v>
      </c>
      <c r="U105" s="31" t="e">
        <f>CONCATENATE(AA106,#REF!)</f>
        <v>#REF!</v>
      </c>
      <c r="V105" s="31" t="str">
        <f t="shared" si="225"/>
        <v>30ESSC33</v>
      </c>
      <c r="W105" s="31" t="str">
        <f t="shared" si="226"/>
        <v>30EPS048</v>
      </c>
      <c r="X105" s="31" t="str">
        <f t="shared" si="227"/>
        <v>30EPS001</v>
      </c>
      <c r="Y105" s="691" t="s">
        <v>522</v>
      </c>
      <c r="Z105" s="142"/>
      <c r="AA105" s="553"/>
      <c r="AB105" s="693">
        <f t="shared" ref="AB105:AV105" si="228">SUM(AB106:AB128)</f>
        <v>191</v>
      </c>
      <c r="AC105" s="693">
        <f t="shared" si="228"/>
        <v>59957</v>
      </c>
      <c r="AD105" s="693">
        <f t="shared" si="228"/>
        <v>4691</v>
      </c>
      <c r="AE105" s="693">
        <f t="shared" si="228"/>
        <v>4900</v>
      </c>
      <c r="AF105" s="693">
        <f t="shared" si="228"/>
        <v>5</v>
      </c>
      <c r="AG105" s="693">
        <f t="shared" si="228"/>
        <v>11</v>
      </c>
      <c r="AH105" s="693">
        <f t="shared" si="228"/>
        <v>8285</v>
      </c>
      <c r="AI105" s="693">
        <f t="shared" si="228"/>
        <v>7896</v>
      </c>
      <c r="AJ105" s="693">
        <f t="shared" si="228"/>
        <v>18</v>
      </c>
      <c r="AK105" s="639">
        <f t="shared" si="228"/>
        <v>21</v>
      </c>
      <c r="AL105" s="693">
        <f t="shared" si="228"/>
        <v>49</v>
      </c>
      <c r="AM105" s="693">
        <f t="shared" si="228"/>
        <v>688</v>
      </c>
      <c r="AN105" s="693">
        <f t="shared" si="228"/>
        <v>0</v>
      </c>
      <c r="AO105" s="693">
        <f t="shared" si="228"/>
        <v>39</v>
      </c>
      <c r="AP105" s="693">
        <f t="shared" si="228"/>
        <v>2</v>
      </c>
      <c r="AQ105" s="693">
        <f t="shared" si="228"/>
        <v>0</v>
      </c>
      <c r="AR105" s="693">
        <f t="shared" si="228"/>
        <v>0</v>
      </c>
      <c r="AS105" s="639">
        <f t="shared" si="228"/>
        <v>4</v>
      </c>
      <c r="AT105" s="693">
        <f>SUM(AT106:AT128)</f>
        <v>0</v>
      </c>
      <c r="AU105" s="693">
        <f>SUM(AU106:AU128)</f>
        <v>0</v>
      </c>
      <c r="AV105" s="693">
        <f t="shared" si="228"/>
        <v>0</v>
      </c>
      <c r="AW105" s="693">
        <f>SUM(AW106:AW128)</f>
        <v>86732</v>
      </c>
      <c r="AX105" s="75" t="str">
        <f t="shared" si="181"/>
        <v>172EPS010</v>
      </c>
      <c r="AY105" s="802" t="s">
        <v>683</v>
      </c>
      <c r="AZ105" s="802">
        <v>172</v>
      </c>
      <c r="BA105" s="802" t="s">
        <v>578</v>
      </c>
      <c r="BB105" s="803">
        <v>10159</v>
      </c>
      <c r="BC105" s="858" t="str">
        <f t="shared" si="182"/>
        <v>40EPS042</v>
      </c>
      <c r="BD105" s="802" t="s">
        <v>684</v>
      </c>
      <c r="BE105" s="802">
        <v>40</v>
      </c>
      <c r="BF105" s="802" t="s">
        <v>584</v>
      </c>
      <c r="BG105" s="803">
        <v>1</v>
      </c>
      <c r="BH105" s="858" t="str">
        <f t="shared" si="183"/>
        <v>44EPS040</v>
      </c>
      <c r="BI105" s="802" t="s">
        <v>687</v>
      </c>
      <c r="BJ105" s="802">
        <v>44</v>
      </c>
      <c r="BK105" s="802" t="s">
        <v>583</v>
      </c>
      <c r="BL105" s="803">
        <v>6</v>
      </c>
      <c r="BM105" s="283"/>
    </row>
    <row r="106" spans="2:65" ht="15" customHeight="1">
      <c r="B106" s="31" t="str">
        <f t="shared" si="207"/>
        <v>34EPS010</v>
      </c>
      <c r="C106" s="31" t="str">
        <f t="shared" si="208"/>
        <v>34EPS037</v>
      </c>
      <c r="D106" s="31" t="str">
        <f t="shared" si="209"/>
        <v>34EPS016</v>
      </c>
      <c r="E106" s="31" t="str">
        <f t="shared" si="210"/>
        <v>34EPS002</v>
      </c>
      <c r="F106" s="31" t="str">
        <f t="shared" si="211"/>
        <v>34EPS044</v>
      </c>
      <c r="G106" s="31" t="str">
        <f t="shared" si="212"/>
        <v>34EPS005</v>
      </c>
      <c r="H106" s="31" t="str">
        <f t="shared" si="213"/>
        <v>34EPS040</v>
      </c>
      <c r="I106" s="31" t="e">
        <f>CONCATENATE(AA107,#REF!)</f>
        <v>#REF!</v>
      </c>
      <c r="J106" s="31" t="str">
        <f t="shared" si="214"/>
        <v>34ESSC24</v>
      </c>
      <c r="K106" s="31" t="str">
        <f t="shared" si="215"/>
        <v>34EAS016</v>
      </c>
      <c r="L106" s="31" t="str">
        <f t="shared" si="216"/>
        <v>34EPS042</v>
      </c>
      <c r="M106" s="31" t="str">
        <f t="shared" si="217"/>
        <v>34EAS027</v>
      </c>
      <c r="N106" s="31" t="str">
        <f t="shared" si="218"/>
        <v>34ESSC91</v>
      </c>
      <c r="O106" s="31" t="str">
        <f t="shared" si="219"/>
        <v>34EPS008</v>
      </c>
      <c r="P106" s="31" t="str">
        <f t="shared" si="220"/>
        <v>34EPSIC3</v>
      </c>
      <c r="Q106" s="31" t="str">
        <f t="shared" si="221"/>
        <v>34EPS018</v>
      </c>
      <c r="R106" s="31" t="str">
        <f t="shared" si="222"/>
        <v>34CCFC55</v>
      </c>
      <c r="S106" s="31" t="str">
        <f t="shared" si="223"/>
        <v>34EPS017</v>
      </c>
      <c r="T106" s="31" t="str">
        <f t="shared" si="224"/>
        <v>34EPS041</v>
      </c>
      <c r="U106" s="31" t="e">
        <f>CONCATENATE(AA107,#REF!)</f>
        <v>#REF!</v>
      </c>
      <c r="V106" s="31" t="str">
        <f t="shared" si="225"/>
        <v>34ESSC33</v>
      </c>
      <c r="W106" s="31" t="str">
        <f t="shared" si="226"/>
        <v>34EPS048</v>
      </c>
      <c r="X106" s="31" t="str">
        <f t="shared" si="227"/>
        <v>34EPS001</v>
      </c>
      <c r="Y106" s="493" t="s">
        <v>303</v>
      </c>
      <c r="Z106" s="491" t="s">
        <v>522</v>
      </c>
      <c r="AA106" s="552">
        <v>30</v>
      </c>
      <c r="AB106" s="685">
        <f t="shared" ref="AB106:AB128" si="229">IFERROR(VLOOKUP(B105,$BH$7:$BL$948,5,0),0)+ IFERROR(VLOOKUP(B105,$BC$7:$BO$948,5,0),0)+IFERROR(VLOOKUP(B105,$AX$7:$BB$948,5,0),0)</f>
        <v>25</v>
      </c>
      <c r="AC106" s="686">
        <f t="shared" ref="AC106:AC128" si="230">IFERROR(VLOOKUP(C105,$BH$7:$BL$948,5,0),0)+ IFERROR(VLOOKUP(C105,$BC$7:$BO$948,5,0),0)+IFERROR(VLOOKUP(C105,$AX$7:$BB$948,5,0),0)+AS106</f>
        <v>4118</v>
      </c>
      <c r="AD106" s="686">
        <f t="shared" ref="AD106:AD128" si="231">IFERROR(VLOOKUP(D105,$BH$7:$BL$948,5,0),0)+ IFERROR(VLOOKUP(D105,$BC$7:$BO$948,5,0),0)+IFERROR(VLOOKUP(D105,$AX$7:$BB$948,5,0),0)</f>
        <v>4117</v>
      </c>
      <c r="AE106" s="686">
        <f t="shared" ref="AE106:AE128" si="232">IFERROR(VLOOKUP(E105,$BH$7:$BL$948,5,0),0)+ IFERROR(VLOOKUP(E105,$BC$7:$BO$948,5,0),0)+IFERROR(VLOOKUP(E105,$AX$7:$BB$948,5,0),0)</f>
        <v>4723</v>
      </c>
      <c r="AF106" s="686">
        <f t="shared" ref="AF106:AF128" si="233">IFERROR(VLOOKUP(F105,$BH$7:$BL$948,5,0),0)+ IFERROR(VLOOKUP(F105,$BC$7:$BO$948,5,0),0)+IFERROR(VLOOKUP(F105,$AX$7:$BB$948,5,0),0)</f>
        <v>4</v>
      </c>
      <c r="AG106" s="686">
        <f t="shared" ref="AG106:AG128" si="234">IFERROR(VLOOKUP(G105,$BH$7:$BL$948,5,0),0)+ IFERROR(VLOOKUP(G105,$BC$7:$BO$948,5,0),0)+IFERROR(VLOOKUP(G105,$AX$7:$BB$948,5,0),0)</f>
        <v>0</v>
      </c>
      <c r="AH106" s="686">
        <f t="shared" ref="AH106:AH128" si="235">IFERROR(VLOOKUP(H105,$BH$7:$BL$948,5,0),0)+ IFERROR(VLOOKUP(H105,$BC$7:$BO$948,5,0),0)+IFERROR(VLOOKUP(H105,$AX$7:$BB$948,5,0),0)</f>
        <v>449</v>
      </c>
      <c r="AI106" s="686">
        <f t="shared" ref="AI106:AI128" si="236">IFERROR(VLOOKUP(J105,$BH$7:$BL$948,5,0),0)+ IFERROR(VLOOKUP(J105,$BC$7:$BO$948,5,0),0)+IFERROR(VLOOKUP(J105,$AX$7:$BB$948,5,0),0)+AK106</f>
        <v>1045</v>
      </c>
      <c r="AJ106" s="686">
        <f t="shared" ref="AJ106:AJ128" si="237">IFERROR(VLOOKUP(K105,$BH$7:$BL$948,5,0),0)+ IFERROR(VLOOKUP(K105,$BC$7:$BO$948,5,0),0)+IFERROR(VLOOKUP(K105,$AX$7:$BB$948,5,0),0)</f>
        <v>1</v>
      </c>
      <c r="AK106" s="424">
        <f t="shared" ref="AK106:AK128" si="238">IFERROR(VLOOKUP(L105,$BH$7:$BL$948,5,0),0)+ IFERROR(VLOOKUP(L105,$BC$7:$BO$948,5,0),0)+IFERROR(VLOOKUP(L105,$AX$7:$BB$948,5,0),0)</f>
        <v>0</v>
      </c>
      <c r="AL106" s="686">
        <f t="shared" ref="AL106:AL128" si="239">IFERROR(VLOOKUP(M105,$BH$7:$BL$948,5,0),0)+ IFERROR(VLOOKUP(M105,$BC$7:$BO$948,5,0),0)+IFERROR(VLOOKUP(M105,$AX$7:$BB$948,5,0),0)</f>
        <v>36</v>
      </c>
      <c r="AM106" s="686">
        <f t="shared" ref="AM106:AM128" si="240">IFERROR(VLOOKUP(N105,$BH$7:$BL$948,5,0),0)+ IFERROR(VLOOKUP(N105,$BC$7:$BO$948,5,0),0)+IFERROR(VLOOKUP(N105,$AX$7:$BB$948,5,0),0)</f>
        <v>0</v>
      </c>
      <c r="AN106" s="686">
        <f t="shared" ref="AN106:AN128" si="241">IFERROR(VLOOKUP(O105,$BH$7:$BL$948,5,0),0)+ IFERROR(VLOOKUP(O105,$BC$7:$BO$948,5,0),0)+IFERROR(VLOOKUP(O105,$AX$7:$BB$948,5,0),0)</f>
        <v>0</v>
      </c>
      <c r="AO106" s="686">
        <f t="shared" ref="AO106:AO128" si="242">IFERROR(VLOOKUP(P105,$BH$7:$BL$948,5,0),0)+ IFERROR(VLOOKUP(P105,$BC$7:$BO$948,5,0),0)+IFERROR(VLOOKUP(P105,$AX$7:$BB$948,5,0),0)</f>
        <v>0</v>
      </c>
      <c r="AP106" s="686">
        <f t="shared" ref="AP106:AP128" si="243">IFERROR(VLOOKUP(Q105,$BH$7:$BL$948,5,0),0)+ IFERROR(VLOOKUP(Q105,$BC$7:$BO$948,5,0),0)+IFERROR(VLOOKUP(Q105,$AX$7:$BB$948,5,0),0)</f>
        <v>1</v>
      </c>
      <c r="AQ106" s="686">
        <f t="shared" ref="AQ106:AQ128" si="244">IFERROR(VLOOKUP(R105,$BH$7:$BL$948,5,0),0)+ IFERROR(VLOOKUP(R105,$BC$7:$BO$948,5,0),0)+IFERROR(VLOOKUP(R105,$AX$7:$BB$948,5,0),0)</f>
        <v>0</v>
      </c>
      <c r="AR106" s="686">
        <f t="shared" ref="AR106:AR128" si="245">IFERROR(VLOOKUP(S105,$BH$7:$BL$948,5,0),0)+ IFERROR(VLOOKUP(S105,$BC$7:$BO$948,5,0),0)+IFERROR(VLOOKUP(S105,$AX$7:$BB$948,5,0),0)</f>
        <v>0</v>
      </c>
      <c r="AS106" s="424">
        <f t="shared" ref="AS106:AS128" si="246">IFERROR(VLOOKUP(T105,$BH$7:$BL$948,5,0),0)+ IFERROR(VLOOKUP(T105,$BC$7:$BO$948,5,0),0)+IFERROR(VLOOKUP(T105,$AX$7:$BB$948,5,0),0)</f>
        <v>2</v>
      </c>
      <c r="AT106" s="686">
        <f t="shared" ref="AT106:AT128" si="247">IFERROR(VLOOKUP(V105,$BH$7:$BL$948,5,0),0)+ IFERROR(VLOOKUP(V105,$BC$7:$BO$948,5,0),0)+IFERROR(VLOOKUP(V105,$AX$7:$BB$948,5,0),0)</f>
        <v>0</v>
      </c>
      <c r="AU106" s="686">
        <f t="shared" ref="AU106:AU128" si="248">IFERROR(VLOOKUP(W105,$BH$7:$BL$948,5,0),0)+ IFERROR(VLOOKUP(W105,$BC$7:$BO$948,5,0),0)+IFERROR(VLOOKUP(W105,$AX$7:$BB$948,5,0),0)</f>
        <v>0</v>
      </c>
      <c r="AV106" s="686">
        <f t="shared" ref="AV106:AV128" si="249">IFERROR(VLOOKUP(X105,$BH$7:$BL$948,5,0),0)+ IFERROR(VLOOKUP(X105,$BC$7:$BO$948,5,0),0)+IFERROR(VLOOKUP(X105,$AX$7:$BB$948,5,0),0)</f>
        <v>0</v>
      </c>
      <c r="AW106" s="699">
        <f t="shared" ref="AW106:AW128" si="250">SUM(AB106:AV106)-AK106-AS106</f>
        <v>14519</v>
      </c>
      <c r="AX106" s="75" t="str">
        <f t="shared" si="181"/>
        <v>172EPS016</v>
      </c>
      <c r="AY106" s="802" t="s">
        <v>683</v>
      </c>
      <c r="AZ106" s="802">
        <v>172</v>
      </c>
      <c r="BA106" s="802" t="s">
        <v>581</v>
      </c>
      <c r="BB106" s="803">
        <v>7023</v>
      </c>
      <c r="BC106" s="858" t="str">
        <f t="shared" si="182"/>
        <v>40ESSC24</v>
      </c>
      <c r="BD106" s="802" t="s">
        <v>684</v>
      </c>
      <c r="BE106" s="802">
        <v>40</v>
      </c>
      <c r="BF106" s="802" t="s">
        <v>622</v>
      </c>
      <c r="BG106" s="803">
        <v>219</v>
      </c>
      <c r="BH106" s="858" t="str">
        <f t="shared" si="183"/>
        <v>59EPS037</v>
      </c>
      <c r="BI106" s="802" t="s">
        <v>687</v>
      </c>
      <c r="BJ106" s="802">
        <v>59</v>
      </c>
      <c r="BK106" s="802" t="s">
        <v>579</v>
      </c>
      <c r="BL106" s="803">
        <v>2</v>
      </c>
      <c r="BM106" s="283"/>
    </row>
    <row r="107" spans="2:65" ht="15" customHeight="1">
      <c r="B107" s="31" t="str">
        <f t="shared" si="207"/>
        <v>36EPS010</v>
      </c>
      <c r="C107" s="31" t="str">
        <f t="shared" si="208"/>
        <v>36EPS037</v>
      </c>
      <c r="D107" s="31" t="str">
        <f t="shared" si="209"/>
        <v>36EPS016</v>
      </c>
      <c r="E107" s="31" t="str">
        <f t="shared" si="210"/>
        <v>36EPS002</v>
      </c>
      <c r="F107" s="31" t="str">
        <f t="shared" si="211"/>
        <v>36EPS044</v>
      </c>
      <c r="G107" s="31" t="str">
        <f t="shared" si="212"/>
        <v>36EPS005</v>
      </c>
      <c r="H107" s="31" t="str">
        <f t="shared" si="213"/>
        <v>36EPS040</v>
      </c>
      <c r="I107" s="31" t="e">
        <f>CONCATENATE(AA108,#REF!)</f>
        <v>#REF!</v>
      </c>
      <c r="J107" s="31" t="str">
        <f t="shared" si="214"/>
        <v>36ESSC24</v>
      </c>
      <c r="K107" s="31" t="str">
        <f t="shared" si="215"/>
        <v>36EAS016</v>
      </c>
      <c r="L107" s="31" t="str">
        <f t="shared" si="216"/>
        <v>36EPS042</v>
      </c>
      <c r="M107" s="31" t="str">
        <f t="shared" si="217"/>
        <v>36EAS027</v>
      </c>
      <c r="N107" s="31" t="str">
        <f t="shared" si="218"/>
        <v>36ESSC91</v>
      </c>
      <c r="O107" s="31" t="str">
        <f t="shared" si="219"/>
        <v>36EPS008</v>
      </c>
      <c r="P107" s="31" t="str">
        <f t="shared" si="220"/>
        <v>36EPSIC3</v>
      </c>
      <c r="Q107" s="31" t="str">
        <f t="shared" si="221"/>
        <v>36EPS018</v>
      </c>
      <c r="R107" s="31" t="str">
        <f t="shared" si="222"/>
        <v>36CCFC55</v>
      </c>
      <c r="S107" s="31" t="str">
        <f t="shared" si="223"/>
        <v>36EPS017</v>
      </c>
      <c r="T107" s="31" t="str">
        <f t="shared" si="224"/>
        <v>36EPS041</v>
      </c>
      <c r="U107" s="31" t="e">
        <f>CONCATENATE(AA108,#REF!)</f>
        <v>#REF!</v>
      </c>
      <c r="V107" s="31" t="str">
        <f t="shared" si="225"/>
        <v>36ESSC33</v>
      </c>
      <c r="W107" s="31" t="str">
        <f t="shared" si="226"/>
        <v>36EPS048</v>
      </c>
      <c r="X107" s="31" t="str">
        <f t="shared" si="227"/>
        <v>36EPS001</v>
      </c>
      <c r="Y107" s="493" t="s">
        <v>307</v>
      </c>
      <c r="Z107" s="491" t="s">
        <v>522</v>
      </c>
      <c r="AA107" s="552">
        <v>34</v>
      </c>
      <c r="AB107" s="685">
        <f t="shared" si="229"/>
        <v>18</v>
      </c>
      <c r="AC107" s="686">
        <f t="shared" si="230"/>
        <v>7050</v>
      </c>
      <c r="AD107" s="686">
        <f t="shared" si="231"/>
        <v>0</v>
      </c>
      <c r="AE107" s="686">
        <f t="shared" si="232"/>
        <v>0</v>
      </c>
      <c r="AF107" s="686">
        <f t="shared" si="233"/>
        <v>0</v>
      </c>
      <c r="AG107" s="686">
        <f t="shared" si="234"/>
        <v>1</v>
      </c>
      <c r="AH107" s="686">
        <f t="shared" si="235"/>
        <v>1087</v>
      </c>
      <c r="AI107" s="686">
        <f t="shared" si="236"/>
        <v>0</v>
      </c>
      <c r="AJ107" s="686">
        <f t="shared" si="237"/>
        <v>0</v>
      </c>
      <c r="AK107" s="424">
        <f t="shared" si="238"/>
        <v>0</v>
      </c>
      <c r="AL107" s="686">
        <f t="shared" si="239"/>
        <v>0</v>
      </c>
      <c r="AM107" s="686">
        <f t="shared" si="240"/>
        <v>139</v>
      </c>
      <c r="AN107" s="686">
        <f t="shared" si="241"/>
        <v>0</v>
      </c>
      <c r="AO107" s="686">
        <f t="shared" si="242"/>
        <v>0</v>
      </c>
      <c r="AP107" s="686">
        <f t="shared" si="243"/>
        <v>1</v>
      </c>
      <c r="AQ107" s="686">
        <f t="shared" si="244"/>
        <v>0</v>
      </c>
      <c r="AR107" s="686">
        <f t="shared" si="245"/>
        <v>0</v>
      </c>
      <c r="AS107" s="424">
        <f t="shared" si="246"/>
        <v>0</v>
      </c>
      <c r="AT107" s="686">
        <f t="shared" si="247"/>
        <v>0</v>
      </c>
      <c r="AU107" s="686">
        <f t="shared" si="248"/>
        <v>0</v>
      </c>
      <c r="AV107" s="686">
        <f t="shared" si="249"/>
        <v>0</v>
      </c>
      <c r="AW107" s="699">
        <f t="shared" si="250"/>
        <v>8296</v>
      </c>
      <c r="AX107" s="75" t="str">
        <f t="shared" si="181"/>
        <v>172EPS037</v>
      </c>
      <c r="AY107" s="802" t="s">
        <v>683</v>
      </c>
      <c r="AZ107" s="802">
        <v>172</v>
      </c>
      <c r="BA107" s="802" t="s">
        <v>579</v>
      </c>
      <c r="BB107" s="803">
        <v>11447</v>
      </c>
      <c r="BC107" s="858" t="str">
        <f t="shared" si="182"/>
        <v>190EPS037</v>
      </c>
      <c r="BD107" s="802" t="s">
        <v>684</v>
      </c>
      <c r="BE107" s="802">
        <v>190</v>
      </c>
      <c r="BF107" s="802" t="s">
        <v>579</v>
      </c>
      <c r="BG107" s="803">
        <v>151</v>
      </c>
      <c r="BH107" s="858" t="str">
        <f t="shared" si="183"/>
        <v>59ESSC24</v>
      </c>
      <c r="BI107" s="802" t="s">
        <v>687</v>
      </c>
      <c r="BJ107" s="802">
        <v>59</v>
      </c>
      <c r="BK107" s="802" t="s">
        <v>622</v>
      </c>
      <c r="BL107" s="803">
        <v>7</v>
      </c>
      <c r="BM107" s="283"/>
    </row>
    <row r="108" spans="2:65" ht="15" customHeight="1">
      <c r="B108" s="31" t="str">
        <f t="shared" si="207"/>
        <v>91EPS010</v>
      </c>
      <c r="C108" s="31" t="str">
        <f t="shared" si="208"/>
        <v>91EPS037</v>
      </c>
      <c r="D108" s="31" t="str">
        <f t="shared" si="209"/>
        <v>91EPS016</v>
      </c>
      <c r="E108" s="31" t="str">
        <f t="shared" si="210"/>
        <v>91EPS002</v>
      </c>
      <c r="F108" s="31" t="str">
        <f t="shared" si="211"/>
        <v>91EPS044</v>
      </c>
      <c r="G108" s="31" t="str">
        <f t="shared" si="212"/>
        <v>91EPS005</v>
      </c>
      <c r="H108" s="31" t="str">
        <f t="shared" si="213"/>
        <v>91EPS040</v>
      </c>
      <c r="I108" s="31" t="e">
        <f>CONCATENATE(AA109,#REF!)</f>
        <v>#REF!</v>
      </c>
      <c r="J108" s="31" t="str">
        <f t="shared" si="214"/>
        <v>91ESSC24</v>
      </c>
      <c r="K108" s="31" t="str">
        <f t="shared" si="215"/>
        <v>91EAS016</v>
      </c>
      <c r="L108" s="31" t="str">
        <f t="shared" si="216"/>
        <v>91EPS042</v>
      </c>
      <c r="M108" s="31" t="str">
        <f t="shared" si="217"/>
        <v>91EAS027</v>
      </c>
      <c r="N108" s="31" t="str">
        <f t="shared" si="218"/>
        <v>91ESSC91</v>
      </c>
      <c r="O108" s="31" t="str">
        <f t="shared" si="219"/>
        <v>91EPS008</v>
      </c>
      <c r="P108" s="31" t="str">
        <f t="shared" si="220"/>
        <v>91EPSIC3</v>
      </c>
      <c r="Q108" s="31" t="str">
        <f t="shared" si="221"/>
        <v>91EPS018</v>
      </c>
      <c r="R108" s="31" t="str">
        <f t="shared" si="222"/>
        <v>91CCFC55</v>
      </c>
      <c r="S108" s="31" t="str">
        <f t="shared" si="223"/>
        <v>91EPS017</v>
      </c>
      <c r="T108" s="31" t="str">
        <f t="shared" si="224"/>
        <v>91EPS041</v>
      </c>
      <c r="U108" s="31" t="e">
        <f>CONCATENATE(AA109,#REF!)</f>
        <v>#REF!</v>
      </c>
      <c r="V108" s="31" t="str">
        <f t="shared" si="225"/>
        <v>91ESSC33</v>
      </c>
      <c r="W108" s="31" t="str">
        <f t="shared" si="226"/>
        <v>91EPS048</v>
      </c>
      <c r="X108" s="31" t="str">
        <f t="shared" si="227"/>
        <v>91EPS001</v>
      </c>
      <c r="Y108" s="493" t="s">
        <v>309</v>
      </c>
      <c r="Z108" s="491" t="s">
        <v>522</v>
      </c>
      <c r="AA108" s="552">
        <v>36</v>
      </c>
      <c r="AB108" s="685">
        <f t="shared" si="229"/>
        <v>6</v>
      </c>
      <c r="AC108" s="686">
        <f t="shared" si="230"/>
        <v>1286</v>
      </c>
      <c r="AD108" s="686">
        <f t="shared" si="231"/>
        <v>0</v>
      </c>
      <c r="AE108" s="686">
        <f t="shared" si="232"/>
        <v>0</v>
      </c>
      <c r="AF108" s="686">
        <f t="shared" si="233"/>
        <v>0</v>
      </c>
      <c r="AG108" s="686">
        <f t="shared" si="234"/>
        <v>0</v>
      </c>
      <c r="AH108" s="686">
        <f t="shared" si="235"/>
        <v>0</v>
      </c>
      <c r="AI108" s="686">
        <f t="shared" si="236"/>
        <v>0</v>
      </c>
      <c r="AJ108" s="686">
        <f t="shared" si="237"/>
        <v>0</v>
      </c>
      <c r="AK108" s="424">
        <f t="shared" si="238"/>
        <v>0</v>
      </c>
      <c r="AL108" s="686">
        <f t="shared" si="239"/>
        <v>0</v>
      </c>
      <c r="AM108" s="686">
        <f t="shared" si="240"/>
        <v>221</v>
      </c>
      <c r="AN108" s="686">
        <f t="shared" si="241"/>
        <v>0</v>
      </c>
      <c r="AO108" s="686">
        <f t="shared" si="242"/>
        <v>0</v>
      </c>
      <c r="AP108" s="686">
        <f t="shared" si="243"/>
        <v>0</v>
      </c>
      <c r="AQ108" s="686">
        <f t="shared" si="244"/>
        <v>0</v>
      </c>
      <c r="AR108" s="686">
        <f t="shared" si="245"/>
        <v>0</v>
      </c>
      <c r="AS108" s="424">
        <f t="shared" si="246"/>
        <v>0</v>
      </c>
      <c r="AT108" s="686">
        <f t="shared" si="247"/>
        <v>0</v>
      </c>
      <c r="AU108" s="686">
        <f t="shared" si="248"/>
        <v>0</v>
      </c>
      <c r="AV108" s="686">
        <f t="shared" si="249"/>
        <v>0</v>
      </c>
      <c r="AW108" s="699">
        <f t="shared" si="250"/>
        <v>1513</v>
      </c>
      <c r="AX108" s="75" t="str">
        <f t="shared" si="181"/>
        <v>172EPS040</v>
      </c>
      <c r="AY108" s="802" t="s">
        <v>683</v>
      </c>
      <c r="AZ108" s="802">
        <v>172</v>
      </c>
      <c r="BA108" s="802" t="s">
        <v>583</v>
      </c>
      <c r="BB108" s="803">
        <v>1187</v>
      </c>
      <c r="BC108" s="858" t="str">
        <f t="shared" si="182"/>
        <v>190EPS040</v>
      </c>
      <c r="BD108" s="802" t="s">
        <v>684</v>
      </c>
      <c r="BE108" s="802">
        <v>190</v>
      </c>
      <c r="BF108" s="802" t="s">
        <v>583</v>
      </c>
      <c r="BG108" s="803">
        <v>13</v>
      </c>
      <c r="BH108" s="858" t="str">
        <f t="shared" si="183"/>
        <v>113EPS037</v>
      </c>
      <c r="BI108" s="802" t="s">
        <v>687</v>
      </c>
      <c r="BJ108" s="802">
        <v>113</v>
      </c>
      <c r="BK108" s="802" t="s">
        <v>579</v>
      </c>
      <c r="BL108" s="803">
        <v>21</v>
      </c>
      <c r="BM108" s="283"/>
    </row>
    <row r="109" spans="2:65" ht="15" customHeight="1">
      <c r="B109" s="31" t="str">
        <f t="shared" si="207"/>
        <v>93EPS010</v>
      </c>
      <c r="C109" s="31" t="str">
        <f t="shared" si="208"/>
        <v>93EPS037</v>
      </c>
      <c r="D109" s="31" t="str">
        <f t="shared" si="209"/>
        <v>93EPS016</v>
      </c>
      <c r="E109" s="31" t="str">
        <f t="shared" si="210"/>
        <v>93EPS002</v>
      </c>
      <c r="F109" s="31" t="str">
        <f t="shared" si="211"/>
        <v>93EPS044</v>
      </c>
      <c r="G109" s="31" t="str">
        <f t="shared" si="212"/>
        <v>93EPS005</v>
      </c>
      <c r="H109" s="31" t="str">
        <f t="shared" si="213"/>
        <v>93EPS040</v>
      </c>
      <c r="I109" s="31" t="e">
        <f>CONCATENATE(AA110,#REF!)</f>
        <v>#REF!</v>
      </c>
      <c r="J109" s="31" t="str">
        <f t="shared" si="214"/>
        <v>93ESSC24</v>
      </c>
      <c r="K109" s="31" t="str">
        <f t="shared" si="215"/>
        <v>93EAS016</v>
      </c>
      <c r="L109" s="31" t="str">
        <f t="shared" si="216"/>
        <v>93EPS042</v>
      </c>
      <c r="M109" s="31" t="str">
        <f t="shared" si="217"/>
        <v>93EAS027</v>
      </c>
      <c r="N109" s="31" t="str">
        <f t="shared" si="218"/>
        <v>93ESSC91</v>
      </c>
      <c r="O109" s="31" t="str">
        <f t="shared" si="219"/>
        <v>93EPS008</v>
      </c>
      <c r="P109" s="31" t="str">
        <f t="shared" si="220"/>
        <v>93EPSIC3</v>
      </c>
      <c r="Q109" s="31" t="str">
        <f t="shared" si="221"/>
        <v>93EPS018</v>
      </c>
      <c r="R109" s="31" t="str">
        <f t="shared" si="222"/>
        <v>93CCFC55</v>
      </c>
      <c r="S109" s="31" t="str">
        <f t="shared" si="223"/>
        <v>93EPS017</v>
      </c>
      <c r="T109" s="31" t="str">
        <f t="shared" si="224"/>
        <v>93EPS041</v>
      </c>
      <c r="U109" s="31" t="e">
        <f>CONCATENATE(AA110,#REF!)</f>
        <v>#REF!</v>
      </c>
      <c r="V109" s="31" t="str">
        <f t="shared" si="225"/>
        <v>93ESSC33</v>
      </c>
      <c r="W109" s="31" t="str">
        <f t="shared" si="226"/>
        <v>93EPS048</v>
      </c>
      <c r="X109" s="31" t="str">
        <f t="shared" si="227"/>
        <v>93EPS001</v>
      </c>
      <c r="Y109" s="493" t="s">
        <v>329</v>
      </c>
      <c r="Z109" s="491" t="s">
        <v>522</v>
      </c>
      <c r="AA109" s="552">
        <v>91</v>
      </c>
      <c r="AB109" s="685">
        <f t="shared" si="229"/>
        <v>3</v>
      </c>
      <c r="AC109" s="686">
        <f t="shared" si="230"/>
        <v>694</v>
      </c>
      <c r="AD109" s="686">
        <f t="shared" si="231"/>
        <v>0</v>
      </c>
      <c r="AE109" s="686">
        <f t="shared" si="232"/>
        <v>0</v>
      </c>
      <c r="AF109" s="686">
        <f t="shared" si="233"/>
        <v>0</v>
      </c>
      <c r="AG109" s="686">
        <f t="shared" si="234"/>
        <v>0</v>
      </c>
      <c r="AH109" s="686">
        <f t="shared" si="235"/>
        <v>143</v>
      </c>
      <c r="AI109" s="686">
        <f t="shared" si="236"/>
        <v>0</v>
      </c>
      <c r="AJ109" s="686">
        <f t="shared" si="237"/>
        <v>0</v>
      </c>
      <c r="AK109" s="424">
        <f t="shared" si="238"/>
        <v>0</v>
      </c>
      <c r="AL109" s="686">
        <f t="shared" si="239"/>
        <v>0</v>
      </c>
      <c r="AM109" s="686">
        <f t="shared" si="240"/>
        <v>40</v>
      </c>
      <c r="AN109" s="686">
        <f t="shared" si="241"/>
        <v>0</v>
      </c>
      <c r="AO109" s="686">
        <f t="shared" si="242"/>
        <v>0</v>
      </c>
      <c r="AP109" s="686">
        <f t="shared" si="243"/>
        <v>0</v>
      </c>
      <c r="AQ109" s="686">
        <f t="shared" si="244"/>
        <v>0</v>
      </c>
      <c r="AR109" s="686">
        <f t="shared" si="245"/>
        <v>0</v>
      </c>
      <c r="AS109" s="424">
        <f t="shared" si="246"/>
        <v>0</v>
      </c>
      <c r="AT109" s="686">
        <f t="shared" si="247"/>
        <v>0</v>
      </c>
      <c r="AU109" s="686">
        <f t="shared" si="248"/>
        <v>0</v>
      </c>
      <c r="AV109" s="686">
        <f t="shared" si="249"/>
        <v>0</v>
      </c>
      <c r="AW109" s="699">
        <f t="shared" si="250"/>
        <v>880</v>
      </c>
      <c r="AX109" s="75" t="str">
        <f t="shared" si="181"/>
        <v>172EPS041</v>
      </c>
      <c r="AY109" s="802" t="s">
        <v>683</v>
      </c>
      <c r="AZ109" s="802">
        <v>172</v>
      </c>
      <c r="BA109" s="802" t="s">
        <v>621</v>
      </c>
      <c r="BB109" s="803">
        <v>23</v>
      </c>
      <c r="BC109" s="858" t="str">
        <f t="shared" si="182"/>
        <v>604EPS010</v>
      </c>
      <c r="BD109" s="802" t="s">
        <v>684</v>
      </c>
      <c r="BE109" s="802">
        <v>604</v>
      </c>
      <c r="BF109" s="802" t="s">
        <v>578</v>
      </c>
      <c r="BG109" s="803">
        <v>1</v>
      </c>
      <c r="BH109" s="858" t="str">
        <f t="shared" si="183"/>
        <v>113EPS040</v>
      </c>
      <c r="BI109" s="802" t="s">
        <v>687</v>
      </c>
      <c r="BJ109" s="802">
        <v>113</v>
      </c>
      <c r="BK109" s="802" t="s">
        <v>583</v>
      </c>
      <c r="BL109" s="803">
        <v>3</v>
      </c>
      <c r="BM109" s="283"/>
    </row>
    <row r="110" spans="2:65" ht="15" customHeight="1">
      <c r="B110" s="31" t="str">
        <f t="shared" si="207"/>
        <v>101EPS010</v>
      </c>
      <c r="C110" s="31" t="str">
        <f t="shared" si="208"/>
        <v>101EPS037</v>
      </c>
      <c r="D110" s="31" t="str">
        <f t="shared" si="209"/>
        <v>101EPS016</v>
      </c>
      <c r="E110" s="31" t="str">
        <f t="shared" si="210"/>
        <v>101EPS002</v>
      </c>
      <c r="F110" s="31" t="str">
        <f t="shared" si="211"/>
        <v>101EPS044</v>
      </c>
      <c r="G110" s="31" t="str">
        <f t="shared" si="212"/>
        <v>101EPS005</v>
      </c>
      <c r="H110" s="31" t="str">
        <f t="shared" si="213"/>
        <v>101EPS040</v>
      </c>
      <c r="I110" s="31" t="e">
        <f>CONCATENATE(AA111,#REF!)</f>
        <v>#REF!</v>
      </c>
      <c r="J110" s="31" t="str">
        <f t="shared" si="214"/>
        <v>101ESSC24</v>
      </c>
      <c r="K110" s="31" t="str">
        <f t="shared" si="215"/>
        <v>101EAS016</v>
      </c>
      <c r="L110" s="31" t="str">
        <f t="shared" si="216"/>
        <v>101EPS042</v>
      </c>
      <c r="M110" s="31" t="str">
        <f t="shared" si="217"/>
        <v>101EAS027</v>
      </c>
      <c r="N110" s="31" t="str">
        <f t="shared" si="218"/>
        <v>101ESSC91</v>
      </c>
      <c r="O110" s="31" t="str">
        <f t="shared" si="219"/>
        <v>101EPS008</v>
      </c>
      <c r="P110" s="31" t="str">
        <f t="shared" si="220"/>
        <v>101EPSIC3</v>
      </c>
      <c r="Q110" s="31" t="str">
        <f t="shared" si="221"/>
        <v>101EPS018</v>
      </c>
      <c r="R110" s="31" t="str">
        <f t="shared" si="222"/>
        <v>101CCFC55</v>
      </c>
      <c r="S110" s="31" t="str">
        <f t="shared" si="223"/>
        <v>101EPS017</v>
      </c>
      <c r="T110" s="31" t="str">
        <f t="shared" si="224"/>
        <v>101EPS041</v>
      </c>
      <c r="U110" s="31" t="e">
        <f>CONCATENATE(AA111,#REF!)</f>
        <v>#REF!</v>
      </c>
      <c r="V110" s="31" t="str">
        <f t="shared" si="225"/>
        <v>101ESSC33</v>
      </c>
      <c r="W110" s="31" t="str">
        <f t="shared" si="226"/>
        <v>101EPS048</v>
      </c>
      <c r="X110" s="31" t="str">
        <f t="shared" si="227"/>
        <v>101EPS001</v>
      </c>
      <c r="Y110" s="493" t="s">
        <v>331</v>
      </c>
      <c r="Z110" s="491" t="s">
        <v>522</v>
      </c>
      <c r="AA110" s="552">
        <v>93</v>
      </c>
      <c r="AB110" s="685">
        <f t="shared" si="229"/>
        <v>3</v>
      </c>
      <c r="AC110" s="686">
        <f t="shared" si="230"/>
        <v>837</v>
      </c>
      <c r="AD110" s="686">
        <f t="shared" si="231"/>
        <v>0</v>
      </c>
      <c r="AE110" s="686">
        <f t="shared" si="232"/>
        <v>0</v>
      </c>
      <c r="AF110" s="686">
        <f t="shared" si="233"/>
        <v>0</v>
      </c>
      <c r="AG110" s="686">
        <f t="shared" si="234"/>
        <v>0</v>
      </c>
      <c r="AH110" s="686">
        <f t="shared" si="235"/>
        <v>306</v>
      </c>
      <c r="AI110" s="686">
        <f t="shared" si="236"/>
        <v>0</v>
      </c>
      <c r="AJ110" s="686">
        <f t="shared" si="237"/>
        <v>0</v>
      </c>
      <c r="AK110" s="424">
        <f t="shared" si="238"/>
        <v>0</v>
      </c>
      <c r="AL110" s="686">
        <f t="shared" si="239"/>
        <v>0</v>
      </c>
      <c r="AM110" s="686">
        <f t="shared" si="240"/>
        <v>0</v>
      </c>
      <c r="AN110" s="686">
        <f t="shared" si="241"/>
        <v>0</v>
      </c>
      <c r="AO110" s="686">
        <f t="shared" si="242"/>
        <v>0</v>
      </c>
      <c r="AP110" s="686">
        <f t="shared" si="243"/>
        <v>0</v>
      </c>
      <c r="AQ110" s="686">
        <f t="shared" si="244"/>
        <v>0</v>
      </c>
      <c r="AR110" s="686">
        <f t="shared" si="245"/>
        <v>0</v>
      </c>
      <c r="AS110" s="424">
        <f t="shared" si="246"/>
        <v>0</v>
      </c>
      <c r="AT110" s="686">
        <f t="shared" si="247"/>
        <v>0</v>
      </c>
      <c r="AU110" s="686">
        <f t="shared" si="248"/>
        <v>0</v>
      </c>
      <c r="AV110" s="686">
        <f t="shared" si="249"/>
        <v>0</v>
      </c>
      <c r="AW110" s="699">
        <f t="shared" si="250"/>
        <v>1146</v>
      </c>
      <c r="AX110" s="75" t="str">
        <f t="shared" si="181"/>
        <v>172EPSIC3</v>
      </c>
      <c r="AY110" s="802" t="s">
        <v>683</v>
      </c>
      <c r="AZ110" s="802">
        <v>172</v>
      </c>
      <c r="BA110" s="802" t="s">
        <v>596</v>
      </c>
      <c r="BB110" s="803">
        <v>42</v>
      </c>
      <c r="BC110" s="858" t="str">
        <f t="shared" si="182"/>
        <v>604EPS037</v>
      </c>
      <c r="BD110" s="802" t="s">
        <v>684</v>
      </c>
      <c r="BE110" s="802">
        <v>604</v>
      </c>
      <c r="BF110" s="802" t="s">
        <v>579</v>
      </c>
      <c r="BG110" s="803">
        <v>201</v>
      </c>
      <c r="BH110" s="858" t="str">
        <f t="shared" si="183"/>
        <v>125EPS040</v>
      </c>
      <c r="BI110" s="802" t="s">
        <v>687</v>
      </c>
      <c r="BJ110" s="802">
        <v>125</v>
      </c>
      <c r="BK110" s="802" t="s">
        <v>583</v>
      </c>
      <c r="BL110" s="803">
        <v>1</v>
      </c>
      <c r="BM110" s="283"/>
    </row>
    <row r="111" spans="2:65" ht="15" customHeight="1">
      <c r="B111" s="31" t="str">
        <f t="shared" si="207"/>
        <v>145EPS010</v>
      </c>
      <c r="C111" s="31" t="str">
        <f t="shared" si="208"/>
        <v>145EPS037</v>
      </c>
      <c r="D111" s="31" t="str">
        <f t="shared" si="209"/>
        <v>145EPS016</v>
      </c>
      <c r="E111" s="31" t="str">
        <f t="shared" si="210"/>
        <v>145EPS002</v>
      </c>
      <c r="F111" s="31" t="str">
        <f t="shared" si="211"/>
        <v>145EPS044</v>
      </c>
      <c r="G111" s="31" t="str">
        <f t="shared" si="212"/>
        <v>145EPS005</v>
      </c>
      <c r="H111" s="31" t="str">
        <f t="shared" si="213"/>
        <v>145EPS040</v>
      </c>
      <c r="I111" s="31" t="e">
        <f>CONCATENATE(AA112,#REF!)</f>
        <v>#REF!</v>
      </c>
      <c r="J111" s="31" t="str">
        <f t="shared" si="214"/>
        <v>145ESSC24</v>
      </c>
      <c r="K111" s="31" t="str">
        <f t="shared" si="215"/>
        <v>145EAS016</v>
      </c>
      <c r="L111" s="31" t="str">
        <f t="shared" si="216"/>
        <v>145EPS042</v>
      </c>
      <c r="M111" s="31" t="str">
        <f t="shared" si="217"/>
        <v>145EAS027</v>
      </c>
      <c r="N111" s="31" t="str">
        <f t="shared" si="218"/>
        <v>145ESSC91</v>
      </c>
      <c r="O111" s="31" t="str">
        <f t="shared" si="219"/>
        <v>145EPS008</v>
      </c>
      <c r="P111" s="31" t="str">
        <f t="shared" si="220"/>
        <v>145EPSIC3</v>
      </c>
      <c r="Q111" s="31" t="str">
        <f t="shared" si="221"/>
        <v>145EPS018</v>
      </c>
      <c r="R111" s="31" t="str">
        <f t="shared" si="222"/>
        <v>145CCFC55</v>
      </c>
      <c r="S111" s="31" t="str">
        <f t="shared" si="223"/>
        <v>145EPS017</v>
      </c>
      <c r="T111" s="31" t="str">
        <f t="shared" si="224"/>
        <v>145EPS041</v>
      </c>
      <c r="U111" s="31" t="e">
        <f>CONCATENATE(AA112,#REF!)</f>
        <v>#REF!</v>
      </c>
      <c r="V111" s="31" t="str">
        <f t="shared" si="225"/>
        <v>145ESSC33</v>
      </c>
      <c r="W111" s="31" t="str">
        <f t="shared" si="226"/>
        <v>145EPS048</v>
      </c>
      <c r="X111" s="31" t="str">
        <f t="shared" si="227"/>
        <v>145EPS001</v>
      </c>
      <c r="Y111" s="493" t="s">
        <v>358</v>
      </c>
      <c r="Z111" s="491" t="s">
        <v>522</v>
      </c>
      <c r="AA111" s="552">
        <v>101</v>
      </c>
      <c r="AB111" s="685">
        <f t="shared" si="229"/>
        <v>13</v>
      </c>
      <c r="AC111" s="686">
        <f t="shared" si="230"/>
        <v>4031</v>
      </c>
      <c r="AD111" s="686">
        <f t="shared" si="231"/>
        <v>0</v>
      </c>
      <c r="AE111" s="686">
        <f t="shared" si="232"/>
        <v>0</v>
      </c>
      <c r="AF111" s="686">
        <f t="shared" si="233"/>
        <v>0</v>
      </c>
      <c r="AG111" s="686">
        <f t="shared" si="234"/>
        <v>1</v>
      </c>
      <c r="AH111" s="686">
        <f t="shared" si="235"/>
        <v>482</v>
      </c>
      <c r="AI111" s="686">
        <f t="shared" si="236"/>
        <v>2896</v>
      </c>
      <c r="AJ111" s="686">
        <f t="shared" si="237"/>
        <v>1</v>
      </c>
      <c r="AK111" s="424">
        <f t="shared" si="238"/>
        <v>7</v>
      </c>
      <c r="AL111" s="686">
        <f t="shared" si="239"/>
        <v>0</v>
      </c>
      <c r="AM111" s="686">
        <f t="shared" si="240"/>
        <v>0</v>
      </c>
      <c r="AN111" s="686">
        <f t="shared" si="241"/>
        <v>0</v>
      </c>
      <c r="AO111" s="686">
        <f t="shared" si="242"/>
        <v>0</v>
      </c>
      <c r="AP111" s="686">
        <f t="shared" si="243"/>
        <v>0</v>
      </c>
      <c r="AQ111" s="686">
        <f t="shared" si="244"/>
        <v>0</v>
      </c>
      <c r="AR111" s="686">
        <f t="shared" si="245"/>
        <v>0</v>
      </c>
      <c r="AS111" s="424">
        <f t="shared" si="246"/>
        <v>0</v>
      </c>
      <c r="AT111" s="686">
        <f t="shared" si="247"/>
        <v>0</v>
      </c>
      <c r="AU111" s="686">
        <f t="shared" si="248"/>
        <v>0</v>
      </c>
      <c r="AV111" s="686">
        <f t="shared" si="249"/>
        <v>0</v>
      </c>
      <c r="AW111" s="699">
        <f t="shared" si="250"/>
        <v>7424</v>
      </c>
      <c r="AX111" s="75" t="str">
        <f t="shared" si="181"/>
        <v>172ESSC24</v>
      </c>
      <c r="AY111" s="802" t="s">
        <v>683</v>
      </c>
      <c r="AZ111" s="802">
        <v>172</v>
      </c>
      <c r="BA111" s="802" t="s">
        <v>622</v>
      </c>
      <c r="BB111" s="803">
        <v>274</v>
      </c>
      <c r="BC111" s="858" t="str">
        <f t="shared" si="182"/>
        <v>604EPS040</v>
      </c>
      <c r="BD111" s="802" t="s">
        <v>684</v>
      </c>
      <c r="BE111" s="802">
        <v>604</v>
      </c>
      <c r="BF111" s="802" t="s">
        <v>583</v>
      </c>
      <c r="BG111" s="803">
        <v>18</v>
      </c>
      <c r="BH111" s="858" t="str">
        <f t="shared" si="183"/>
        <v>138EPS037</v>
      </c>
      <c r="BI111" s="802" t="s">
        <v>687</v>
      </c>
      <c r="BJ111" s="802">
        <v>138</v>
      </c>
      <c r="BK111" s="802" t="s">
        <v>579</v>
      </c>
      <c r="BL111" s="803">
        <v>8</v>
      </c>
      <c r="BM111" s="283"/>
    </row>
    <row r="112" spans="2:65" ht="15" customHeight="1">
      <c r="B112" s="31" t="str">
        <f t="shared" si="207"/>
        <v>209EPS010</v>
      </c>
      <c r="C112" s="31" t="str">
        <f t="shared" si="208"/>
        <v>209EPS037</v>
      </c>
      <c r="D112" s="31" t="str">
        <f t="shared" si="209"/>
        <v>209EPS016</v>
      </c>
      <c r="E112" s="31" t="str">
        <f t="shared" si="210"/>
        <v>209EPS002</v>
      </c>
      <c r="F112" s="31" t="str">
        <f t="shared" si="211"/>
        <v>209EPS044</v>
      </c>
      <c r="G112" s="31" t="str">
        <f t="shared" si="212"/>
        <v>209EPS005</v>
      </c>
      <c r="H112" s="31" t="str">
        <f t="shared" si="213"/>
        <v>209EPS040</v>
      </c>
      <c r="I112" s="31" t="e">
        <f>CONCATENATE(AA113,#REF!)</f>
        <v>#REF!</v>
      </c>
      <c r="J112" s="31" t="str">
        <f t="shared" si="214"/>
        <v>209ESSC24</v>
      </c>
      <c r="K112" s="31" t="str">
        <f t="shared" si="215"/>
        <v>209EAS016</v>
      </c>
      <c r="L112" s="31" t="str">
        <f t="shared" si="216"/>
        <v>209EPS042</v>
      </c>
      <c r="M112" s="31" t="str">
        <f t="shared" si="217"/>
        <v>209EAS027</v>
      </c>
      <c r="N112" s="31" t="str">
        <f t="shared" si="218"/>
        <v>209ESSC91</v>
      </c>
      <c r="O112" s="31" t="str">
        <f t="shared" si="219"/>
        <v>209EPS008</v>
      </c>
      <c r="P112" s="31" t="str">
        <f t="shared" si="220"/>
        <v>209EPSIC3</v>
      </c>
      <c r="Q112" s="31" t="str">
        <f t="shared" si="221"/>
        <v>209EPS018</v>
      </c>
      <c r="R112" s="31" t="str">
        <f t="shared" si="222"/>
        <v>209CCFC55</v>
      </c>
      <c r="S112" s="31" t="str">
        <f t="shared" si="223"/>
        <v>209EPS017</v>
      </c>
      <c r="T112" s="31" t="str">
        <f t="shared" si="224"/>
        <v>209EPS041</v>
      </c>
      <c r="U112" s="31" t="e">
        <f>CONCATENATE(AA113,#REF!)</f>
        <v>#REF!</v>
      </c>
      <c r="V112" s="31" t="str">
        <f t="shared" si="225"/>
        <v>209ESSC33</v>
      </c>
      <c r="W112" s="31" t="str">
        <f t="shared" si="226"/>
        <v>209EPS048</v>
      </c>
      <c r="X112" s="31" t="str">
        <f t="shared" si="227"/>
        <v>209EPS001</v>
      </c>
      <c r="Y112" s="493" t="s">
        <v>347</v>
      </c>
      <c r="Z112" s="491" t="s">
        <v>522</v>
      </c>
      <c r="AA112" s="552">
        <v>145</v>
      </c>
      <c r="AB112" s="685">
        <f t="shared" si="229"/>
        <v>2</v>
      </c>
      <c r="AC112" s="686">
        <f t="shared" si="230"/>
        <v>491</v>
      </c>
      <c r="AD112" s="686">
        <f t="shared" si="231"/>
        <v>0</v>
      </c>
      <c r="AE112" s="686">
        <f t="shared" si="232"/>
        <v>0</v>
      </c>
      <c r="AF112" s="686">
        <f t="shared" si="233"/>
        <v>1</v>
      </c>
      <c r="AG112" s="686">
        <f t="shared" si="234"/>
        <v>0</v>
      </c>
      <c r="AH112" s="686">
        <f t="shared" si="235"/>
        <v>153</v>
      </c>
      <c r="AI112" s="686">
        <f t="shared" si="236"/>
        <v>0</v>
      </c>
      <c r="AJ112" s="686">
        <f t="shared" si="237"/>
        <v>0</v>
      </c>
      <c r="AK112" s="424">
        <f t="shared" si="238"/>
        <v>0</v>
      </c>
      <c r="AL112" s="686">
        <f t="shared" si="239"/>
        <v>0</v>
      </c>
      <c r="AM112" s="686">
        <f t="shared" si="240"/>
        <v>0</v>
      </c>
      <c r="AN112" s="686">
        <f t="shared" si="241"/>
        <v>0</v>
      </c>
      <c r="AO112" s="686">
        <f t="shared" si="242"/>
        <v>0</v>
      </c>
      <c r="AP112" s="686">
        <f t="shared" si="243"/>
        <v>0</v>
      </c>
      <c r="AQ112" s="686">
        <f t="shared" si="244"/>
        <v>0</v>
      </c>
      <c r="AR112" s="686">
        <f t="shared" si="245"/>
        <v>0</v>
      </c>
      <c r="AS112" s="424">
        <f t="shared" si="246"/>
        <v>0</v>
      </c>
      <c r="AT112" s="686">
        <f t="shared" si="247"/>
        <v>0</v>
      </c>
      <c r="AU112" s="686">
        <f t="shared" si="248"/>
        <v>0</v>
      </c>
      <c r="AV112" s="686">
        <f t="shared" si="249"/>
        <v>0</v>
      </c>
      <c r="AW112" s="699">
        <f t="shared" si="250"/>
        <v>647</v>
      </c>
      <c r="AX112" s="75" t="str">
        <f t="shared" si="181"/>
        <v>475EPS005</v>
      </c>
      <c r="AY112" s="802" t="s">
        <v>683</v>
      </c>
      <c r="AZ112" s="802">
        <v>475</v>
      </c>
      <c r="BA112" s="802" t="s">
        <v>582</v>
      </c>
      <c r="BB112" s="803">
        <v>2</v>
      </c>
      <c r="BC112" s="858" t="str">
        <f t="shared" si="182"/>
        <v>604ESSC24</v>
      </c>
      <c r="BD112" s="802" t="s">
        <v>684</v>
      </c>
      <c r="BE112" s="802">
        <v>604</v>
      </c>
      <c r="BF112" s="802" t="s">
        <v>622</v>
      </c>
      <c r="BG112" s="803">
        <v>399</v>
      </c>
      <c r="BH112" s="858" t="str">
        <f t="shared" si="183"/>
        <v>138EPS040</v>
      </c>
      <c r="BI112" s="802" t="s">
        <v>687</v>
      </c>
      <c r="BJ112" s="802">
        <v>138</v>
      </c>
      <c r="BK112" s="802" t="s">
        <v>583</v>
      </c>
      <c r="BL112" s="803">
        <v>6</v>
      </c>
      <c r="BM112" s="283"/>
    </row>
    <row r="113" spans="2:65" ht="15" customHeight="1">
      <c r="B113" s="31" t="str">
        <f t="shared" si="207"/>
        <v>282EPS010</v>
      </c>
      <c r="C113" s="31" t="str">
        <f t="shared" si="208"/>
        <v>282EPS037</v>
      </c>
      <c r="D113" s="31" t="str">
        <f t="shared" si="209"/>
        <v>282EPS016</v>
      </c>
      <c r="E113" s="31" t="str">
        <f t="shared" si="210"/>
        <v>282EPS002</v>
      </c>
      <c r="F113" s="31" t="str">
        <f t="shared" si="211"/>
        <v>282EPS044</v>
      </c>
      <c r="G113" s="31" t="str">
        <f t="shared" si="212"/>
        <v>282EPS005</v>
      </c>
      <c r="H113" s="31" t="str">
        <f t="shared" si="213"/>
        <v>282EPS040</v>
      </c>
      <c r="I113" s="31" t="e">
        <f>CONCATENATE(AA114,#REF!)</f>
        <v>#REF!</v>
      </c>
      <c r="J113" s="31" t="str">
        <f t="shared" si="214"/>
        <v>282ESSC24</v>
      </c>
      <c r="K113" s="31" t="str">
        <f t="shared" si="215"/>
        <v>282EAS016</v>
      </c>
      <c r="L113" s="31" t="str">
        <f t="shared" si="216"/>
        <v>282EPS042</v>
      </c>
      <c r="M113" s="31" t="str">
        <f t="shared" si="217"/>
        <v>282EAS027</v>
      </c>
      <c r="N113" s="31" t="str">
        <f t="shared" si="218"/>
        <v>282ESSC91</v>
      </c>
      <c r="O113" s="31" t="str">
        <f t="shared" si="219"/>
        <v>282EPS008</v>
      </c>
      <c r="P113" s="31" t="str">
        <f t="shared" si="220"/>
        <v>282EPSIC3</v>
      </c>
      <c r="Q113" s="31" t="str">
        <f t="shared" si="221"/>
        <v>282EPS018</v>
      </c>
      <c r="R113" s="31" t="str">
        <f t="shared" si="222"/>
        <v>282CCFC55</v>
      </c>
      <c r="S113" s="31" t="str">
        <f t="shared" si="223"/>
        <v>282EPS017</v>
      </c>
      <c r="T113" s="31" t="str">
        <f t="shared" si="224"/>
        <v>282EPS041</v>
      </c>
      <c r="U113" s="31" t="e">
        <f>CONCATENATE(AA114,#REF!)</f>
        <v>#REF!</v>
      </c>
      <c r="V113" s="31" t="str">
        <f t="shared" si="225"/>
        <v>282ESSC33</v>
      </c>
      <c r="W113" s="31" t="str">
        <f t="shared" si="226"/>
        <v>282EPS048</v>
      </c>
      <c r="X113" s="31" t="str">
        <f t="shared" si="227"/>
        <v>282EPS001</v>
      </c>
      <c r="Y113" s="493" t="s">
        <v>364</v>
      </c>
      <c r="Z113" s="491" t="s">
        <v>522</v>
      </c>
      <c r="AA113" s="552">
        <v>209</v>
      </c>
      <c r="AB113" s="685">
        <f t="shared" si="229"/>
        <v>7</v>
      </c>
      <c r="AC113" s="686">
        <f t="shared" si="230"/>
        <v>2687</v>
      </c>
      <c r="AD113" s="686">
        <f t="shared" si="231"/>
        <v>0</v>
      </c>
      <c r="AE113" s="686">
        <f t="shared" si="232"/>
        <v>0</v>
      </c>
      <c r="AF113" s="686">
        <f t="shared" si="233"/>
        <v>0</v>
      </c>
      <c r="AG113" s="686">
        <f t="shared" si="234"/>
        <v>0</v>
      </c>
      <c r="AH113" s="686">
        <f t="shared" si="235"/>
        <v>413</v>
      </c>
      <c r="AI113" s="686">
        <f t="shared" si="236"/>
        <v>0</v>
      </c>
      <c r="AJ113" s="686">
        <f t="shared" si="237"/>
        <v>0</v>
      </c>
      <c r="AK113" s="424">
        <f t="shared" si="238"/>
        <v>0</v>
      </c>
      <c r="AL113" s="686">
        <f t="shared" si="239"/>
        <v>0</v>
      </c>
      <c r="AM113" s="686">
        <f t="shared" si="240"/>
        <v>35</v>
      </c>
      <c r="AN113" s="686">
        <f t="shared" si="241"/>
        <v>0</v>
      </c>
      <c r="AO113" s="686">
        <f t="shared" si="242"/>
        <v>0</v>
      </c>
      <c r="AP113" s="686">
        <f t="shared" si="243"/>
        <v>0</v>
      </c>
      <c r="AQ113" s="686">
        <f t="shared" si="244"/>
        <v>0</v>
      </c>
      <c r="AR113" s="686">
        <f t="shared" si="245"/>
        <v>0</v>
      </c>
      <c r="AS113" s="424">
        <f t="shared" si="246"/>
        <v>0</v>
      </c>
      <c r="AT113" s="686">
        <f t="shared" si="247"/>
        <v>0</v>
      </c>
      <c r="AU113" s="686">
        <f t="shared" si="248"/>
        <v>0</v>
      </c>
      <c r="AV113" s="686">
        <f t="shared" si="249"/>
        <v>0</v>
      </c>
      <c r="AW113" s="699">
        <f t="shared" si="250"/>
        <v>3142</v>
      </c>
      <c r="AX113" s="75" t="str">
        <f t="shared" si="181"/>
        <v>475EPS037</v>
      </c>
      <c r="AY113" s="802" t="s">
        <v>683</v>
      </c>
      <c r="AZ113" s="802">
        <v>475</v>
      </c>
      <c r="BA113" s="802" t="s">
        <v>579</v>
      </c>
      <c r="BB113" s="803">
        <v>163</v>
      </c>
      <c r="BC113" s="858" t="str">
        <f t="shared" si="182"/>
        <v>670EPS037</v>
      </c>
      <c r="BD113" s="802" t="s">
        <v>684</v>
      </c>
      <c r="BE113" s="802">
        <v>670</v>
      </c>
      <c r="BF113" s="802" t="s">
        <v>579</v>
      </c>
      <c r="BG113" s="803">
        <v>183</v>
      </c>
      <c r="BH113" s="858" t="str">
        <f t="shared" si="183"/>
        <v>234EPS037</v>
      </c>
      <c r="BI113" s="802" t="s">
        <v>687</v>
      </c>
      <c r="BJ113" s="802">
        <v>234</v>
      </c>
      <c r="BK113" s="802" t="s">
        <v>579</v>
      </c>
      <c r="BL113" s="803">
        <v>13</v>
      </c>
      <c r="BM113" s="283"/>
    </row>
    <row r="114" spans="2:65" ht="15" customHeight="1">
      <c r="B114" s="31" t="str">
        <f t="shared" si="207"/>
        <v>353EPS010</v>
      </c>
      <c r="C114" s="31" t="str">
        <f t="shared" si="208"/>
        <v>353EPS037</v>
      </c>
      <c r="D114" s="31" t="str">
        <f t="shared" si="209"/>
        <v>353EPS016</v>
      </c>
      <c r="E114" s="31" t="str">
        <f t="shared" si="210"/>
        <v>353EPS002</v>
      </c>
      <c r="F114" s="31" t="str">
        <f t="shared" si="211"/>
        <v>353EPS044</v>
      </c>
      <c r="G114" s="31" t="str">
        <f t="shared" si="212"/>
        <v>353EPS005</v>
      </c>
      <c r="H114" s="31" t="str">
        <f t="shared" si="213"/>
        <v>353EPS040</v>
      </c>
      <c r="I114" s="31" t="e">
        <f>CONCATENATE(AA115,#REF!)</f>
        <v>#REF!</v>
      </c>
      <c r="J114" s="31" t="str">
        <f t="shared" si="214"/>
        <v>353ESSC24</v>
      </c>
      <c r="K114" s="31" t="str">
        <f t="shared" si="215"/>
        <v>353EAS016</v>
      </c>
      <c r="L114" s="31" t="str">
        <f t="shared" si="216"/>
        <v>353EPS042</v>
      </c>
      <c r="M114" s="31" t="str">
        <f t="shared" si="217"/>
        <v>353EAS027</v>
      </c>
      <c r="N114" s="31" t="str">
        <f t="shared" si="218"/>
        <v>353ESSC91</v>
      </c>
      <c r="O114" s="31" t="str">
        <f t="shared" si="219"/>
        <v>353EPS008</v>
      </c>
      <c r="P114" s="31" t="str">
        <f t="shared" si="220"/>
        <v>353EPSIC3</v>
      </c>
      <c r="Q114" s="31" t="str">
        <f t="shared" si="221"/>
        <v>353EPS018</v>
      </c>
      <c r="R114" s="31" t="str">
        <f t="shared" si="222"/>
        <v>353CCFC55</v>
      </c>
      <c r="S114" s="31" t="str">
        <f t="shared" si="223"/>
        <v>353EPS017</v>
      </c>
      <c r="T114" s="31" t="str">
        <f t="shared" si="224"/>
        <v>353EPS041</v>
      </c>
      <c r="U114" s="31" t="e">
        <f>CONCATENATE(AA115,#REF!)</f>
        <v>#REF!</v>
      </c>
      <c r="V114" s="31" t="str">
        <f t="shared" si="225"/>
        <v>353ESSC33</v>
      </c>
      <c r="W114" s="31" t="str">
        <f t="shared" si="226"/>
        <v>353EPS048</v>
      </c>
      <c r="X114" s="31" t="str">
        <f t="shared" si="227"/>
        <v>353EPS001</v>
      </c>
      <c r="Y114" s="493" t="s">
        <v>375</v>
      </c>
      <c r="Z114" s="491" t="s">
        <v>522</v>
      </c>
      <c r="AA114" s="552">
        <v>282</v>
      </c>
      <c r="AB114" s="685">
        <f t="shared" si="229"/>
        <v>14</v>
      </c>
      <c r="AC114" s="686">
        <f t="shared" si="230"/>
        <v>5994</v>
      </c>
      <c r="AD114" s="686">
        <f t="shared" si="231"/>
        <v>0</v>
      </c>
      <c r="AE114" s="686">
        <f t="shared" si="232"/>
        <v>0</v>
      </c>
      <c r="AF114" s="686">
        <f t="shared" si="233"/>
        <v>0</v>
      </c>
      <c r="AG114" s="686">
        <f t="shared" si="234"/>
        <v>1</v>
      </c>
      <c r="AH114" s="686">
        <f t="shared" si="235"/>
        <v>651</v>
      </c>
      <c r="AI114" s="686">
        <f t="shared" si="236"/>
        <v>0</v>
      </c>
      <c r="AJ114" s="686">
        <f t="shared" si="237"/>
        <v>2</v>
      </c>
      <c r="AK114" s="424">
        <f t="shared" si="238"/>
        <v>0</v>
      </c>
      <c r="AL114" s="686">
        <f t="shared" si="239"/>
        <v>13</v>
      </c>
      <c r="AM114" s="686">
        <f t="shared" si="240"/>
        <v>0</v>
      </c>
      <c r="AN114" s="686">
        <f t="shared" si="241"/>
        <v>0</v>
      </c>
      <c r="AO114" s="686">
        <f t="shared" si="242"/>
        <v>0</v>
      </c>
      <c r="AP114" s="686">
        <f t="shared" si="243"/>
        <v>0</v>
      </c>
      <c r="AQ114" s="686">
        <f t="shared" si="244"/>
        <v>0</v>
      </c>
      <c r="AR114" s="686">
        <f t="shared" si="245"/>
        <v>0</v>
      </c>
      <c r="AS114" s="424">
        <f t="shared" si="246"/>
        <v>0</v>
      </c>
      <c r="AT114" s="686">
        <f t="shared" si="247"/>
        <v>0</v>
      </c>
      <c r="AU114" s="686">
        <f t="shared" si="248"/>
        <v>0</v>
      </c>
      <c r="AV114" s="686">
        <f t="shared" si="249"/>
        <v>0</v>
      </c>
      <c r="AW114" s="699">
        <f t="shared" si="250"/>
        <v>6675</v>
      </c>
      <c r="AX114" s="75" t="str">
        <f t="shared" si="181"/>
        <v>475EPS040</v>
      </c>
      <c r="AY114" s="802" t="s">
        <v>683</v>
      </c>
      <c r="AZ114" s="802">
        <v>475</v>
      </c>
      <c r="BA114" s="802" t="s">
        <v>583</v>
      </c>
      <c r="BB114" s="803">
        <v>73</v>
      </c>
      <c r="BC114" s="858" t="str">
        <f t="shared" si="182"/>
        <v>670EPS040</v>
      </c>
      <c r="BD114" s="802" t="s">
        <v>684</v>
      </c>
      <c r="BE114" s="802">
        <v>670</v>
      </c>
      <c r="BF114" s="802" t="s">
        <v>583</v>
      </c>
      <c r="BG114" s="803">
        <v>13</v>
      </c>
      <c r="BH114" s="858" t="str">
        <f t="shared" si="183"/>
        <v>234EPSIC3</v>
      </c>
      <c r="BI114" s="802" t="s">
        <v>687</v>
      </c>
      <c r="BJ114" s="802">
        <v>234</v>
      </c>
      <c r="BK114" s="802" t="s">
        <v>596</v>
      </c>
      <c r="BL114" s="803">
        <v>1</v>
      </c>
      <c r="BM114" s="283"/>
    </row>
    <row r="115" spans="2:65" ht="15" customHeight="1">
      <c r="B115" s="31" t="str">
        <f t="shared" si="207"/>
        <v>364EPS010</v>
      </c>
      <c r="C115" s="31" t="str">
        <f t="shared" si="208"/>
        <v>364EPS037</v>
      </c>
      <c r="D115" s="31" t="str">
        <f t="shared" si="209"/>
        <v>364EPS016</v>
      </c>
      <c r="E115" s="31" t="str">
        <f t="shared" si="210"/>
        <v>364EPS002</v>
      </c>
      <c r="F115" s="31" t="str">
        <f t="shared" si="211"/>
        <v>364EPS044</v>
      </c>
      <c r="G115" s="31" t="str">
        <f t="shared" si="212"/>
        <v>364EPS005</v>
      </c>
      <c r="H115" s="31" t="str">
        <f t="shared" si="213"/>
        <v>364EPS040</v>
      </c>
      <c r="I115" s="31" t="e">
        <f>CONCATENATE(AA116,#REF!)</f>
        <v>#REF!</v>
      </c>
      <c r="J115" s="31" t="str">
        <f t="shared" si="214"/>
        <v>364ESSC24</v>
      </c>
      <c r="K115" s="31" t="str">
        <f t="shared" si="215"/>
        <v>364EAS016</v>
      </c>
      <c r="L115" s="31" t="str">
        <f t="shared" si="216"/>
        <v>364EPS042</v>
      </c>
      <c r="M115" s="31" t="str">
        <f t="shared" si="217"/>
        <v>364EAS027</v>
      </c>
      <c r="N115" s="31" t="str">
        <f t="shared" si="218"/>
        <v>364ESSC91</v>
      </c>
      <c r="O115" s="31" t="str">
        <f t="shared" si="219"/>
        <v>364EPS008</v>
      </c>
      <c r="P115" s="31" t="str">
        <f t="shared" si="220"/>
        <v>364EPSIC3</v>
      </c>
      <c r="Q115" s="31" t="str">
        <f t="shared" si="221"/>
        <v>364EPS018</v>
      </c>
      <c r="R115" s="31" t="str">
        <f t="shared" si="222"/>
        <v>364CCFC55</v>
      </c>
      <c r="S115" s="31" t="str">
        <f t="shared" si="223"/>
        <v>364EPS017</v>
      </c>
      <c r="T115" s="31" t="str">
        <f t="shared" si="224"/>
        <v>364EPS041</v>
      </c>
      <c r="U115" s="31" t="e">
        <f>CONCATENATE(AA116,#REF!)</f>
        <v>#REF!</v>
      </c>
      <c r="V115" s="31" t="str">
        <f t="shared" si="225"/>
        <v>364ESSC33</v>
      </c>
      <c r="W115" s="31" t="str">
        <f t="shared" si="226"/>
        <v>364EPS048</v>
      </c>
      <c r="X115" s="31" t="str">
        <f t="shared" si="227"/>
        <v>364EPS001</v>
      </c>
      <c r="Y115" s="493" t="s">
        <v>392</v>
      </c>
      <c r="Z115" s="491" t="s">
        <v>522</v>
      </c>
      <c r="AA115" s="552">
        <v>353</v>
      </c>
      <c r="AB115" s="685">
        <f t="shared" si="229"/>
        <v>0</v>
      </c>
      <c r="AC115" s="686">
        <f t="shared" si="230"/>
        <v>726</v>
      </c>
      <c r="AD115" s="686">
        <f t="shared" si="231"/>
        <v>0</v>
      </c>
      <c r="AE115" s="686">
        <f t="shared" si="232"/>
        <v>0</v>
      </c>
      <c r="AF115" s="686">
        <f t="shared" si="233"/>
        <v>0</v>
      </c>
      <c r="AG115" s="686">
        <f t="shared" si="234"/>
        <v>0</v>
      </c>
      <c r="AH115" s="686">
        <f t="shared" si="235"/>
        <v>85</v>
      </c>
      <c r="AI115" s="686">
        <f t="shared" si="236"/>
        <v>346</v>
      </c>
      <c r="AJ115" s="686">
        <f t="shared" si="237"/>
        <v>1</v>
      </c>
      <c r="AK115" s="424">
        <f t="shared" si="238"/>
        <v>1</v>
      </c>
      <c r="AL115" s="686">
        <f t="shared" si="239"/>
        <v>0</v>
      </c>
      <c r="AM115" s="686">
        <f t="shared" si="240"/>
        <v>0</v>
      </c>
      <c r="AN115" s="686">
        <f t="shared" si="241"/>
        <v>0</v>
      </c>
      <c r="AO115" s="686">
        <f t="shared" si="242"/>
        <v>0</v>
      </c>
      <c r="AP115" s="686">
        <f t="shared" si="243"/>
        <v>0</v>
      </c>
      <c r="AQ115" s="686">
        <f t="shared" si="244"/>
        <v>0</v>
      </c>
      <c r="AR115" s="686">
        <f t="shared" si="245"/>
        <v>0</v>
      </c>
      <c r="AS115" s="424">
        <f t="shared" si="246"/>
        <v>0</v>
      </c>
      <c r="AT115" s="686">
        <f t="shared" si="247"/>
        <v>0</v>
      </c>
      <c r="AU115" s="686">
        <f t="shared" si="248"/>
        <v>0</v>
      </c>
      <c r="AV115" s="686">
        <f t="shared" si="249"/>
        <v>0</v>
      </c>
      <c r="AW115" s="699">
        <f t="shared" si="250"/>
        <v>1158</v>
      </c>
      <c r="AX115" s="75" t="str">
        <f t="shared" si="181"/>
        <v>475EPSIC3</v>
      </c>
      <c r="AY115" s="802" t="s">
        <v>683</v>
      </c>
      <c r="AZ115" s="802">
        <v>475</v>
      </c>
      <c r="BA115" s="802" t="s">
        <v>596</v>
      </c>
      <c r="BB115" s="803">
        <v>32</v>
      </c>
      <c r="BC115" s="858" t="str">
        <f t="shared" si="182"/>
        <v>690EPS037</v>
      </c>
      <c r="BD115" s="802" t="s">
        <v>684</v>
      </c>
      <c r="BE115" s="802">
        <v>690</v>
      </c>
      <c r="BF115" s="802" t="s">
        <v>579</v>
      </c>
      <c r="BG115" s="803">
        <v>44</v>
      </c>
      <c r="BH115" s="858" t="str">
        <f t="shared" si="183"/>
        <v>234ESSC24</v>
      </c>
      <c r="BI115" s="802" t="s">
        <v>687</v>
      </c>
      <c r="BJ115" s="802">
        <v>234</v>
      </c>
      <c r="BK115" s="802" t="s">
        <v>622</v>
      </c>
      <c r="BL115" s="803">
        <v>16</v>
      </c>
      <c r="BM115" s="283"/>
    </row>
    <row r="116" spans="2:65" ht="15" customHeight="1">
      <c r="B116" s="31" t="str">
        <f t="shared" si="207"/>
        <v>368EPS010</v>
      </c>
      <c r="C116" s="31" t="str">
        <f t="shared" si="208"/>
        <v>368EPS037</v>
      </c>
      <c r="D116" s="31" t="str">
        <f t="shared" si="209"/>
        <v>368EPS016</v>
      </c>
      <c r="E116" s="31" t="str">
        <f t="shared" si="210"/>
        <v>368EPS002</v>
      </c>
      <c r="F116" s="31" t="str">
        <f t="shared" si="211"/>
        <v>368EPS044</v>
      </c>
      <c r="G116" s="31" t="str">
        <f t="shared" si="212"/>
        <v>368EPS005</v>
      </c>
      <c r="H116" s="31" t="str">
        <f t="shared" si="213"/>
        <v>368EPS040</v>
      </c>
      <c r="I116" s="31" t="e">
        <f>CONCATENATE(AA117,#REF!)</f>
        <v>#REF!</v>
      </c>
      <c r="J116" s="31" t="str">
        <f t="shared" si="214"/>
        <v>368ESSC24</v>
      </c>
      <c r="K116" s="31" t="str">
        <f t="shared" si="215"/>
        <v>368EAS016</v>
      </c>
      <c r="L116" s="31" t="str">
        <f t="shared" si="216"/>
        <v>368EPS042</v>
      </c>
      <c r="M116" s="31" t="str">
        <f t="shared" si="217"/>
        <v>368EAS027</v>
      </c>
      <c r="N116" s="31" t="str">
        <f t="shared" si="218"/>
        <v>368ESSC91</v>
      </c>
      <c r="O116" s="31" t="str">
        <f t="shared" si="219"/>
        <v>368EPS008</v>
      </c>
      <c r="P116" s="31" t="str">
        <f t="shared" si="220"/>
        <v>368EPSIC3</v>
      </c>
      <c r="Q116" s="31" t="str">
        <f t="shared" si="221"/>
        <v>368EPS018</v>
      </c>
      <c r="R116" s="31" t="str">
        <f t="shared" si="222"/>
        <v>368CCFC55</v>
      </c>
      <c r="S116" s="31" t="str">
        <f t="shared" si="223"/>
        <v>368EPS017</v>
      </c>
      <c r="T116" s="31" t="str">
        <f t="shared" si="224"/>
        <v>368EPS041</v>
      </c>
      <c r="U116" s="31" t="e">
        <f>CONCATENATE(AA117,#REF!)</f>
        <v>#REF!</v>
      </c>
      <c r="V116" s="31" t="str">
        <f t="shared" si="225"/>
        <v>368ESSC33</v>
      </c>
      <c r="W116" s="31" t="str">
        <f t="shared" si="226"/>
        <v>368EPS048</v>
      </c>
      <c r="X116" s="31" t="str">
        <f t="shared" si="227"/>
        <v>368EPS001</v>
      </c>
      <c r="Y116" s="493" t="s">
        <v>395</v>
      </c>
      <c r="Z116" s="491" t="s">
        <v>522</v>
      </c>
      <c r="AA116" s="552">
        <v>364</v>
      </c>
      <c r="AB116" s="685">
        <f t="shared" si="229"/>
        <v>4</v>
      </c>
      <c r="AC116" s="686">
        <f t="shared" si="230"/>
        <v>2874</v>
      </c>
      <c r="AD116" s="686">
        <f t="shared" si="231"/>
        <v>0</v>
      </c>
      <c r="AE116" s="686">
        <f t="shared" si="232"/>
        <v>0</v>
      </c>
      <c r="AF116" s="686">
        <f t="shared" si="233"/>
        <v>0</v>
      </c>
      <c r="AG116" s="686">
        <f t="shared" si="234"/>
        <v>1</v>
      </c>
      <c r="AH116" s="686">
        <f t="shared" si="235"/>
        <v>547</v>
      </c>
      <c r="AI116" s="686">
        <f t="shared" si="236"/>
        <v>0</v>
      </c>
      <c r="AJ116" s="686">
        <f t="shared" si="237"/>
        <v>1</v>
      </c>
      <c r="AK116" s="424">
        <f t="shared" si="238"/>
        <v>0</v>
      </c>
      <c r="AL116" s="686">
        <f t="shared" si="239"/>
        <v>0</v>
      </c>
      <c r="AM116" s="686">
        <f t="shared" si="240"/>
        <v>0</v>
      </c>
      <c r="AN116" s="686">
        <f t="shared" si="241"/>
        <v>0</v>
      </c>
      <c r="AO116" s="686">
        <f t="shared" si="242"/>
        <v>22</v>
      </c>
      <c r="AP116" s="686">
        <f t="shared" si="243"/>
        <v>0</v>
      </c>
      <c r="AQ116" s="686">
        <f t="shared" si="244"/>
        <v>0</v>
      </c>
      <c r="AR116" s="686">
        <f t="shared" si="245"/>
        <v>0</v>
      </c>
      <c r="AS116" s="424">
        <f t="shared" si="246"/>
        <v>0</v>
      </c>
      <c r="AT116" s="686">
        <f t="shared" si="247"/>
        <v>0</v>
      </c>
      <c r="AU116" s="686">
        <f t="shared" si="248"/>
        <v>0</v>
      </c>
      <c r="AV116" s="686">
        <f t="shared" si="249"/>
        <v>0</v>
      </c>
      <c r="AW116" s="699">
        <f t="shared" si="250"/>
        <v>3449</v>
      </c>
      <c r="AX116" s="75" t="str">
        <f t="shared" si="181"/>
        <v>480EPS010</v>
      </c>
      <c r="AY116" s="802" t="s">
        <v>683</v>
      </c>
      <c r="AZ116" s="802">
        <v>480</v>
      </c>
      <c r="BA116" s="802" t="s">
        <v>578</v>
      </c>
      <c r="BB116" s="803">
        <v>1</v>
      </c>
      <c r="BC116" s="858" t="str">
        <f t="shared" si="182"/>
        <v>690EPS040</v>
      </c>
      <c r="BD116" s="802" t="s">
        <v>684</v>
      </c>
      <c r="BE116" s="802">
        <v>690</v>
      </c>
      <c r="BF116" s="802" t="s">
        <v>583</v>
      </c>
      <c r="BG116" s="803">
        <v>7</v>
      </c>
      <c r="BH116" s="858" t="str">
        <f t="shared" si="183"/>
        <v>240EPS010</v>
      </c>
      <c r="BI116" s="802" t="s">
        <v>687</v>
      </c>
      <c r="BJ116" s="802">
        <v>240</v>
      </c>
      <c r="BK116" s="802" t="s">
        <v>578</v>
      </c>
      <c r="BL116" s="803">
        <v>1</v>
      </c>
      <c r="BM116" s="283"/>
    </row>
    <row r="117" spans="2:65" ht="15" customHeight="1">
      <c r="B117" s="31" t="str">
        <f t="shared" si="207"/>
        <v>390EPS010</v>
      </c>
      <c r="C117" s="31" t="str">
        <f t="shared" si="208"/>
        <v>390EPS037</v>
      </c>
      <c r="D117" s="31" t="str">
        <f t="shared" si="209"/>
        <v>390EPS016</v>
      </c>
      <c r="E117" s="31" t="str">
        <f t="shared" si="210"/>
        <v>390EPS002</v>
      </c>
      <c r="F117" s="31" t="str">
        <f t="shared" si="211"/>
        <v>390EPS044</v>
      </c>
      <c r="G117" s="31" t="str">
        <f t="shared" si="212"/>
        <v>390EPS005</v>
      </c>
      <c r="H117" s="31" t="str">
        <f t="shared" si="213"/>
        <v>390EPS040</v>
      </c>
      <c r="I117" s="31" t="e">
        <f>CONCATENATE(AA118,#REF!)</f>
        <v>#REF!</v>
      </c>
      <c r="J117" s="31" t="str">
        <f t="shared" si="214"/>
        <v>390ESSC24</v>
      </c>
      <c r="K117" s="31" t="str">
        <f t="shared" si="215"/>
        <v>390EAS016</v>
      </c>
      <c r="L117" s="31" t="str">
        <f t="shared" si="216"/>
        <v>390EPS042</v>
      </c>
      <c r="M117" s="31" t="str">
        <f t="shared" si="217"/>
        <v>390EAS027</v>
      </c>
      <c r="N117" s="31" t="str">
        <f t="shared" si="218"/>
        <v>390ESSC91</v>
      </c>
      <c r="O117" s="31" t="str">
        <f t="shared" si="219"/>
        <v>390EPS008</v>
      </c>
      <c r="P117" s="31" t="str">
        <f t="shared" si="220"/>
        <v>390EPSIC3</v>
      </c>
      <c r="Q117" s="31" t="str">
        <f t="shared" si="221"/>
        <v>390EPS018</v>
      </c>
      <c r="R117" s="31" t="str">
        <f t="shared" si="222"/>
        <v>390CCFC55</v>
      </c>
      <c r="S117" s="31" t="str">
        <f t="shared" si="223"/>
        <v>390EPS017</v>
      </c>
      <c r="T117" s="31" t="str">
        <f t="shared" si="224"/>
        <v>390EPS041</v>
      </c>
      <c r="U117" s="31" t="e">
        <f>CONCATENATE(AA118,#REF!)</f>
        <v>#REF!</v>
      </c>
      <c r="V117" s="31" t="str">
        <f t="shared" si="225"/>
        <v>390ESSC33</v>
      </c>
      <c r="W117" s="31" t="str">
        <f t="shared" si="226"/>
        <v>390EPS048</v>
      </c>
      <c r="X117" s="31" t="str">
        <f t="shared" si="227"/>
        <v>390EPS001</v>
      </c>
      <c r="Y117" s="493" t="s">
        <v>396</v>
      </c>
      <c r="Z117" s="491" t="s">
        <v>522</v>
      </c>
      <c r="AA117" s="552">
        <v>368</v>
      </c>
      <c r="AB117" s="685">
        <f t="shared" si="229"/>
        <v>16</v>
      </c>
      <c r="AC117" s="686">
        <f t="shared" si="230"/>
        <v>2698</v>
      </c>
      <c r="AD117" s="686">
        <f t="shared" si="231"/>
        <v>0</v>
      </c>
      <c r="AE117" s="686">
        <f t="shared" si="232"/>
        <v>50</v>
      </c>
      <c r="AF117" s="686">
        <f t="shared" si="233"/>
        <v>0</v>
      </c>
      <c r="AG117" s="686">
        <f t="shared" si="234"/>
        <v>1</v>
      </c>
      <c r="AH117" s="686">
        <f t="shared" si="235"/>
        <v>0</v>
      </c>
      <c r="AI117" s="686">
        <f t="shared" si="236"/>
        <v>1120</v>
      </c>
      <c r="AJ117" s="686">
        <f t="shared" si="237"/>
        <v>0</v>
      </c>
      <c r="AK117" s="424">
        <f t="shared" si="238"/>
        <v>2</v>
      </c>
      <c r="AL117" s="686">
        <f t="shared" si="239"/>
        <v>0</v>
      </c>
      <c r="AM117" s="686">
        <f t="shared" si="240"/>
        <v>0</v>
      </c>
      <c r="AN117" s="686">
        <f t="shared" si="241"/>
        <v>0</v>
      </c>
      <c r="AO117" s="686">
        <f t="shared" si="242"/>
        <v>0</v>
      </c>
      <c r="AP117" s="686">
        <f t="shared" si="243"/>
        <v>0</v>
      </c>
      <c r="AQ117" s="686">
        <f t="shared" si="244"/>
        <v>0</v>
      </c>
      <c r="AR117" s="686">
        <f t="shared" si="245"/>
        <v>0</v>
      </c>
      <c r="AS117" s="424">
        <f t="shared" si="246"/>
        <v>0</v>
      </c>
      <c r="AT117" s="686">
        <f t="shared" si="247"/>
        <v>0</v>
      </c>
      <c r="AU117" s="686">
        <f t="shared" si="248"/>
        <v>0</v>
      </c>
      <c r="AV117" s="686">
        <f t="shared" si="249"/>
        <v>0</v>
      </c>
      <c r="AW117" s="699">
        <f t="shared" si="250"/>
        <v>3885</v>
      </c>
      <c r="AX117" s="75" t="str">
        <f t="shared" si="181"/>
        <v>480EPS037</v>
      </c>
      <c r="AY117" s="802" t="s">
        <v>683</v>
      </c>
      <c r="AZ117" s="802">
        <v>480</v>
      </c>
      <c r="BA117" s="802" t="s">
        <v>579</v>
      </c>
      <c r="BB117" s="803">
        <v>1545</v>
      </c>
      <c r="BC117" s="858" t="str">
        <f t="shared" si="182"/>
        <v>736EPS010</v>
      </c>
      <c r="BD117" s="802" t="s">
        <v>684</v>
      </c>
      <c r="BE117" s="802">
        <v>736</v>
      </c>
      <c r="BF117" s="802" t="s">
        <v>578</v>
      </c>
      <c r="BG117" s="803">
        <v>1</v>
      </c>
      <c r="BH117" s="858" t="str">
        <f t="shared" si="183"/>
        <v>240EPS037</v>
      </c>
      <c r="BI117" s="802" t="s">
        <v>687</v>
      </c>
      <c r="BJ117" s="802">
        <v>240</v>
      </c>
      <c r="BK117" s="802" t="s">
        <v>579</v>
      </c>
      <c r="BL117" s="803">
        <v>2</v>
      </c>
      <c r="BM117" s="283"/>
    </row>
    <row r="118" spans="2:65" ht="15" customHeight="1">
      <c r="B118" s="31" t="str">
        <f t="shared" si="207"/>
        <v>467EPS010</v>
      </c>
      <c r="C118" s="31" t="str">
        <f t="shared" si="208"/>
        <v>467EPS037</v>
      </c>
      <c r="D118" s="31" t="str">
        <f t="shared" si="209"/>
        <v>467EPS016</v>
      </c>
      <c r="E118" s="31" t="str">
        <f t="shared" si="210"/>
        <v>467EPS002</v>
      </c>
      <c r="F118" s="31" t="str">
        <f t="shared" si="211"/>
        <v>467EPS044</v>
      </c>
      <c r="G118" s="31" t="str">
        <f t="shared" si="212"/>
        <v>467EPS005</v>
      </c>
      <c r="H118" s="31" t="str">
        <f t="shared" si="213"/>
        <v>467EPS040</v>
      </c>
      <c r="I118" s="31" t="e">
        <f>CONCATENATE(AA119,#REF!)</f>
        <v>#REF!</v>
      </c>
      <c r="J118" s="31" t="str">
        <f t="shared" si="214"/>
        <v>467ESSC24</v>
      </c>
      <c r="K118" s="31" t="str">
        <f t="shared" si="215"/>
        <v>467EAS016</v>
      </c>
      <c r="L118" s="31" t="str">
        <f t="shared" si="216"/>
        <v>467EPS042</v>
      </c>
      <c r="M118" s="31" t="str">
        <f t="shared" si="217"/>
        <v>467EAS027</v>
      </c>
      <c r="N118" s="31" t="str">
        <f t="shared" si="218"/>
        <v>467ESSC91</v>
      </c>
      <c r="O118" s="31" t="str">
        <f t="shared" si="219"/>
        <v>467EPS008</v>
      </c>
      <c r="P118" s="31" t="str">
        <f t="shared" si="220"/>
        <v>467EPSIC3</v>
      </c>
      <c r="Q118" s="31" t="str">
        <f t="shared" si="221"/>
        <v>467EPS018</v>
      </c>
      <c r="R118" s="31" t="str">
        <f t="shared" si="222"/>
        <v>467CCFC55</v>
      </c>
      <c r="S118" s="31" t="str">
        <f t="shared" si="223"/>
        <v>467EPS017</v>
      </c>
      <c r="T118" s="31" t="str">
        <f t="shared" si="224"/>
        <v>467EPS041</v>
      </c>
      <c r="U118" s="31" t="e">
        <f>CONCATENATE(AA119,#REF!)</f>
        <v>#REF!</v>
      </c>
      <c r="V118" s="31" t="str">
        <f t="shared" si="225"/>
        <v>467ESSC33</v>
      </c>
      <c r="W118" s="31" t="str">
        <f t="shared" si="226"/>
        <v>467EPS048</v>
      </c>
      <c r="X118" s="31" t="str">
        <f t="shared" si="227"/>
        <v>467EPS001</v>
      </c>
      <c r="Y118" s="493" t="s">
        <v>400</v>
      </c>
      <c r="Z118" s="491" t="s">
        <v>522</v>
      </c>
      <c r="AA118" s="552">
        <v>390</v>
      </c>
      <c r="AB118" s="685">
        <f t="shared" si="229"/>
        <v>2</v>
      </c>
      <c r="AC118" s="686">
        <f t="shared" si="230"/>
        <v>2971</v>
      </c>
      <c r="AD118" s="686">
        <f t="shared" si="231"/>
        <v>0</v>
      </c>
      <c r="AE118" s="686">
        <f t="shared" si="232"/>
        <v>0</v>
      </c>
      <c r="AF118" s="686">
        <f t="shared" si="233"/>
        <v>0</v>
      </c>
      <c r="AG118" s="686">
        <f t="shared" si="234"/>
        <v>0</v>
      </c>
      <c r="AH118" s="686">
        <f t="shared" si="235"/>
        <v>537</v>
      </c>
      <c r="AI118" s="686">
        <f t="shared" si="236"/>
        <v>0</v>
      </c>
      <c r="AJ118" s="686">
        <f t="shared" si="237"/>
        <v>0</v>
      </c>
      <c r="AK118" s="424">
        <f t="shared" si="238"/>
        <v>0</v>
      </c>
      <c r="AL118" s="686">
        <f t="shared" si="239"/>
        <v>0</v>
      </c>
      <c r="AM118" s="686">
        <f t="shared" si="240"/>
        <v>0</v>
      </c>
      <c r="AN118" s="686">
        <f t="shared" si="241"/>
        <v>0</v>
      </c>
      <c r="AO118" s="686">
        <f t="shared" si="242"/>
        <v>0</v>
      </c>
      <c r="AP118" s="686">
        <f t="shared" si="243"/>
        <v>0</v>
      </c>
      <c r="AQ118" s="686">
        <f t="shared" si="244"/>
        <v>0</v>
      </c>
      <c r="AR118" s="686">
        <f t="shared" si="245"/>
        <v>0</v>
      </c>
      <c r="AS118" s="424">
        <f t="shared" si="246"/>
        <v>0</v>
      </c>
      <c r="AT118" s="686">
        <f t="shared" si="247"/>
        <v>0</v>
      </c>
      <c r="AU118" s="686">
        <f t="shared" si="248"/>
        <v>0</v>
      </c>
      <c r="AV118" s="686">
        <f t="shared" si="249"/>
        <v>0</v>
      </c>
      <c r="AW118" s="699">
        <f t="shared" si="250"/>
        <v>3510</v>
      </c>
      <c r="AX118" s="75" t="str">
        <f t="shared" si="181"/>
        <v>480EPS040</v>
      </c>
      <c r="AY118" s="802" t="s">
        <v>683</v>
      </c>
      <c r="AZ118" s="802">
        <v>480</v>
      </c>
      <c r="BA118" s="802" t="s">
        <v>583</v>
      </c>
      <c r="BB118" s="803">
        <v>451</v>
      </c>
      <c r="BC118" s="858" t="str">
        <f t="shared" si="182"/>
        <v>736EPS037</v>
      </c>
      <c r="BD118" s="802" t="s">
        <v>684</v>
      </c>
      <c r="BE118" s="802">
        <v>736</v>
      </c>
      <c r="BF118" s="802" t="s">
        <v>579</v>
      </c>
      <c r="BG118" s="803">
        <v>575</v>
      </c>
      <c r="BH118" s="858" t="str">
        <f t="shared" si="183"/>
        <v>240EPS040</v>
      </c>
      <c r="BI118" s="802" t="s">
        <v>687</v>
      </c>
      <c r="BJ118" s="802">
        <v>240</v>
      </c>
      <c r="BK118" s="802" t="s">
        <v>583</v>
      </c>
      <c r="BL118" s="803">
        <v>2</v>
      </c>
      <c r="BM118" s="283"/>
    </row>
    <row r="119" spans="2:65" ht="15" customHeight="1">
      <c r="B119" s="31" t="str">
        <f t="shared" si="207"/>
        <v>576EPS010</v>
      </c>
      <c r="C119" s="31" t="str">
        <f t="shared" si="208"/>
        <v>576EPS037</v>
      </c>
      <c r="D119" s="31" t="str">
        <f t="shared" si="209"/>
        <v>576EPS016</v>
      </c>
      <c r="E119" s="31" t="str">
        <f t="shared" si="210"/>
        <v>576EPS002</v>
      </c>
      <c r="F119" s="31" t="str">
        <f t="shared" si="211"/>
        <v>576EPS044</v>
      </c>
      <c r="G119" s="31" t="str">
        <f t="shared" si="212"/>
        <v>576EPS005</v>
      </c>
      <c r="H119" s="31" t="str">
        <f t="shared" si="213"/>
        <v>576EPS040</v>
      </c>
      <c r="I119" s="31" t="e">
        <f>CONCATENATE(AA120,#REF!)</f>
        <v>#REF!</v>
      </c>
      <c r="J119" s="31" t="str">
        <f t="shared" si="214"/>
        <v>576ESSC24</v>
      </c>
      <c r="K119" s="31" t="str">
        <f t="shared" si="215"/>
        <v>576EAS016</v>
      </c>
      <c r="L119" s="31" t="str">
        <f t="shared" si="216"/>
        <v>576EPS042</v>
      </c>
      <c r="M119" s="31" t="str">
        <f t="shared" si="217"/>
        <v>576EAS027</v>
      </c>
      <c r="N119" s="31" t="str">
        <f t="shared" si="218"/>
        <v>576ESSC91</v>
      </c>
      <c r="O119" s="31" t="str">
        <f t="shared" si="219"/>
        <v>576EPS008</v>
      </c>
      <c r="P119" s="31" t="str">
        <f t="shared" si="220"/>
        <v>576EPSIC3</v>
      </c>
      <c r="Q119" s="31" t="str">
        <f t="shared" si="221"/>
        <v>576EPS018</v>
      </c>
      <c r="R119" s="31" t="str">
        <f t="shared" si="222"/>
        <v>576CCFC55</v>
      </c>
      <c r="S119" s="31" t="str">
        <f t="shared" si="223"/>
        <v>576EPS017</v>
      </c>
      <c r="T119" s="31" t="str">
        <f t="shared" si="224"/>
        <v>576EPS041</v>
      </c>
      <c r="U119" s="31" t="e">
        <f>CONCATENATE(AA120,#REF!)</f>
        <v>#REF!</v>
      </c>
      <c r="V119" s="31" t="str">
        <f t="shared" si="225"/>
        <v>576ESSC33</v>
      </c>
      <c r="W119" s="31" t="str">
        <f t="shared" si="226"/>
        <v>576EPS048</v>
      </c>
      <c r="X119" s="31" t="str">
        <f t="shared" si="227"/>
        <v>576EPS001</v>
      </c>
      <c r="Y119" s="493" t="s">
        <v>406</v>
      </c>
      <c r="Z119" s="491" t="s">
        <v>522</v>
      </c>
      <c r="AA119" s="552">
        <v>467</v>
      </c>
      <c r="AB119" s="685">
        <f t="shared" si="229"/>
        <v>4</v>
      </c>
      <c r="AC119" s="686">
        <f t="shared" si="230"/>
        <v>720</v>
      </c>
      <c r="AD119" s="686">
        <f t="shared" si="231"/>
        <v>0</v>
      </c>
      <c r="AE119" s="686">
        <f t="shared" si="232"/>
        <v>0</v>
      </c>
      <c r="AF119" s="686">
        <f t="shared" si="233"/>
        <v>0</v>
      </c>
      <c r="AG119" s="686">
        <f t="shared" si="234"/>
        <v>0</v>
      </c>
      <c r="AH119" s="686">
        <f t="shared" si="235"/>
        <v>131</v>
      </c>
      <c r="AI119" s="686">
        <f t="shared" si="236"/>
        <v>0</v>
      </c>
      <c r="AJ119" s="686">
        <f t="shared" si="237"/>
        <v>0</v>
      </c>
      <c r="AK119" s="424">
        <f t="shared" si="238"/>
        <v>0</v>
      </c>
      <c r="AL119" s="686">
        <f t="shared" si="239"/>
        <v>0</v>
      </c>
      <c r="AM119" s="686">
        <f t="shared" si="240"/>
        <v>0</v>
      </c>
      <c r="AN119" s="686">
        <f t="shared" si="241"/>
        <v>0</v>
      </c>
      <c r="AO119" s="686">
        <f t="shared" si="242"/>
        <v>0</v>
      </c>
      <c r="AP119" s="686">
        <f t="shared" si="243"/>
        <v>0</v>
      </c>
      <c r="AQ119" s="686">
        <f t="shared" si="244"/>
        <v>0</v>
      </c>
      <c r="AR119" s="686">
        <f t="shared" si="245"/>
        <v>0</v>
      </c>
      <c r="AS119" s="424">
        <f t="shared" si="246"/>
        <v>0</v>
      </c>
      <c r="AT119" s="686">
        <f t="shared" si="247"/>
        <v>0</v>
      </c>
      <c r="AU119" s="686">
        <f t="shared" si="248"/>
        <v>0</v>
      </c>
      <c r="AV119" s="686">
        <f t="shared" si="249"/>
        <v>0</v>
      </c>
      <c r="AW119" s="699">
        <f t="shared" si="250"/>
        <v>855</v>
      </c>
      <c r="AX119" s="75" t="str">
        <f t="shared" si="181"/>
        <v>480EPS041</v>
      </c>
      <c r="AY119" s="802" t="s">
        <v>683</v>
      </c>
      <c r="AZ119" s="802">
        <v>480</v>
      </c>
      <c r="BA119" s="802" t="s">
        <v>621</v>
      </c>
      <c r="BB119" s="803">
        <v>11</v>
      </c>
      <c r="BC119" s="858" t="str">
        <f t="shared" si="182"/>
        <v>736EPS040</v>
      </c>
      <c r="BD119" s="802" t="s">
        <v>684</v>
      </c>
      <c r="BE119" s="802">
        <v>736</v>
      </c>
      <c r="BF119" s="802" t="s">
        <v>583</v>
      </c>
      <c r="BG119" s="803">
        <v>14</v>
      </c>
      <c r="BH119" s="858" t="str">
        <f t="shared" si="183"/>
        <v>284EPS010</v>
      </c>
      <c r="BI119" s="802" t="s">
        <v>687</v>
      </c>
      <c r="BJ119" s="802">
        <v>284</v>
      </c>
      <c r="BK119" s="802" t="s">
        <v>578</v>
      </c>
      <c r="BL119" s="803">
        <v>1</v>
      </c>
      <c r="BM119" s="283"/>
    </row>
    <row r="120" spans="2:65" ht="15" customHeight="1">
      <c r="B120" s="31" t="str">
        <f t="shared" si="207"/>
        <v>642EPS010</v>
      </c>
      <c r="C120" s="31" t="str">
        <f t="shared" si="208"/>
        <v>642EPS037</v>
      </c>
      <c r="D120" s="31" t="str">
        <f t="shared" si="209"/>
        <v>642EPS016</v>
      </c>
      <c r="E120" s="31" t="str">
        <f t="shared" si="210"/>
        <v>642EPS002</v>
      </c>
      <c r="F120" s="31" t="str">
        <f t="shared" si="211"/>
        <v>642EPS044</v>
      </c>
      <c r="G120" s="31" t="str">
        <f t="shared" si="212"/>
        <v>642EPS005</v>
      </c>
      <c r="H120" s="31" t="str">
        <f t="shared" si="213"/>
        <v>642EPS040</v>
      </c>
      <c r="I120" s="31" t="e">
        <f>CONCATENATE(AA121,#REF!)</f>
        <v>#REF!</v>
      </c>
      <c r="J120" s="31" t="str">
        <f t="shared" si="214"/>
        <v>642ESSC24</v>
      </c>
      <c r="K120" s="31" t="str">
        <f t="shared" si="215"/>
        <v>642EAS016</v>
      </c>
      <c r="L120" s="31" t="str">
        <f t="shared" si="216"/>
        <v>642EPS042</v>
      </c>
      <c r="M120" s="31" t="str">
        <f t="shared" si="217"/>
        <v>642EAS027</v>
      </c>
      <c r="N120" s="31" t="str">
        <f t="shared" si="218"/>
        <v>642ESSC91</v>
      </c>
      <c r="O120" s="31" t="str">
        <f t="shared" si="219"/>
        <v>642EPS008</v>
      </c>
      <c r="P120" s="31" t="str">
        <f t="shared" si="220"/>
        <v>642EPSIC3</v>
      </c>
      <c r="Q120" s="31" t="str">
        <f t="shared" si="221"/>
        <v>642EPS018</v>
      </c>
      <c r="R120" s="31" t="str">
        <f t="shared" si="222"/>
        <v>642CCFC55</v>
      </c>
      <c r="S120" s="31" t="str">
        <f t="shared" si="223"/>
        <v>642EPS017</v>
      </c>
      <c r="T120" s="31" t="str">
        <f t="shared" si="224"/>
        <v>642EPS041</v>
      </c>
      <c r="U120" s="31" t="e">
        <f>CONCATENATE(AA121,#REF!)</f>
        <v>#REF!</v>
      </c>
      <c r="V120" s="31" t="str">
        <f t="shared" si="225"/>
        <v>642ESSC33</v>
      </c>
      <c r="W120" s="31" t="str">
        <f t="shared" si="226"/>
        <v>642EPS048</v>
      </c>
      <c r="X120" s="31" t="str">
        <f t="shared" si="227"/>
        <v>642EPS001</v>
      </c>
      <c r="Y120" s="493" t="s">
        <v>415</v>
      </c>
      <c r="Z120" s="491" t="s">
        <v>522</v>
      </c>
      <c r="AA120" s="552">
        <v>576</v>
      </c>
      <c r="AB120" s="685">
        <f t="shared" si="229"/>
        <v>5</v>
      </c>
      <c r="AC120" s="686">
        <f t="shared" si="230"/>
        <v>644</v>
      </c>
      <c r="AD120" s="686">
        <f t="shared" si="231"/>
        <v>0</v>
      </c>
      <c r="AE120" s="686">
        <f t="shared" si="232"/>
        <v>0</v>
      </c>
      <c r="AF120" s="686">
        <f t="shared" si="233"/>
        <v>0</v>
      </c>
      <c r="AG120" s="686">
        <f t="shared" si="234"/>
        <v>0</v>
      </c>
      <c r="AH120" s="686">
        <f t="shared" si="235"/>
        <v>46</v>
      </c>
      <c r="AI120" s="686">
        <f t="shared" si="236"/>
        <v>427</v>
      </c>
      <c r="AJ120" s="686">
        <f t="shared" si="237"/>
        <v>0</v>
      </c>
      <c r="AK120" s="424">
        <f t="shared" si="238"/>
        <v>6</v>
      </c>
      <c r="AL120" s="686">
        <f t="shared" si="239"/>
        <v>0</v>
      </c>
      <c r="AM120" s="686">
        <f t="shared" si="240"/>
        <v>10</v>
      </c>
      <c r="AN120" s="686">
        <f t="shared" si="241"/>
        <v>0</v>
      </c>
      <c r="AO120" s="686">
        <f t="shared" si="242"/>
        <v>0</v>
      </c>
      <c r="AP120" s="686">
        <f t="shared" si="243"/>
        <v>0</v>
      </c>
      <c r="AQ120" s="686">
        <f t="shared" si="244"/>
        <v>0</v>
      </c>
      <c r="AR120" s="686">
        <f t="shared" si="245"/>
        <v>0</v>
      </c>
      <c r="AS120" s="424">
        <f t="shared" si="246"/>
        <v>0</v>
      </c>
      <c r="AT120" s="686">
        <f t="shared" si="247"/>
        <v>0</v>
      </c>
      <c r="AU120" s="686">
        <f t="shared" si="248"/>
        <v>0</v>
      </c>
      <c r="AV120" s="686">
        <f t="shared" si="249"/>
        <v>0</v>
      </c>
      <c r="AW120" s="699">
        <f t="shared" si="250"/>
        <v>1132</v>
      </c>
      <c r="AX120" s="75" t="str">
        <f t="shared" si="181"/>
        <v>480EPSIC3</v>
      </c>
      <c r="AY120" s="802" t="s">
        <v>683</v>
      </c>
      <c r="AZ120" s="802">
        <v>480</v>
      </c>
      <c r="BA120" s="802" t="s">
        <v>596</v>
      </c>
      <c r="BB120" s="803">
        <v>71</v>
      </c>
      <c r="BC120" s="858" t="str">
        <f t="shared" si="182"/>
        <v>736ESSC24</v>
      </c>
      <c r="BD120" s="802" t="s">
        <v>684</v>
      </c>
      <c r="BE120" s="802">
        <v>736</v>
      </c>
      <c r="BF120" s="802" t="s">
        <v>622</v>
      </c>
      <c r="BG120" s="803">
        <v>437</v>
      </c>
      <c r="BH120" s="858" t="str">
        <f t="shared" si="183"/>
        <v>284EPS037</v>
      </c>
      <c r="BI120" s="802" t="s">
        <v>687</v>
      </c>
      <c r="BJ120" s="802">
        <v>284</v>
      </c>
      <c r="BK120" s="802" t="s">
        <v>579</v>
      </c>
      <c r="BL120" s="803">
        <v>4</v>
      </c>
      <c r="BM120" s="283"/>
    </row>
    <row r="121" spans="2:65" ht="15" customHeight="1">
      <c r="B121" s="31" t="str">
        <f t="shared" si="207"/>
        <v>679EPS010</v>
      </c>
      <c r="C121" s="31" t="str">
        <f t="shared" si="208"/>
        <v>679EPS037</v>
      </c>
      <c r="D121" s="31" t="str">
        <f t="shared" si="209"/>
        <v>679EPS016</v>
      </c>
      <c r="E121" s="31" t="str">
        <f t="shared" si="210"/>
        <v>679EPS002</v>
      </c>
      <c r="F121" s="31" t="str">
        <f t="shared" si="211"/>
        <v>679EPS044</v>
      </c>
      <c r="G121" s="31" t="str">
        <f t="shared" si="212"/>
        <v>679EPS005</v>
      </c>
      <c r="H121" s="31" t="str">
        <f t="shared" si="213"/>
        <v>679EPS040</v>
      </c>
      <c r="I121" s="31" t="e">
        <f>CONCATENATE(AA122,#REF!)</f>
        <v>#REF!</v>
      </c>
      <c r="J121" s="31" t="str">
        <f t="shared" si="214"/>
        <v>679ESSC24</v>
      </c>
      <c r="K121" s="31" t="str">
        <f t="shared" si="215"/>
        <v>679EAS016</v>
      </c>
      <c r="L121" s="31" t="str">
        <f t="shared" si="216"/>
        <v>679EPS042</v>
      </c>
      <c r="M121" s="31" t="str">
        <f t="shared" si="217"/>
        <v>679EAS027</v>
      </c>
      <c r="N121" s="31" t="str">
        <f t="shared" si="218"/>
        <v>679ESSC91</v>
      </c>
      <c r="O121" s="31" t="str">
        <f t="shared" si="219"/>
        <v>679EPS008</v>
      </c>
      <c r="P121" s="31" t="str">
        <f t="shared" si="220"/>
        <v>679EPSIC3</v>
      </c>
      <c r="Q121" s="31" t="str">
        <f t="shared" si="221"/>
        <v>679EPS018</v>
      </c>
      <c r="R121" s="31" t="str">
        <f t="shared" si="222"/>
        <v>679CCFC55</v>
      </c>
      <c r="S121" s="31" t="str">
        <f t="shared" si="223"/>
        <v>679EPS017</v>
      </c>
      <c r="T121" s="31" t="str">
        <f t="shared" si="224"/>
        <v>679EPS041</v>
      </c>
      <c r="U121" s="31" t="e">
        <f>CONCATENATE(AA122,#REF!)</f>
        <v>#REF!</v>
      </c>
      <c r="V121" s="31" t="str">
        <f t="shared" si="225"/>
        <v>679ESSC33</v>
      </c>
      <c r="W121" s="31" t="str">
        <f t="shared" si="226"/>
        <v>679EPS048</v>
      </c>
      <c r="X121" s="31" t="str">
        <f t="shared" si="227"/>
        <v>679EPS001</v>
      </c>
      <c r="Y121" s="493" t="s">
        <v>419</v>
      </c>
      <c r="Z121" s="491" t="s">
        <v>522</v>
      </c>
      <c r="AA121" s="552">
        <v>642</v>
      </c>
      <c r="AB121" s="685">
        <f t="shared" si="229"/>
        <v>14</v>
      </c>
      <c r="AC121" s="686">
        <f t="shared" si="230"/>
        <v>1499</v>
      </c>
      <c r="AD121" s="686">
        <f t="shared" si="231"/>
        <v>0</v>
      </c>
      <c r="AE121" s="686">
        <f t="shared" si="232"/>
        <v>111</v>
      </c>
      <c r="AF121" s="686">
        <f t="shared" si="233"/>
        <v>0</v>
      </c>
      <c r="AG121" s="686">
        <f t="shared" si="234"/>
        <v>1</v>
      </c>
      <c r="AH121" s="686">
        <f t="shared" si="235"/>
        <v>334</v>
      </c>
      <c r="AI121" s="686">
        <f t="shared" si="236"/>
        <v>0</v>
      </c>
      <c r="AJ121" s="686">
        <f t="shared" si="237"/>
        <v>1</v>
      </c>
      <c r="AK121" s="424">
        <f t="shared" si="238"/>
        <v>0</v>
      </c>
      <c r="AL121" s="686">
        <f t="shared" si="239"/>
        <v>0</v>
      </c>
      <c r="AM121" s="686">
        <f t="shared" si="240"/>
        <v>224</v>
      </c>
      <c r="AN121" s="686">
        <f t="shared" si="241"/>
        <v>0</v>
      </c>
      <c r="AO121" s="686">
        <f t="shared" si="242"/>
        <v>0</v>
      </c>
      <c r="AP121" s="686">
        <f t="shared" si="243"/>
        <v>0</v>
      </c>
      <c r="AQ121" s="686">
        <f t="shared" si="244"/>
        <v>0</v>
      </c>
      <c r="AR121" s="686">
        <f t="shared" si="245"/>
        <v>0</v>
      </c>
      <c r="AS121" s="424">
        <f t="shared" si="246"/>
        <v>2</v>
      </c>
      <c r="AT121" s="686">
        <f t="shared" si="247"/>
        <v>0</v>
      </c>
      <c r="AU121" s="686">
        <f t="shared" si="248"/>
        <v>0</v>
      </c>
      <c r="AV121" s="686">
        <f t="shared" si="249"/>
        <v>0</v>
      </c>
      <c r="AW121" s="699">
        <f t="shared" si="250"/>
        <v>2184</v>
      </c>
      <c r="AX121" s="75" t="str">
        <f t="shared" si="181"/>
        <v>480ESSC24</v>
      </c>
      <c r="AY121" s="802" t="s">
        <v>683</v>
      </c>
      <c r="AZ121" s="802">
        <v>480</v>
      </c>
      <c r="BA121" s="802" t="s">
        <v>622</v>
      </c>
      <c r="BB121" s="803">
        <v>186</v>
      </c>
      <c r="BC121" s="858" t="str">
        <f t="shared" si="182"/>
        <v>858EPS037</v>
      </c>
      <c r="BD121" s="802" t="s">
        <v>684</v>
      </c>
      <c r="BE121" s="802">
        <v>858</v>
      </c>
      <c r="BF121" s="802" t="s">
        <v>579</v>
      </c>
      <c r="BG121" s="803">
        <v>149</v>
      </c>
      <c r="BH121" s="858" t="str">
        <f t="shared" si="183"/>
        <v>284ESSC24</v>
      </c>
      <c r="BI121" s="802" t="s">
        <v>687</v>
      </c>
      <c r="BJ121" s="802">
        <v>284</v>
      </c>
      <c r="BK121" s="802" t="s">
        <v>622</v>
      </c>
      <c r="BL121" s="803">
        <v>14</v>
      </c>
      <c r="BM121" s="283"/>
    </row>
    <row r="122" spans="2:65" ht="15" customHeight="1">
      <c r="B122" s="31" t="str">
        <f t="shared" si="207"/>
        <v>789EPS010</v>
      </c>
      <c r="C122" s="31" t="str">
        <f t="shared" si="208"/>
        <v>789EPS037</v>
      </c>
      <c r="D122" s="31" t="str">
        <f t="shared" si="209"/>
        <v>789EPS016</v>
      </c>
      <c r="E122" s="31" t="str">
        <f t="shared" si="210"/>
        <v>789EPS002</v>
      </c>
      <c r="F122" s="31" t="str">
        <f t="shared" si="211"/>
        <v>789EPS044</v>
      </c>
      <c r="G122" s="31" t="str">
        <f t="shared" si="212"/>
        <v>789EPS005</v>
      </c>
      <c r="H122" s="31" t="str">
        <f t="shared" si="213"/>
        <v>789EPS040</v>
      </c>
      <c r="I122" s="31" t="e">
        <f>CONCATENATE(AA123,#REF!)</f>
        <v>#REF!</v>
      </c>
      <c r="J122" s="31" t="str">
        <f t="shared" si="214"/>
        <v>789ESSC24</v>
      </c>
      <c r="K122" s="31" t="str">
        <f t="shared" si="215"/>
        <v>789EAS016</v>
      </c>
      <c r="L122" s="31" t="str">
        <f t="shared" si="216"/>
        <v>789EPS042</v>
      </c>
      <c r="M122" s="31" t="str">
        <f t="shared" si="217"/>
        <v>789EAS027</v>
      </c>
      <c r="N122" s="31" t="str">
        <f t="shared" si="218"/>
        <v>789ESSC91</v>
      </c>
      <c r="O122" s="31" t="str">
        <f t="shared" si="219"/>
        <v>789EPS008</v>
      </c>
      <c r="P122" s="31" t="str">
        <f t="shared" si="220"/>
        <v>789EPSIC3</v>
      </c>
      <c r="Q122" s="31" t="str">
        <f t="shared" si="221"/>
        <v>789EPS018</v>
      </c>
      <c r="R122" s="31" t="str">
        <f t="shared" si="222"/>
        <v>789CCFC55</v>
      </c>
      <c r="S122" s="31" t="str">
        <f t="shared" si="223"/>
        <v>789EPS017</v>
      </c>
      <c r="T122" s="31" t="str">
        <f t="shared" si="224"/>
        <v>789EPS041</v>
      </c>
      <c r="U122" s="31" t="e">
        <f>CONCATENATE(AA123,#REF!)</f>
        <v>#REF!</v>
      </c>
      <c r="V122" s="31" t="str">
        <f t="shared" si="225"/>
        <v>789ESSC33</v>
      </c>
      <c r="W122" s="31" t="str">
        <f t="shared" si="226"/>
        <v>789EPS048</v>
      </c>
      <c r="X122" s="31" t="str">
        <f t="shared" si="227"/>
        <v>789EPS001</v>
      </c>
      <c r="Y122" s="493" t="s">
        <v>430</v>
      </c>
      <c r="Z122" s="491" t="s">
        <v>522</v>
      </c>
      <c r="AA122" s="552">
        <v>679</v>
      </c>
      <c r="AB122" s="685">
        <f t="shared" si="229"/>
        <v>27</v>
      </c>
      <c r="AC122" s="686">
        <f t="shared" si="230"/>
        <v>4014</v>
      </c>
      <c r="AD122" s="686">
        <f t="shared" si="231"/>
        <v>574</v>
      </c>
      <c r="AE122" s="686">
        <f t="shared" si="232"/>
        <v>0</v>
      </c>
      <c r="AF122" s="686">
        <f t="shared" si="233"/>
        <v>0</v>
      </c>
      <c r="AG122" s="686">
        <f t="shared" si="234"/>
        <v>0</v>
      </c>
      <c r="AH122" s="686">
        <f t="shared" si="235"/>
        <v>503</v>
      </c>
      <c r="AI122" s="686">
        <f t="shared" si="236"/>
        <v>661</v>
      </c>
      <c r="AJ122" s="686">
        <f t="shared" si="237"/>
        <v>1</v>
      </c>
      <c r="AK122" s="424">
        <f t="shared" si="238"/>
        <v>3</v>
      </c>
      <c r="AL122" s="686">
        <f t="shared" si="239"/>
        <v>0</v>
      </c>
      <c r="AM122" s="686">
        <f t="shared" si="240"/>
        <v>19</v>
      </c>
      <c r="AN122" s="686">
        <f t="shared" si="241"/>
        <v>0</v>
      </c>
      <c r="AO122" s="686">
        <f t="shared" si="242"/>
        <v>0</v>
      </c>
      <c r="AP122" s="686">
        <f t="shared" si="243"/>
        <v>0</v>
      </c>
      <c r="AQ122" s="686">
        <f t="shared" si="244"/>
        <v>0</v>
      </c>
      <c r="AR122" s="686">
        <f t="shared" si="245"/>
        <v>0</v>
      </c>
      <c r="AS122" s="424">
        <f t="shared" si="246"/>
        <v>0</v>
      </c>
      <c r="AT122" s="686">
        <f t="shared" si="247"/>
        <v>0</v>
      </c>
      <c r="AU122" s="686">
        <f t="shared" si="248"/>
        <v>0</v>
      </c>
      <c r="AV122" s="686">
        <f t="shared" si="249"/>
        <v>0</v>
      </c>
      <c r="AW122" s="699">
        <f t="shared" si="250"/>
        <v>5799</v>
      </c>
      <c r="AX122" s="75" t="str">
        <f t="shared" si="181"/>
        <v>490EPS010</v>
      </c>
      <c r="AY122" s="802" t="s">
        <v>683</v>
      </c>
      <c r="AZ122" s="802">
        <v>490</v>
      </c>
      <c r="BA122" s="802" t="s">
        <v>578</v>
      </c>
      <c r="BB122" s="803">
        <v>7</v>
      </c>
      <c r="BC122" s="858" t="str">
        <f t="shared" si="182"/>
        <v>858EPS040</v>
      </c>
      <c r="BD122" s="802" t="s">
        <v>684</v>
      </c>
      <c r="BE122" s="802">
        <v>858</v>
      </c>
      <c r="BF122" s="802" t="s">
        <v>583</v>
      </c>
      <c r="BG122" s="803">
        <v>11</v>
      </c>
      <c r="BH122" s="858" t="str">
        <f t="shared" si="183"/>
        <v>306ESSC91</v>
      </c>
      <c r="BI122" s="802" t="s">
        <v>687</v>
      </c>
      <c r="BJ122" s="802">
        <v>306</v>
      </c>
      <c r="BK122" s="802" t="s">
        <v>594</v>
      </c>
      <c r="BL122" s="803">
        <v>6</v>
      </c>
      <c r="BM122" s="283"/>
    </row>
    <row r="123" spans="2:65" ht="15" customHeight="1">
      <c r="B123" s="31" t="str">
        <f t="shared" si="207"/>
        <v>792EPS010</v>
      </c>
      <c r="C123" s="31" t="str">
        <f t="shared" si="208"/>
        <v>792EPS037</v>
      </c>
      <c r="D123" s="31" t="str">
        <f t="shared" si="209"/>
        <v>792EPS016</v>
      </c>
      <c r="E123" s="31" t="str">
        <f t="shared" si="210"/>
        <v>792EPS002</v>
      </c>
      <c r="F123" s="31" t="str">
        <f t="shared" si="211"/>
        <v>792EPS044</v>
      </c>
      <c r="G123" s="31" t="str">
        <f t="shared" si="212"/>
        <v>792EPS005</v>
      </c>
      <c r="H123" s="31" t="str">
        <f t="shared" si="213"/>
        <v>792EPS040</v>
      </c>
      <c r="I123" s="31" t="e">
        <f>CONCATENATE(AA124,#REF!)</f>
        <v>#REF!</v>
      </c>
      <c r="J123" s="31" t="str">
        <f t="shared" si="214"/>
        <v>792ESSC24</v>
      </c>
      <c r="K123" s="31" t="str">
        <f t="shared" si="215"/>
        <v>792EAS016</v>
      </c>
      <c r="L123" s="31" t="str">
        <f t="shared" si="216"/>
        <v>792EPS042</v>
      </c>
      <c r="M123" s="31" t="str">
        <f t="shared" si="217"/>
        <v>792EAS027</v>
      </c>
      <c r="N123" s="31" t="str">
        <f t="shared" si="218"/>
        <v>792ESSC91</v>
      </c>
      <c r="O123" s="31" t="str">
        <f t="shared" si="219"/>
        <v>792EPS008</v>
      </c>
      <c r="P123" s="31" t="str">
        <f t="shared" si="220"/>
        <v>792EPSIC3</v>
      </c>
      <c r="Q123" s="31" t="str">
        <f t="shared" si="221"/>
        <v>792EPS018</v>
      </c>
      <c r="R123" s="31" t="str">
        <f t="shared" si="222"/>
        <v>792CCFC55</v>
      </c>
      <c r="S123" s="31" t="str">
        <f t="shared" si="223"/>
        <v>792EPS017</v>
      </c>
      <c r="T123" s="31" t="str">
        <f t="shared" si="224"/>
        <v>792EPS041</v>
      </c>
      <c r="U123" s="31" t="e">
        <f>CONCATENATE(AA124,#REF!)</f>
        <v>#REF!</v>
      </c>
      <c r="V123" s="31" t="str">
        <f t="shared" si="225"/>
        <v>792ESSC33</v>
      </c>
      <c r="W123" s="31" t="str">
        <f t="shared" si="226"/>
        <v>792EPS048</v>
      </c>
      <c r="X123" s="31" t="str">
        <f t="shared" si="227"/>
        <v>792EPS001</v>
      </c>
      <c r="Y123" s="493" t="s">
        <v>432</v>
      </c>
      <c r="Z123" s="491" t="s">
        <v>522</v>
      </c>
      <c r="AA123" s="552">
        <v>789</v>
      </c>
      <c r="AB123" s="685">
        <f t="shared" si="229"/>
        <v>2</v>
      </c>
      <c r="AC123" s="686">
        <f t="shared" si="230"/>
        <v>2821</v>
      </c>
      <c r="AD123" s="686">
        <f t="shared" si="231"/>
        <v>0</v>
      </c>
      <c r="AE123" s="686">
        <f t="shared" si="232"/>
        <v>0</v>
      </c>
      <c r="AF123" s="686">
        <f t="shared" si="233"/>
        <v>0</v>
      </c>
      <c r="AG123" s="686">
        <f t="shared" si="234"/>
        <v>2</v>
      </c>
      <c r="AH123" s="686">
        <f t="shared" si="235"/>
        <v>158</v>
      </c>
      <c r="AI123" s="686">
        <f t="shared" si="236"/>
        <v>1401</v>
      </c>
      <c r="AJ123" s="686">
        <f t="shared" si="237"/>
        <v>2</v>
      </c>
      <c r="AK123" s="424">
        <f t="shared" si="238"/>
        <v>2</v>
      </c>
      <c r="AL123" s="686">
        <f t="shared" si="239"/>
        <v>0</v>
      </c>
      <c r="AM123" s="686">
        <f t="shared" si="240"/>
        <v>0</v>
      </c>
      <c r="AN123" s="686">
        <f t="shared" si="241"/>
        <v>0</v>
      </c>
      <c r="AO123" s="686">
        <f t="shared" si="242"/>
        <v>0</v>
      </c>
      <c r="AP123" s="686">
        <f t="shared" si="243"/>
        <v>0</v>
      </c>
      <c r="AQ123" s="686">
        <f t="shared" si="244"/>
        <v>0</v>
      </c>
      <c r="AR123" s="686">
        <f t="shared" si="245"/>
        <v>0</v>
      </c>
      <c r="AS123" s="424">
        <f t="shared" si="246"/>
        <v>0</v>
      </c>
      <c r="AT123" s="686">
        <f t="shared" si="247"/>
        <v>0</v>
      </c>
      <c r="AU123" s="686">
        <f t="shared" si="248"/>
        <v>0</v>
      </c>
      <c r="AV123" s="686">
        <f t="shared" si="249"/>
        <v>0</v>
      </c>
      <c r="AW123" s="699">
        <f t="shared" si="250"/>
        <v>4386</v>
      </c>
      <c r="AX123" s="75" t="str">
        <f t="shared" si="181"/>
        <v>490EPS037</v>
      </c>
      <c r="AY123" s="802" t="s">
        <v>683</v>
      </c>
      <c r="AZ123" s="802">
        <v>490</v>
      </c>
      <c r="BA123" s="802" t="s">
        <v>579</v>
      </c>
      <c r="BB123" s="803">
        <v>3526</v>
      </c>
      <c r="BC123" s="858" t="str">
        <f t="shared" si="182"/>
        <v>885EPS037</v>
      </c>
      <c r="BD123" s="802" t="s">
        <v>684</v>
      </c>
      <c r="BE123" s="802">
        <v>885</v>
      </c>
      <c r="BF123" s="802" t="s">
        <v>579</v>
      </c>
      <c r="BG123" s="803">
        <v>67</v>
      </c>
      <c r="BH123" s="858" t="str">
        <f t="shared" si="183"/>
        <v>347EPS037</v>
      </c>
      <c r="BI123" s="802" t="s">
        <v>687</v>
      </c>
      <c r="BJ123" s="802">
        <v>347</v>
      </c>
      <c r="BK123" s="802" t="s">
        <v>579</v>
      </c>
      <c r="BL123" s="803">
        <v>1</v>
      </c>
      <c r="BM123" s="283"/>
    </row>
    <row r="124" spans="2:65" ht="15" customHeight="1">
      <c r="B124" s="31" t="str">
        <f t="shared" si="207"/>
        <v>809EPS010</v>
      </c>
      <c r="C124" s="31" t="str">
        <f t="shared" si="208"/>
        <v>809EPS037</v>
      </c>
      <c r="D124" s="31" t="str">
        <f t="shared" si="209"/>
        <v>809EPS016</v>
      </c>
      <c r="E124" s="31" t="str">
        <f t="shared" si="210"/>
        <v>809EPS002</v>
      </c>
      <c r="F124" s="31" t="str">
        <f t="shared" si="211"/>
        <v>809EPS044</v>
      </c>
      <c r="G124" s="31" t="str">
        <f t="shared" si="212"/>
        <v>809EPS005</v>
      </c>
      <c r="H124" s="31" t="str">
        <f t="shared" si="213"/>
        <v>809EPS040</v>
      </c>
      <c r="I124" s="31" t="e">
        <f>CONCATENATE(AA125,#REF!)</f>
        <v>#REF!</v>
      </c>
      <c r="J124" s="31" t="str">
        <f t="shared" si="214"/>
        <v>809ESSC24</v>
      </c>
      <c r="K124" s="31" t="str">
        <f t="shared" si="215"/>
        <v>809EAS016</v>
      </c>
      <c r="L124" s="31" t="str">
        <f t="shared" si="216"/>
        <v>809EPS042</v>
      </c>
      <c r="M124" s="31" t="str">
        <f t="shared" si="217"/>
        <v>809EAS027</v>
      </c>
      <c r="N124" s="31" t="str">
        <f t="shared" si="218"/>
        <v>809ESSC91</v>
      </c>
      <c r="O124" s="31" t="str">
        <f t="shared" si="219"/>
        <v>809EPS008</v>
      </c>
      <c r="P124" s="31" t="str">
        <f t="shared" si="220"/>
        <v>809EPSIC3</v>
      </c>
      <c r="Q124" s="31" t="str">
        <f t="shared" si="221"/>
        <v>809EPS018</v>
      </c>
      <c r="R124" s="31" t="str">
        <f t="shared" si="222"/>
        <v>809CCFC55</v>
      </c>
      <c r="S124" s="31" t="str">
        <f t="shared" si="223"/>
        <v>809EPS017</v>
      </c>
      <c r="T124" s="31" t="str">
        <f t="shared" si="224"/>
        <v>809EPS041</v>
      </c>
      <c r="U124" s="31" t="e">
        <f>CONCATENATE(AA125,#REF!)</f>
        <v>#REF!</v>
      </c>
      <c r="V124" s="31" t="str">
        <f t="shared" si="225"/>
        <v>809ESSC33</v>
      </c>
      <c r="W124" s="31" t="str">
        <f t="shared" si="226"/>
        <v>809EPS048</v>
      </c>
      <c r="X124" s="31" t="str">
        <f t="shared" si="227"/>
        <v>809EPS001</v>
      </c>
      <c r="Y124" s="493" t="s">
        <v>433</v>
      </c>
      <c r="Z124" s="491" t="s">
        <v>522</v>
      </c>
      <c r="AA124" s="552">
        <v>792</v>
      </c>
      <c r="AB124" s="685">
        <f t="shared" si="229"/>
        <v>2</v>
      </c>
      <c r="AC124" s="686">
        <f t="shared" si="230"/>
        <v>1696</v>
      </c>
      <c r="AD124" s="686">
        <f t="shared" si="231"/>
        <v>0</v>
      </c>
      <c r="AE124" s="686">
        <f t="shared" si="232"/>
        <v>1</v>
      </c>
      <c r="AF124" s="686">
        <f t="shared" si="233"/>
        <v>0</v>
      </c>
      <c r="AG124" s="686">
        <f t="shared" si="234"/>
        <v>0</v>
      </c>
      <c r="AH124" s="686">
        <f t="shared" si="235"/>
        <v>260</v>
      </c>
      <c r="AI124" s="686">
        <f t="shared" si="236"/>
        <v>0</v>
      </c>
      <c r="AJ124" s="686">
        <f t="shared" si="237"/>
        <v>3</v>
      </c>
      <c r="AK124" s="424">
        <f t="shared" si="238"/>
        <v>0</v>
      </c>
      <c r="AL124" s="686">
        <f t="shared" si="239"/>
        <v>0</v>
      </c>
      <c r="AM124" s="686">
        <f t="shared" si="240"/>
        <v>0</v>
      </c>
      <c r="AN124" s="686">
        <f t="shared" si="241"/>
        <v>0</v>
      </c>
      <c r="AO124" s="686">
        <f t="shared" si="242"/>
        <v>0</v>
      </c>
      <c r="AP124" s="686">
        <f t="shared" si="243"/>
        <v>0</v>
      </c>
      <c r="AQ124" s="686">
        <f t="shared" si="244"/>
        <v>0</v>
      </c>
      <c r="AR124" s="686">
        <f t="shared" si="245"/>
        <v>0</v>
      </c>
      <c r="AS124" s="424">
        <f t="shared" si="246"/>
        <v>0</v>
      </c>
      <c r="AT124" s="686">
        <f t="shared" si="247"/>
        <v>0</v>
      </c>
      <c r="AU124" s="686">
        <f t="shared" si="248"/>
        <v>0</v>
      </c>
      <c r="AV124" s="686">
        <f t="shared" si="249"/>
        <v>0</v>
      </c>
      <c r="AW124" s="699">
        <f t="shared" si="250"/>
        <v>1962</v>
      </c>
      <c r="AX124" s="75" t="str">
        <f t="shared" si="181"/>
        <v>490EPS040</v>
      </c>
      <c r="AY124" s="802" t="s">
        <v>683</v>
      </c>
      <c r="AZ124" s="802">
        <v>490</v>
      </c>
      <c r="BA124" s="802" t="s">
        <v>583</v>
      </c>
      <c r="BB124" s="803">
        <v>391</v>
      </c>
      <c r="BC124" s="858" t="str">
        <f t="shared" si="182"/>
        <v>885ESSC24</v>
      </c>
      <c r="BD124" s="802" t="s">
        <v>684</v>
      </c>
      <c r="BE124" s="802">
        <v>885</v>
      </c>
      <c r="BF124" s="802" t="s">
        <v>622</v>
      </c>
      <c r="BG124" s="803">
        <v>2</v>
      </c>
      <c r="BH124" s="858" t="str">
        <f t="shared" si="183"/>
        <v>411EPS037</v>
      </c>
      <c r="BI124" s="802" t="s">
        <v>687</v>
      </c>
      <c r="BJ124" s="802">
        <v>411</v>
      </c>
      <c r="BK124" s="802" t="s">
        <v>579</v>
      </c>
      <c r="BL124" s="803">
        <v>5</v>
      </c>
      <c r="BM124" s="283"/>
    </row>
    <row r="125" spans="2:65" ht="15" customHeight="1">
      <c r="B125" s="31" t="str">
        <f t="shared" si="207"/>
        <v>847EPS010</v>
      </c>
      <c r="C125" s="31" t="str">
        <f t="shared" si="208"/>
        <v>847EPS037</v>
      </c>
      <c r="D125" s="31" t="str">
        <f t="shared" si="209"/>
        <v>847EPS016</v>
      </c>
      <c r="E125" s="31" t="str">
        <f t="shared" si="210"/>
        <v>847EPS002</v>
      </c>
      <c r="F125" s="31" t="str">
        <f t="shared" si="211"/>
        <v>847EPS044</v>
      </c>
      <c r="G125" s="31" t="str">
        <f t="shared" si="212"/>
        <v>847EPS005</v>
      </c>
      <c r="H125" s="31" t="str">
        <f t="shared" si="213"/>
        <v>847EPS040</v>
      </c>
      <c r="I125" s="31" t="e">
        <f>CONCATENATE(AA126,#REF!)</f>
        <v>#REF!</v>
      </c>
      <c r="J125" s="31" t="str">
        <f t="shared" si="214"/>
        <v>847ESSC24</v>
      </c>
      <c r="K125" s="31" t="str">
        <f t="shared" si="215"/>
        <v>847EAS016</v>
      </c>
      <c r="L125" s="31" t="str">
        <f t="shared" si="216"/>
        <v>847EPS042</v>
      </c>
      <c r="M125" s="31" t="str">
        <f t="shared" si="217"/>
        <v>847EAS027</v>
      </c>
      <c r="N125" s="31" t="str">
        <f t="shared" si="218"/>
        <v>847ESSC91</v>
      </c>
      <c r="O125" s="31" t="str">
        <f t="shared" si="219"/>
        <v>847EPS008</v>
      </c>
      <c r="P125" s="31" t="str">
        <f t="shared" si="220"/>
        <v>847EPSIC3</v>
      </c>
      <c r="Q125" s="31" t="str">
        <f t="shared" si="221"/>
        <v>847EPS018</v>
      </c>
      <c r="R125" s="31" t="str">
        <f t="shared" si="222"/>
        <v>847CCFC55</v>
      </c>
      <c r="S125" s="31" t="str">
        <f t="shared" si="223"/>
        <v>847EPS017</v>
      </c>
      <c r="T125" s="31" t="str">
        <f t="shared" si="224"/>
        <v>847EPS041</v>
      </c>
      <c r="U125" s="31" t="e">
        <f>CONCATENATE(AA126,#REF!)</f>
        <v>#REF!</v>
      </c>
      <c r="V125" s="31" t="str">
        <f t="shared" si="225"/>
        <v>847ESSC33</v>
      </c>
      <c r="W125" s="31" t="str">
        <f t="shared" si="226"/>
        <v>847EPS048</v>
      </c>
      <c r="X125" s="31" t="str">
        <f t="shared" si="227"/>
        <v>847EPS001</v>
      </c>
      <c r="Y125" s="493" t="s">
        <v>434</v>
      </c>
      <c r="Z125" s="491" t="s">
        <v>522</v>
      </c>
      <c r="AA125" s="552">
        <v>809</v>
      </c>
      <c r="AB125" s="685">
        <f t="shared" si="229"/>
        <v>2</v>
      </c>
      <c r="AC125" s="686">
        <f t="shared" si="230"/>
        <v>3433</v>
      </c>
      <c r="AD125" s="686">
        <f t="shared" si="231"/>
        <v>0</v>
      </c>
      <c r="AE125" s="686">
        <f t="shared" si="232"/>
        <v>14</v>
      </c>
      <c r="AF125" s="686">
        <f t="shared" si="233"/>
        <v>0</v>
      </c>
      <c r="AG125" s="686">
        <f t="shared" si="234"/>
        <v>1</v>
      </c>
      <c r="AH125" s="686">
        <f t="shared" si="235"/>
        <v>325</v>
      </c>
      <c r="AI125" s="686">
        <f t="shared" si="236"/>
        <v>0</v>
      </c>
      <c r="AJ125" s="686">
        <f t="shared" si="237"/>
        <v>0</v>
      </c>
      <c r="AK125" s="424">
        <f t="shared" si="238"/>
        <v>0</v>
      </c>
      <c r="AL125" s="686">
        <f t="shared" si="239"/>
        <v>0</v>
      </c>
      <c r="AM125" s="686">
        <f t="shared" si="240"/>
        <v>0</v>
      </c>
      <c r="AN125" s="686">
        <f t="shared" si="241"/>
        <v>0</v>
      </c>
      <c r="AO125" s="686">
        <f t="shared" si="242"/>
        <v>0</v>
      </c>
      <c r="AP125" s="686">
        <f t="shared" si="243"/>
        <v>0</v>
      </c>
      <c r="AQ125" s="686">
        <f t="shared" si="244"/>
        <v>0</v>
      </c>
      <c r="AR125" s="686">
        <f t="shared" si="245"/>
        <v>0</v>
      </c>
      <c r="AS125" s="424">
        <f t="shared" si="246"/>
        <v>0</v>
      </c>
      <c r="AT125" s="686">
        <f t="shared" si="247"/>
        <v>0</v>
      </c>
      <c r="AU125" s="686">
        <f t="shared" si="248"/>
        <v>0</v>
      </c>
      <c r="AV125" s="686">
        <f t="shared" si="249"/>
        <v>0</v>
      </c>
      <c r="AW125" s="699">
        <f t="shared" si="250"/>
        <v>3775</v>
      </c>
      <c r="AX125" s="75" t="str">
        <f t="shared" si="181"/>
        <v>490EPS041</v>
      </c>
      <c r="AY125" s="802" t="s">
        <v>683</v>
      </c>
      <c r="AZ125" s="802">
        <v>490</v>
      </c>
      <c r="BA125" s="802" t="s">
        <v>621</v>
      </c>
      <c r="BB125" s="803">
        <v>7</v>
      </c>
      <c r="BC125" s="858" t="str">
        <f t="shared" si="182"/>
        <v>890EPS037</v>
      </c>
      <c r="BD125" s="802" t="s">
        <v>684</v>
      </c>
      <c r="BE125" s="802">
        <v>890</v>
      </c>
      <c r="BF125" s="802" t="s">
        <v>579</v>
      </c>
      <c r="BG125" s="803">
        <v>138</v>
      </c>
      <c r="BH125" s="858" t="str">
        <f t="shared" si="183"/>
        <v>411EPS040</v>
      </c>
      <c r="BI125" s="802" t="s">
        <v>687</v>
      </c>
      <c r="BJ125" s="802">
        <v>411</v>
      </c>
      <c r="BK125" s="802" t="s">
        <v>583</v>
      </c>
      <c r="BL125" s="803">
        <v>5</v>
      </c>
      <c r="BM125" s="283"/>
    </row>
    <row r="126" spans="2:65" ht="15" customHeight="1">
      <c r="B126" s="31" t="str">
        <f t="shared" si="207"/>
        <v>856EPS010</v>
      </c>
      <c r="C126" s="31" t="str">
        <f t="shared" si="208"/>
        <v>856EPS037</v>
      </c>
      <c r="D126" s="31" t="str">
        <f t="shared" si="209"/>
        <v>856EPS016</v>
      </c>
      <c r="E126" s="31" t="str">
        <f t="shared" si="210"/>
        <v>856EPS002</v>
      </c>
      <c r="F126" s="31" t="str">
        <f t="shared" si="211"/>
        <v>856EPS044</v>
      </c>
      <c r="G126" s="31" t="str">
        <f t="shared" si="212"/>
        <v>856EPS005</v>
      </c>
      <c r="H126" s="31" t="str">
        <f t="shared" si="213"/>
        <v>856EPS040</v>
      </c>
      <c r="I126" s="31" t="e">
        <f>CONCATENATE(AA127,#REF!)</f>
        <v>#REF!</v>
      </c>
      <c r="J126" s="31" t="str">
        <f t="shared" si="214"/>
        <v>856ESSC24</v>
      </c>
      <c r="K126" s="31" t="str">
        <f t="shared" si="215"/>
        <v>856EAS016</v>
      </c>
      <c r="L126" s="31" t="str">
        <f t="shared" si="216"/>
        <v>856EPS042</v>
      </c>
      <c r="M126" s="31" t="str">
        <f t="shared" si="217"/>
        <v>856EAS027</v>
      </c>
      <c r="N126" s="31" t="str">
        <f t="shared" si="218"/>
        <v>856ESSC91</v>
      </c>
      <c r="O126" s="31" t="str">
        <f t="shared" si="219"/>
        <v>856EPS008</v>
      </c>
      <c r="P126" s="31" t="str">
        <f t="shared" si="220"/>
        <v>856EPSIC3</v>
      </c>
      <c r="Q126" s="31" t="str">
        <f t="shared" si="221"/>
        <v>856EPS018</v>
      </c>
      <c r="R126" s="31" t="str">
        <f t="shared" si="222"/>
        <v>856CCFC55</v>
      </c>
      <c r="S126" s="31" t="str">
        <f t="shared" si="223"/>
        <v>856EPS017</v>
      </c>
      <c r="T126" s="31" t="str">
        <f t="shared" si="224"/>
        <v>856EPS041</v>
      </c>
      <c r="U126" s="31" t="e">
        <f>CONCATENATE(AA127,#REF!)</f>
        <v>#REF!</v>
      </c>
      <c r="V126" s="31" t="str">
        <f t="shared" si="225"/>
        <v>856ESSC33</v>
      </c>
      <c r="W126" s="31" t="str">
        <f t="shared" si="226"/>
        <v>856EPS048</v>
      </c>
      <c r="X126" s="31" t="str">
        <f t="shared" si="227"/>
        <v>856EPS001</v>
      </c>
      <c r="Y126" s="493" t="s">
        <v>435</v>
      </c>
      <c r="Z126" s="491" t="s">
        <v>522</v>
      </c>
      <c r="AA126" s="552">
        <v>847</v>
      </c>
      <c r="AB126" s="685">
        <f t="shared" si="229"/>
        <v>9</v>
      </c>
      <c r="AC126" s="686">
        <f t="shared" si="230"/>
        <v>3922</v>
      </c>
      <c r="AD126" s="686">
        <f t="shared" si="231"/>
        <v>0</v>
      </c>
      <c r="AE126" s="686">
        <f t="shared" si="232"/>
        <v>1</v>
      </c>
      <c r="AF126" s="686">
        <f t="shared" si="233"/>
        <v>0</v>
      </c>
      <c r="AG126" s="686">
        <f t="shared" si="234"/>
        <v>1</v>
      </c>
      <c r="AH126" s="686">
        <f t="shared" si="235"/>
        <v>885</v>
      </c>
      <c r="AI126" s="686">
        <f t="shared" si="236"/>
        <v>0</v>
      </c>
      <c r="AJ126" s="686">
        <f t="shared" si="237"/>
        <v>0</v>
      </c>
      <c r="AK126" s="424">
        <f t="shared" si="238"/>
        <v>0</v>
      </c>
      <c r="AL126" s="686">
        <f t="shared" si="239"/>
        <v>0</v>
      </c>
      <c r="AM126" s="686">
        <f t="shared" si="240"/>
        <v>0</v>
      </c>
      <c r="AN126" s="686">
        <f t="shared" si="241"/>
        <v>0</v>
      </c>
      <c r="AO126" s="686">
        <f t="shared" si="242"/>
        <v>0</v>
      </c>
      <c r="AP126" s="686">
        <f t="shared" si="243"/>
        <v>0</v>
      </c>
      <c r="AQ126" s="686">
        <f t="shared" si="244"/>
        <v>0</v>
      </c>
      <c r="AR126" s="686">
        <f t="shared" si="245"/>
        <v>0</v>
      </c>
      <c r="AS126" s="424">
        <f t="shared" si="246"/>
        <v>0</v>
      </c>
      <c r="AT126" s="686">
        <f t="shared" si="247"/>
        <v>0</v>
      </c>
      <c r="AU126" s="686">
        <f t="shared" si="248"/>
        <v>0</v>
      </c>
      <c r="AV126" s="686">
        <f t="shared" si="249"/>
        <v>0</v>
      </c>
      <c r="AW126" s="699">
        <f t="shared" si="250"/>
        <v>4818</v>
      </c>
      <c r="AX126" s="75" t="str">
        <f t="shared" si="181"/>
        <v>490EPSIC3</v>
      </c>
      <c r="AY126" s="802" t="s">
        <v>683</v>
      </c>
      <c r="AZ126" s="802">
        <v>490</v>
      </c>
      <c r="BA126" s="802" t="s">
        <v>596</v>
      </c>
      <c r="BB126" s="803">
        <v>33</v>
      </c>
      <c r="BC126" s="858" t="str">
        <f t="shared" si="182"/>
        <v>890EPS040</v>
      </c>
      <c r="BD126" s="802" t="s">
        <v>684</v>
      </c>
      <c r="BE126" s="802">
        <v>890</v>
      </c>
      <c r="BF126" s="802" t="s">
        <v>583</v>
      </c>
      <c r="BG126" s="803">
        <v>5</v>
      </c>
      <c r="BH126" s="858" t="str">
        <f t="shared" si="183"/>
        <v>501EPS037</v>
      </c>
      <c r="BI126" s="802" t="s">
        <v>687</v>
      </c>
      <c r="BJ126" s="802">
        <v>501</v>
      </c>
      <c r="BK126" s="802" t="s">
        <v>579</v>
      </c>
      <c r="BL126" s="803">
        <v>1</v>
      </c>
      <c r="BM126" s="283"/>
    </row>
    <row r="127" spans="2:65" ht="15" customHeight="1">
      <c r="B127" s="31" t="str">
        <f t="shared" si="207"/>
        <v>861EPS010</v>
      </c>
      <c r="C127" s="31" t="str">
        <f t="shared" si="208"/>
        <v>861EPS037</v>
      </c>
      <c r="D127" s="31" t="str">
        <f t="shared" si="209"/>
        <v>861EPS016</v>
      </c>
      <c r="E127" s="31" t="str">
        <f t="shared" si="210"/>
        <v>861EPS002</v>
      </c>
      <c r="F127" s="31" t="str">
        <f t="shared" si="211"/>
        <v>861EPS044</v>
      </c>
      <c r="G127" s="31" t="str">
        <f t="shared" si="212"/>
        <v>861EPS005</v>
      </c>
      <c r="H127" s="31" t="str">
        <f t="shared" si="213"/>
        <v>861EPS040</v>
      </c>
      <c r="I127" s="31" t="e">
        <f>CONCATENATE(AA128,#REF!)</f>
        <v>#REF!</v>
      </c>
      <c r="J127" s="31" t="str">
        <f t="shared" si="214"/>
        <v>861ESSC24</v>
      </c>
      <c r="K127" s="31" t="str">
        <f t="shared" si="215"/>
        <v>861EAS016</v>
      </c>
      <c r="L127" s="31" t="str">
        <f t="shared" si="216"/>
        <v>861EPS042</v>
      </c>
      <c r="M127" s="31" t="str">
        <f t="shared" si="217"/>
        <v>861EAS027</v>
      </c>
      <c r="N127" s="31" t="str">
        <f t="shared" si="218"/>
        <v>861ESSC91</v>
      </c>
      <c r="O127" s="31" t="str">
        <f t="shared" si="219"/>
        <v>861EPS008</v>
      </c>
      <c r="P127" s="31" t="str">
        <f t="shared" si="220"/>
        <v>861EPSIC3</v>
      </c>
      <c r="Q127" s="31" t="str">
        <f t="shared" si="221"/>
        <v>861EPS018</v>
      </c>
      <c r="R127" s="31" t="str">
        <f t="shared" si="222"/>
        <v>861CCFC55</v>
      </c>
      <c r="S127" s="31" t="str">
        <f t="shared" si="223"/>
        <v>861EPS017</v>
      </c>
      <c r="T127" s="31" t="str">
        <f t="shared" si="224"/>
        <v>861EPS041</v>
      </c>
      <c r="U127" s="31" t="e">
        <f>CONCATENATE(AA128,#REF!)</f>
        <v>#REF!</v>
      </c>
      <c r="V127" s="31" t="str">
        <f t="shared" si="225"/>
        <v>861ESSC33</v>
      </c>
      <c r="W127" s="31" t="str">
        <f t="shared" si="226"/>
        <v>861EPS048</v>
      </c>
      <c r="X127" s="31" t="str">
        <f t="shared" si="227"/>
        <v>861EPS001</v>
      </c>
      <c r="Y127" s="493" t="s">
        <v>436</v>
      </c>
      <c r="Z127" s="491" t="s">
        <v>522</v>
      </c>
      <c r="AA127" s="552">
        <v>856</v>
      </c>
      <c r="AB127" s="685">
        <f t="shared" si="229"/>
        <v>3</v>
      </c>
      <c r="AC127" s="686">
        <f t="shared" si="230"/>
        <v>1322</v>
      </c>
      <c r="AD127" s="686">
        <f t="shared" si="231"/>
        <v>0</v>
      </c>
      <c r="AE127" s="686">
        <f t="shared" si="232"/>
        <v>0</v>
      </c>
      <c r="AF127" s="686">
        <f t="shared" si="233"/>
        <v>0</v>
      </c>
      <c r="AG127" s="686">
        <f t="shared" si="234"/>
        <v>0</v>
      </c>
      <c r="AH127" s="686">
        <f t="shared" si="235"/>
        <v>306</v>
      </c>
      <c r="AI127" s="686">
        <f t="shared" si="236"/>
        <v>0</v>
      </c>
      <c r="AJ127" s="686">
        <f t="shared" si="237"/>
        <v>0</v>
      </c>
      <c r="AK127" s="424">
        <f t="shared" si="238"/>
        <v>0</v>
      </c>
      <c r="AL127" s="686">
        <f t="shared" si="239"/>
        <v>0</v>
      </c>
      <c r="AM127" s="686">
        <f t="shared" si="240"/>
        <v>0</v>
      </c>
      <c r="AN127" s="686">
        <f t="shared" si="241"/>
        <v>0</v>
      </c>
      <c r="AO127" s="686">
        <f t="shared" si="242"/>
        <v>17</v>
      </c>
      <c r="AP127" s="686">
        <f t="shared" si="243"/>
        <v>0</v>
      </c>
      <c r="AQ127" s="686">
        <f t="shared" si="244"/>
        <v>0</v>
      </c>
      <c r="AR127" s="686">
        <f t="shared" si="245"/>
        <v>0</v>
      </c>
      <c r="AS127" s="424">
        <f t="shared" si="246"/>
        <v>0</v>
      </c>
      <c r="AT127" s="686">
        <f t="shared" si="247"/>
        <v>0</v>
      </c>
      <c r="AU127" s="686">
        <f t="shared" si="248"/>
        <v>0</v>
      </c>
      <c r="AV127" s="686">
        <f t="shared" si="249"/>
        <v>0</v>
      </c>
      <c r="AW127" s="699">
        <f t="shared" si="250"/>
        <v>1648</v>
      </c>
      <c r="AX127" s="75" t="str">
        <f t="shared" si="181"/>
        <v>490ESSC24</v>
      </c>
      <c r="AY127" s="802" t="s">
        <v>683</v>
      </c>
      <c r="AZ127" s="802">
        <v>490</v>
      </c>
      <c r="BA127" s="802" t="s">
        <v>622</v>
      </c>
      <c r="BB127" s="803">
        <v>403</v>
      </c>
      <c r="BC127" s="858" t="str">
        <f t="shared" si="182"/>
        <v>890EPS044</v>
      </c>
      <c r="BD127" s="802" t="s">
        <v>684</v>
      </c>
      <c r="BE127" s="802">
        <v>890</v>
      </c>
      <c r="BF127" s="802" t="s">
        <v>595</v>
      </c>
      <c r="BG127" s="803">
        <v>1</v>
      </c>
      <c r="BH127" s="858" t="str">
        <f t="shared" si="183"/>
        <v>543ESSC24</v>
      </c>
      <c r="BI127" s="802" t="s">
        <v>687</v>
      </c>
      <c r="BJ127" s="802">
        <v>543</v>
      </c>
      <c r="BK127" s="802" t="s">
        <v>622</v>
      </c>
      <c r="BL127" s="803">
        <v>4</v>
      </c>
      <c r="BM127" s="283"/>
    </row>
    <row r="128" spans="2:65" ht="15" customHeight="1">
      <c r="B128" s="31" t="str">
        <f t="shared" si="207"/>
        <v>EPS010</v>
      </c>
      <c r="C128" s="31" t="str">
        <f t="shared" si="208"/>
        <v>EPS037</v>
      </c>
      <c r="D128" s="31" t="str">
        <f t="shared" si="209"/>
        <v>EPS016</v>
      </c>
      <c r="E128" s="31" t="str">
        <f t="shared" si="210"/>
        <v>EPS002</v>
      </c>
      <c r="F128" s="31" t="str">
        <f t="shared" si="211"/>
        <v>EPS044</v>
      </c>
      <c r="G128" s="31" t="str">
        <f t="shared" si="212"/>
        <v>EPS005</v>
      </c>
      <c r="H128" s="31" t="str">
        <f t="shared" si="213"/>
        <v>EPS040</v>
      </c>
      <c r="I128" s="31" t="e">
        <f>CONCATENATE(AA129,#REF!)</f>
        <v>#REF!</v>
      </c>
      <c r="J128" s="31" t="str">
        <f t="shared" si="214"/>
        <v>ESSC24</v>
      </c>
      <c r="K128" s="31" t="str">
        <f t="shared" si="215"/>
        <v>EAS016</v>
      </c>
      <c r="L128" s="31" t="str">
        <f t="shared" si="216"/>
        <v>EPS042</v>
      </c>
      <c r="M128" s="31" t="str">
        <f t="shared" si="217"/>
        <v>EAS027</v>
      </c>
      <c r="N128" s="31" t="str">
        <f t="shared" si="218"/>
        <v>ESSC91</v>
      </c>
      <c r="O128" s="31" t="str">
        <f t="shared" si="219"/>
        <v>EPS008</v>
      </c>
      <c r="P128" s="31" t="str">
        <f t="shared" si="220"/>
        <v>EPSIC3</v>
      </c>
      <c r="Q128" s="31" t="str">
        <f t="shared" si="221"/>
        <v>EPS018</v>
      </c>
      <c r="R128" s="31" t="str">
        <f t="shared" si="222"/>
        <v>CCFC55</v>
      </c>
      <c r="S128" s="31" t="str">
        <f t="shared" si="223"/>
        <v>EPS017</v>
      </c>
      <c r="T128" s="31" t="str">
        <f t="shared" si="224"/>
        <v>EPS041</v>
      </c>
      <c r="U128" s="31" t="e">
        <f>CONCATENATE(AA129,#REF!)</f>
        <v>#REF!</v>
      </c>
      <c r="V128" s="31" t="str">
        <f t="shared" si="225"/>
        <v>ESSC33</v>
      </c>
      <c r="W128" s="31" t="str">
        <f t="shared" si="226"/>
        <v>EPS048</v>
      </c>
      <c r="X128" s="31" t="str">
        <f t="shared" si="227"/>
        <v>EPS001</v>
      </c>
      <c r="Y128" s="493" t="s">
        <v>437</v>
      </c>
      <c r="Z128" s="491" t="s">
        <v>522</v>
      </c>
      <c r="AA128" s="552">
        <v>861</v>
      </c>
      <c r="AB128" s="685">
        <f t="shared" si="229"/>
        <v>10</v>
      </c>
      <c r="AC128" s="686">
        <f t="shared" si="230"/>
        <v>3429</v>
      </c>
      <c r="AD128" s="686">
        <f t="shared" si="231"/>
        <v>0</v>
      </c>
      <c r="AE128" s="686">
        <f t="shared" si="232"/>
        <v>0</v>
      </c>
      <c r="AF128" s="686">
        <f t="shared" si="233"/>
        <v>0</v>
      </c>
      <c r="AG128" s="686">
        <f t="shared" si="234"/>
        <v>1</v>
      </c>
      <c r="AH128" s="686">
        <f t="shared" si="235"/>
        <v>484</v>
      </c>
      <c r="AI128" s="686">
        <f t="shared" si="236"/>
        <v>0</v>
      </c>
      <c r="AJ128" s="686">
        <f t="shared" si="237"/>
        <v>5</v>
      </c>
      <c r="AK128" s="424">
        <f t="shared" si="238"/>
        <v>0</v>
      </c>
      <c r="AL128" s="686">
        <f t="shared" si="239"/>
        <v>0</v>
      </c>
      <c r="AM128" s="686">
        <f t="shared" si="240"/>
        <v>0</v>
      </c>
      <c r="AN128" s="686">
        <f t="shared" si="241"/>
        <v>0</v>
      </c>
      <c r="AO128" s="686">
        <f t="shared" si="242"/>
        <v>0</v>
      </c>
      <c r="AP128" s="686">
        <f t="shared" si="243"/>
        <v>0</v>
      </c>
      <c r="AQ128" s="686">
        <f t="shared" si="244"/>
        <v>0</v>
      </c>
      <c r="AR128" s="686">
        <f t="shared" si="245"/>
        <v>0</v>
      </c>
      <c r="AS128" s="424">
        <f t="shared" si="246"/>
        <v>0</v>
      </c>
      <c r="AT128" s="686">
        <f t="shared" si="247"/>
        <v>0</v>
      </c>
      <c r="AU128" s="686">
        <f t="shared" si="248"/>
        <v>0</v>
      </c>
      <c r="AV128" s="686">
        <f t="shared" si="249"/>
        <v>0</v>
      </c>
      <c r="AW128" s="699">
        <f t="shared" si="250"/>
        <v>3929</v>
      </c>
      <c r="AX128" s="75" t="str">
        <f t="shared" si="181"/>
        <v>659EPS010</v>
      </c>
      <c r="AY128" s="802" t="s">
        <v>683</v>
      </c>
      <c r="AZ128" s="802">
        <v>659</v>
      </c>
      <c r="BA128" s="802" t="s">
        <v>578</v>
      </c>
      <c r="BB128" s="803">
        <v>7</v>
      </c>
      <c r="BC128" s="858" t="str">
        <f t="shared" si="182"/>
        <v>890ESSC24</v>
      </c>
      <c r="BD128" s="802" t="s">
        <v>684</v>
      </c>
      <c r="BE128" s="802">
        <v>890</v>
      </c>
      <c r="BF128" s="802" t="s">
        <v>622</v>
      </c>
      <c r="BG128" s="803">
        <v>104</v>
      </c>
      <c r="BH128" s="858" t="str">
        <f t="shared" si="183"/>
        <v>628EPS037</v>
      </c>
      <c r="BI128" s="802" t="s">
        <v>687</v>
      </c>
      <c r="BJ128" s="802">
        <v>628</v>
      </c>
      <c r="BK128" s="802" t="s">
        <v>579</v>
      </c>
      <c r="BL128" s="803">
        <v>6</v>
      </c>
      <c r="BM128" s="283"/>
    </row>
    <row r="129" spans="2:65" ht="15" customHeight="1">
      <c r="B129" s="31" t="str">
        <f t="shared" si="207"/>
        <v>1EPS010</v>
      </c>
      <c r="C129" s="31" t="str">
        <f t="shared" si="208"/>
        <v>1EPS037</v>
      </c>
      <c r="D129" s="31" t="str">
        <f t="shared" si="209"/>
        <v>1EPS016</v>
      </c>
      <c r="E129" s="31" t="str">
        <f t="shared" si="210"/>
        <v>1EPS002</v>
      </c>
      <c r="F129" s="31" t="str">
        <f t="shared" si="211"/>
        <v>1EPS044</v>
      </c>
      <c r="G129" s="31" t="str">
        <f t="shared" si="212"/>
        <v>1EPS005</v>
      </c>
      <c r="H129" s="31" t="str">
        <f t="shared" si="213"/>
        <v>1EPS040</v>
      </c>
      <c r="I129" s="31" t="e">
        <f>CONCATENATE(AA130,#REF!)</f>
        <v>#REF!</v>
      </c>
      <c r="J129" s="31" t="str">
        <f t="shared" si="214"/>
        <v>1ESSC24</v>
      </c>
      <c r="K129" s="31" t="str">
        <f t="shared" si="215"/>
        <v>1EAS016</v>
      </c>
      <c r="L129" s="31" t="str">
        <f t="shared" si="216"/>
        <v>1EPS042</v>
      </c>
      <c r="M129" s="31" t="str">
        <f t="shared" si="217"/>
        <v>1EAS027</v>
      </c>
      <c r="N129" s="31" t="str">
        <f t="shared" si="218"/>
        <v>1ESSC91</v>
      </c>
      <c r="O129" s="31" t="str">
        <f t="shared" si="219"/>
        <v>1EPS008</v>
      </c>
      <c r="P129" s="31" t="str">
        <f t="shared" si="220"/>
        <v>1EPSIC3</v>
      </c>
      <c r="Q129" s="31" t="str">
        <f t="shared" si="221"/>
        <v>1EPS018</v>
      </c>
      <c r="R129" s="31" t="str">
        <f t="shared" si="222"/>
        <v>1CCFC55</v>
      </c>
      <c r="S129" s="31" t="str">
        <f t="shared" si="223"/>
        <v>1EPS017</v>
      </c>
      <c r="T129" s="31" t="str">
        <f t="shared" si="224"/>
        <v>1EPS041</v>
      </c>
      <c r="U129" s="31" t="e">
        <f>CONCATENATE(AA130,#REF!)</f>
        <v>#REF!</v>
      </c>
      <c r="V129" s="31" t="str">
        <f t="shared" si="225"/>
        <v>1ESSC33</v>
      </c>
      <c r="W129" s="31" t="str">
        <f t="shared" si="226"/>
        <v>1EPS048</v>
      </c>
      <c r="X129" s="31" t="str">
        <f t="shared" si="227"/>
        <v>1EPS001</v>
      </c>
      <c r="Y129" s="691" t="s">
        <v>685</v>
      </c>
      <c r="Z129" s="142"/>
      <c r="AA129" s="553"/>
      <c r="AB129" s="693">
        <f>SUM(AB130:AB139)</f>
        <v>2048060</v>
      </c>
      <c r="AC129" s="693">
        <f t="shared" ref="AC129:AV129" si="251">SUM(AC130:AC139)</f>
        <v>351104</v>
      </c>
      <c r="AD129" s="693">
        <f t="shared" si="251"/>
        <v>167780</v>
      </c>
      <c r="AE129" s="693">
        <f t="shared" si="251"/>
        <v>375383</v>
      </c>
      <c r="AF129" s="693">
        <f t="shared" si="251"/>
        <v>74</v>
      </c>
      <c r="AG129" s="693">
        <f t="shared" si="251"/>
        <v>107935</v>
      </c>
      <c r="AH129" s="693">
        <f t="shared" si="251"/>
        <v>60201</v>
      </c>
      <c r="AI129" s="693">
        <f t="shared" si="251"/>
        <v>5815</v>
      </c>
      <c r="AJ129" s="693">
        <f t="shared" si="251"/>
        <v>7828</v>
      </c>
      <c r="AK129" s="639">
        <f t="shared" si="251"/>
        <v>2228</v>
      </c>
      <c r="AL129" s="693">
        <f t="shared" si="251"/>
        <v>2077</v>
      </c>
      <c r="AM129" s="693">
        <f t="shared" si="251"/>
        <v>2</v>
      </c>
      <c r="AN129" s="693">
        <f t="shared" si="251"/>
        <v>3311</v>
      </c>
      <c r="AO129" s="693">
        <f t="shared" si="251"/>
        <v>51</v>
      </c>
      <c r="AP129" s="693">
        <f t="shared" si="251"/>
        <v>229</v>
      </c>
      <c r="AQ129" s="693">
        <f t="shared" si="251"/>
        <v>7</v>
      </c>
      <c r="AR129" s="693">
        <f t="shared" si="251"/>
        <v>8</v>
      </c>
      <c r="AS129" s="639">
        <f t="shared" si="251"/>
        <v>106</v>
      </c>
      <c r="AT129" s="693">
        <f>SUM(AT130:AT139)</f>
        <v>0</v>
      </c>
      <c r="AU129" s="693">
        <f>SUM(AU130:AU139)</f>
        <v>2</v>
      </c>
      <c r="AV129" s="693">
        <f t="shared" si="251"/>
        <v>1</v>
      </c>
      <c r="AW129" s="693">
        <f>SUM(AW130:AW139)</f>
        <v>3129868</v>
      </c>
      <c r="AX129" s="75" t="str">
        <f t="shared" si="181"/>
        <v>659EPS037</v>
      </c>
      <c r="AY129" s="802" t="s">
        <v>683</v>
      </c>
      <c r="AZ129" s="802">
        <v>659</v>
      </c>
      <c r="BA129" s="802" t="s">
        <v>579</v>
      </c>
      <c r="BB129" s="803">
        <v>897</v>
      </c>
      <c r="BC129" s="858" t="str">
        <f t="shared" si="182"/>
        <v>4EPS037</v>
      </c>
      <c r="BD129" s="802" t="s">
        <v>687</v>
      </c>
      <c r="BE129" s="802">
        <v>4</v>
      </c>
      <c r="BF129" s="802" t="s">
        <v>579</v>
      </c>
      <c r="BG129" s="803">
        <v>13</v>
      </c>
      <c r="BH129" s="858" t="str">
        <f t="shared" si="183"/>
        <v>628EPS040</v>
      </c>
      <c r="BI129" s="802" t="s">
        <v>687</v>
      </c>
      <c r="BJ129" s="802">
        <v>628</v>
      </c>
      <c r="BK129" s="802" t="s">
        <v>583</v>
      </c>
      <c r="BL129" s="803">
        <v>3</v>
      </c>
      <c r="BM129" s="283"/>
    </row>
    <row r="130" spans="2:65" ht="15" customHeight="1">
      <c r="B130" s="31" t="str">
        <f t="shared" si="207"/>
        <v>79EPS010</v>
      </c>
      <c r="C130" s="31" t="str">
        <f t="shared" si="208"/>
        <v>79EPS037</v>
      </c>
      <c r="D130" s="31" t="str">
        <f t="shared" si="209"/>
        <v>79EPS016</v>
      </c>
      <c r="E130" s="31" t="str">
        <f t="shared" si="210"/>
        <v>79EPS002</v>
      </c>
      <c r="F130" s="31" t="str">
        <f t="shared" si="211"/>
        <v>79EPS044</v>
      </c>
      <c r="G130" s="31" t="str">
        <f t="shared" si="212"/>
        <v>79EPS005</v>
      </c>
      <c r="H130" s="31" t="str">
        <f t="shared" si="213"/>
        <v>79EPS040</v>
      </c>
      <c r="I130" s="31" t="e">
        <f>CONCATENATE(AA131,#REF!)</f>
        <v>#REF!</v>
      </c>
      <c r="J130" s="31" t="str">
        <f t="shared" si="214"/>
        <v>79ESSC24</v>
      </c>
      <c r="K130" s="31" t="str">
        <f t="shared" si="215"/>
        <v>79EAS016</v>
      </c>
      <c r="L130" s="31" t="str">
        <f t="shared" si="216"/>
        <v>79EPS042</v>
      </c>
      <c r="M130" s="31" t="str">
        <f t="shared" si="217"/>
        <v>79EAS027</v>
      </c>
      <c r="N130" s="31" t="str">
        <f t="shared" si="218"/>
        <v>79ESSC91</v>
      </c>
      <c r="O130" s="31" t="str">
        <f t="shared" si="219"/>
        <v>79EPS008</v>
      </c>
      <c r="P130" s="31" t="str">
        <f t="shared" si="220"/>
        <v>79EPSIC3</v>
      </c>
      <c r="Q130" s="31" t="str">
        <f t="shared" si="221"/>
        <v>79EPS018</v>
      </c>
      <c r="R130" s="31" t="str">
        <f t="shared" si="222"/>
        <v>79CCFC55</v>
      </c>
      <c r="S130" s="31" t="str">
        <f t="shared" si="223"/>
        <v>79EPS017</v>
      </c>
      <c r="T130" s="31" t="str">
        <f t="shared" si="224"/>
        <v>79EPS041</v>
      </c>
      <c r="U130" s="31" t="e">
        <f>CONCATENATE(AA131,#REF!)</f>
        <v>#REF!</v>
      </c>
      <c r="V130" s="31" t="str">
        <f t="shared" si="225"/>
        <v>79ESSC33</v>
      </c>
      <c r="W130" s="31" t="str">
        <f t="shared" si="226"/>
        <v>79EPS048</v>
      </c>
      <c r="X130" s="31" t="str">
        <f t="shared" si="227"/>
        <v>79EPS001</v>
      </c>
      <c r="Y130" s="493" t="s">
        <v>295</v>
      </c>
      <c r="Z130" s="491" t="s">
        <v>686</v>
      </c>
      <c r="AA130" s="552">
        <v>1</v>
      </c>
      <c r="AB130" s="685">
        <f t="shared" ref="AB130:AB139" si="252">IFERROR(VLOOKUP(B129,$BH$7:$BL$948,5,0),0)+ IFERROR(VLOOKUP(B129,$BC$7:$BO$948,5,0),0)+IFERROR(VLOOKUP(B129,$AX$7:$BB$948,5,0),0)</f>
        <v>1358250</v>
      </c>
      <c r="AC130" s="686">
        <f t="shared" ref="AC130:AC139" si="253">IFERROR(VLOOKUP(C129,$BH$7:$BL$948,5,0),0)+ IFERROR(VLOOKUP(C129,$BC$7:$BO$948,5,0),0)+IFERROR(VLOOKUP(C129,$AX$7:$BB$948,5,0),0)+AS130</f>
        <v>225093</v>
      </c>
      <c r="AD130" s="686">
        <f t="shared" ref="AD130:AD139" si="254">IFERROR(VLOOKUP(D129,$BH$7:$BL$948,5,0),0)+ IFERROR(VLOOKUP(D129,$BC$7:$BO$948,5,0),0)+IFERROR(VLOOKUP(D129,$AX$7:$BB$948,5,0),0)</f>
        <v>119580</v>
      </c>
      <c r="AE130" s="686">
        <f t="shared" ref="AE130:AE139" si="255">IFERROR(VLOOKUP(E129,$BH$7:$BL$948,5,0),0)+ IFERROR(VLOOKUP(E129,$BC$7:$BO$948,5,0),0)+IFERROR(VLOOKUP(E129,$AX$7:$BB$948,5,0),0)</f>
        <v>251402</v>
      </c>
      <c r="AF130" s="686">
        <f t="shared" ref="AF130:AF139" si="256">IFERROR(VLOOKUP(F129,$BH$7:$BL$948,5,0),0)+ IFERROR(VLOOKUP(F129,$BC$7:$BO$948,5,0),0)+IFERROR(VLOOKUP(F129,$AX$7:$BB$948,5,0),0)</f>
        <v>62</v>
      </c>
      <c r="AG130" s="686">
        <f t="shared" ref="AG130:AG139" si="257">IFERROR(VLOOKUP(G129,$BH$7:$BL$948,5,0),0)+ IFERROR(VLOOKUP(G129,$BC$7:$BO$948,5,0),0)+IFERROR(VLOOKUP(G129,$AX$7:$BB$948,5,0),0)</f>
        <v>83610</v>
      </c>
      <c r="AH130" s="686">
        <f t="shared" ref="AH130:AH139" si="258">IFERROR(VLOOKUP(H129,$BH$7:$BL$948,5,0),0)+ IFERROR(VLOOKUP(H129,$BC$7:$BO$948,5,0),0)+IFERROR(VLOOKUP(H129,$AX$7:$BB$948,5,0),0)</f>
        <v>42330</v>
      </c>
      <c r="AI130" s="686">
        <f t="shared" ref="AI130:AI139" si="259">IFERROR(VLOOKUP(J129,$BH$7:$BL$948,5,0),0)+ IFERROR(VLOOKUP(J129,$BC$7:$BO$948,5,0),0)+IFERROR(VLOOKUP(J129,$AX$7:$BB$948,5,0),0)+AK130</f>
        <v>5270</v>
      </c>
      <c r="AJ130" s="686">
        <f t="shared" ref="AJ130:AJ139" si="260">IFERROR(VLOOKUP(K129,$BH$7:$BL$948,5,0),0)+ IFERROR(VLOOKUP(K129,$BC$7:$BO$948,5,0),0)+IFERROR(VLOOKUP(K129,$AX$7:$BB$948,5,0),0)</f>
        <v>5356</v>
      </c>
      <c r="AK130" s="424">
        <f t="shared" ref="AK130:AK139" si="261">IFERROR(VLOOKUP(L129,$BH$7:$BL$948,5,0),0)+ IFERROR(VLOOKUP(L129,$BC$7:$BO$948,5,0),0)+IFERROR(VLOOKUP(L129,$AX$7:$BB$948,5,0),0)</f>
        <v>2141</v>
      </c>
      <c r="AL130" s="686">
        <f t="shared" ref="AL130:AL139" si="262">IFERROR(VLOOKUP(M129,$BH$7:$BL$948,5,0),0)+ IFERROR(VLOOKUP(M129,$BC$7:$BO$948,5,0),0)+IFERROR(VLOOKUP(M129,$AX$7:$BB$948,5,0),0)</f>
        <v>1275</v>
      </c>
      <c r="AM130" s="686">
        <f t="shared" ref="AM130:AM139" si="263">IFERROR(VLOOKUP(N129,$BH$7:$BL$948,5,0),0)+ IFERROR(VLOOKUP(N129,$BC$7:$BO$948,5,0),0)+IFERROR(VLOOKUP(N129,$AX$7:$BB$948,5,0),0)</f>
        <v>1</v>
      </c>
      <c r="AN130" s="686">
        <f t="shared" ref="AN130:AN139" si="264">IFERROR(VLOOKUP(O129,$BH$7:$BL$948,5,0),0)+ IFERROR(VLOOKUP(O129,$BC$7:$BO$948,5,0),0)+IFERROR(VLOOKUP(O129,$AX$7:$BB$948,5,0),0)</f>
        <v>3311</v>
      </c>
      <c r="AO130" s="686">
        <f t="shared" ref="AO130:AO139" si="265">IFERROR(VLOOKUP(P129,$BH$7:$BL$948,5,0),0)+ IFERROR(VLOOKUP(P129,$BC$7:$BO$948,5,0),0)+IFERROR(VLOOKUP(P129,$AX$7:$BB$948,5,0),0)</f>
        <v>51</v>
      </c>
      <c r="AP130" s="686">
        <f t="shared" ref="AP130:AP139" si="266">IFERROR(VLOOKUP(Q129,$BH$7:$BL$948,5,0),0)+ IFERROR(VLOOKUP(Q129,$BC$7:$BO$948,5,0),0)+IFERROR(VLOOKUP(Q129,$AX$7:$BB$948,5,0),0)</f>
        <v>131</v>
      </c>
      <c r="AQ130" s="686">
        <f t="shared" ref="AQ130:AQ139" si="267">IFERROR(VLOOKUP(R129,$BH$7:$BL$948,5,0),0)+ IFERROR(VLOOKUP(R129,$BC$7:$BO$948,5,0),0)+IFERROR(VLOOKUP(R129,$AX$7:$BB$948,5,0),0)</f>
        <v>6</v>
      </c>
      <c r="AR130" s="686">
        <f t="shared" ref="AR130:AR139" si="268">IFERROR(VLOOKUP(S129,$BH$7:$BL$948,5,0),0)+ IFERROR(VLOOKUP(S129,$BC$7:$BO$948,5,0),0)+IFERROR(VLOOKUP(S129,$AX$7:$BB$948,5,0),0)</f>
        <v>2</v>
      </c>
      <c r="AS130" s="424">
        <f t="shared" ref="AS130:AS139" si="269">IFERROR(VLOOKUP(T129,$BH$7:$BL$948,5,0),0)+ IFERROR(VLOOKUP(T129,$BC$7:$BO$948,5,0),0)+IFERROR(VLOOKUP(T129,$AX$7:$BB$948,5,0),0)</f>
        <v>76</v>
      </c>
      <c r="AT130" s="686">
        <f t="shared" ref="AT130:AT139" si="270">IFERROR(VLOOKUP(V129,$BH$7:$BL$948,5,0),0)+ IFERROR(VLOOKUP(V129,$BC$7:$BO$948,5,0),0)+IFERROR(VLOOKUP(V129,$AX$7:$BB$948,5,0),0)</f>
        <v>0</v>
      </c>
      <c r="AU130" s="686">
        <f t="shared" ref="AU130:AU139" si="271">IFERROR(VLOOKUP(W129,$BH$7:$BL$948,5,0),0)+ IFERROR(VLOOKUP(W129,$BC$7:$BO$948,5,0),0)+IFERROR(VLOOKUP(W129,$AX$7:$BB$948,5,0),0)</f>
        <v>2</v>
      </c>
      <c r="AV130" s="686">
        <f t="shared" ref="AV130:AV139" si="272">IFERROR(VLOOKUP(X129,$BH$7:$BL$948,5,0),0)+ IFERROR(VLOOKUP(X129,$BC$7:$BO$948,5,0),0)+IFERROR(VLOOKUP(X129,$AX$7:$BB$948,5,0),0)</f>
        <v>1</v>
      </c>
      <c r="AW130" s="699">
        <f t="shared" ref="AW130:AW139" si="273">SUM(AB130:AV130)-AK130-AS130</f>
        <v>2095733</v>
      </c>
      <c r="AX130" s="75" t="str">
        <f t="shared" si="181"/>
        <v>659EPS040</v>
      </c>
      <c r="AY130" s="802" t="s">
        <v>683</v>
      </c>
      <c r="AZ130" s="802">
        <v>659</v>
      </c>
      <c r="BA130" s="802" t="s">
        <v>583</v>
      </c>
      <c r="BB130" s="803">
        <v>242</v>
      </c>
      <c r="BC130" s="858" t="str">
        <f t="shared" si="182"/>
        <v>4EPS040</v>
      </c>
      <c r="BD130" s="802" t="s">
        <v>687</v>
      </c>
      <c r="BE130" s="802">
        <v>4</v>
      </c>
      <c r="BF130" s="802" t="s">
        <v>583</v>
      </c>
      <c r="BG130" s="803">
        <v>6</v>
      </c>
      <c r="BH130" s="858" t="str">
        <f t="shared" si="183"/>
        <v>656EPS037</v>
      </c>
      <c r="BI130" s="802" t="s">
        <v>687</v>
      </c>
      <c r="BJ130" s="802">
        <v>656</v>
      </c>
      <c r="BK130" s="802" t="s">
        <v>579</v>
      </c>
      <c r="BL130" s="803">
        <v>31</v>
      </c>
      <c r="BM130" s="283"/>
    </row>
    <row r="131" spans="2:65" ht="15" customHeight="1">
      <c r="B131" s="31" t="str">
        <f t="shared" si="207"/>
        <v>88EPS010</v>
      </c>
      <c r="C131" s="31" t="str">
        <f t="shared" si="208"/>
        <v>88EPS037</v>
      </c>
      <c r="D131" s="31" t="str">
        <f t="shared" si="209"/>
        <v>88EPS016</v>
      </c>
      <c r="E131" s="31" t="str">
        <f t="shared" si="210"/>
        <v>88EPS002</v>
      </c>
      <c r="F131" s="31" t="str">
        <f t="shared" si="211"/>
        <v>88EPS044</v>
      </c>
      <c r="G131" s="31" t="str">
        <f t="shared" si="212"/>
        <v>88EPS005</v>
      </c>
      <c r="H131" s="31" t="str">
        <f t="shared" si="213"/>
        <v>88EPS040</v>
      </c>
      <c r="I131" s="31" t="e">
        <f>CONCATENATE(AA132,#REF!)</f>
        <v>#REF!</v>
      </c>
      <c r="J131" s="31" t="str">
        <f t="shared" si="214"/>
        <v>88ESSC24</v>
      </c>
      <c r="K131" s="31" t="str">
        <f t="shared" si="215"/>
        <v>88EAS016</v>
      </c>
      <c r="L131" s="31" t="str">
        <f t="shared" si="216"/>
        <v>88EPS042</v>
      </c>
      <c r="M131" s="31" t="str">
        <f t="shared" si="217"/>
        <v>88EAS027</v>
      </c>
      <c r="N131" s="31" t="str">
        <f t="shared" si="218"/>
        <v>88ESSC91</v>
      </c>
      <c r="O131" s="31" t="str">
        <f t="shared" si="219"/>
        <v>88EPS008</v>
      </c>
      <c r="P131" s="31" t="str">
        <f t="shared" si="220"/>
        <v>88EPSIC3</v>
      </c>
      <c r="Q131" s="31" t="str">
        <f t="shared" si="221"/>
        <v>88EPS018</v>
      </c>
      <c r="R131" s="31" t="str">
        <f t="shared" si="222"/>
        <v>88CCFC55</v>
      </c>
      <c r="S131" s="31" t="str">
        <f t="shared" si="223"/>
        <v>88EPS017</v>
      </c>
      <c r="T131" s="31" t="str">
        <f t="shared" si="224"/>
        <v>88EPS041</v>
      </c>
      <c r="U131" s="31" t="e">
        <f>CONCATENATE(AA132,#REF!)</f>
        <v>#REF!</v>
      </c>
      <c r="V131" s="31" t="str">
        <f t="shared" si="225"/>
        <v>88ESSC33</v>
      </c>
      <c r="W131" s="31" t="str">
        <f t="shared" si="226"/>
        <v>88EPS048</v>
      </c>
      <c r="X131" s="31" t="str">
        <f t="shared" si="227"/>
        <v>88EPS001</v>
      </c>
      <c r="Y131" s="493" t="s">
        <v>324</v>
      </c>
      <c r="Z131" s="491" t="s">
        <v>686</v>
      </c>
      <c r="AA131" s="552">
        <v>79</v>
      </c>
      <c r="AB131" s="685">
        <f t="shared" si="252"/>
        <v>13576</v>
      </c>
      <c r="AC131" s="686">
        <f t="shared" si="253"/>
        <v>5307</v>
      </c>
      <c r="AD131" s="686">
        <f t="shared" si="254"/>
        <v>3256</v>
      </c>
      <c r="AE131" s="686">
        <f t="shared" si="255"/>
        <v>2121</v>
      </c>
      <c r="AF131" s="686">
        <f t="shared" si="256"/>
        <v>0</v>
      </c>
      <c r="AG131" s="686">
        <f t="shared" si="257"/>
        <v>1</v>
      </c>
      <c r="AH131" s="686">
        <f t="shared" si="258"/>
        <v>1522</v>
      </c>
      <c r="AI131" s="686">
        <f t="shared" si="259"/>
        <v>0</v>
      </c>
      <c r="AJ131" s="686">
        <f t="shared" si="260"/>
        <v>25</v>
      </c>
      <c r="AK131" s="424">
        <f t="shared" si="261"/>
        <v>0</v>
      </c>
      <c r="AL131" s="686">
        <f t="shared" si="262"/>
        <v>74</v>
      </c>
      <c r="AM131" s="686">
        <f t="shared" si="263"/>
        <v>0</v>
      </c>
      <c r="AN131" s="686">
        <f t="shared" si="264"/>
        <v>0</v>
      </c>
      <c r="AO131" s="686">
        <f t="shared" si="265"/>
        <v>0</v>
      </c>
      <c r="AP131" s="686">
        <f t="shared" si="266"/>
        <v>0</v>
      </c>
      <c r="AQ131" s="686">
        <f t="shared" si="267"/>
        <v>0</v>
      </c>
      <c r="AR131" s="686">
        <f t="shared" si="268"/>
        <v>0</v>
      </c>
      <c r="AS131" s="424">
        <f t="shared" si="269"/>
        <v>0</v>
      </c>
      <c r="AT131" s="686">
        <f t="shared" si="270"/>
        <v>0</v>
      </c>
      <c r="AU131" s="686">
        <f t="shared" si="271"/>
        <v>0</v>
      </c>
      <c r="AV131" s="686">
        <f t="shared" si="272"/>
        <v>0</v>
      </c>
      <c r="AW131" s="699">
        <f t="shared" si="273"/>
        <v>25882</v>
      </c>
      <c r="AX131" s="75" t="str">
        <f t="shared" si="181"/>
        <v>659EPS041</v>
      </c>
      <c r="AY131" s="802" t="s">
        <v>683</v>
      </c>
      <c r="AZ131" s="802">
        <v>659</v>
      </c>
      <c r="BA131" s="802" t="s">
        <v>621</v>
      </c>
      <c r="BB131" s="803">
        <v>4</v>
      </c>
      <c r="BC131" s="858" t="str">
        <f t="shared" si="182"/>
        <v>4EPS044</v>
      </c>
      <c r="BD131" s="802" t="s">
        <v>687</v>
      </c>
      <c r="BE131" s="802">
        <v>4</v>
      </c>
      <c r="BF131" s="802" t="s">
        <v>595</v>
      </c>
      <c r="BG131" s="803">
        <v>1</v>
      </c>
      <c r="BH131" s="858" t="str">
        <f t="shared" si="183"/>
        <v>656EPS040</v>
      </c>
      <c r="BI131" s="802" t="s">
        <v>687</v>
      </c>
      <c r="BJ131" s="802">
        <v>656</v>
      </c>
      <c r="BK131" s="802" t="s">
        <v>583</v>
      </c>
      <c r="BL131" s="803">
        <v>6</v>
      </c>
      <c r="BM131" s="283"/>
    </row>
    <row r="132" spans="2:65" ht="15" customHeight="1">
      <c r="B132" s="31" t="str">
        <f t="shared" si="207"/>
        <v>129EPS010</v>
      </c>
      <c r="C132" s="31" t="str">
        <f t="shared" si="208"/>
        <v>129EPS037</v>
      </c>
      <c r="D132" s="31" t="str">
        <f t="shared" si="209"/>
        <v>129EPS016</v>
      </c>
      <c r="E132" s="31" t="str">
        <f t="shared" si="210"/>
        <v>129EPS002</v>
      </c>
      <c r="F132" s="31" t="str">
        <f t="shared" si="211"/>
        <v>129EPS044</v>
      </c>
      <c r="G132" s="31" t="str">
        <f t="shared" si="212"/>
        <v>129EPS005</v>
      </c>
      <c r="H132" s="31" t="str">
        <f t="shared" si="213"/>
        <v>129EPS040</v>
      </c>
      <c r="I132" s="31" t="e">
        <f>CONCATENATE(AA133,#REF!)</f>
        <v>#REF!</v>
      </c>
      <c r="J132" s="31" t="str">
        <f t="shared" si="214"/>
        <v>129ESSC24</v>
      </c>
      <c r="K132" s="31" t="str">
        <f t="shared" si="215"/>
        <v>129EAS016</v>
      </c>
      <c r="L132" s="31" t="str">
        <f t="shared" si="216"/>
        <v>129EPS042</v>
      </c>
      <c r="M132" s="31" t="str">
        <f t="shared" si="217"/>
        <v>129EAS027</v>
      </c>
      <c r="N132" s="31" t="str">
        <f t="shared" si="218"/>
        <v>129ESSC91</v>
      </c>
      <c r="O132" s="31" t="str">
        <f t="shared" si="219"/>
        <v>129EPS008</v>
      </c>
      <c r="P132" s="31" t="str">
        <f t="shared" si="220"/>
        <v>129EPSIC3</v>
      </c>
      <c r="Q132" s="31" t="str">
        <f t="shared" si="221"/>
        <v>129EPS018</v>
      </c>
      <c r="R132" s="31" t="str">
        <f t="shared" si="222"/>
        <v>129CCFC55</v>
      </c>
      <c r="S132" s="31" t="str">
        <f t="shared" si="223"/>
        <v>129EPS017</v>
      </c>
      <c r="T132" s="31" t="str">
        <f t="shared" si="224"/>
        <v>129EPS041</v>
      </c>
      <c r="U132" s="31" t="e">
        <f>CONCATENATE(AA133,#REF!)</f>
        <v>#REF!</v>
      </c>
      <c r="V132" s="31" t="str">
        <f t="shared" si="225"/>
        <v>129ESSC33</v>
      </c>
      <c r="W132" s="31" t="str">
        <f t="shared" si="226"/>
        <v>129EPS048</v>
      </c>
      <c r="X132" s="31" t="str">
        <f t="shared" si="227"/>
        <v>129EPS001</v>
      </c>
      <c r="Y132" s="493" t="s">
        <v>325</v>
      </c>
      <c r="Z132" s="491" t="s">
        <v>686</v>
      </c>
      <c r="AA132" s="552">
        <v>88</v>
      </c>
      <c r="AB132" s="685">
        <f t="shared" si="252"/>
        <v>199660</v>
      </c>
      <c r="AC132" s="686">
        <f t="shared" si="253"/>
        <v>41211</v>
      </c>
      <c r="AD132" s="686">
        <f t="shared" si="254"/>
        <v>16194</v>
      </c>
      <c r="AE132" s="686">
        <f t="shared" si="255"/>
        <v>50984</v>
      </c>
      <c r="AF132" s="686">
        <f t="shared" si="256"/>
        <v>2</v>
      </c>
      <c r="AG132" s="686">
        <f t="shared" si="257"/>
        <v>9504</v>
      </c>
      <c r="AH132" s="686">
        <f t="shared" si="258"/>
        <v>5824</v>
      </c>
      <c r="AI132" s="686">
        <f t="shared" si="259"/>
        <v>0</v>
      </c>
      <c r="AJ132" s="686">
        <f t="shared" si="260"/>
        <v>668</v>
      </c>
      <c r="AK132" s="424">
        <f t="shared" si="261"/>
        <v>0</v>
      </c>
      <c r="AL132" s="686">
        <f t="shared" si="262"/>
        <v>519</v>
      </c>
      <c r="AM132" s="686">
        <f t="shared" si="263"/>
        <v>0</v>
      </c>
      <c r="AN132" s="686">
        <f t="shared" si="264"/>
        <v>0</v>
      </c>
      <c r="AO132" s="686">
        <f t="shared" si="265"/>
        <v>0</v>
      </c>
      <c r="AP132" s="686">
        <f t="shared" si="266"/>
        <v>7</v>
      </c>
      <c r="AQ132" s="686">
        <f t="shared" si="267"/>
        <v>0</v>
      </c>
      <c r="AR132" s="686">
        <f t="shared" si="268"/>
        <v>0</v>
      </c>
      <c r="AS132" s="424">
        <f t="shared" si="269"/>
        <v>11</v>
      </c>
      <c r="AT132" s="686">
        <f t="shared" si="270"/>
        <v>0</v>
      </c>
      <c r="AU132" s="686">
        <f t="shared" si="271"/>
        <v>0</v>
      </c>
      <c r="AV132" s="686">
        <f t="shared" si="272"/>
        <v>0</v>
      </c>
      <c r="AW132" s="699">
        <f t="shared" si="273"/>
        <v>324573</v>
      </c>
      <c r="AX132" s="75" t="str">
        <f t="shared" si="181"/>
        <v>659EPSIC3</v>
      </c>
      <c r="AY132" s="802" t="s">
        <v>683</v>
      </c>
      <c r="AZ132" s="802">
        <v>659</v>
      </c>
      <c r="BA132" s="802" t="s">
        <v>596</v>
      </c>
      <c r="BB132" s="803">
        <v>24</v>
      </c>
      <c r="BC132" s="858" t="str">
        <f t="shared" si="182"/>
        <v>42EPS037</v>
      </c>
      <c r="BD132" s="802" t="s">
        <v>687</v>
      </c>
      <c r="BE132" s="802">
        <v>42</v>
      </c>
      <c r="BF132" s="802" t="s">
        <v>579</v>
      </c>
      <c r="BG132" s="803">
        <v>401</v>
      </c>
      <c r="BH132" s="858" t="str">
        <f t="shared" si="183"/>
        <v>656ESSC91</v>
      </c>
      <c r="BI132" s="802" t="s">
        <v>687</v>
      </c>
      <c r="BJ132" s="802">
        <v>656</v>
      </c>
      <c r="BK132" s="802" t="s">
        <v>594</v>
      </c>
      <c r="BL132" s="803">
        <v>1</v>
      </c>
      <c r="BM132" s="283"/>
    </row>
    <row r="133" spans="2:65" ht="15" customHeight="1">
      <c r="B133" s="31" t="str">
        <f t="shared" si="207"/>
        <v>212EPS010</v>
      </c>
      <c r="C133" s="31" t="str">
        <f t="shared" si="208"/>
        <v>212EPS037</v>
      </c>
      <c r="D133" s="31" t="str">
        <f t="shared" si="209"/>
        <v>212EPS016</v>
      </c>
      <c r="E133" s="31" t="str">
        <f t="shared" si="210"/>
        <v>212EPS002</v>
      </c>
      <c r="F133" s="31" t="str">
        <f t="shared" si="211"/>
        <v>212EPS044</v>
      </c>
      <c r="G133" s="31" t="str">
        <f t="shared" si="212"/>
        <v>212EPS005</v>
      </c>
      <c r="H133" s="31" t="str">
        <f t="shared" si="213"/>
        <v>212EPS040</v>
      </c>
      <c r="I133" s="31" t="e">
        <f>CONCATENATE(AA134,#REF!)</f>
        <v>#REF!</v>
      </c>
      <c r="J133" s="31" t="str">
        <f t="shared" si="214"/>
        <v>212ESSC24</v>
      </c>
      <c r="K133" s="31" t="str">
        <f t="shared" si="215"/>
        <v>212EAS016</v>
      </c>
      <c r="L133" s="31" t="str">
        <f t="shared" si="216"/>
        <v>212EPS042</v>
      </c>
      <c r="M133" s="31" t="str">
        <f t="shared" si="217"/>
        <v>212EAS027</v>
      </c>
      <c r="N133" s="31" t="str">
        <f t="shared" si="218"/>
        <v>212ESSC91</v>
      </c>
      <c r="O133" s="31" t="str">
        <f t="shared" si="219"/>
        <v>212EPS008</v>
      </c>
      <c r="P133" s="31" t="str">
        <f t="shared" si="220"/>
        <v>212EPSIC3</v>
      </c>
      <c r="Q133" s="31" t="str">
        <f t="shared" si="221"/>
        <v>212EPS018</v>
      </c>
      <c r="R133" s="31" t="str">
        <f t="shared" si="222"/>
        <v>212CCFC55</v>
      </c>
      <c r="S133" s="31" t="str">
        <f t="shared" si="223"/>
        <v>212EPS017</v>
      </c>
      <c r="T133" s="31" t="str">
        <f t="shared" si="224"/>
        <v>212EPS041</v>
      </c>
      <c r="U133" s="31" t="e">
        <f>CONCATENATE(AA134,#REF!)</f>
        <v>#REF!</v>
      </c>
      <c r="V133" s="31" t="str">
        <f t="shared" si="225"/>
        <v>212ESSC33</v>
      </c>
      <c r="W133" s="31" t="str">
        <f t="shared" si="226"/>
        <v>212EPS048</v>
      </c>
      <c r="X133" s="31" t="str">
        <f t="shared" si="227"/>
        <v>212EPS001</v>
      </c>
      <c r="Y133" s="493" t="s">
        <v>340</v>
      </c>
      <c r="Z133" s="491" t="s">
        <v>686</v>
      </c>
      <c r="AA133" s="552">
        <v>129</v>
      </c>
      <c r="AB133" s="685">
        <f t="shared" si="252"/>
        <v>53902</v>
      </c>
      <c r="AC133" s="686">
        <f t="shared" si="253"/>
        <v>8165</v>
      </c>
      <c r="AD133" s="686">
        <f t="shared" si="254"/>
        <v>2988</v>
      </c>
      <c r="AE133" s="686">
        <f t="shared" si="255"/>
        <v>4652</v>
      </c>
      <c r="AF133" s="686">
        <f t="shared" si="256"/>
        <v>3</v>
      </c>
      <c r="AG133" s="686">
        <f t="shared" si="257"/>
        <v>8</v>
      </c>
      <c r="AH133" s="686">
        <f t="shared" si="258"/>
        <v>1553</v>
      </c>
      <c r="AI133" s="686">
        <f t="shared" si="259"/>
        <v>1</v>
      </c>
      <c r="AJ133" s="686">
        <f t="shared" si="260"/>
        <v>69</v>
      </c>
      <c r="AK133" s="424">
        <f t="shared" si="261"/>
        <v>0</v>
      </c>
      <c r="AL133" s="686">
        <f t="shared" si="262"/>
        <v>68</v>
      </c>
      <c r="AM133" s="686">
        <f t="shared" si="263"/>
        <v>0</v>
      </c>
      <c r="AN133" s="686">
        <f t="shared" si="264"/>
        <v>0</v>
      </c>
      <c r="AO133" s="686">
        <f t="shared" si="265"/>
        <v>0</v>
      </c>
      <c r="AP133" s="686">
        <f t="shared" si="266"/>
        <v>4</v>
      </c>
      <c r="AQ133" s="686">
        <f t="shared" si="267"/>
        <v>0</v>
      </c>
      <c r="AR133" s="686">
        <f t="shared" si="268"/>
        <v>0</v>
      </c>
      <c r="AS133" s="424">
        <f t="shared" si="269"/>
        <v>1</v>
      </c>
      <c r="AT133" s="686">
        <f t="shared" si="270"/>
        <v>0</v>
      </c>
      <c r="AU133" s="686">
        <f t="shared" si="271"/>
        <v>0</v>
      </c>
      <c r="AV133" s="686">
        <f t="shared" si="272"/>
        <v>0</v>
      </c>
      <c r="AW133" s="699">
        <f t="shared" si="273"/>
        <v>71413</v>
      </c>
      <c r="AX133" s="75" t="str">
        <f t="shared" si="181"/>
        <v>665EPS010</v>
      </c>
      <c r="AY133" s="802" t="s">
        <v>683</v>
      </c>
      <c r="AZ133" s="802">
        <v>665</v>
      </c>
      <c r="BA133" s="802" t="s">
        <v>578</v>
      </c>
      <c r="BB133" s="803">
        <v>2</v>
      </c>
      <c r="BC133" s="858" t="str">
        <f t="shared" si="182"/>
        <v>42EPS040</v>
      </c>
      <c r="BD133" s="802" t="s">
        <v>687</v>
      </c>
      <c r="BE133" s="802">
        <v>42</v>
      </c>
      <c r="BF133" s="802" t="s">
        <v>583</v>
      </c>
      <c r="BG133" s="803">
        <v>7</v>
      </c>
      <c r="BH133" s="858" t="str">
        <f t="shared" si="183"/>
        <v>761EPS037</v>
      </c>
      <c r="BI133" s="802" t="s">
        <v>687</v>
      </c>
      <c r="BJ133" s="802">
        <v>761</v>
      </c>
      <c r="BK133" s="802" t="s">
        <v>579</v>
      </c>
      <c r="BL133" s="803">
        <v>8</v>
      </c>
      <c r="BM133" s="283"/>
    </row>
    <row r="134" spans="2:65" ht="15" customHeight="1">
      <c r="B134" s="31" t="str">
        <f t="shared" si="207"/>
        <v>266EPS010</v>
      </c>
      <c r="C134" s="31" t="str">
        <f t="shared" si="208"/>
        <v>266EPS037</v>
      </c>
      <c r="D134" s="31" t="str">
        <f t="shared" si="209"/>
        <v>266EPS016</v>
      </c>
      <c r="E134" s="31" t="str">
        <f t="shared" si="210"/>
        <v>266EPS002</v>
      </c>
      <c r="F134" s="31" t="str">
        <f t="shared" si="211"/>
        <v>266EPS044</v>
      </c>
      <c r="G134" s="31" t="str">
        <f t="shared" si="212"/>
        <v>266EPS005</v>
      </c>
      <c r="H134" s="31" t="str">
        <f t="shared" si="213"/>
        <v>266EPS040</v>
      </c>
      <c r="I134" s="31" t="e">
        <f>CONCATENATE(AA135,#REF!)</f>
        <v>#REF!</v>
      </c>
      <c r="J134" s="31" t="str">
        <f t="shared" si="214"/>
        <v>266ESSC24</v>
      </c>
      <c r="K134" s="31" t="str">
        <f t="shared" si="215"/>
        <v>266EAS016</v>
      </c>
      <c r="L134" s="31" t="str">
        <f t="shared" si="216"/>
        <v>266EPS042</v>
      </c>
      <c r="M134" s="31" t="str">
        <f t="shared" si="217"/>
        <v>266EAS027</v>
      </c>
      <c r="N134" s="31" t="str">
        <f t="shared" si="218"/>
        <v>266ESSC91</v>
      </c>
      <c r="O134" s="31" t="str">
        <f t="shared" si="219"/>
        <v>266EPS008</v>
      </c>
      <c r="P134" s="31" t="str">
        <f t="shared" si="220"/>
        <v>266EPSIC3</v>
      </c>
      <c r="Q134" s="31" t="str">
        <f t="shared" si="221"/>
        <v>266EPS018</v>
      </c>
      <c r="R134" s="31" t="str">
        <f t="shared" si="222"/>
        <v>266CCFC55</v>
      </c>
      <c r="S134" s="31" t="str">
        <f t="shared" si="223"/>
        <v>266EPS017</v>
      </c>
      <c r="T134" s="31" t="str">
        <f t="shared" si="224"/>
        <v>266EPS041</v>
      </c>
      <c r="U134" s="31" t="e">
        <f>CONCATENATE(AA135,#REF!)</f>
        <v>#REF!</v>
      </c>
      <c r="V134" s="31" t="str">
        <f t="shared" si="225"/>
        <v>266ESSC33</v>
      </c>
      <c r="W134" s="31" t="str">
        <f t="shared" si="226"/>
        <v>266EPS048</v>
      </c>
      <c r="X134" s="31" t="str">
        <f t="shared" si="227"/>
        <v>266EPS001</v>
      </c>
      <c r="Y134" s="493" t="s">
        <v>365</v>
      </c>
      <c r="Z134" s="491" t="s">
        <v>686</v>
      </c>
      <c r="AA134" s="552">
        <v>212</v>
      </c>
      <c r="AB134" s="685">
        <f t="shared" si="252"/>
        <v>37051</v>
      </c>
      <c r="AC134" s="686">
        <f t="shared" si="253"/>
        <v>7705</v>
      </c>
      <c r="AD134" s="686">
        <f t="shared" si="254"/>
        <v>0</v>
      </c>
      <c r="AE134" s="686">
        <f t="shared" si="255"/>
        <v>1728</v>
      </c>
      <c r="AF134" s="686">
        <f t="shared" si="256"/>
        <v>0</v>
      </c>
      <c r="AG134" s="686">
        <f t="shared" si="257"/>
        <v>16</v>
      </c>
      <c r="AH134" s="686">
        <f t="shared" si="258"/>
        <v>1409</v>
      </c>
      <c r="AI134" s="686">
        <f t="shared" si="259"/>
        <v>0</v>
      </c>
      <c r="AJ134" s="686">
        <f t="shared" si="260"/>
        <v>149</v>
      </c>
      <c r="AK134" s="424">
        <f t="shared" si="261"/>
        <v>0</v>
      </c>
      <c r="AL134" s="686">
        <f t="shared" si="262"/>
        <v>96</v>
      </c>
      <c r="AM134" s="686">
        <f t="shared" si="263"/>
        <v>0</v>
      </c>
      <c r="AN134" s="686">
        <f t="shared" si="264"/>
        <v>0</v>
      </c>
      <c r="AO134" s="686">
        <f t="shared" si="265"/>
        <v>0</v>
      </c>
      <c r="AP134" s="686">
        <f t="shared" si="266"/>
        <v>8</v>
      </c>
      <c r="AQ134" s="686">
        <f t="shared" si="267"/>
        <v>0</v>
      </c>
      <c r="AR134" s="686">
        <f t="shared" si="268"/>
        <v>0</v>
      </c>
      <c r="AS134" s="424">
        <f t="shared" si="269"/>
        <v>0</v>
      </c>
      <c r="AT134" s="686">
        <f t="shared" si="270"/>
        <v>0</v>
      </c>
      <c r="AU134" s="686">
        <f t="shared" si="271"/>
        <v>0</v>
      </c>
      <c r="AV134" s="686">
        <f t="shared" si="272"/>
        <v>0</v>
      </c>
      <c r="AW134" s="699">
        <f t="shared" si="273"/>
        <v>48162</v>
      </c>
      <c r="AX134" s="75" t="str">
        <f t="shared" si="181"/>
        <v>665EPS016</v>
      </c>
      <c r="AY134" s="802" t="s">
        <v>683</v>
      </c>
      <c r="AZ134" s="802">
        <v>665</v>
      </c>
      <c r="BA134" s="802" t="s">
        <v>581</v>
      </c>
      <c r="BB134" s="803">
        <v>439</v>
      </c>
      <c r="BC134" s="858" t="str">
        <f t="shared" si="182"/>
        <v>42EPS042</v>
      </c>
      <c r="BD134" s="802" t="s">
        <v>687</v>
      </c>
      <c r="BE134" s="802">
        <v>42</v>
      </c>
      <c r="BF134" s="802" t="s">
        <v>584</v>
      </c>
      <c r="BG134" s="803">
        <v>1</v>
      </c>
      <c r="BH134" s="858" t="str">
        <f t="shared" si="183"/>
        <v>842EPS037</v>
      </c>
      <c r="BI134" s="802" t="s">
        <v>687</v>
      </c>
      <c r="BJ134" s="802">
        <v>842</v>
      </c>
      <c r="BK134" s="802" t="s">
        <v>579</v>
      </c>
      <c r="BL134" s="803">
        <v>4</v>
      </c>
      <c r="BM134" s="283"/>
    </row>
    <row r="135" spans="2:65" ht="15" customHeight="1">
      <c r="B135" s="31" t="str">
        <f t="shared" si="207"/>
        <v>308EPS010</v>
      </c>
      <c r="C135" s="31" t="str">
        <f t="shared" si="208"/>
        <v>308EPS037</v>
      </c>
      <c r="D135" s="31" t="str">
        <f t="shared" si="209"/>
        <v>308EPS016</v>
      </c>
      <c r="E135" s="31" t="str">
        <f t="shared" si="210"/>
        <v>308EPS002</v>
      </c>
      <c r="F135" s="31" t="str">
        <f t="shared" si="211"/>
        <v>308EPS044</v>
      </c>
      <c r="G135" s="31" t="str">
        <f t="shared" si="212"/>
        <v>308EPS005</v>
      </c>
      <c r="H135" s="31" t="str">
        <f t="shared" si="213"/>
        <v>308EPS040</v>
      </c>
      <c r="I135" s="31" t="e">
        <f>CONCATENATE(AA136,#REF!)</f>
        <v>#REF!</v>
      </c>
      <c r="J135" s="31" t="str">
        <f t="shared" si="214"/>
        <v>308ESSC24</v>
      </c>
      <c r="K135" s="31" t="str">
        <f t="shared" si="215"/>
        <v>308EAS016</v>
      </c>
      <c r="L135" s="31" t="str">
        <f t="shared" si="216"/>
        <v>308EPS042</v>
      </c>
      <c r="M135" s="31" t="str">
        <f t="shared" si="217"/>
        <v>308EAS027</v>
      </c>
      <c r="N135" s="31" t="str">
        <f t="shared" si="218"/>
        <v>308ESSC91</v>
      </c>
      <c r="O135" s="31" t="str">
        <f t="shared" si="219"/>
        <v>308EPS008</v>
      </c>
      <c r="P135" s="31" t="str">
        <f t="shared" si="220"/>
        <v>308EPSIC3</v>
      </c>
      <c r="Q135" s="31" t="str">
        <f t="shared" si="221"/>
        <v>308EPS018</v>
      </c>
      <c r="R135" s="31" t="str">
        <f t="shared" si="222"/>
        <v>308CCFC55</v>
      </c>
      <c r="S135" s="31" t="str">
        <f t="shared" si="223"/>
        <v>308EPS017</v>
      </c>
      <c r="T135" s="31" t="str">
        <f t="shared" si="224"/>
        <v>308EPS041</v>
      </c>
      <c r="U135" s="31" t="e">
        <f>CONCATENATE(AA136,#REF!)</f>
        <v>#REF!</v>
      </c>
      <c r="V135" s="31" t="str">
        <f t="shared" si="225"/>
        <v>308ESSC33</v>
      </c>
      <c r="W135" s="31" t="str">
        <f t="shared" si="226"/>
        <v>308EPS048</v>
      </c>
      <c r="X135" s="31" t="str">
        <f t="shared" si="227"/>
        <v>308EPS001</v>
      </c>
      <c r="Y135" s="493" t="s">
        <v>372</v>
      </c>
      <c r="Z135" s="491" t="s">
        <v>686</v>
      </c>
      <c r="AA135" s="552">
        <v>266</v>
      </c>
      <c r="AB135" s="685">
        <f t="shared" si="252"/>
        <v>124652</v>
      </c>
      <c r="AC135" s="686">
        <f t="shared" si="253"/>
        <v>17365</v>
      </c>
      <c r="AD135" s="686">
        <f t="shared" si="254"/>
        <v>11697</v>
      </c>
      <c r="AE135" s="686">
        <f t="shared" si="255"/>
        <v>14144</v>
      </c>
      <c r="AF135" s="686">
        <f t="shared" si="256"/>
        <v>3</v>
      </c>
      <c r="AG135" s="686">
        <f t="shared" si="257"/>
        <v>9252</v>
      </c>
      <c r="AH135" s="686">
        <f t="shared" si="258"/>
        <v>1424</v>
      </c>
      <c r="AI135" s="686">
        <f t="shared" si="259"/>
        <v>1</v>
      </c>
      <c r="AJ135" s="686">
        <f t="shared" si="260"/>
        <v>864</v>
      </c>
      <c r="AK135" s="424">
        <f t="shared" si="261"/>
        <v>0</v>
      </c>
      <c r="AL135" s="686">
        <f t="shared" si="262"/>
        <v>0</v>
      </c>
      <c r="AM135" s="686">
        <f t="shared" si="263"/>
        <v>0</v>
      </c>
      <c r="AN135" s="686">
        <f t="shared" si="264"/>
        <v>0</v>
      </c>
      <c r="AO135" s="686">
        <f t="shared" si="265"/>
        <v>0</v>
      </c>
      <c r="AP135" s="686">
        <f t="shared" si="266"/>
        <v>3</v>
      </c>
      <c r="AQ135" s="686">
        <f t="shared" si="267"/>
        <v>0</v>
      </c>
      <c r="AR135" s="686">
        <f t="shared" si="268"/>
        <v>0</v>
      </c>
      <c r="AS135" s="424">
        <f t="shared" si="269"/>
        <v>5</v>
      </c>
      <c r="AT135" s="686">
        <f t="shared" si="270"/>
        <v>0</v>
      </c>
      <c r="AU135" s="686">
        <f t="shared" si="271"/>
        <v>0</v>
      </c>
      <c r="AV135" s="686">
        <f t="shared" si="272"/>
        <v>0</v>
      </c>
      <c r="AW135" s="699">
        <f t="shared" si="273"/>
        <v>179405</v>
      </c>
      <c r="AX135" s="75" t="str">
        <f t="shared" ref="AX135:AX198" si="274">CONCATENATE(AZ135,BA135)</f>
        <v>665EPS037</v>
      </c>
      <c r="AY135" s="802" t="s">
        <v>683</v>
      </c>
      <c r="AZ135" s="802">
        <v>665</v>
      </c>
      <c r="BA135" s="802" t="s">
        <v>579</v>
      </c>
      <c r="BB135" s="803">
        <v>1034</v>
      </c>
      <c r="BC135" s="858" t="str">
        <f t="shared" si="182"/>
        <v>42ESSC24</v>
      </c>
      <c r="BD135" s="802" t="s">
        <v>687</v>
      </c>
      <c r="BE135" s="802">
        <v>42</v>
      </c>
      <c r="BF135" s="802" t="s">
        <v>622</v>
      </c>
      <c r="BG135" s="803">
        <v>275</v>
      </c>
      <c r="BH135" s="858" t="str">
        <f t="shared" si="183"/>
        <v>842ESSC24</v>
      </c>
      <c r="BI135" s="802" t="s">
        <v>687</v>
      </c>
      <c r="BJ135" s="802">
        <v>842</v>
      </c>
      <c r="BK135" s="802" t="s">
        <v>622</v>
      </c>
      <c r="BL135" s="803">
        <v>11</v>
      </c>
      <c r="BM135" s="283"/>
    </row>
    <row r="136" spans="2:65" ht="15" customHeight="1">
      <c r="B136" s="31" t="str">
        <f t="shared" si="207"/>
        <v>360EPS010</v>
      </c>
      <c r="C136" s="31" t="str">
        <f t="shared" si="208"/>
        <v>360EPS037</v>
      </c>
      <c r="D136" s="31" t="str">
        <f t="shared" si="209"/>
        <v>360EPS016</v>
      </c>
      <c r="E136" s="31" t="str">
        <f t="shared" si="210"/>
        <v>360EPS002</v>
      </c>
      <c r="F136" s="31" t="str">
        <f t="shared" si="211"/>
        <v>360EPS044</v>
      </c>
      <c r="G136" s="31" t="str">
        <f t="shared" si="212"/>
        <v>360EPS005</v>
      </c>
      <c r="H136" s="31" t="str">
        <f t="shared" si="213"/>
        <v>360EPS040</v>
      </c>
      <c r="I136" s="31" t="e">
        <f>CONCATENATE(AA137,#REF!)</f>
        <v>#REF!</v>
      </c>
      <c r="J136" s="31" t="str">
        <f t="shared" si="214"/>
        <v>360ESSC24</v>
      </c>
      <c r="K136" s="31" t="str">
        <f t="shared" si="215"/>
        <v>360EAS016</v>
      </c>
      <c r="L136" s="31" t="str">
        <f t="shared" si="216"/>
        <v>360EPS042</v>
      </c>
      <c r="M136" s="31" t="str">
        <f t="shared" si="217"/>
        <v>360EAS027</v>
      </c>
      <c r="N136" s="31" t="str">
        <f t="shared" si="218"/>
        <v>360ESSC91</v>
      </c>
      <c r="O136" s="31" t="str">
        <f t="shared" si="219"/>
        <v>360EPS008</v>
      </c>
      <c r="P136" s="31" t="str">
        <f t="shared" si="220"/>
        <v>360EPSIC3</v>
      </c>
      <c r="Q136" s="31" t="str">
        <f t="shared" si="221"/>
        <v>360EPS018</v>
      </c>
      <c r="R136" s="31" t="str">
        <f t="shared" si="222"/>
        <v>360CCFC55</v>
      </c>
      <c r="S136" s="31" t="str">
        <f t="shared" si="223"/>
        <v>360EPS017</v>
      </c>
      <c r="T136" s="31" t="str">
        <f t="shared" si="224"/>
        <v>360EPS041</v>
      </c>
      <c r="U136" s="31" t="e">
        <f>CONCATENATE(AA137,#REF!)</f>
        <v>#REF!</v>
      </c>
      <c r="V136" s="31" t="str">
        <f t="shared" si="225"/>
        <v>360ESSC33</v>
      </c>
      <c r="W136" s="31" t="str">
        <f t="shared" si="226"/>
        <v>360EPS048</v>
      </c>
      <c r="X136" s="31" t="str">
        <f t="shared" si="227"/>
        <v>360EPS001</v>
      </c>
      <c r="Y136" s="493" t="s">
        <v>379</v>
      </c>
      <c r="Z136" s="491" t="s">
        <v>686</v>
      </c>
      <c r="AA136" s="552">
        <v>308</v>
      </c>
      <c r="AB136" s="685">
        <f t="shared" si="252"/>
        <v>26004</v>
      </c>
      <c r="AC136" s="686">
        <f t="shared" si="253"/>
        <v>5139</v>
      </c>
      <c r="AD136" s="686">
        <f t="shared" si="254"/>
        <v>0</v>
      </c>
      <c r="AE136" s="686">
        <f t="shared" si="255"/>
        <v>2754</v>
      </c>
      <c r="AF136" s="686">
        <f t="shared" si="256"/>
        <v>0</v>
      </c>
      <c r="AG136" s="686">
        <f t="shared" si="257"/>
        <v>2</v>
      </c>
      <c r="AH136" s="686">
        <f t="shared" si="258"/>
        <v>1317</v>
      </c>
      <c r="AI136" s="686">
        <f t="shared" si="259"/>
        <v>0</v>
      </c>
      <c r="AJ136" s="686">
        <f t="shared" si="260"/>
        <v>77</v>
      </c>
      <c r="AK136" s="424">
        <f t="shared" si="261"/>
        <v>0</v>
      </c>
      <c r="AL136" s="686">
        <f t="shared" si="262"/>
        <v>45</v>
      </c>
      <c r="AM136" s="686">
        <f t="shared" si="263"/>
        <v>0</v>
      </c>
      <c r="AN136" s="686">
        <f t="shared" si="264"/>
        <v>0</v>
      </c>
      <c r="AO136" s="686">
        <f t="shared" si="265"/>
        <v>0</v>
      </c>
      <c r="AP136" s="686">
        <f t="shared" si="266"/>
        <v>0</v>
      </c>
      <c r="AQ136" s="686">
        <f t="shared" si="267"/>
        <v>0</v>
      </c>
      <c r="AR136" s="686">
        <f t="shared" si="268"/>
        <v>0</v>
      </c>
      <c r="AS136" s="424">
        <f t="shared" si="269"/>
        <v>0</v>
      </c>
      <c r="AT136" s="686">
        <f t="shared" si="270"/>
        <v>0</v>
      </c>
      <c r="AU136" s="686">
        <f t="shared" si="271"/>
        <v>0</v>
      </c>
      <c r="AV136" s="686">
        <f t="shared" si="272"/>
        <v>0</v>
      </c>
      <c r="AW136" s="699">
        <f t="shared" si="273"/>
        <v>35338</v>
      </c>
      <c r="AX136" s="75" t="str">
        <f t="shared" si="274"/>
        <v>665EPS040</v>
      </c>
      <c r="AY136" s="802" t="s">
        <v>683</v>
      </c>
      <c r="AZ136" s="802">
        <v>665</v>
      </c>
      <c r="BA136" s="802" t="s">
        <v>583</v>
      </c>
      <c r="BB136" s="803">
        <v>414</v>
      </c>
      <c r="BC136" s="858" t="str">
        <f t="shared" ref="BC136:BC199" si="275">CONCATENATE(BE136,BF136)</f>
        <v>44EPS037</v>
      </c>
      <c r="BD136" s="802" t="s">
        <v>687</v>
      </c>
      <c r="BE136" s="802">
        <v>44</v>
      </c>
      <c r="BF136" s="802" t="s">
        <v>579</v>
      </c>
      <c r="BG136" s="803">
        <v>49</v>
      </c>
      <c r="BH136" s="858" t="str">
        <f t="shared" ref="BH136:BH199" si="276">CONCATENATE(BJ136,BK136)</f>
        <v>38EPS037</v>
      </c>
      <c r="BI136" s="802" t="s">
        <v>688</v>
      </c>
      <c r="BJ136" s="802">
        <v>38</v>
      </c>
      <c r="BK136" s="802" t="s">
        <v>579</v>
      </c>
      <c r="BL136" s="803">
        <v>5</v>
      </c>
      <c r="BM136" s="283"/>
    </row>
    <row r="137" spans="2:65" ht="15" customHeight="1">
      <c r="B137" s="31" t="str">
        <f t="shared" si="207"/>
        <v>380EPS010</v>
      </c>
      <c r="C137" s="31" t="str">
        <f t="shared" si="208"/>
        <v>380EPS037</v>
      </c>
      <c r="D137" s="31" t="str">
        <f t="shared" si="209"/>
        <v>380EPS016</v>
      </c>
      <c r="E137" s="31" t="str">
        <f t="shared" si="210"/>
        <v>380EPS002</v>
      </c>
      <c r="F137" s="31" t="str">
        <f t="shared" si="211"/>
        <v>380EPS044</v>
      </c>
      <c r="G137" s="31" t="str">
        <f t="shared" si="212"/>
        <v>380EPS005</v>
      </c>
      <c r="H137" s="31" t="str">
        <f t="shared" si="213"/>
        <v>380EPS040</v>
      </c>
      <c r="I137" s="31" t="e">
        <f>CONCATENATE(AA138,#REF!)</f>
        <v>#REF!</v>
      </c>
      <c r="J137" s="31" t="str">
        <f t="shared" si="214"/>
        <v>380ESSC24</v>
      </c>
      <c r="K137" s="31" t="str">
        <f t="shared" si="215"/>
        <v>380EAS016</v>
      </c>
      <c r="L137" s="31" t="str">
        <f t="shared" si="216"/>
        <v>380EPS042</v>
      </c>
      <c r="M137" s="31" t="str">
        <f t="shared" si="217"/>
        <v>380EAS027</v>
      </c>
      <c r="N137" s="31" t="str">
        <f t="shared" si="218"/>
        <v>380ESSC91</v>
      </c>
      <c r="O137" s="31" t="str">
        <f t="shared" si="219"/>
        <v>380EPS008</v>
      </c>
      <c r="P137" s="31" t="str">
        <f t="shared" si="220"/>
        <v>380EPSIC3</v>
      </c>
      <c r="Q137" s="31" t="str">
        <f t="shared" si="221"/>
        <v>380EPS018</v>
      </c>
      <c r="R137" s="31" t="str">
        <f t="shared" si="222"/>
        <v>380CCFC55</v>
      </c>
      <c r="S137" s="31" t="str">
        <f t="shared" si="223"/>
        <v>380EPS017</v>
      </c>
      <c r="T137" s="31" t="str">
        <f t="shared" si="224"/>
        <v>380EPS041</v>
      </c>
      <c r="U137" s="31" t="e">
        <f>CONCATENATE(AA138,#REF!)</f>
        <v>#REF!</v>
      </c>
      <c r="V137" s="31" t="str">
        <f t="shared" si="225"/>
        <v>380ESSC33</v>
      </c>
      <c r="W137" s="31" t="str">
        <f t="shared" si="226"/>
        <v>380EPS048</v>
      </c>
      <c r="X137" s="31" t="str">
        <f t="shared" si="227"/>
        <v>380EPS001</v>
      </c>
      <c r="Y137" s="493" t="s">
        <v>439</v>
      </c>
      <c r="Z137" s="491" t="s">
        <v>686</v>
      </c>
      <c r="AA137" s="552">
        <v>360</v>
      </c>
      <c r="AB137" s="685">
        <f t="shared" si="252"/>
        <v>148777</v>
      </c>
      <c r="AC137" s="686">
        <f t="shared" si="253"/>
        <v>30306</v>
      </c>
      <c r="AD137" s="686">
        <f t="shared" si="254"/>
        <v>11136</v>
      </c>
      <c r="AE137" s="686">
        <f t="shared" si="255"/>
        <v>47598</v>
      </c>
      <c r="AF137" s="686">
        <f t="shared" si="256"/>
        <v>2</v>
      </c>
      <c r="AG137" s="686">
        <f t="shared" si="257"/>
        <v>5407</v>
      </c>
      <c r="AH137" s="686">
        <f t="shared" si="258"/>
        <v>3122</v>
      </c>
      <c r="AI137" s="686">
        <f t="shared" si="259"/>
        <v>543</v>
      </c>
      <c r="AJ137" s="686">
        <f t="shared" si="260"/>
        <v>317</v>
      </c>
      <c r="AK137" s="424">
        <f t="shared" si="261"/>
        <v>87</v>
      </c>
      <c r="AL137" s="686">
        <f t="shared" si="262"/>
        <v>0</v>
      </c>
      <c r="AM137" s="686">
        <f t="shared" si="263"/>
        <v>1</v>
      </c>
      <c r="AN137" s="686">
        <f t="shared" si="264"/>
        <v>0</v>
      </c>
      <c r="AO137" s="686">
        <f t="shared" si="265"/>
        <v>0</v>
      </c>
      <c r="AP137" s="686">
        <f t="shared" si="266"/>
        <v>74</v>
      </c>
      <c r="AQ137" s="686">
        <f t="shared" si="267"/>
        <v>0</v>
      </c>
      <c r="AR137" s="686">
        <f t="shared" si="268"/>
        <v>0</v>
      </c>
      <c r="AS137" s="424">
        <f t="shared" si="269"/>
        <v>10</v>
      </c>
      <c r="AT137" s="686">
        <f t="shared" si="270"/>
        <v>0</v>
      </c>
      <c r="AU137" s="686">
        <f t="shared" si="271"/>
        <v>0</v>
      </c>
      <c r="AV137" s="686">
        <f t="shared" si="272"/>
        <v>0</v>
      </c>
      <c r="AW137" s="699">
        <f t="shared" si="273"/>
        <v>247283</v>
      </c>
      <c r="AX137" s="75" t="str">
        <f t="shared" si="274"/>
        <v>665EPS041</v>
      </c>
      <c r="AY137" s="802" t="s">
        <v>683</v>
      </c>
      <c r="AZ137" s="802">
        <v>665</v>
      </c>
      <c r="BA137" s="802" t="s">
        <v>621</v>
      </c>
      <c r="BB137" s="803">
        <v>6</v>
      </c>
      <c r="BC137" s="858" t="str">
        <f t="shared" si="275"/>
        <v>44EPS040</v>
      </c>
      <c r="BD137" s="802" t="s">
        <v>687</v>
      </c>
      <c r="BE137" s="802">
        <v>44</v>
      </c>
      <c r="BF137" s="802" t="s">
        <v>583</v>
      </c>
      <c r="BG137" s="803">
        <v>5</v>
      </c>
      <c r="BH137" s="858" t="str">
        <f t="shared" si="276"/>
        <v>38ESSC24</v>
      </c>
      <c r="BI137" s="802" t="s">
        <v>688</v>
      </c>
      <c r="BJ137" s="802">
        <v>38</v>
      </c>
      <c r="BK137" s="802" t="s">
        <v>622</v>
      </c>
      <c r="BL137" s="803">
        <v>4</v>
      </c>
      <c r="BM137" s="283"/>
    </row>
    <row r="138" spans="2:65" ht="15" customHeight="1">
      <c r="B138" s="31" t="str">
        <f t="shared" si="207"/>
        <v>631EPS010</v>
      </c>
      <c r="C138" s="31" t="str">
        <f t="shared" si="208"/>
        <v>631EPS037</v>
      </c>
      <c r="D138" s="31" t="str">
        <f t="shared" si="209"/>
        <v>631EPS016</v>
      </c>
      <c r="E138" s="31" t="str">
        <f t="shared" si="210"/>
        <v>631EPS002</v>
      </c>
      <c r="F138" s="31" t="str">
        <f t="shared" si="211"/>
        <v>631EPS044</v>
      </c>
      <c r="G138" s="31" t="str">
        <f t="shared" si="212"/>
        <v>631EPS005</v>
      </c>
      <c r="H138" s="31" t="str">
        <f t="shared" si="213"/>
        <v>631EPS040</v>
      </c>
      <c r="I138" s="31" t="e">
        <f>CONCATENATE(AA139,#REF!)</f>
        <v>#REF!</v>
      </c>
      <c r="J138" s="31" t="str">
        <f t="shared" si="214"/>
        <v>631ESSC24</v>
      </c>
      <c r="K138" s="31" t="str">
        <f t="shared" si="215"/>
        <v>631EAS016</v>
      </c>
      <c r="L138" s="31" t="str">
        <f t="shared" si="216"/>
        <v>631EPS042</v>
      </c>
      <c r="M138" s="31" t="str">
        <f t="shared" si="217"/>
        <v>631EAS027</v>
      </c>
      <c r="N138" s="31" t="str">
        <f t="shared" si="218"/>
        <v>631ESSC91</v>
      </c>
      <c r="O138" s="31" t="str">
        <f t="shared" si="219"/>
        <v>631EPS008</v>
      </c>
      <c r="P138" s="31" t="str">
        <f t="shared" si="220"/>
        <v>631EPSIC3</v>
      </c>
      <c r="Q138" s="31" t="str">
        <f t="shared" si="221"/>
        <v>631EPS018</v>
      </c>
      <c r="R138" s="31" t="str">
        <f t="shared" si="222"/>
        <v>631CCFC55</v>
      </c>
      <c r="S138" s="31" t="str">
        <f t="shared" si="223"/>
        <v>631EPS017</v>
      </c>
      <c r="T138" s="31" t="str">
        <f t="shared" si="224"/>
        <v>631EPS041</v>
      </c>
      <c r="U138" s="31" t="e">
        <f>CONCATENATE(AA139,#REF!)</f>
        <v>#REF!</v>
      </c>
      <c r="V138" s="31" t="str">
        <f t="shared" si="225"/>
        <v>631ESSC33</v>
      </c>
      <c r="W138" s="31" t="str">
        <f t="shared" si="226"/>
        <v>631EPS048</v>
      </c>
      <c r="X138" s="31" t="str">
        <f t="shared" si="227"/>
        <v>631EPS001</v>
      </c>
      <c r="Y138" s="493" t="s">
        <v>399</v>
      </c>
      <c r="Z138" s="491" t="s">
        <v>686</v>
      </c>
      <c r="AA138" s="552">
        <v>380</v>
      </c>
      <c r="AB138" s="685">
        <f t="shared" si="252"/>
        <v>32050</v>
      </c>
      <c r="AC138" s="686">
        <f t="shared" si="253"/>
        <v>5592</v>
      </c>
      <c r="AD138" s="686">
        <f t="shared" si="254"/>
        <v>0</v>
      </c>
      <c r="AE138" s="686">
        <f t="shared" si="255"/>
        <v>0</v>
      </c>
      <c r="AF138" s="686">
        <f t="shared" si="256"/>
        <v>1</v>
      </c>
      <c r="AG138" s="686">
        <f t="shared" si="257"/>
        <v>37</v>
      </c>
      <c r="AH138" s="686">
        <f t="shared" si="258"/>
        <v>951</v>
      </c>
      <c r="AI138" s="686">
        <f t="shared" si="259"/>
        <v>0</v>
      </c>
      <c r="AJ138" s="686">
        <f t="shared" si="260"/>
        <v>124</v>
      </c>
      <c r="AK138" s="424">
        <f t="shared" si="261"/>
        <v>0</v>
      </c>
      <c r="AL138" s="686">
        <f t="shared" si="262"/>
        <v>0</v>
      </c>
      <c r="AM138" s="686">
        <f t="shared" si="263"/>
        <v>0</v>
      </c>
      <c r="AN138" s="686">
        <f t="shared" si="264"/>
        <v>0</v>
      </c>
      <c r="AO138" s="686">
        <f t="shared" si="265"/>
        <v>0</v>
      </c>
      <c r="AP138" s="686">
        <f t="shared" si="266"/>
        <v>1</v>
      </c>
      <c r="AQ138" s="686">
        <f t="shared" si="267"/>
        <v>0</v>
      </c>
      <c r="AR138" s="686">
        <f t="shared" si="268"/>
        <v>0</v>
      </c>
      <c r="AS138" s="424">
        <f t="shared" si="269"/>
        <v>3</v>
      </c>
      <c r="AT138" s="686">
        <f t="shared" si="270"/>
        <v>0</v>
      </c>
      <c r="AU138" s="686">
        <f t="shared" si="271"/>
        <v>0</v>
      </c>
      <c r="AV138" s="686">
        <f t="shared" si="272"/>
        <v>0</v>
      </c>
      <c r="AW138" s="699">
        <f t="shared" si="273"/>
        <v>38756</v>
      </c>
      <c r="AX138" s="75" t="str">
        <f t="shared" si="274"/>
        <v>665ESSC24</v>
      </c>
      <c r="AY138" s="802" t="s">
        <v>683</v>
      </c>
      <c r="AZ138" s="802">
        <v>665</v>
      </c>
      <c r="BA138" s="802" t="s">
        <v>622</v>
      </c>
      <c r="BB138" s="803">
        <v>178</v>
      </c>
      <c r="BC138" s="858" t="str">
        <f t="shared" si="275"/>
        <v>59EPS002</v>
      </c>
      <c r="BD138" s="802" t="s">
        <v>687</v>
      </c>
      <c r="BE138" s="802">
        <v>59</v>
      </c>
      <c r="BF138" s="802" t="s">
        <v>580</v>
      </c>
      <c r="BG138" s="803">
        <v>2</v>
      </c>
      <c r="BH138" s="858" t="str">
        <f t="shared" si="276"/>
        <v>86EPS016</v>
      </c>
      <c r="BI138" s="802" t="s">
        <v>688</v>
      </c>
      <c r="BJ138" s="802">
        <v>86</v>
      </c>
      <c r="BK138" s="802" t="s">
        <v>581</v>
      </c>
      <c r="BL138" s="803">
        <v>1</v>
      </c>
      <c r="BM138" s="283"/>
    </row>
    <row r="139" spans="2:65" ht="15" customHeight="1" thickBot="1">
      <c r="Y139" s="494" t="s">
        <v>418</v>
      </c>
      <c r="Z139" s="495" t="s">
        <v>686</v>
      </c>
      <c r="AA139" s="554">
        <v>631</v>
      </c>
      <c r="AB139" s="687">
        <f t="shared" si="252"/>
        <v>54138</v>
      </c>
      <c r="AC139" s="686">
        <f t="shared" si="253"/>
        <v>5221</v>
      </c>
      <c r="AD139" s="688">
        <f t="shared" si="254"/>
        <v>2929</v>
      </c>
      <c r="AE139" s="688">
        <f t="shared" si="255"/>
        <v>0</v>
      </c>
      <c r="AF139" s="688">
        <f t="shared" si="256"/>
        <v>1</v>
      </c>
      <c r="AG139" s="688">
        <f t="shared" si="257"/>
        <v>98</v>
      </c>
      <c r="AH139" s="688">
        <f t="shared" si="258"/>
        <v>749</v>
      </c>
      <c r="AI139" s="686">
        <f t="shared" si="259"/>
        <v>0</v>
      </c>
      <c r="AJ139" s="688">
        <f t="shared" si="260"/>
        <v>179</v>
      </c>
      <c r="AK139" s="486">
        <f t="shared" si="261"/>
        <v>0</v>
      </c>
      <c r="AL139" s="688">
        <f t="shared" si="262"/>
        <v>0</v>
      </c>
      <c r="AM139" s="688">
        <f t="shared" si="263"/>
        <v>0</v>
      </c>
      <c r="AN139" s="688">
        <f t="shared" si="264"/>
        <v>0</v>
      </c>
      <c r="AO139" s="688">
        <f t="shared" si="265"/>
        <v>0</v>
      </c>
      <c r="AP139" s="688">
        <f t="shared" si="266"/>
        <v>1</v>
      </c>
      <c r="AQ139" s="688">
        <f t="shared" si="267"/>
        <v>1</v>
      </c>
      <c r="AR139" s="688">
        <f t="shared" si="268"/>
        <v>6</v>
      </c>
      <c r="AS139" s="486">
        <f t="shared" si="269"/>
        <v>0</v>
      </c>
      <c r="AT139" s="688">
        <f t="shared" si="270"/>
        <v>0</v>
      </c>
      <c r="AU139" s="688">
        <f t="shared" si="271"/>
        <v>0</v>
      </c>
      <c r="AV139" s="688">
        <f t="shared" si="272"/>
        <v>0</v>
      </c>
      <c r="AW139" s="699">
        <f t="shared" si="273"/>
        <v>63323</v>
      </c>
      <c r="AX139" s="75" t="str">
        <f t="shared" si="274"/>
        <v>837EPS005</v>
      </c>
      <c r="AY139" s="802" t="s">
        <v>683</v>
      </c>
      <c r="AZ139" s="802">
        <v>837</v>
      </c>
      <c r="BA139" s="802" t="s">
        <v>582</v>
      </c>
      <c r="BB139" s="803">
        <v>5</v>
      </c>
      <c r="BC139" s="858" t="str">
        <f t="shared" si="275"/>
        <v>59EPS005</v>
      </c>
      <c r="BD139" s="802" t="s">
        <v>687</v>
      </c>
      <c r="BE139" s="802">
        <v>59</v>
      </c>
      <c r="BF139" s="802" t="s">
        <v>582</v>
      </c>
      <c r="BG139" s="803">
        <v>2</v>
      </c>
      <c r="BH139" s="858" t="str">
        <f t="shared" si="276"/>
        <v>86EPS037</v>
      </c>
      <c r="BI139" s="802" t="s">
        <v>688</v>
      </c>
      <c r="BJ139" s="802">
        <v>86</v>
      </c>
      <c r="BK139" s="802" t="s">
        <v>579</v>
      </c>
      <c r="BL139" s="803">
        <v>9</v>
      </c>
      <c r="BM139" s="283"/>
    </row>
    <row r="140" spans="2:65" ht="15" customHeight="1">
      <c r="AX140" s="75" t="str">
        <f t="shared" si="274"/>
        <v>837EPS010</v>
      </c>
      <c r="AY140" s="802" t="s">
        <v>683</v>
      </c>
      <c r="AZ140" s="802">
        <v>837</v>
      </c>
      <c r="BA140" s="802" t="s">
        <v>578</v>
      </c>
      <c r="BB140" s="803">
        <v>12239</v>
      </c>
      <c r="BC140" s="858" t="str">
        <f t="shared" si="275"/>
        <v>59EPS010</v>
      </c>
      <c r="BD140" s="802" t="s">
        <v>687</v>
      </c>
      <c r="BE140" s="802">
        <v>59</v>
      </c>
      <c r="BF140" s="802" t="s">
        <v>578</v>
      </c>
      <c r="BG140" s="803">
        <v>1</v>
      </c>
      <c r="BH140" s="858" t="str">
        <f t="shared" si="276"/>
        <v>86EPS040</v>
      </c>
      <c r="BI140" s="802" t="s">
        <v>688</v>
      </c>
      <c r="BJ140" s="802">
        <v>86</v>
      </c>
      <c r="BK140" s="802" t="s">
        <v>583</v>
      </c>
      <c r="BL140" s="803">
        <v>1</v>
      </c>
      <c r="BM140" s="283"/>
    </row>
    <row r="141" spans="2:65" ht="15" customHeight="1">
      <c r="Y141" s="250" t="s">
        <v>440</v>
      </c>
      <c r="Z141" s="938" t="str">
        <f>'1. Población_Afiliada_Regimen'!B140</f>
        <v>SISPRO-BODEGA DE DATOS DICIEMBRE 2020</v>
      </c>
      <c r="AA141" s="938"/>
      <c r="AX141" s="75" t="str">
        <f t="shared" si="274"/>
        <v>837EPS016</v>
      </c>
      <c r="AY141" s="802" t="s">
        <v>683</v>
      </c>
      <c r="AZ141" s="802">
        <v>837</v>
      </c>
      <c r="BA141" s="802" t="s">
        <v>581</v>
      </c>
      <c r="BB141" s="803">
        <v>9808</v>
      </c>
      <c r="BC141" s="858" t="str">
        <f t="shared" si="275"/>
        <v>59EPS037</v>
      </c>
      <c r="BD141" s="802" t="s">
        <v>687</v>
      </c>
      <c r="BE141" s="802">
        <v>59</v>
      </c>
      <c r="BF141" s="802" t="s">
        <v>579</v>
      </c>
      <c r="BG141" s="803">
        <v>33</v>
      </c>
      <c r="BH141" s="858" t="str">
        <f t="shared" si="276"/>
        <v>107ESSC24</v>
      </c>
      <c r="BI141" s="802" t="s">
        <v>688</v>
      </c>
      <c r="BJ141" s="802">
        <v>107</v>
      </c>
      <c r="BK141" s="802" t="s">
        <v>622</v>
      </c>
      <c r="BL141" s="803">
        <v>3</v>
      </c>
      <c r="BM141" s="283"/>
    </row>
    <row r="142" spans="2:65" ht="15" customHeight="1">
      <c r="Y142" s="252"/>
      <c r="Z142" s="939" t="str">
        <f>'1. Población_Afiliada_Regimen'!B141</f>
        <v>PROYECCIÓN DANE 2020</v>
      </c>
      <c r="AA142" s="939"/>
      <c r="AX142" s="75" t="str">
        <f t="shared" si="274"/>
        <v>837EPS018</v>
      </c>
      <c r="AY142" s="802" t="s">
        <v>683</v>
      </c>
      <c r="AZ142" s="802">
        <v>837</v>
      </c>
      <c r="BA142" s="802" t="s">
        <v>593</v>
      </c>
      <c r="BB142" s="803">
        <v>2</v>
      </c>
      <c r="BC142" s="858" t="str">
        <f t="shared" si="275"/>
        <v>59EPS042</v>
      </c>
      <c r="BD142" s="802" t="s">
        <v>687</v>
      </c>
      <c r="BE142" s="802">
        <v>59</v>
      </c>
      <c r="BF142" s="802" t="s">
        <v>584</v>
      </c>
      <c r="BG142" s="803">
        <v>2</v>
      </c>
      <c r="BH142" s="858" t="str">
        <f t="shared" si="276"/>
        <v>134EPS037</v>
      </c>
      <c r="BI142" s="802" t="s">
        <v>688</v>
      </c>
      <c r="BJ142" s="802">
        <v>134</v>
      </c>
      <c r="BK142" s="802" t="s">
        <v>579</v>
      </c>
      <c r="BL142" s="803">
        <v>2</v>
      </c>
      <c r="BM142" s="283"/>
    </row>
    <row r="143" spans="2:65" ht="15" customHeight="1">
      <c r="Y143" s="253" t="s">
        <v>443</v>
      </c>
      <c r="Z143" s="940" t="s">
        <v>444</v>
      </c>
      <c r="AA143" s="940"/>
      <c r="AX143" s="75" t="str">
        <f t="shared" si="274"/>
        <v>837EPS037</v>
      </c>
      <c r="AY143" s="802" t="s">
        <v>683</v>
      </c>
      <c r="AZ143" s="802">
        <v>837</v>
      </c>
      <c r="BA143" s="802" t="s">
        <v>579</v>
      </c>
      <c r="BB143" s="803">
        <v>14403</v>
      </c>
      <c r="BC143" s="858" t="str">
        <f t="shared" si="275"/>
        <v>59EPS044</v>
      </c>
      <c r="BD143" s="802" t="s">
        <v>687</v>
      </c>
      <c r="BE143" s="802">
        <v>59</v>
      </c>
      <c r="BF143" s="802" t="s">
        <v>595</v>
      </c>
      <c r="BG143" s="803">
        <v>4</v>
      </c>
      <c r="BH143" s="858" t="str">
        <f t="shared" si="276"/>
        <v>134EPS040</v>
      </c>
      <c r="BI143" s="802" t="s">
        <v>688</v>
      </c>
      <c r="BJ143" s="802">
        <v>134</v>
      </c>
      <c r="BK143" s="802" t="s">
        <v>583</v>
      </c>
      <c r="BL143" s="803">
        <v>4</v>
      </c>
      <c r="BM143" s="283"/>
    </row>
    <row r="144" spans="2:65" ht="15" customHeight="1">
      <c r="AX144" s="75" t="str">
        <f t="shared" si="274"/>
        <v>837EPS040</v>
      </c>
      <c r="AY144" s="802" t="s">
        <v>683</v>
      </c>
      <c r="AZ144" s="802">
        <v>837</v>
      </c>
      <c r="BA144" s="802" t="s">
        <v>583</v>
      </c>
      <c r="BB144" s="803">
        <v>1011</v>
      </c>
      <c r="BC144" s="858" t="str">
        <f t="shared" si="275"/>
        <v>59ESSC24</v>
      </c>
      <c r="BD144" s="802" t="s">
        <v>687</v>
      </c>
      <c r="BE144" s="802">
        <v>59</v>
      </c>
      <c r="BF144" s="802" t="s">
        <v>622</v>
      </c>
      <c r="BG144" s="803">
        <v>40</v>
      </c>
      <c r="BH144" s="858" t="str">
        <f t="shared" si="276"/>
        <v>150EPS037</v>
      </c>
      <c r="BI144" s="802" t="s">
        <v>688</v>
      </c>
      <c r="BJ144" s="802">
        <v>150</v>
      </c>
      <c r="BK144" s="802" t="s">
        <v>579</v>
      </c>
      <c r="BL144" s="803">
        <v>14</v>
      </c>
      <c r="BM144" s="283"/>
    </row>
    <row r="145" spans="50:65" ht="15" customHeight="1">
      <c r="AX145" s="75" t="str">
        <f t="shared" si="274"/>
        <v>837EPS041</v>
      </c>
      <c r="AY145" s="802" t="s">
        <v>683</v>
      </c>
      <c r="AZ145" s="802">
        <v>837</v>
      </c>
      <c r="BA145" s="802" t="s">
        <v>621</v>
      </c>
      <c r="BB145" s="803">
        <v>37</v>
      </c>
      <c r="BC145" s="858" t="str">
        <f t="shared" si="275"/>
        <v>113EPS037</v>
      </c>
      <c r="BD145" s="802" t="s">
        <v>687</v>
      </c>
      <c r="BE145" s="802">
        <v>113</v>
      </c>
      <c r="BF145" s="802" t="s">
        <v>579</v>
      </c>
      <c r="BG145" s="803">
        <v>164</v>
      </c>
      <c r="BH145" s="858" t="str">
        <f t="shared" si="276"/>
        <v>150EPS040</v>
      </c>
      <c r="BI145" s="802" t="s">
        <v>688</v>
      </c>
      <c r="BJ145" s="802">
        <v>150</v>
      </c>
      <c r="BK145" s="802" t="s">
        <v>583</v>
      </c>
      <c r="BL145" s="803">
        <v>3</v>
      </c>
      <c r="BM145" s="283"/>
    </row>
    <row r="146" spans="50:65" ht="15" customHeight="1">
      <c r="AX146" s="75" t="str">
        <f t="shared" si="274"/>
        <v>837EPSIC3</v>
      </c>
      <c r="AY146" s="802" t="s">
        <v>683</v>
      </c>
      <c r="AZ146" s="802">
        <v>837</v>
      </c>
      <c r="BA146" s="802" t="s">
        <v>596</v>
      </c>
      <c r="BB146" s="803">
        <v>27</v>
      </c>
      <c r="BC146" s="858" t="str">
        <f t="shared" si="275"/>
        <v>113EPS040</v>
      </c>
      <c r="BD146" s="802" t="s">
        <v>687</v>
      </c>
      <c r="BE146" s="802">
        <v>113</v>
      </c>
      <c r="BF146" s="802" t="s">
        <v>583</v>
      </c>
      <c r="BG146" s="803">
        <v>13</v>
      </c>
      <c r="BH146" s="858" t="str">
        <f t="shared" si="276"/>
        <v>237EPS002</v>
      </c>
      <c r="BI146" s="802" t="s">
        <v>688</v>
      </c>
      <c r="BJ146" s="802">
        <v>237</v>
      </c>
      <c r="BK146" s="802" t="s">
        <v>580</v>
      </c>
      <c r="BL146" s="803">
        <v>15</v>
      </c>
      <c r="BM146" s="283"/>
    </row>
    <row r="147" spans="50:65" ht="15" customHeight="1">
      <c r="AX147" s="75" t="str">
        <f t="shared" si="274"/>
        <v>837ESSC24</v>
      </c>
      <c r="AY147" s="802" t="s">
        <v>683</v>
      </c>
      <c r="AZ147" s="802">
        <v>837</v>
      </c>
      <c r="BA147" s="802" t="s">
        <v>622</v>
      </c>
      <c r="BB147" s="803">
        <v>547</v>
      </c>
      <c r="BC147" s="858" t="str">
        <f t="shared" si="275"/>
        <v>113ESSC91</v>
      </c>
      <c r="BD147" s="802" t="s">
        <v>687</v>
      </c>
      <c r="BE147" s="802">
        <v>113</v>
      </c>
      <c r="BF147" s="802" t="s">
        <v>594</v>
      </c>
      <c r="BG147" s="803">
        <v>8</v>
      </c>
      <c r="BH147" s="858" t="str">
        <f t="shared" si="276"/>
        <v>237EPS010</v>
      </c>
      <c r="BI147" s="802" t="s">
        <v>688</v>
      </c>
      <c r="BJ147" s="802">
        <v>237</v>
      </c>
      <c r="BK147" s="802" t="s">
        <v>578</v>
      </c>
      <c r="BL147" s="803">
        <v>38</v>
      </c>
      <c r="BM147" s="283"/>
    </row>
    <row r="148" spans="50:65" ht="15" customHeight="1">
      <c r="AX148" s="75" t="str">
        <f t="shared" si="274"/>
        <v>873EPS037</v>
      </c>
      <c r="AY148" s="802" t="s">
        <v>683</v>
      </c>
      <c r="AZ148" s="802">
        <v>873</v>
      </c>
      <c r="BA148" s="802" t="s">
        <v>579</v>
      </c>
      <c r="BB148" s="803">
        <v>31</v>
      </c>
      <c r="BC148" s="858" t="str">
        <f t="shared" si="275"/>
        <v>125EPS037</v>
      </c>
      <c r="BD148" s="802" t="s">
        <v>687</v>
      </c>
      <c r="BE148" s="802">
        <v>125</v>
      </c>
      <c r="BF148" s="802" t="s">
        <v>579</v>
      </c>
      <c r="BG148" s="803">
        <v>23</v>
      </c>
      <c r="BH148" s="858" t="str">
        <f t="shared" si="276"/>
        <v>237EPS037</v>
      </c>
      <c r="BI148" s="802" t="s">
        <v>688</v>
      </c>
      <c r="BJ148" s="802">
        <v>237</v>
      </c>
      <c r="BK148" s="802" t="s">
        <v>579</v>
      </c>
      <c r="BL148" s="803">
        <v>3</v>
      </c>
      <c r="BM148" s="283"/>
    </row>
    <row r="149" spans="50:65" ht="15" customHeight="1">
      <c r="AX149" s="75" t="str">
        <f t="shared" si="274"/>
        <v>873EPS040</v>
      </c>
      <c r="AY149" s="802" t="s">
        <v>683</v>
      </c>
      <c r="AZ149" s="802">
        <v>873</v>
      </c>
      <c r="BA149" s="802" t="s">
        <v>583</v>
      </c>
      <c r="BB149" s="803">
        <v>172</v>
      </c>
      <c r="BC149" s="858" t="str">
        <f t="shared" si="275"/>
        <v>125EPS040</v>
      </c>
      <c r="BD149" s="802" t="s">
        <v>687</v>
      </c>
      <c r="BE149" s="802">
        <v>125</v>
      </c>
      <c r="BF149" s="802" t="s">
        <v>583</v>
      </c>
      <c r="BG149" s="803">
        <v>5</v>
      </c>
      <c r="BH149" s="858" t="str">
        <f t="shared" si="276"/>
        <v>237EPS040</v>
      </c>
      <c r="BI149" s="802" t="s">
        <v>688</v>
      </c>
      <c r="BJ149" s="802">
        <v>237</v>
      </c>
      <c r="BK149" s="802" t="s">
        <v>583</v>
      </c>
      <c r="BL149" s="803">
        <v>4</v>
      </c>
      <c r="BM149" s="283"/>
    </row>
    <row r="150" spans="50:65" ht="15" customHeight="1">
      <c r="AX150" s="75" t="str">
        <f t="shared" si="274"/>
        <v>873EPSIC3</v>
      </c>
      <c r="AY150" s="802" t="s">
        <v>683</v>
      </c>
      <c r="AZ150" s="802">
        <v>873</v>
      </c>
      <c r="BA150" s="802" t="s">
        <v>596</v>
      </c>
      <c r="BB150" s="803">
        <v>12</v>
      </c>
      <c r="BC150" s="858" t="str">
        <f t="shared" si="275"/>
        <v>138EPS010</v>
      </c>
      <c r="BD150" s="802" t="s">
        <v>687</v>
      </c>
      <c r="BE150" s="802">
        <v>138</v>
      </c>
      <c r="BF150" s="802" t="s">
        <v>578</v>
      </c>
      <c r="BG150" s="803">
        <v>3</v>
      </c>
      <c r="BH150" s="858" t="str">
        <f t="shared" si="276"/>
        <v>264EPS002</v>
      </c>
      <c r="BI150" s="802" t="s">
        <v>688</v>
      </c>
      <c r="BJ150" s="802">
        <v>264</v>
      </c>
      <c r="BK150" s="802" t="s">
        <v>580</v>
      </c>
      <c r="BL150" s="803">
        <v>15</v>
      </c>
      <c r="BM150" s="283"/>
    </row>
    <row r="151" spans="50:65" ht="15" customHeight="1">
      <c r="AX151" s="75" t="str">
        <f t="shared" si="274"/>
        <v>31EAS016</v>
      </c>
      <c r="AY151" s="802" t="s">
        <v>684</v>
      </c>
      <c r="AZ151" s="802">
        <v>31</v>
      </c>
      <c r="BA151" s="802" t="s">
        <v>585</v>
      </c>
      <c r="BB151" s="803">
        <v>5</v>
      </c>
      <c r="BC151" s="858" t="str">
        <f t="shared" si="275"/>
        <v>138EPS037</v>
      </c>
      <c r="BD151" s="802" t="s">
        <v>687</v>
      </c>
      <c r="BE151" s="802">
        <v>138</v>
      </c>
      <c r="BF151" s="802" t="s">
        <v>579</v>
      </c>
      <c r="BG151" s="803">
        <v>99</v>
      </c>
      <c r="BH151" s="858" t="str">
        <f t="shared" si="276"/>
        <v>264EPS037</v>
      </c>
      <c r="BI151" s="802" t="s">
        <v>688</v>
      </c>
      <c r="BJ151" s="802">
        <v>264</v>
      </c>
      <c r="BK151" s="802" t="s">
        <v>579</v>
      </c>
      <c r="BL151" s="803">
        <v>18</v>
      </c>
      <c r="BM151" s="283"/>
    </row>
    <row r="152" spans="50:65" ht="15" customHeight="1">
      <c r="AX152" s="75" t="str">
        <f t="shared" si="274"/>
        <v>31EPS010</v>
      </c>
      <c r="AY152" s="802" t="s">
        <v>684</v>
      </c>
      <c r="AZ152" s="802">
        <v>31</v>
      </c>
      <c r="BA152" s="802" t="s">
        <v>578</v>
      </c>
      <c r="BB152" s="803">
        <v>14</v>
      </c>
      <c r="BC152" s="858" t="str">
        <f t="shared" si="275"/>
        <v>138EPS040</v>
      </c>
      <c r="BD152" s="802" t="s">
        <v>687</v>
      </c>
      <c r="BE152" s="802">
        <v>138</v>
      </c>
      <c r="BF152" s="802" t="s">
        <v>583</v>
      </c>
      <c r="BG152" s="803">
        <v>14</v>
      </c>
      <c r="BH152" s="858" t="str">
        <f t="shared" si="276"/>
        <v>264EPS040</v>
      </c>
      <c r="BI152" s="802" t="s">
        <v>688</v>
      </c>
      <c r="BJ152" s="802">
        <v>264</v>
      </c>
      <c r="BK152" s="802" t="s">
        <v>583</v>
      </c>
      <c r="BL152" s="803">
        <v>2</v>
      </c>
      <c r="BM152" s="283"/>
    </row>
    <row r="153" spans="50:65" ht="15" customHeight="1">
      <c r="AX153" s="75" t="str">
        <f t="shared" si="274"/>
        <v>31EPS037</v>
      </c>
      <c r="AY153" s="802" t="s">
        <v>684</v>
      </c>
      <c r="AZ153" s="802">
        <v>31</v>
      </c>
      <c r="BA153" s="802" t="s">
        <v>579</v>
      </c>
      <c r="BB153" s="803">
        <v>2018</v>
      </c>
      <c r="BC153" s="858" t="str">
        <f t="shared" si="275"/>
        <v>234EPS037</v>
      </c>
      <c r="BD153" s="802" t="s">
        <v>687</v>
      </c>
      <c r="BE153" s="802">
        <v>234</v>
      </c>
      <c r="BF153" s="802" t="s">
        <v>579</v>
      </c>
      <c r="BG153" s="803">
        <v>421</v>
      </c>
      <c r="BH153" s="858" t="str">
        <f t="shared" si="276"/>
        <v>310EPS037</v>
      </c>
      <c r="BI153" s="802" t="s">
        <v>688</v>
      </c>
      <c r="BJ153" s="802">
        <v>310</v>
      </c>
      <c r="BK153" s="802" t="s">
        <v>579</v>
      </c>
      <c r="BL153" s="803">
        <v>3</v>
      </c>
      <c r="BM153" s="283"/>
    </row>
    <row r="154" spans="50:65" ht="15" customHeight="1">
      <c r="AX154" s="75" t="str">
        <f t="shared" si="274"/>
        <v>31EPS040</v>
      </c>
      <c r="AY154" s="802" t="s">
        <v>684</v>
      </c>
      <c r="AZ154" s="802">
        <v>31</v>
      </c>
      <c r="BA154" s="802" t="s">
        <v>583</v>
      </c>
      <c r="BB154" s="803">
        <v>225</v>
      </c>
      <c r="BC154" s="858" t="str">
        <f t="shared" si="275"/>
        <v>234ESSC24</v>
      </c>
      <c r="BD154" s="802" t="s">
        <v>687</v>
      </c>
      <c r="BE154" s="802">
        <v>234</v>
      </c>
      <c r="BF154" s="802" t="s">
        <v>622</v>
      </c>
      <c r="BG154" s="803">
        <v>201</v>
      </c>
      <c r="BH154" s="858" t="str">
        <f t="shared" si="276"/>
        <v>310EPS040</v>
      </c>
      <c r="BI154" s="802" t="s">
        <v>688</v>
      </c>
      <c r="BJ154" s="802">
        <v>310</v>
      </c>
      <c r="BK154" s="802" t="s">
        <v>583</v>
      </c>
      <c r="BL154" s="803">
        <v>7</v>
      </c>
      <c r="BM154" s="283"/>
    </row>
    <row r="155" spans="50:65" ht="15" customHeight="1">
      <c r="AX155" s="75" t="str">
        <f t="shared" si="274"/>
        <v>31EPS042</v>
      </c>
      <c r="AY155" s="802" t="s">
        <v>684</v>
      </c>
      <c r="AZ155" s="802">
        <v>31</v>
      </c>
      <c r="BA155" s="802" t="s">
        <v>584</v>
      </c>
      <c r="BB155" s="803">
        <v>2</v>
      </c>
      <c r="BC155" s="858" t="str">
        <f t="shared" si="275"/>
        <v>240EPS010</v>
      </c>
      <c r="BD155" s="802" t="s">
        <v>687</v>
      </c>
      <c r="BE155" s="802">
        <v>240</v>
      </c>
      <c r="BF155" s="802" t="s">
        <v>578</v>
      </c>
      <c r="BG155" s="803">
        <v>2</v>
      </c>
      <c r="BH155" s="858" t="str">
        <f t="shared" si="276"/>
        <v>315EPS037</v>
      </c>
      <c r="BI155" s="802" t="s">
        <v>688</v>
      </c>
      <c r="BJ155" s="802">
        <v>315</v>
      </c>
      <c r="BK155" s="802" t="s">
        <v>579</v>
      </c>
      <c r="BL155" s="803">
        <v>2</v>
      </c>
      <c r="BM155" s="283"/>
    </row>
    <row r="156" spans="50:65" ht="15" customHeight="1">
      <c r="AX156" s="75" t="str">
        <f t="shared" si="274"/>
        <v>31EPS044</v>
      </c>
      <c r="AY156" s="802" t="s">
        <v>684</v>
      </c>
      <c r="AZ156" s="802">
        <v>31</v>
      </c>
      <c r="BA156" s="802" t="s">
        <v>595</v>
      </c>
      <c r="BB156" s="803">
        <v>1</v>
      </c>
      <c r="BC156" s="858" t="str">
        <f t="shared" si="275"/>
        <v>240EPS037</v>
      </c>
      <c r="BD156" s="802" t="s">
        <v>687</v>
      </c>
      <c r="BE156" s="802">
        <v>240</v>
      </c>
      <c r="BF156" s="802" t="s">
        <v>579</v>
      </c>
      <c r="BG156" s="803">
        <v>92</v>
      </c>
      <c r="BH156" s="858" t="str">
        <f t="shared" si="276"/>
        <v>361EPS037</v>
      </c>
      <c r="BI156" s="802" t="s">
        <v>688</v>
      </c>
      <c r="BJ156" s="802">
        <v>361</v>
      </c>
      <c r="BK156" s="802" t="s">
        <v>579</v>
      </c>
      <c r="BL156" s="803">
        <v>22</v>
      </c>
      <c r="BM156" s="283"/>
    </row>
    <row r="157" spans="50:65" ht="15" customHeight="1">
      <c r="AX157" s="75" t="str">
        <f t="shared" si="274"/>
        <v>31ESSC24</v>
      </c>
      <c r="AY157" s="802" t="s">
        <v>684</v>
      </c>
      <c r="AZ157" s="802">
        <v>31</v>
      </c>
      <c r="BA157" s="802" t="s">
        <v>622</v>
      </c>
      <c r="BB157" s="803">
        <v>1215</v>
      </c>
      <c r="BC157" s="858" t="str">
        <f t="shared" si="275"/>
        <v>240EPS040</v>
      </c>
      <c r="BD157" s="802" t="s">
        <v>687</v>
      </c>
      <c r="BE157" s="802">
        <v>240</v>
      </c>
      <c r="BF157" s="802" t="s">
        <v>583</v>
      </c>
      <c r="BG157" s="803">
        <v>15</v>
      </c>
      <c r="BH157" s="858" t="str">
        <f t="shared" si="276"/>
        <v>361EPS040</v>
      </c>
      <c r="BI157" s="802" t="s">
        <v>688</v>
      </c>
      <c r="BJ157" s="802">
        <v>361</v>
      </c>
      <c r="BK157" s="802" t="s">
        <v>583</v>
      </c>
      <c r="BL157" s="803">
        <v>6</v>
      </c>
      <c r="BM157" s="283"/>
    </row>
    <row r="158" spans="50:65" ht="15" customHeight="1">
      <c r="AX158" s="75" t="str">
        <f t="shared" si="274"/>
        <v>40EPS010</v>
      </c>
      <c r="AY158" s="802" t="s">
        <v>684</v>
      </c>
      <c r="AZ158" s="802">
        <v>40</v>
      </c>
      <c r="BA158" s="802" t="s">
        <v>578</v>
      </c>
      <c r="BB158" s="803">
        <v>3</v>
      </c>
      <c r="BC158" s="858" t="str">
        <f t="shared" si="275"/>
        <v>284EPS037</v>
      </c>
      <c r="BD158" s="802" t="s">
        <v>687</v>
      </c>
      <c r="BE158" s="802">
        <v>284</v>
      </c>
      <c r="BF158" s="802" t="s">
        <v>579</v>
      </c>
      <c r="BG158" s="803">
        <v>79</v>
      </c>
      <c r="BH158" s="858" t="str">
        <f t="shared" si="276"/>
        <v>647EPS037</v>
      </c>
      <c r="BI158" s="802" t="s">
        <v>688</v>
      </c>
      <c r="BJ158" s="802">
        <v>647</v>
      </c>
      <c r="BK158" s="802" t="s">
        <v>579</v>
      </c>
      <c r="BL158" s="803">
        <v>8</v>
      </c>
      <c r="BM158" s="283"/>
    </row>
    <row r="159" spans="50:65" ht="15" customHeight="1">
      <c r="AX159" s="75" t="str">
        <f t="shared" si="274"/>
        <v>40EPS037</v>
      </c>
      <c r="AY159" s="802" t="s">
        <v>684</v>
      </c>
      <c r="AZ159" s="802">
        <v>40</v>
      </c>
      <c r="BA159" s="802" t="s">
        <v>579</v>
      </c>
      <c r="BB159" s="803">
        <v>762</v>
      </c>
      <c r="BC159" s="858" t="str">
        <f t="shared" si="275"/>
        <v>284EPS040</v>
      </c>
      <c r="BD159" s="802" t="s">
        <v>687</v>
      </c>
      <c r="BE159" s="802">
        <v>284</v>
      </c>
      <c r="BF159" s="802" t="s">
        <v>583</v>
      </c>
      <c r="BG159" s="803">
        <v>4</v>
      </c>
      <c r="BH159" s="858" t="str">
        <f t="shared" si="276"/>
        <v>647EPS040</v>
      </c>
      <c r="BI159" s="802" t="s">
        <v>688</v>
      </c>
      <c r="BJ159" s="802">
        <v>647</v>
      </c>
      <c r="BK159" s="802" t="s">
        <v>583</v>
      </c>
      <c r="BL159" s="803">
        <v>3</v>
      </c>
      <c r="BM159" s="283"/>
    </row>
    <row r="160" spans="50:65" ht="15" customHeight="1">
      <c r="AX160" s="75" t="str">
        <f t="shared" si="274"/>
        <v>40EPS040</v>
      </c>
      <c r="AY160" s="802" t="s">
        <v>684</v>
      </c>
      <c r="AZ160" s="802">
        <v>40</v>
      </c>
      <c r="BA160" s="802" t="s">
        <v>583</v>
      </c>
      <c r="BB160" s="803">
        <v>84</v>
      </c>
      <c r="BC160" s="858" t="str">
        <f t="shared" si="275"/>
        <v>284EPS042</v>
      </c>
      <c r="BD160" s="802" t="s">
        <v>687</v>
      </c>
      <c r="BE160" s="802">
        <v>284</v>
      </c>
      <c r="BF160" s="802" t="s">
        <v>584</v>
      </c>
      <c r="BG160" s="803">
        <v>1</v>
      </c>
      <c r="BH160" s="858" t="str">
        <f t="shared" si="276"/>
        <v>658EPS037</v>
      </c>
      <c r="BI160" s="802" t="s">
        <v>688</v>
      </c>
      <c r="BJ160" s="802">
        <v>658</v>
      </c>
      <c r="BK160" s="802" t="s">
        <v>579</v>
      </c>
      <c r="BL160" s="803">
        <v>8</v>
      </c>
      <c r="BM160" s="283"/>
    </row>
    <row r="161" spans="50:65" ht="15" customHeight="1">
      <c r="AX161" s="75" t="str">
        <f t="shared" si="274"/>
        <v>40ESSC24</v>
      </c>
      <c r="AY161" s="802" t="s">
        <v>684</v>
      </c>
      <c r="AZ161" s="802">
        <v>40</v>
      </c>
      <c r="BA161" s="802" t="s">
        <v>622</v>
      </c>
      <c r="BB161" s="803">
        <v>771</v>
      </c>
      <c r="BC161" s="858" t="str">
        <f t="shared" si="275"/>
        <v>284ESSC24</v>
      </c>
      <c r="BD161" s="802" t="s">
        <v>687</v>
      </c>
      <c r="BE161" s="802">
        <v>284</v>
      </c>
      <c r="BF161" s="802" t="s">
        <v>622</v>
      </c>
      <c r="BG161" s="803">
        <v>214</v>
      </c>
      <c r="BH161" s="858" t="str">
        <f t="shared" si="276"/>
        <v>658EPS040</v>
      </c>
      <c r="BI161" s="802" t="s">
        <v>688</v>
      </c>
      <c r="BJ161" s="802">
        <v>658</v>
      </c>
      <c r="BK161" s="802" t="s">
        <v>583</v>
      </c>
      <c r="BL161" s="803">
        <v>2</v>
      </c>
      <c r="BM161" s="283"/>
    </row>
    <row r="162" spans="50:65" ht="15" customHeight="1">
      <c r="AX162" s="75" t="str">
        <f t="shared" si="274"/>
        <v>190EAS016</v>
      </c>
      <c r="AY162" s="802" t="s">
        <v>684</v>
      </c>
      <c r="AZ162" s="802">
        <v>190</v>
      </c>
      <c r="BA162" s="802" t="s">
        <v>585</v>
      </c>
      <c r="BB162" s="803">
        <v>2</v>
      </c>
      <c r="BC162" s="858" t="str">
        <f t="shared" si="275"/>
        <v>306EPS037</v>
      </c>
      <c r="BD162" s="802" t="s">
        <v>687</v>
      </c>
      <c r="BE162" s="802">
        <v>306</v>
      </c>
      <c r="BF162" s="802" t="s">
        <v>579</v>
      </c>
      <c r="BG162" s="803">
        <v>70</v>
      </c>
      <c r="BH162" s="858" t="str">
        <f t="shared" si="276"/>
        <v>664EPS002</v>
      </c>
      <c r="BI162" s="802" t="s">
        <v>688</v>
      </c>
      <c r="BJ162" s="802">
        <v>664</v>
      </c>
      <c r="BK162" s="802" t="s">
        <v>580</v>
      </c>
      <c r="BL162" s="803">
        <v>16</v>
      </c>
      <c r="BM162" s="283"/>
    </row>
    <row r="163" spans="50:65" ht="15" customHeight="1">
      <c r="AX163" s="75" t="str">
        <f t="shared" si="274"/>
        <v>190EAS027</v>
      </c>
      <c r="AY163" s="802" t="s">
        <v>684</v>
      </c>
      <c r="AZ163" s="802">
        <v>190</v>
      </c>
      <c r="BA163" s="802" t="s">
        <v>589</v>
      </c>
      <c r="BB163" s="803">
        <v>120</v>
      </c>
      <c r="BC163" s="858" t="str">
        <f t="shared" si="275"/>
        <v>306ESSC91</v>
      </c>
      <c r="BD163" s="802" t="s">
        <v>687</v>
      </c>
      <c r="BE163" s="802">
        <v>306</v>
      </c>
      <c r="BF163" s="802" t="s">
        <v>594</v>
      </c>
      <c r="BG163" s="803">
        <v>22</v>
      </c>
      <c r="BH163" s="858" t="str">
        <f t="shared" si="276"/>
        <v>664EPS016</v>
      </c>
      <c r="BI163" s="802" t="s">
        <v>688</v>
      </c>
      <c r="BJ163" s="802">
        <v>664</v>
      </c>
      <c r="BK163" s="802" t="s">
        <v>581</v>
      </c>
      <c r="BL163" s="803">
        <v>70</v>
      </c>
      <c r="BM163" s="283"/>
    </row>
    <row r="164" spans="50:65" ht="15" customHeight="1">
      <c r="AX164" s="75" t="str">
        <f t="shared" si="274"/>
        <v>190EPS010</v>
      </c>
      <c r="AY164" s="802" t="s">
        <v>684</v>
      </c>
      <c r="AZ164" s="802">
        <v>190</v>
      </c>
      <c r="BA164" s="802" t="s">
        <v>578</v>
      </c>
      <c r="BB164" s="803">
        <v>7</v>
      </c>
      <c r="BC164" s="858" t="str">
        <f t="shared" si="275"/>
        <v>347EPS037</v>
      </c>
      <c r="BD164" s="802" t="s">
        <v>687</v>
      </c>
      <c r="BE164" s="802">
        <v>347</v>
      </c>
      <c r="BF164" s="802" t="s">
        <v>579</v>
      </c>
      <c r="BG164" s="803">
        <v>43</v>
      </c>
      <c r="BH164" s="858" t="str">
        <f t="shared" si="276"/>
        <v>664EPS037</v>
      </c>
      <c r="BI164" s="802" t="s">
        <v>688</v>
      </c>
      <c r="BJ164" s="802">
        <v>664</v>
      </c>
      <c r="BK164" s="802" t="s">
        <v>579</v>
      </c>
      <c r="BL164" s="803">
        <v>17</v>
      </c>
      <c r="BM164" s="283"/>
    </row>
    <row r="165" spans="50:65" ht="15" customHeight="1">
      <c r="AX165" s="75" t="str">
        <f t="shared" si="274"/>
        <v>190EPS037</v>
      </c>
      <c r="AY165" s="802" t="s">
        <v>684</v>
      </c>
      <c r="AZ165" s="802">
        <v>190</v>
      </c>
      <c r="BA165" s="802" t="s">
        <v>579</v>
      </c>
      <c r="BB165" s="803">
        <v>2425</v>
      </c>
      <c r="BC165" s="858" t="str">
        <f t="shared" si="275"/>
        <v>347EPS040</v>
      </c>
      <c r="BD165" s="802" t="s">
        <v>687</v>
      </c>
      <c r="BE165" s="802">
        <v>347</v>
      </c>
      <c r="BF165" s="802" t="s">
        <v>583</v>
      </c>
      <c r="BG165" s="803">
        <v>3</v>
      </c>
      <c r="BH165" s="858" t="str">
        <f t="shared" si="276"/>
        <v>664EPS040</v>
      </c>
      <c r="BI165" s="802" t="s">
        <v>688</v>
      </c>
      <c r="BJ165" s="802">
        <v>664</v>
      </c>
      <c r="BK165" s="802" t="s">
        <v>583</v>
      </c>
      <c r="BL165" s="803">
        <v>18</v>
      </c>
      <c r="BM165" s="283"/>
    </row>
    <row r="166" spans="50:65" ht="15" customHeight="1">
      <c r="AX166" s="75" t="str">
        <f t="shared" si="274"/>
        <v>190EPS040</v>
      </c>
      <c r="AY166" s="802" t="s">
        <v>684</v>
      </c>
      <c r="AZ166" s="802">
        <v>190</v>
      </c>
      <c r="BA166" s="802" t="s">
        <v>583</v>
      </c>
      <c r="BB166" s="803">
        <v>707</v>
      </c>
      <c r="BC166" s="858" t="str">
        <f t="shared" si="275"/>
        <v>347EPS044</v>
      </c>
      <c r="BD166" s="802" t="s">
        <v>687</v>
      </c>
      <c r="BE166" s="802">
        <v>347</v>
      </c>
      <c r="BF166" s="802" t="s">
        <v>595</v>
      </c>
      <c r="BG166" s="803">
        <v>1</v>
      </c>
      <c r="BH166" s="858" t="str">
        <f t="shared" si="276"/>
        <v>686EPS002</v>
      </c>
      <c r="BI166" s="802" t="s">
        <v>688</v>
      </c>
      <c r="BJ166" s="802">
        <v>686</v>
      </c>
      <c r="BK166" s="802" t="s">
        <v>580</v>
      </c>
      <c r="BL166" s="803">
        <v>30</v>
      </c>
      <c r="BM166" s="283"/>
    </row>
    <row r="167" spans="50:65" ht="15" customHeight="1">
      <c r="AX167" s="75" t="str">
        <f t="shared" si="274"/>
        <v>190EPS041</v>
      </c>
      <c r="AY167" s="802" t="s">
        <v>684</v>
      </c>
      <c r="AZ167" s="802">
        <v>190</v>
      </c>
      <c r="BA167" s="802" t="s">
        <v>621</v>
      </c>
      <c r="BB167" s="803">
        <v>1</v>
      </c>
      <c r="BC167" s="858" t="str">
        <f t="shared" si="275"/>
        <v>411EPS037</v>
      </c>
      <c r="BD167" s="802" t="s">
        <v>687</v>
      </c>
      <c r="BE167" s="802">
        <v>411</v>
      </c>
      <c r="BF167" s="802" t="s">
        <v>579</v>
      </c>
      <c r="BG167" s="803">
        <v>48</v>
      </c>
      <c r="BH167" s="858" t="str">
        <f t="shared" si="276"/>
        <v>686EPS010</v>
      </c>
      <c r="BI167" s="802" t="s">
        <v>688</v>
      </c>
      <c r="BJ167" s="802">
        <v>686</v>
      </c>
      <c r="BK167" s="802" t="s">
        <v>578</v>
      </c>
      <c r="BL167" s="803">
        <v>36</v>
      </c>
      <c r="BM167" s="283"/>
    </row>
    <row r="168" spans="50:65" ht="15" customHeight="1">
      <c r="AX168" s="75" t="str">
        <f t="shared" si="274"/>
        <v>190EPS044</v>
      </c>
      <c r="AY168" s="802" t="s">
        <v>684</v>
      </c>
      <c r="AZ168" s="802">
        <v>190</v>
      </c>
      <c r="BA168" s="802" t="s">
        <v>595</v>
      </c>
      <c r="BB168" s="803">
        <v>1</v>
      </c>
      <c r="BC168" s="858" t="str">
        <f t="shared" si="275"/>
        <v>411EPS040</v>
      </c>
      <c r="BD168" s="802" t="s">
        <v>687</v>
      </c>
      <c r="BE168" s="802">
        <v>411</v>
      </c>
      <c r="BF168" s="802" t="s">
        <v>583</v>
      </c>
      <c r="BG168" s="803">
        <v>19</v>
      </c>
      <c r="BH168" s="858" t="str">
        <f t="shared" si="276"/>
        <v>686EPS016</v>
      </c>
      <c r="BI168" s="802" t="s">
        <v>688</v>
      </c>
      <c r="BJ168" s="802">
        <v>686</v>
      </c>
      <c r="BK168" s="802" t="s">
        <v>581</v>
      </c>
      <c r="BL168" s="803">
        <v>77</v>
      </c>
      <c r="BM168" s="283"/>
    </row>
    <row r="169" spans="50:65" ht="15" customHeight="1">
      <c r="AX169" s="75" t="str">
        <f t="shared" si="274"/>
        <v>604EPS010</v>
      </c>
      <c r="AY169" s="802" t="s">
        <v>684</v>
      </c>
      <c r="AZ169" s="802">
        <v>604</v>
      </c>
      <c r="BA169" s="802" t="s">
        <v>578</v>
      </c>
      <c r="BB169" s="803">
        <v>11</v>
      </c>
      <c r="BC169" s="858" t="str">
        <f t="shared" si="275"/>
        <v>501EPS037</v>
      </c>
      <c r="BD169" s="802" t="s">
        <v>687</v>
      </c>
      <c r="BE169" s="802">
        <v>501</v>
      </c>
      <c r="BF169" s="802" t="s">
        <v>579</v>
      </c>
      <c r="BG169" s="803">
        <v>13</v>
      </c>
      <c r="BH169" s="858" t="str">
        <f t="shared" si="276"/>
        <v>686EPS037</v>
      </c>
      <c r="BI169" s="802" t="s">
        <v>688</v>
      </c>
      <c r="BJ169" s="802">
        <v>686</v>
      </c>
      <c r="BK169" s="802" t="s">
        <v>579</v>
      </c>
      <c r="BL169" s="803">
        <v>8</v>
      </c>
      <c r="BM169" s="283"/>
    </row>
    <row r="170" spans="50:65" ht="15" customHeight="1">
      <c r="AX170" s="75" t="str">
        <f t="shared" si="274"/>
        <v>604EPS037</v>
      </c>
      <c r="AY170" s="802" t="s">
        <v>684</v>
      </c>
      <c r="AZ170" s="802">
        <v>604</v>
      </c>
      <c r="BA170" s="802" t="s">
        <v>579</v>
      </c>
      <c r="BB170" s="803">
        <v>2631</v>
      </c>
      <c r="BC170" s="858" t="str">
        <f t="shared" si="275"/>
        <v>501EPS040</v>
      </c>
      <c r="BD170" s="802" t="s">
        <v>687</v>
      </c>
      <c r="BE170" s="802">
        <v>501</v>
      </c>
      <c r="BF170" s="802" t="s">
        <v>583</v>
      </c>
      <c r="BG170" s="803">
        <v>4</v>
      </c>
      <c r="BH170" s="858" t="str">
        <f t="shared" si="276"/>
        <v>686EPS040</v>
      </c>
      <c r="BI170" s="802" t="s">
        <v>688</v>
      </c>
      <c r="BJ170" s="802">
        <v>686</v>
      </c>
      <c r="BK170" s="802" t="s">
        <v>583</v>
      </c>
      <c r="BL170" s="803">
        <v>24</v>
      </c>
      <c r="BM170" s="283"/>
    </row>
    <row r="171" spans="50:65" ht="15" customHeight="1">
      <c r="AX171" s="75" t="str">
        <f t="shared" si="274"/>
        <v>604EPS040</v>
      </c>
      <c r="AY171" s="802" t="s">
        <v>684</v>
      </c>
      <c r="AZ171" s="802">
        <v>604</v>
      </c>
      <c r="BA171" s="802" t="s">
        <v>583</v>
      </c>
      <c r="BB171" s="803">
        <v>411</v>
      </c>
      <c r="BC171" s="858" t="str">
        <f t="shared" si="275"/>
        <v>543EPS010</v>
      </c>
      <c r="BD171" s="802" t="s">
        <v>687</v>
      </c>
      <c r="BE171" s="802">
        <v>543</v>
      </c>
      <c r="BF171" s="802" t="s">
        <v>578</v>
      </c>
      <c r="BG171" s="803">
        <v>1</v>
      </c>
      <c r="BH171" s="858" t="str">
        <f t="shared" si="276"/>
        <v>819EPS037</v>
      </c>
      <c r="BI171" s="802" t="s">
        <v>688</v>
      </c>
      <c r="BJ171" s="802">
        <v>819</v>
      </c>
      <c r="BK171" s="802" t="s">
        <v>579</v>
      </c>
      <c r="BL171" s="803">
        <v>7</v>
      </c>
      <c r="BM171" s="283"/>
    </row>
    <row r="172" spans="50:65" ht="15" customHeight="1">
      <c r="AX172" s="75" t="str">
        <f t="shared" si="274"/>
        <v>604EPS042</v>
      </c>
      <c r="AY172" s="802" t="s">
        <v>684</v>
      </c>
      <c r="AZ172" s="802">
        <v>604</v>
      </c>
      <c r="BA172" s="802" t="s">
        <v>584</v>
      </c>
      <c r="BB172" s="803">
        <v>4</v>
      </c>
      <c r="BC172" s="858" t="str">
        <f t="shared" si="275"/>
        <v>543EPS037</v>
      </c>
      <c r="BD172" s="802" t="s">
        <v>687</v>
      </c>
      <c r="BE172" s="802">
        <v>543</v>
      </c>
      <c r="BF172" s="802" t="s">
        <v>579</v>
      </c>
      <c r="BG172" s="803">
        <v>12</v>
      </c>
      <c r="BH172" s="858" t="str">
        <f t="shared" si="276"/>
        <v>819EPS040</v>
      </c>
      <c r="BI172" s="802" t="s">
        <v>688</v>
      </c>
      <c r="BJ172" s="802">
        <v>819</v>
      </c>
      <c r="BK172" s="802" t="s">
        <v>583</v>
      </c>
      <c r="BL172" s="803">
        <v>6</v>
      </c>
      <c r="BM172" s="283"/>
    </row>
    <row r="173" spans="50:65" ht="15" customHeight="1">
      <c r="AX173" s="75" t="str">
        <f t="shared" si="274"/>
        <v>604ESSC24</v>
      </c>
      <c r="AY173" s="802" t="s">
        <v>684</v>
      </c>
      <c r="AZ173" s="802">
        <v>604</v>
      </c>
      <c r="BA173" s="802" t="s">
        <v>622</v>
      </c>
      <c r="BB173" s="803">
        <v>1879</v>
      </c>
      <c r="BC173" s="858" t="str">
        <f t="shared" si="275"/>
        <v>543EPS040</v>
      </c>
      <c r="BD173" s="802" t="s">
        <v>687</v>
      </c>
      <c r="BE173" s="802">
        <v>543</v>
      </c>
      <c r="BF173" s="802" t="s">
        <v>583</v>
      </c>
      <c r="BG173" s="803">
        <v>8</v>
      </c>
      <c r="BH173" s="858" t="str">
        <f t="shared" si="276"/>
        <v>854EPS037</v>
      </c>
      <c r="BI173" s="802" t="s">
        <v>688</v>
      </c>
      <c r="BJ173" s="802">
        <v>854</v>
      </c>
      <c r="BK173" s="802" t="s">
        <v>579</v>
      </c>
      <c r="BL173" s="803">
        <v>8</v>
      </c>
      <c r="BM173" s="283"/>
    </row>
    <row r="174" spans="50:65" ht="15" customHeight="1">
      <c r="AX174" s="75" t="str">
        <f t="shared" si="274"/>
        <v>670EAS016</v>
      </c>
      <c r="AY174" s="802" t="s">
        <v>684</v>
      </c>
      <c r="AZ174" s="802">
        <v>670</v>
      </c>
      <c r="BA174" s="802" t="s">
        <v>585</v>
      </c>
      <c r="BB174" s="803">
        <v>3</v>
      </c>
      <c r="BC174" s="858" t="str">
        <f t="shared" si="275"/>
        <v>543ESSC24</v>
      </c>
      <c r="BD174" s="802" t="s">
        <v>687</v>
      </c>
      <c r="BE174" s="802">
        <v>543</v>
      </c>
      <c r="BF174" s="802" t="s">
        <v>622</v>
      </c>
      <c r="BG174" s="803">
        <v>74</v>
      </c>
      <c r="BH174" s="858" t="str">
        <f t="shared" si="276"/>
        <v>854ESSC24</v>
      </c>
      <c r="BI174" s="802" t="s">
        <v>688</v>
      </c>
      <c r="BJ174" s="802">
        <v>854</v>
      </c>
      <c r="BK174" s="802" t="s">
        <v>622</v>
      </c>
      <c r="BL174" s="803">
        <v>9</v>
      </c>
      <c r="BM174" s="283"/>
    </row>
    <row r="175" spans="50:65" ht="15" customHeight="1">
      <c r="AX175" s="75" t="str">
        <f t="shared" si="274"/>
        <v>670EPS005</v>
      </c>
      <c r="AY175" s="802" t="s">
        <v>684</v>
      </c>
      <c r="AZ175" s="802">
        <v>670</v>
      </c>
      <c r="BA175" s="802" t="s">
        <v>582</v>
      </c>
      <c r="BB175" s="803">
        <v>1</v>
      </c>
      <c r="BC175" s="858" t="str">
        <f t="shared" si="275"/>
        <v>628EPS037</v>
      </c>
      <c r="BD175" s="802" t="s">
        <v>687</v>
      </c>
      <c r="BE175" s="802">
        <v>628</v>
      </c>
      <c r="BF175" s="802" t="s">
        <v>579</v>
      </c>
      <c r="BG175" s="803">
        <v>54</v>
      </c>
      <c r="BH175" s="858" t="str">
        <f t="shared" si="276"/>
        <v>887EPS002</v>
      </c>
      <c r="BI175" s="802" t="s">
        <v>688</v>
      </c>
      <c r="BJ175" s="802">
        <v>887</v>
      </c>
      <c r="BK175" s="802" t="s">
        <v>580</v>
      </c>
      <c r="BL175" s="803">
        <v>12</v>
      </c>
      <c r="BM175" s="283"/>
    </row>
    <row r="176" spans="50:65" ht="15" customHeight="1">
      <c r="AX176" s="75" t="str">
        <f t="shared" si="274"/>
        <v>670EPS010</v>
      </c>
      <c r="AY176" s="802" t="s">
        <v>684</v>
      </c>
      <c r="AZ176" s="802">
        <v>670</v>
      </c>
      <c r="BA176" s="802" t="s">
        <v>578</v>
      </c>
      <c r="BB176" s="803">
        <v>4</v>
      </c>
      <c r="BC176" s="858" t="str">
        <f t="shared" si="275"/>
        <v>628EPS040</v>
      </c>
      <c r="BD176" s="802" t="s">
        <v>687</v>
      </c>
      <c r="BE176" s="802">
        <v>628</v>
      </c>
      <c r="BF176" s="802" t="s">
        <v>583</v>
      </c>
      <c r="BG176" s="803">
        <v>18</v>
      </c>
      <c r="BH176" s="858" t="str">
        <f t="shared" si="276"/>
        <v>887EPS010</v>
      </c>
      <c r="BI176" s="802" t="s">
        <v>688</v>
      </c>
      <c r="BJ176" s="802">
        <v>887</v>
      </c>
      <c r="BK176" s="802" t="s">
        <v>578</v>
      </c>
      <c r="BL176" s="803">
        <v>18</v>
      </c>
      <c r="BM176" s="283"/>
    </row>
    <row r="177" spans="50:65" ht="15" customHeight="1">
      <c r="AX177" s="75" t="str">
        <f t="shared" si="274"/>
        <v>670EPS037</v>
      </c>
      <c r="AY177" s="802" t="s">
        <v>684</v>
      </c>
      <c r="AZ177" s="802">
        <v>670</v>
      </c>
      <c r="BA177" s="802" t="s">
        <v>579</v>
      </c>
      <c r="BB177" s="803">
        <v>2466</v>
      </c>
      <c r="BC177" s="858" t="str">
        <f t="shared" si="275"/>
        <v>628ESSC91</v>
      </c>
      <c r="BD177" s="802" t="s">
        <v>687</v>
      </c>
      <c r="BE177" s="802">
        <v>628</v>
      </c>
      <c r="BF177" s="802" t="s">
        <v>594</v>
      </c>
      <c r="BG177" s="803">
        <v>2</v>
      </c>
      <c r="BH177" s="858" t="str">
        <f t="shared" si="276"/>
        <v>887EPS016</v>
      </c>
      <c r="BI177" s="802" t="s">
        <v>688</v>
      </c>
      <c r="BJ177" s="802">
        <v>887</v>
      </c>
      <c r="BK177" s="802" t="s">
        <v>581</v>
      </c>
      <c r="BL177" s="803">
        <v>36</v>
      </c>
      <c r="BM177" s="283"/>
    </row>
    <row r="178" spans="50:65" ht="15" customHeight="1">
      <c r="AX178" s="75" t="str">
        <f t="shared" si="274"/>
        <v>670EPS040</v>
      </c>
      <c r="AY178" s="802" t="s">
        <v>684</v>
      </c>
      <c r="AZ178" s="802">
        <v>670</v>
      </c>
      <c r="BA178" s="802" t="s">
        <v>583</v>
      </c>
      <c r="BB178" s="803">
        <v>712</v>
      </c>
      <c r="BC178" s="858" t="str">
        <f t="shared" si="275"/>
        <v>656EPS005</v>
      </c>
      <c r="BD178" s="802" t="s">
        <v>687</v>
      </c>
      <c r="BE178" s="802">
        <v>656</v>
      </c>
      <c r="BF178" s="802" t="s">
        <v>582</v>
      </c>
      <c r="BG178" s="803">
        <v>1</v>
      </c>
      <c r="BH178" s="858" t="str">
        <f t="shared" si="276"/>
        <v>887EPS037</v>
      </c>
      <c r="BI178" s="802" t="s">
        <v>688</v>
      </c>
      <c r="BJ178" s="802">
        <v>887</v>
      </c>
      <c r="BK178" s="802" t="s">
        <v>579</v>
      </c>
      <c r="BL178" s="803">
        <v>14</v>
      </c>
      <c r="BM178" s="283"/>
    </row>
    <row r="179" spans="50:65" ht="15" customHeight="1">
      <c r="AX179" s="75" t="str">
        <f t="shared" si="274"/>
        <v>670EPS044</v>
      </c>
      <c r="AY179" s="802" t="s">
        <v>684</v>
      </c>
      <c r="AZ179" s="802">
        <v>670</v>
      </c>
      <c r="BA179" s="802" t="s">
        <v>595</v>
      </c>
      <c r="BB179" s="803">
        <v>1</v>
      </c>
      <c r="BC179" s="858" t="str">
        <f t="shared" si="275"/>
        <v>656EPS010</v>
      </c>
      <c r="BD179" s="802" t="s">
        <v>687</v>
      </c>
      <c r="BE179" s="802">
        <v>656</v>
      </c>
      <c r="BF179" s="802" t="s">
        <v>578</v>
      </c>
      <c r="BG179" s="803">
        <v>1</v>
      </c>
      <c r="BH179" s="858" t="str">
        <f t="shared" si="276"/>
        <v>887EPS040</v>
      </c>
      <c r="BI179" s="802" t="s">
        <v>688</v>
      </c>
      <c r="BJ179" s="802">
        <v>887</v>
      </c>
      <c r="BK179" s="802" t="s">
        <v>583</v>
      </c>
      <c r="BL179" s="803">
        <v>9</v>
      </c>
      <c r="BM179" s="283"/>
    </row>
    <row r="180" spans="50:65" ht="15" customHeight="1">
      <c r="AX180" s="75" t="str">
        <f t="shared" si="274"/>
        <v>690EAS016</v>
      </c>
      <c r="AY180" s="802" t="s">
        <v>684</v>
      </c>
      <c r="AZ180" s="802">
        <v>690</v>
      </c>
      <c r="BA180" s="802" t="s">
        <v>585</v>
      </c>
      <c r="BB180" s="803">
        <v>1</v>
      </c>
      <c r="BC180" s="858" t="str">
        <f t="shared" si="275"/>
        <v>656EPS037</v>
      </c>
      <c r="BD180" s="802" t="s">
        <v>687</v>
      </c>
      <c r="BE180" s="802">
        <v>656</v>
      </c>
      <c r="BF180" s="802" t="s">
        <v>579</v>
      </c>
      <c r="BG180" s="803">
        <v>273</v>
      </c>
      <c r="BH180" s="858" t="str">
        <f t="shared" si="276"/>
        <v>887ESSC24</v>
      </c>
      <c r="BI180" s="802" t="s">
        <v>688</v>
      </c>
      <c r="BJ180" s="802">
        <v>887</v>
      </c>
      <c r="BK180" s="802" t="s">
        <v>622</v>
      </c>
      <c r="BL180" s="803">
        <v>15</v>
      </c>
      <c r="BM180" s="283"/>
    </row>
    <row r="181" spans="50:65" ht="15" customHeight="1">
      <c r="AX181" s="75" t="str">
        <f t="shared" si="274"/>
        <v>690EPS010</v>
      </c>
      <c r="AY181" s="802" t="s">
        <v>684</v>
      </c>
      <c r="AZ181" s="802">
        <v>690</v>
      </c>
      <c r="BA181" s="802" t="s">
        <v>578</v>
      </c>
      <c r="BB181" s="803">
        <v>1</v>
      </c>
      <c r="BC181" s="858" t="str">
        <f t="shared" si="275"/>
        <v>656EPS040</v>
      </c>
      <c r="BD181" s="802" t="s">
        <v>687</v>
      </c>
      <c r="BE181" s="802">
        <v>656</v>
      </c>
      <c r="BF181" s="802" t="s">
        <v>583</v>
      </c>
      <c r="BG181" s="803">
        <v>16</v>
      </c>
      <c r="BH181" s="858" t="str">
        <f t="shared" si="276"/>
        <v>2EPS037</v>
      </c>
      <c r="BI181" s="802" t="s">
        <v>689</v>
      </c>
      <c r="BJ181" s="802">
        <v>2</v>
      </c>
      <c r="BK181" s="802" t="s">
        <v>579</v>
      </c>
      <c r="BL181" s="803">
        <v>5</v>
      </c>
      <c r="BM181" s="283"/>
    </row>
    <row r="182" spans="50:65" ht="15" customHeight="1">
      <c r="AX182" s="75" t="str">
        <f t="shared" si="274"/>
        <v>690EPS037</v>
      </c>
      <c r="AY182" s="802" t="s">
        <v>684</v>
      </c>
      <c r="AZ182" s="802">
        <v>690</v>
      </c>
      <c r="BA182" s="802" t="s">
        <v>579</v>
      </c>
      <c r="BB182" s="803">
        <v>978</v>
      </c>
      <c r="BC182" s="858" t="str">
        <f t="shared" si="275"/>
        <v>656ESSC91</v>
      </c>
      <c r="BD182" s="802" t="s">
        <v>687</v>
      </c>
      <c r="BE182" s="802">
        <v>656</v>
      </c>
      <c r="BF182" s="802" t="s">
        <v>594</v>
      </c>
      <c r="BG182" s="803">
        <v>8</v>
      </c>
      <c r="BH182" s="858" t="str">
        <f t="shared" si="276"/>
        <v>2EPS040</v>
      </c>
      <c r="BI182" s="802" t="s">
        <v>689</v>
      </c>
      <c r="BJ182" s="802">
        <v>2</v>
      </c>
      <c r="BK182" s="802" t="s">
        <v>583</v>
      </c>
      <c r="BL182" s="803">
        <v>4</v>
      </c>
      <c r="BM182" s="283"/>
    </row>
    <row r="183" spans="50:65" ht="15" customHeight="1">
      <c r="AX183" s="75" t="str">
        <f t="shared" si="274"/>
        <v>690EPS040</v>
      </c>
      <c r="AY183" s="802" t="s">
        <v>684</v>
      </c>
      <c r="AZ183" s="802">
        <v>690</v>
      </c>
      <c r="BA183" s="802" t="s">
        <v>583</v>
      </c>
      <c r="BB183" s="803">
        <v>495</v>
      </c>
      <c r="BC183" s="858" t="str">
        <f t="shared" si="275"/>
        <v>761EPS037</v>
      </c>
      <c r="BD183" s="802" t="s">
        <v>687</v>
      </c>
      <c r="BE183" s="802">
        <v>761</v>
      </c>
      <c r="BF183" s="802" t="s">
        <v>579</v>
      </c>
      <c r="BG183" s="803">
        <v>127</v>
      </c>
      <c r="BH183" s="858" t="str">
        <f t="shared" si="276"/>
        <v>2ESSC24</v>
      </c>
      <c r="BI183" s="802" t="s">
        <v>689</v>
      </c>
      <c r="BJ183" s="802">
        <v>2</v>
      </c>
      <c r="BK183" s="802" t="s">
        <v>622</v>
      </c>
      <c r="BL183" s="803">
        <v>3</v>
      </c>
      <c r="BM183" s="283"/>
    </row>
    <row r="184" spans="50:65" ht="15" customHeight="1">
      <c r="AX184" s="75" t="str">
        <f t="shared" si="274"/>
        <v>736EPS010</v>
      </c>
      <c r="AY184" s="802" t="s">
        <v>684</v>
      </c>
      <c r="AZ184" s="802">
        <v>736</v>
      </c>
      <c r="BA184" s="802" t="s">
        <v>578</v>
      </c>
      <c r="BB184" s="803">
        <v>12</v>
      </c>
      <c r="BC184" s="858" t="str">
        <f t="shared" si="275"/>
        <v>761EPS040</v>
      </c>
      <c r="BD184" s="802" t="s">
        <v>687</v>
      </c>
      <c r="BE184" s="802">
        <v>761</v>
      </c>
      <c r="BF184" s="802" t="s">
        <v>583</v>
      </c>
      <c r="BG184" s="803">
        <v>10</v>
      </c>
      <c r="BH184" s="858" t="str">
        <f t="shared" si="276"/>
        <v>21EPS037</v>
      </c>
      <c r="BI184" s="802" t="s">
        <v>689</v>
      </c>
      <c r="BJ184" s="802">
        <v>21</v>
      </c>
      <c r="BK184" s="802" t="s">
        <v>579</v>
      </c>
      <c r="BL184" s="803">
        <v>4</v>
      </c>
      <c r="BM184" s="283"/>
    </row>
    <row r="185" spans="50:65" ht="15" customHeight="1">
      <c r="AX185" s="75" t="str">
        <f t="shared" si="274"/>
        <v>736EPS037</v>
      </c>
      <c r="AY185" s="802" t="s">
        <v>684</v>
      </c>
      <c r="AZ185" s="802">
        <v>736</v>
      </c>
      <c r="BA185" s="802" t="s">
        <v>579</v>
      </c>
      <c r="BB185" s="803">
        <v>9549</v>
      </c>
      <c r="BC185" s="858" t="str">
        <f t="shared" si="275"/>
        <v>842EPS037</v>
      </c>
      <c r="BD185" s="802" t="s">
        <v>687</v>
      </c>
      <c r="BE185" s="802">
        <v>842</v>
      </c>
      <c r="BF185" s="802" t="s">
        <v>579</v>
      </c>
      <c r="BG185" s="803">
        <v>30</v>
      </c>
      <c r="BH185" s="858" t="str">
        <f t="shared" si="276"/>
        <v>21EPS040</v>
      </c>
      <c r="BI185" s="802" t="s">
        <v>689</v>
      </c>
      <c r="BJ185" s="802">
        <v>21</v>
      </c>
      <c r="BK185" s="802" t="s">
        <v>583</v>
      </c>
      <c r="BL185" s="803">
        <v>11</v>
      </c>
      <c r="BM185" s="283"/>
    </row>
    <row r="186" spans="50:65" ht="15" customHeight="1">
      <c r="AX186" s="75" t="str">
        <f t="shared" si="274"/>
        <v>736EPS040</v>
      </c>
      <c r="AY186" s="802" t="s">
        <v>684</v>
      </c>
      <c r="AZ186" s="802">
        <v>736</v>
      </c>
      <c r="BA186" s="802" t="s">
        <v>583</v>
      </c>
      <c r="BB186" s="803">
        <v>732</v>
      </c>
      <c r="BC186" s="858" t="str">
        <f t="shared" si="275"/>
        <v>842ESSC24</v>
      </c>
      <c r="BD186" s="802" t="s">
        <v>687</v>
      </c>
      <c r="BE186" s="802">
        <v>842</v>
      </c>
      <c r="BF186" s="802" t="s">
        <v>622</v>
      </c>
      <c r="BG186" s="803">
        <v>84</v>
      </c>
      <c r="BH186" s="858" t="str">
        <f t="shared" si="276"/>
        <v>55EPS037</v>
      </c>
      <c r="BI186" s="802" t="s">
        <v>689</v>
      </c>
      <c r="BJ186" s="802">
        <v>55</v>
      </c>
      <c r="BK186" s="802" t="s">
        <v>579</v>
      </c>
      <c r="BL186" s="803">
        <v>2</v>
      </c>
      <c r="BM186" s="283"/>
    </row>
    <row r="187" spans="50:65" ht="15" customHeight="1">
      <c r="AX187" s="75" t="str">
        <f t="shared" si="274"/>
        <v>736EPS042</v>
      </c>
      <c r="AY187" s="802" t="s">
        <v>684</v>
      </c>
      <c r="AZ187" s="802">
        <v>736</v>
      </c>
      <c r="BA187" s="802" t="s">
        <v>584</v>
      </c>
      <c r="BB187" s="803">
        <v>2</v>
      </c>
      <c r="BC187" s="858" t="str">
        <f t="shared" si="275"/>
        <v>38EPS037</v>
      </c>
      <c r="BD187" s="802" t="s">
        <v>688</v>
      </c>
      <c r="BE187" s="802">
        <v>38</v>
      </c>
      <c r="BF187" s="802" t="s">
        <v>579</v>
      </c>
      <c r="BG187" s="803">
        <v>40</v>
      </c>
      <c r="BH187" s="858" t="str">
        <f t="shared" si="276"/>
        <v>148EPS010</v>
      </c>
      <c r="BI187" s="802" t="s">
        <v>689</v>
      </c>
      <c r="BJ187" s="802">
        <v>148</v>
      </c>
      <c r="BK187" s="802" t="s">
        <v>578</v>
      </c>
      <c r="BL187" s="803">
        <v>36</v>
      </c>
      <c r="BM187" s="283"/>
    </row>
    <row r="188" spans="50:65" ht="15" customHeight="1">
      <c r="AX188" s="75" t="str">
        <f t="shared" si="274"/>
        <v>736EPSIC3</v>
      </c>
      <c r="AY188" s="802" t="s">
        <v>684</v>
      </c>
      <c r="AZ188" s="802">
        <v>736</v>
      </c>
      <c r="BA188" s="802" t="s">
        <v>596</v>
      </c>
      <c r="BB188" s="803">
        <v>30</v>
      </c>
      <c r="BC188" s="858" t="str">
        <f t="shared" si="275"/>
        <v>38EPS042</v>
      </c>
      <c r="BD188" s="802" t="s">
        <v>688</v>
      </c>
      <c r="BE188" s="802">
        <v>38</v>
      </c>
      <c r="BF188" s="802" t="s">
        <v>584</v>
      </c>
      <c r="BG188" s="803">
        <v>1</v>
      </c>
      <c r="BH188" s="858" t="str">
        <f t="shared" si="276"/>
        <v>148EPS016</v>
      </c>
      <c r="BI188" s="802" t="s">
        <v>689</v>
      </c>
      <c r="BJ188" s="802">
        <v>148</v>
      </c>
      <c r="BK188" s="802" t="s">
        <v>581</v>
      </c>
      <c r="BL188" s="803">
        <v>117</v>
      </c>
      <c r="BM188" s="283"/>
    </row>
    <row r="189" spans="50:65" ht="15" customHeight="1">
      <c r="AX189" s="75" t="str">
        <f t="shared" si="274"/>
        <v>736ESSC24</v>
      </c>
      <c r="AY189" s="802" t="s">
        <v>684</v>
      </c>
      <c r="AZ189" s="802">
        <v>736</v>
      </c>
      <c r="BA189" s="802" t="s">
        <v>622</v>
      </c>
      <c r="BB189" s="803">
        <v>3130</v>
      </c>
      <c r="BC189" s="858" t="str">
        <f t="shared" si="275"/>
        <v>38ESSC24</v>
      </c>
      <c r="BD189" s="802" t="s">
        <v>688</v>
      </c>
      <c r="BE189" s="802">
        <v>38</v>
      </c>
      <c r="BF189" s="802" t="s">
        <v>622</v>
      </c>
      <c r="BG189" s="803">
        <v>126</v>
      </c>
      <c r="BH189" s="858" t="str">
        <f t="shared" si="276"/>
        <v>148EPS037</v>
      </c>
      <c r="BI189" s="802" t="s">
        <v>689</v>
      </c>
      <c r="BJ189" s="802">
        <v>148</v>
      </c>
      <c r="BK189" s="802" t="s">
        <v>579</v>
      </c>
      <c r="BL189" s="803">
        <v>56</v>
      </c>
      <c r="BM189" s="283"/>
    </row>
    <row r="190" spans="50:65" ht="15" customHeight="1">
      <c r="AX190" s="75" t="str">
        <f t="shared" si="274"/>
        <v>858EAS016</v>
      </c>
      <c r="AY190" s="802" t="s">
        <v>684</v>
      </c>
      <c r="AZ190" s="802">
        <v>858</v>
      </c>
      <c r="BA190" s="802" t="s">
        <v>585</v>
      </c>
      <c r="BB190" s="803">
        <v>2</v>
      </c>
      <c r="BC190" s="858" t="str">
        <f t="shared" si="275"/>
        <v>86EPS016</v>
      </c>
      <c r="BD190" s="802" t="s">
        <v>688</v>
      </c>
      <c r="BE190" s="802">
        <v>86</v>
      </c>
      <c r="BF190" s="802" t="s">
        <v>581</v>
      </c>
      <c r="BG190" s="803">
        <v>8</v>
      </c>
      <c r="BH190" s="858" t="str">
        <f t="shared" si="276"/>
        <v>148EPS040</v>
      </c>
      <c r="BI190" s="802" t="s">
        <v>689</v>
      </c>
      <c r="BJ190" s="802">
        <v>148</v>
      </c>
      <c r="BK190" s="802" t="s">
        <v>583</v>
      </c>
      <c r="BL190" s="803">
        <v>17</v>
      </c>
      <c r="BM190" s="283"/>
    </row>
    <row r="191" spans="50:65" ht="15" customHeight="1">
      <c r="AX191" s="75" t="str">
        <f t="shared" si="274"/>
        <v>858EPS010</v>
      </c>
      <c r="AY191" s="802" t="s">
        <v>684</v>
      </c>
      <c r="AZ191" s="802">
        <v>858</v>
      </c>
      <c r="BA191" s="802" t="s">
        <v>578</v>
      </c>
      <c r="BB191" s="803">
        <v>2</v>
      </c>
      <c r="BC191" s="858" t="str">
        <f t="shared" si="275"/>
        <v>86EPS037</v>
      </c>
      <c r="BD191" s="802" t="s">
        <v>688</v>
      </c>
      <c r="BE191" s="802">
        <v>86</v>
      </c>
      <c r="BF191" s="802" t="s">
        <v>579</v>
      </c>
      <c r="BG191" s="803">
        <v>39</v>
      </c>
      <c r="BH191" s="858" t="str">
        <f t="shared" si="276"/>
        <v>148ESSC91</v>
      </c>
      <c r="BI191" s="802" t="s">
        <v>689</v>
      </c>
      <c r="BJ191" s="802">
        <v>148</v>
      </c>
      <c r="BK191" s="802" t="s">
        <v>594</v>
      </c>
      <c r="BL191" s="803">
        <v>2</v>
      </c>
      <c r="BM191" s="283"/>
    </row>
    <row r="192" spans="50:65" ht="15" customHeight="1">
      <c r="AX192" s="75" t="str">
        <f t="shared" si="274"/>
        <v>858EPS037</v>
      </c>
      <c r="AY192" s="802" t="s">
        <v>684</v>
      </c>
      <c r="AZ192" s="802">
        <v>858</v>
      </c>
      <c r="BA192" s="802" t="s">
        <v>579</v>
      </c>
      <c r="BB192" s="803">
        <v>1519</v>
      </c>
      <c r="BC192" s="858" t="str">
        <f t="shared" si="275"/>
        <v>86EPS040</v>
      </c>
      <c r="BD192" s="802" t="s">
        <v>688</v>
      </c>
      <c r="BE192" s="802">
        <v>86</v>
      </c>
      <c r="BF192" s="802" t="s">
        <v>583</v>
      </c>
      <c r="BG192" s="803">
        <v>3</v>
      </c>
      <c r="BH192" s="858" t="str">
        <f t="shared" si="276"/>
        <v>197EPS037</v>
      </c>
      <c r="BI192" s="802" t="s">
        <v>689</v>
      </c>
      <c r="BJ192" s="802">
        <v>197</v>
      </c>
      <c r="BK192" s="802" t="s">
        <v>579</v>
      </c>
      <c r="BL192" s="803">
        <v>17</v>
      </c>
      <c r="BM192" s="283"/>
    </row>
    <row r="193" spans="50:65" ht="15" customHeight="1">
      <c r="AX193" s="75" t="str">
        <f t="shared" si="274"/>
        <v>858EPS040</v>
      </c>
      <c r="AY193" s="802" t="s">
        <v>684</v>
      </c>
      <c r="AZ193" s="802">
        <v>858</v>
      </c>
      <c r="BA193" s="802" t="s">
        <v>583</v>
      </c>
      <c r="BB193" s="803">
        <v>468</v>
      </c>
      <c r="BC193" s="858" t="str">
        <f t="shared" si="275"/>
        <v>107EPS037</v>
      </c>
      <c r="BD193" s="802" t="s">
        <v>688</v>
      </c>
      <c r="BE193" s="802">
        <v>107</v>
      </c>
      <c r="BF193" s="802" t="s">
        <v>579</v>
      </c>
      <c r="BG193" s="803">
        <v>90</v>
      </c>
      <c r="BH193" s="858" t="str">
        <f t="shared" si="276"/>
        <v>197EPS040</v>
      </c>
      <c r="BI193" s="802" t="s">
        <v>689</v>
      </c>
      <c r="BJ193" s="802">
        <v>197</v>
      </c>
      <c r="BK193" s="802" t="s">
        <v>583</v>
      </c>
      <c r="BL193" s="803">
        <v>12</v>
      </c>
      <c r="BM193" s="283"/>
    </row>
    <row r="194" spans="50:65" ht="15" customHeight="1">
      <c r="AX194" s="75" t="str">
        <f t="shared" si="274"/>
        <v>885EPS005</v>
      </c>
      <c r="AY194" s="802" t="s">
        <v>684</v>
      </c>
      <c r="AZ194" s="802">
        <v>885</v>
      </c>
      <c r="BA194" s="802" t="s">
        <v>582</v>
      </c>
      <c r="BB194" s="803">
        <v>1</v>
      </c>
      <c r="BC194" s="858" t="str">
        <f t="shared" si="275"/>
        <v>107ESSC24</v>
      </c>
      <c r="BD194" s="802" t="s">
        <v>688</v>
      </c>
      <c r="BE194" s="802">
        <v>107</v>
      </c>
      <c r="BF194" s="802" t="s">
        <v>622</v>
      </c>
      <c r="BG194" s="803">
        <v>112</v>
      </c>
      <c r="BH194" s="858" t="str">
        <f t="shared" si="276"/>
        <v>206EPS037</v>
      </c>
      <c r="BI194" s="802" t="s">
        <v>689</v>
      </c>
      <c r="BJ194" s="802">
        <v>206</v>
      </c>
      <c r="BK194" s="802" t="s">
        <v>579</v>
      </c>
      <c r="BL194" s="803">
        <v>1</v>
      </c>
      <c r="BM194" s="283"/>
    </row>
    <row r="195" spans="50:65" ht="15" customHeight="1">
      <c r="AX195" s="75" t="str">
        <f t="shared" si="274"/>
        <v>885EPS010</v>
      </c>
      <c r="AY195" s="802" t="s">
        <v>684</v>
      </c>
      <c r="AZ195" s="802">
        <v>885</v>
      </c>
      <c r="BA195" s="802" t="s">
        <v>578</v>
      </c>
      <c r="BB195" s="803">
        <v>2</v>
      </c>
      <c r="BC195" s="858" t="str">
        <f t="shared" si="275"/>
        <v>134EPS037</v>
      </c>
      <c r="BD195" s="802" t="s">
        <v>688</v>
      </c>
      <c r="BE195" s="802">
        <v>134</v>
      </c>
      <c r="BF195" s="802" t="s">
        <v>579</v>
      </c>
      <c r="BG195" s="803">
        <v>18</v>
      </c>
      <c r="BH195" s="858" t="str">
        <f t="shared" si="276"/>
        <v>206EPS040</v>
      </c>
      <c r="BI195" s="802" t="s">
        <v>689</v>
      </c>
      <c r="BJ195" s="802">
        <v>206</v>
      </c>
      <c r="BK195" s="802" t="s">
        <v>583</v>
      </c>
      <c r="BL195" s="803">
        <v>8</v>
      </c>
      <c r="BM195" s="283"/>
    </row>
    <row r="196" spans="50:65" ht="15" customHeight="1">
      <c r="AX196" s="75" t="str">
        <f t="shared" si="274"/>
        <v>885EPS037</v>
      </c>
      <c r="AY196" s="802" t="s">
        <v>684</v>
      </c>
      <c r="AZ196" s="802">
        <v>885</v>
      </c>
      <c r="BA196" s="802" t="s">
        <v>579</v>
      </c>
      <c r="BB196" s="803">
        <v>629</v>
      </c>
      <c r="BC196" s="858" t="str">
        <f t="shared" si="275"/>
        <v>134EPS040</v>
      </c>
      <c r="BD196" s="802" t="s">
        <v>688</v>
      </c>
      <c r="BE196" s="802">
        <v>134</v>
      </c>
      <c r="BF196" s="802" t="s">
        <v>583</v>
      </c>
      <c r="BG196" s="803">
        <v>11</v>
      </c>
      <c r="BH196" s="858" t="str">
        <f t="shared" si="276"/>
        <v>206ESSC91</v>
      </c>
      <c r="BI196" s="802" t="s">
        <v>689</v>
      </c>
      <c r="BJ196" s="802">
        <v>206</v>
      </c>
      <c r="BK196" s="802" t="s">
        <v>594</v>
      </c>
      <c r="BL196" s="803">
        <v>4</v>
      </c>
      <c r="BM196" s="283"/>
    </row>
    <row r="197" spans="50:65" ht="15" customHeight="1">
      <c r="AX197" s="75" t="str">
        <f t="shared" si="274"/>
        <v>885EPS040</v>
      </c>
      <c r="AY197" s="802" t="s">
        <v>684</v>
      </c>
      <c r="AZ197" s="802">
        <v>885</v>
      </c>
      <c r="BA197" s="802" t="s">
        <v>583</v>
      </c>
      <c r="BB197" s="803">
        <v>90</v>
      </c>
      <c r="BC197" s="858" t="str">
        <f t="shared" si="275"/>
        <v>150EPS037</v>
      </c>
      <c r="BD197" s="802" t="s">
        <v>688</v>
      </c>
      <c r="BE197" s="802">
        <v>150</v>
      </c>
      <c r="BF197" s="802" t="s">
        <v>579</v>
      </c>
      <c r="BG197" s="803">
        <v>41</v>
      </c>
      <c r="BH197" s="858" t="str">
        <f t="shared" si="276"/>
        <v>313EPS037</v>
      </c>
      <c r="BI197" s="802" t="s">
        <v>689</v>
      </c>
      <c r="BJ197" s="802">
        <v>313</v>
      </c>
      <c r="BK197" s="802" t="s">
        <v>579</v>
      </c>
      <c r="BL197" s="803">
        <v>6</v>
      </c>
      <c r="BM197" s="283"/>
    </row>
    <row r="198" spans="50:65" ht="15" customHeight="1">
      <c r="AX198" s="75" t="str">
        <f t="shared" si="274"/>
        <v>885EPS041</v>
      </c>
      <c r="AY198" s="802" t="s">
        <v>684</v>
      </c>
      <c r="AZ198" s="802">
        <v>885</v>
      </c>
      <c r="BA198" s="802" t="s">
        <v>621</v>
      </c>
      <c r="BB198" s="803">
        <v>4</v>
      </c>
      <c r="BC198" s="858" t="str">
        <f t="shared" si="275"/>
        <v>150EPS040</v>
      </c>
      <c r="BD198" s="802" t="s">
        <v>688</v>
      </c>
      <c r="BE198" s="802">
        <v>150</v>
      </c>
      <c r="BF198" s="802" t="s">
        <v>583</v>
      </c>
      <c r="BG198" s="803">
        <v>5</v>
      </c>
      <c r="BH198" s="858" t="str">
        <f t="shared" si="276"/>
        <v>313EPS040</v>
      </c>
      <c r="BI198" s="802" t="s">
        <v>689</v>
      </c>
      <c r="BJ198" s="802">
        <v>313</v>
      </c>
      <c r="BK198" s="802" t="s">
        <v>583</v>
      </c>
      <c r="BL198" s="803">
        <v>6</v>
      </c>
      <c r="BM198" s="283"/>
    </row>
    <row r="199" spans="50:65" ht="15" customHeight="1">
      <c r="AX199" s="75" t="str">
        <f t="shared" ref="AX199:AX262" si="277">CONCATENATE(AZ199,BA199)</f>
        <v>885ESSC24</v>
      </c>
      <c r="AY199" s="802" t="s">
        <v>684</v>
      </c>
      <c r="AZ199" s="802">
        <v>885</v>
      </c>
      <c r="BA199" s="802" t="s">
        <v>622</v>
      </c>
      <c r="BB199" s="803">
        <v>59</v>
      </c>
      <c r="BC199" s="858" t="str">
        <f t="shared" si="275"/>
        <v>237EPS002</v>
      </c>
      <c r="BD199" s="802" t="s">
        <v>688</v>
      </c>
      <c r="BE199" s="802">
        <v>237</v>
      </c>
      <c r="BF199" s="802" t="s">
        <v>580</v>
      </c>
      <c r="BG199" s="803">
        <v>174</v>
      </c>
      <c r="BH199" s="858" t="str">
        <f t="shared" si="276"/>
        <v>318EPS002</v>
      </c>
      <c r="BI199" s="802" t="s">
        <v>689</v>
      </c>
      <c r="BJ199" s="802">
        <v>318</v>
      </c>
      <c r="BK199" s="802" t="s">
        <v>580</v>
      </c>
      <c r="BL199" s="803">
        <v>25</v>
      </c>
      <c r="BM199" s="283"/>
    </row>
    <row r="200" spans="50:65" ht="15" customHeight="1">
      <c r="AX200" s="75" t="str">
        <f t="shared" si="277"/>
        <v>890EAS016</v>
      </c>
      <c r="AY200" s="802" t="s">
        <v>684</v>
      </c>
      <c r="AZ200" s="802">
        <v>890</v>
      </c>
      <c r="BA200" s="802" t="s">
        <v>585</v>
      </c>
      <c r="BB200" s="803">
        <v>2</v>
      </c>
      <c r="BC200" s="858" t="str">
        <f t="shared" ref="BC200:BC263" si="278">CONCATENATE(BE200,BF200)</f>
        <v>237EPS010</v>
      </c>
      <c r="BD200" s="802" t="s">
        <v>688</v>
      </c>
      <c r="BE200" s="802">
        <v>237</v>
      </c>
      <c r="BF200" s="802" t="s">
        <v>578</v>
      </c>
      <c r="BG200" s="803">
        <v>676</v>
      </c>
      <c r="BH200" s="858" t="str">
        <f t="shared" ref="BH200:BH263" si="279">CONCATENATE(BJ200,BK200)</f>
        <v>318EPS010</v>
      </c>
      <c r="BI200" s="802" t="s">
        <v>689</v>
      </c>
      <c r="BJ200" s="802">
        <v>318</v>
      </c>
      <c r="BK200" s="802" t="s">
        <v>578</v>
      </c>
      <c r="BL200" s="803">
        <v>61</v>
      </c>
      <c r="BM200" s="283"/>
    </row>
    <row r="201" spans="50:65" ht="15" customHeight="1">
      <c r="AX201" s="75" t="str">
        <f t="shared" si="277"/>
        <v>890EPS002</v>
      </c>
      <c r="AY201" s="802" t="s">
        <v>684</v>
      </c>
      <c r="AZ201" s="802">
        <v>890</v>
      </c>
      <c r="BA201" s="802" t="s">
        <v>580</v>
      </c>
      <c r="BB201" s="803">
        <v>125</v>
      </c>
      <c r="BC201" s="858" t="str">
        <f t="shared" si="278"/>
        <v>237EPS037</v>
      </c>
      <c r="BD201" s="802" t="s">
        <v>688</v>
      </c>
      <c r="BE201" s="802">
        <v>237</v>
      </c>
      <c r="BF201" s="802" t="s">
        <v>579</v>
      </c>
      <c r="BG201" s="803">
        <v>51</v>
      </c>
      <c r="BH201" s="858" t="str">
        <f t="shared" si="279"/>
        <v>318EPS016</v>
      </c>
      <c r="BI201" s="802" t="s">
        <v>689</v>
      </c>
      <c r="BJ201" s="802">
        <v>318</v>
      </c>
      <c r="BK201" s="802" t="s">
        <v>581</v>
      </c>
      <c r="BL201" s="803">
        <v>51</v>
      </c>
      <c r="BM201" s="283"/>
    </row>
    <row r="202" spans="50:65" ht="15" customHeight="1">
      <c r="AX202" s="75" t="str">
        <f t="shared" si="277"/>
        <v>890EPS005</v>
      </c>
      <c r="AY202" s="802" t="s">
        <v>684</v>
      </c>
      <c r="AZ202" s="802">
        <v>890</v>
      </c>
      <c r="BA202" s="802" t="s">
        <v>582</v>
      </c>
      <c r="BB202" s="803">
        <v>1</v>
      </c>
      <c r="BC202" s="858" t="str">
        <f t="shared" si="278"/>
        <v>237EPS040</v>
      </c>
      <c r="BD202" s="802" t="s">
        <v>688</v>
      </c>
      <c r="BE202" s="802">
        <v>237</v>
      </c>
      <c r="BF202" s="802" t="s">
        <v>583</v>
      </c>
      <c r="BG202" s="803">
        <v>14</v>
      </c>
      <c r="BH202" s="858" t="str">
        <f t="shared" si="279"/>
        <v>318EPS037</v>
      </c>
      <c r="BI202" s="802" t="s">
        <v>689</v>
      </c>
      <c r="BJ202" s="802">
        <v>318</v>
      </c>
      <c r="BK202" s="802" t="s">
        <v>579</v>
      </c>
      <c r="BL202" s="803">
        <v>30</v>
      </c>
      <c r="BM202" s="283"/>
    </row>
    <row r="203" spans="50:65" ht="15" customHeight="1">
      <c r="AX203" s="75" t="str">
        <f t="shared" si="277"/>
        <v>890EPS010</v>
      </c>
      <c r="AY203" s="802" t="s">
        <v>684</v>
      </c>
      <c r="AZ203" s="802">
        <v>890</v>
      </c>
      <c r="BA203" s="802" t="s">
        <v>578</v>
      </c>
      <c r="BB203" s="803">
        <v>10</v>
      </c>
      <c r="BC203" s="858" t="str">
        <f t="shared" si="278"/>
        <v>264EPS002</v>
      </c>
      <c r="BD203" s="802" t="s">
        <v>688</v>
      </c>
      <c r="BE203" s="802">
        <v>264</v>
      </c>
      <c r="BF203" s="802" t="s">
        <v>580</v>
      </c>
      <c r="BG203" s="803">
        <v>89</v>
      </c>
      <c r="BH203" s="858" t="str">
        <f t="shared" si="279"/>
        <v>318EPS040</v>
      </c>
      <c r="BI203" s="802" t="s">
        <v>689</v>
      </c>
      <c r="BJ203" s="802">
        <v>318</v>
      </c>
      <c r="BK203" s="802" t="s">
        <v>583</v>
      </c>
      <c r="BL203" s="803">
        <v>14</v>
      </c>
      <c r="BM203" s="283"/>
    </row>
    <row r="204" spans="50:65" ht="15" customHeight="1">
      <c r="AX204" s="75" t="str">
        <f t="shared" si="277"/>
        <v>890EPS037</v>
      </c>
      <c r="AY204" s="802" t="s">
        <v>684</v>
      </c>
      <c r="AZ204" s="802">
        <v>890</v>
      </c>
      <c r="BA204" s="802" t="s">
        <v>579</v>
      </c>
      <c r="BB204" s="803">
        <v>1856</v>
      </c>
      <c r="BC204" s="858" t="str">
        <f t="shared" si="278"/>
        <v>264EPS010</v>
      </c>
      <c r="BD204" s="802" t="s">
        <v>688</v>
      </c>
      <c r="BE204" s="802">
        <v>264</v>
      </c>
      <c r="BF204" s="802" t="s">
        <v>578</v>
      </c>
      <c r="BG204" s="803">
        <v>1</v>
      </c>
      <c r="BH204" s="858" t="str">
        <f t="shared" si="279"/>
        <v>321EPS037</v>
      </c>
      <c r="BI204" s="802" t="s">
        <v>689</v>
      </c>
      <c r="BJ204" s="802">
        <v>321</v>
      </c>
      <c r="BK204" s="802" t="s">
        <v>579</v>
      </c>
      <c r="BL204" s="803">
        <v>8</v>
      </c>
      <c r="BM204" s="283"/>
    </row>
    <row r="205" spans="50:65" ht="15" customHeight="1">
      <c r="AX205" s="75" t="str">
        <f t="shared" si="277"/>
        <v>890EPS040</v>
      </c>
      <c r="AY205" s="802" t="s">
        <v>684</v>
      </c>
      <c r="AZ205" s="802">
        <v>890</v>
      </c>
      <c r="BA205" s="802" t="s">
        <v>583</v>
      </c>
      <c r="BB205" s="803">
        <v>322</v>
      </c>
      <c r="BC205" s="858" t="str">
        <f t="shared" si="278"/>
        <v>264EPS037</v>
      </c>
      <c r="BD205" s="802" t="s">
        <v>688</v>
      </c>
      <c r="BE205" s="802">
        <v>264</v>
      </c>
      <c r="BF205" s="802" t="s">
        <v>579</v>
      </c>
      <c r="BG205" s="803">
        <v>211</v>
      </c>
      <c r="BH205" s="858" t="str">
        <f t="shared" si="279"/>
        <v>321EPS040</v>
      </c>
      <c r="BI205" s="802" t="s">
        <v>689</v>
      </c>
      <c r="BJ205" s="802">
        <v>321</v>
      </c>
      <c r="BK205" s="802" t="s">
        <v>583</v>
      </c>
      <c r="BL205" s="803">
        <v>1</v>
      </c>
      <c r="BM205" s="283"/>
    </row>
    <row r="206" spans="50:65" ht="15" customHeight="1">
      <c r="AX206" s="75" t="str">
        <f t="shared" si="277"/>
        <v>890EPS041</v>
      </c>
      <c r="AY206" s="802" t="s">
        <v>684</v>
      </c>
      <c r="AZ206" s="802">
        <v>890</v>
      </c>
      <c r="BA206" s="802" t="s">
        <v>621</v>
      </c>
      <c r="BB206" s="803">
        <v>1</v>
      </c>
      <c r="BC206" s="858" t="str">
        <f t="shared" si="278"/>
        <v>264EPS040</v>
      </c>
      <c r="BD206" s="802" t="s">
        <v>688</v>
      </c>
      <c r="BE206" s="802">
        <v>264</v>
      </c>
      <c r="BF206" s="802" t="s">
        <v>583</v>
      </c>
      <c r="BG206" s="803">
        <v>14</v>
      </c>
      <c r="BH206" s="858" t="str">
        <f t="shared" si="279"/>
        <v>376EPS002</v>
      </c>
      <c r="BI206" s="802" t="s">
        <v>689</v>
      </c>
      <c r="BJ206" s="802">
        <v>376</v>
      </c>
      <c r="BK206" s="802" t="s">
        <v>580</v>
      </c>
      <c r="BL206" s="803">
        <v>15</v>
      </c>
      <c r="BM206" s="283"/>
    </row>
    <row r="207" spans="50:65" ht="15" customHeight="1">
      <c r="AX207" s="75" t="str">
        <f t="shared" si="277"/>
        <v>890EPS042</v>
      </c>
      <c r="AY207" s="802" t="s">
        <v>684</v>
      </c>
      <c r="AZ207" s="802">
        <v>890</v>
      </c>
      <c r="BA207" s="802" t="s">
        <v>584</v>
      </c>
      <c r="BB207" s="803">
        <v>3</v>
      </c>
      <c r="BC207" s="858" t="str">
        <f t="shared" si="278"/>
        <v>310EPS037</v>
      </c>
      <c r="BD207" s="802" t="s">
        <v>688</v>
      </c>
      <c r="BE207" s="802">
        <v>310</v>
      </c>
      <c r="BF207" s="802" t="s">
        <v>579</v>
      </c>
      <c r="BG207" s="803">
        <v>120</v>
      </c>
      <c r="BH207" s="858" t="str">
        <f t="shared" si="279"/>
        <v>376EPS010</v>
      </c>
      <c r="BI207" s="802" t="s">
        <v>689</v>
      </c>
      <c r="BJ207" s="802">
        <v>376</v>
      </c>
      <c r="BK207" s="802" t="s">
        <v>578</v>
      </c>
      <c r="BL207" s="803">
        <v>173</v>
      </c>
      <c r="BM207" s="283"/>
    </row>
    <row r="208" spans="50:65" ht="15" customHeight="1">
      <c r="AX208" s="75" t="str">
        <f t="shared" si="277"/>
        <v>890ESSC24</v>
      </c>
      <c r="AY208" s="802" t="s">
        <v>684</v>
      </c>
      <c r="AZ208" s="802">
        <v>890</v>
      </c>
      <c r="BA208" s="802" t="s">
        <v>622</v>
      </c>
      <c r="BB208" s="803">
        <v>792</v>
      </c>
      <c r="BC208" s="858" t="str">
        <f t="shared" si="278"/>
        <v>310EPS040</v>
      </c>
      <c r="BD208" s="802" t="s">
        <v>688</v>
      </c>
      <c r="BE208" s="802">
        <v>310</v>
      </c>
      <c r="BF208" s="802" t="s">
        <v>583</v>
      </c>
      <c r="BG208" s="803">
        <v>6</v>
      </c>
      <c r="BH208" s="858" t="str">
        <f t="shared" si="279"/>
        <v>376EPS016</v>
      </c>
      <c r="BI208" s="802" t="s">
        <v>689</v>
      </c>
      <c r="BJ208" s="802">
        <v>376</v>
      </c>
      <c r="BK208" s="802" t="s">
        <v>581</v>
      </c>
      <c r="BL208" s="803">
        <v>105</v>
      </c>
      <c r="BM208" s="283"/>
    </row>
    <row r="209" spans="50:65" ht="15" customHeight="1">
      <c r="AX209" s="75" t="str">
        <f t="shared" si="277"/>
        <v>4EPS010</v>
      </c>
      <c r="AY209" s="802" t="s">
        <v>687</v>
      </c>
      <c r="AZ209" s="802">
        <v>4</v>
      </c>
      <c r="BA209" s="802" t="s">
        <v>578</v>
      </c>
      <c r="BB209" s="803">
        <v>2</v>
      </c>
      <c r="BC209" s="858" t="str">
        <f t="shared" si="278"/>
        <v>315EPS010</v>
      </c>
      <c r="BD209" s="802" t="s">
        <v>688</v>
      </c>
      <c r="BE209" s="802">
        <v>315</v>
      </c>
      <c r="BF209" s="802" t="s">
        <v>578</v>
      </c>
      <c r="BG209" s="803">
        <v>1</v>
      </c>
      <c r="BH209" s="858" t="str">
        <f t="shared" si="279"/>
        <v>376EPS037</v>
      </c>
      <c r="BI209" s="802" t="s">
        <v>689</v>
      </c>
      <c r="BJ209" s="802">
        <v>376</v>
      </c>
      <c r="BK209" s="802" t="s">
        <v>579</v>
      </c>
      <c r="BL209" s="803">
        <v>59</v>
      </c>
      <c r="BM209" s="283"/>
    </row>
    <row r="210" spans="50:65" ht="15" customHeight="1">
      <c r="AX210" s="75" t="str">
        <f t="shared" si="277"/>
        <v>4EPS037</v>
      </c>
      <c r="AY210" s="802" t="s">
        <v>687</v>
      </c>
      <c r="AZ210" s="802">
        <v>4</v>
      </c>
      <c r="BA210" s="802" t="s">
        <v>579</v>
      </c>
      <c r="BB210" s="803">
        <v>164</v>
      </c>
      <c r="BC210" s="858" t="str">
        <f t="shared" si="278"/>
        <v>315EPS037</v>
      </c>
      <c r="BD210" s="802" t="s">
        <v>688</v>
      </c>
      <c r="BE210" s="802">
        <v>315</v>
      </c>
      <c r="BF210" s="802" t="s">
        <v>579</v>
      </c>
      <c r="BG210" s="803">
        <v>69</v>
      </c>
      <c r="BH210" s="858" t="str">
        <f t="shared" si="279"/>
        <v>376EPS040</v>
      </c>
      <c r="BI210" s="802" t="s">
        <v>689</v>
      </c>
      <c r="BJ210" s="802">
        <v>376</v>
      </c>
      <c r="BK210" s="802" t="s">
        <v>583</v>
      </c>
      <c r="BL210" s="803">
        <v>16</v>
      </c>
      <c r="BM210" s="283"/>
    </row>
    <row r="211" spans="50:65" ht="15" customHeight="1">
      <c r="AX211" s="75" t="str">
        <f t="shared" si="277"/>
        <v>4EPS040</v>
      </c>
      <c r="AY211" s="802" t="s">
        <v>687</v>
      </c>
      <c r="AZ211" s="802">
        <v>4</v>
      </c>
      <c r="BA211" s="802" t="s">
        <v>583</v>
      </c>
      <c r="BB211" s="803">
        <v>78</v>
      </c>
      <c r="BC211" s="858" t="str">
        <f t="shared" si="278"/>
        <v>315EPS040</v>
      </c>
      <c r="BD211" s="802" t="s">
        <v>688</v>
      </c>
      <c r="BE211" s="802">
        <v>315</v>
      </c>
      <c r="BF211" s="802" t="s">
        <v>583</v>
      </c>
      <c r="BG211" s="803">
        <v>4</v>
      </c>
      <c r="BH211" s="858" t="str">
        <f t="shared" si="279"/>
        <v>376ESSC91</v>
      </c>
      <c r="BI211" s="802" t="s">
        <v>689</v>
      </c>
      <c r="BJ211" s="802">
        <v>376</v>
      </c>
      <c r="BK211" s="802" t="s">
        <v>594</v>
      </c>
      <c r="BL211" s="803">
        <v>5</v>
      </c>
      <c r="BM211" s="283"/>
    </row>
    <row r="212" spans="50:65" ht="15" customHeight="1">
      <c r="AX212" s="75" t="str">
        <f t="shared" si="277"/>
        <v>4EPS044</v>
      </c>
      <c r="AY212" s="802" t="s">
        <v>687</v>
      </c>
      <c r="AZ212" s="802">
        <v>4</v>
      </c>
      <c r="BA212" s="802" t="s">
        <v>595</v>
      </c>
      <c r="BB212" s="803">
        <v>2</v>
      </c>
      <c r="BC212" s="858" t="str">
        <f t="shared" si="278"/>
        <v>315EPS044</v>
      </c>
      <c r="BD212" s="802" t="s">
        <v>688</v>
      </c>
      <c r="BE212" s="802">
        <v>315</v>
      </c>
      <c r="BF212" s="802" t="s">
        <v>595</v>
      </c>
      <c r="BG212" s="803">
        <v>1</v>
      </c>
      <c r="BH212" s="858" t="str">
        <f t="shared" si="279"/>
        <v>400EPS002</v>
      </c>
      <c r="BI212" s="802" t="s">
        <v>689</v>
      </c>
      <c r="BJ212" s="802">
        <v>400</v>
      </c>
      <c r="BK212" s="802" t="s">
        <v>580</v>
      </c>
      <c r="BL212" s="803">
        <v>26</v>
      </c>
      <c r="BM212" s="283"/>
    </row>
    <row r="213" spans="50:65" ht="15" customHeight="1">
      <c r="AX213" s="75" t="str">
        <f t="shared" si="277"/>
        <v>42EAS016</v>
      </c>
      <c r="AY213" s="802" t="s">
        <v>687</v>
      </c>
      <c r="AZ213" s="802">
        <v>42</v>
      </c>
      <c r="BA213" s="802" t="s">
        <v>585</v>
      </c>
      <c r="BB213" s="803">
        <v>2</v>
      </c>
      <c r="BC213" s="858" t="str">
        <f t="shared" si="278"/>
        <v>361EPS037</v>
      </c>
      <c r="BD213" s="802" t="s">
        <v>688</v>
      </c>
      <c r="BE213" s="802">
        <v>361</v>
      </c>
      <c r="BF213" s="802" t="s">
        <v>579</v>
      </c>
      <c r="BG213" s="803">
        <v>131</v>
      </c>
      <c r="BH213" s="858" t="str">
        <f t="shared" si="279"/>
        <v>400EPS010</v>
      </c>
      <c r="BI213" s="802" t="s">
        <v>689</v>
      </c>
      <c r="BJ213" s="802">
        <v>400</v>
      </c>
      <c r="BK213" s="802" t="s">
        <v>578</v>
      </c>
      <c r="BL213" s="803">
        <v>7</v>
      </c>
      <c r="BM213" s="283"/>
    </row>
    <row r="214" spans="50:65" ht="15" customHeight="1">
      <c r="AX214" s="75" t="str">
        <f t="shared" si="277"/>
        <v>42EPS005</v>
      </c>
      <c r="AY214" s="802" t="s">
        <v>687</v>
      </c>
      <c r="AZ214" s="802">
        <v>42</v>
      </c>
      <c r="BA214" s="802" t="s">
        <v>582</v>
      </c>
      <c r="BB214" s="803">
        <v>3</v>
      </c>
      <c r="BC214" s="858" t="str">
        <f t="shared" si="278"/>
        <v>361EPS040</v>
      </c>
      <c r="BD214" s="802" t="s">
        <v>688</v>
      </c>
      <c r="BE214" s="802">
        <v>361</v>
      </c>
      <c r="BF214" s="802" t="s">
        <v>583</v>
      </c>
      <c r="BG214" s="803">
        <v>27</v>
      </c>
      <c r="BH214" s="858" t="str">
        <f t="shared" si="279"/>
        <v>400EPS016</v>
      </c>
      <c r="BI214" s="802" t="s">
        <v>689</v>
      </c>
      <c r="BJ214" s="802">
        <v>400</v>
      </c>
      <c r="BK214" s="802" t="s">
        <v>581</v>
      </c>
      <c r="BL214" s="803">
        <v>31</v>
      </c>
      <c r="BM214" s="283"/>
    </row>
    <row r="215" spans="50:65" ht="15" customHeight="1">
      <c r="AX215" s="75" t="str">
        <f t="shared" si="277"/>
        <v>42EPS010</v>
      </c>
      <c r="AY215" s="802" t="s">
        <v>687</v>
      </c>
      <c r="AZ215" s="802">
        <v>42</v>
      </c>
      <c r="BA215" s="802" t="s">
        <v>578</v>
      </c>
      <c r="BB215" s="803">
        <v>15</v>
      </c>
      <c r="BC215" s="858" t="str">
        <f t="shared" si="278"/>
        <v>647EPS037</v>
      </c>
      <c r="BD215" s="802" t="s">
        <v>688</v>
      </c>
      <c r="BE215" s="802">
        <v>647</v>
      </c>
      <c r="BF215" s="802" t="s">
        <v>579</v>
      </c>
      <c r="BG215" s="803">
        <v>115</v>
      </c>
      <c r="BH215" s="858" t="str">
        <f t="shared" si="279"/>
        <v>400EPS037</v>
      </c>
      <c r="BI215" s="802" t="s">
        <v>689</v>
      </c>
      <c r="BJ215" s="802">
        <v>400</v>
      </c>
      <c r="BK215" s="802" t="s">
        <v>579</v>
      </c>
      <c r="BL215" s="803">
        <v>13</v>
      </c>
      <c r="BM215" s="283"/>
    </row>
    <row r="216" spans="50:65" ht="15" customHeight="1">
      <c r="AX216" s="75" t="str">
        <f t="shared" si="277"/>
        <v>42EPS037</v>
      </c>
      <c r="AY216" s="802" t="s">
        <v>687</v>
      </c>
      <c r="AZ216" s="802">
        <v>42</v>
      </c>
      <c r="BA216" s="802" t="s">
        <v>579</v>
      </c>
      <c r="BB216" s="803">
        <v>5442</v>
      </c>
      <c r="BC216" s="858" t="str">
        <f t="shared" si="278"/>
        <v>647EPS040</v>
      </c>
      <c r="BD216" s="802" t="s">
        <v>688</v>
      </c>
      <c r="BE216" s="802">
        <v>647</v>
      </c>
      <c r="BF216" s="802" t="s">
        <v>583</v>
      </c>
      <c r="BG216" s="803">
        <v>7</v>
      </c>
      <c r="BH216" s="858" t="str">
        <f t="shared" si="279"/>
        <v>400EPS040</v>
      </c>
      <c r="BI216" s="802" t="s">
        <v>689</v>
      </c>
      <c r="BJ216" s="802">
        <v>400</v>
      </c>
      <c r="BK216" s="802" t="s">
        <v>583</v>
      </c>
      <c r="BL216" s="803">
        <v>6</v>
      </c>
      <c r="BM216" s="283"/>
    </row>
    <row r="217" spans="50:65" ht="15" customHeight="1">
      <c r="AX217" s="75" t="str">
        <f t="shared" si="277"/>
        <v>42EPS040</v>
      </c>
      <c r="AY217" s="802" t="s">
        <v>687</v>
      </c>
      <c r="AZ217" s="802">
        <v>42</v>
      </c>
      <c r="BA217" s="802" t="s">
        <v>583</v>
      </c>
      <c r="BB217" s="803">
        <v>623</v>
      </c>
      <c r="BC217" s="858" t="str">
        <f t="shared" si="278"/>
        <v>658EPS037</v>
      </c>
      <c r="BD217" s="802" t="s">
        <v>688</v>
      </c>
      <c r="BE217" s="802">
        <v>658</v>
      </c>
      <c r="BF217" s="802" t="s">
        <v>579</v>
      </c>
      <c r="BG217" s="803">
        <v>51</v>
      </c>
      <c r="BH217" s="858" t="str">
        <f t="shared" si="279"/>
        <v>440EPS002</v>
      </c>
      <c r="BI217" s="802" t="s">
        <v>689</v>
      </c>
      <c r="BJ217" s="802">
        <v>440</v>
      </c>
      <c r="BK217" s="802" t="s">
        <v>580</v>
      </c>
      <c r="BL217" s="803">
        <v>46</v>
      </c>
      <c r="BM217" s="283"/>
    </row>
    <row r="218" spans="50:65" ht="15" customHeight="1">
      <c r="AX218" s="75" t="str">
        <f t="shared" si="277"/>
        <v>42EPS041</v>
      </c>
      <c r="AY218" s="802" t="s">
        <v>687</v>
      </c>
      <c r="AZ218" s="802">
        <v>42</v>
      </c>
      <c r="BA218" s="802" t="s">
        <v>621</v>
      </c>
      <c r="BB218" s="803">
        <v>1</v>
      </c>
      <c r="BC218" s="858" t="str">
        <f t="shared" si="278"/>
        <v>658EPS040</v>
      </c>
      <c r="BD218" s="802" t="s">
        <v>688</v>
      </c>
      <c r="BE218" s="802">
        <v>658</v>
      </c>
      <c r="BF218" s="802" t="s">
        <v>583</v>
      </c>
      <c r="BG218" s="803">
        <v>8</v>
      </c>
      <c r="BH218" s="858" t="str">
        <f t="shared" si="279"/>
        <v>440EPS010</v>
      </c>
      <c r="BI218" s="802" t="s">
        <v>689</v>
      </c>
      <c r="BJ218" s="802">
        <v>440</v>
      </c>
      <c r="BK218" s="802" t="s">
        <v>578</v>
      </c>
      <c r="BL218" s="803">
        <v>59</v>
      </c>
      <c r="BM218" s="283"/>
    </row>
    <row r="219" spans="50:65" ht="15" customHeight="1">
      <c r="AX219" s="75" t="str">
        <f t="shared" si="277"/>
        <v>42EPS042</v>
      </c>
      <c r="AY219" s="802" t="s">
        <v>687</v>
      </c>
      <c r="AZ219" s="802">
        <v>42</v>
      </c>
      <c r="BA219" s="802" t="s">
        <v>584</v>
      </c>
      <c r="BB219" s="803">
        <v>5</v>
      </c>
      <c r="BC219" s="858" t="str">
        <f t="shared" si="278"/>
        <v>664EPS002</v>
      </c>
      <c r="BD219" s="802" t="s">
        <v>688</v>
      </c>
      <c r="BE219" s="802">
        <v>664</v>
      </c>
      <c r="BF219" s="802" t="s">
        <v>580</v>
      </c>
      <c r="BG219" s="803">
        <v>126</v>
      </c>
      <c r="BH219" s="858" t="str">
        <f t="shared" si="279"/>
        <v>440EPS016</v>
      </c>
      <c r="BI219" s="802" t="s">
        <v>689</v>
      </c>
      <c r="BJ219" s="802">
        <v>440</v>
      </c>
      <c r="BK219" s="802" t="s">
        <v>581</v>
      </c>
      <c r="BL219" s="803">
        <v>82</v>
      </c>
      <c r="BM219" s="283"/>
    </row>
    <row r="220" spans="50:65" ht="15" customHeight="1">
      <c r="AX220" s="75" t="str">
        <f t="shared" si="277"/>
        <v>42EPS044</v>
      </c>
      <c r="AY220" s="802" t="s">
        <v>687</v>
      </c>
      <c r="AZ220" s="802">
        <v>42</v>
      </c>
      <c r="BA220" s="802" t="s">
        <v>595</v>
      </c>
      <c r="BB220" s="803">
        <v>1</v>
      </c>
      <c r="BC220" s="858" t="str">
        <f t="shared" si="278"/>
        <v>664EPS016</v>
      </c>
      <c r="BD220" s="802" t="s">
        <v>688</v>
      </c>
      <c r="BE220" s="802">
        <v>664</v>
      </c>
      <c r="BF220" s="802" t="s">
        <v>581</v>
      </c>
      <c r="BG220" s="803">
        <v>151</v>
      </c>
      <c r="BH220" s="858" t="str">
        <f t="shared" si="279"/>
        <v>440EPS037</v>
      </c>
      <c r="BI220" s="802" t="s">
        <v>689</v>
      </c>
      <c r="BJ220" s="802">
        <v>440</v>
      </c>
      <c r="BK220" s="802" t="s">
        <v>579</v>
      </c>
      <c r="BL220" s="803">
        <v>50</v>
      </c>
      <c r="BM220" s="283"/>
    </row>
    <row r="221" spans="50:65" ht="15" customHeight="1">
      <c r="AX221" s="75" t="str">
        <f t="shared" si="277"/>
        <v>42ESSC24</v>
      </c>
      <c r="AY221" s="802" t="s">
        <v>687</v>
      </c>
      <c r="AZ221" s="802">
        <v>42</v>
      </c>
      <c r="BA221" s="802" t="s">
        <v>622</v>
      </c>
      <c r="BB221" s="803">
        <v>2001</v>
      </c>
      <c r="BC221" s="858" t="str">
        <f t="shared" si="278"/>
        <v>664EPS037</v>
      </c>
      <c r="BD221" s="802" t="s">
        <v>688</v>
      </c>
      <c r="BE221" s="802">
        <v>664</v>
      </c>
      <c r="BF221" s="802" t="s">
        <v>579</v>
      </c>
      <c r="BG221" s="803">
        <v>321</v>
      </c>
      <c r="BH221" s="858" t="str">
        <f t="shared" si="279"/>
        <v>440EPS040</v>
      </c>
      <c r="BI221" s="802" t="s">
        <v>689</v>
      </c>
      <c r="BJ221" s="802">
        <v>440</v>
      </c>
      <c r="BK221" s="802" t="s">
        <v>583</v>
      </c>
      <c r="BL221" s="803">
        <v>17</v>
      </c>
      <c r="BM221" s="283"/>
    </row>
    <row r="222" spans="50:65" ht="15" customHeight="1">
      <c r="AX222" s="75" t="str">
        <f t="shared" si="277"/>
        <v>42ESSC91</v>
      </c>
      <c r="AY222" s="802" t="s">
        <v>687</v>
      </c>
      <c r="AZ222" s="802">
        <v>42</v>
      </c>
      <c r="BA222" s="802" t="s">
        <v>594</v>
      </c>
      <c r="BB222" s="803">
        <v>11</v>
      </c>
      <c r="BC222" s="858" t="str">
        <f t="shared" si="278"/>
        <v>664EPS040</v>
      </c>
      <c r="BD222" s="802" t="s">
        <v>688</v>
      </c>
      <c r="BE222" s="802">
        <v>664</v>
      </c>
      <c r="BF222" s="802" t="s">
        <v>583</v>
      </c>
      <c r="BG222" s="803">
        <v>21</v>
      </c>
      <c r="BH222" s="858" t="str">
        <f t="shared" si="279"/>
        <v>483EPS037</v>
      </c>
      <c r="BI222" s="802" t="s">
        <v>689</v>
      </c>
      <c r="BJ222" s="802">
        <v>483</v>
      </c>
      <c r="BK222" s="802" t="s">
        <v>579</v>
      </c>
      <c r="BL222" s="803">
        <v>1</v>
      </c>
      <c r="BM222" s="283"/>
    </row>
    <row r="223" spans="50:65" ht="15" customHeight="1">
      <c r="AX223" s="75" t="str">
        <f t="shared" si="277"/>
        <v>44EPS010</v>
      </c>
      <c r="AY223" s="802" t="s">
        <v>687</v>
      </c>
      <c r="AZ223" s="802">
        <v>44</v>
      </c>
      <c r="BA223" s="802" t="s">
        <v>578</v>
      </c>
      <c r="BB223" s="803">
        <v>1</v>
      </c>
      <c r="BC223" s="858" t="str">
        <f t="shared" si="278"/>
        <v>686EPS002</v>
      </c>
      <c r="BD223" s="802" t="s">
        <v>688</v>
      </c>
      <c r="BE223" s="802">
        <v>686</v>
      </c>
      <c r="BF223" s="802" t="s">
        <v>580</v>
      </c>
      <c r="BG223" s="803">
        <v>177</v>
      </c>
      <c r="BH223" s="858" t="str">
        <f t="shared" si="279"/>
        <v>541EPS002</v>
      </c>
      <c r="BI223" s="802" t="s">
        <v>689</v>
      </c>
      <c r="BJ223" s="802">
        <v>541</v>
      </c>
      <c r="BK223" s="802" t="s">
        <v>580</v>
      </c>
      <c r="BL223" s="803">
        <v>14</v>
      </c>
      <c r="BM223" s="283"/>
    </row>
    <row r="224" spans="50:65" ht="15" customHeight="1">
      <c r="AX224" s="75" t="str">
        <f t="shared" si="277"/>
        <v>44EPS037</v>
      </c>
      <c r="AY224" s="802" t="s">
        <v>687</v>
      </c>
      <c r="AZ224" s="802">
        <v>44</v>
      </c>
      <c r="BA224" s="802" t="s">
        <v>579</v>
      </c>
      <c r="BB224" s="803">
        <v>923</v>
      </c>
      <c r="BC224" s="858" t="str">
        <f t="shared" si="278"/>
        <v>686EPS010</v>
      </c>
      <c r="BD224" s="802" t="s">
        <v>688</v>
      </c>
      <c r="BE224" s="802">
        <v>686</v>
      </c>
      <c r="BF224" s="802" t="s">
        <v>578</v>
      </c>
      <c r="BG224" s="803">
        <v>568</v>
      </c>
      <c r="BH224" s="858" t="str">
        <f t="shared" si="279"/>
        <v>541EPS037</v>
      </c>
      <c r="BI224" s="802" t="s">
        <v>689</v>
      </c>
      <c r="BJ224" s="802">
        <v>541</v>
      </c>
      <c r="BK224" s="802" t="s">
        <v>579</v>
      </c>
      <c r="BL224" s="803">
        <v>23</v>
      </c>
      <c r="BM224" s="283"/>
    </row>
    <row r="225" spans="50:65" ht="15" customHeight="1">
      <c r="AX225" s="75" t="str">
        <f t="shared" si="277"/>
        <v>44EPS040</v>
      </c>
      <c r="AY225" s="802" t="s">
        <v>687</v>
      </c>
      <c r="AZ225" s="802">
        <v>44</v>
      </c>
      <c r="BA225" s="802" t="s">
        <v>583</v>
      </c>
      <c r="BB225" s="803">
        <v>230</v>
      </c>
      <c r="BC225" s="858" t="str">
        <f t="shared" si="278"/>
        <v>686EPS016</v>
      </c>
      <c r="BD225" s="802" t="s">
        <v>688</v>
      </c>
      <c r="BE225" s="802">
        <v>686</v>
      </c>
      <c r="BF225" s="802" t="s">
        <v>581</v>
      </c>
      <c r="BG225" s="803">
        <v>157</v>
      </c>
      <c r="BH225" s="858" t="str">
        <f t="shared" si="279"/>
        <v>541EPS040</v>
      </c>
      <c r="BI225" s="802" t="s">
        <v>689</v>
      </c>
      <c r="BJ225" s="802">
        <v>541</v>
      </c>
      <c r="BK225" s="802" t="s">
        <v>583</v>
      </c>
      <c r="BL225" s="803">
        <v>4</v>
      </c>
      <c r="BM225" s="283"/>
    </row>
    <row r="226" spans="50:65" ht="15" customHeight="1">
      <c r="AX226" s="75" t="str">
        <f t="shared" si="277"/>
        <v>59EPS002</v>
      </c>
      <c r="AY226" s="802" t="s">
        <v>687</v>
      </c>
      <c r="AZ226" s="802">
        <v>59</v>
      </c>
      <c r="BA226" s="802" t="s">
        <v>580</v>
      </c>
      <c r="BB226" s="803">
        <v>49</v>
      </c>
      <c r="BC226" s="858" t="str">
        <f t="shared" si="278"/>
        <v>686EPS037</v>
      </c>
      <c r="BD226" s="802" t="s">
        <v>688</v>
      </c>
      <c r="BE226" s="802">
        <v>686</v>
      </c>
      <c r="BF226" s="802" t="s">
        <v>579</v>
      </c>
      <c r="BG226" s="803">
        <v>79</v>
      </c>
      <c r="BH226" s="858" t="str">
        <f t="shared" si="279"/>
        <v>541ESSC91</v>
      </c>
      <c r="BI226" s="802" t="s">
        <v>689</v>
      </c>
      <c r="BJ226" s="802">
        <v>541</v>
      </c>
      <c r="BK226" s="802" t="s">
        <v>594</v>
      </c>
      <c r="BL226" s="803">
        <v>2</v>
      </c>
      <c r="BM226" s="283"/>
    </row>
    <row r="227" spans="50:65" ht="15" customHeight="1">
      <c r="AX227" s="75" t="str">
        <f t="shared" si="277"/>
        <v>59EPS005</v>
      </c>
      <c r="AY227" s="802" t="s">
        <v>687</v>
      </c>
      <c r="AZ227" s="802">
        <v>59</v>
      </c>
      <c r="BA227" s="802" t="s">
        <v>582</v>
      </c>
      <c r="BB227" s="803">
        <v>12</v>
      </c>
      <c r="BC227" s="858" t="str">
        <f t="shared" si="278"/>
        <v>686EPS040</v>
      </c>
      <c r="BD227" s="802" t="s">
        <v>688</v>
      </c>
      <c r="BE227" s="802">
        <v>686</v>
      </c>
      <c r="BF227" s="802" t="s">
        <v>583</v>
      </c>
      <c r="BG227" s="803">
        <v>37</v>
      </c>
      <c r="BH227" s="858" t="str">
        <f t="shared" si="279"/>
        <v>607EPS010</v>
      </c>
      <c r="BI227" s="802" t="s">
        <v>689</v>
      </c>
      <c r="BJ227" s="802">
        <v>607</v>
      </c>
      <c r="BK227" s="802" t="s">
        <v>578</v>
      </c>
      <c r="BL227" s="803">
        <v>14</v>
      </c>
      <c r="BM227" s="283"/>
    </row>
    <row r="228" spans="50:65" ht="15" customHeight="1">
      <c r="AX228" s="75" t="str">
        <f t="shared" si="277"/>
        <v>59EPS010</v>
      </c>
      <c r="AY228" s="802" t="s">
        <v>687</v>
      </c>
      <c r="AZ228" s="802">
        <v>59</v>
      </c>
      <c r="BA228" s="802" t="s">
        <v>578</v>
      </c>
      <c r="BB228" s="803">
        <v>1</v>
      </c>
      <c r="BC228" s="858" t="str">
        <f t="shared" si="278"/>
        <v>819EPS037</v>
      </c>
      <c r="BD228" s="802" t="s">
        <v>688</v>
      </c>
      <c r="BE228" s="802">
        <v>819</v>
      </c>
      <c r="BF228" s="802" t="s">
        <v>579</v>
      </c>
      <c r="BG228" s="803">
        <v>51</v>
      </c>
      <c r="BH228" s="858" t="str">
        <f t="shared" si="279"/>
        <v>607EPS037</v>
      </c>
      <c r="BI228" s="802" t="s">
        <v>689</v>
      </c>
      <c r="BJ228" s="802">
        <v>607</v>
      </c>
      <c r="BK228" s="802" t="s">
        <v>579</v>
      </c>
      <c r="BL228" s="803">
        <v>58</v>
      </c>
      <c r="BM228" s="283"/>
    </row>
    <row r="229" spans="50:65" ht="15" customHeight="1">
      <c r="AX229" s="75" t="str">
        <f t="shared" si="277"/>
        <v>59EPS018</v>
      </c>
      <c r="AY229" s="802" t="s">
        <v>687</v>
      </c>
      <c r="AZ229" s="802">
        <v>59</v>
      </c>
      <c r="BA229" s="802" t="s">
        <v>593</v>
      </c>
      <c r="BB229" s="803">
        <v>1</v>
      </c>
      <c r="BC229" s="858" t="str">
        <f t="shared" si="278"/>
        <v>819EPS040</v>
      </c>
      <c r="BD229" s="802" t="s">
        <v>688</v>
      </c>
      <c r="BE229" s="802">
        <v>819</v>
      </c>
      <c r="BF229" s="802" t="s">
        <v>583</v>
      </c>
      <c r="BG229" s="803">
        <v>7</v>
      </c>
      <c r="BH229" s="858" t="str">
        <f t="shared" si="279"/>
        <v>607EPS040</v>
      </c>
      <c r="BI229" s="802" t="s">
        <v>689</v>
      </c>
      <c r="BJ229" s="802">
        <v>607</v>
      </c>
      <c r="BK229" s="802" t="s">
        <v>583</v>
      </c>
      <c r="BL229" s="803">
        <v>3</v>
      </c>
      <c r="BM229" s="283"/>
    </row>
    <row r="230" spans="50:65" ht="15" customHeight="1">
      <c r="AX230" s="75" t="str">
        <f t="shared" si="277"/>
        <v>59EPS037</v>
      </c>
      <c r="AY230" s="802" t="s">
        <v>687</v>
      </c>
      <c r="AZ230" s="802">
        <v>59</v>
      </c>
      <c r="BA230" s="802" t="s">
        <v>579</v>
      </c>
      <c r="BB230" s="803">
        <v>534</v>
      </c>
      <c r="BC230" s="858" t="str">
        <f t="shared" si="278"/>
        <v>854EPS010</v>
      </c>
      <c r="BD230" s="802" t="s">
        <v>688</v>
      </c>
      <c r="BE230" s="802">
        <v>854</v>
      </c>
      <c r="BF230" s="802" t="s">
        <v>578</v>
      </c>
      <c r="BG230" s="803">
        <v>1</v>
      </c>
      <c r="BH230" s="858" t="str">
        <f t="shared" si="279"/>
        <v>615EAS016</v>
      </c>
      <c r="BI230" s="802" t="s">
        <v>689</v>
      </c>
      <c r="BJ230" s="802">
        <v>615</v>
      </c>
      <c r="BK230" s="802" t="s">
        <v>585</v>
      </c>
      <c r="BL230" s="803">
        <v>1</v>
      </c>
      <c r="BM230" s="283"/>
    </row>
    <row r="231" spans="50:65" ht="15" customHeight="1">
      <c r="AX231" s="75" t="str">
        <f t="shared" si="277"/>
        <v>59EPS040</v>
      </c>
      <c r="AY231" s="802" t="s">
        <v>687</v>
      </c>
      <c r="AZ231" s="802">
        <v>59</v>
      </c>
      <c r="BA231" s="802" t="s">
        <v>583</v>
      </c>
      <c r="BB231" s="803">
        <v>28</v>
      </c>
      <c r="BC231" s="858" t="str">
        <f t="shared" si="278"/>
        <v>854EPS037</v>
      </c>
      <c r="BD231" s="802" t="s">
        <v>688</v>
      </c>
      <c r="BE231" s="802">
        <v>854</v>
      </c>
      <c r="BF231" s="802" t="s">
        <v>579</v>
      </c>
      <c r="BG231" s="803">
        <v>27</v>
      </c>
      <c r="BH231" s="858" t="str">
        <f t="shared" si="279"/>
        <v>615EPS002</v>
      </c>
      <c r="BI231" s="802" t="s">
        <v>689</v>
      </c>
      <c r="BJ231" s="802">
        <v>615</v>
      </c>
      <c r="BK231" s="802" t="s">
        <v>580</v>
      </c>
      <c r="BL231" s="803">
        <v>129</v>
      </c>
      <c r="BM231" s="283"/>
    </row>
    <row r="232" spans="50:65" ht="15" customHeight="1">
      <c r="AX232" s="75" t="str">
        <f t="shared" si="277"/>
        <v>59EPS042</v>
      </c>
      <c r="AY232" s="802" t="s">
        <v>687</v>
      </c>
      <c r="AZ232" s="802">
        <v>59</v>
      </c>
      <c r="BA232" s="802" t="s">
        <v>584</v>
      </c>
      <c r="BB232" s="803">
        <v>2</v>
      </c>
      <c r="BC232" s="858" t="str">
        <f t="shared" si="278"/>
        <v>854ESSC24</v>
      </c>
      <c r="BD232" s="802" t="s">
        <v>688</v>
      </c>
      <c r="BE232" s="802">
        <v>854</v>
      </c>
      <c r="BF232" s="802" t="s">
        <v>622</v>
      </c>
      <c r="BG232" s="803">
        <v>169</v>
      </c>
      <c r="BH232" s="858" t="str">
        <f t="shared" si="279"/>
        <v>615EPS005</v>
      </c>
      <c r="BI232" s="802" t="s">
        <v>689</v>
      </c>
      <c r="BJ232" s="802">
        <v>615</v>
      </c>
      <c r="BK232" s="802" t="s">
        <v>582</v>
      </c>
      <c r="BL232" s="803">
        <v>44</v>
      </c>
      <c r="BM232" s="283"/>
    </row>
    <row r="233" spans="50:65" ht="15" customHeight="1">
      <c r="AX233" s="75" t="str">
        <f t="shared" si="277"/>
        <v>59ESSC24</v>
      </c>
      <c r="AY233" s="802" t="s">
        <v>687</v>
      </c>
      <c r="AZ233" s="802">
        <v>59</v>
      </c>
      <c r="BA233" s="802" t="s">
        <v>622</v>
      </c>
      <c r="BB233" s="803">
        <v>230</v>
      </c>
      <c r="BC233" s="858" t="str">
        <f t="shared" si="278"/>
        <v>887EPS002</v>
      </c>
      <c r="BD233" s="802" t="s">
        <v>688</v>
      </c>
      <c r="BE233" s="802">
        <v>887</v>
      </c>
      <c r="BF233" s="802" t="s">
        <v>580</v>
      </c>
      <c r="BG233" s="803">
        <v>99</v>
      </c>
      <c r="BH233" s="858" t="str">
        <f t="shared" si="279"/>
        <v>615EPS010</v>
      </c>
      <c r="BI233" s="802" t="s">
        <v>689</v>
      </c>
      <c r="BJ233" s="802">
        <v>615</v>
      </c>
      <c r="BK233" s="802" t="s">
        <v>578</v>
      </c>
      <c r="BL233" s="803">
        <v>307</v>
      </c>
      <c r="BM233" s="283"/>
    </row>
    <row r="234" spans="50:65" ht="15" customHeight="1">
      <c r="AX234" s="75" t="str">
        <f t="shared" si="277"/>
        <v>113EPS010</v>
      </c>
      <c r="AY234" s="802" t="s">
        <v>687</v>
      </c>
      <c r="AZ234" s="802">
        <v>113</v>
      </c>
      <c r="BA234" s="802" t="s">
        <v>578</v>
      </c>
      <c r="BB234" s="803">
        <v>3</v>
      </c>
      <c r="BC234" s="858" t="str">
        <f t="shared" si="278"/>
        <v>887EPS010</v>
      </c>
      <c r="BD234" s="802" t="s">
        <v>688</v>
      </c>
      <c r="BE234" s="802">
        <v>887</v>
      </c>
      <c r="BF234" s="802" t="s">
        <v>578</v>
      </c>
      <c r="BG234" s="803">
        <v>381</v>
      </c>
      <c r="BH234" s="858" t="str">
        <f t="shared" si="279"/>
        <v>615EPS016</v>
      </c>
      <c r="BI234" s="802" t="s">
        <v>689</v>
      </c>
      <c r="BJ234" s="802">
        <v>615</v>
      </c>
      <c r="BK234" s="802" t="s">
        <v>581</v>
      </c>
      <c r="BL234" s="803">
        <v>168</v>
      </c>
      <c r="BM234" s="283"/>
    </row>
    <row r="235" spans="50:65" ht="15" customHeight="1">
      <c r="AX235" s="75" t="str">
        <f t="shared" si="277"/>
        <v>113EPS037</v>
      </c>
      <c r="AY235" s="802" t="s">
        <v>687</v>
      </c>
      <c r="AZ235" s="802">
        <v>113</v>
      </c>
      <c r="BA235" s="802" t="s">
        <v>579</v>
      </c>
      <c r="BB235" s="803">
        <v>1313</v>
      </c>
      <c r="BC235" s="858" t="str">
        <f t="shared" si="278"/>
        <v>887EPS016</v>
      </c>
      <c r="BD235" s="802" t="s">
        <v>688</v>
      </c>
      <c r="BE235" s="802">
        <v>887</v>
      </c>
      <c r="BF235" s="802" t="s">
        <v>581</v>
      </c>
      <c r="BG235" s="803">
        <v>108</v>
      </c>
      <c r="BH235" s="858" t="str">
        <f t="shared" si="279"/>
        <v>615EPS037</v>
      </c>
      <c r="BI235" s="802" t="s">
        <v>689</v>
      </c>
      <c r="BJ235" s="802">
        <v>615</v>
      </c>
      <c r="BK235" s="802" t="s">
        <v>579</v>
      </c>
      <c r="BL235" s="803">
        <v>188</v>
      </c>
      <c r="BM235" s="283"/>
    </row>
    <row r="236" spans="50:65" ht="15" customHeight="1">
      <c r="AX236" s="75" t="str">
        <f t="shared" si="277"/>
        <v>113EPS040</v>
      </c>
      <c r="AY236" s="802" t="s">
        <v>687</v>
      </c>
      <c r="AZ236" s="802">
        <v>113</v>
      </c>
      <c r="BA236" s="802" t="s">
        <v>583</v>
      </c>
      <c r="BB236" s="803">
        <v>348</v>
      </c>
      <c r="BC236" s="858" t="str">
        <f t="shared" si="278"/>
        <v>887EPS037</v>
      </c>
      <c r="BD236" s="802" t="s">
        <v>688</v>
      </c>
      <c r="BE236" s="802">
        <v>887</v>
      </c>
      <c r="BF236" s="802" t="s">
        <v>579</v>
      </c>
      <c r="BG236" s="803">
        <v>189</v>
      </c>
      <c r="BH236" s="858" t="str">
        <f t="shared" si="279"/>
        <v>615EPS040</v>
      </c>
      <c r="BI236" s="802" t="s">
        <v>689</v>
      </c>
      <c r="BJ236" s="802">
        <v>615</v>
      </c>
      <c r="BK236" s="802" t="s">
        <v>583</v>
      </c>
      <c r="BL236" s="803">
        <v>34</v>
      </c>
      <c r="BM236" s="283"/>
    </row>
    <row r="237" spans="50:65" ht="15" customHeight="1">
      <c r="AX237" s="75" t="str">
        <f t="shared" si="277"/>
        <v>113ESSC91</v>
      </c>
      <c r="AY237" s="802" t="s">
        <v>687</v>
      </c>
      <c r="AZ237" s="802">
        <v>113</v>
      </c>
      <c r="BA237" s="802" t="s">
        <v>594</v>
      </c>
      <c r="BB237" s="803">
        <v>22</v>
      </c>
      <c r="BC237" s="858" t="str">
        <f t="shared" si="278"/>
        <v>887EPS040</v>
      </c>
      <c r="BD237" s="802" t="s">
        <v>688</v>
      </c>
      <c r="BE237" s="802">
        <v>887</v>
      </c>
      <c r="BF237" s="802" t="s">
        <v>583</v>
      </c>
      <c r="BG237" s="803">
        <v>26</v>
      </c>
      <c r="BH237" s="858" t="str">
        <f t="shared" si="279"/>
        <v>615ESSC91</v>
      </c>
      <c r="BI237" s="802" t="s">
        <v>689</v>
      </c>
      <c r="BJ237" s="802">
        <v>615</v>
      </c>
      <c r="BK237" s="802" t="s">
        <v>594</v>
      </c>
      <c r="BL237" s="803">
        <v>2</v>
      </c>
      <c r="BM237" s="283"/>
    </row>
    <row r="238" spans="50:65" ht="15" customHeight="1">
      <c r="AX238" s="75" t="str">
        <f t="shared" si="277"/>
        <v>125EPS010</v>
      </c>
      <c r="AY238" s="802" t="s">
        <v>687</v>
      </c>
      <c r="AZ238" s="802">
        <v>125</v>
      </c>
      <c r="BA238" s="802" t="s">
        <v>578</v>
      </c>
      <c r="BB238" s="803">
        <v>2</v>
      </c>
      <c r="BC238" s="858" t="str">
        <f t="shared" si="278"/>
        <v>887ESSC24</v>
      </c>
      <c r="BD238" s="802" t="s">
        <v>688</v>
      </c>
      <c r="BE238" s="802">
        <v>887</v>
      </c>
      <c r="BF238" s="802" t="s">
        <v>622</v>
      </c>
      <c r="BG238" s="803">
        <v>181</v>
      </c>
      <c r="BH238" s="858" t="str">
        <f t="shared" si="279"/>
        <v>649EPS037</v>
      </c>
      <c r="BI238" s="802" t="s">
        <v>689</v>
      </c>
      <c r="BJ238" s="802">
        <v>649</v>
      </c>
      <c r="BK238" s="802" t="s">
        <v>579</v>
      </c>
      <c r="BL238" s="803">
        <v>12</v>
      </c>
      <c r="BM238" s="283"/>
    </row>
    <row r="239" spans="50:65" ht="15" customHeight="1">
      <c r="AX239" s="75" t="str">
        <f t="shared" si="277"/>
        <v>125EPS037</v>
      </c>
      <c r="AY239" s="802" t="s">
        <v>687</v>
      </c>
      <c r="AZ239" s="802">
        <v>125</v>
      </c>
      <c r="BA239" s="802" t="s">
        <v>579</v>
      </c>
      <c r="BB239" s="803">
        <v>408</v>
      </c>
      <c r="BC239" s="858" t="str">
        <f t="shared" si="278"/>
        <v>2EPS037</v>
      </c>
      <c r="BD239" s="802" t="s">
        <v>689</v>
      </c>
      <c r="BE239" s="802">
        <v>2</v>
      </c>
      <c r="BF239" s="802" t="s">
        <v>579</v>
      </c>
      <c r="BG239" s="803">
        <v>113</v>
      </c>
      <c r="BH239" s="858" t="str">
        <f t="shared" si="279"/>
        <v>649EPS040</v>
      </c>
      <c r="BI239" s="802" t="s">
        <v>689</v>
      </c>
      <c r="BJ239" s="802">
        <v>649</v>
      </c>
      <c r="BK239" s="802" t="s">
        <v>583</v>
      </c>
      <c r="BL239" s="803">
        <v>2</v>
      </c>
      <c r="BM239" s="283"/>
    </row>
    <row r="240" spans="50:65" ht="15" customHeight="1">
      <c r="AX240" s="75" t="str">
        <f t="shared" si="277"/>
        <v>125EPS040</v>
      </c>
      <c r="AY240" s="802" t="s">
        <v>687</v>
      </c>
      <c r="AZ240" s="802">
        <v>125</v>
      </c>
      <c r="BA240" s="802" t="s">
        <v>583</v>
      </c>
      <c r="BB240" s="803">
        <v>239</v>
      </c>
      <c r="BC240" s="858" t="str">
        <f t="shared" si="278"/>
        <v>2EPS040</v>
      </c>
      <c r="BD240" s="802" t="s">
        <v>689</v>
      </c>
      <c r="BE240" s="802">
        <v>2</v>
      </c>
      <c r="BF240" s="802" t="s">
        <v>583</v>
      </c>
      <c r="BG240" s="803">
        <v>10</v>
      </c>
      <c r="BH240" s="858" t="str">
        <f t="shared" si="279"/>
        <v>649ESSC91</v>
      </c>
      <c r="BI240" s="802" t="s">
        <v>689</v>
      </c>
      <c r="BJ240" s="802">
        <v>649</v>
      </c>
      <c r="BK240" s="802" t="s">
        <v>594</v>
      </c>
      <c r="BL240" s="803">
        <v>3</v>
      </c>
      <c r="BM240" s="283"/>
    </row>
    <row r="241" spans="50:65" ht="15" customHeight="1">
      <c r="AX241" s="75" t="str">
        <f t="shared" si="277"/>
        <v>138EPS037</v>
      </c>
      <c r="AY241" s="802" t="s">
        <v>687</v>
      </c>
      <c r="AZ241" s="802">
        <v>138</v>
      </c>
      <c r="BA241" s="802" t="s">
        <v>579</v>
      </c>
      <c r="BB241" s="803">
        <v>1464</v>
      </c>
      <c r="BC241" s="858" t="str">
        <f t="shared" si="278"/>
        <v>2EPS044</v>
      </c>
      <c r="BD241" s="802" t="s">
        <v>689</v>
      </c>
      <c r="BE241" s="802">
        <v>2</v>
      </c>
      <c r="BF241" s="802" t="s">
        <v>595</v>
      </c>
      <c r="BG241" s="803">
        <v>2</v>
      </c>
      <c r="BH241" s="858" t="str">
        <f t="shared" si="279"/>
        <v>660EPS037</v>
      </c>
      <c r="BI241" s="802" t="s">
        <v>689</v>
      </c>
      <c r="BJ241" s="802">
        <v>660</v>
      </c>
      <c r="BK241" s="802" t="s">
        <v>579</v>
      </c>
      <c r="BL241" s="803">
        <v>10</v>
      </c>
      <c r="BM241" s="283"/>
    </row>
    <row r="242" spans="50:65" ht="15" customHeight="1">
      <c r="AX242" s="75" t="str">
        <f t="shared" si="277"/>
        <v>138EPS040</v>
      </c>
      <c r="AY242" s="802" t="s">
        <v>687</v>
      </c>
      <c r="AZ242" s="802">
        <v>138</v>
      </c>
      <c r="BA242" s="802" t="s">
        <v>583</v>
      </c>
      <c r="BB242" s="803">
        <v>780</v>
      </c>
      <c r="BC242" s="858" t="str">
        <f t="shared" si="278"/>
        <v>2ESSC24</v>
      </c>
      <c r="BD242" s="802" t="s">
        <v>689</v>
      </c>
      <c r="BE242" s="802">
        <v>2</v>
      </c>
      <c r="BF242" s="802" t="s">
        <v>622</v>
      </c>
      <c r="BG242" s="803">
        <v>66</v>
      </c>
      <c r="BH242" s="858" t="str">
        <f t="shared" si="279"/>
        <v>660EPS040</v>
      </c>
      <c r="BI242" s="802" t="s">
        <v>689</v>
      </c>
      <c r="BJ242" s="802">
        <v>660</v>
      </c>
      <c r="BK242" s="802" t="s">
        <v>583</v>
      </c>
      <c r="BL242" s="803">
        <v>3</v>
      </c>
      <c r="BM242" s="283"/>
    </row>
    <row r="243" spans="50:65" ht="15" customHeight="1">
      <c r="AX243" s="75" t="str">
        <f t="shared" si="277"/>
        <v>138EPS044</v>
      </c>
      <c r="AY243" s="802" t="s">
        <v>687</v>
      </c>
      <c r="AZ243" s="802">
        <v>138</v>
      </c>
      <c r="BA243" s="802" t="s">
        <v>595</v>
      </c>
      <c r="BB243" s="803">
        <v>1</v>
      </c>
      <c r="BC243" s="858" t="str">
        <f t="shared" si="278"/>
        <v>21EPS037</v>
      </c>
      <c r="BD243" s="802" t="s">
        <v>689</v>
      </c>
      <c r="BE243" s="802">
        <v>21</v>
      </c>
      <c r="BF243" s="802" t="s">
        <v>579</v>
      </c>
      <c r="BG243" s="803">
        <v>15</v>
      </c>
      <c r="BH243" s="858" t="str">
        <f t="shared" si="279"/>
        <v>667EPS037</v>
      </c>
      <c r="BI243" s="802" t="s">
        <v>689</v>
      </c>
      <c r="BJ243" s="802">
        <v>667</v>
      </c>
      <c r="BK243" s="802" t="s">
        <v>579</v>
      </c>
      <c r="BL243" s="803">
        <v>26</v>
      </c>
      <c r="BM243" s="283"/>
    </row>
    <row r="244" spans="50:65" ht="15" customHeight="1">
      <c r="AX244" s="75" t="str">
        <f t="shared" si="277"/>
        <v>234EPS005</v>
      </c>
      <c r="AY244" s="802" t="s">
        <v>687</v>
      </c>
      <c r="AZ244" s="802">
        <v>234</v>
      </c>
      <c r="BA244" s="802" t="s">
        <v>582</v>
      </c>
      <c r="BB244" s="803">
        <v>1</v>
      </c>
      <c r="BC244" s="858" t="str">
        <f t="shared" si="278"/>
        <v>21EPS040</v>
      </c>
      <c r="BD244" s="802" t="s">
        <v>689</v>
      </c>
      <c r="BE244" s="802">
        <v>21</v>
      </c>
      <c r="BF244" s="802" t="s">
        <v>583</v>
      </c>
      <c r="BG244" s="803">
        <v>6</v>
      </c>
      <c r="BH244" s="858" t="str">
        <f t="shared" si="279"/>
        <v>667EPS040</v>
      </c>
      <c r="BI244" s="802" t="s">
        <v>689</v>
      </c>
      <c r="BJ244" s="802">
        <v>667</v>
      </c>
      <c r="BK244" s="802" t="s">
        <v>583</v>
      </c>
      <c r="BL244" s="803">
        <v>13</v>
      </c>
      <c r="BM244" s="283"/>
    </row>
    <row r="245" spans="50:65" ht="15" customHeight="1">
      <c r="AX245" s="75" t="str">
        <f t="shared" si="277"/>
        <v>234EPS010</v>
      </c>
      <c r="AY245" s="802" t="s">
        <v>687</v>
      </c>
      <c r="AZ245" s="802">
        <v>234</v>
      </c>
      <c r="BA245" s="802" t="s">
        <v>578</v>
      </c>
      <c r="BB245" s="803">
        <v>3</v>
      </c>
      <c r="BC245" s="858" t="str">
        <f t="shared" si="278"/>
        <v>55EPS037</v>
      </c>
      <c r="BD245" s="802" t="s">
        <v>689</v>
      </c>
      <c r="BE245" s="802">
        <v>55</v>
      </c>
      <c r="BF245" s="802" t="s">
        <v>579</v>
      </c>
      <c r="BG245" s="803">
        <v>11</v>
      </c>
      <c r="BH245" s="858" t="str">
        <f t="shared" si="279"/>
        <v>674EPS037</v>
      </c>
      <c r="BI245" s="802" t="s">
        <v>689</v>
      </c>
      <c r="BJ245" s="802">
        <v>674</v>
      </c>
      <c r="BK245" s="802" t="s">
        <v>579</v>
      </c>
      <c r="BL245" s="803">
        <v>6</v>
      </c>
      <c r="BM245" s="283"/>
    </row>
    <row r="246" spans="50:65" ht="15" customHeight="1">
      <c r="AX246" s="75" t="str">
        <f t="shared" si="277"/>
        <v>234EPS037</v>
      </c>
      <c r="AY246" s="802" t="s">
        <v>687</v>
      </c>
      <c r="AZ246" s="802">
        <v>234</v>
      </c>
      <c r="BA246" s="802" t="s">
        <v>579</v>
      </c>
      <c r="BB246" s="803">
        <v>1024</v>
      </c>
      <c r="BC246" s="858" t="str">
        <f t="shared" si="278"/>
        <v>55EPS040</v>
      </c>
      <c r="BD246" s="802" t="s">
        <v>689</v>
      </c>
      <c r="BE246" s="802">
        <v>55</v>
      </c>
      <c r="BF246" s="802" t="s">
        <v>583</v>
      </c>
      <c r="BG246" s="803">
        <v>8</v>
      </c>
      <c r="BH246" s="858" t="str">
        <f t="shared" si="279"/>
        <v>674EPS040</v>
      </c>
      <c r="BI246" s="802" t="s">
        <v>689</v>
      </c>
      <c r="BJ246" s="802">
        <v>674</v>
      </c>
      <c r="BK246" s="802" t="s">
        <v>583</v>
      </c>
      <c r="BL246" s="803">
        <v>12</v>
      </c>
      <c r="BM246" s="283"/>
    </row>
    <row r="247" spans="50:65" ht="15" customHeight="1">
      <c r="AX247" s="75" t="str">
        <f t="shared" si="277"/>
        <v>234EPS041</v>
      </c>
      <c r="AY247" s="802" t="s">
        <v>687</v>
      </c>
      <c r="AZ247" s="802">
        <v>234</v>
      </c>
      <c r="BA247" s="802" t="s">
        <v>621</v>
      </c>
      <c r="BB247" s="803">
        <v>1</v>
      </c>
      <c r="BC247" s="858" t="str">
        <f t="shared" si="278"/>
        <v>148EPS010</v>
      </c>
      <c r="BD247" s="802" t="s">
        <v>689</v>
      </c>
      <c r="BE247" s="802">
        <v>148</v>
      </c>
      <c r="BF247" s="802" t="s">
        <v>578</v>
      </c>
      <c r="BG247" s="803">
        <v>644</v>
      </c>
      <c r="BH247" s="858" t="str">
        <f t="shared" si="279"/>
        <v>697EPS010</v>
      </c>
      <c r="BI247" s="802" t="s">
        <v>689</v>
      </c>
      <c r="BJ247" s="802">
        <v>697</v>
      </c>
      <c r="BK247" s="802" t="s">
        <v>578</v>
      </c>
      <c r="BL247" s="803">
        <v>2</v>
      </c>
      <c r="BM247" s="283"/>
    </row>
    <row r="248" spans="50:65" ht="15" customHeight="1">
      <c r="AX248" s="75" t="str">
        <f t="shared" si="277"/>
        <v>234EPS042</v>
      </c>
      <c r="AY248" s="802" t="s">
        <v>687</v>
      </c>
      <c r="AZ248" s="802">
        <v>234</v>
      </c>
      <c r="BA248" s="802" t="s">
        <v>584</v>
      </c>
      <c r="BB248" s="803">
        <v>3</v>
      </c>
      <c r="BC248" s="858" t="str">
        <f t="shared" si="278"/>
        <v>148EPS016</v>
      </c>
      <c r="BD248" s="802" t="s">
        <v>689</v>
      </c>
      <c r="BE248" s="802">
        <v>148</v>
      </c>
      <c r="BF248" s="802" t="s">
        <v>581</v>
      </c>
      <c r="BG248" s="803">
        <v>157</v>
      </c>
      <c r="BH248" s="858" t="str">
        <f t="shared" si="279"/>
        <v>697EPS016</v>
      </c>
      <c r="BI248" s="802" t="s">
        <v>689</v>
      </c>
      <c r="BJ248" s="802">
        <v>697</v>
      </c>
      <c r="BK248" s="802" t="s">
        <v>581</v>
      </c>
      <c r="BL248" s="803">
        <v>60</v>
      </c>
      <c r="BM248" s="283"/>
    </row>
    <row r="249" spans="50:65" ht="15" customHeight="1">
      <c r="AX249" s="75" t="str">
        <f t="shared" si="277"/>
        <v>234EPSIC3</v>
      </c>
      <c r="AY249" s="802" t="s">
        <v>687</v>
      </c>
      <c r="AZ249" s="802">
        <v>234</v>
      </c>
      <c r="BA249" s="802" t="s">
        <v>596</v>
      </c>
      <c r="BB249" s="803">
        <v>83</v>
      </c>
      <c r="BC249" s="858" t="str">
        <f t="shared" si="278"/>
        <v>148EPS037</v>
      </c>
      <c r="BD249" s="802" t="s">
        <v>689</v>
      </c>
      <c r="BE249" s="802">
        <v>148</v>
      </c>
      <c r="BF249" s="802" t="s">
        <v>579</v>
      </c>
      <c r="BG249" s="803">
        <v>628</v>
      </c>
      <c r="BH249" s="858" t="str">
        <f t="shared" si="279"/>
        <v>697EPS037</v>
      </c>
      <c r="BI249" s="802" t="s">
        <v>689</v>
      </c>
      <c r="BJ249" s="802">
        <v>697</v>
      </c>
      <c r="BK249" s="802" t="s">
        <v>579</v>
      </c>
      <c r="BL249" s="803">
        <v>42</v>
      </c>
      <c r="BM249" s="283"/>
    </row>
    <row r="250" spans="50:65" ht="15" customHeight="1">
      <c r="AX250" s="75" t="str">
        <f t="shared" si="277"/>
        <v>234ESSC24</v>
      </c>
      <c r="AY250" s="802" t="s">
        <v>687</v>
      </c>
      <c r="AZ250" s="802">
        <v>234</v>
      </c>
      <c r="BA250" s="802" t="s">
        <v>622</v>
      </c>
      <c r="BB250" s="803">
        <v>1550</v>
      </c>
      <c r="BC250" s="858" t="str">
        <f t="shared" si="278"/>
        <v>148EPS040</v>
      </c>
      <c r="BD250" s="802" t="s">
        <v>689</v>
      </c>
      <c r="BE250" s="802">
        <v>148</v>
      </c>
      <c r="BF250" s="802" t="s">
        <v>583</v>
      </c>
      <c r="BG250" s="803">
        <v>42</v>
      </c>
      <c r="BH250" s="858" t="str">
        <f t="shared" si="279"/>
        <v>697EPS040</v>
      </c>
      <c r="BI250" s="802" t="s">
        <v>689</v>
      </c>
      <c r="BJ250" s="802">
        <v>697</v>
      </c>
      <c r="BK250" s="802" t="s">
        <v>583</v>
      </c>
      <c r="BL250" s="803">
        <v>7</v>
      </c>
      <c r="BM250" s="283"/>
    </row>
    <row r="251" spans="50:65" ht="15" customHeight="1">
      <c r="AX251" s="75" t="str">
        <f t="shared" si="277"/>
        <v>240EAS016</v>
      </c>
      <c r="AY251" s="802" t="s">
        <v>687</v>
      </c>
      <c r="AZ251" s="802">
        <v>240</v>
      </c>
      <c r="BA251" s="802" t="s">
        <v>585</v>
      </c>
      <c r="BB251" s="803">
        <v>5</v>
      </c>
      <c r="BC251" s="858" t="str">
        <f t="shared" si="278"/>
        <v>148ESSC91</v>
      </c>
      <c r="BD251" s="802" t="s">
        <v>689</v>
      </c>
      <c r="BE251" s="802">
        <v>148</v>
      </c>
      <c r="BF251" s="802" t="s">
        <v>594</v>
      </c>
      <c r="BG251" s="803">
        <v>6</v>
      </c>
      <c r="BH251" s="858" t="str">
        <f t="shared" si="279"/>
        <v>756EPS037</v>
      </c>
      <c r="BI251" s="802" t="s">
        <v>689</v>
      </c>
      <c r="BJ251" s="802">
        <v>756</v>
      </c>
      <c r="BK251" s="802" t="s">
        <v>579</v>
      </c>
      <c r="BL251" s="803">
        <v>30</v>
      </c>
      <c r="BM251" s="283"/>
    </row>
    <row r="252" spans="50:65" ht="15" customHeight="1">
      <c r="AX252" s="75" t="str">
        <f t="shared" si="277"/>
        <v>240EPS010</v>
      </c>
      <c r="AY252" s="802" t="s">
        <v>687</v>
      </c>
      <c r="AZ252" s="802">
        <v>240</v>
      </c>
      <c r="BA252" s="802" t="s">
        <v>578</v>
      </c>
      <c r="BB252" s="803">
        <v>4</v>
      </c>
      <c r="BC252" s="858" t="str">
        <f t="shared" si="278"/>
        <v>197EPS037</v>
      </c>
      <c r="BD252" s="802" t="s">
        <v>689</v>
      </c>
      <c r="BE252" s="802">
        <v>197</v>
      </c>
      <c r="BF252" s="802" t="s">
        <v>579</v>
      </c>
      <c r="BG252" s="803">
        <v>104</v>
      </c>
      <c r="BH252" s="858" t="str">
        <f t="shared" si="279"/>
        <v>756EPS040</v>
      </c>
      <c r="BI252" s="802" t="s">
        <v>689</v>
      </c>
      <c r="BJ252" s="802">
        <v>756</v>
      </c>
      <c r="BK252" s="802" t="s">
        <v>583</v>
      </c>
      <c r="BL252" s="803">
        <v>8</v>
      </c>
      <c r="BM252" s="283"/>
    </row>
    <row r="253" spans="50:65" ht="15" customHeight="1">
      <c r="AX253" s="75" t="str">
        <f t="shared" si="277"/>
        <v>240EPS018</v>
      </c>
      <c r="AY253" s="802" t="s">
        <v>687</v>
      </c>
      <c r="AZ253" s="802">
        <v>240</v>
      </c>
      <c r="BA253" s="802" t="s">
        <v>593</v>
      </c>
      <c r="BB253" s="803">
        <v>3</v>
      </c>
      <c r="BC253" s="858" t="str">
        <f t="shared" si="278"/>
        <v>197EPS040</v>
      </c>
      <c r="BD253" s="802" t="s">
        <v>689</v>
      </c>
      <c r="BE253" s="802">
        <v>197</v>
      </c>
      <c r="BF253" s="802" t="s">
        <v>583</v>
      </c>
      <c r="BG253" s="803">
        <v>10</v>
      </c>
      <c r="BH253" s="858" t="str">
        <f t="shared" si="279"/>
        <v>756ESSC91</v>
      </c>
      <c r="BI253" s="802" t="s">
        <v>689</v>
      </c>
      <c r="BJ253" s="802">
        <v>756</v>
      </c>
      <c r="BK253" s="802" t="s">
        <v>594</v>
      </c>
      <c r="BL253" s="803">
        <v>2</v>
      </c>
      <c r="BM253" s="283"/>
    </row>
    <row r="254" spans="50:65" ht="15" customHeight="1">
      <c r="AX254" s="75" t="str">
        <f t="shared" si="277"/>
        <v>240EPS037</v>
      </c>
      <c r="AY254" s="802" t="s">
        <v>687</v>
      </c>
      <c r="AZ254" s="802">
        <v>240</v>
      </c>
      <c r="BA254" s="802" t="s">
        <v>579</v>
      </c>
      <c r="BB254" s="803">
        <v>1317</v>
      </c>
      <c r="BC254" s="858" t="str">
        <f t="shared" si="278"/>
        <v>197EPS044</v>
      </c>
      <c r="BD254" s="802" t="s">
        <v>689</v>
      </c>
      <c r="BE254" s="802">
        <v>197</v>
      </c>
      <c r="BF254" s="802" t="s">
        <v>595</v>
      </c>
      <c r="BG254" s="803">
        <v>1</v>
      </c>
      <c r="BH254" s="858" t="str">
        <f t="shared" si="279"/>
        <v>30EPS002</v>
      </c>
      <c r="BI254" s="802" t="s">
        <v>690</v>
      </c>
      <c r="BJ254" s="802">
        <v>30</v>
      </c>
      <c r="BK254" s="802" t="s">
        <v>580</v>
      </c>
      <c r="BL254" s="803">
        <v>51</v>
      </c>
      <c r="BM254" s="283"/>
    </row>
    <row r="255" spans="50:65" ht="15" customHeight="1">
      <c r="AX255" s="75" t="str">
        <f t="shared" si="277"/>
        <v>240EPS040</v>
      </c>
      <c r="AY255" s="802" t="s">
        <v>687</v>
      </c>
      <c r="AZ255" s="802">
        <v>240</v>
      </c>
      <c r="BA255" s="802" t="s">
        <v>583</v>
      </c>
      <c r="BB255" s="803">
        <v>351</v>
      </c>
      <c r="BC255" s="858" t="str">
        <f t="shared" si="278"/>
        <v>197ESSC91</v>
      </c>
      <c r="BD255" s="802" t="s">
        <v>689</v>
      </c>
      <c r="BE255" s="802">
        <v>197</v>
      </c>
      <c r="BF255" s="802" t="s">
        <v>594</v>
      </c>
      <c r="BG255" s="803">
        <v>6</v>
      </c>
      <c r="BH255" s="858" t="str">
        <f t="shared" si="279"/>
        <v>30EPS016</v>
      </c>
      <c r="BI255" s="802" t="s">
        <v>690</v>
      </c>
      <c r="BJ255" s="802">
        <v>30</v>
      </c>
      <c r="BK255" s="802" t="s">
        <v>581</v>
      </c>
      <c r="BL255" s="803">
        <v>90</v>
      </c>
      <c r="BM255" s="283"/>
    </row>
    <row r="256" spans="50:65" ht="15" customHeight="1">
      <c r="AX256" s="75" t="str">
        <f t="shared" si="277"/>
        <v>284EPS002</v>
      </c>
      <c r="AY256" s="802" t="s">
        <v>687</v>
      </c>
      <c r="AZ256" s="802">
        <v>284</v>
      </c>
      <c r="BA256" s="802" t="s">
        <v>580</v>
      </c>
      <c r="BB256" s="803">
        <v>1</v>
      </c>
      <c r="BC256" s="858" t="str">
        <f t="shared" si="278"/>
        <v>206EPS037</v>
      </c>
      <c r="BD256" s="802" t="s">
        <v>689</v>
      </c>
      <c r="BE256" s="802">
        <v>206</v>
      </c>
      <c r="BF256" s="802" t="s">
        <v>579</v>
      </c>
      <c r="BG256" s="803">
        <v>26</v>
      </c>
      <c r="BH256" s="858" t="str">
        <f t="shared" si="279"/>
        <v>30EPS037</v>
      </c>
      <c r="BI256" s="802" t="s">
        <v>690</v>
      </c>
      <c r="BJ256" s="802">
        <v>30</v>
      </c>
      <c r="BK256" s="802" t="s">
        <v>579</v>
      </c>
      <c r="BL256" s="803">
        <v>21</v>
      </c>
      <c r="BM256" s="283"/>
    </row>
    <row r="257" spans="50:65" ht="15" customHeight="1">
      <c r="AX257" s="75" t="str">
        <f t="shared" si="277"/>
        <v>284EPS010</v>
      </c>
      <c r="AY257" s="802" t="s">
        <v>687</v>
      </c>
      <c r="AZ257" s="802">
        <v>284</v>
      </c>
      <c r="BA257" s="802" t="s">
        <v>578</v>
      </c>
      <c r="BB257" s="803">
        <v>3</v>
      </c>
      <c r="BC257" s="858" t="str">
        <f t="shared" si="278"/>
        <v>206EPS040</v>
      </c>
      <c r="BD257" s="802" t="s">
        <v>689</v>
      </c>
      <c r="BE257" s="802">
        <v>206</v>
      </c>
      <c r="BF257" s="802" t="s">
        <v>583</v>
      </c>
      <c r="BG257" s="803">
        <v>9</v>
      </c>
      <c r="BH257" s="858" t="str">
        <f t="shared" si="279"/>
        <v>30EPS040</v>
      </c>
      <c r="BI257" s="802" t="s">
        <v>690</v>
      </c>
      <c r="BJ257" s="802">
        <v>30</v>
      </c>
      <c r="BK257" s="802" t="s">
        <v>583</v>
      </c>
      <c r="BL257" s="803">
        <v>7</v>
      </c>
      <c r="BM257" s="283"/>
    </row>
    <row r="258" spans="50:65" ht="15" customHeight="1">
      <c r="AX258" s="75" t="str">
        <f t="shared" si="277"/>
        <v>284EPS037</v>
      </c>
      <c r="AY258" s="802" t="s">
        <v>687</v>
      </c>
      <c r="AZ258" s="802">
        <v>284</v>
      </c>
      <c r="BA258" s="802" t="s">
        <v>579</v>
      </c>
      <c r="BB258" s="803">
        <v>1240</v>
      </c>
      <c r="BC258" s="858" t="str">
        <f t="shared" si="278"/>
        <v>313EPS010</v>
      </c>
      <c r="BD258" s="802" t="s">
        <v>689</v>
      </c>
      <c r="BE258" s="802">
        <v>313</v>
      </c>
      <c r="BF258" s="802" t="s">
        <v>578</v>
      </c>
      <c r="BG258" s="803">
        <v>1</v>
      </c>
      <c r="BH258" s="858" t="str">
        <f t="shared" si="279"/>
        <v>30ESSC24</v>
      </c>
      <c r="BI258" s="802" t="s">
        <v>690</v>
      </c>
      <c r="BJ258" s="802">
        <v>30</v>
      </c>
      <c r="BK258" s="802" t="s">
        <v>622</v>
      </c>
      <c r="BL258" s="803">
        <v>15</v>
      </c>
      <c r="BM258" s="283"/>
    </row>
    <row r="259" spans="50:65" ht="15" customHeight="1">
      <c r="AX259" s="75" t="str">
        <f t="shared" si="277"/>
        <v>284EPS040</v>
      </c>
      <c r="AY259" s="802" t="s">
        <v>687</v>
      </c>
      <c r="AZ259" s="802">
        <v>284</v>
      </c>
      <c r="BA259" s="802" t="s">
        <v>583</v>
      </c>
      <c r="BB259" s="803">
        <v>175</v>
      </c>
      <c r="BC259" s="858" t="str">
        <f t="shared" si="278"/>
        <v>313EPS037</v>
      </c>
      <c r="BD259" s="802" t="s">
        <v>689</v>
      </c>
      <c r="BE259" s="802">
        <v>313</v>
      </c>
      <c r="BF259" s="802" t="s">
        <v>579</v>
      </c>
      <c r="BG259" s="803">
        <v>64</v>
      </c>
      <c r="BH259" s="858" t="str">
        <f t="shared" si="279"/>
        <v>34EPS037</v>
      </c>
      <c r="BI259" s="802" t="s">
        <v>690</v>
      </c>
      <c r="BJ259" s="802">
        <v>34</v>
      </c>
      <c r="BK259" s="802" t="s">
        <v>579</v>
      </c>
      <c r="BL259" s="803">
        <v>28</v>
      </c>
      <c r="BM259" s="283"/>
    </row>
    <row r="260" spans="50:65" ht="15" customHeight="1">
      <c r="AX260" s="75" t="str">
        <f t="shared" si="277"/>
        <v>284EPS042</v>
      </c>
      <c r="AY260" s="802" t="s">
        <v>687</v>
      </c>
      <c r="AZ260" s="802">
        <v>284</v>
      </c>
      <c r="BA260" s="802" t="s">
        <v>584</v>
      </c>
      <c r="BB260" s="803">
        <v>9</v>
      </c>
      <c r="BC260" s="858" t="str">
        <f t="shared" si="278"/>
        <v>313EPS040</v>
      </c>
      <c r="BD260" s="802" t="s">
        <v>689</v>
      </c>
      <c r="BE260" s="802">
        <v>313</v>
      </c>
      <c r="BF260" s="802" t="s">
        <v>583</v>
      </c>
      <c r="BG260" s="803">
        <v>10</v>
      </c>
      <c r="BH260" s="858" t="str">
        <f t="shared" si="279"/>
        <v>34EPS040</v>
      </c>
      <c r="BI260" s="802" t="s">
        <v>690</v>
      </c>
      <c r="BJ260" s="802">
        <v>34</v>
      </c>
      <c r="BK260" s="802" t="s">
        <v>583</v>
      </c>
      <c r="BL260" s="803">
        <v>14</v>
      </c>
      <c r="BM260" s="283"/>
    </row>
    <row r="261" spans="50:65" ht="15" customHeight="1">
      <c r="AX261" s="75" t="str">
        <f t="shared" si="277"/>
        <v>284EPSIC3</v>
      </c>
      <c r="AY261" s="802" t="s">
        <v>687</v>
      </c>
      <c r="AZ261" s="802">
        <v>284</v>
      </c>
      <c r="BA261" s="802" t="s">
        <v>596</v>
      </c>
      <c r="BB261" s="803">
        <v>26</v>
      </c>
      <c r="BC261" s="858" t="str">
        <f t="shared" si="278"/>
        <v>313EPS044</v>
      </c>
      <c r="BD261" s="802" t="s">
        <v>689</v>
      </c>
      <c r="BE261" s="802">
        <v>313</v>
      </c>
      <c r="BF261" s="802" t="s">
        <v>595</v>
      </c>
      <c r="BG261" s="803">
        <v>1</v>
      </c>
      <c r="BH261" s="858" t="str">
        <f t="shared" si="279"/>
        <v>34ESSC91</v>
      </c>
      <c r="BI261" s="802" t="s">
        <v>690</v>
      </c>
      <c r="BJ261" s="802">
        <v>34</v>
      </c>
      <c r="BK261" s="802" t="s">
        <v>594</v>
      </c>
      <c r="BL261" s="803">
        <v>1</v>
      </c>
      <c r="BM261" s="283"/>
    </row>
    <row r="262" spans="50:65" ht="15" customHeight="1">
      <c r="AX262" s="75" t="str">
        <f t="shared" si="277"/>
        <v>284ESSC24</v>
      </c>
      <c r="AY262" s="802" t="s">
        <v>687</v>
      </c>
      <c r="AZ262" s="802">
        <v>284</v>
      </c>
      <c r="BA262" s="802" t="s">
        <v>622</v>
      </c>
      <c r="BB262" s="803">
        <v>1269</v>
      </c>
      <c r="BC262" s="858" t="str">
        <f t="shared" si="278"/>
        <v>313ESSC91</v>
      </c>
      <c r="BD262" s="802" t="s">
        <v>689</v>
      </c>
      <c r="BE262" s="802">
        <v>313</v>
      </c>
      <c r="BF262" s="802" t="s">
        <v>594</v>
      </c>
      <c r="BG262" s="803">
        <v>5</v>
      </c>
      <c r="BH262" s="858" t="str">
        <f t="shared" si="279"/>
        <v>36EPS037</v>
      </c>
      <c r="BI262" s="802" t="s">
        <v>690</v>
      </c>
      <c r="BJ262" s="802">
        <v>36</v>
      </c>
      <c r="BK262" s="802" t="s">
        <v>579</v>
      </c>
      <c r="BL262" s="803">
        <v>19</v>
      </c>
      <c r="BM262" s="283"/>
    </row>
    <row r="263" spans="50:65" ht="15" customHeight="1">
      <c r="AX263" s="75" t="str">
        <f t="shared" ref="AX263:AX326" si="280">CONCATENATE(AZ263,BA263)</f>
        <v>306EPS037</v>
      </c>
      <c r="AY263" s="802" t="s">
        <v>687</v>
      </c>
      <c r="AZ263" s="802">
        <v>306</v>
      </c>
      <c r="BA263" s="802" t="s">
        <v>579</v>
      </c>
      <c r="BB263" s="803">
        <v>580</v>
      </c>
      <c r="BC263" s="858" t="str">
        <f t="shared" si="278"/>
        <v>318EPS002</v>
      </c>
      <c r="BD263" s="802" t="s">
        <v>689</v>
      </c>
      <c r="BE263" s="802">
        <v>318</v>
      </c>
      <c r="BF263" s="802" t="s">
        <v>580</v>
      </c>
      <c r="BG263" s="803">
        <v>159</v>
      </c>
      <c r="BH263" s="858" t="str">
        <f t="shared" si="279"/>
        <v>36ESSC91</v>
      </c>
      <c r="BI263" s="802" t="s">
        <v>690</v>
      </c>
      <c r="BJ263" s="802">
        <v>36</v>
      </c>
      <c r="BK263" s="802" t="s">
        <v>594</v>
      </c>
      <c r="BL263" s="803">
        <v>2</v>
      </c>
      <c r="BM263" s="283"/>
    </row>
    <row r="264" spans="50:65" ht="15" customHeight="1">
      <c r="AX264" s="75" t="str">
        <f t="shared" si="280"/>
        <v>306ESSC91</v>
      </c>
      <c r="AY264" s="802" t="s">
        <v>687</v>
      </c>
      <c r="AZ264" s="802">
        <v>306</v>
      </c>
      <c r="BA264" s="802" t="s">
        <v>594</v>
      </c>
      <c r="BB264" s="803">
        <v>245</v>
      </c>
      <c r="BC264" s="858" t="str">
        <f t="shared" ref="BC264:BC327" si="281">CONCATENATE(BE264,BF264)</f>
        <v>318EPS010</v>
      </c>
      <c r="BD264" s="802" t="s">
        <v>689</v>
      </c>
      <c r="BE264" s="802">
        <v>318</v>
      </c>
      <c r="BF264" s="802" t="s">
        <v>578</v>
      </c>
      <c r="BG264" s="803">
        <v>822</v>
      </c>
      <c r="BH264" s="858" t="str">
        <f t="shared" ref="BH264:BH327" si="282">CONCATENATE(BJ264,BK264)</f>
        <v>91EPS037</v>
      </c>
      <c r="BI264" s="802" t="s">
        <v>690</v>
      </c>
      <c r="BJ264" s="802">
        <v>91</v>
      </c>
      <c r="BK264" s="802" t="s">
        <v>579</v>
      </c>
      <c r="BL264" s="803">
        <v>6</v>
      </c>
      <c r="BM264" s="283"/>
    </row>
    <row r="265" spans="50:65" ht="15" customHeight="1">
      <c r="AX265" s="75" t="str">
        <f t="shared" si="280"/>
        <v>347EPS005</v>
      </c>
      <c r="AY265" s="802" t="s">
        <v>687</v>
      </c>
      <c r="AZ265" s="802">
        <v>347</v>
      </c>
      <c r="BA265" s="802" t="s">
        <v>582</v>
      </c>
      <c r="BB265" s="803">
        <v>1</v>
      </c>
      <c r="BC265" s="858" t="str">
        <f t="shared" si="281"/>
        <v>318EPS016</v>
      </c>
      <c r="BD265" s="802" t="s">
        <v>689</v>
      </c>
      <c r="BE265" s="802">
        <v>318</v>
      </c>
      <c r="BF265" s="802" t="s">
        <v>581</v>
      </c>
      <c r="BG265" s="803">
        <v>127</v>
      </c>
      <c r="BH265" s="858" t="str">
        <f t="shared" si="282"/>
        <v>91EPS040</v>
      </c>
      <c r="BI265" s="802" t="s">
        <v>690</v>
      </c>
      <c r="BJ265" s="802">
        <v>91</v>
      </c>
      <c r="BK265" s="802" t="s">
        <v>583</v>
      </c>
      <c r="BL265" s="803">
        <v>1</v>
      </c>
      <c r="BM265" s="283"/>
    </row>
    <row r="266" spans="50:65" ht="15" customHeight="1">
      <c r="AX266" s="75" t="str">
        <f t="shared" si="280"/>
        <v>347EPS010</v>
      </c>
      <c r="AY266" s="802" t="s">
        <v>687</v>
      </c>
      <c r="AZ266" s="802">
        <v>347</v>
      </c>
      <c r="BA266" s="802" t="s">
        <v>578</v>
      </c>
      <c r="BB266" s="803">
        <v>3</v>
      </c>
      <c r="BC266" s="858" t="str">
        <f t="shared" si="281"/>
        <v>318EPS037</v>
      </c>
      <c r="BD266" s="802" t="s">
        <v>689</v>
      </c>
      <c r="BE266" s="802">
        <v>318</v>
      </c>
      <c r="BF266" s="802" t="s">
        <v>579</v>
      </c>
      <c r="BG266" s="803">
        <v>347</v>
      </c>
      <c r="BH266" s="858" t="str">
        <f t="shared" si="282"/>
        <v>93EPS037</v>
      </c>
      <c r="BI266" s="802" t="s">
        <v>690</v>
      </c>
      <c r="BJ266" s="802">
        <v>93</v>
      </c>
      <c r="BK266" s="802" t="s">
        <v>579</v>
      </c>
      <c r="BL266" s="803">
        <v>1</v>
      </c>
      <c r="BM266" s="283"/>
    </row>
    <row r="267" spans="50:65" ht="15" customHeight="1">
      <c r="AX267" s="75" t="str">
        <f t="shared" si="280"/>
        <v>347EPS037</v>
      </c>
      <c r="AY267" s="802" t="s">
        <v>687</v>
      </c>
      <c r="AZ267" s="802">
        <v>347</v>
      </c>
      <c r="BA267" s="802" t="s">
        <v>579</v>
      </c>
      <c r="BB267" s="803">
        <v>504</v>
      </c>
      <c r="BC267" s="858" t="str">
        <f t="shared" si="281"/>
        <v>318EPS040</v>
      </c>
      <c r="BD267" s="802" t="s">
        <v>689</v>
      </c>
      <c r="BE267" s="802">
        <v>318</v>
      </c>
      <c r="BF267" s="802" t="s">
        <v>583</v>
      </c>
      <c r="BG267" s="803">
        <v>30</v>
      </c>
      <c r="BH267" s="858" t="str">
        <f t="shared" si="282"/>
        <v>93EPS040</v>
      </c>
      <c r="BI267" s="802" t="s">
        <v>690</v>
      </c>
      <c r="BJ267" s="802">
        <v>93</v>
      </c>
      <c r="BK267" s="802" t="s">
        <v>583</v>
      </c>
      <c r="BL267" s="803">
        <v>5</v>
      </c>
      <c r="BM267" s="283"/>
    </row>
    <row r="268" spans="50:65" ht="15" customHeight="1">
      <c r="AX268" s="75" t="str">
        <f t="shared" si="280"/>
        <v>347EPS040</v>
      </c>
      <c r="AY268" s="802" t="s">
        <v>687</v>
      </c>
      <c r="AZ268" s="802">
        <v>347</v>
      </c>
      <c r="BA268" s="802" t="s">
        <v>583</v>
      </c>
      <c r="BB268" s="803">
        <v>166</v>
      </c>
      <c r="BC268" s="858" t="str">
        <f t="shared" si="281"/>
        <v>321EPS037</v>
      </c>
      <c r="BD268" s="802" t="s">
        <v>689</v>
      </c>
      <c r="BE268" s="802">
        <v>321</v>
      </c>
      <c r="BF268" s="802" t="s">
        <v>579</v>
      </c>
      <c r="BG268" s="803">
        <v>105</v>
      </c>
      <c r="BH268" s="858" t="str">
        <f t="shared" si="282"/>
        <v>101EPS037</v>
      </c>
      <c r="BI268" s="802" t="s">
        <v>690</v>
      </c>
      <c r="BJ268" s="802">
        <v>101</v>
      </c>
      <c r="BK268" s="802" t="s">
        <v>579</v>
      </c>
      <c r="BL268" s="803">
        <v>4</v>
      </c>
      <c r="BM268" s="283"/>
    </row>
    <row r="269" spans="50:65" ht="15" customHeight="1">
      <c r="AX269" s="75" t="str">
        <f t="shared" si="280"/>
        <v>411EAS016</v>
      </c>
      <c r="AY269" s="802" t="s">
        <v>687</v>
      </c>
      <c r="AZ269" s="802">
        <v>411</v>
      </c>
      <c r="BA269" s="802" t="s">
        <v>585</v>
      </c>
      <c r="BB269" s="803">
        <v>1</v>
      </c>
      <c r="BC269" s="858" t="str">
        <f t="shared" si="281"/>
        <v>321EPS040</v>
      </c>
      <c r="BD269" s="802" t="s">
        <v>689</v>
      </c>
      <c r="BE269" s="802">
        <v>321</v>
      </c>
      <c r="BF269" s="802" t="s">
        <v>583</v>
      </c>
      <c r="BG269" s="803">
        <v>5</v>
      </c>
      <c r="BH269" s="858" t="str">
        <f t="shared" si="282"/>
        <v>101EPS040</v>
      </c>
      <c r="BI269" s="802" t="s">
        <v>690</v>
      </c>
      <c r="BJ269" s="802">
        <v>101</v>
      </c>
      <c r="BK269" s="802" t="s">
        <v>583</v>
      </c>
      <c r="BL269" s="803">
        <v>4</v>
      </c>
      <c r="BM269" s="283"/>
    </row>
    <row r="270" spans="50:65" ht="15" customHeight="1">
      <c r="AX270" s="75" t="str">
        <f t="shared" si="280"/>
        <v>411EPS010</v>
      </c>
      <c r="AY270" s="802" t="s">
        <v>687</v>
      </c>
      <c r="AZ270" s="802">
        <v>411</v>
      </c>
      <c r="BA270" s="802" t="s">
        <v>578</v>
      </c>
      <c r="BB270" s="803">
        <v>6</v>
      </c>
      <c r="BC270" s="858" t="str">
        <f t="shared" si="281"/>
        <v>376EPS002</v>
      </c>
      <c r="BD270" s="802" t="s">
        <v>689</v>
      </c>
      <c r="BE270" s="802">
        <v>376</v>
      </c>
      <c r="BF270" s="802" t="s">
        <v>580</v>
      </c>
      <c r="BG270" s="803">
        <v>91</v>
      </c>
      <c r="BH270" s="858" t="str">
        <f t="shared" si="282"/>
        <v>101ESSC24</v>
      </c>
      <c r="BI270" s="802" t="s">
        <v>690</v>
      </c>
      <c r="BJ270" s="802">
        <v>101</v>
      </c>
      <c r="BK270" s="802" t="s">
        <v>622</v>
      </c>
      <c r="BL270" s="803">
        <v>31</v>
      </c>
      <c r="BM270" s="283"/>
    </row>
    <row r="271" spans="50:65" ht="15" customHeight="1">
      <c r="AX271" s="75" t="str">
        <f t="shared" si="280"/>
        <v>411EPS037</v>
      </c>
      <c r="AY271" s="802" t="s">
        <v>687</v>
      </c>
      <c r="AZ271" s="802">
        <v>411</v>
      </c>
      <c r="BA271" s="802" t="s">
        <v>579</v>
      </c>
      <c r="BB271" s="803">
        <v>819</v>
      </c>
      <c r="BC271" s="858" t="str">
        <f t="shared" si="281"/>
        <v>376EPS005</v>
      </c>
      <c r="BD271" s="802" t="s">
        <v>689</v>
      </c>
      <c r="BE271" s="802">
        <v>376</v>
      </c>
      <c r="BF271" s="802" t="s">
        <v>582</v>
      </c>
      <c r="BG271" s="803">
        <v>2</v>
      </c>
      <c r="BH271" s="858" t="str">
        <f t="shared" si="282"/>
        <v>145EPS037</v>
      </c>
      <c r="BI271" s="802" t="s">
        <v>690</v>
      </c>
      <c r="BJ271" s="802">
        <v>145</v>
      </c>
      <c r="BK271" s="802" t="s">
        <v>579</v>
      </c>
      <c r="BL271" s="803">
        <v>11</v>
      </c>
      <c r="BM271" s="283"/>
    </row>
    <row r="272" spans="50:65" ht="15" customHeight="1">
      <c r="AX272" s="75" t="str">
        <f t="shared" si="280"/>
        <v>411EPS040</v>
      </c>
      <c r="AY272" s="802" t="s">
        <v>687</v>
      </c>
      <c r="AZ272" s="802">
        <v>411</v>
      </c>
      <c r="BA272" s="802" t="s">
        <v>583</v>
      </c>
      <c r="BB272" s="803">
        <v>244</v>
      </c>
      <c r="BC272" s="858" t="str">
        <f t="shared" si="281"/>
        <v>376EPS010</v>
      </c>
      <c r="BD272" s="802" t="s">
        <v>689</v>
      </c>
      <c r="BE272" s="802">
        <v>376</v>
      </c>
      <c r="BF272" s="802" t="s">
        <v>578</v>
      </c>
      <c r="BG272" s="803">
        <v>1536</v>
      </c>
      <c r="BH272" s="858" t="str">
        <f t="shared" si="282"/>
        <v>145EPS040</v>
      </c>
      <c r="BI272" s="802" t="s">
        <v>690</v>
      </c>
      <c r="BJ272" s="802">
        <v>145</v>
      </c>
      <c r="BK272" s="802" t="s">
        <v>583</v>
      </c>
      <c r="BL272" s="803">
        <v>1</v>
      </c>
      <c r="BM272" s="283"/>
    </row>
    <row r="273" spans="50:65" ht="15" customHeight="1">
      <c r="AX273" s="75" t="str">
        <f t="shared" si="280"/>
        <v>501EPS010</v>
      </c>
      <c r="AY273" s="802" t="s">
        <v>687</v>
      </c>
      <c r="AZ273" s="802">
        <v>501</v>
      </c>
      <c r="BA273" s="802" t="s">
        <v>578</v>
      </c>
      <c r="BB273" s="803">
        <v>1</v>
      </c>
      <c r="BC273" s="858" t="str">
        <f t="shared" si="281"/>
        <v>376EPS016</v>
      </c>
      <c r="BD273" s="802" t="s">
        <v>689</v>
      </c>
      <c r="BE273" s="802">
        <v>376</v>
      </c>
      <c r="BF273" s="802" t="s">
        <v>581</v>
      </c>
      <c r="BG273" s="803">
        <v>151</v>
      </c>
      <c r="BH273" s="858" t="str">
        <f t="shared" si="282"/>
        <v>209EPS037</v>
      </c>
      <c r="BI273" s="802" t="s">
        <v>690</v>
      </c>
      <c r="BJ273" s="802">
        <v>209</v>
      </c>
      <c r="BK273" s="802" t="s">
        <v>579</v>
      </c>
      <c r="BL273" s="803">
        <v>10</v>
      </c>
      <c r="BM273" s="283"/>
    </row>
    <row r="274" spans="50:65" ht="15" customHeight="1">
      <c r="AX274" s="75" t="str">
        <f t="shared" si="280"/>
        <v>501EPS037</v>
      </c>
      <c r="AY274" s="802" t="s">
        <v>687</v>
      </c>
      <c r="AZ274" s="802">
        <v>501</v>
      </c>
      <c r="BA274" s="802" t="s">
        <v>579</v>
      </c>
      <c r="BB274" s="803">
        <v>160</v>
      </c>
      <c r="BC274" s="858" t="str">
        <f t="shared" si="281"/>
        <v>376EPS037</v>
      </c>
      <c r="BD274" s="802" t="s">
        <v>689</v>
      </c>
      <c r="BE274" s="802">
        <v>376</v>
      </c>
      <c r="BF274" s="802" t="s">
        <v>579</v>
      </c>
      <c r="BG274" s="803">
        <v>494</v>
      </c>
      <c r="BH274" s="858" t="str">
        <f t="shared" si="282"/>
        <v>209EPS040</v>
      </c>
      <c r="BI274" s="802" t="s">
        <v>690</v>
      </c>
      <c r="BJ274" s="802">
        <v>209</v>
      </c>
      <c r="BK274" s="802" t="s">
        <v>583</v>
      </c>
      <c r="BL274" s="803">
        <v>14</v>
      </c>
      <c r="BM274" s="283"/>
    </row>
    <row r="275" spans="50:65" ht="15" customHeight="1">
      <c r="AX275" s="75" t="str">
        <f t="shared" si="280"/>
        <v>501EPS040</v>
      </c>
      <c r="AY275" s="802" t="s">
        <v>687</v>
      </c>
      <c r="AZ275" s="802">
        <v>501</v>
      </c>
      <c r="BA275" s="802" t="s">
        <v>583</v>
      </c>
      <c r="BB275" s="803">
        <v>62</v>
      </c>
      <c r="BC275" s="858" t="str">
        <f t="shared" si="281"/>
        <v>376EPS040</v>
      </c>
      <c r="BD275" s="802" t="s">
        <v>689</v>
      </c>
      <c r="BE275" s="802">
        <v>376</v>
      </c>
      <c r="BF275" s="802" t="s">
        <v>583</v>
      </c>
      <c r="BG275" s="803">
        <v>31</v>
      </c>
      <c r="BH275" s="858" t="str">
        <f t="shared" si="282"/>
        <v>209ESSC91</v>
      </c>
      <c r="BI275" s="802" t="s">
        <v>690</v>
      </c>
      <c r="BJ275" s="802">
        <v>209</v>
      </c>
      <c r="BK275" s="802" t="s">
        <v>594</v>
      </c>
      <c r="BL275" s="803">
        <v>1</v>
      </c>
      <c r="BM275" s="283"/>
    </row>
    <row r="276" spans="50:65" ht="15" customHeight="1">
      <c r="AX276" s="75" t="str">
        <f t="shared" si="280"/>
        <v>543EPS010</v>
      </c>
      <c r="AY276" s="802" t="s">
        <v>687</v>
      </c>
      <c r="AZ276" s="802">
        <v>543</v>
      </c>
      <c r="BA276" s="802" t="s">
        <v>578</v>
      </c>
      <c r="BB276" s="803">
        <v>1</v>
      </c>
      <c r="BC276" s="858" t="str">
        <f t="shared" si="281"/>
        <v>376EPS041</v>
      </c>
      <c r="BD276" s="802" t="s">
        <v>689</v>
      </c>
      <c r="BE276" s="802">
        <v>376</v>
      </c>
      <c r="BF276" s="802" t="s">
        <v>621</v>
      </c>
      <c r="BG276" s="803">
        <v>1</v>
      </c>
      <c r="BH276" s="858" t="str">
        <f t="shared" si="282"/>
        <v>282EPS037</v>
      </c>
      <c r="BI276" s="802" t="s">
        <v>690</v>
      </c>
      <c r="BJ276" s="802">
        <v>282</v>
      </c>
      <c r="BK276" s="802" t="s">
        <v>579</v>
      </c>
      <c r="BL276" s="803">
        <v>16</v>
      </c>
      <c r="BM276" s="283"/>
    </row>
    <row r="277" spans="50:65" ht="15" customHeight="1">
      <c r="AX277" s="75" t="str">
        <f t="shared" si="280"/>
        <v>543EPS037</v>
      </c>
      <c r="AY277" s="802" t="s">
        <v>687</v>
      </c>
      <c r="AZ277" s="802">
        <v>543</v>
      </c>
      <c r="BA277" s="802" t="s">
        <v>579</v>
      </c>
      <c r="BB277" s="803">
        <v>147</v>
      </c>
      <c r="BC277" s="858" t="str">
        <f t="shared" si="281"/>
        <v>376ESSC91</v>
      </c>
      <c r="BD277" s="802" t="s">
        <v>689</v>
      </c>
      <c r="BE277" s="802">
        <v>376</v>
      </c>
      <c r="BF277" s="802" t="s">
        <v>594</v>
      </c>
      <c r="BG277" s="803">
        <v>17</v>
      </c>
      <c r="BH277" s="858" t="str">
        <f t="shared" si="282"/>
        <v>282EPS040</v>
      </c>
      <c r="BI277" s="802" t="s">
        <v>690</v>
      </c>
      <c r="BJ277" s="802">
        <v>282</v>
      </c>
      <c r="BK277" s="802" t="s">
        <v>583</v>
      </c>
      <c r="BL277" s="803">
        <v>18</v>
      </c>
      <c r="BM277" s="283"/>
    </row>
    <row r="278" spans="50:65" ht="15" customHeight="1">
      <c r="AX278" s="75" t="str">
        <f t="shared" si="280"/>
        <v>543EPS040</v>
      </c>
      <c r="AY278" s="802" t="s">
        <v>687</v>
      </c>
      <c r="AZ278" s="802">
        <v>543</v>
      </c>
      <c r="BA278" s="802" t="s">
        <v>583</v>
      </c>
      <c r="BB278" s="803">
        <v>65</v>
      </c>
      <c r="BC278" s="858" t="str">
        <f t="shared" si="281"/>
        <v>400EPS002</v>
      </c>
      <c r="BD278" s="802" t="s">
        <v>689</v>
      </c>
      <c r="BE278" s="802">
        <v>400</v>
      </c>
      <c r="BF278" s="802" t="s">
        <v>580</v>
      </c>
      <c r="BG278" s="803">
        <v>132</v>
      </c>
      <c r="BH278" s="858" t="str">
        <f t="shared" si="282"/>
        <v>353EPS037</v>
      </c>
      <c r="BI278" s="802" t="s">
        <v>690</v>
      </c>
      <c r="BJ278" s="802">
        <v>353</v>
      </c>
      <c r="BK278" s="802" t="s">
        <v>579</v>
      </c>
      <c r="BL278" s="803">
        <v>4</v>
      </c>
      <c r="BM278" s="283"/>
    </row>
    <row r="279" spans="50:65" ht="15" customHeight="1">
      <c r="AX279" s="75" t="str">
        <f t="shared" si="280"/>
        <v>543EPS042</v>
      </c>
      <c r="AY279" s="802" t="s">
        <v>687</v>
      </c>
      <c r="AZ279" s="802">
        <v>543</v>
      </c>
      <c r="BA279" s="802" t="s">
        <v>584</v>
      </c>
      <c r="BB279" s="803">
        <v>2</v>
      </c>
      <c r="BC279" s="858" t="str">
        <f t="shared" si="281"/>
        <v>400EPS010</v>
      </c>
      <c r="BD279" s="802" t="s">
        <v>689</v>
      </c>
      <c r="BE279" s="802">
        <v>400</v>
      </c>
      <c r="BF279" s="802" t="s">
        <v>578</v>
      </c>
      <c r="BG279" s="803">
        <v>66</v>
      </c>
      <c r="BH279" s="858" t="str">
        <f t="shared" si="282"/>
        <v>353EPS040</v>
      </c>
      <c r="BI279" s="802" t="s">
        <v>690</v>
      </c>
      <c r="BJ279" s="802">
        <v>353</v>
      </c>
      <c r="BK279" s="802" t="s">
        <v>583</v>
      </c>
      <c r="BL279" s="803">
        <v>1</v>
      </c>
      <c r="BM279" s="283"/>
    </row>
    <row r="280" spans="50:65" ht="15" customHeight="1">
      <c r="AX280" s="75" t="str">
        <f t="shared" si="280"/>
        <v>543ESSC24</v>
      </c>
      <c r="AY280" s="802" t="s">
        <v>687</v>
      </c>
      <c r="AZ280" s="802">
        <v>543</v>
      </c>
      <c r="BA280" s="802" t="s">
        <v>622</v>
      </c>
      <c r="BB280" s="803">
        <v>302</v>
      </c>
      <c r="BC280" s="858" t="str">
        <f t="shared" si="281"/>
        <v>400EPS016</v>
      </c>
      <c r="BD280" s="802" t="s">
        <v>689</v>
      </c>
      <c r="BE280" s="802">
        <v>400</v>
      </c>
      <c r="BF280" s="802" t="s">
        <v>581</v>
      </c>
      <c r="BG280" s="803">
        <v>81</v>
      </c>
      <c r="BH280" s="858" t="str">
        <f t="shared" si="282"/>
        <v>353ESSC24</v>
      </c>
      <c r="BI280" s="802" t="s">
        <v>690</v>
      </c>
      <c r="BJ280" s="802">
        <v>353</v>
      </c>
      <c r="BK280" s="802" t="s">
        <v>622</v>
      </c>
      <c r="BL280" s="803">
        <v>6</v>
      </c>
      <c r="BM280" s="283"/>
    </row>
    <row r="281" spans="50:65" ht="15" customHeight="1">
      <c r="AX281" s="75" t="str">
        <f t="shared" si="280"/>
        <v>628EPS010</v>
      </c>
      <c r="AY281" s="802" t="s">
        <v>687</v>
      </c>
      <c r="AZ281" s="802">
        <v>628</v>
      </c>
      <c r="BA281" s="802" t="s">
        <v>578</v>
      </c>
      <c r="BB281" s="803">
        <v>3</v>
      </c>
      <c r="BC281" s="858" t="str">
        <f t="shared" si="281"/>
        <v>400EPS037</v>
      </c>
      <c r="BD281" s="802" t="s">
        <v>689</v>
      </c>
      <c r="BE281" s="802">
        <v>400</v>
      </c>
      <c r="BF281" s="802" t="s">
        <v>579</v>
      </c>
      <c r="BG281" s="803">
        <v>117</v>
      </c>
      <c r="BH281" s="858" t="str">
        <f t="shared" si="282"/>
        <v>364EPS037</v>
      </c>
      <c r="BI281" s="802" t="s">
        <v>690</v>
      </c>
      <c r="BJ281" s="802">
        <v>364</v>
      </c>
      <c r="BK281" s="802" t="s">
        <v>579</v>
      </c>
      <c r="BL281" s="803">
        <v>8</v>
      </c>
      <c r="BM281" s="283"/>
    </row>
    <row r="282" spans="50:65" ht="15" customHeight="1">
      <c r="AX282" s="75" t="str">
        <f t="shared" si="280"/>
        <v>628EPS037</v>
      </c>
      <c r="AY282" s="802" t="s">
        <v>687</v>
      </c>
      <c r="AZ282" s="802">
        <v>628</v>
      </c>
      <c r="BA282" s="802" t="s">
        <v>579</v>
      </c>
      <c r="BB282" s="803">
        <v>429</v>
      </c>
      <c r="BC282" s="858" t="str">
        <f t="shared" si="281"/>
        <v>400EPS040</v>
      </c>
      <c r="BD282" s="802" t="s">
        <v>689</v>
      </c>
      <c r="BE282" s="802">
        <v>400</v>
      </c>
      <c r="BF282" s="802" t="s">
        <v>583</v>
      </c>
      <c r="BG282" s="803">
        <v>19</v>
      </c>
      <c r="BH282" s="858" t="str">
        <f t="shared" si="282"/>
        <v>364EPS040</v>
      </c>
      <c r="BI282" s="802" t="s">
        <v>690</v>
      </c>
      <c r="BJ282" s="802">
        <v>364</v>
      </c>
      <c r="BK282" s="802" t="s">
        <v>583</v>
      </c>
      <c r="BL282" s="803">
        <v>1</v>
      </c>
      <c r="BM282" s="283"/>
    </row>
    <row r="283" spans="50:65" ht="15" customHeight="1">
      <c r="AX283" s="75" t="str">
        <f t="shared" si="280"/>
        <v>628EPS040</v>
      </c>
      <c r="AY283" s="802" t="s">
        <v>687</v>
      </c>
      <c r="AZ283" s="802">
        <v>628</v>
      </c>
      <c r="BA283" s="802" t="s">
        <v>583</v>
      </c>
      <c r="BB283" s="803">
        <v>177</v>
      </c>
      <c r="BC283" s="858" t="str">
        <f t="shared" si="281"/>
        <v>440EPS002</v>
      </c>
      <c r="BD283" s="802" t="s">
        <v>689</v>
      </c>
      <c r="BE283" s="802">
        <v>440</v>
      </c>
      <c r="BF283" s="802" t="s">
        <v>580</v>
      </c>
      <c r="BG283" s="803">
        <v>243</v>
      </c>
      <c r="BH283" s="858" t="str">
        <f t="shared" si="282"/>
        <v>368EPS037</v>
      </c>
      <c r="BI283" s="802" t="s">
        <v>690</v>
      </c>
      <c r="BJ283" s="802">
        <v>368</v>
      </c>
      <c r="BK283" s="802" t="s">
        <v>579</v>
      </c>
      <c r="BL283" s="803">
        <v>23</v>
      </c>
      <c r="BM283" s="283"/>
    </row>
    <row r="284" spans="50:65" ht="15" customHeight="1">
      <c r="AX284" s="75" t="str">
        <f t="shared" si="280"/>
        <v>628ESSC91</v>
      </c>
      <c r="AY284" s="802" t="s">
        <v>687</v>
      </c>
      <c r="AZ284" s="802">
        <v>628</v>
      </c>
      <c r="BA284" s="802" t="s">
        <v>594</v>
      </c>
      <c r="BB284" s="803">
        <v>20</v>
      </c>
      <c r="BC284" s="858" t="str">
        <f t="shared" si="281"/>
        <v>440EPS005</v>
      </c>
      <c r="BD284" s="802" t="s">
        <v>689</v>
      </c>
      <c r="BE284" s="802">
        <v>440</v>
      </c>
      <c r="BF284" s="802" t="s">
        <v>582</v>
      </c>
      <c r="BG284" s="803">
        <v>1</v>
      </c>
      <c r="BH284" s="858" t="str">
        <f t="shared" si="282"/>
        <v>368ESSC24</v>
      </c>
      <c r="BI284" s="802" t="s">
        <v>690</v>
      </c>
      <c r="BJ284" s="802">
        <v>368</v>
      </c>
      <c r="BK284" s="802" t="s">
        <v>622</v>
      </c>
      <c r="BL284" s="803">
        <v>18</v>
      </c>
      <c r="BM284" s="283"/>
    </row>
    <row r="285" spans="50:65" ht="15" customHeight="1">
      <c r="AX285" s="75" t="str">
        <f t="shared" si="280"/>
        <v>656EAS016</v>
      </c>
      <c r="AY285" s="802" t="s">
        <v>687</v>
      </c>
      <c r="AZ285" s="802">
        <v>656</v>
      </c>
      <c r="BA285" s="802" t="s">
        <v>585</v>
      </c>
      <c r="BB285" s="803">
        <v>2</v>
      </c>
      <c r="BC285" s="858" t="str">
        <f t="shared" si="281"/>
        <v>440EPS010</v>
      </c>
      <c r="BD285" s="802" t="s">
        <v>689</v>
      </c>
      <c r="BE285" s="802">
        <v>440</v>
      </c>
      <c r="BF285" s="802" t="s">
        <v>578</v>
      </c>
      <c r="BG285" s="803">
        <v>949</v>
      </c>
      <c r="BH285" s="858" t="str">
        <f t="shared" si="282"/>
        <v>390EPS037</v>
      </c>
      <c r="BI285" s="802" t="s">
        <v>690</v>
      </c>
      <c r="BJ285" s="802">
        <v>390</v>
      </c>
      <c r="BK285" s="802" t="s">
        <v>579</v>
      </c>
      <c r="BL285" s="803">
        <v>17</v>
      </c>
      <c r="BM285" s="283"/>
    </row>
    <row r="286" spans="50:65" ht="15" customHeight="1">
      <c r="AX286" s="75" t="str">
        <f t="shared" si="280"/>
        <v>656EPS005</v>
      </c>
      <c r="AY286" s="802" t="s">
        <v>687</v>
      </c>
      <c r="AZ286" s="802">
        <v>656</v>
      </c>
      <c r="BA286" s="802" t="s">
        <v>582</v>
      </c>
      <c r="BB286" s="803">
        <v>2</v>
      </c>
      <c r="BC286" s="858" t="str">
        <f t="shared" si="281"/>
        <v>440EPS016</v>
      </c>
      <c r="BD286" s="802" t="s">
        <v>689</v>
      </c>
      <c r="BE286" s="802">
        <v>440</v>
      </c>
      <c r="BF286" s="802" t="s">
        <v>581</v>
      </c>
      <c r="BG286" s="803">
        <v>215</v>
      </c>
      <c r="BH286" s="858" t="str">
        <f t="shared" si="282"/>
        <v>390EPS040</v>
      </c>
      <c r="BI286" s="802" t="s">
        <v>690</v>
      </c>
      <c r="BJ286" s="802">
        <v>390</v>
      </c>
      <c r="BK286" s="802" t="s">
        <v>583</v>
      </c>
      <c r="BL286" s="803">
        <v>6</v>
      </c>
      <c r="BM286" s="283"/>
    </row>
    <row r="287" spans="50:65" ht="15" customHeight="1">
      <c r="AX287" s="75" t="str">
        <f t="shared" si="280"/>
        <v>656EPS010</v>
      </c>
      <c r="AY287" s="802" t="s">
        <v>687</v>
      </c>
      <c r="AZ287" s="802">
        <v>656</v>
      </c>
      <c r="BA287" s="802" t="s">
        <v>578</v>
      </c>
      <c r="BB287" s="803">
        <v>10</v>
      </c>
      <c r="BC287" s="858" t="str">
        <f t="shared" si="281"/>
        <v>440EPS037</v>
      </c>
      <c r="BD287" s="802" t="s">
        <v>689</v>
      </c>
      <c r="BE287" s="802">
        <v>440</v>
      </c>
      <c r="BF287" s="802" t="s">
        <v>579</v>
      </c>
      <c r="BG287" s="803">
        <v>649</v>
      </c>
      <c r="BH287" s="858" t="str">
        <f t="shared" si="282"/>
        <v>467EPS037</v>
      </c>
      <c r="BI287" s="802" t="s">
        <v>690</v>
      </c>
      <c r="BJ287" s="802">
        <v>467</v>
      </c>
      <c r="BK287" s="802" t="s">
        <v>579</v>
      </c>
      <c r="BL287" s="803">
        <v>9</v>
      </c>
      <c r="BM287" s="283"/>
    </row>
    <row r="288" spans="50:65" ht="15" customHeight="1">
      <c r="AX288" s="75" t="str">
        <f t="shared" si="280"/>
        <v>656EPS037</v>
      </c>
      <c r="AY288" s="802" t="s">
        <v>687</v>
      </c>
      <c r="AZ288" s="802">
        <v>656</v>
      </c>
      <c r="BA288" s="802" t="s">
        <v>579</v>
      </c>
      <c r="BB288" s="803">
        <v>3953</v>
      </c>
      <c r="BC288" s="858" t="str">
        <f t="shared" si="281"/>
        <v>440EPS040</v>
      </c>
      <c r="BD288" s="802" t="s">
        <v>689</v>
      </c>
      <c r="BE288" s="802">
        <v>440</v>
      </c>
      <c r="BF288" s="802" t="s">
        <v>583</v>
      </c>
      <c r="BG288" s="803">
        <v>24</v>
      </c>
      <c r="BH288" s="858" t="str">
        <f t="shared" si="282"/>
        <v>576EPS037</v>
      </c>
      <c r="BI288" s="802" t="s">
        <v>690</v>
      </c>
      <c r="BJ288" s="802">
        <v>576</v>
      </c>
      <c r="BK288" s="802" t="s">
        <v>579</v>
      </c>
      <c r="BL288" s="803">
        <v>5</v>
      </c>
      <c r="BM288" s="283"/>
    </row>
    <row r="289" spans="50:65" ht="15" customHeight="1">
      <c r="AX289" s="75" t="str">
        <f t="shared" si="280"/>
        <v>656EPS040</v>
      </c>
      <c r="AY289" s="802" t="s">
        <v>687</v>
      </c>
      <c r="AZ289" s="802">
        <v>656</v>
      </c>
      <c r="BA289" s="802" t="s">
        <v>583</v>
      </c>
      <c r="BB289" s="803">
        <v>466</v>
      </c>
      <c r="BC289" s="858" t="str">
        <f t="shared" si="281"/>
        <v>440EPS044</v>
      </c>
      <c r="BD289" s="802" t="s">
        <v>689</v>
      </c>
      <c r="BE289" s="802">
        <v>440</v>
      </c>
      <c r="BF289" s="802" t="s">
        <v>595</v>
      </c>
      <c r="BG289" s="803">
        <v>1</v>
      </c>
      <c r="BH289" s="858" t="str">
        <f t="shared" si="282"/>
        <v>576EPS040</v>
      </c>
      <c r="BI289" s="802" t="s">
        <v>690</v>
      </c>
      <c r="BJ289" s="802">
        <v>576</v>
      </c>
      <c r="BK289" s="802" t="s">
        <v>583</v>
      </c>
      <c r="BL289" s="803">
        <v>1</v>
      </c>
      <c r="BM289" s="283"/>
    </row>
    <row r="290" spans="50:65" ht="15" customHeight="1">
      <c r="AX290" s="75" t="str">
        <f t="shared" si="280"/>
        <v>656ESSC91</v>
      </c>
      <c r="AY290" s="802" t="s">
        <v>687</v>
      </c>
      <c r="AZ290" s="802">
        <v>656</v>
      </c>
      <c r="BA290" s="802" t="s">
        <v>594</v>
      </c>
      <c r="BB290" s="803">
        <v>86</v>
      </c>
      <c r="BC290" s="858" t="str">
        <f t="shared" si="281"/>
        <v>483EPS037</v>
      </c>
      <c r="BD290" s="802" t="s">
        <v>689</v>
      </c>
      <c r="BE290" s="802">
        <v>483</v>
      </c>
      <c r="BF290" s="802" t="s">
        <v>579</v>
      </c>
      <c r="BG290" s="803">
        <v>59</v>
      </c>
      <c r="BH290" s="858" t="str">
        <f t="shared" si="282"/>
        <v>576ESSC24</v>
      </c>
      <c r="BI290" s="802" t="s">
        <v>690</v>
      </c>
      <c r="BJ290" s="802">
        <v>576</v>
      </c>
      <c r="BK290" s="802" t="s">
        <v>622</v>
      </c>
      <c r="BL290" s="803">
        <v>9</v>
      </c>
      <c r="BM290" s="283"/>
    </row>
    <row r="291" spans="50:65" ht="15" customHeight="1">
      <c r="AX291" s="75" t="str">
        <f t="shared" si="280"/>
        <v>761EAS016</v>
      </c>
      <c r="AY291" s="802" t="s">
        <v>687</v>
      </c>
      <c r="AZ291" s="802">
        <v>761</v>
      </c>
      <c r="BA291" s="802" t="s">
        <v>585</v>
      </c>
      <c r="BB291" s="803">
        <v>5</v>
      </c>
      <c r="BC291" s="858" t="str">
        <f t="shared" si="281"/>
        <v>483EPS040</v>
      </c>
      <c r="BD291" s="802" t="s">
        <v>689</v>
      </c>
      <c r="BE291" s="802">
        <v>483</v>
      </c>
      <c r="BF291" s="802" t="s">
        <v>583</v>
      </c>
      <c r="BG291" s="803">
        <v>2</v>
      </c>
      <c r="BH291" s="858" t="str">
        <f t="shared" si="282"/>
        <v>642EPS037</v>
      </c>
      <c r="BI291" s="802" t="s">
        <v>690</v>
      </c>
      <c r="BJ291" s="802">
        <v>642</v>
      </c>
      <c r="BK291" s="802" t="s">
        <v>579</v>
      </c>
      <c r="BL291" s="803">
        <v>11</v>
      </c>
      <c r="BM291" s="283"/>
    </row>
    <row r="292" spans="50:65" ht="15" customHeight="1">
      <c r="AX292" s="75" t="str">
        <f t="shared" si="280"/>
        <v>761EPS010</v>
      </c>
      <c r="AY292" s="802" t="s">
        <v>687</v>
      </c>
      <c r="AZ292" s="802">
        <v>761</v>
      </c>
      <c r="BA292" s="802" t="s">
        <v>578</v>
      </c>
      <c r="BB292" s="803">
        <v>3</v>
      </c>
      <c r="BC292" s="858" t="str">
        <f t="shared" si="281"/>
        <v>541EPS002</v>
      </c>
      <c r="BD292" s="802" t="s">
        <v>689</v>
      </c>
      <c r="BE292" s="802">
        <v>541</v>
      </c>
      <c r="BF292" s="802" t="s">
        <v>580</v>
      </c>
      <c r="BG292" s="803">
        <v>67</v>
      </c>
      <c r="BH292" s="858" t="str">
        <f t="shared" si="282"/>
        <v>642EPS040</v>
      </c>
      <c r="BI292" s="802" t="s">
        <v>690</v>
      </c>
      <c r="BJ292" s="802">
        <v>642</v>
      </c>
      <c r="BK292" s="802" t="s">
        <v>583</v>
      </c>
      <c r="BL292" s="803">
        <v>2</v>
      </c>
      <c r="BM292" s="283"/>
    </row>
    <row r="293" spans="50:65" ht="15" customHeight="1">
      <c r="AX293" s="75" t="str">
        <f t="shared" si="280"/>
        <v>761EPS037</v>
      </c>
      <c r="AY293" s="802" t="s">
        <v>687</v>
      </c>
      <c r="AZ293" s="802">
        <v>761</v>
      </c>
      <c r="BA293" s="802" t="s">
        <v>579</v>
      </c>
      <c r="BB293" s="803">
        <v>2219</v>
      </c>
      <c r="BC293" s="858" t="str">
        <f t="shared" si="281"/>
        <v>541EPS037</v>
      </c>
      <c r="BD293" s="802" t="s">
        <v>689</v>
      </c>
      <c r="BE293" s="802">
        <v>541</v>
      </c>
      <c r="BF293" s="802" t="s">
        <v>579</v>
      </c>
      <c r="BG293" s="803">
        <v>220</v>
      </c>
      <c r="BH293" s="858" t="str">
        <f t="shared" si="282"/>
        <v>642ESSC91</v>
      </c>
      <c r="BI293" s="802" t="s">
        <v>690</v>
      </c>
      <c r="BJ293" s="802">
        <v>642</v>
      </c>
      <c r="BK293" s="802" t="s">
        <v>594</v>
      </c>
      <c r="BL293" s="803">
        <v>5</v>
      </c>
      <c r="BM293" s="283"/>
    </row>
    <row r="294" spans="50:65" ht="15" customHeight="1">
      <c r="AX294" s="75" t="str">
        <f t="shared" si="280"/>
        <v>761EPS040</v>
      </c>
      <c r="AY294" s="802" t="s">
        <v>687</v>
      </c>
      <c r="AZ294" s="802">
        <v>761</v>
      </c>
      <c r="BA294" s="802" t="s">
        <v>583</v>
      </c>
      <c r="BB294" s="803">
        <v>513</v>
      </c>
      <c r="BC294" s="858" t="str">
        <f t="shared" si="281"/>
        <v>541EPS040</v>
      </c>
      <c r="BD294" s="802" t="s">
        <v>689</v>
      </c>
      <c r="BE294" s="802">
        <v>541</v>
      </c>
      <c r="BF294" s="802" t="s">
        <v>583</v>
      </c>
      <c r="BG294" s="803">
        <v>14</v>
      </c>
      <c r="BH294" s="858" t="str">
        <f t="shared" si="282"/>
        <v>679EPS016</v>
      </c>
      <c r="BI294" s="802" t="s">
        <v>690</v>
      </c>
      <c r="BJ294" s="802">
        <v>679</v>
      </c>
      <c r="BK294" s="802" t="s">
        <v>581</v>
      </c>
      <c r="BL294" s="803">
        <v>8</v>
      </c>
      <c r="BM294" s="283"/>
    </row>
    <row r="295" spans="50:65" ht="15" customHeight="1">
      <c r="AX295" s="75" t="str">
        <f t="shared" si="280"/>
        <v>842EPS010</v>
      </c>
      <c r="AY295" s="802" t="s">
        <v>687</v>
      </c>
      <c r="AZ295" s="802">
        <v>842</v>
      </c>
      <c r="BA295" s="802" t="s">
        <v>578</v>
      </c>
      <c r="BB295" s="803">
        <v>3</v>
      </c>
      <c r="BC295" s="858" t="str">
        <f t="shared" si="281"/>
        <v>541ESSC91</v>
      </c>
      <c r="BD295" s="802" t="s">
        <v>689</v>
      </c>
      <c r="BE295" s="802">
        <v>541</v>
      </c>
      <c r="BF295" s="802" t="s">
        <v>594</v>
      </c>
      <c r="BG295" s="803">
        <v>13</v>
      </c>
      <c r="BH295" s="858" t="str">
        <f t="shared" si="282"/>
        <v>679EPS037</v>
      </c>
      <c r="BI295" s="802" t="s">
        <v>690</v>
      </c>
      <c r="BJ295" s="802">
        <v>679</v>
      </c>
      <c r="BK295" s="802" t="s">
        <v>579</v>
      </c>
      <c r="BL295" s="803">
        <v>15</v>
      </c>
      <c r="BM295" s="283"/>
    </row>
    <row r="296" spans="50:65" ht="15" customHeight="1">
      <c r="AX296" s="75" t="str">
        <f t="shared" si="280"/>
        <v>842EPS037</v>
      </c>
      <c r="AY296" s="802" t="s">
        <v>687</v>
      </c>
      <c r="AZ296" s="802">
        <v>842</v>
      </c>
      <c r="BA296" s="802" t="s">
        <v>579</v>
      </c>
      <c r="BB296" s="803">
        <v>326</v>
      </c>
      <c r="BC296" s="858" t="str">
        <f t="shared" si="281"/>
        <v>607EPS010</v>
      </c>
      <c r="BD296" s="802" t="s">
        <v>689</v>
      </c>
      <c r="BE296" s="802">
        <v>607</v>
      </c>
      <c r="BF296" s="802" t="s">
        <v>578</v>
      </c>
      <c r="BG296" s="803">
        <v>134</v>
      </c>
      <c r="BH296" s="858" t="str">
        <f t="shared" si="282"/>
        <v>679EPS040</v>
      </c>
      <c r="BI296" s="802" t="s">
        <v>690</v>
      </c>
      <c r="BJ296" s="802">
        <v>679</v>
      </c>
      <c r="BK296" s="802" t="s">
        <v>583</v>
      </c>
      <c r="BL296" s="803">
        <v>6</v>
      </c>
      <c r="BM296" s="283"/>
    </row>
    <row r="297" spans="50:65" ht="15" customHeight="1">
      <c r="AX297" s="75" t="str">
        <f t="shared" si="280"/>
        <v>842EPS042</v>
      </c>
      <c r="AY297" s="802" t="s">
        <v>687</v>
      </c>
      <c r="AZ297" s="802">
        <v>842</v>
      </c>
      <c r="BA297" s="802" t="s">
        <v>584</v>
      </c>
      <c r="BB297" s="803">
        <v>3</v>
      </c>
      <c r="BC297" s="858" t="str">
        <f t="shared" si="281"/>
        <v>607EPS037</v>
      </c>
      <c r="BD297" s="802" t="s">
        <v>689</v>
      </c>
      <c r="BE297" s="802">
        <v>607</v>
      </c>
      <c r="BF297" s="802" t="s">
        <v>579</v>
      </c>
      <c r="BG297" s="803">
        <v>330</v>
      </c>
      <c r="BH297" s="858" t="str">
        <f t="shared" si="282"/>
        <v>679ESSC24</v>
      </c>
      <c r="BI297" s="802" t="s">
        <v>690</v>
      </c>
      <c r="BJ297" s="802">
        <v>679</v>
      </c>
      <c r="BK297" s="802" t="s">
        <v>622</v>
      </c>
      <c r="BL297" s="803">
        <v>3</v>
      </c>
      <c r="BM297" s="283"/>
    </row>
    <row r="298" spans="50:65" ht="15" customHeight="1">
      <c r="AX298" s="75" t="str">
        <f t="shared" si="280"/>
        <v>842EPSIC3</v>
      </c>
      <c r="AY298" s="802" t="s">
        <v>687</v>
      </c>
      <c r="AZ298" s="802">
        <v>842</v>
      </c>
      <c r="BA298" s="802" t="s">
        <v>596</v>
      </c>
      <c r="BB298" s="803">
        <v>1</v>
      </c>
      <c r="BC298" s="858" t="str">
        <f t="shared" si="281"/>
        <v>607EPS040</v>
      </c>
      <c r="BD298" s="802" t="s">
        <v>689</v>
      </c>
      <c r="BE298" s="802">
        <v>607</v>
      </c>
      <c r="BF298" s="802" t="s">
        <v>583</v>
      </c>
      <c r="BG298" s="803">
        <v>9</v>
      </c>
      <c r="BH298" s="858" t="str">
        <f t="shared" si="282"/>
        <v>789EPS037</v>
      </c>
      <c r="BI298" s="802" t="s">
        <v>690</v>
      </c>
      <c r="BJ298" s="802">
        <v>789</v>
      </c>
      <c r="BK298" s="802" t="s">
        <v>579</v>
      </c>
      <c r="BL298" s="803">
        <v>10</v>
      </c>
      <c r="BM298" s="283"/>
    </row>
    <row r="299" spans="50:65" ht="15" customHeight="1">
      <c r="AX299" s="75" t="str">
        <f t="shared" si="280"/>
        <v>842ESSC24</v>
      </c>
      <c r="AY299" s="802" t="s">
        <v>687</v>
      </c>
      <c r="AZ299" s="802">
        <v>842</v>
      </c>
      <c r="BA299" s="802" t="s">
        <v>622</v>
      </c>
      <c r="BB299" s="803">
        <v>537</v>
      </c>
      <c r="BC299" s="858" t="str">
        <f t="shared" si="281"/>
        <v>607ESSC91</v>
      </c>
      <c r="BD299" s="802" t="s">
        <v>689</v>
      </c>
      <c r="BE299" s="802">
        <v>607</v>
      </c>
      <c r="BF299" s="802" t="s">
        <v>594</v>
      </c>
      <c r="BG299" s="803">
        <v>5</v>
      </c>
      <c r="BH299" s="858" t="str">
        <f t="shared" si="282"/>
        <v>789ESSC24</v>
      </c>
      <c r="BI299" s="802" t="s">
        <v>690</v>
      </c>
      <c r="BJ299" s="802">
        <v>789</v>
      </c>
      <c r="BK299" s="802" t="s">
        <v>622</v>
      </c>
      <c r="BL299" s="803">
        <v>20</v>
      </c>
      <c r="BM299" s="283"/>
    </row>
    <row r="300" spans="50:65" ht="15" customHeight="1">
      <c r="AX300" s="75" t="str">
        <f t="shared" si="280"/>
        <v>38EPS010</v>
      </c>
      <c r="AY300" s="802" t="s">
        <v>688</v>
      </c>
      <c r="AZ300" s="802">
        <v>38</v>
      </c>
      <c r="BA300" s="802" t="s">
        <v>578</v>
      </c>
      <c r="BB300" s="803">
        <v>5</v>
      </c>
      <c r="BC300" s="858" t="str">
        <f t="shared" si="281"/>
        <v>615EPS002</v>
      </c>
      <c r="BD300" s="802" t="s">
        <v>689</v>
      </c>
      <c r="BE300" s="802">
        <v>615</v>
      </c>
      <c r="BF300" s="802" t="s">
        <v>580</v>
      </c>
      <c r="BG300" s="803">
        <v>505</v>
      </c>
      <c r="BH300" s="858" t="str">
        <f t="shared" si="282"/>
        <v>792EPS037</v>
      </c>
      <c r="BI300" s="802" t="s">
        <v>690</v>
      </c>
      <c r="BJ300" s="802">
        <v>792</v>
      </c>
      <c r="BK300" s="802" t="s">
        <v>579</v>
      </c>
      <c r="BL300" s="803">
        <v>10</v>
      </c>
      <c r="BM300" s="283"/>
    </row>
    <row r="301" spans="50:65" ht="15" customHeight="1">
      <c r="AX301" s="75" t="str">
        <f t="shared" si="280"/>
        <v>38EPS037</v>
      </c>
      <c r="AY301" s="802" t="s">
        <v>688</v>
      </c>
      <c r="AZ301" s="802">
        <v>38</v>
      </c>
      <c r="BA301" s="802" t="s">
        <v>579</v>
      </c>
      <c r="BB301" s="803">
        <v>561</v>
      </c>
      <c r="BC301" s="858" t="str">
        <f t="shared" si="281"/>
        <v>615EPS005</v>
      </c>
      <c r="BD301" s="802" t="s">
        <v>689</v>
      </c>
      <c r="BE301" s="802">
        <v>615</v>
      </c>
      <c r="BF301" s="802" t="s">
        <v>582</v>
      </c>
      <c r="BG301" s="803">
        <v>341</v>
      </c>
      <c r="BH301" s="858" t="str">
        <f t="shared" si="282"/>
        <v>792EPS040</v>
      </c>
      <c r="BI301" s="802" t="s">
        <v>690</v>
      </c>
      <c r="BJ301" s="802">
        <v>792</v>
      </c>
      <c r="BK301" s="802" t="s">
        <v>583</v>
      </c>
      <c r="BL301" s="803">
        <v>5</v>
      </c>
      <c r="BM301" s="283"/>
    </row>
    <row r="302" spans="50:65" ht="15" customHeight="1">
      <c r="AX302" s="75" t="str">
        <f t="shared" si="280"/>
        <v>38EPS042</v>
      </c>
      <c r="AY302" s="802" t="s">
        <v>688</v>
      </c>
      <c r="AZ302" s="802">
        <v>38</v>
      </c>
      <c r="BA302" s="802" t="s">
        <v>584</v>
      </c>
      <c r="BB302" s="803">
        <v>5</v>
      </c>
      <c r="BC302" s="858" t="str">
        <f t="shared" si="281"/>
        <v>615EPS008</v>
      </c>
      <c r="BD302" s="802" t="s">
        <v>689</v>
      </c>
      <c r="BE302" s="802">
        <v>615</v>
      </c>
      <c r="BF302" s="802" t="s">
        <v>587</v>
      </c>
      <c r="BG302" s="803">
        <v>9</v>
      </c>
      <c r="BH302" s="858" t="str">
        <f t="shared" si="282"/>
        <v>809EPS002</v>
      </c>
      <c r="BI302" s="802" t="s">
        <v>690</v>
      </c>
      <c r="BJ302" s="802">
        <v>809</v>
      </c>
      <c r="BK302" s="802" t="s">
        <v>580</v>
      </c>
      <c r="BL302" s="803">
        <v>1</v>
      </c>
      <c r="BM302" s="283"/>
    </row>
    <row r="303" spans="50:65" ht="15" customHeight="1">
      <c r="AX303" s="75" t="str">
        <f t="shared" si="280"/>
        <v>38ESSC24</v>
      </c>
      <c r="AY303" s="802" t="s">
        <v>688</v>
      </c>
      <c r="AZ303" s="802">
        <v>38</v>
      </c>
      <c r="BA303" s="802" t="s">
        <v>622</v>
      </c>
      <c r="BB303" s="803">
        <v>462</v>
      </c>
      <c r="BC303" s="858" t="str">
        <f t="shared" si="281"/>
        <v>615EPS010</v>
      </c>
      <c r="BD303" s="802" t="s">
        <v>689</v>
      </c>
      <c r="BE303" s="802">
        <v>615</v>
      </c>
      <c r="BF303" s="802" t="s">
        <v>578</v>
      </c>
      <c r="BG303" s="803">
        <v>3967</v>
      </c>
      <c r="BH303" s="858" t="str">
        <f t="shared" si="282"/>
        <v>809EPS037</v>
      </c>
      <c r="BI303" s="802" t="s">
        <v>690</v>
      </c>
      <c r="BJ303" s="802">
        <v>809</v>
      </c>
      <c r="BK303" s="802" t="s">
        <v>579</v>
      </c>
      <c r="BL303" s="803">
        <v>23</v>
      </c>
      <c r="BM303" s="283"/>
    </row>
    <row r="304" spans="50:65" ht="15" customHeight="1">
      <c r="AX304" s="75" t="str">
        <f t="shared" si="280"/>
        <v>86EPS016</v>
      </c>
      <c r="AY304" s="802" t="s">
        <v>688</v>
      </c>
      <c r="AZ304" s="802">
        <v>86</v>
      </c>
      <c r="BA304" s="802" t="s">
        <v>581</v>
      </c>
      <c r="BB304" s="803">
        <v>84</v>
      </c>
      <c r="BC304" s="858" t="str">
        <f t="shared" si="281"/>
        <v>615EPS016</v>
      </c>
      <c r="BD304" s="802" t="s">
        <v>689</v>
      </c>
      <c r="BE304" s="802">
        <v>615</v>
      </c>
      <c r="BF304" s="802" t="s">
        <v>581</v>
      </c>
      <c r="BG304" s="803">
        <v>349</v>
      </c>
      <c r="BH304" s="858" t="str">
        <f t="shared" si="282"/>
        <v>809EPS040</v>
      </c>
      <c r="BI304" s="802" t="s">
        <v>690</v>
      </c>
      <c r="BJ304" s="802">
        <v>809</v>
      </c>
      <c r="BK304" s="802" t="s">
        <v>583</v>
      </c>
      <c r="BL304" s="803">
        <v>1</v>
      </c>
      <c r="BM304" s="283"/>
    </row>
    <row r="305" spans="50:65" ht="15" customHeight="1">
      <c r="AX305" s="75" t="str">
        <f t="shared" si="280"/>
        <v>86EPS037</v>
      </c>
      <c r="AY305" s="802" t="s">
        <v>688</v>
      </c>
      <c r="AZ305" s="802">
        <v>86</v>
      </c>
      <c r="BA305" s="802" t="s">
        <v>579</v>
      </c>
      <c r="BB305" s="803">
        <v>739</v>
      </c>
      <c r="BC305" s="858" t="str">
        <f t="shared" si="281"/>
        <v>615EPS037</v>
      </c>
      <c r="BD305" s="802" t="s">
        <v>689</v>
      </c>
      <c r="BE305" s="802">
        <v>615</v>
      </c>
      <c r="BF305" s="802" t="s">
        <v>579</v>
      </c>
      <c r="BG305" s="803">
        <v>1393</v>
      </c>
      <c r="BH305" s="858" t="str">
        <f t="shared" si="282"/>
        <v>847EPS010</v>
      </c>
      <c r="BI305" s="802" t="s">
        <v>690</v>
      </c>
      <c r="BJ305" s="802">
        <v>847</v>
      </c>
      <c r="BK305" s="802" t="s">
        <v>578</v>
      </c>
      <c r="BL305" s="803">
        <v>1</v>
      </c>
      <c r="BM305" s="283"/>
    </row>
    <row r="306" spans="50:65" ht="15" customHeight="1">
      <c r="AX306" s="75" t="str">
        <f t="shared" si="280"/>
        <v>86EPS040</v>
      </c>
      <c r="AY306" s="802" t="s">
        <v>688</v>
      </c>
      <c r="AZ306" s="802">
        <v>86</v>
      </c>
      <c r="BA306" s="802" t="s">
        <v>583</v>
      </c>
      <c r="BB306" s="803">
        <v>239</v>
      </c>
      <c r="BC306" s="858" t="str">
        <f t="shared" si="281"/>
        <v>615EPS040</v>
      </c>
      <c r="BD306" s="802" t="s">
        <v>689</v>
      </c>
      <c r="BE306" s="802">
        <v>615</v>
      </c>
      <c r="BF306" s="802" t="s">
        <v>583</v>
      </c>
      <c r="BG306" s="803">
        <v>78</v>
      </c>
      <c r="BH306" s="858" t="str">
        <f t="shared" si="282"/>
        <v>847EPS037</v>
      </c>
      <c r="BI306" s="802" t="s">
        <v>690</v>
      </c>
      <c r="BJ306" s="802">
        <v>847</v>
      </c>
      <c r="BK306" s="802" t="s">
        <v>579</v>
      </c>
      <c r="BL306" s="803">
        <v>13</v>
      </c>
      <c r="BM306" s="283"/>
    </row>
    <row r="307" spans="50:65" ht="15" customHeight="1">
      <c r="AX307" s="75" t="str">
        <f t="shared" si="280"/>
        <v>107EPS010</v>
      </c>
      <c r="AY307" s="802" t="s">
        <v>688</v>
      </c>
      <c r="AZ307" s="802">
        <v>107</v>
      </c>
      <c r="BA307" s="802" t="s">
        <v>578</v>
      </c>
      <c r="BB307" s="803">
        <v>4</v>
      </c>
      <c r="BC307" s="858" t="str">
        <f t="shared" si="281"/>
        <v>615EPS041</v>
      </c>
      <c r="BD307" s="802" t="s">
        <v>689</v>
      </c>
      <c r="BE307" s="802">
        <v>615</v>
      </c>
      <c r="BF307" s="802" t="s">
        <v>621</v>
      </c>
      <c r="BG307" s="803">
        <v>1</v>
      </c>
      <c r="BH307" s="858" t="str">
        <f t="shared" si="282"/>
        <v>847EPS040</v>
      </c>
      <c r="BI307" s="802" t="s">
        <v>690</v>
      </c>
      <c r="BJ307" s="802">
        <v>847</v>
      </c>
      <c r="BK307" s="802" t="s">
        <v>583</v>
      </c>
      <c r="BL307" s="803">
        <v>1</v>
      </c>
      <c r="BM307" s="283"/>
    </row>
    <row r="308" spans="50:65" ht="15" customHeight="1">
      <c r="AX308" s="75" t="str">
        <f t="shared" si="280"/>
        <v>107EPS037</v>
      </c>
      <c r="AY308" s="802" t="s">
        <v>688</v>
      </c>
      <c r="AZ308" s="802">
        <v>107</v>
      </c>
      <c r="BA308" s="802" t="s">
        <v>579</v>
      </c>
      <c r="BB308" s="803">
        <v>346</v>
      </c>
      <c r="BC308" s="858" t="str">
        <f t="shared" si="281"/>
        <v>615EPS042</v>
      </c>
      <c r="BD308" s="802" t="s">
        <v>689</v>
      </c>
      <c r="BE308" s="802">
        <v>615</v>
      </c>
      <c r="BF308" s="802" t="s">
        <v>584</v>
      </c>
      <c r="BG308" s="803">
        <v>1</v>
      </c>
      <c r="BH308" s="858" t="str">
        <f t="shared" si="282"/>
        <v>856EPS037</v>
      </c>
      <c r="BI308" s="802" t="s">
        <v>690</v>
      </c>
      <c r="BJ308" s="802">
        <v>856</v>
      </c>
      <c r="BK308" s="802" t="s">
        <v>579</v>
      </c>
      <c r="BL308" s="803">
        <v>3</v>
      </c>
      <c r="BM308" s="283"/>
    </row>
    <row r="309" spans="50:65" ht="15" customHeight="1">
      <c r="AX309" s="75" t="str">
        <f t="shared" si="280"/>
        <v>107EPS040</v>
      </c>
      <c r="AY309" s="802" t="s">
        <v>688</v>
      </c>
      <c r="AZ309" s="802">
        <v>107</v>
      </c>
      <c r="BA309" s="802" t="s">
        <v>583</v>
      </c>
      <c r="BB309" s="803">
        <v>4</v>
      </c>
      <c r="BC309" s="858" t="str">
        <f t="shared" si="281"/>
        <v>615ESSC24</v>
      </c>
      <c r="BD309" s="802" t="s">
        <v>689</v>
      </c>
      <c r="BE309" s="802">
        <v>615</v>
      </c>
      <c r="BF309" s="802" t="s">
        <v>622</v>
      </c>
      <c r="BG309" s="803">
        <v>7</v>
      </c>
      <c r="BH309" s="858" t="str">
        <f t="shared" si="282"/>
        <v>856EPSIC3</v>
      </c>
      <c r="BI309" s="802" t="s">
        <v>690</v>
      </c>
      <c r="BJ309" s="802">
        <v>856</v>
      </c>
      <c r="BK309" s="802" t="s">
        <v>596</v>
      </c>
      <c r="BL309" s="803">
        <v>1</v>
      </c>
      <c r="BM309" s="283"/>
    </row>
    <row r="310" spans="50:65" ht="15" customHeight="1">
      <c r="AX310" s="75" t="str">
        <f t="shared" si="280"/>
        <v>107EPS042</v>
      </c>
      <c r="AY310" s="802" t="s">
        <v>688</v>
      </c>
      <c r="AZ310" s="802">
        <v>107</v>
      </c>
      <c r="BA310" s="802" t="s">
        <v>584</v>
      </c>
      <c r="BB310" s="803">
        <v>1</v>
      </c>
      <c r="BC310" s="858" t="str">
        <f t="shared" si="281"/>
        <v>615ESSC91</v>
      </c>
      <c r="BD310" s="802" t="s">
        <v>689</v>
      </c>
      <c r="BE310" s="802">
        <v>615</v>
      </c>
      <c r="BF310" s="802" t="s">
        <v>594</v>
      </c>
      <c r="BG310" s="803">
        <v>7</v>
      </c>
      <c r="BH310" s="858" t="str">
        <f t="shared" si="282"/>
        <v>861EPS037</v>
      </c>
      <c r="BI310" s="802" t="s">
        <v>690</v>
      </c>
      <c r="BJ310" s="802">
        <v>861</v>
      </c>
      <c r="BK310" s="802" t="s">
        <v>579</v>
      </c>
      <c r="BL310" s="803">
        <v>20</v>
      </c>
      <c r="BM310" s="283"/>
    </row>
    <row r="311" spans="50:65" ht="15" customHeight="1">
      <c r="AX311" s="75" t="str">
        <f t="shared" si="280"/>
        <v>107ESSC24</v>
      </c>
      <c r="AY311" s="802" t="s">
        <v>688</v>
      </c>
      <c r="AZ311" s="802">
        <v>107</v>
      </c>
      <c r="BA311" s="802" t="s">
        <v>622</v>
      </c>
      <c r="BB311" s="803">
        <v>287</v>
      </c>
      <c r="BC311" s="858" t="str">
        <f t="shared" si="281"/>
        <v>649EPS037</v>
      </c>
      <c r="BD311" s="802" t="s">
        <v>689</v>
      </c>
      <c r="BE311" s="802">
        <v>649</v>
      </c>
      <c r="BF311" s="802" t="s">
        <v>579</v>
      </c>
      <c r="BG311" s="803">
        <v>72</v>
      </c>
      <c r="BH311" s="858" t="str">
        <f t="shared" si="282"/>
        <v>861EPS040</v>
      </c>
      <c r="BI311" s="802" t="s">
        <v>690</v>
      </c>
      <c r="BJ311" s="802">
        <v>861</v>
      </c>
      <c r="BK311" s="802" t="s">
        <v>583</v>
      </c>
      <c r="BL311" s="803">
        <v>3</v>
      </c>
      <c r="BM311" s="283"/>
    </row>
    <row r="312" spans="50:65" ht="15" customHeight="1">
      <c r="AX312" s="75" t="str">
        <f t="shared" si="280"/>
        <v>134EPS010</v>
      </c>
      <c r="AY312" s="802" t="s">
        <v>688</v>
      </c>
      <c r="AZ312" s="802">
        <v>134</v>
      </c>
      <c r="BA312" s="802" t="s">
        <v>578</v>
      </c>
      <c r="BB312" s="803">
        <v>1</v>
      </c>
      <c r="BC312" s="858" t="str">
        <f t="shared" si="281"/>
        <v>649EPS040</v>
      </c>
      <c r="BD312" s="802" t="s">
        <v>689</v>
      </c>
      <c r="BE312" s="802">
        <v>649</v>
      </c>
      <c r="BF312" s="802" t="s">
        <v>583</v>
      </c>
      <c r="BG312" s="803">
        <v>19</v>
      </c>
      <c r="BH312" s="858" t="str">
        <f t="shared" si="282"/>
        <v>1EAS016</v>
      </c>
      <c r="BI312" s="802" t="s">
        <v>691</v>
      </c>
      <c r="BJ312" s="802">
        <v>1</v>
      </c>
      <c r="BK312" s="802" t="s">
        <v>585</v>
      </c>
      <c r="BL312" s="803">
        <v>2</v>
      </c>
      <c r="BM312" s="283"/>
    </row>
    <row r="313" spans="50:65" ht="15" customHeight="1">
      <c r="AX313" s="75" t="str">
        <f t="shared" si="280"/>
        <v>134EPS037</v>
      </c>
      <c r="AY313" s="802" t="s">
        <v>688</v>
      </c>
      <c r="AZ313" s="802">
        <v>134</v>
      </c>
      <c r="BA313" s="802" t="s">
        <v>579</v>
      </c>
      <c r="BB313" s="803">
        <v>335</v>
      </c>
      <c r="BC313" s="858" t="str">
        <f t="shared" si="281"/>
        <v>649ESSC91</v>
      </c>
      <c r="BD313" s="802" t="s">
        <v>689</v>
      </c>
      <c r="BE313" s="802">
        <v>649</v>
      </c>
      <c r="BF313" s="802" t="s">
        <v>594</v>
      </c>
      <c r="BG313" s="803">
        <v>3</v>
      </c>
      <c r="BH313" s="858" t="str">
        <f t="shared" si="282"/>
        <v>1EAS027</v>
      </c>
      <c r="BI313" s="802" t="s">
        <v>691</v>
      </c>
      <c r="BJ313" s="802">
        <v>1</v>
      </c>
      <c r="BK313" s="802" t="s">
        <v>589</v>
      </c>
      <c r="BL313" s="803">
        <v>10</v>
      </c>
      <c r="BM313" s="283"/>
    </row>
    <row r="314" spans="50:65" ht="15" customHeight="1">
      <c r="AX314" s="75" t="str">
        <f t="shared" si="280"/>
        <v>134EPS040</v>
      </c>
      <c r="AY314" s="802" t="s">
        <v>688</v>
      </c>
      <c r="AZ314" s="802">
        <v>134</v>
      </c>
      <c r="BA314" s="802" t="s">
        <v>583</v>
      </c>
      <c r="BB314" s="803">
        <v>100</v>
      </c>
      <c r="BC314" s="858" t="str">
        <f t="shared" si="281"/>
        <v>652EPS037</v>
      </c>
      <c r="BD314" s="802" t="s">
        <v>689</v>
      </c>
      <c r="BE314" s="802">
        <v>652</v>
      </c>
      <c r="BF314" s="802" t="s">
        <v>579</v>
      </c>
      <c r="BG314" s="803">
        <v>10</v>
      </c>
      <c r="BH314" s="858" t="str">
        <f t="shared" si="282"/>
        <v>1EPS002</v>
      </c>
      <c r="BI314" s="802" t="s">
        <v>691</v>
      </c>
      <c r="BJ314" s="802">
        <v>1</v>
      </c>
      <c r="BK314" s="802" t="s">
        <v>580</v>
      </c>
      <c r="BL314" s="803">
        <v>4005</v>
      </c>
      <c r="BM314" s="283"/>
    </row>
    <row r="315" spans="50:65" ht="15" customHeight="1">
      <c r="AX315" s="75" t="str">
        <f t="shared" si="280"/>
        <v>150EAS016</v>
      </c>
      <c r="AY315" s="802" t="s">
        <v>688</v>
      </c>
      <c r="AZ315" s="802">
        <v>150</v>
      </c>
      <c r="BA315" s="802" t="s">
        <v>585</v>
      </c>
      <c r="BB315" s="803">
        <v>34</v>
      </c>
      <c r="BC315" s="858" t="str">
        <f t="shared" si="281"/>
        <v>652EPS040</v>
      </c>
      <c r="BD315" s="802" t="s">
        <v>689</v>
      </c>
      <c r="BE315" s="802">
        <v>652</v>
      </c>
      <c r="BF315" s="802" t="s">
        <v>583</v>
      </c>
      <c r="BG315" s="803">
        <v>7</v>
      </c>
      <c r="BH315" s="858" t="str">
        <f t="shared" si="282"/>
        <v>1EPS005</v>
      </c>
      <c r="BI315" s="802" t="s">
        <v>691</v>
      </c>
      <c r="BJ315" s="802">
        <v>1</v>
      </c>
      <c r="BK315" s="802" t="s">
        <v>582</v>
      </c>
      <c r="BL315" s="803">
        <v>314</v>
      </c>
      <c r="BM315" s="283"/>
    </row>
    <row r="316" spans="50:65" ht="15" customHeight="1">
      <c r="AX316" s="75" t="str">
        <f t="shared" si="280"/>
        <v>150EPS010</v>
      </c>
      <c r="AY316" s="802" t="s">
        <v>688</v>
      </c>
      <c r="AZ316" s="802">
        <v>150</v>
      </c>
      <c r="BA316" s="802" t="s">
        <v>578</v>
      </c>
      <c r="BB316" s="803">
        <v>4</v>
      </c>
      <c r="BC316" s="858" t="str">
        <f t="shared" si="281"/>
        <v>660EPS010</v>
      </c>
      <c r="BD316" s="802" t="s">
        <v>689</v>
      </c>
      <c r="BE316" s="802">
        <v>660</v>
      </c>
      <c r="BF316" s="802" t="s">
        <v>578</v>
      </c>
      <c r="BG316" s="803">
        <v>1</v>
      </c>
      <c r="BH316" s="858" t="str">
        <f t="shared" si="282"/>
        <v>1EPS008</v>
      </c>
      <c r="BI316" s="802" t="s">
        <v>691</v>
      </c>
      <c r="BJ316" s="802">
        <v>1</v>
      </c>
      <c r="BK316" s="802" t="s">
        <v>587</v>
      </c>
      <c r="BL316" s="803">
        <v>12</v>
      </c>
      <c r="BM316" s="283"/>
    </row>
    <row r="317" spans="50:65" ht="15" customHeight="1">
      <c r="AX317" s="75" t="str">
        <f t="shared" si="280"/>
        <v>150EPS037</v>
      </c>
      <c r="AY317" s="802" t="s">
        <v>688</v>
      </c>
      <c r="AZ317" s="802">
        <v>150</v>
      </c>
      <c r="BA317" s="802" t="s">
        <v>579</v>
      </c>
      <c r="BB317" s="803">
        <v>925</v>
      </c>
      <c r="BC317" s="858" t="str">
        <f t="shared" si="281"/>
        <v>660EPS037</v>
      </c>
      <c r="BD317" s="802" t="s">
        <v>689</v>
      </c>
      <c r="BE317" s="802">
        <v>660</v>
      </c>
      <c r="BF317" s="802" t="s">
        <v>579</v>
      </c>
      <c r="BG317" s="803">
        <v>114</v>
      </c>
      <c r="BH317" s="858" t="str">
        <f t="shared" si="282"/>
        <v>1EPS010</v>
      </c>
      <c r="BI317" s="802" t="s">
        <v>691</v>
      </c>
      <c r="BJ317" s="802">
        <v>1</v>
      </c>
      <c r="BK317" s="802" t="s">
        <v>578</v>
      </c>
      <c r="BL317" s="803">
        <v>5404</v>
      </c>
      <c r="BM317" s="283"/>
    </row>
    <row r="318" spans="50:65" ht="15" customHeight="1">
      <c r="AX318" s="75" t="str">
        <f t="shared" si="280"/>
        <v>150EPS040</v>
      </c>
      <c r="AY318" s="802" t="s">
        <v>688</v>
      </c>
      <c r="AZ318" s="802">
        <v>150</v>
      </c>
      <c r="BA318" s="802" t="s">
        <v>583</v>
      </c>
      <c r="BB318" s="803">
        <v>127</v>
      </c>
      <c r="BC318" s="858" t="str">
        <f t="shared" si="281"/>
        <v>660EPS040</v>
      </c>
      <c r="BD318" s="802" t="s">
        <v>689</v>
      </c>
      <c r="BE318" s="802">
        <v>660</v>
      </c>
      <c r="BF318" s="802" t="s">
        <v>583</v>
      </c>
      <c r="BG318" s="803">
        <v>6</v>
      </c>
      <c r="BH318" s="858" t="str">
        <f t="shared" si="282"/>
        <v>1EPS016</v>
      </c>
      <c r="BI318" s="802" t="s">
        <v>691</v>
      </c>
      <c r="BJ318" s="802">
        <v>1</v>
      </c>
      <c r="BK318" s="802" t="s">
        <v>581</v>
      </c>
      <c r="BL318" s="803">
        <v>1563</v>
      </c>
      <c r="BM318" s="283"/>
    </row>
    <row r="319" spans="50:65" ht="15" customHeight="1">
      <c r="AX319" s="75" t="str">
        <f t="shared" si="280"/>
        <v>237EAS016</v>
      </c>
      <c r="AY319" s="802" t="s">
        <v>688</v>
      </c>
      <c r="AZ319" s="802">
        <v>237</v>
      </c>
      <c r="BA319" s="802" t="s">
        <v>585</v>
      </c>
      <c r="BB319" s="803">
        <v>6</v>
      </c>
      <c r="BC319" s="858" t="str">
        <f t="shared" si="281"/>
        <v>667EPS037</v>
      </c>
      <c r="BD319" s="802" t="s">
        <v>689</v>
      </c>
      <c r="BE319" s="802">
        <v>667</v>
      </c>
      <c r="BF319" s="802" t="s">
        <v>579</v>
      </c>
      <c r="BG319" s="803">
        <v>142</v>
      </c>
      <c r="BH319" s="858" t="str">
        <f t="shared" si="282"/>
        <v>1EPS018</v>
      </c>
      <c r="BI319" s="802" t="s">
        <v>691</v>
      </c>
      <c r="BJ319" s="802">
        <v>1</v>
      </c>
      <c r="BK319" s="802" t="s">
        <v>593</v>
      </c>
      <c r="BL319" s="803">
        <v>2</v>
      </c>
      <c r="BM319" s="283"/>
    </row>
    <row r="320" spans="50:65" ht="15" customHeight="1">
      <c r="AX320" s="75" t="str">
        <f t="shared" si="280"/>
        <v>237EPS002</v>
      </c>
      <c r="AY320" s="802" t="s">
        <v>688</v>
      </c>
      <c r="AZ320" s="802">
        <v>237</v>
      </c>
      <c r="BA320" s="802" t="s">
        <v>580</v>
      </c>
      <c r="BB320" s="803">
        <v>1523</v>
      </c>
      <c r="BC320" s="858" t="str">
        <f t="shared" si="281"/>
        <v>667EPS040</v>
      </c>
      <c r="BD320" s="802" t="s">
        <v>689</v>
      </c>
      <c r="BE320" s="802">
        <v>667</v>
      </c>
      <c r="BF320" s="802" t="s">
        <v>583</v>
      </c>
      <c r="BG320" s="803">
        <v>22</v>
      </c>
      <c r="BH320" s="858" t="str">
        <f t="shared" si="282"/>
        <v>1EPS037</v>
      </c>
      <c r="BI320" s="802" t="s">
        <v>691</v>
      </c>
      <c r="BJ320" s="802">
        <v>1</v>
      </c>
      <c r="BK320" s="802" t="s">
        <v>579</v>
      </c>
      <c r="BL320" s="803">
        <v>1727</v>
      </c>
      <c r="BM320" s="283"/>
    </row>
    <row r="321" spans="50:65" ht="15" customHeight="1">
      <c r="AX321" s="75" t="str">
        <f t="shared" si="280"/>
        <v>237EPS010</v>
      </c>
      <c r="AY321" s="802" t="s">
        <v>688</v>
      </c>
      <c r="AZ321" s="802">
        <v>237</v>
      </c>
      <c r="BA321" s="802" t="s">
        <v>578</v>
      </c>
      <c r="BB321" s="803">
        <v>10248</v>
      </c>
      <c r="BC321" s="858" t="str">
        <f t="shared" si="281"/>
        <v>667ESSC91</v>
      </c>
      <c r="BD321" s="802" t="s">
        <v>689</v>
      </c>
      <c r="BE321" s="802">
        <v>667</v>
      </c>
      <c r="BF321" s="802" t="s">
        <v>594</v>
      </c>
      <c r="BG321" s="803">
        <v>1</v>
      </c>
      <c r="BH321" s="858" t="str">
        <f t="shared" si="282"/>
        <v>1EPS040</v>
      </c>
      <c r="BI321" s="802" t="s">
        <v>691</v>
      </c>
      <c r="BJ321" s="802">
        <v>1</v>
      </c>
      <c r="BK321" s="802" t="s">
        <v>583</v>
      </c>
      <c r="BL321" s="803">
        <v>450</v>
      </c>
      <c r="BM321" s="283"/>
    </row>
    <row r="322" spans="50:65" ht="15" customHeight="1">
      <c r="AX322" s="75" t="str">
        <f t="shared" si="280"/>
        <v>237EPS037</v>
      </c>
      <c r="AY322" s="802" t="s">
        <v>688</v>
      </c>
      <c r="AZ322" s="802">
        <v>237</v>
      </c>
      <c r="BA322" s="802" t="s">
        <v>579</v>
      </c>
      <c r="BB322" s="803">
        <v>643</v>
      </c>
      <c r="BC322" s="858" t="str">
        <f t="shared" si="281"/>
        <v>674EPS037</v>
      </c>
      <c r="BD322" s="802" t="s">
        <v>689</v>
      </c>
      <c r="BE322" s="802">
        <v>674</v>
      </c>
      <c r="BF322" s="802" t="s">
        <v>579</v>
      </c>
      <c r="BG322" s="803">
        <v>121</v>
      </c>
      <c r="BH322" s="858" t="str">
        <f t="shared" si="282"/>
        <v>1EPS042</v>
      </c>
      <c r="BI322" s="802" t="s">
        <v>691</v>
      </c>
      <c r="BJ322" s="802">
        <v>1</v>
      </c>
      <c r="BK322" s="802" t="s">
        <v>584</v>
      </c>
      <c r="BL322" s="803">
        <v>20</v>
      </c>
      <c r="BM322" s="283"/>
    </row>
    <row r="323" spans="50:65" ht="15" customHeight="1">
      <c r="AX323" s="75" t="str">
        <f t="shared" si="280"/>
        <v>237EPS040</v>
      </c>
      <c r="AY323" s="802" t="s">
        <v>688</v>
      </c>
      <c r="AZ323" s="802">
        <v>237</v>
      </c>
      <c r="BA323" s="802" t="s">
        <v>583</v>
      </c>
      <c r="BB323" s="803">
        <v>758</v>
      </c>
      <c r="BC323" s="858" t="str">
        <f t="shared" si="281"/>
        <v>674EPS040</v>
      </c>
      <c r="BD323" s="802" t="s">
        <v>689</v>
      </c>
      <c r="BE323" s="802">
        <v>674</v>
      </c>
      <c r="BF323" s="802" t="s">
        <v>583</v>
      </c>
      <c r="BG323" s="803">
        <v>6</v>
      </c>
      <c r="BH323" s="858" t="str">
        <f t="shared" si="282"/>
        <v>1EPS044</v>
      </c>
      <c r="BI323" s="802" t="s">
        <v>691</v>
      </c>
      <c r="BJ323" s="802">
        <v>1</v>
      </c>
      <c r="BK323" s="802" t="s">
        <v>595</v>
      </c>
      <c r="BL323" s="803">
        <v>1</v>
      </c>
      <c r="BM323" s="283"/>
    </row>
    <row r="324" spans="50:65" ht="15" customHeight="1">
      <c r="AX324" s="75" t="str">
        <f t="shared" si="280"/>
        <v>264EAS016</v>
      </c>
      <c r="AY324" s="802" t="s">
        <v>688</v>
      </c>
      <c r="AZ324" s="802">
        <v>264</v>
      </c>
      <c r="BA324" s="802" t="s">
        <v>585</v>
      </c>
      <c r="BB324" s="803">
        <v>1</v>
      </c>
      <c r="BC324" s="858" t="str">
        <f t="shared" si="281"/>
        <v>697EPS010</v>
      </c>
      <c r="BD324" s="802" t="s">
        <v>689</v>
      </c>
      <c r="BE324" s="802">
        <v>697</v>
      </c>
      <c r="BF324" s="802" t="s">
        <v>578</v>
      </c>
      <c r="BG324" s="803">
        <v>42</v>
      </c>
      <c r="BH324" s="858" t="str">
        <f t="shared" si="282"/>
        <v>1EPSIC3</v>
      </c>
      <c r="BI324" s="802" t="s">
        <v>691</v>
      </c>
      <c r="BJ324" s="802">
        <v>1</v>
      </c>
      <c r="BK324" s="802" t="s">
        <v>596</v>
      </c>
      <c r="BL324" s="803">
        <v>1</v>
      </c>
      <c r="BM324" s="283"/>
    </row>
    <row r="325" spans="50:65" ht="15" customHeight="1">
      <c r="AX325" s="75" t="str">
        <f t="shared" si="280"/>
        <v>264EPS002</v>
      </c>
      <c r="AY325" s="802" t="s">
        <v>688</v>
      </c>
      <c r="AZ325" s="802">
        <v>264</v>
      </c>
      <c r="BA325" s="802" t="s">
        <v>580</v>
      </c>
      <c r="BB325" s="803">
        <v>2069</v>
      </c>
      <c r="BC325" s="858" t="str">
        <f t="shared" si="281"/>
        <v>697EPS016</v>
      </c>
      <c r="BD325" s="802" t="s">
        <v>689</v>
      </c>
      <c r="BE325" s="802">
        <v>697</v>
      </c>
      <c r="BF325" s="802" t="s">
        <v>581</v>
      </c>
      <c r="BG325" s="803">
        <v>73</v>
      </c>
      <c r="BH325" s="858" t="str">
        <f t="shared" si="282"/>
        <v>1ESSC24</v>
      </c>
      <c r="BI325" s="802" t="s">
        <v>691</v>
      </c>
      <c r="BJ325" s="802">
        <v>1</v>
      </c>
      <c r="BK325" s="802" t="s">
        <v>622</v>
      </c>
      <c r="BL325" s="803">
        <v>28</v>
      </c>
      <c r="BM325" s="283"/>
    </row>
    <row r="326" spans="50:65" ht="15" customHeight="1">
      <c r="AX326" s="75" t="str">
        <f t="shared" si="280"/>
        <v>264EPS010</v>
      </c>
      <c r="AY326" s="802" t="s">
        <v>688</v>
      </c>
      <c r="AZ326" s="802">
        <v>264</v>
      </c>
      <c r="BA326" s="802" t="s">
        <v>578</v>
      </c>
      <c r="BB326" s="803">
        <v>16</v>
      </c>
      <c r="BC326" s="858" t="str">
        <f t="shared" si="281"/>
        <v>697EPS037</v>
      </c>
      <c r="BD326" s="802" t="s">
        <v>689</v>
      </c>
      <c r="BE326" s="802">
        <v>697</v>
      </c>
      <c r="BF326" s="802" t="s">
        <v>579</v>
      </c>
      <c r="BG326" s="803">
        <v>489</v>
      </c>
      <c r="BH326" s="858" t="str">
        <f t="shared" si="282"/>
        <v>79EPS002</v>
      </c>
      <c r="BI326" s="802" t="s">
        <v>691</v>
      </c>
      <c r="BJ326" s="802">
        <v>79</v>
      </c>
      <c r="BK326" s="802" t="s">
        <v>580</v>
      </c>
      <c r="BL326" s="803">
        <v>21</v>
      </c>
      <c r="BM326" s="283"/>
    </row>
    <row r="327" spans="50:65" ht="15" customHeight="1">
      <c r="AX327" s="75" t="str">
        <f t="shared" ref="AX327:AX390" si="283">CONCATENATE(AZ327,BA327)</f>
        <v>264EPS037</v>
      </c>
      <c r="AY327" s="802" t="s">
        <v>688</v>
      </c>
      <c r="AZ327" s="802">
        <v>264</v>
      </c>
      <c r="BA327" s="802" t="s">
        <v>579</v>
      </c>
      <c r="BB327" s="803">
        <v>3727</v>
      </c>
      <c r="BC327" s="858" t="str">
        <f t="shared" si="281"/>
        <v>697EPS040</v>
      </c>
      <c r="BD327" s="802" t="s">
        <v>689</v>
      </c>
      <c r="BE327" s="802">
        <v>697</v>
      </c>
      <c r="BF327" s="802" t="s">
        <v>583</v>
      </c>
      <c r="BG327" s="803">
        <v>8</v>
      </c>
      <c r="BH327" s="858" t="str">
        <f t="shared" si="282"/>
        <v>79EPS010</v>
      </c>
      <c r="BI327" s="802" t="s">
        <v>691</v>
      </c>
      <c r="BJ327" s="802">
        <v>79</v>
      </c>
      <c r="BK327" s="802" t="s">
        <v>578</v>
      </c>
      <c r="BL327" s="803">
        <v>59</v>
      </c>
      <c r="BM327" s="283"/>
    </row>
    <row r="328" spans="50:65" ht="15" customHeight="1">
      <c r="AX328" s="75" t="str">
        <f t="shared" si="283"/>
        <v>264EPS040</v>
      </c>
      <c r="AY328" s="802" t="s">
        <v>688</v>
      </c>
      <c r="AZ328" s="802">
        <v>264</v>
      </c>
      <c r="BA328" s="802" t="s">
        <v>583</v>
      </c>
      <c r="BB328" s="803">
        <v>557</v>
      </c>
      <c r="BC328" s="858" t="str">
        <f t="shared" ref="BC328:BC391" si="284">CONCATENATE(BE328,BF328)</f>
        <v>697EPS041</v>
      </c>
      <c r="BD328" s="802" t="s">
        <v>689</v>
      </c>
      <c r="BE328" s="802">
        <v>697</v>
      </c>
      <c r="BF328" s="802" t="s">
        <v>621</v>
      </c>
      <c r="BG328" s="803">
        <v>1</v>
      </c>
      <c r="BH328" s="858" t="str">
        <f t="shared" ref="BH328:BH391" si="285">CONCATENATE(BJ328,BK328)</f>
        <v>79EPS016</v>
      </c>
      <c r="BI328" s="802" t="s">
        <v>691</v>
      </c>
      <c r="BJ328" s="802">
        <v>79</v>
      </c>
      <c r="BK328" s="802" t="s">
        <v>581</v>
      </c>
      <c r="BL328" s="803">
        <v>36</v>
      </c>
      <c r="BM328" s="283"/>
    </row>
    <row r="329" spans="50:65" ht="15" customHeight="1">
      <c r="AX329" s="75" t="str">
        <f t="shared" si="283"/>
        <v>264EPS041</v>
      </c>
      <c r="AY329" s="802" t="s">
        <v>688</v>
      </c>
      <c r="AZ329" s="802">
        <v>264</v>
      </c>
      <c r="BA329" s="802" t="s">
        <v>621</v>
      </c>
      <c r="BB329" s="803">
        <v>1</v>
      </c>
      <c r="BC329" s="858" t="str">
        <f t="shared" si="284"/>
        <v>756EPS037</v>
      </c>
      <c r="BD329" s="802" t="s">
        <v>689</v>
      </c>
      <c r="BE329" s="802">
        <v>756</v>
      </c>
      <c r="BF329" s="802" t="s">
        <v>579</v>
      </c>
      <c r="BG329" s="803">
        <v>303</v>
      </c>
      <c r="BH329" s="858" t="str">
        <f t="shared" si="285"/>
        <v>79EPS037</v>
      </c>
      <c r="BI329" s="802" t="s">
        <v>691</v>
      </c>
      <c r="BJ329" s="802">
        <v>79</v>
      </c>
      <c r="BK329" s="802" t="s">
        <v>579</v>
      </c>
      <c r="BL329" s="803">
        <v>25</v>
      </c>
      <c r="BM329" s="283"/>
    </row>
    <row r="330" spans="50:65" ht="15" customHeight="1">
      <c r="AX330" s="75" t="str">
        <f t="shared" si="283"/>
        <v>310EAS016</v>
      </c>
      <c r="AY330" s="802" t="s">
        <v>688</v>
      </c>
      <c r="AZ330" s="802">
        <v>310</v>
      </c>
      <c r="BA330" s="802" t="s">
        <v>585</v>
      </c>
      <c r="BB330" s="803">
        <v>95</v>
      </c>
      <c r="BC330" s="858" t="str">
        <f t="shared" si="284"/>
        <v>756EPS040</v>
      </c>
      <c r="BD330" s="802" t="s">
        <v>689</v>
      </c>
      <c r="BE330" s="802">
        <v>756</v>
      </c>
      <c r="BF330" s="802" t="s">
        <v>583</v>
      </c>
      <c r="BG330" s="803">
        <v>21</v>
      </c>
      <c r="BH330" s="858" t="str">
        <f t="shared" si="285"/>
        <v>79EPS040</v>
      </c>
      <c r="BI330" s="802" t="s">
        <v>691</v>
      </c>
      <c r="BJ330" s="802">
        <v>79</v>
      </c>
      <c r="BK330" s="802" t="s">
        <v>583</v>
      </c>
      <c r="BL330" s="803">
        <v>26</v>
      </c>
      <c r="BM330" s="283"/>
    </row>
    <row r="331" spans="50:65" ht="15" customHeight="1">
      <c r="AX331" s="75" t="str">
        <f t="shared" si="283"/>
        <v>310EPS010</v>
      </c>
      <c r="AY331" s="802" t="s">
        <v>688</v>
      </c>
      <c r="AZ331" s="802">
        <v>310</v>
      </c>
      <c r="BA331" s="802" t="s">
        <v>578</v>
      </c>
      <c r="BB331" s="803">
        <v>6</v>
      </c>
      <c r="BC331" s="858" t="str">
        <f t="shared" si="284"/>
        <v>756ESSC91</v>
      </c>
      <c r="BD331" s="802" t="s">
        <v>689</v>
      </c>
      <c r="BE331" s="802">
        <v>756</v>
      </c>
      <c r="BF331" s="802" t="s">
        <v>594</v>
      </c>
      <c r="BG331" s="803">
        <v>1</v>
      </c>
      <c r="BH331" s="858" t="str">
        <f t="shared" si="285"/>
        <v>88EAS027</v>
      </c>
      <c r="BI331" s="802" t="s">
        <v>691</v>
      </c>
      <c r="BJ331" s="802">
        <v>88</v>
      </c>
      <c r="BK331" s="802" t="s">
        <v>589</v>
      </c>
      <c r="BL331" s="803">
        <v>3</v>
      </c>
      <c r="BM331" s="283"/>
    </row>
    <row r="332" spans="50:65" ht="15" customHeight="1">
      <c r="AX332" s="75" t="str">
        <f t="shared" si="283"/>
        <v>310EPS037</v>
      </c>
      <c r="AY332" s="802" t="s">
        <v>688</v>
      </c>
      <c r="AZ332" s="802">
        <v>310</v>
      </c>
      <c r="BA332" s="802" t="s">
        <v>579</v>
      </c>
      <c r="BB332" s="803">
        <v>1930</v>
      </c>
      <c r="BC332" s="858" t="str">
        <f t="shared" si="284"/>
        <v>30EPS002</v>
      </c>
      <c r="BD332" s="802" t="s">
        <v>690</v>
      </c>
      <c r="BE332" s="802">
        <v>30</v>
      </c>
      <c r="BF332" s="802" t="s">
        <v>580</v>
      </c>
      <c r="BG332" s="803">
        <v>191</v>
      </c>
      <c r="BH332" s="858" t="str">
        <f t="shared" si="285"/>
        <v>88EPS002</v>
      </c>
      <c r="BI332" s="802" t="s">
        <v>691</v>
      </c>
      <c r="BJ332" s="802">
        <v>88</v>
      </c>
      <c r="BK332" s="802" t="s">
        <v>580</v>
      </c>
      <c r="BL332" s="803">
        <v>775</v>
      </c>
      <c r="BM332" s="283"/>
    </row>
    <row r="333" spans="50:65" ht="15" customHeight="1">
      <c r="AX333" s="75" t="str">
        <f t="shared" si="283"/>
        <v>310EPS040</v>
      </c>
      <c r="AY333" s="802" t="s">
        <v>688</v>
      </c>
      <c r="AZ333" s="802">
        <v>310</v>
      </c>
      <c r="BA333" s="802" t="s">
        <v>583</v>
      </c>
      <c r="BB333" s="803">
        <v>297</v>
      </c>
      <c r="BC333" s="858" t="str">
        <f t="shared" si="284"/>
        <v>30EPS016</v>
      </c>
      <c r="BD333" s="802" t="s">
        <v>690</v>
      </c>
      <c r="BE333" s="802">
        <v>30</v>
      </c>
      <c r="BF333" s="802" t="s">
        <v>581</v>
      </c>
      <c r="BG333" s="803">
        <v>88</v>
      </c>
      <c r="BH333" s="858" t="str">
        <f t="shared" si="285"/>
        <v>88EPS005</v>
      </c>
      <c r="BI333" s="802" t="s">
        <v>691</v>
      </c>
      <c r="BJ333" s="802">
        <v>88</v>
      </c>
      <c r="BK333" s="802" t="s">
        <v>582</v>
      </c>
      <c r="BL333" s="803">
        <v>35</v>
      </c>
      <c r="BM333" s="283"/>
    </row>
    <row r="334" spans="50:65" ht="15" customHeight="1">
      <c r="AX334" s="75" t="str">
        <f t="shared" si="283"/>
        <v>315EAS016</v>
      </c>
      <c r="AY334" s="802" t="s">
        <v>688</v>
      </c>
      <c r="AZ334" s="802">
        <v>315</v>
      </c>
      <c r="BA334" s="802" t="s">
        <v>585</v>
      </c>
      <c r="BB334" s="803">
        <v>20</v>
      </c>
      <c r="BC334" s="858" t="str">
        <f t="shared" si="284"/>
        <v>30EPS037</v>
      </c>
      <c r="BD334" s="802" t="s">
        <v>690</v>
      </c>
      <c r="BE334" s="802">
        <v>30</v>
      </c>
      <c r="BF334" s="802" t="s">
        <v>579</v>
      </c>
      <c r="BG334" s="803">
        <v>243</v>
      </c>
      <c r="BH334" s="858" t="str">
        <f t="shared" si="285"/>
        <v>88EPS010</v>
      </c>
      <c r="BI334" s="802" t="s">
        <v>691</v>
      </c>
      <c r="BJ334" s="802">
        <v>88</v>
      </c>
      <c r="BK334" s="802" t="s">
        <v>578</v>
      </c>
      <c r="BL334" s="803">
        <v>777</v>
      </c>
      <c r="BM334" s="283"/>
    </row>
    <row r="335" spans="50:65" ht="15" customHeight="1">
      <c r="AX335" s="75" t="str">
        <f t="shared" si="283"/>
        <v>315EPS010</v>
      </c>
      <c r="AY335" s="802" t="s">
        <v>688</v>
      </c>
      <c r="AZ335" s="802">
        <v>315</v>
      </c>
      <c r="BA335" s="802" t="s">
        <v>578</v>
      </c>
      <c r="BB335" s="803">
        <v>10</v>
      </c>
      <c r="BC335" s="858" t="str">
        <f t="shared" si="284"/>
        <v>30EPS040</v>
      </c>
      <c r="BD335" s="802" t="s">
        <v>690</v>
      </c>
      <c r="BE335" s="802">
        <v>30</v>
      </c>
      <c r="BF335" s="802" t="s">
        <v>583</v>
      </c>
      <c r="BG335" s="803">
        <v>13</v>
      </c>
      <c r="BH335" s="858" t="str">
        <f t="shared" si="285"/>
        <v>88EPS016</v>
      </c>
      <c r="BI335" s="802" t="s">
        <v>691</v>
      </c>
      <c r="BJ335" s="802">
        <v>88</v>
      </c>
      <c r="BK335" s="802" t="s">
        <v>581</v>
      </c>
      <c r="BL335" s="803">
        <v>255</v>
      </c>
      <c r="BM335" s="283"/>
    </row>
    <row r="336" spans="50:65" ht="15" customHeight="1">
      <c r="AX336" s="75" t="str">
        <f t="shared" si="283"/>
        <v>315EPS037</v>
      </c>
      <c r="AY336" s="802" t="s">
        <v>688</v>
      </c>
      <c r="AZ336" s="802">
        <v>315</v>
      </c>
      <c r="BA336" s="802" t="s">
        <v>579</v>
      </c>
      <c r="BB336" s="803">
        <v>911</v>
      </c>
      <c r="BC336" s="858" t="str">
        <f t="shared" si="284"/>
        <v>30EPS044</v>
      </c>
      <c r="BD336" s="802" t="s">
        <v>690</v>
      </c>
      <c r="BE336" s="802">
        <v>30</v>
      </c>
      <c r="BF336" s="802" t="s">
        <v>595</v>
      </c>
      <c r="BG336" s="803">
        <v>3</v>
      </c>
      <c r="BH336" s="858" t="str">
        <f t="shared" si="285"/>
        <v>88EPS037</v>
      </c>
      <c r="BI336" s="802" t="s">
        <v>691</v>
      </c>
      <c r="BJ336" s="802">
        <v>88</v>
      </c>
      <c r="BK336" s="802" t="s">
        <v>579</v>
      </c>
      <c r="BL336" s="803">
        <v>242</v>
      </c>
      <c r="BM336" s="283"/>
    </row>
    <row r="337" spans="50:65" ht="15" customHeight="1">
      <c r="AX337" s="75" t="str">
        <f t="shared" si="283"/>
        <v>315EPS040</v>
      </c>
      <c r="AY337" s="802" t="s">
        <v>688</v>
      </c>
      <c r="AZ337" s="802">
        <v>315</v>
      </c>
      <c r="BA337" s="802" t="s">
        <v>583</v>
      </c>
      <c r="BB337" s="803">
        <v>155</v>
      </c>
      <c r="BC337" s="858" t="str">
        <f t="shared" si="284"/>
        <v>30ESSC24</v>
      </c>
      <c r="BD337" s="802" t="s">
        <v>690</v>
      </c>
      <c r="BE337" s="802">
        <v>30</v>
      </c>
      <c r="BF337" s="802" t="s">
        <v>622</v>
      </c>
      <c r="BG337" s="803">
        <v>147</v>
      </c>
      <c r="BH337" s="858" t="str">
        <f t="shared" si="285"/>
        <v>88EPS040</v>
      </c>
      <c r="BI337" s="802" t="s">
        <v>691</v>
      </c>
      <c r="BJ337" s="802">
        <v>88</v>
      </c>
      <c r="BK337" s="802" t="s">
        <v>583</v>
      </c>
      <c r="BL337" s="803">
        <v>61</v>
      </c>
      <c r="BM337" s="283"/>
    </row>
    <row r="338" spans="50:65" ht="15" customHeight="1">
      <c r="AX338" s="75" t="str">
        <f t="shared" si="283"/>
        <v>361EAS016</v>
      </c>
      <c r="AY338" s="802" t="s">
        <v>688</v>
      </c>
      <c r="AZ338" s="802">
        <v>361</v>
      </c>
      <c r="BA338" s="802" t="s">
        <v>585</v>
      </c>
      <c r="BB338" s="803">
        <v>1</v>
      </c>
      <c r="BC338" s="858" t="str">
        <f t="shared" si="284"/>
        <v>34EPS010</v>
      </c>
      <c r="BD338" s="802" t="s">
        <v>690</v>
      </c>
      <c r="BE338" s="802">
        <v>34</v>
      </c>
      <c r="BF338" s="802" t="s">
        <v>578</v>
      </c>
      <c r="BG338" s="803">
        <v>1</v>
      </c>
      <c r="BH338" s="858" t="str">
        <f t="shared" si="285"/>
        <v>129EAS027</v>
      </c>
      <c r="BI338" s="802" t="s">
        <v>691</v>
      </c>
      <c r="BJ338" s="802">
        <v>129</v>
      </c>
      <c r="BK338" s="802" t="s">
        <v>589</v>
      </c>
      <c r="BL338" s="803">
        <v>1</v>
      </c>
      <c r="BM338" s="283"/>
    </row>
    <row r="339" spans="50:65" ht="15" customHeight="1">
      <c r="AX339" s="75" t="str">
        <f t="shared" si="283"/>
        <v>361EPS010</v>
      </c>
      <c r="AY339" s="802" t="s">
        <v>688</v>
      </c>
      <c r="AZ339" s="802">
        <v>361</v>
      </c>
      <c r="BA339" s="802" t="s">
        <v>578</v>
      </c>
      <c r="BB339" s="803">
        <v>3</v>
      </c>
      <c r="BC339" s="858" t="str">
        <f t="shared" si="284"/>
        <v>34EPS037</v>
      </c>
      <c r="BD339" s="802" t="s">
        <v>690</v>
      </c>
      <c r="BE339" s="802">
        <v>34</v>
      </c>
      <c r="BF339" s="802" t="s">
        <v>579</v>
      </c>
      <c r="BG339" s="803">
        <v>291</v>
      </c>
      <c r="BH339" s="858" t="str">
        <f t="shared" si="285"/>
        <v>129EPS002</v>
      </c>
      <c r="BI339" s="802" t="s">
        <v>691</v>
      </c>
      <c r="BJ339" s="802">
        <v>129</v>
      </c>
      <c r="BK339" s="802" t="s">
        <v>580</v>
      </c>
      <c r="BL339" s="803">
        <v>66</v>
      </c>
      <c r="BM339" s="283"/>
    </row>
    <row r="340" spans="50:65" ht="15" customHeight="1">
      <c r="AX340" s="75" t="str">
        <f t="shared" si="283"/>
        <v>361EPS037</v>
      </c>
      <c r="AY340" s="802" t="s">
        <v>688</v>
      </c>
      <c r="AZ340" s="802">
        <v>361</v>
      </c>
      <c r="BA340" s="802" t="s">
        <v>579</v>
      </c>
      <c r="BB340" s="803">
        <v>1619</v>
      </c>
      <c r="BC340" s="858" t="str">
        <f t="shared" si="284"/>
        <v>34EPS040</v>
      </c>
      <c r="BD340" s="802" t="s">
        <v>690</v>
      </c>
      <c r="BE340" s="802">
        <v>34</v>
      </c>
      <c r="BF340" s="802" t="s">
        <v>583</v>
      </c>
      <c r="BG340" s="803">
        <v>30</v>
      </c>
      <c r="BH340" s="858" t="str">
        <f t="shared" si="285"/>
        <v>129EPS010</v>
      </c>
      <c r="BI340" s="802" t="s">
        <v>691</v>
      </c>
      <c r="BJ340" s="802">
        <v>129</v>
      </c>
      <c r="BK340" s="802" t="s">
        <v>578</v>
      </c>
      <c r="BL340" s="803">
        <v>220</v>
      </c>
      <c r="BM340" s="283"/>
    </row>
    <row r="341" spans="50:65" ht="15" customHeight="1">
      <c r="AX341" s="75" t="str">
        <f t="shared" si="283"/>
        <v>361EPS040</v>
      </c>
      <c r="AY341" s="802" t="s">
        <v>688</v>
      </c>
      <c r="AZ341" s="802">
        <v>361</v>
      </c>
      <c r="BA341" s="802" t="s">
        <v>583</v>
      </c>
      <c r="BB341" s="803">
        <v>477</v>
      </c>
      <c r="BC341" s="858" t="str">
        <f t="shared" si="284"/>
        <v>34ESSC91</v>
      </c>
      <c r="BD341" s="802" t="s">
        <v>690</v>
      </c>
      <c r="BE341" s="802">
        <v>34</v>
      </c>
      <c r="BF341" s="802" t="s">
        <v>594</v>
      </c>
      <c r="BG341" s="803">
        <v>8</v>
      </c>
      <c r="BH341" s="858" t="str">
        <f t="shared" si="285"/>
        <v>129EPS016</v>
      </c>
      <c r="BI341" s="802" t="s">
        <v>691</v>
      </c>
      <c r="BJ341" s="802">
        <v>129</v>
      </c>
      <c r="BK341" s="802" t="s">
        <v>581</v>
      </c>
      <c r="BL341" s="803">
        <v>52</v>
      </c>
      <c r="BM341" s="283"/>
    </row>
    <row r="342" spans="50:65" ht="15" customHeight="1">
      <c r="AX342" s="75" t="str">
        <f t="shared" si="283"/>
        <v>647EPS005</v>
      </c>
      <c r="AY342" s="802" t="s">
        <v>688</v>
      </c>
      <c r="AZ342" s="802">
        <v>647</v>
      </c>
      <c r="BA342" s="802" t="s">
        <v>582</v>
      </c>
      <c r="BB342" s="803">
        <v>1</v>
      </c>
      <c r="BC342" s="858" t="str">
        <f t="shared" si="284"/>
        <v>36EPS037</v>
      </c>
      <c r="BD342" s="802" t="s">
        <v>690</v>
      </c>
      <c r="BE342" s="802">
        <v>36</v>
      </c>
      <c r="BF342" s="802" t="s">
        <v>579</v>
      </c>
      <c r="BG342" s="803">
        <v>81</v>
      </c>
      <c r="BH342" s="858" t="str">
        <f t="shared" si="285"/>
        <v>129EPS018</v>
      </c>
      <c r="BI342" s="802" t="s">
        <v>691</v>
      </c>
      <c r="BJ342" s="802">
        <v>129</v>
      </c>
      <c r="BK342" s="802" t="s">
        <v>593</v>
      </c>
      <c r="BL342" s="803">
        <v>1</v>
      </c>
      <c r="BM342" s="283"/>
    </row>
    <row r="343" spans="50:65" ht="15" customHeight="1">
      <c r="AX343" s="75" t="str">
        <f t="shared" si="283"/>
        <v>647EPS010</v>
      </c>
      <c r="AY343" s="802" t="s">
        <v>688</v>
      </c>
      <c r="AZ343" s="802">
        <v>647</v>
      </c>
      <c r="BA343" s="802" t="s">
        <v>578</v>
      </c>
      <c r="BB343" s="803">
        <v>6</v>
      </c>
      <c r="BC343" s="858" t="str">
        <f t="shared" si="284"/>
        <v>36ESSC91</v>
      </c>
      <c r="BD343" s="802" t="s">
        <v>690</v>
      </c>
      <c r="BE343" s="802">
        <v>36</v>
      </c>
      <c r="BF343" s="802" t="s">
        <v>594</v>
      </c>
      <c r="BG343" s="803">
        <v>16</v>
      </c>
      <c r="BH343" s="858" t="str">
        <f t="shared" si="285"/>
        <v>129EPS037</v>
      </c>
      <c r="BI343" s="802" t="s">
        <v>691</v>
      </c>
      <c r="BJ343" s="802">
        <v>129</v>
      </c>
      <c r="BK343" s="802" t="s">
        <v>579</v>
      </c>
      <c r="BL343" s="803">
        <v>50</v>
      </c>
      <c r="BM343" s="283"/>
    </row>
    <row r="344" spans="50:65" ht="15" customHeight="1">
      <c r="AX344" s="75" t="str">
        <f t="shared" si="283"/>
        <v>647EPS037</v>
      </c>
      <c r="AY344" s="802" t="s">
        <v>688</v>
      </c>
      <c r="AZ344" s="802">
        <v>647</v>
      </c>
      <c r="BA344" s="802" t="s">
        <v>579</v>
      </c>
      <c r="BB344" s="803">
        <v>1044</v>
      </c>
      <c r="BC344" s="858" t="str">
        <f t="shared" si="284"/>
        <v>91EPS037</v>
      </c>
      <c r="BD344" s="802" t="s">
        <v>690</v>
      </c>
      <c r="BE344" s="802">
        <v>91</v>
      </c>
      <c r="BF344" s="802" t="s">
        <v>579</v>
      </c>
      <c r="BG344" s="803">
        <v>31</v>
      </c>
      <c r="BH344" s="858" t="str">
        <f t="shared" si="285"/>
        <v>129EPS040</v>
      </c>
      <c r="BI344" s="802" t="s">
        <v>691</v>
      </c>
      <c r="BJ344" s="802">
        <v>129</v>
      </c>
      <c r="BK344" s="802" t="s">
        <v>583</v>
      </c>
      <c r="BL344" s="803">
        <v>17</v>
      </c>
      <c r="BM344" s="283"/>
    </row>
    <row r="345" spans="50:65" ht="15" customHeight="1">
      <c r="AX345" s="75" t="str">
        <f t="shared" si="283"/>
        <v>647EPS040</v>
      </c>
      <c r="AY345" s="802" t="s">
        <v>688</v>
      </c>
      <c r="AZ345" s="802">
        <v>647</v>
      </c>
      <c r="BA345" s="802" t="s">
        <v>583</v>
      </c>
      <c r="BB345" s="803">
        <v>168</v>
      </c>
      <c r="BC345" s="858" t="str">
        <f t="shared" si="284"/>
        <v>91EPS040</v>
      </c>
      <c r="BD345" s="802" t="s">
        <v>690</v>
      </c>
      <c r="BE345" s="802">
        <v>91</v>
      </c>
      <c r="BF345" s="802" t="s">
        <v>583</v>
      </c>
      <c r="BG345" s="803">
        <v>12</v>
      </c>
      <c r="BH345" s="858" t="str">
        <f t="shared" si="285"/>
        <v>212EAS027</v>
      </c>
      <c r="BI345" s="802" t="s">
        <v>691</v>
      </c>
      <c r="BJ345" s="802">
        <v>212</v>
      </c>
      <c r="BK345" s="802" t="s">
        <v>589</v>
      </c>
      <c r="BL345" s="803">
        <v>1</v>
      </c>
      <c r="BM345" s="283"/>
    </row>
    <row r="346" spans="50:65" ht="15" customHeight="1">
      <c r="AX346" s="75" t="str">
        <f t="shared" si="283"/>
        <v>647EPS041</v>
      </c>
      <c r="AY346" s="802" t="s">
        <v>688</v>
      </c>
      <c r="AZ346" s="802">
        <v>647</v>
      </c>
      <c r="BA346" s="802" t="s">
        <v>621</v>
      </c>
      <c r="BB346" s="803">
        <v>1</v>
      </c>
      <c r="BC346" s="858" t="str">
        <f t="shared" si="284"/>
        <v>91ESSC91</v>
      </c>
      <c r="BD346" s="802" t="s">
        <v>690</v>
      </c>
      <c r="BE346" s="802">
        <v>91</v>
      </c>
      <c r="BF346" s="802" t="s">
        <v>594</v>
      </c>
      <c r="BG346" s="803">
        <v>3</v>
      </c>
      <c r="BH346" s="858" t="str">
        <f t="shared" si="285"/>
        <v>212EPS002</v>
      </c>
      <c r="BI346" s="802" t="s">
        <v>691</v>
      </c>
      <c r="BJ346" s="802">
        <v>212</v>
      </c>
      <c r="BK346" s="802" t="s">
        <v>580</v>
      </c>
      <c r="BL346" s="803">
        <v>18</v>
      </c>
      <c r="BM346" s="283"/>
    </row>
    <row r="347" spans="50:65" ht="15" customHeight="1">
      <c r="AX347" s="75" t="str">
        <f t="shared" si="283"/>
        <v>658EAS016</v>
      </c>
      <c r="AY347" s="802" t="s">
        <v>688</v>
      </c>
      <c r="AZ347" s="802">
        <v>658</v>
      </c>
      <c r="BA347" s="802" t="s">
        <v>585</v>
      </c>
      <c r="BB347" s="803">
        <v>1</v>
      </c>
      <c r="BC347" s="858" t="str">
        <f t="shared" si="284"/>
        <v>93EPS037</v>
      </c>
      <c r="BD347" s="802" t="s">
        <v>690</v>
      </c>
      <c r="BE347" s="802">
        <v>93</v>
      </c>
      <c r="BF347" s="802" t="s">
        <v>579</v>
      </c>
      <c r="BG347" s="803">
        <v>34</v>
      </c>
      <c r="BH347" s="858" t="str">
        <f t="shared" si="285"/>
        <v>212EPS010</v>
      </c>
      <c r="BI347" s="802" t="s">
        <v>691</v>
      </c>
      <c r="BJ347" s="802">
        <v>212</v>
      </c>
      <c r="BK347" s="802" t="s">
        <v>578</v>
      </c>
      <c r="BL347" s="803">
        <v>143</v>
      </c>
      <c r="BM347" s="283"/>
    </row>
    <row r="348" spans="50:65" ht="15" customHeight="1">
      <c r="AX348" s="75" t="str">
        <f t="shared" si="283"/>
        <v>658EPS002</v>
      </c>
      <c r="AY348" s="802" t="s">
        <v>688</v>
      </c>
      <c r="AZ348" s="802">
        <v>658</v>
      </c>
      <c r="BA348" s="802" t="s">
        <v>580</v>
      </c>
      <c r="BB348" s="803">
        <v>2</v>
      </c>
      <c r="BC348" s="858" t="str">
        <f t="shared" si="284"/>
        <v>93EPS040</v>
      </c>
      <c r="BD348" s="802" t="s">
        <v>690</v>
      </c>
      <c r="BE348" s="802">
        <v>93</v>
      </c>
      <c r="BF348" s="802" t="s">
        <v>583</v>
      </c>
      <c r="BG348" s="803">
        <v>6</v>
      </c>
      <c r="BH348" s="858" t="str">
        <f t="shared" si="285"/>
        <v>212EPS018</v>
      </c>
      <c r="BI348" s="802" t="s">
        <v>691</v>
      </c>
      <c r="BJ348" s="802">
        <v>212</v>
      </c>
      <c r="BK348" s="802" t="s">
        <v>593</v>
      </c>
      <c r="BL348" s="803">
        <v>2</v>
      </c>
      <c r="BM348" s="283"/>
    </row>
    <row r="349" spans="50:65" ht="15" customHeight="1">
      <c r="AX349" s="75" t="str">
        <f t="shared" si="283"/>
        <v>658EPS010</v>
      </c>
      <c r="AY349" s="802" t="s">
        <v>688</v>
      </c>
      <c r="AZ349" s="802">
        <v>658</v>
      </c>
      <c r="BA349" s="802" t="s">
        <v>578</v>
      </c>
      <c r="BB349" s="803">
        <v>3</v>
      </c>
      <c r="BC349" s="858" t="str">
        <f t="shared" si="284"/>
        <v>101EPS010</v>
      </c>
      <c r="BD349" s="802" t="s">
        <v>690</v>
      </c>
      <c r="BE349" s="802">
        <v>101</v>
      </c>
      <c r="BF349" s="802" t="s">
        <v>578</v>
      </c>
      <c r="BG349" s="803">
        <v>1</v>
      </c>
      <c r="BH349" s="858" t="str">
        <f t="shared" si="285"/>
        <v>212EPS037</v>
      </c>
      <c r="BI349" s="802" t="s">
        <v>691</v>
      </c>
      <c r="BJ349" s="802">
        <v>212</v>
      </c>
      <c r="BK349" s="802" t="s">
        <v>579</v>
      </c>
      <c r="BL349" s="803">
        <v>30</v>
      </c>
      <c r="BM349" s="283"/>
    </row>
    <row r="350" spans="50:65" ht="15" customHeight="1">
      <c r="AX350" s="75" t="str">
        <f t="shared" si="283"/>
        <v>658EPS037</v>
      </c>
      <c r="AY350" s="802" t="s">
        <v>688</v>
      </c>
      <c r="AZ350" s="802">
        <v>658</v>
      </c>
      <c r="BA350" s="802" t="s">
        <v>579</v>
      </c>
      <c r="BB350" s="803">
        <v>862</v>
      </c>
      <c r="BC350" s="858" t="str">
        <f t="shared" si="284"/>
        <v>101EPS037</v>
      </c>
      <c r="BD350" s="802" t="s">
        <v>690</v>
      </c>
      <c r="BE350" s="802">
        <v>101</v>
      </c>
      <c r="BF350" s="802" t="s">
        <v>579</v>
      </c>
      <c r="BG350" s="803">
        <v>228</v>
      </c>
      <c r="BH350" s="858" t="str">
        <f t="shared" si="285"/>
        <v>212EPS040</v>
      </c>
      <c r="BI350" s="802" t="s">
        <v>691</v>
      </c>
      <c r="BJ350" s="802">
        <v>212</v>
      </c>
      <c r="BK350" s="802" t="s">
        <v>583</v>
      </c>
      <c r="BL350" s="803">
        <v>15</v>
      </c>
      <c r="BM350" s="283"/>
    </row>
    <row r="351" spans="50:65" ht="15" customHeight="1">
      <c r="AX351" s="75" t="str">
        <f t="shared" si="283"/>
        <v>658EPS040</v>
      </c>
      <c r="AY351" s="802" t="s">
        <v>688</v>
      </c>
      <c r="AZ351" s="802">
        <v>658</v>
      </c>
      <c r="BA351" s="802" t="s">
        <v>583</v>
      </c>
      <c r="BB351" s="803">
        <v>251</v>
      </c>
      <c r="BC351" s="858" t="str">
        <f t="shared" si="284"/>
        <v>101EPS040</v>
      </c>
      <c r="BD351" s="802" t="s">
        <v>690</v>
      </c>
      <c r="BE351" s="802">
        <v>101</v>
      </c>
      <c r="BF351" s="802" t="s">
        <v>583</v>
      </c>
      <c r="BG351" s="803">
        <v>10</v>
      </c>
      <c r="BH351" s="858" t="str">
        <f t="shared" si="285"/>
        <v>266EPS002</v>
      </c>
      <c r="BI351" s="802" t="s">
        <v>691</v>
      </c>
      <c r="BJ351" s="802">
        <v>266</v>
      </c>
      <c r="BK351" s="802" t="s">
        <v>580</v>
      </c>
      <c r="BL351" s="803">
        <v>173</v>
      </c>
      <c r="BM351" s="283"/>
    </row>
    <row r="352" spans="50:65" ht="15" customHeight="1">
      <c r="AX352" s="75" t="str">
        <f t="shared" si="283"/>
        <v>664EAS016</v>
      </c>
      <c r="AY352" s="802" t="s">
        <v>688</v>
      </c>
      <c r="AZ352" s="802">
        <v>664</v>
      </c>
      <c r="BA352" s="802" t="s">
        <v>585</v>
      </c>
      <c r="BB352" s="803">
        <v>2</v>
      </c>
      <c r="BC352" s="858" t="str">
        <f t="shared" si="284"/>
        <v>101ESSC24</v>
      </c>
      <c r="BD352" s="802" t="s">
        <v>690</v>
      </c>
      <c r="BE352" s="802">
        <v>101</v>
      </c>
      <c r="BF352" s="802" t="s">
        <v>622</v>
      </c>
      <c r="BG352" s="803">
        <v>293</v>
      </c>
      <c r="BH352" s="858" t="str">
        <f t="shared" si="285"/>
        <v>266EPS005</v>
      </c>
      <c r="BI352" s="802" t="s">
        <v>691</v>
      </c>
      <c r="BJ352" s="802">
        <v>266</v>
      </c>
      <c r="BK352" s="802" t="s">
        <v>582</v>
      </c>
      <c r="BL352" s="803">
        <v>40</v>
      </c>
      <c r="BM352" s="283"/>
    </row>
    <row r="353" spans="50:65" ht="15" customHeight="1">
      <c r="AX353" s="75" t="str">
        <f t="shared" si="283"/>
        <v>664EPS002</v>
      </c>
      <c r="AY353" s="802" t="s">
        <v>688</v>
      </c>
      <c r="AZ353" s="802">
        <v>664</v>
      </c>
      <c r="BA353" s="802" t="s">
        <v>580</v>
      </c>
      <c r="BB353" s="803">
        <v>2396</v>
      </c>
      <c r="BC353" s="858" t="str">
        <f t="shared" si="284"/>
        <v>145EPS037</v>
      </c>
      <c r="BD353" s="802" t="s">
        <v>690</v>
      </c>
      <c r="BE353" s="802">
        <v>145</v>
      </c>
      <c r="BF353" s="802" t="s">
        <v>579</v>
      </c>
      <c r="BG353" s="803">
        <v>54</v>
      </c>
      <c r="BH353" s="858" t="str">
        <f t="shared" si="285"/>
        <v>266EPS010</v>
      </c>
      <c r="BI353" s="802" t="s">
        <v>691</v>
      </c>
      <c r="BJ353" s="802">
        <v>266</v>
      </c>
      <c r="BK353" s="802" t="s">
        <v>578</v>
      </c>
      <c r="BL353" s="803">
        <v>366</v>
      </c>
      <c r="BM353" s="283"/>
    </row>
    <row r="354" spans="50:65" ht="15" customHeight="1">
      <c r="AX354" s="75" t="str">
        <f t="shared" si="283"/>
        <v>664EPS005</v>
      </c>
      <c r="AY354" s="802" t="s">
        <v>688</v>
      </c>
      <c r="AZ354" s="802">
        <v>664</v>
      </c>
      <c r="BA354" s="802" t="s">
        <v>582</v>
      </c>
      <c r="BB354" s="803">
        <v>2</v>
      </c>
      <c r="BC354" s="858" t="str">
        <f t="shared" si="284"/>
        <v>145EPS040</v>
      </c>
      <c r="BD354" s="802" t="s">
        <v>690</v>
      </c>
      <c r="BE354" s="802">
        <v>145</v>
      </c>
      <c r="BF354" s="802" t="s">
        <v>583</v>
      </c>
      <c r="BG354" s="803">
        <v>4</v>
      </c>
      <c r="BH354" s="858" t="str">
        <f t="shared" si="285"/>
        <v>266EPS016</v>
      </c>
      <c r="BI354" s="802" t="s">
        <v>691</v>
      </c>
      <c r="BJ354" s="802">
        <v>266</v>
      </c>
      <c r="BK354" s="802" t="s">
        <v>581</v>
      </c>
      <c r="BL354" s="803">
        <v>107</v>
      </c>
      <c r="BM354" s="283"/>
    </row>
    <row r="355" spans="50:65" ht="15" customHeight="1">
      <c r="AX355" s="75" t="str">
        <f t="shared" si="283"/>
        <v>664EPS008</v>
      </c>
      <c r="AY355" s="802" t="s">
        <v>688</v>
      </c>
      <c r="AZ355" s="802">
        <v>664</v>
      </c>
      <c r="BA355" s="802" t="s">
        <v>587</v>
      </c>
      <c r="BB355" s="803">
        <v>1</v>
      </c>
      <c r="BC355" s="858" t="str">
        <f t="shared" si="284"/>
        <v>145EPS044</v>
      </c>
      <c r="BD355" s="802" t="s">
        <v>690</v>
      </c>
      <c r="BE355" s="802">
        <v>145</v>
      </c>
      <c r="BF355" s="802" t="s">
        <v>595</v>
      </c>
      <c r="BG355" s="803">
        <v>1</v>
      </c>
      <c r="BH355" s="858" t="str">
        <f t="shared" si="285"/>
        <v>266EPS018</v>
      </c>
      <c r="BI355" s="802" t="s">
        <v>691</v>
      </c>
      <c r="BJ355" s="802">
        <v>266</v>
      </c>
      <c r="BK355" s="802" t="s">
        <v>593</v>
      </c>
      <c r="BL355" s="803">
        <v>1</v>
      </c>
      <c r="BM355" s="283"/>
    </row>
    <row r="356" spans="50:65" ht="15" customHeight="1">
      <c r="AX356" s="75" t="str">
        <f t="shared" si="283"/>
        <v>664EPS010</v>
      </c>
      <c r="AY356" s="802" t="s">
        <v>688</v>
      </c>
      <c r="AZ356" s="802">
        <v>664</v>
      </c>
      <c r="BA356" s="802" t="s">
        <v>578</v>
      </c>
      <c r="BB356" s="803">
        <v>53</v>
      </c>
      <c r="BC356" s="858" t="str">
        <f t="shared" si="284"/>
        <v>209EPS037</v>
      </c>
      <c r="BD356" s="802" t="s">
        <v>690</v>
      </c>
      <c r="BE356" s="802">
        <v>209</v>
      </c>
      <c r="BF356" s="802" t="s">
        <v>579</v>
      </c>
      <c r="BG356" s="803">
        <v>122</v>
      </c>
      <c r="BH356" s="858" t="str">
        <f t="shared" si="285"/>
        <v>266EPS037</v>
      </c>
      <c r="BI356" s="802" t="s">
        <v>691</v>
      </c>
      <c r="BJ356" s="802">
        <v>266</v>
      </c>
      <c r="BK356" s="802" t="s">
        <v>579</v>
      </c>
      <c r="BL356" s="803">
        <v>62</v>
      </c>
      <c r="BM356" s="283"/>
    </row>
    <row r="357" spans="50:65" ht="15" customHeight="1">
      <c r="AX357" s="75" t="str">
        <f t="shared" si="283"/>
        <v>664EPS016</v>
      </c>
      <c r="AY357" s="802" t="s">
        <v>688</v>
      </c>
      <c r="AZ357" s="802">
        <v>664</v>
      </c>
      <c r="BA357" s="802" t="s">
        <v>581</v>
      </c>
      <c r="BB357" s="803">
        <v>5188</v>
      </c>
      <c r="BC357" s="858" t="str">
        <f t="shared" si="284"/>
        <v>209EPS040</v>
      </c>
      <c r="BD357" s="802" t="s">
        <v>690</v>
      </c>
      <c r="BE357" s="802">
        <v>209</v>
      </c>
      <c r="BF357" s="802" t="s">
        <v>583</v>
      </c>
      <c r="BG357" s="803">
        <v>4</v>
      </c>
      <c r="BH357" s="858" t="str">
        <f t="shared" si="285"/>
        <v>266EPS040</v>
      </c>
      <c r="BI357" s="802" t="s">
        <v>691</v>
      </c>
      <c r="BJ357" s="802">
        <v>266</v>
      </c>
      <c r="BK357" s="802" t="s">
        <v>583</v>
      </c>
      <c r="BL357" s="803">
        <v>10</v>
      </c>
      <c r="BM357" s="283"/>
    </row>
    <row r="358" spans="50:65" ht="15" customHeight="1">
      <c r="AX358" s="75" t="str">
        <f t="shared" si="283"/>
        <v>664EPS037</v>
      </c>
      <c r="AY358" s="802" t="s">
        <v>688</v>
      </c>
      <c r="AZ358" s="802">
        <v>664</v>
      </c>
      <c r="BA358" s="802" t="s">
        <v>579</v>
      </c>
      <c r="BB358" s="803">
        <v>4849</v>
      </c>
      <c r="BC358" s="858" t="str">
        <f t="shared" si="284"/>
        <v>209ESSC91</v>
      </c>
      <c r="BD358" s="802" t="s">
        <v>690</v>
      </c>
      <c r="BE358" s="802">
        <v>209</v>
      </c>
      <c r="BF358" s="802" t="s">
        <v>594</v>
      </c>
      <c r="BG358" s="803">
        <v>4</v>
      </c>
      <c r="BH358" s="858" t="str">
        <f t="shared" si="285"/>
        <v>308EPS002</v>
      </c>
      <c r="BI358" s="802" t="s">
        <v>691</v>
      </c>
      <c r="BJ358" s="802">
        <v>308</v>
      </c>
      <c r="BK358" s="802" t="s">
        <v>580</v>
      </c>
      <c r="BL358" s="803">
        <v>36</v>
      </c>
      <c r="BM358" s="283"/>
    </row>
    <row r="359" spans="50:65" ht="15" customHeight="1">
      <c r="AX359" s="75" t="str">
        <f t="shared" si="283"/>
        <v>664EPS040</v>
      </c>
      <c r="AY359" s="802" t="s">
        <v>688</v>
      </c>
      <c r="AZ359" s="802">
        <v>664</v>
      </c>
      <c r="BA359" s="802" t="s">
        <v>583</v>
      </c>
      <c r="BB359" s="803">
        <v>1518</v>
      </c>
      <c r="BC359" s="858" t="str">
        <f t="shared" si="284"/>
        <v>282EPS037</v>
      </c>
      <c r="BD359" s="802" t="s">
        <v>690</v>
      </c>
      <c r="BE359" s="802">
        <v>282</v>
      </c>
      <c r="BF359" s="802" t="s">
        <v>579</v>
      </c>
      <c r="BG359" s="803">
        <v>355</v>
      </c>
      <c r="BH359" s="858" t="str">
        <f t="shared" si="285"/>
        <v>308EPS010</v>
      </c>
      <c r="BI359" s="802" t="s">
        <v>691</v>
      </c>
      <c r="BJ359" s="802">
        <v>308</v>
      </c>
      <c r="BK359" s="802" t="s">
        <v>578</v>
      </c>
      <c r="BL359" s="803">
        <v>121</v>
      </c>
      <c r="BM359" s="283"/>
    </row>
    <row r="360" spans="50:65" ht="15" customHeight="1">
      <c r="AX360" s="75" t="str">
        <f t="shared" si="283"/>
        <v>686EAS016</v>
      </c>
      <c r="AY360" s="802" t="s">
        <v>688</v>
      </c>
      <c r="AZ360" s="802">
        <v>686</v>
      </c>
      <c r="BA360" s="802" t="s">
        <v>585</v>
      </c>
      <c r="BB360" s="803">
        <v>17</v>
      </c>
      <c r="BC360" s="858" t="str">
        <f t="shared" si="284"/>
        <v>282EPS040</v>
      </c>
      <c r="BD360" s="802" t="s">
        <v>690</v>
      </c>
      <c r="BE360" s="802">
        <v>282</v>
      </c>
      <c r="BF360" s="802" t="s">
        <v>583</v>
      </c>
      <c r="BG360" s="803">
        <v>16</v>
      </c>
      <c r="BH360" s="858" t="str">
        <f t="shared" si="285"/>
        <v>308EPS037</v>
      </c>
      <c r="BI360" s="802" t="s">
        <v>691</v>
      </c>
      <c r="BJ360" s="802">
        <v>308</v>
      </c>
      <c r="BK360" s="802" t="s">
        <v>579</v>
      </c>
      <c r="BL360" s="803">
        <v>21</v>
      </c>
      <c r="BM360" s="283"/>
    </row>
    <row r="361" spans="50:65" ht="15" customHeight="1">
      <c r="AX361" s="75" t="str">
        <f t="shared" si="283"/>
        <v>686EPS002</v>
      </c>
      <c r="AY361" s="802" t="s">
        <v>688</v>
      </c>
      <c r="AZ361" s="802">
        <v>686</v>
      </c>
      <c r="BA361" s="802" t="s">
        <v>580</v>
      </c>
      <c r="BB361" s="803">
        <v>2282</v>
      </c>
      <c r="BC361" s="858" t="str">
        <f t="shared" si="284"/>
        <v>353EPS037</v>
      </c>
      <c r="BD361" s="802" t="s">
        <v>690</v>
      </c>
      <c r="BE361" s="802">
        <v>353</v>
      </c>
      <c r="BF361" s="802" t="s">
        <v>579</v>
      </c>
      <c r="BG361" s="803">
        <v>65</v>
      </c>
      <c r="BH361" s="858" t="str">
        <f t="shared" si="285"/>
        <v>308EPS040</v>
      </c>
      <c r="BI361" s="802" t="s">
        <v>691</v>
      </c>
      <c r="BJ361" s="802">
        <v>308</v>
      </c>
      <c r="BK361" s="802" t="s">
        <v>583</v>
      </c>
      <c r="BL361" s="803">
        <v>12</v>
      </c>
      <c r="BM361" s="283"/>
    </row>
    <row r="362" spans="50:65" ht="15" customHeight="1">
      <c r="AX362" s="75" t="str">
        <f t="shared" si="283"/>
        <v>686EPS005</v>
      </c>
      <c r="AY362" s="802" t="s">
        <v>688</v>
      </c>
      <c r="AZ362" s="802">
        <v>686</v>
      </c>
      <c r="BA362" s="802" t="s">
        <v>582</v>
      </c>
      <c r="BB362" s="803">
        <v>3</v>
      </c>
      <c r="BC362" s="858" t="str">
        <f t="shared" si="284"/>
        <v>353EPS040</v>
      </c>
      <c r="BD362" s="802" t="s">
        <v>690</v>
      </c>
      <c r="BE362" s="802">
        <v>353</v>
      </c>
      <c r="BF362" s="802" t="s">
        <v>583</v>
      </c>
      <c r="BG362" s="803">
        <v>1</v>
      </c>
      <c r="BH362" s="858" t="str">
        <f t="shared" si="285"/>
        <v>360EPS002</v>
      </c>
      <c r="BI362" s="802" t="s">
        <v>691</v>
      </c>
      <c r="BJ362" s="802">
        <v>360</v>
      </c>
      <c r="BK362" s="802" t="s">
        <v>580</v>
      </c>
      <c r="BL362" s="803">
        <v>673</v>
      </c>
      <c r="BM362" s="283"/>
    </row>
    <row r="363" spans="50:65" ht="15" customHeight="1">
      <c r="AX363" s="75" t="str">
        <f t="shared" si="283"/>
        <v>686EPS010</v>
      </c>
      <c r="AY363" s="802" t="s">
        <v>688</v>
      </c>
      <c r="AZ363" s="802">
        <v>686</v>
      </c>
      <c r="BA363" s="802" t="s">
        <v>578</v>
      </c>
      <c r="BB363" s="803">
        <v>10925</v>
      </c>
      <c r="BC363" s="858" t="str">
        <f t="shared" si="284"/>
        <v>353ESSC24</v>
      </c>
      <c r="BD363" s="802" t="s">
        <v>690</v>
      </c>
      <c r="BE363" s="802">
        <v>353</v>
      </c>
      <c r="BF363" s="802" t="s">
        <v>622</v>
      </c>
      <c r="BG363" s="803">
        <v>52</v>
      </c>
      <c r="BH363" s="858" t="str">
        <f t="shared" si="285"/>
        <v>360EPS005</v>
      </c>
      <c r="BI363" s="802" t="s">
        <v>691</v>
      </c>
      <c r="BJ363" s="802">
        <v>360</v>
      </c>
      <c r="BK363" s="802" t="s">
        <v>582</v>
      </c>
      <c r="BL363" s="803">
        <v>22</v>
      </c>
      <c r="BM363" s="283"/>
    </row>
    <row r="364" spans="50:65" ht="15" customHeight="1">
      <c r="AX364" s="75" t="str">
        <f t="shared" si="283"/>
        <v>686EPS016</v>
      </c>
      <c r="AY364" s="802" t="s">
        <v>688</v>
      </c>
      <c r="AZ364" s="802">
        <v>686</v>
      </c>
      <c r="BA364" s="802" t="s">
        <v>581</v>
      </c>
      <c r="BB364" s="803">
        <v>3771</v>
      </c>
      <c r="BC364" s="858" t="str">
        <f t="shared" si="284"/>
        <v>364EPS037</v>
      </c>
      <c r="BD364" s="802" t="s">
        <v>690</v>
      </c>
      <c r="BE364" s="802">
        <v>364</v>
      </c>
      <c r="BF364" s="802" t="s">
        <v>579</v>
      </c>
      <c r="BG364" s="803">
        <v>181</v>
      </c>
      <c r="BH364" s="858" t="str">
        <f t="shared" si="285"/>
        <v>360EPS010</v>
      </c>
      <c r="BI364" s="802" t="s">
        <v>691</v>
      </c>
      <c r="BJ364" s="802">
        <v>360</v>
      </c>
      <c r="BK364" s="802" t="s">
        <v>578</v>
      </c>
      <c r="BL364" s="803">
        <v>589</v>
      </c>
      <c r="BM364" s="283"/>
    </row>
    <row r="365" spans="50:65" ht="15" customHeight="1">
      <c r="AX365" s="75" t="str">
        <f t="shared" si="283"/>
        <v>686EPS037</v>
      </c>
      <c r="AY365" s="802" t="s">
        <v>688</v>
      </c>
      <c r="AZ365" s="802">
        <v>686</v>
      </c>
      <c r="BA365" s="802" t="s">
        <v>579</v>
      </c>
      <c r="BB365" s="803">
        <v>840</v>
      </c>
      <c r="BC365" s="858" t="str">
        <f t="shared" si="284"/>
        <v>364EPS040</v>
      </c>
      <c r="BD365" s="802" t="s">
        <v>690</v>
      </c>
      <c r="BE365" s="802">
        <v>364</v>
      </c>
      <c r="BF365" s="802" t="s">
        <v>583</v>
      </c>
      <c r="BG365" s="803">
        <v>8</v>
      </c>
      <c r="BH365" s="858" t="str">
        <f t="shared" si="285"/>
        <v>360EPS016</v>
      </c>
      <c r="BI365" s="802" t="s">
        <v>691</v>
      </c>
      <c r="BJ365" s="802">
        <v>360</v>
      </c>
      <c r="BK365" s="802" t="s">
        <v>581</v>
      </c>
      <c r="BL365" s="803">
        <v>170</v>
      </c>
      <c r="BM365" s="283"/>
    </row>
    <row r="366" spans="50:65" ht="15" customHeight="1">
      <c r="AX366" s="75" t="str">
        <f t="shared" si="283"/>
        <v>686EPS040</v>
      </c>
      <c r="AY366" s="802" t="s">
        <v>688</v>
      </c>
      <c r="AZ366" s="802">
        <v>686</v>
      </c>
      <c r="BA366" s="802" t="s">
        <v>583</v>
      </c>
      <c r="BB366" s="803">
        <v>2089</v>
      </c>
      <c r="BC366" s="858" t="str">
        <f t="shared" si="284"/>
        <v>368EPS002</v>
      </c>
      <c r="BD366" s="802" t="s">
        <v>690</v>
      </c>
      <c r="BE366" s="802">
        <v>368</v>
      </c>
      <c r="BF366" s="802" t="s">
        <v>580</v>
      </c>
      <c r="BG366" s="803">
        <v>3</v>
      </c>
      <c r="BH366" s="858" t="str">
        <f t="shared" si="285"/>
        <v>360EPS018</v>
      </c>
      <c r="BI366" s="802" t="s">
        <v>691</v>
      </c>
      <c r="BJ366" s="802">
        <v>360</v>
      </c>
      <c r="BK366" s="802" t="s">
        <v>593</v>
      </c>
      <c r="BL366" s="803">
        <v>4</v>
      </c>
      <c r="BM366" s="283"/>
    </row>
    <row r="367" spans="50:65" ht="15" customHeight="1">
      <c r="AX367" s="75" t="str">
        <f t="shared" si="283"/>
        <v>819EPS037</v>
      </c>
      <c r="AY367" s="802" t="s">
        <v>688</v>
      </c>
      <c r="AZ367" s="802">
        <v>819</v>
      </c>
      <c r="BA367" s="802" t="s">
        <v>579</v>
      </c>
      <c r="BB367" s="803">
        <v>634</v>
      </c>
      <c r="BC367" s="858" t="str">
        <f t="shared" si="284"/>
        <v>368EPS037</v>
      </c>
      <c r="BD367" s="802" t="s">
        <v>690</v>
      </c>
      <c r="BE367" s="802">
        <v>368</v>
      </c>
      <c r="BF367" s="802" t="s">
        <v>579</v>
      </c>
      <c r="BG367" s="803">
        <v>147</v>
      </c>
      <c r="BH367" s="858" t="str">
        <f t="shared" si="285"/>
        <v>360EPS037</v>
      </c>
      <c r="BI367" s="802" t="s">
        <v>691</v>
      </c>
      <c r="BJ367" s="802">
        <v>360</v>
      </c>
      <c r="BK367" s="802" t="s">
        <v>579</v>
      </c>
      <c r="BL367" s="803">
        <v>140</v>
      </c>
      <c r="BM367" s="283"/>
    </row>
    <row r="368" spans="50:65" ht="15" customHeight="1">
      <c r="AX368" s="75" t="str">
        <f t="shared" si="283"/>
        <v>819EPS040</v>
      </c>
      <c r="AY368" s="802" t="s">
        <v>688</v>
      </c>
      <c r="AZ368" s="802">
        <v>819</v>
      </c>
      <c r="BA368" s="802" t="s">
        <v>583</v>
      </c>
      <c r="BB368" s="803">
        <v>209</v>
      </c>
      <c r="BC368" s="858" t="str">
        <f t="shared" si="284"/>
        <v>368ESSC24</v>
      </c>
      <c r="BD368" s="802" t="s">
        <v>690</v>
      </c>
      <c r="BE368" s="802">
        <v>368</v>
      </c>
      <c r="BF368" s="802" t="s">
        <v>622</v>
      </c>
      <c r="BG368" s="803">
        <v>179</v>
      </c>
      <c r="BH368" s="858" t="str">
        <f t="shared" si="285"/>
        <v>360EPS040</v>
      </c>
      <c r="BI368" s="802" t="s">
        <v>691</v>
      </c>
      <c r="BJ368" s="802">
        <v>360</v>
      </c>
      <c r="BK368" s="802" t="s">
        <v>583</v>
      </c>
      <c r="BL368" s="803">
        <v>34</v>
      </c>
      <c r="BM368" s="283"/>
    </row>
    <row r="369" spans="50:65" ht="15" customHeight="1">
      <c r="AX369" s="75" t="str">
        <f t="shared" si="283"/>
        <v>854EPS037</v>
      </c>
      <c r="AY369" s="802" t="s">
        <v>688</v>
      </c>
      <c r="AZ369" s="802">
        <v>854</v>
      </c>
      <c r="BA369" s="802" t="s">
        <v>579</v>
      </c>
      <c r="BB369" s="803">
        <v>388</v>
      </c>
      <c r="BC369" s="858" t="str">
        <f t="shared" si="284"/>
        <v>390EPS037</v>
      </c>
      <c r="BD369" s="802" t="s">
        <v>690</v>
      </c>
      <c r="BE369" s="802">
        <v>390</v>
      </c>
      <c r="BF369" s="802" t="s">
        <v>579</v>
      </c>
      <c r="BG369" s="803">
        <v>212</v>
      </c>
      <c r="BH369" s="858" t="str">
        <f t="shared" si="285"/>
        <v>360EPS042</v>
      </c>
      <c r="BI369" s="802" t="s">
        <v>691</v>
      </c>
      <c r="BJ369" s="802">
        <v>360</v>
      </c>
      <c r="BK369" s="802" t="s">
        <v>584</v>
      </c>
      <c r="BL369" s="803">
        <v>1</v>
      </c>
      <c r="BM369" s="283"/>
    </row>
    <row r="370" spans="50:65" ht="15" customHeight="1">
      <c r="AX370" s="75" t="str">
        <f t="shared" si="283"/>
        <v>854EPS042</v>
      </c>
      <c r="AY370" s="802" t="s">
        <v>688</v>
      </c>
      <c r="AZ370" s="802">
        <v>854</v>
      </c>
      <c r="BA370" s="802" t="s">
        <v>584</v>
      </c>
      <c r="BB370" s="803">
        <v>3</v>
      </c>
      <c r="BC370" s="858" t="str">
        <f t="shared" si="284"/>
        <v>390EPS040</v>
      </c>
      <c r="BD370" s="802" t="s">
        <v>690</v>
      </c>
      <c r="BE370" s="802">
        <v>390</v>
      </c>
      <c r="BF370" s="802" t="s">
        <v>583</v>
      </c>
      <c r="BG370" s="803">
        <v>14</v>
      </c>
      <c r="BH370" s="858" t="str">
        <f t="shared" si="285"/>
        <v>360ESSC24</v>
      </c>
      <c r="BI370" s="802" t="s">
        <v>691</v>
      </c>
      <c r="BJ370" s="802">
        <v>360</v>
      </c>
      <c r="BK370" s="802" t="s">
        <v>622</v>
      </c>
      <c r="BL370" s="803">
        <v>4</v>
      </c>
      <c r="BM370" s="283"/>
    </row>
    <row r="371" spans="50:65" ht="15" customHeight="1">
      <c r="AX371" s="75" t="str">
        <f t="shared" si="283"/>
        <v>854ESSC24</v>
      </c>
      <c r="AY371" s="802" t="s">
        <v>688</v>
      </c>
      <c r="AZ371" s="802">
        <v>854</v>
      </c>
      <c r="BA371" s="802" t="s">
        <v>622</v>
      </c>
      <c r="BB371" s="803">
        <v>657</v>
      </c>
      <c r="BC371" s="858" t="str">
        <f t="shared" si="284"/>
        <v>467EPS010</v>
      </c>
      <c r="BD371" s="802" t="s">
        <v>690</v>
      </c>
      <c r="BE371" s="802">
        <v>467</v>
      </c>
      <c r="BF371" s="802" t="s">
        <v>578</v>
      </c>
      <c r="BG371" s="803">
        <v>1</v>
      </c>
      <c r="BH371" s="858" t="str">
        <f t="shared" si="285"/>
        <v>380EPS010</v>
      </c>
      <c r="BI371" s="802" t="s">
        <v>691</v>
      </c>
      <c r="BJ371" s="802">
        <v>380</v>
      </c>
      <c r="BK371" s="802" t="s">
        <v>578</v>
      </c>
      <c r="BL371" s="803">
        <v>120</v>
      </c>
      <c r="BM371" s="283"/>
    </row>
    <row r="372" spans="50:65" ht="15" customHeight="1">
      <c r="AX372" s="75" t="str">
        <f t="shared" si="283"/>
        <v>887EPS002</v>
      </c>
      <c r="AY372" s="802" t="s">
        <v>688</v>
      </c>
      <c r="AZ372" s="802">
        <v>887</v>
      </c>
      <c r="BA372" s="802" t="s">
        <v>580</v>
      </c>
      <c r="BB372" s="803">
        <v>1419</v>
      </c>
      <c r="BC372" s="858" t="str">
        <f t="shared" si="284"/>
        <v>467EPS037</v>
      </c>
      <c r="BD372" s="802" t="s">
        <v>690</v>
      </c>
      <c r="BE372" s="802">
        <v>467</v>
      </c>
      <c r="BF372" s="802" t="s">
        <v>579</v>
      </c>
      <c r="BG372" s="803">
        <v>57</v>
      </c>
      <c r="BH372" s="858" t="str">
        <f t="shared" si="285"/>
        <v>380EPS037</v>
      </c>
      <c r="BI372" s="802" t="s">
        <v>691</v>
      </c>
      <c r="BJ372" s="802">
        <v>380</v>
      </c>
      <c r="BK372" s="802" t="s">
        <v>579</v>
      </c>
      <c r="BL372" s="803">
        <v>26</v>
      </c>
      <c r="BM372" s="283"/>
    </row>
    <row r="373" spans="50:65" ht="15" customHeight="1">
      <c r="AX373" s="75" t="str">
        <f t="shared" si="283"/>
        <v>887EPS005</v>
      </c>
      <c r="AY373" s="802" t="s">
        <v>688</v>
      </c>
      <c r="AZ373" s="802">
        <v>887</v>
      </c>
      <c r="BA373" s="802" t="s">
        <v>582</v>
      </c>
      <c r="BB373" s="803">
        <v>6</v>
      </c>
      <c r="BC373" s="858" t="str">
        <f t="shared" si="284"/>
        <v>467EPS040</v>
      </c>
      <c r="BD373" s="802" t="s">
        <v>690</v>
      </c>
      <c r="BE373" s="802">
        <v>467</v>
      </c>
      <c r="BF373" s="802" t="s">
        <v>583</v>
      </c>
      <c r="BG373" s="803">
        <v>7</v>
      </c>
      <c r="BH373" s="858" t="str">
        <f t="shared" si="285"/>
        <v>380EPS040</v>
      </c>
      <c r="BI373" s="802" t="s">
        <v>691</v>
      </c>
      <c r="BJ373" s="802">
        <v>380</v>
      </c>
      <c r="BK373" s="802" t="s">
        <v>583</v>
      </c>
      <c r="BL373" s="803">
        <v>6</v>
      </c>
      <c r="BM373" s="283"/>
    </row>
    <row r="374" spans="50:65" ht="15" customHeight="1">
      <c r="AX374" s="75" t="str">
        <f t="shared" si="283"/>
        <v>887EPS010</v>
      </c>
      <c r="AY374" s="802" t="s">
        <v>688</v>
      </c>
      <c r="AZ374" s="802">
        <v>887</v>
      </c>
      <c r="BA374" s="802" t="s">
        <v>578</v>
      </c>
      <c r="BB374" s="803">
        <v>6993</v>
      </c>
      <c r="BC374" s="858" t="str">
        <f t="shared" si="284"/>
        <v>576EPS037</v>
      </c>
      <c r="BD374" s="802" t="s">
        <v>690</v>
      </c>
      <c r="BE374" s="802">
        <v>576</v>
      </c>
      <c r="BF374" s="802" t="s">
        <v>579</v>
      </c>
      <c r="BG374" s="803">
        <v>28</v>
      </c>
      <c r="BH374" s="858" t="str">
        <f t="shared" si="285"/>
        <v>631EPS010</v>
      </c>
      <c r="BI374" s="802" t="s">
        <v>691</v>
      </c>
      <c r="BJ374" s="802">
        <v>631</v>
      </c>
      <c r="BK374" s="802" t="s">
        <v>578</v>
      </c>
      <c r="BL374" s="803">
        <v>167</v>
      </c>
      <c r="BM374" s="283"/>
    </row>
    <row r="375" spans="50:65" ht="15" customHeight="1">
      <c r="AX375" s="75" t="str">
        <f t="shared" si="283"/>
        <v>887EPS016</v>
      </c>
      <c r="AY375" s="802" t="s">
        <v>688</v>
      </c>
      <c r="AZ375" s="802">
        <v>887</v>
      </c>
      <c r="BA375" s="802" t="s">
        <v>581</v>
      </c>
      <c r="BB375" s="803">
        <v>1943</v>
      </c>
      <c r="BC375" s="858" t="str">
        <f t="shared" si="284"/>
        <v>576EPS040</v>
      </c>
      <c r="BD375" s="802" t="s">
        <v>690</v>
      </c>
      <c r="BE375" s="802">
        <v>576</v>
      </c>
      <c r="BF375" s="802" t="s">
        <v>583</v>
      </c>
      <c r="BG375" s="803">
        <v>2</v>
      </c>
      <c r="BH375" s="858" t="str">
        <f t="shared" si="285"/>
        <v>631EPS016</v>
      </c>
      <c r="BI375" s="802" t="s">
        <v>691</v>
      </c>
      <c r="BJ375" s="802">
        <v>631</v>
      </c>
      <c r="BK375" s="802" t="s">
        <v>581</v>
      </c>
      <c r="BL375" s="803">
        <v>40</v>
      </c>
      <c r="BM375" s="283"/>
    </row>
    <row r="376" spans="50:65" ht="15" customHeight="1">
      <c r="AX376" s="75" t="str">
        <f t="shared" si="283"/>
        <v>887EPS037</v>
      </c>
      <c r="AY376" s="802" t="s">
        <v>688</v>
      </c>
      <c r="AZ376" s="802">
        <v>887</v>
      </c>
      <c r="BA376" s="802" t="s">
        <v>579</v>
      </c>
      <c r="BB376" s="803">
        <v>2578</v>
      </c>
      <c r="BC376" s="858" t="str">
        <f t="shared" si="284"/>
        <v>576ESSC24</v>
      </c>
      <c r="BD376" s="802" t="s">
        <v>690</v>
      </c>
      <c r="BE376" s="802">
        <v>576</v>
      </c>
      <c r="BF376" s="802" t="s">
        <v>622</v>
      </c>
      <c r="BG376" s="803">
        <v>58</v>
      </c>
      <c r="BH376" s="858" t="str">
        <f t="shared" si="285"/>
        <v>631EPS037</v>
      </c>
      <c r="BI376" s="802" t="s">
        <v>691</v>
      </c>
      <c r="BJ376" s="802">
        <v>631</v>
      </c>
      <c r="BK376" s="802" t="s">
        <v>579</v>
      </c>
      <c r="BL376" s="803">
        <v>30</v>
      </c>
      <c r="BM376" s="283"/>
    </row>
    <row r="377" spans="50:65" ht="15" customHeight="1">
      <c r="AX377" s="75" t="str">
        <f t="shared" si="283"/>
        <v>887EPS040</v>
      </c>
      <c r="AY377" s="802" t="s">
        <v>688</v>
      </c>
      <c r="AZ377" s="802">
        <v>887</v>
      </c>
      <c r="BA377" s="802" t="s">
        <v>583</v>
      </c>
      <c r="BB377" s="803">
        <v>953</v>
      </c>
      <c r="BC377" s="858" t="str">
        <f t="shared" si="284"/>
        <v>576ESSC91</v>
      </c>
      <c r="BD377" s="802" t="s">
        <v>690</v>
      </c>
      <c r="BE377" s="802">
        <v>576</v>
      </c>
      <c r="BF377" s="802" t="s">
        <v>594</v>
      </c>
      <c r="BG377" s="803">
        <v>2</v>
      </c>
      <c r="BH377" s="858" t="str">
        <f t="shared" si="285"/>
        <v>631EPS040</v>
      </c>
      <c r="BI377" s="802" t="s">
        <v>691</v>
      </c>
      <c r="BJ377" s="802">
        <v>631</v>
      </c>
      <c r="BK377" s="802" t="s">
        <v>583</v>
      </c>
      <c r="BL377" s="803">
        <v>10</v>
      </c>
      <c r="BM377" s="283"/>
    </row>
    <row r="378" spans="50:65" ht="15" customHeight="1">
      <c r="AX378" s="75" t="str">
        <f t="shared" si="283"/>
        <v>887EPS042</v>
      </c>
      <c r="AY378" s="802" t="s">
        <v>688</v>
      </c>
      <c r="AZ378" s="802">
        <v>887</v>
      </c>
      <c r="BA378" s="802" t="s">
        <v>584</v>
      </c>
      <c r="BB378" s="803">
        <v>1</v>
      </c>
      <c r="BC378" s="858" t="str">
        <f t="shared" si="284"/>
        <v>642EPS002</v>
      </c>
      <c r="BD378" s="802" t="s">
        <v>690</v>
      </c>
      <c r="BE378" s="802">
        <v>642</v>
      </c>
      <c r="BF378" s="802" t="s">
        <v>580</v>
      </c>
      <c r="BG378" s="803">
        <v>6</v>
      </c>
      <c r="BH378" s="858" t="str">
        <f t="shared" si="285"/>
        <v/>
      </c>
      <c r="BI378" s="860"/>
      <c r="BJ378" s="861"/>
      <c r="BK378" s="860"/>
      <c r="BL378" s="861"/>
      <c r="BM378" s="283"/>
    </row>
    <row r="379" spans="50:65" ht="15" customHeight="1">
      <c r="AX379" s="75" t="str">
        <f t="shared" si="283"/>
        <v>887ESSC24</v>
      </c>
      <c r="AY379" s="802" t="s">
        <v>688</v>
      </c>
      <c r="AZ379" s="802">
        <v>887</v>
      </c>
      <c r="BA379" s="802" t="s">
        <v>622</v>
      </c>
      <c r="BB379" s="803">
        <v>1068</v>
      </c>
      <c r="BC379" s="858" t="str">
        <f t="shared" si="284"/>
        <v>642EPS010</v>
      </c>
      <c r="BD379" s="802" t="s">
        <v>690</v>
      </c>
      <c r="BE379" s="802">
        <v>642</v>
      </c>
      <c r="BF379" s="802" t="s">
        <v>578</v>
      </c>
      <c r="BG379" s="803">
        <v>2</v>
      </c>
      <c r="BH379" s="858" t="str">
        <f t="shared" si="285"/>
        <v/>
      </c>
      <c r="BI379" s="860"/>
      <c r="BJ379" s="861"/>
      <c r="BK379" s="860"/>
      <c r="BL379" s="861"/>
      <c r="BM379" s="283"/>
    </row>
    <row r="380" spans="50:65" ht="15" customHeight="1">
      <c r="AX380" s="75" t="str">
        <f t="shared" si="283"/>
        <v>2EAS016</v>
      </c>
      <c r="AY380" s="802" t="s">
        <v>689</v>
      </c>
      <c r="AZ380" s="802">
        <v>2</v>
      </c>
      <c r="BA380" s="802" t="s">
        <v>585</v>
      </c>
      <c r="BB380" s="803">
        <v>1</v>
      </c>
      <c r="BC380" s="858" t="str">
        <f t="shared" si="284"/>
        <v>642EPS037</v>
      </c>
      <c r="BD380" s="802" t="s">
        <v>690</v>
      </c>
      <c r="BE380" s="802">
        <v>642</v>
      </c>
      <c r="BF380" s="802" t="s">
        <v>579</v>
      </c>
      <c r="BG380" s="803">
        <v>86</v>
      </c>
      <c r="BH380" s="858" t="str">
        <f t="shared" si="285"/>
        <v/>
      </c>
      <c r="BI380" s="860"/>
      <c r="BJ380" s="861"/>
      <c r="BK380" s="860"/>
      <c r="BL380" s="861"/>
      <c r="BM380" s="283"/>
    </row>
    <row r="381" spans="50:65" ht="15" customHeight="1">
      <c r="AX381" s="75" t="str">
        <f t="shared" si="283"/>
        <v>2EPS005</v>
      </c>
      <c r="AY381" s="802" t="s">
        <v>689</v>
      </c>
      <c r="AZ381" s="802">
        <v>2</v>
      </c>
      <c r="BA381" s="802" t="s">
        <v>582</v>
      </c>
      <c r="BB381" s="803">
        <v>2</v>
      </c>
      <c r="BC381" s="858" t="str">
        <f t="shared" si="284"/>
        <v>642EPS040</v>
      </c>
      <c r="BD381" s="802" t="s">
        <v>690</v>
      </c>
      <c r="BE381" s="802">
        <v>642</v>
      </c>
      <c r="BF381" s="802" t="s">
        <v>583</v>
      </c>
      <c r="BG381" s="803">
        <v>7</v>
      </c>
      <c r="BH381" s="858" t="str">
        <f t="shared" si="285"/>
        <v/>
      </c>
      <c r="BI381" s="860"/>
      <c r="BJ381" s="861"/>
      <c r="BK381" s="860"/>
      <c r="BL381" s="861"/>
      <c r="BM381" s="283"/>
    </row>
    <row r="382" spans="50:65" ht="15" customHeight="1">
      <c r="AX382" s="75" t="str">
        <f t="shared" si="283"/>
        <v>2EPS010</v>
      </c>
      <c r="AY382" s="802" t="s">
        <v>689</v>
      </c>
      <c r="AZ382" s="802">
        <v>2</v>
      </c>
      <c r="BA382" s="802" t="s">
        <v>578</v>
      </c>
      <c r="BB382" s="803">
        <v>10</v>
      </c>
      <c r="BC382" s="858" t="str">
        <f t="shared" si="284"/>
        <v>642ESSC91</v>
      </c>
      <c r="BD382" s="802" t="s">
        <v>690</v>
      </c>
      <c r="BE382" s="802">
        <v>642</v>
      </c>
      <c r="BF382" s="802" t="s">
        <v>594</v>
      </c>
      <c r="BG382" s="803">
        <v>17</v>
      </c>
      <c r="BH382" s="858" t="str">
        <f t="shared" si="285"/>
        <v/>
      </c>
      <c r="BI382" s="860"/>
      <c r="BJ382" s="861"/>
      <c r="BK382" s="860"/>
      <c r="BL382" s="861"/>
      <c r="BM382" s="283"/>
    </row>
    <row r="383" spans="50:65" ht="15" customHeight="1">
      <c r="AX383" s="75" t="str">
        <f t="shared" si="283"/>
        <v>2EPS037</v>
      </c>
      <c r="AY383" s="802" t="s">
        <v>689</v>
      </c>
      <c r="AZ383" s="802">
        <v>2</v>
      </c>
      <c r="BA383" s="802" t="s">
        <v>579</v>
      </c>
      <c r="BB383" s="803">
        <v>1622</v>
      </c>
      <c r="BC383" s="858" t="str">
        <f t="shared" si="284"/>
        <v>679EPS010</v>
      </c>
      <c r="BD383" s="802" t="s">
        <v>690</v>
      </c>
      <c r="BE383" s="802">
        <v>679</v>
      </c>
      <c r="BF383" s="802" t="s">
        <v>578</v>
      </c>
      <c r="BG383" s="803">
        <v>2</v>
      </c>
      <c r="BH383" s="858" t="str">
        <f t="shared" si="285"/>
        <v/>
      </c>
      <c r="BI383" s="860"/>
      <c r="BJ383" s="861"/>
      <c r="BK383" s="860"/>
      <c r="BL383" s="861"/>
      <c r="BM383" s="283"/>
    </row>
    <row r="384" spans="50:65" ht="15" customHeight="1">
      <c r="AX384" s="75" t="str">
        <f t="shared" si="283"/>
        <v>2EPS040</v>
      </c>
      <c r="AY384" s="802" t="s">
        <v>689</v>
      </c>
      <c r="AZ384" s="802">
        <v>2</v>
      </c>
      <c r="BA384" s="802" t="s">
        <v>583</v>
      </c>
      <c r="BB384" s="803">
        <v>558</v>
      </c>
      <c r="BC384" s="858" t="str">
        <f t="shared" si="284"/>
        <v>679EPS016</v>
      </c>
      <c r="BD384" s="802" t="s">
        <v>690</v>
      </c>
      <c r="BE384" s="802">
        <v>679</v>
      </c>
      <c r="BF384" s="802" t="s">
        <v>581</v>
      </c>
      <c r="BG384" s="803">
        <v>17</v>
      </c>
      <c r="BH384" s="858" t="str">
        <f t="shared" si="285"/>
        <v/>
      </c>
      <c r="BI384" s="860"/>
      <c r="BJ384" s="861"/>
      <c r="BK384" s="860"/>
      <c r="BL384" s="861"/>
      <c r="BM384" s="283"/>
    </row>
    <row r="385" spans="50:65" ht="15" customHeight="1">
      <c r="AX385" s="75" t="str">
        <f t="shared" si="283"/>
        <v>2EPS042</v>
      </c>
      <c r="AY385" s="802" t="s">
        <v>689</v>
      </c>
      <c r="AZ385" s="802">
        <v>2</v>
      </c>
      <c r="BA385" s="802" t="s">
        <v>584</v>
      </c>
      <c r="BB385" s="803">
        <v>2</v>
      </c>
      <c r="BC385" s="858" t="str">
        <f t="shared" si="284"/>
        <v>679EPS037</v>
      </c>
      <c r="BD385" s="802" t="s">
        <v>690</v>
      </c>
      <c r="BE385" s="802">
        <v>679</v>
      </c>
      <c r="BF385" s="802" t="s">
        <v>579</v>
      </c>
      <c r="BG385" s="803">
        <v>204</v>
      </c>
      <c r="BH385" s="858" t="str">
        <f t="shared" si="285"/>
        <v/>
      </c>
      <c r="BI385" s="860"/>
      <c r="BJ385" s="861"/>
      <c r="BK385" s="860"/>
      <c r="BL385" s="861"/>
      <c r="BM385" s="283"/>
    </row>
    <row r="386" spans="50:65" ht="15" customHeight="1">
      <c r="AX386" s="75" t="str">
        <f t="shared" si="283"/>
        <v>2ESSC24</v>
      </c>
      <c r="AY386" s="802" t="s">
        <v>689</v>
      </c>
      <c r="AZ386" s="802">
        <v>2</v>
      </c>
      <c r="BA386" s="802" t="s">
        <v>622</v>
      </c>
      <c r="BB386" s="803">
        <v>275</v>
      </c>
      <c r="BC386" s="858" t="str">
        <f t="shared" si="284"/>
        <v>679EPS040</v>
      </c>
      <c r="BD386" s="802" t="s">
        <v>690</v>
      </c>
      <c r="BE386" s="802">
        <v>679</v>
      </c>
      <c r="BF386" s="802" t="s">
        <v>583</v>
      </c>
      <c r="BG386" s="803">
        <v>16</v>
      </c>
      <c r="BH386" s="858" t="str">
        <f t="shared" si="285"/>
        <v/>
      </c>
      <c r="BI386" s="860"/>
      <c r="BJ386" s="861"/>
      <c r="BK386" s="860"/>
      <c r="BL386" s="861"/>
      <c r="BM386" s="283"/>
    </row>
    <row r="387" spans="50:65" ht="15" customHeight="1">
      <c r="AX387" s="75" t="str">
        <f t="shared" si="283"/>
        <v>21EPS005</v>
      </c>
      <c r="AY387" s="802" t="s">
        <v>689</v>
      </c>
      <c r="AZ387" s="802">
        <v>21</v>
      </c>
      <c r="BA387" s="802" t="s">
        <v>582</v>
      </c>
      <c r="BB387" s="803">
        <v>2</v>
      </c>
      <c r="BC387" s="858" t="str">
        <f t="shared" si="284"/>
        <v>679ESSC24</v>
      </c>
      <c r="BD387" s="802" t="s">
        <v>690</v>
      </c>
      <c r="BE387" s="802">
        <v>679</v>
      </c>
      <c r="BF387" s="802" t="s">
        <v>622</v>
      </c>
      <c r="BG387" s="803">
        <v>108</v>
      </c>
      <c r="BH387" s="858" t="str">
        <f t="shared" si="285"/>
        <v/>
      </c>
      <c r="BI387" s="860"/>
      <c r="BJ387" s="861"/>
      <c r="BK387" s="860"/>
      <c r="BL387" s="861"/>
      <c r="BM387" s="283"/>
    </row>
    <row r="388" spans="50:65" ht="15" customHeight="1">
      <c r="AX388" s="75" t="str">
        <f t="shared" si="283"/>
        <v>21EPS037</v>
      </c>
      <c r="AY388" s="802" t="s">
        <v>689</v>
      </c>
      <c r="AZ388" s="802">
        <v>21</v>
      </c>
      <c r="BA388" s="802" t="s">
        <v>579</v>
      </c>
      <c r="BB388" s="803">
        <v>343</v>
      </c>
      <c r="BC388" s="858" t="str">
        <f t="shared" si="284"/>
        <v>679ESSC91</v>
      </c>
      <c r="BD388" s="802" t="s">
        <v>690</v>
      </c>
      <c r="BE388" s="802">
        <v>679</v>
      </c>
      <c r="BF388" s="802" t="s">
        <v>594</v>
      </c>
      <c r="BG388" s="803">
        <v>1</v>
      </c>
      <c r="BH388" s="858" t="str">
        <f t="shared" si="285"/>
        <v/>
      </c>
      <c r="BI388" s="860"/>
      <c r="BJ388" s="861"/>
      <c r="BK388" s="860"/>
      <c r="BL388" s="861"/>
      <c r="BM388" s="283"/>
    </row>
    <row r="389" spans="50:65" ht="15" customHeight="1">
      <c r="AX389" s="75" t="str">
        <f t="shared" si="283"/>
        <v>21EPS040</v>
      </c>
      <c r="AY389" s="802" t="s">
        <v>689</v>
      </c>
      <c r="AZ389" s="802">
        <v>21</v>
      </c>
      <c r="BA389" s="802" t="s">
        <v>583</v>
      </c>
      <c r="BB389" s="803">
        <v>115</v>
      </c>
      <c r="BC389" s="858" t="str">
        <f t="shared" si="284"/>
        <v>789EPS037</v>
      </c>
      <c r="BD389" s="802" t="s">
        <v>690</v>
      </c>
      <c r="BE389" s="802">
        <v>789</v>
      </c>
      <c r="BF389" s="802" t="s">
        <v>579</v>
      </c>
      <c r="BG389" s="803">
        <v>127</v>
      </c>
      <c r="BH389" s="858" t="str">
        <f t="shared" si="285"/>
        <v/>
      </c>
      <c r="BI389" s="860"/>
      <c r="BJ389" s="861"/>
      <c r="BK389" s="860"/>
      <c r="BL389" s="861"/>
      <c r="BM389" s="283"/>
    </row>
    <row r="390" spans="50:65" ht="15" customHeight="1">
      <c r="AX390" s="75" t="str">
        <f t="shared" si="283"/>
        <v>55EPS010</v>
      </c>
      <c r="AY390" s="802" t="s">
        <v>689</v>
      </c>
      <c r="AZ390" s="802">
        <v>55</v>
      </c>
      <c r="BA390" s="802" t="s">
        <v>578</v>
      </c>
      <c r="BB390" s="803">
        <v>1</v>
      </c>
      <c r="BC390" s="858" t="str">
        <f t="shared" si="284"/>
        <v>789EPS040</v>
      </c>
      <c r="BD390" s="802" t="s">
        <v>690</v>
      </c>
      <c r="BE390" s="802">
        <v>789</v>
      </c>
      <c r="BF390" s="802" t="s">
        <v>583</v>
      </c>
      <c r="BG390" s="803">
        <v>2</v>
      </c>
      <c r="BH390" s="858" t="str">
        <f t="shared" si="285"/>
        <v/>
      </c>
      <c r="BI390" s="860"/>
      <c r="BJ390" s="861"/>
      <c r="BK390" s="860"/>
      <c r="BL390" s="861"/>
      <c r="BM390" s="283"/>
    </row>
    <row r="391" spans="50:65" ht="15" customHeight="1">
      <c r="AX391" s="75" t="str">
        <f t="shared" ref="AX391:AX454" si="286">CONCATENATE(AZ391,BA391)</f>
        <v>55EPS037</v>
      </c>
      <c r="AY391" s="802" t="s">
        <v>689</v>
      </c>
      <c r="AZ391" s="802">
        <v>55</v>
      </c>
      <c r="BA391" s="802" t="s">
        <v>579</v>
      </c>
      <c r="BB391" s="803">
        <v>279</v>
      </c>
      <c r="BC391" s="858" t="str">
        <f t="shared" si="284"/>
        <v>789ESSC24</v>
      </c>
      <c r="BD391" s="802" t="s">
        <v>690</v>
      </c>
      <c r="BE391" s="802">
        <v>789</v>
      </c>
      <c r="BF391" s="802" t="s">
        <v>622</v>
      </c>
      <c r="BG391" s="803">
        <v>141</v>
      </c>
      <c r="BH391" s="858" t="str">
        <f t="shared" si="285"/>
        <v/>
      </c>
      <c r="BI391" s="860"/>
      <c r="BJ391" s="861"/>
      <c r="BK391" s="860"/>
      <c r="BL391" s="861"/>
      <c r="BM391" s="283"/>
    </row>
    <row r="392" spans="50:65" ht="15" customHeight="1">
      <c r="AX392" s="75" t="str">
        <f t="shared" si="286"/>
        <v>55EPS040</v>
      </c>
      <c r="AY392" s="802" t="s">
        <v>689</v>
      </c>
      <c r="AZ392" s="802">
        <v>55</v>
      </c>
      <c r="BA392" s="802" t="s">
        <v>583</v>
      </c>
      <c r="BB392" s="803">
        <v>216</v>
      </c>
      <c r="BC392" s="858" t="str">
        <f t="shared" ref="BC392:BC455" si="287">CONCATENATE(BE392,BF392)</f>
        <v>792EPS037</v>
      </c>
      <c r="BD392" s="802" t="s">
        <v>690</v>
      </c>
      <c r="BE392" s="802">
        <v>792</v>
      </c>
      <c r="BF392" s="802" t="s">
        <v>579</v>
      </c>
      <c r="BG392" s="803">
        <v>109</v>
      </c>
      <c r="BH392" s="858" t="str">
        <f t="shared" ref="BH392:BH455" si="288">CONCATENATE(BJ392,BK392)</f>
        <v/>
      </c>
      <c r="BI392" s="860"/>
      <c r="BJ392" s="861"/>
      <c r="BK392" s="860"/>
      <c r="BL392" s="861"/>
      <c r="BM392" s="283"/>
    </row>
    <row r="393" spans="50:65" ht="15" customHeight="1">
      <c r="AX393" s="75" t="str">
        <f t="shared" si="286"/>
        <v>148EAS016</v>
      </c>
      <c r="AY393" s="802" t="s">
        <v>689</v>
      </c>
      <c r="AZ393" s="802">
        <v>148</v>
      </c>
      <c r="BA393" s="802" t="s">
        <v>585</v>
      </c>
      <c r="BB393" s="803">
        <v>17</v>
      </c>
      <c r="BC393" s="858" t="str">
        <f t="shared" si="287"/>
        <v>792EPS040</v>
      </c>
      <c r="BD393" s="802" t="s">
        <v>690</v>
      </c>
      <c r="BE393" s="802">
        <v>792</v>
      </c>
      <c r="BF393" s="802" t="s">
        <v>583</v>
      </c>
      <c r="BG393" s="803">
        <v>9</v>
      </c>
      <c r="BH393" s="858" t="str">
        <f t="shared" si="288"/>
        <v/>
      </c>
      <c r="BI393" s="860"/>
      <c r="BJ393" s="861"/>
      <c r="BK393" s="860"/>
      <c r="BL393" s="861"/>
      <c r="BM393" s="283"/>
    </row>
    <row r="394" spans="50:65" ht="15" customHeight="1">
      <c r="AX394" s="75" t="str">
        <f t="shared" si="286"/>
        <v>148EPS002</v>
      </c>
      <c r="AY394" s="802" t="s">
        <v>689</v>
      </c>
      <c r="AZ394" s="802">
        <v>148</v>
      </c>
      <c r="BA394" s="802" t="s">
        <v>580</v>
      </c>
      <c r="BB394" s="803">
        <v>1</v>
      </c>
      <c r="BC394" s="858" t="str">
        <f t="shared" si="287"/>
        <v>809EPS002</v>
      </c>
      <c r="BD394" s="802" t="s">
        <v>690</v>
      </c>
      <c r="BE394" s="802">
        <v>809</v>
      </c>
      <c r="BF394" s="802" t="s">
        <v>580</v>
      </c>
      <c r="BG394" s="803">
        <v>1</v>
      </c>
      <c r="BH394" s="858" t="str">
        <f t="shared" si="288"/>
        <v/>
      </c>
      <c r="BI394" s="860"/>
      <c r="BJ394" s="861"/>
      <c r="BK394" s="860"/>
      <c r="BL394" s="861"/>
      <c r="BM394" s="283"/>
    </row>
    <row r="395" spans="50:65" ht="15" customHeight="1">
      <c r="AX395" s="75" t="str">
        <f t="shared" si="286"/>
        <v>148EPS005</v>
      </c>
      <c r="AY395" s="802" t="s">
        <v>689</v>
      </c>
      <c r="AZ395" s="802">
        <v>148</v>
      </c>
      <c r="BA395" s="802" t="s">
        <v>582</v>
      </c>
      <c r="BB395" s="803">
        <v>6</v>
      </c>
      <c r="BC395" s="858" t="str">
        <f t="shared" si="287"/>
        <v>809EPS037</v>
      </c>
      <c r="BD395" s="802" t="s">
        <v>690</v>
      </c>
      <c r="BE395" s="802">
        <v>809</v>
      </c>
      <c r="BF395" s="802" t="s">
        <v>579</v>
      </c>
      <c r="BG395" s="803">
        <v>135</v>
      </c>
      <c r="BH395" s="858" t="str">
        <f t="shared" si="288"/>
        <v/>
      </c>
      <c r="BI395" s="860"/>
      <c r="BJ395" s="861"/>
      <c r="BK395" s="860"/>
      <c r="BL395" s="861"/>
      <c r="BM395" s="283"/>
    </row>
    <row r="396" spans="50:65" ht="15" customHeight="1">
      <c r="AX396" s="75" t="str">
        <f t="shared" si="286"/>
        <v>148EPS010</v>
      </c>
      <c r="AY396" s="802" t="s">
        <v>689</v>
      </c>
      <c r="AZ396" s="802">
        <v>148</v>
      </c>
      <c r="BA396" s="802" t="s">
        <v>578</v>
      </c>
      <c r="BB396" s="803">
        <v>14097</v>
      </c>
      <c r="BC396" s="858" t="str">
        <f t="shared" si="287"/>
        <v>809EPS040</v>
      </c>
      <c r="BD396" s="802" t="s">
        <v>690</v>
      </c>
      <c r="BE396" s="802">
        <v>809</v>
      </c>
      <c r="BF396" s="802" t="s">
        <v>583</v>
      </c>
      <c r="BG396" s="803">
        <v>4</v>
      </c>
      <c r="BH396" s="858" t="str">
        <f t="shared" si="288"/>
        <v/>
      </c>
      <c r="BI396" s="860"/>
      <c r="BJ396" s="861"/>
      <c r="BK396" s="860"/>
      <c r="BL396" s="861"/>
      <c r="BM396" s="283"/>
    </row>
    <row r="397" spans="50:65" ht="15" customHeight="1">
      <c r="AX397" s="75" t="str">
        <f t="shared" si="286"/>
        <v>148EPS016</v>
      </c>
      <c r="AY397" s="802" t="s">
        <v>689</v>
      </c>
      <c r="AZ397" s="802">
        <v>148</v>
      </c>
      <c r="BA397" s="802" t="s">
        <v>581</v>
      </c>
      <c r="BB397" s="803">
        <v>4456</v>
      </c>
      <c r="BC397" s="858" t="str">
        <f t="shared" si="287"/>
        <v>847EPS010</v>
      </c>
      <c r="BD397" s="802" t="s">
        <v>690</v>
      </c>
      <c r="BE397" s="802">
        <v>847</v>
      </c>
      <c r="BF397" s="802" t="s">
        <v>578</v>
      </c>
      <c r="BG397" s="803">
        <v>1</v>
      </c>
      <c r="BH397" s="858" t="str">
        <f t="shared" si="288"/>
        <v/>
      </c>
      <c r="BI397" s="860"/>
      <c r="BJ397" s="861"/>
      <c r="BK397" s="860"/>
      <c r="BL397" s="861"/>
      <c r="BM397" s="283"/>
    </row>
    <row r="398" spans="50:65" ht="15" customHeight="1">
      <c r="AX398" s="75" t="str">
        <f t="shared" si="286"/>
        <v>148EPS037</v>
      </c>
      <c r="AY398" s="802" t="s">
        <v>689</v>
      </c>
      <c r="AZ398" s="802">
        <v>148</v>
      </c>
      <c r="BA398" s="802" t="s">
        <v>579</v>
      </c>
      <c r="BB398" s="803">
        <v>10310</v>
      </c>
      <c r="BC398" s="858" t="str">
        <f t="shared" si="287"/>
        <v>847EPS037</v>
      </c>
      <c r="BD398" s="802" t="s">
        <v>690</v>
      </c>
      <c r="BE398" s="802">
        <v>847</v>
      </c>
      <c r="BF398" s="802" t="s">
        <v>579</v>
      </c>
      <c r="BG398" s="803">
        <v>249</v>
      </c>
      <c r="BH398" s="858" t="str">
        <f t="shared" si="288"/>
        <v/>
      </c>
      <c r="BI398" s="860"/>
      <c r="BJ398" s="861"/>
      <c r="BK398" s="860"/>
      <c r="BL398" s="861"/>
      <c r="BM398" s="283"/>
    </row>
    <row r="399" spans="50:65" ht="15" customHeight="1">
      <c r="AX399" s="75" t="str">
        <f t="shared" si="286"/>
        <v>148EPS040</v>
      </c>
      <c r="AY399" s="802" t="s">
        <v>689</v>
      </c>
      <c r="AZ399" s="802">
        <v>148</v>
      </c>
      <c r="BA399" s="802" t="s">
        <v>583</v>
      </c>
      <c r="BB399" s="803">
        <v>1532</v>
      </c>
      <c r="BC399" s="858" t="str">
        <f t="shared" si="287"/>
        <v>847EPS040</v>
      </c>
      <c r="BD399" s="802" t="s">
        <v>690</v>
      </c>
      <c r="BE399" s="802">
        <v>847</v>
      </c>
      <c r="BF399" s="802" t="s">
        <v>583</v>
      </c>
      <c r="BG399" s="803">
        <v>7</v>
      </c>
      <c r="BH399" s="858" t="str">
        <f t="shared" si="288"/>
        <v/>
      </c>
      <c r="BI399" s="860"/>
      <c r="BJ399" s="861"/>
      <c r="BK399" s="860"/>
      <c r="BL399" s="861"/>
      <c r="BM399" s="283"/>
    </row>
    <row r="400" spans="50:65" ht="15" customHeight="1">
      <c r="AX400" s="75" t="str">
        <f t="shared" si="286"/>
        <v>148EPS041</v>
      </c>
      <c r="AY400" s="802" t="s">
        <v>689</v>
      </c>
      <c r="AZ400" s="802">
        <v>148</v>
      </c>
      <c r="BA400" s="802" t="s">
        <v>621</v>
      </c>
      <c r="BB400" s="803">
        <v>5</v>
      </c>
      <c r="BC400" s="858" t="str">
        <f t="shared" si="287"/>
        <v>856EPS037</v>
      </c>
      <c r="BD400" s="802" t="s">
        <v>690</v>
      </c>
      <c r="BE400" s="802">
        <v>856</v>
      </c>
      <c r="BF400" s="802" t="s">
        <v>579</v>
      </c>
      <c r="BG400" s="803">
        <v>111</v>
      </c>
      <c r="BH400" s="858" t="str">
        <f t="shared" si="288"/>
        <v/>
      </c>
      <c r="BI400" s="860"/>
      <c r="BJ400" s="861"/>
      <c r="BK400" s="860"/>
      <c r="BL400" s="861"/>
      <c r="BM400" s="283"/>
    </row>
    <row r="401" spans="50:65" ht="15" customHeight="1">
      <c r="AX401" s="75" t="str">
        <f t="shared" si="286"/>
        <v>148ESSC91</v>
      </c>
      <c r="AY401" s="802" t="s">
        <v>689</v>
      </c>
      <c r="AZ401" s="802">
        <v>148</v>
      </c>
      <c r="BA401" s="802" t="s">
        <v>594</v>
      </c>
      <c r="BB401" s="803">
        <v>159</v>
      </c>
      <c r="BC401" s="858" t="str">
        <f t="shared" si="287"/>
        <v>856EPS040</v>
      </c>
      <c r="BD401" s="802" t="s">
        <v>690</v>
      </c>
      <c r="BE401" s="802">
        <v>856</v>
      </c>
      <c r="BF401" s="802" t="s">
        <v>583</v>
      </c>
      <c r="BG401" s="803">
        <v>7</v>
      </c>
      <c r="BH401" s="858" t="str">
        <f t="shared" si="288"/>
        <v/>
      </c>
      <c r="BI401" s="860"/>
      <c r="BJ401" s="861"/>
      <c r="BK401" s="860"/>
      <c r="BL401" s="861"/>
      <c r="BM401" s="283"/>
    </row>
    <row r="402" spans="50:65" ht="15" customHeight="1">
      <c r="AX402" s="75" t="str">
        <f t="shared" si="286"/>
        <v>197EAS016</v>
      </c>
      <c r="AY402" s="802" t="s">
        <v>689</v>
      </c>
      <c r="AZ402" s="802">
        <v>197</v>
      </c>
      <c r="BA402" s="802" t="s">
        <v>585</v>
      </c>
      <c r="BB402" s="803">
        <v>9</v>
      </c>
      <c r="BC402" s="858" t="str">
        <f t="shared" si="287"/>
        <v>861EPS037</v>
      </c>
      <c r="BD402" s="802" t="s">
        <v>690</v>
      </c>
      <c r="BE402" s="802">
        <v>861</v>
      </c>
      <c r="BF402" s="802" t="s">
        <v>579</v>
      </c>
      <c r="BG402" s="803">
        <v>192</v>
      </c>
      <c r="BH402" s="858" t="str">
        <f t="shared" si="288"/>
        <v/>
      </c>
      <c r="BI402" s="860"/>
      <c r="BJ402" s="861"/>
      <c r="BK402" s="860"/>
      <c r="BL402" s="861"/>
      <c r="BM402" s="283"/>
    </row>
    <row r="403" spans="50:65" ht="15" customHeight="1">
      <c r="AX403" s="75" t="str">
        <f t="shared" si="286"/>
        <v>197EPS010</v>
      </c>
      <c r="AY403" s="802" t="s">
        <v>689</v>
      </c>
      <c r="AZ403" s="802">
        <v>197</v>
      </c>
      <c r="BA403" s="802" t="s">
        <v>578</v>
      </c>
      <c r="BB403" s="803">
        <v>1</v>
      </c>
      <c r="BC403" s="858" t="str">
        <f t="shared" si="287"/>
        <v>861EPS040</v>
      </c>
      <c r="BD403" s="802" t="s">
        <v>690</v>
      </c>
      <c r="BE403" s="802">
        <v>861</v>
      </c>
      <c r="BF403" s="802" t="s">
        <v>583</v>
      </c>
      <c r="BG403" s="803">
        <v>10</v>
      </c>
      <c r="BH403" s="858" t="str">
        <f t="shared" si="288"/>
        <v/>
      </c>
      <c r="BI403" s="860"/>
      <c r="BJ403" s="861"/>
      <c r="BK403" s="860"/>
      <c r="BL403" s="861"/>
      <c r="BM403" s="283"/>
    </row>
    <row r="404" spans="50:65" ht="15" customHeight="1">
      <c r="AX404" s="75" t="str">
        <f t="shared" si="286"/>
        <v>197EPS016</v>
      </c>
      <c r="AY404" s="802" t="s">
        <v>689</v>
      </c>
      <c r="AZ404" s="802">
        <v>197</v>
      </c>
      <c r="BA404" s="802" t="s">
        <v>581</v>
      </c>
      <c r="BB404" s="803">
        <v>1</v>
      </c>
      <c r="BC404" s="858" t="str">
        <f t="shared" si="287"/>
        <v>1EAS027</v>
      </c>
      <c r="BD404" s="802" t="s">
        <v>691</v>
      </c>
      <c r="BE404" s="802">
        <v>1</v>
      </c>
      <c r="BF404" s="802" t="s">
        <v>589</v>
      </c>
      <c r="BG404" s="803">
        <v>3</v>
      </c>
      <c r="BH404" s="858" t="str">
        <f t="shared" si="288"/>
        <v/>
      </c>
      <c r="BI404" s="860"/>
      <c r="BJ404" s="861"/>
      <c r="BK404" s="860"/>
      <c r="BL404" s="861"/>
      <c r="BM404" s="283"/>
    </row>
    <row r="405" spans="50:65" ht="15" customHeight="1">
      <c r="AX405" s="75" t="str">
        <f t="shared" si="286"/>
        <v>197EPS037</v>
      </c>
      <c r="AY405" s="802" t="s">
        <v>689</v>
      </c>
      <c r="AZ405" s="802">
        <v>197</v>
      </c>
      <c r="BA405" s="802" t="s">
        <v>579</v>
      </c>
      <c r="BB405" s="803">
        <v>1843</v>
      </c>
      <c r="BC405" s="858" t="str">
        <f t="shared" si="287"/>
        <v>1EPS002</v>
      </c>
      <c r="BD405" s="802" t="s">
        <v>691</v>
      </c>
      <c r="BE405" s="802">
        <v>1</v>
      </c>
      <c r="BF405" s="802" t="s">
        <v>580</v>
      </c>
      <c r="BG405" s="803">
        <v>18452</v>
      </c>
      <c r="BH405" s="858" t="str">
        <f t="shared" si="288"/>
        <v/>
      </c>
      <c r="BI405" s="860"/>
      <c r="BJ405" s="861"/>
      <c r="BK405" s="860"/>
      <c r="BL405" s="861"/>
      <c r="BM405" s="283"/>
    </row>
    <row r="406" spans="50:65" ht="15" customHeight="1">
      <c r="AX406" s="75" t="str">
        <f t="shared" si="286"/>
        <v>197EPS040</v>
      </c>
      <c r="AY406" s="802" t="s">
        <v>689</v>
      </c>
      <c r="AZ406" s="802">
        <v>197</v>
      </c>
      <c r="BA406" s="802" t="s">
        <v>583</v>
      </c>
      <c r="BB406" s="803">
        <v>473</v>
      </c>
      <c r="BC406" s="858" t="str">
        <f t="shared" si="287"/>
        <v>1EPS005</v>
      </c>
      <c r="BD406" s="802" t="s">
        <v>691</v>
      </c>
      <c r="BE406" s="802">
        <v>1</v>
      </c>
      <c r="BF406" s="802" t="s">
        <v>582</v>
      </c>
      <c r="BG406" s="803">
        <v>3568</v>
      </c>
      <c r="BH406" s="858" t="str">
        <f t="shared" si="288"/>
        <v/>
      </c>
      <c r="BI406" s="860"/>
      <c r="BJ406" s="861"/>
      <c r="BK406" s="860"/>
      <c r="BL406" s="861"/>
      <c r="BM406" s="283"/>
    </row>
    <row r="407" spans="50:65" ht="15" customHeight="1">
      <c r="AX407" s="75" t="str">
        <f t="shared" si="286"/>
        <v>197ESSC91</v>
      </c>
      <c r="AY407" s="802" t="s">
        <v>689</v>
      </c>
      <c r="AZ407" s="802">
        <v>197</v>
      </c>
      <c r="BA407" s="802" t="s">
        <v>594</v>
      </c>
      <c r="BB407" s="803">
        <v>80</v>
      </c>
      <c r="BC407" s="858" t="str">
        <f t="shared" si="287"/>
        <v>1EPS008</v>
      </c>
      <c r="BD407" s="802" t="s">
        <v>691</v>
      </c>
      <c r="BE407" s="802">
        <v>1</v>
      </c>
      <c r="BF407" s="802" t="s">
        <v>587</v>
      </c>
      <c r="BG407" s="803">
        <v>235</v>
      </c>
      <c r="BH407" s="858" t="str">
        <f t="shared" si="288"/>
        <v/>
      </c>
      <c r="BI407" s="860"/>
      <c r="BJ407" s="861"/>
      <c r="BK407" s="860"/>
      <c r="BL407" s="861"/>
      <c r="BM407" s="283"/>
    </row>
    <row r="408" spans="50:65" ht="15" customHeight="1">
      <c r="AX408" s="75" t="str">
        <f t="shared" si="286"/>
        <v>206EAS016</v>
      </c>
      <c r="AY408" s="802" t="s">
        <v>689</v>
      </c>
      <c r="AZ408" s="802">
        <v>206</v>
      </c>
      <c r="BA408" s="802" t="s">
        <v>585</v>
      </c>
      <c r="BB408" s="803">
        <v>3</v>
      </c>
      <c r="BC408" s="858" t="str">
        <f t="shared" si="287"/>
        <v>1EPS010</v>
      </c>
      <c r="BD408" s="802" t="s">
        <v>691</v>
      </c>
      <c r="BE408" s="802">
        <v>1</v>
      </c>
      <c r="BF408" s="802" t="s">
        <v>578</v>
      </c>
      <c r="BG408" s="803">
        <v>74916</v>
      </c>
      <c r="BH408" s="858" t="str">
        <f t="shared" si="288"/>
        <v/>
      </c>
      <c r="BI408" s="860"/>
      <c r="BJ408" s="861"/>
      <c r="BK408" s="860"/>
      <c r="BL408" s="861"/>
      <c r="BM408" s="283"/>
    </row>
    <row r="409" spans="50:65" ht="15" customHeight="1">
      <c r="AX409" s="75" t="str">
        <f t="shared" si="286"/>
        <v>206EPS037</v>
      </c>
      <c r="AY409" s="802" t="s">
        <v>689</v>
      </c>
      <c r="AZ409" s="802">
        <v>206</v>
      </c>
      <c r="BA409" s="802" t="s">
        <v>579</v>
      </c>
      <c r="BB409" s="803">
        <v>460</v>
      </c>
      <c r="BC409" s="858" t="str">
        <f t="shared" si="287"/>
        <v>1EPS016</v>
      </c>
      <c r="BD409" s="802" t="s">
        <v>691</v>
      </c>
      <c r="BE409" s="802">
        <v>1</v>
      </c>
      <c r="BF409" s="802" t="s">
        <v>581</v>
      </c>
      <c r="BG409" s="803">
        <v>4152</v>
      </c>
      <c r="BH409" s="858" t="str">
        <f t="shared" si="288"/>
        <v/>
      </c>
      <c r="BI409" s="860"/>
      <c r="BJ409" s="861"/>
      <c r="BK409" s="860"/>
      <c r="BL409" s="861"/>
      <c r="BM409" s="283"/>
    </row>
    <row r="410" spans="50:65" ht="15" customHeight="1">
      <c r="AX410" s="75" t="str">
        <f t="shared" si="286"/>
        <v>206EPS040</v>
      </c>
      <c r="AY410" s="802" t="s">
        <v>689</v>
      </c>
      <c r="AZ410" s="802">
        <v>206</v>
      </c>
      <c r="BA410" s="802" t="s">
        <v>583</v>
      </c>
      <c r="BB410" s="803">
        <v>104</v>
      </c>
      <c r="BC410" s="858" t="str">
        <f t="shared" si="287"/>
        <v>1EPS018</v>
      </c>
      <c r="BD410" s="802" t="s">
        <v>691</v>
      </c>
      <c r="BE410" s="802">
        <v>1</v>
      </c>
      <c r="BF410" s="802" t="s">
        <v>593</v>
      </c>
      <c r="BG410" s="803">
        <v>9</v>
      </c>
      <c r="BH410" s="858" t="str">
        <f t="shared" si="288"/>
        <v/>
      </c>
      <c r="BI410" s="860"/>
      <c r="BJ410" s="861"/>
      <c r="BK410" s="860"/>
      <c r="BL410" s="861"/>
      <c r="BM410" s="283"/>
    </row>
    <row r="411" spans="50:65" ht="15" customHeight="1">
      <c r="AX411" s="75" t="str">
        <f t="shared" si="286"/>
        <v>206ESSC91</v>
      </c>
      <c r="AY411" s="802" t="s">
        <v>689</v>
      </c>
      <c r="AZ411" s="802">
        <v>206</v>
      </c>
      <c r="BA411" s="802" t="s">
        <v>594</v>
      </c>
      <c r="BB411" s="803">
        <v>17</v>
      </c>
      <c r="BC411" s="858" t="str">
        <f t="shared" si="287"/>
        <v>1EPS037</v>
      </c>
      <c r="BD411" s="802" t="s">
        <v>691</v>
      </c>
      <c r="BE411" s="802">
        <v>1</v>
      </c>
      <c r="BF411" s="802" t="s">
        <v>579</v>
      </c>
      <c r="BG411" s="803">
        <v>13237</v>
      </c>
      <c r="BH411" s="858" t="str">
        <f t="shared" si="288"/>
        <v/>
      </c>
      <c r="BI411" s="860"/>
      <c r="BJ411" s="861"/>
      <c r="BK411" s="860"/>
      <c r="BL411" s="861"/>
      <c r="BM411" s="283"/>
    </row>
    <row r="412" spans="50:65" ht="15" customHeight="1">
      <c r="AX412" s="75" t="str">
        <f t="shared" si="286"/>
        <v>313CCFC55</v>
      </c>
      <c r="AY412" s="802" t="s">
        <v>689</v>
      </c>
      <c r="AZ412" s="802">
        <v>313</v>
      </c>
      <c r="BA412" s="802" t="s">
        <v>597</v>
      </c>
      <c r="BB412" s="803">
        <v>1</v>
      </c>
      <c r="BC412" s="858" t="str">
        <f t="shared" si="287"/>
        <v>1EPS040</v>
      </c>
      <c r="BD412" s="802" t="s">
        <v>691</v>
      </c>
      <c r="BE412" s="802">
        <v>1</v>
      </c>
      <c r="BF412" s="802" t="s">
        <v>583</v>
      </c>
      <c r="BG412" s="803">
        <v>1043</v>
      </c>
      <c r="BH412" s="858" t="str">
        <f t="shared" si="288"/>
        <v/>
      </c>
      <c r="BI412" s="860"/>
      <c r="BJ412" s="861"/>
      <c r="BK412" s="860"/>
      <c r="BL412" s="861"/>
      <c r="BM412" s="283"/>
    </row>
    <row r="413" spans="50:65" ht="15" customHeight="1">
      <c r="AX413" s="75" t="str">
        <f t="shared" si="286"/>
        <v>313EPS010</v>
      </c>
      <c r="AY413" s="802" t="s">
        <v>689</v>
      </c>
      <c r="AZ413" s="802">
        <v>313</v>
      </c>
      <c r="BA413" s="802" t="s">
        <v>578</v>
      </c>
      <c r="BB413" s="803">
        <v>4</v>
      </c>
      <c r="BC413" s="858" t="str">
        <f t="shared" si="287"/>
        <v>1EPS041</v>
      </c>
      <c r="BD413" s="802" t="s">
        <v>691</v>
      </c>
      <c r="BE413" s="802">
        <v>1</v>
      </c>
      <c r="BF413" s="802" t="s">
        <v>621</v>
      </c>
      <c r="BG413" s="803">
        <v>4</v>
      </c>
      <c r="BH413" s="858" t="str">
        <f t="shared" si="288"/>
        <v/>
      </c>
      <c r="BI413" s="860"/>
      <c r="BJ413" s="861"/>
      <c r="BK413" s="860"/>
      <c r="BL413" s="861"/>
      <c r="BM413" s="283"/>
    </row>
    <row r="414" spans="50:65" ht="15" customHeight="1">
      <c r="AX414" s="75" t="str">
        <f t="shared" si="286"/>
        <v>313EPS037</v>
      </c>
      <c r="AY414" s="802" t="s">
        <v>689</v>
      </c>
      <c r="AZ414" s="802">
        <v>313</v>
      </c>
      <c r="BA414" s="802" t="s">
        <v>579</v>
      </c>
      <c r="BB414" s="803">
        <v>1030</v>
      </c>
      <c r="BC414" s="858" t="str">
        <f t="shared" si="287"/>
        <v>1EPS042</v>
      </c>
      <c r="BD414" s="802" t="s">
        <v>691</v>
      </c>
      <c r="BE414" s="802">
        <v>1</v>
      </c>
      <c r="BF414" s="802" t="s">
        <v>584</v>
      </c>
      <c r="BG414" s="803">
        <v>113</v>
      </c>
      <c r="BH414" s="858" t="str">
        <f t="shared" si="288"/>
        <v/>
      </c>
      <c r="BI414" s="860"/>
      <c r="BJ414" s="861"/>
      <c r="BK414" s="860"/>
      <c r="BL414" s="861"/>
      <c r="BM414" s="283"/>
    </row>
    <row r="415" spans="50:65" ht="15" customHeight="1">
      <c r="AX415" s="75" t="str">
        <f t="shared" si="286"/>
        <v>313EPS040</v>
      </c>
      <c r="AY415" s="802" t="s">
        <v>689</v>
      </c>
      <c r="AZ415" s="802">
        <v>313</v>
      </c>
      <c r="BA415" s="802" t="s">
        <v>583</v>
      </c>
      <c r="BB415" s="803">
        <v>260</v>
      </c>
      <c r="BC415" s="858" t="str">
        <f t="shared" si="287"/>
        <v>1EPS044</v>
      </c>
      <c r="BD415" s="802" t="s">
        <v>691</v>
      </c>
      <c r="BE415" s="802">
        <v>1</v>
      </c>
      <c r="BF415" s="802" t="s">
        <v>595</v>
      </c>
      <c r="BG415" s="803">
        <v>32</v>
      </c>
      <c r="BH415" s="858" t="str">
        <f t="shared" si="288"/>
        <v/>
      </c>
      <c r="BI415" s="860"/>
      <c r="BJ415" s="861"/>
      <c r="BK415" s="860"/>
      <c r="BL415" s="861"/>
      <c r="BM415" s="283"/>
    </row>
    <row r="416" spans="50:65" ht="15" customHeight="1">
      <c r="AX416" s="75" t="str">
        <f t="shared" si="286"/>
        <v>313ESSC91</v>
      </c>
      <c r="AY416" s="802" t="s">
        <v>689</v>
      </c>
      <c r="AZ416" s="802">
        <v>313</v>
      </c>
      <c r="BA416" s="802" t="s">
        <v>594</v>
      </c>
      <c r="BB416" s="803">
        <v>32</v>
      </c>
      <c r="BC416" s="858" t="str">
        <f t="shared" si="287"/>
        <v>1ESSC24</v>
      </c>
      <c r="BD416" s="802" t="s">
        <v>691</v>
      </c>
      <c r="BE416" s="802">
        <v>1</v>
      </c>
      <c r="BF416" s="802" t="s">
        <v>622</v>
      </c>
      <c r="BG416" s="803">
        <v>423</v>
      </c>
      <c r="BH416" s="858" t="str">
        <f t="shared" si="288"/>
        <v/>
      </c>
      <c r="BI416" s="860"/>
      <c r="BJ416" s="861"/>
      <c r="BK416" s="860"/>
      <c r="BL416" s="861"/>
      <c r="BM416" s="283"/>
    </row>
    <row r="417" spans="50:65" ht="15" customHeight="1">
      <c r="AX417" s="75" t="str">
        <f t="shared" si="286"/>
        <v>318EAS016</v>
      </c>
      <c r="AY417" s="802" t="s">
        <v>689</v>
      </c>
      <c r="AZ417" s="802">
        <v>318</v>
      </c>
      <c r="BA417" s="802" t="s">
        <v>585</v>
      </c>
      <c r="BB417" s="803">
        <v>68</v>
      </c>
      <c r="BC417" s="858" t="str">
        <f t="shared" si="287"/>
        <v>79EPS002</v>
      </c>
      <c r="BD417" s="802" t="s">
        <v>691</v>
      </c>
      <c r="BE417" s="802">
        <v>79</v>
      </c>
      <c r="BF417" s="802" t="s">
        <v>580</v>
      </c>
      <c r="BG417" s="803">
        <v>172</v>
      </c>
      <c r="BH417" s="858" t="str">
        <f t="shared" si="288"/>
        <v/>
      </c>
      <c r="BI417" s="860"/>
      <c r="BJ417" s="861"/>
      <c r="BK417" s="860"/>
      <c r="BL417" s="861"/>
      <c r="BM417" s="283"/>
    </row>
    <row r="418" spans="50:65" ht="15" customHeight="1">
      <c r="AX418" s="75" t="str">
        <f t="shared" si="286"/>
        <v>318EPS002</v>
      </c>
      <c r="AY418" s="802" t="s">
        <v>689</v>
      </c>
      <c r="AZ418" s="802">
        <v>318</v>
      </c>
      <c r="BA418" s="802" t="s">
        <v>580</v>
      </c>
      <c r="BB418" s="803">
        <v>1598</v>
      </c>
      <c r="BC418" s="858" t="str">
        <f t="shared" si="287"/>
        <v>79EPS010</v>
      </c>
      <c r="BD418" s="802" t="s">
        <v>691</v>
      </c>
      <c r="BE418" s="802">
        <v>79</v>
      </c>
      <c r="BF418" s="802" t="s">
        <v>578</v>
      </c>
      <c r="BG418" s="803">
        <v>673</v>
      </c>
      <c r="BH418" s="858" t="str">
        <f t="shared" si="288"/>
        <v/>
      </c>
      <c r="BI418" s="860"/>
      <c r="BJ418" s="861"/>
      <c r="BK418" s="860"/>
      <c r="BL418" s="861"/>
      <c r="BM418" s="283"/>
    </row>
    <row r="419" spans="50:65" ht="15" customHeight="1">
      <c r="AX419" s="75" t="str">
        <f t="shared" si="286"/>
        <v>318EPS005</v>
      </c>
      <c r="AY419" s="802" t="s">
        <v>689</v>
      </c>
      <c r="AZ419" s="802">
        <v>318</v>
      </c>
      <c r="BA419" s="802" t="s">
        <v>582</v>
      </c>
      <c r="BB419" s="803">
        <v>11</v>
      </c>
      <c r="BC419" s="858" t="str">
        <f t="shared" si="287"/>
        <v>79EPS016</v>
      </c>
      <c r="BD419" s="802" t="s">
        <v>691</v>
      </c>
      <c r="BE419" s="802">
        <v>79</v>
      </c>
      <c r="BF419" s="802" t="s">
        <v>581</v>
      </c>
      <c r="BG419" s="803">
        <v>112</v>
      </c>
      <c r="BH419" s="858" t="str">
        <f t="shared" si="288"/>
        <v/>
      </c>
      <c r="BI419" s="860"/>
      <c r="BJ419" s="861"/>
      <c r="BK419" s="860"/>
      <c r="BL419" s="861"/>
      <c r="BM419" s="283"/>
    </row>
    <row r="420" spans="50:65" ht="15" customHeight="1">
      <c r="AX420" s="75" t="str">
        <f t="shared" si="286"/>
        <v>318EPS010</v>
      </c>
      <c r="AY420" s="802" t="s">
        <v>689</v>
      </c>
      <c r="AZ420" s="802">
        <v>318</v>
      </c>
      <c r="BA420" s="802" t="s">
        <v>578</v>
      </c>
      <c r="BB420" s="803">
        <v>15543</v>
      </c>
      <c r="BC420" s="858" t="str">
        <f t="shared" si="287"/>
        <v>79EPS037</v>
      </c>
      <c r="BD420" s="802" t="s">
        <v>691</v>
      </c>
      <c r="BE420" s="802">
        <v>79</v>
      </c>
      <c r="BF420" s="802" t="s">
        <v>579</v>
      </c>
      <c r="BG420" s="803">
        <v>274</v>
      </c>
      <c r="BH420" s="858" t="str">
        <f t="shared" si="288"/>
        <v/>
      </c>
      <c r="BI420" s="860"/>
      <c r="BJ420" s="861"/>
      <c r="BK420" s="860"/>
      <c r="BL420" s="861"/>
      <c r="BM420" s="283"/>
    </row>
    <row r="421" spans="50:65" ht="15" customHeight="1">
      <c r="AX421" s="75" t="str">
        <f t="shared" si="286"/>
        <v>318EPS016</v>
      </c>
      <c r="AY421" s="802" t="s">
        <v>689</v>
      </c>
      <c r="AZ421" s="802">
        <v>318</v>
      </c>
      <c r="BA421" s="802" t="s">
        <v>581</v>
      </c>
      <c r="BB421" s="803">
        <v>3698</v>
      </c>
      <c r="BC421" s="858" t="str">
        <f t="shared" si="287"/>
        <v>79EPS040</v>
      </c>
      <c r="BD421" s="802" t="s">
        <v>691</v>
      </c>
      <c r="BE421" s="802">
        <v>79</v>
      </c>
      <c r="BF421" s="802" t="s">
        <v>583</v>
      </c>
      <c r="BG421" s="803">
        <v>32</v>
      </c>
      <c r="BH421" s="858" t="str">
        <f t="shared" si="288"/>
        <v/>
      </c>
      <c r="BI421" s="860"/>
      <c r="BJ421" s="861"/>
      <c r="BK421" s="860"/>
      <c r="BL421" s="861"/>
      <c r="BM421" s="283"/>
    </row>
    <row r="422" spans="50:65" ht="15" customHeight="1">
      <c r="AX422" s="75" t="str">
        <f t="shared" si="286"/>
        <v>318EPS037</v>
      </c>
      <c r="AY422" s="802" t="s">
        <v>689</v>
      </c>
      <c r="AZ422" s="802">
        <v>318</v>
      </c>
      <c r="BA422" s="802" t="s">
        <v>579</v>
      </c>
      <c r="BB422" s="803">
        <v>5762</v>
      </c>
      <c r="BC422" s="858" t="str">
        <f t="shared" si="287"/>
        <v>88EAS027</v>
      </c>
      <c r="BD422" s="802" t="s">
        <v>691</v>
      </c>
      <c r="BE422" s="802">
        <v>88</v>
      </c>
      <c r="BF422" s="802" t="s">
        <v>589</v>
      </c>
      <c r="BG422" s="803">
        <v>1</v>
      </c>
      <c r="BH422" s="858" t="str">
        <f t="shared" si="288"/>
        <v/>
      </c>
      <c r="BI422" s="860"/>
      <c r="BJ422" s="861"/>
      <c r="BK422" s="860"/>
      <c r="BL422" s="861"/>
      <c r="BM422" s="283"/>
    </row>
    <row r="423" spans="50:65" ht="15" customHeight="1">
      <c r="AX423" s="75" t="str">
        <f t="shared" si="286"/>
        <v>318EPS040</v>
      </c>
      <c r="AY423" s="802" t="s">
        <v>689</v>
      </c>
      <c r="AZ423" s="802">
        <v>318</v>
      </c>
      <c r="BA423" s="802" t="s">
        <v>583</v>
      </c>
      <c r="BB423" s="803">
        <v>1224</v>
      </c>
      <c r="BC423" s="858" t="str">
        <f t="shared" si="287"/>
        <v>88EPS002</v>
      </c>
      <c r="BD423" s="802" t="s">
        <v>691</v>
      </c>
      <c r="BE423" s="802">
        <v>88</v>
      </c>
      <c r="BF423" s="802" t="s">
        <v>580</v>
      </c>
      <c r="BG423" s="803">
        <v>3441</v>
      </c>
      <c r="BH423" s="858" t="str">
        <f t="shared" si="288"/>
        <v/>
      </c>
      <c r="BI423" s="860"/>
      <c r="BJ423" s="861"/>
      <c r="BK423" s="860"/>
      <c r="BL423" s="861"/>
      <c r="BM423" s="283"/>
    </row>
    <row r="424" spans="50:65" ht="15" customHeight="1">
      <c r="AX424" s="75" t="str">
        <f t="shared" si="286"/>
        <v>318EPS048</v>
      </c>
      <c r="AY424" s="802" t="s">
        <v>689</v>
      </c>
      <c r="AZ424" s="802">
        <v>318</v>
      </c>
      <c r="BA424" s="802" t="s">
        <v>599</v>
      </c>
      <c r="BB424" s="803">
        <v>1</v>
      </c>
      <c r="BC424" s="858" t="str">
        <f t="shared" si="287"/>
        <v>88EPS005</v>
      </c>
      <c r="BD424" s="802" t="s">
        <v>691</v>
      </c>
      <c r="BE424" s="802">
        <v>88</v>
      </c>
      <c r="BF424" s="802" t="s">
        <v>582</v>
      </c>
      <c r="BG424" s="803">
        <v>414</v>
      </c>
      <c r="BH424" s="858" t="str">
        <f t="shared" si="288"/>
        <v/>
      </c>
      <c r="BI424" s="860"/>
      <c r="BJ424" s="861"/>
      <c r="BK424" s="860"/>
      <c r="BL424" s="861"/>
      <c r="BM424" s="283"/>
    </row>
    <row r="425" spans="50:65" ht="15" customHeight="1">
      <c r="AX425" s="75" t="str">
        <f t="shared" si="286"/>
        <v>321EAS016</v>
      </c>
      <c r="AY425" s="802" t="s">
        <v>689</v>
      </c>
      <c r="AZ425" s="802">
        <v>321</v>
      </c>
      <c r="BA425" s="802" t="s">
        <v>585</v>
      </c>
      <c r="BB425" s="803">
        <v>118</v>
      </c>
      <c r="BC425" s="858" t="str">
        <f t="shared" si="287"/>
        <v>88EPS010</v>
      </c>
      <c r="BD425" s="802" t="s">
        <v>691</v>
      </c>
      <c r="BE425" s="802">
        <v>88</v>
      </c>
      <c r="BF425" s="802" t="s">
        <v>578</v>
      </c>
      <c r="BG425" s="803">
        <v>10986</v>
      </c>
      <c r="BH425" s="858" t="str">
        <f t="shared" si="288"/>
        <v/>
      </c>
      <c r="BI425" s="860"/>
      <c r="BJ425" s="861"/>
      <c r="BK425" s="860"/>
      <c r="BL425" s="861"/>
      <c r="BM425" s="283"/>
    </row>
    <row r="426" spans="50:65" ht="15" customHeight="1">
      <c r="AX426" s="75" t="str">
        <f t="shared" si="286"/>
        <v>321EPS010</v>
      </c>
      <c r="AY426" s="802" t="s">
        <v>689</v>
      </c>
      <c r="AZ426" s="802">
        <v>321</v>
      </c>
      <c r="BA426" s="802" t="s">
        <v>578</v>
      </c>
      <c r="BB426" s="803">
        <v>5</v>
      </c>
      <c r="BC426" s="858" t="str">
        <f t="shared" si="287"/>
        <v>88EPS016</v>
      </c>
      <c r="BD426" s="802" t="s">
        <v>691</v>
      </c>
      <c r="BE426" s="802">
        <v>88</v>
      </c>
      <c r="BF426" s="802" t="s">
        <v>581</v>
      </c>
      <c r="BG426" s="803">
        <v>526</v>
      </c>
      <c r="BH426" s="858" t="str">
        <f t="shared" si="288"/>
        <v/>
      </c>
      <c r="BI426" s="860"/>
      <c r="BJ426" s="861"/>
      <c r="BK426" s="860"/>
      <c r="BL426" s="861"/>
      <c r="BM426" s="283"/>
    </row>
    <row r="427" spans="50:65" ht="15" customHeight="1">
      <c r="AX427" s="75" t="str">
        <f t="shared" si="286"/>
        <v>321EPS037</v>
      </c>
      <c r="AY427" s="802" t="s">
        <v>689</v>
      </c>
      <c r="AZ427" s="802">
        <v>321</v>
      </c>
      <c r="BA427" s="802" t="s">
        <v>579</v>
      </c>
      <c r="BB427" s="803">
        <v>1922</v>
      </c>
      <c r="BC427" s="858" t="str">
        <f t="shared" si="287"/>
        <v>88EPS037</v>
      </c>
      <c r="BD427" s="802" t="s">
        <v>691</v>
      </c>
      <c r="BE427" s="802">
        <v>88</v>
      </c>
      <c r="BF427" s="802" t="s">
        <v>579</v>
      </c>
      <c r="BG427" s="803">
        <v>2230</v>
      </c>
      <c r="BH427" s="858" t="str">
        <f t="shared" si="288"/>
        <v/>
      </c>
      <c r="BI427" s="860"/>
      <c r="BJ427" s="861"/>
      <c r="BK427" s="860"/>
      <c r="BL427" s="861"/>
      <c r="BM427" s="283"/>
    </row>
    <row r="428" spans="50:65" ht="15" customHeight="1">
      <c r="AX428" s="75" t="str">
        <f t="shared" si="286"/>
        <v>321EPS040</v>
      </c>
      <c r="AY428" s="802" t="s">
        <v>689</v>
      </c>
      <c r="AZ428" s="802">
        <v>321</v>
      </c>
      <c r="BA428" s="802" t="s">
        <v>583</v>
      </c>
      <c r="BB428" s="803">
        <v>380</v>
      </c>
      <c r="BC428" s="858" t="str">
        <f t="shared" si="287"/>
        <v>88EPS040</v>
      </c>
      <c r="BD428" s="802" t="s">
        <v>691</v>
      </c>
      <c r="BE428" s="802">
        <v>88</v>
      </c>
      <c r="BF428" s="802" t="s">
        <v>583</v>
      </c>
      <c r="BG428" s="803">
        <v>129</v>
      </c>
      <c r="BH428" s="858" t="str">
        <f t="shared" si="288"/>
        <v/>
      </c>
      <c r="BI428" s="860"/>
      <c r="BJ428" s="861"/>
      <c r="BK428" s="860"/>
      <c r="BL428" s="861"/>
      <c r="BM428" s="283"/>
    </row>
    <row r="429" spans="50:65" ht="15" customHeight="1">
      <c r="AX429" s="75" t="str">
        <f t="shared" si="286"/>
        <v>376EAS016</v>
      </c>
      <c r="AY429" s="802" t="s">
        <v>689</v>
      </c>
      <c r="AZ429" s="802">
        <v>376</v>
      </c>
      <c r="BA429" s="802" t="s">
        <v>585</v>
      </c>
      <c r="BB429" s="803">
        <v>77</v>
      </c>
      <c r="BC429" s="858" t="str">
        <f t="shared" si="287"/>
        <v>88EPS044</v>
      </c>
      <c r="BD429" s="802" t="s">
        <v>691</v>
      </c>
      <c r="BE429" s="802">
        <v>88</v>
      </c>
      <c r="BF429" s="802" t="s">
        <v>595</v>
      </c>
      <c r="BG429" s="803">
        <v>1</v>
      </c>
      <c r="BH429" s="858" t="str">
        <f t="shared" si="288"/>
        <v/>
      </c>
      <c r="BI429" s="860"/>
      <c r="BJ429" s="861"/>
      <c r="BK429" s="860"/>
      <c r="BL429" s="861"/>
      <c r="BM429" s="283"/>
    </row>
    <row r="430" spans="50:65" ht="15" customHeight="1">
      <c r="AX430" s="75" t="str">
        <f t="shared" si="286"/>
        <v>376EPS002</v>
      </c>
      <c r="AY430" s="802" t="s">
        <v>689</v>
      </c>
      <c r="AZ430" s="802">
        <v>376</v>
      </c>
      <c r="BA430" s="802" t="s">
        <v>580</v>
      </c>
      <c r="BB430" s="803">
        <v>1737</v>
      </c>
      <c r="BC430" s="858" t="str">
        <f t="shared" si="287"/>
        <v>129EAS027</v>
      </c>
      <c r="BD430" s="802" t="s">
        <v>691</v>
      </c>
      <c r="BE430" s="802">
        <v>129</v>
      </c>
      <c r="BF430" s="802" t="s">
        <v>589</v>
      </c>
      <c r="BG430" s="803">
        <v>1</v>
      </c>
      <c r="BH430" s="858" t="str">
        <f t="shared" si="288"/>
        <v/>
      </c>
      <c r="BI430" s="860"/>
      <c r="BJ430" s="861"/>
      <c r="BK430" s="860"/>
      <c r="BL430" s="861"/>
      <c r="BM430" s="283"/>
    </row>
    <row r="431" spans="50:65" ht="15" customHeight="1">
      <c r="AX431" s="75" t="str">
        <f t="shared" si="286"/>
        <v>376EPS005</v>
      </c>
      <c r="AY431" s="802" t="s">
        <v>689</v>
      </c>
      <c r="AZ431" s="802">
        <v>376</v>
      </c>
      <c r="BA431" s="802" t="s">
        <v>582</v>
      </c>
      <c r="BB431" s="803">
        <v>14</v>
      </c>
      <c r="BC431" s="858" t="str">
        <f t="shared" si="287"/>
        <v>129EPS002</v>
      </c>
      <c r="BD431" s="802" t="s">
        <v>691</v>
      </c>
      <c r="BE431" s="802">
        <v>129</v>
      </c>
      <c r="BF431" s="802" t="s">
        <v>580</v>
      </c>
      <c r="BG431" s="803">
        <v>309</v>
      </c>
      <c r="BH431" s="858" t="str">
        <f t="shared" si="288"/>
        <v/>
      </c>
      <c r="BI431" s="173"/>
      <c r="BJ431" s="174"/>
      <c r="BK431" s="173"/>
      <c r="BL431" s="174"/>
      <c r="BM431" s="283"/>
    </row>
    <row r="432" spans="50:65" ht="15" customHeight="1">
      <c r="AX432" s="75" t="str">
        <f t="shared" si="286"/>
        <v>376EPS010</v>
      </c>
      <c r="AY432" s="802" t="s">
        <v>689</v>
      </c>
      <c r="AZ432" s="802">
        <v>376</v>
      </c>
      <c r="BA432" s="802" t="s">
        <v>578</v>
      </c>
      <c r="BB432" s="803">
        <v>40094</v>
      </c>
      <c r="BC432" s="858" t="str">
        <f t="shared" si="287"/>
        <v>129EPS010</v>
      </c>
      <c r="BD432" s="802" t="s">
        <v>691</v>
      </c>
      <c r="BE432" s="802">
        <v>129</v>
      </c>
      <c r="BF432" s="802" t="s">
        <v>578</v>
      </c>
      <c r="BG432" s="803">
        <v>2469</v>
      </c>
      <c r="BH432" s="858" t="str">
        <f t="shared" si="288"/>
        <v/>
      </c>
      <c r="BI432" s="173"/>
      <c r="BJ432" s="174"/>
      <c r="BK432" s="173"/>
      <c r="BL432" s="174"/>
      <c r="BM432" s="283"/>
    </row>
    <row r="433" spans="50:65" ht="15" customHeight="1">
      <c r="AX433" s="75" t="str">
        <f t="shared" si="286"/>
        <v>376EPS016</v>
      </c>
      <c r="AY433" s="802" t="s">
        <v>689</v>
      </c>
      <c r="AZ433" s="802">
        <v>376</v>
      </c>
      <c r="BA433" s="802" t="s">
        <v>581</v>
      </c>
      <c r="BB433" s="803">
        <v>5347</v>
      </c>
      <c r="BC433" s="858" t="str">
        <f t="shared" si="287"/>
        <v>129EPS016</v>
      </c>
      <c r="BD433" s="802" t="s">
        <v>691</v>
      </c>
      <c r="BE433" s="802">
        <v>129</v>
      </c>
      <c r="BF433" s="802" t="s">
        <v>581</v>
      </c>
      <c r="BG433" s="803">
        <v>68</v>
      </c>
      <c r="BH433" s="858" t="str">
        <f t="shared" si="288"/>
        <v/>
      </c>
      <c r="BI433" s="173"/>
      <c r="BJ433" s="174"/>
      <c r="BK433" s="173"/>
      <c r="BL433" s="174"/>
      <c r="BM433" s="283"/>
    </row>
    <row r="434" spans="50:65" ht="15" customHeight="1">
      <c r="AX434" s="75" t="str">
        <f t="shared" si="286"/>
        <v>376EPS037</v>
      </c>
      <c r="AY434" s="802" t="s">
        <v>689</v>
      </c>
      <c r="AZ434" s="802">
        <v>376</v>
      </c>
      <c r="BA434" s="802" t="s">
        <v>579</v>
      </c>
      <c r="BB434" s="803">
        <v>8320</v>
      </c>
      <c r="BC434" s="858" t="str">
        <f t="shared" si="287"/>
        <v>129EPS037</v>
      </c>
      <c r="BD434" s="802" t="s">
        <v>691</v>
      </c>
      <c r="BE434" s="802">
        <v>129</v>
      </c>
      <c r="BF434" s="802" t="s">
        <v>579</v>
      </c>
      <c r="BG434" s="803">
        <v>434</v>
      </c>
      <c r="BH434" s="858" t="str">
        <f t="shared" si="288"/>
        <v/>
      </c>
      <c r="BI434" s="173"/>
      <c r="BJ434" s="174"/>
      <c r="BK434" s="173"/>
      <c r="BL434" s="174"/>
      <c r="BM434" s="283"/>
    </row>
    <row r="435" spans="50:65" ht="15" customHeight="1">
      <c r="AX435" s="75" t="str">
        <f t="shared" si="286"/>
        <v>376EPS040</v>
      </c>
      <c r="AY435" s="802" t="s">
        <v>689</v>
      </c>
      <c r="AZ435" s="802">
        <v>376</v>
      </c>
      <c r="BA435" s="802" t="s">
        <v>583</v>
      </c>
      <c r="BB435" s="803">
        <v>1423</v>
      </c>
      <c r="BC435" s="858" t="str">
        <f t="shared" si="287"/>
        <v>129EPS040</v>
      </c>
      <c r="BD435" s="802" t="s">
        <v>691</v>
      </c>
      <c r="BE435" s="802">
        <v>129</v>
      </c>
      <c r="BF435" s="802" t="s">
        <v>583</v>
      </c>
      <c r="BG435" s="803">
        <v>30</v>
      </c>
      <c r="BH435" s="858" t="str">
        <f t="shared" si="288"/>
        <v/>
      </c>
      <c r="BI435" s="173"/>
      <c r="BJ435" s="174"/>
      <c r="BK435" s="173"/>
      <c r="BL435" s="174"/>
      <c r="BM435" s="283"/>
    </row>
    <row r="436" spans="50:65" ht="15" customHeight="1">
      <c r="AX436" s="75" t="str">
        <f t="shared" si="286"/>
        <v>376EPS041</v>
      </c>
      <c r="AY436" s="802" t="s">
        <v>689</v>
      </c>
      <c r="AZ436" s="802">
        <v>376</v>
      </c>
      <c r="BA436" s="802" t="s">
        <v>621</v>
      </c>
      <c r="BB436" s="803">
        <v>8</v>
      </c>
      <c r="BC436" s="858" t="str">
        <f t="shared" si="287"/>
        <v>129EPS044</v>
      </c>
      <c r="BD436" s="802" t="s">
        <v>691</v>
      </c>
      <c r="BE436" s="802">
        <v>129</v>
      </c>
      <c r="BF436" s="802" t="s">
        <v>595</v>
      </c>
      <c r="BG436" s="803">
        <v>2</v>
      </c>
      <c r="BH436" s="858" t="str">
        <f t="shared" si="288"/>
        <v/>
      </c>
      <c r="BI436" s="173"/>
      <c r="BJ436" s="174"/>
      <c r="BK436" s="173"/>
      <c r="BL436" s="174"/>
      <c r="BM436" s="283"/>
    </row>
    <row r="437" spans="50:65" ht="15" customHeight="1">
      <c r="AX437" s="75" t="str">
        <f t="shared" si="286"/>
        <v>376ESSC91</v>
      </c>
      <c r="AY437" s="802" t="s">
        <v>689</v>
      </c>
      <c r="AZ437" s="802">
        <v>376</v>
      </c>
      <c r="BA437" s="802" t="s">
        <v>594</v>
      </c>
      <c r="BB437" s="803">
        <v>380</v>
      </c>
      <c r="BC437" s="858" t="str">
        <f t="shared" si="287"/>
        <v>212EPS002</v>
      </c>
      <c r="BD437" s="802" t="s">
        <v>691</v>
      </c>
      <c r="BE437" s="802">
        <v>212</v>
      </c>
      <c r="BF437" s="802" t="s">
        <v>580</v>
      </c>
      <c r="BG437" s="803">
        <v>104</v>
      </c>
      <c r="BH437" s="858" t="str">
        <f t="shared" si="288"/>
        <v/>
      </c>
      <c r="BI437" s="173"/>
      <c r="BJ437" s="174"/>
      <c r="BK437" s="173"/>
      <c r="BL437" s="174"/>
      <c r="BM437" s="283"/>
    </row>
    <row r="438" spans="50:65" ht="15" customHeight="1">
      <c r="AX438" s="75" t="str">
        <f t="shared" si="286"/>
        <v>400EAS016</v>
      </c>
      <c r="AY438" s="802" t="s">
        <v>689</v>
      </c>
      <c r="AZ438" s="802">
        <v>400</v>
      </c>
      <c r="BA438" s="802" t="s">
        <v>585</v>
      </c>
      <c r="BB438" s="803">
        <v>2</v>
      </c>
      <c r="BC438" s="858" t="str">
        <f t="shared" si="287"/>
        <v>212EPS010</v>
      </c>
      <c r="BD438" s="802" t="s">
        <v>691</v>
      </c>
      <c r="BE438" s="802">
        <v>212</v>
      </c>
      <c r="BF438" s="802" t="s">
        <v>578</v>
      </c>
      <c r="BG438" s="803">
        <v>1785</v>
      </c>
      <c r="BH438" s="858" t="str">
        <f t="shared" si="288"/>
        <v/>
      </c>
      <c r="BI438" s="173"/>
      <c r="BJ438" s="174"/>
      <c r="BK438" s="173"/>
      <c r="BL438" s="174"/>
      <c r="BM438" s="283"/>
    </row>
    <row r="439" spans="50:65" ht="15" customHeight="1">
      <c r="AX439" s="75" t="str">
        <f t="shared" si="286"/>
        <v>400EPS002</v>
      </c>
      <c r="AY439" s="802" t="s">
        <v>689</v>
      </c>
      <c r="AZ439" s="802">
        <v>400</v>
      </c>
      <c r="BA439" s="802" t="s">
        <v>580</v>
      </c>
      <c r="BB439" s="803">
        <v>2587</v>
      </c>
      <c r="BC439" s="858" t="str">
        <f t="shared" si="287"/>
        <v>212EPS037</v>
      </c>
      <c r="BD439" s="802" t="s">
        <v>691</v>
      </c>
      <c r="BE439" s="802">
        <v>212</v>
      </c>
      <c r="BF439" s="802" t="s">
        <v>579</v>
      </c>
      <c r="BG439" s="803">
        <v>330</v>
      </c>
      <c r="BH439" s="858" t="str">
        <f t="shared" si="288"/>
        <v/>
      </c>
      <c r="BI439" s="173"/>
      <c r="BJ439" s="174"/>
      <c r="BK439" s="173"/>
      <c r="BL439" s="174"/>
      <c r="BM439" s="283"/>
    </row>
    <row r="440" spans="50:65" ht="15" customHeight="1">
      <c r="AX440" s="75" t="str">
        <f t="shared" si="286"/>
        <v>400EPS010</v>
      </c>
      <c r="AY440" s="802" t="s">
        <v>689</v>
      </c>
      <c r="AZ440" s="802">
        <v>400</v>
      </c>
      <c r="BA440" s="802" t="s">
        <v>578</v>
      </c>
      <c r="BB440" s="803">
        <v>2210</v>
      </c>
      <c r="BC440" s="858" t="str">
        <f t="shared" si="287"/>
        <v>212EPS040</v>
      </c>
      <c r="BD440" s="802" t="s">
        <v>691</v>
      </c>
      <c r="BE440" s="802">
        <v>212</v>
      </c>
      <c r="BF440" s="802" t="s">
        <v>583</v>
      </c>
      <c r="BG440" s="803">
        <v>38</v>
      </c>
      <c r="BH440" s="858" t="str">
        <f t="shared" si="288"/>
        <v/>
      </c>
      <c r="BI440" s="173"/>
      <c r="BJ440" s="174"/>
      <c r="BK440" s="173"/>
      <c r="BL440" s="174"/>
      <c r="BM440" s="283"/>
    </row>
    <row r="441" spans="50:65" ht="15" customHeight="1">
      <c r="AX441" s="75" t="str">
        <f t="shared" si="286"/>
        <v>400EPS016</v>
      </c>
      <c r="AY441" s="802" t="s">
        <v>689</v>
      </c>
      <c r="AZ441" s="802">
        <v>400</v>
      </c>
      <c r="BA441" s="802" t="s">
        <v>581</v>
      </c>
      <c r="BB441" s="803">
        <v>1512</v>
      </c>
      <c r="BC441" s="858" t="str">
        <f t="shared" si="287"/>
        <v>266EPS002</v>
      </c>
      <c r="BD441" s="802" t="s">
        <v>691</v>
      </c>
      <c r="BE441" s="802">
        <v>266</v>
      </c>
      <c r="BF441" s="802" t="s">
        <v>580</v>
      </c>
      <c r="BG441" s="803">
        <v>813</v>
      </c>
      <c r="BH441" s="858" t="str">
        <f t="shared" si="288"/>
        <v/>
      </c>
      <c r="BI441" s="173"/>
      <c r="BJ441" s="174"/>
      <c r="BK441" s="173"/>
      <c r="BL441" s="174"/>
      <c r="BM441" s="283"/>
    </row>
    <row r="442" spans="50:65" ht="15" customHeight="1">
      <c r="AX442" s="75" t="str">
        <f t="shared" si="286"/>
        <v>400EPS037</v>
      </c>
      <c r="AY442" s="802" t="s">
        <v>689</v>
      </c>
      <c r="AZ442" s="802">
        <v>400</v>
      </c>
      <c r="BA442" s="802" t="s">
        <v>579</v>
      </c>
      <c r="BB442" s="803">
        <v>2538</v>
      </c>
      <c r="BC442" s="858" t="str">
        <f t="shared" si="287"/>
        <v>266EPS005</v>
      </c>
      <c r="BD442" s="802" t="s">
        <v>691</v>
      </c>
      <c r="BE442" s="802">
        <v>266</v>
      </c>
      <c r="BF442" s="802" t="s">
        <v>582</v>
      </c>
      <c r="BG442" s="803">
        <v>321</v>
      </c>
      <c r="BH442" s="858" t="str">
        <f t="shared" si="288"/>
        <v/>
      </c>
      <c r="BI442" s="173"/>
      <c r="BJ442" s="174"/>
      <c r="BK442" s="173"/>
      <c r="BL442" s="174"/>
      <c r="BM442" s="283"/>
    </row>
    <row r="443" spans="50:65" ht="15" customHeight="1">
      <c r="AX443" s="75" t="str">
        <f t="shared" si="286"/>
        <v>400EPS040</v>
      </c>
      <c r="AY443" s="802" t="s">
        <v>689</v>
      </c>
      <c r="AZ443" s="802">
        <v>400</v>
      </c>
      <c r="BA443" s="802" t="s">
        <v>583</v>
      </c>
      <c r="BB443" s="803">
        <v>1262</v>
      </c>
      <c r="BC443" s="858" t="str">
        <f t="shared" si="287"/>
        <v>266EPS010</v>
      </c>
      <c r="BD443" s="802" t="s">
        <v>691</v>
      </c>
      <c r="BE443" s="802">
        <v>266</v>
      </c>
      <c r="BF443" s="802" t="s">
        <v>578</v>
      </c>
      <c r="BG443" s="803">
        <v>4829</v>
      </c>
      <c r="BH443" s="858" t="str">
        <f t="shared" si="288"/>
        <v/>
      </c>
      <c r="BI443" s="173"/>
      <c r="BJ443" s="174"/>
      <c r="BK443" s="173"/>
      <c r="BL443" s="174"/>
      <c r="BM443" s="283"/>
    </row>
    <row r="444" spans="50:65" ht="15" customHeight="1">
      <c r="AX444" s="75" t="str">
        <f t="shared" si="286"/>
        <v>440EAS016</v>
      </c>
      <c r="AY444" s="802" t="s">
        <v>689</v>
      </c>
      <c r="AZ444" s="802">
        <v>440</v>
      </c>
      <c r="BA444" s="802" t="s">
        <v>585</v>
      </c>
      <c r="BB444" s="803">
        <v>18</v>
      </c>
      <c r="BC444" s="858" t="str">
        <f t="shared" si="287"/>
        <v>266EPS016</v>
      </c>
      <c r="BD444" s="802" t="s">
        <v>691</v>
      </c>
      <c r="BE444" s="802">
        <v>266</v>
      </c>
      <c r="BF444" s="802" t="s">
        <v>581</v>
      </c>
      <c r="BG444" s="803">
        <v>344</v>
      </c>
      <c r="BH444" s="858" t="str">
        <f t="shared" si="288"/>
        <v/>
      </c>
      <c r="BI444" s="173"/>
      <c r="BJ444" s="174"/>
      <c r="BK444" s="173"/>
      <c r="BL444" s="174"/>
      <c r="BM444" s="283"/>
    </row>
    <row r="445" spans="50:65" ht="15" customHeight="1">
      <c r="AX445" s="75" t="str">
        <f t="shared" si="286"/>
        <v>440EPS002</v>
      </c>
      <c r="AY445" s="802" t="s">
        <v>689</v>
      </c>
      <c r="AZ445" s="802">
        <v>440</v>
      </c>
      <c r="BA445" s="802" t="s">
        <v>580</v>
      </c>
      <c r="BB445" s="803">
        <v>2929</v>
      </c>
      <c r="BC445" s="858" t="str">
        <f t="shared" si="287"/>
        <v>266EPS037</v>
      </c>
      <c r="BD445" s="802" t="s">
        <v>691</v>
      </c>
      <c r="BE445" s="802">
        <v>266</v>
      </c>
      <c r="BF445" s="802" t="s">
        <v>579</v>
      </c>
      <c r="BG445" s="803">
        <v>663</v>
      </c>
      <c r="BH445" s="858" t="str">
        <f t="shared" si="288"/>
        <v/>
      </c>
      <c r="BI445" s="173"/>
      <c r="BJ445" s="174"/>
      <c r="BK445" s="173"/>
      <c r="BL445" s="174"/>
      <c r="BM445" s="283"/>
    </row>
    <row r="446" spans="50:65" ht="15" customHeight="1">
      <c r="AX446" s="75" t="str">
        <f t="shared" si="286"/>
        <v>440EPS005</v>
      </c>
      <c r="AY446" s="802" t="s">
        <v>689</v>
      </c>
      <c r="AZ446" s="802">
        <v>440</v>
      </c>
      <c r="BA446" s="802" t="s">
        <v>582</v>
      </c>
      <c r="BB446" s="803">
        <v>9</v>
      </c>
      <c r="BC446" s="858" t="str">
        <f t="shared" si="287"/>
        <v>266EPS040</v>
      </c>
      <c r="BD446" s="802" t="s">
        <v>691</v>
      </c>
      <c r="BE446" s="802">
        <v>266</v>
      </c>
      <c r="BF446" s="802" t="s">
        <v>583</v>
      </c>
      <c r="BG446" s="803">
        <v>27</v>
      </c>
      <c r="BH446" s="858" t="str">
        <f t="shared" si="288"/>
        <v/>
      </c>
      <c r="BI446" s="173"/>
      <c r="BJ446" s="174"/>
      <c r="BK446" s="173"/>
      <c r="BL446" s="174"/>
      <c r="BM446" s="283"/>
    </row>
    <row r="447" spans="50:65" ht="15" customHeight="1">
      <c r="AX447" s="75" t="str">
        <f t="shared" si="286"/>
        <v>440EPS010</v>
      </c>
      <c r="AY447" s="802" t="s">
        <v>689</v>
      </c>
      <c r="AZ447" s="802">
        <v>440</v>
      </c>
      <c r="BA447" s="802" t="s">
        <v>578</v>
      </c>
      <c r="BB447" s="803">
        <v>21593</v>
      </c>
      <c r="BC447" s="858" t="str">
        <f t="shared" si="287"/>
        <v>266EPS044</v>
      </c>
      <c r="BD447" s="802" t="s">
        <v>691</v>
      </c>
      <c r="BE447" s="802">
        <v>266</v>
      </c>
      <c r="BF447" s="802" t="s">
        <v>595</v>
      </c>
      <c r="BG447" s="803">
        <v>3</v>
      </c>
      <c r="BH447" s="858" t="str">
        <f t="shared" si="288"/>
        <v/>
      </c>
      <c r="BI447" s="173"/>
      <c r="BJ447" s="174"/>
      <c r="BK447" s="173"/>
      <c r="BL447" s="174"/>
      <c r="BM447" s="283"/>
    </row>
    <row r="448" spans="50:65" ht="15" customHeight="1">
      <c r="AX448" s="75" t="str">
        <f t="shared" si="286"/>
        <v>440EPS016</v>
      </c>
      <c r="AY448" s="802" t="s">
        <v>689</v>
      </c>
      <c r="AZ448" s="802">
        <v>440</v>
      </c>
      <c r="BA448" s="802" t="s">
        <v>581</v>
      </c>
      <c r="BB448" s="803">
        <v>5229</v>
      </c>
      <c r="BC448" s="858" t="str">
        <f t="shared" si="287"/>
        <v>308EPS002</v>
      </c>
      <c r="BD448" s="802" t="s">
        <v>691</v>
      </c>
      <c r="BE448" s="802">
        <v>308</v>
      </c>
      <c r="BF448" s="802" t="s">
        <v>580</v>
      </c>
      <c r="BG448" s="803">
        <v>133</v>
      </c>
      <c r="BH448" s="858" t="str">
        <f t="shared" si="288"/>
        <v/>
      </c>
      <c r="BI448" s="283"/>
      <c r="BJ448" s="283"/>
      <c r="BK448" s="283"/>
      <c r="BL448" s="283"/>
      <c r="BM448" s="283"/>
    </row>
    <row r="449" spans="50:65" ht="15" customHeight="1">
      <c r="AX449" s="75" t="str">
        <f t="shared" si="286"/>
        <v>440EPS037</v>
      </c>
      <c r="AY449" s="802" t="s">
        <v>689</v>
      </c>
      <c r="AZ449" s="802">
        <v>440</v>
      </c>
      <c r="BA449" s="802" t="s">
        <v>579</v>
      </c>
      <c r="BB449" s="803">
        <v>9209</v>
      </c>
      <c r="BC449" s="858" t="str">
        <f t="shared" si="287"/>
        <v>308EPS010</v>
      </c>
      <c r="BD449" s="802" t="s">
        <v>691</v>
      </c>
      <c r="BE449" s="802">
        <v>308</v>
      </c>
      <c r="BF449" s="802" t="s">
        <v>578</v>
      </c>
      <c r="BG449" s="803">
        <v>1172</v>
      </c>
      <c r="BH449" s="858" t="str">
        <f t="shared" si="288"/>
        <v/>
      </c>
      <c r="BI449" s="283"/>
      <c r="BJ449" s="283"/>
      <c r="BK449" s="283"/>
      <c r="BL449" s="283"/>
      <c r="BM449" s="283"/>
    </row>
    <row r="450" spans="50:65" ht="15" customHeight="1">
      <c r="AX450" s="75" t="str">
        <f t="shared" si="286"/>
        <v>440EPS040</v>
      </c>
      <c r="AY450" s="802" t="s">
        <v>689</v>
      </c>
      <c r="AZ450" s="802">
        <v>440</v>
      </c>
      <c r="BA450" s="802" t="s">
        <v>583</v>
      </c>
      <c r="BB450" s="803">
        <v>1253</v>
      </c>
      <c r="BC450" s="858" t="str">
        <f t="shared" si="287"/>
        <v>308EPS037</v>
      </c>
      <c r="BD450" s="802" t="s">
        <v>691</v>
      </c>
      <c r="BE450" s="802">
        <v>308</v>
      </c>
      <c r="BF450" s="802" t="s">
        <v>579</v>
      </c>
      <c r="BG450" s="803">
        <v>222</v>
      </c>
      <c r="BH450" s="858" t="str">
        <f t="shared" si="288"/>
        <v/>
      </c>
      <c r="BI450" s="283"/>
      <c r="BJ450" s="283"/>
      <c r="BK450" s="283"/>
      <c r="BL450" s="283"/>
      <c r="BM450" s="283"/>
    </row>
    <row r="451" spans="50:65" ht="15" customHeight="1">
      <c r="AX451" s="75" t="str">
        <f t="shared" si="286"/>
        <v>440EPS041</v>
      </c>
      <c r="AY451" s="802" t="s">
        <v>689</v>
      </c>
      <c r="AZ451" s="802">
        <v>440</v>
      </c>
      <c r="BA451" s="802" t="s">
        <v>621</v>
      </c>
      <c r="BB451" s="803">
        <v>2</v>
      </c>
      <c r="BC451" s="858" t="str">
        <f t="shared" si="287"/>
        <v>308EPS040</v>
      </c>
      <c r="BD451" s="802" t="s">
        <v>691</v>
      </c>
      <c r="BE451" s="802">
        <v>308</v>
      </c>
      <c r="BF451" s="802" t="s">
        <v>583</v>
      </c>
      <c r="BG451" s="803">
        <v>24</v>
      </c>
      <c r="BH451" s="858" t="str">
        <f t="shared" si="288"/>
        <v/>
      </c>
      <c r="BI451" s="283"/>
      <c r="BJ451" s="283"/>
      <c r="BK451" s="283"/>
      <c r="BL451" s="283"/>
      <c r="BM451" s="283"/>
    </row>
    <row r="452" spans="50:65" ht="15" customHeight="1">
      <c r="AX452" s="75" t="str">
        <f t="shared" si="286"/>
        <v>483EPS005</v>
      </c>
      <c r="AY452" s="802" t="s">
        <v>689</v>
      </c>
      <c r="AZ452" s="802">
        <v>483</v>
      </c>
      <c r="BA452" s="802" t="s">
        <v>582</v>
      </c>
      <c r="BB452" s="803">
        <v>1</v>
      </c>
      <c r="BC452" s="858" t="str">
        <f t="shared" si="287"/>
        <v>360EPS002</v>
      </c>
      <c r="BD452" s="802" t="s">
        <v>691</v>
      </c>
      <c r="BE452" s="802">
        <v>360</v>
      </c>
      <c r="BF452" s="802" t="s">
        <v>580</v>
      </c>
      <c r="BG452" s="803">
        <v>2857</v>
      </c>
      <c r="BH452" s="858" t="str">
        <f t="shared" si="288"/>
        <v/>
      </c>
      <c r="BI452" s="283"/>
      <c r="BJ452" s="283"/>
      <c r="BK452" s="283"/>
      <c r="BL452" s="283"/>
      <c r="BM452" s="283"/>
    </row>
    <row r="453" spans="50:65" ht="15" customHeight="1">
      <c r="AX453" s="75" t="str">
        <f t="shared" si="286"/>
        <v>483EPS037</v>
      </c>
      <c r="AY453" s="802" t="s">
        <v>689</v>
      </c>
      <c r="AZ453" s="802">
        <v>483</v>
      </c>
      <c r="BA453" s="802" t="s">
        <v>579</v>
      </c>
      <c r="BB453" s="803">
        <v>465</v>
      </c>
      <c r="BC453" s="858" t="str">
        <f t="shared" si="287"/>
        <v>360EPS005</v>
      </c>
      <c r="BD453" s="802" t="s">
        <v>691</v>
      </c>
      <c r="BE453" s="802">
        <v>360</v>
      </c>
      <c r="BF453" s="802" t="s">
        <v>582</v>
      </c>
      <c r="BG453" s="803">
        <v>280</v>
      </c>
      <c r="BH453" s="858" t="str">
        <f t="shared" si="288"/>
        <v/>
      </c>
      <c r="BI453" s="283"/>
      <c r="BJ453" s="283"/>
      <c r="BK453" s="283"/>
      <c r="BL453" s="283"/>
      <c r="BM453" s="283"/>
    </row>
    <row r="454" spans="50:65" ht="15" customHeight="1">
      <c r="AX454" s="75" t="str">
        <f t="shared" si="286"/>
        <v>483EPS040</v>
      </c>
      <c r="AY454" s="802" t="s">
        <v>689</v>
      </c>
      <c r="AZ454" s="802">
        <v>483</v>
      </c>
      <c r="BA454" s="802" t="s">
        <v>583</v>
      </c>
      <c r="BB454" s="803">
        <v>172</v>
      </c>
      <c r="BC454" s="858" t="str">
        <f t="shared" si="287"/>
        <v>360EPS010</v>
      </c>
      <c r="BD454" s="802" t="s">
        <v>691</v>
      </c>
      <c r="BE454" s="802">
        <v>360</v>
      </c>
      <c r="BF454" s="802" t="s">
        <v>578</v>
      </c>
      <c r="BG454" s="803">
        <v>7532</v>
      </c>
      <c r="BH454" s="858" t="str">
        <f t="shared" si="288"/>
        <v/>
      </c>
      <c r="BI454" s="283"/>
      <c r="BJ454" s="283"/>
      <c r="BK454" s="283"/>
      <c r="BL454" s="283"/>
      <c r="BM454" s="283"/>
    </row>
    <row r="455" spans="50:65" ht="15" customHeight="1">
      <c r="AX455" s="75" t="str">
        <f t="shared" ref="AX455:AX518" si="289">CONCATENATE(AZ455,BA455)</f>
        <v>483ESSC91</v>
      </c>
      <c r="AY455" s="802" t="s">
        <v>689</v>
      </c>
      <c r="AZ455" s="802">
        <v>483</v>
      </c>
      <c r="BA455" s="802" t="s">
        <v>594</v>
      </c>
      <c r="BB455" s="803">
        <v>7</v>
      </c>
      <c r="BC455" s="858" t="str">
        <f t="shared" si="287"/>
        <v>360EPS016</v>
      </c>
      <c r="BD455" s="802" t="s">
        <v>691</v>
      </c>
      <c r="BE455" s="802">
        <v>360</v>
      </c>
      <c r="BF455" s="802" t="s">
        <v>581</v>
      </c>
      <c r="BG455" s="803">
        <v>413</v>
      </c>
      <c r="BH455" s="858" t="str">
        <f t="shared" si="288"/>
        <v/>
      </c>
      <c r="BI455" s="283"/>
      <c r="BJ455" s="283"/>
      <c r="BK455" s="283"/>
      <c r="BL455" s="283"/>
      <c r="BM455" s="283"/>
    </row>
    <row r="456" spans="50:65" ht="15" customHeight="1">
      <c r="AX456" s="75" t="str">
        <f t="shared" si="289"/>
        <v>541EAS016</v>
      </c>
      <c r="AY456" s="802" t="s">
        <v>689</v>
      </c>
      <c r="AZ456" s="802">
        <v>541</v>
      </c>
      <c r="BA456" s="802" t="s">
        <v>585</v>
      </c>
      <c r="BB456" s="803">
        <v>36</v>
      </c>
      <c r="BC456" s="858" t="str">
        <f t="shared" ref="BC456:BC519" si="290">CONCATENATE(BE456,BF456)</f>
        <v>360EPS018</v>
      </c>
      <c r="BD456" s="802" t="s">
        <v>691</v>
      </c>
      <c r="BE456" s="802">
        <v>360</v>
      </c>
      <c r="BF456" s="802" t="s">
        <v>593</v>
      </c>
      <c r="BG456" s="803">
        <v>1</v>
      </c>
      <c r="BH456" s="858" t="str">
        <f t="shared" ref="BH456:BH519" si="291">CONCATENATE(BJ456,BK456)</f>
        <v/>
      </c>
      <c r="BI456" s="283"/>
      <c r="BJ456" s="283"/>
      <c r="BK456" s="283"/>
      <c r="BL456" s="283"/>
      <c r="BM456" s="283"/>
    </row>
    <row r="457" spans="50:65" ht="15" customHeight="1">
      <c r="AX457" s="75" t="str">
        <f t="shared" si="289"/>
        <v>541EPS002</v>
      </c>
      <c r="AY457" s="802" t="s">
        <v>689</v>
      </c>
      <c r="AZ457" s="802">
        <v>541</v>
      </c>
      <c r="BA457" s="802" t="s">
        <v>580</v>
      </c>
      <c r="BB457" s="803">
        <v>737</v>
      </c>
      <c r="BC457" s="858" t="str">
        <f t="shared" si="290"/>
        <v>360EPS037</v>
      </c>
      <c r="BD457" s="802" t="s">
        <v>691</v>
      </c>
      <c r="BE457" s="802">
        <v>360</v>
      </c>
      <c r="BF457" s="802" t="s">
        <v>579</v>
      </c>
      <c r="BG457" s="803">
        <v>1512</v>
      </c>
      <c r="BH457" s="858" t="str">
        <f t="shared" si="291"/>
        <v/>
      </c>
    </row>
    <row r="458" spans="50:65" ht="15" customHeight="1">
      <c r="AX458" s="75" t="str">
        <f t="shared" si="289"/>
        <v>541EPS010</v>
      </c>
      <c r="AY458" s="802" t="s">
        <v>689</v>
      </c>
      <c r="AZ458" s="802">
        <v>541</v>
      </c>
      <c r="BA458" s="802" t="s">
        <v>578</v>
      </c>
      <c r="BB458" s="803">
        <v>16</v>
      </c>
      <c r="BC458" s="858" t="str">
        <f t="shared" si="290"/>
        <v>360EPS040</v>
      </c>
      <c r="BD458" s="802" t="s">
        <v>691</v>
      </c>
      <c r="BE458" s="802">
        <v>360</v>
      </c>
      <c r="BF458" s="802" t="s">
        <v>583</v>
      </c>
      <c r="BG458" s="803">
        <v>63</v>
      </c>
      <c r="BH458" s="858" t="str">
        <f t="shared" si="291"/>
        <v/>
      </c>
    </row>
    <row r="459" spans="50:65" ht="15" customHeight="1">
      <c r="AX459" s="75" t="str">
        <f t="shared" si="289"/>
        <v>541EPS037</v>
      </c>
      <c r="AY459" s="802" t="s">
        <v>689</v>
      </c>
      <c r="AZ459" s="802">
        <v>541</v>
      </c>
      <c r="BA459" s="802" t="s">
        <v>579</v>
      </c>
      <c r="BB459" s="803">
        <v>3306</v>
      </c>
      <c r="BC459" s="858" t="str">
        <f t="shared" si="290"/>
        <v>360EPS041</v>
      </c>
      <c r="BD459" s="802" t="s">
        <v>691</v>
      </c>
      <c r="BE459" s="802">
        <v>360</v>
      </c>
      <c r="BF459" s="802" t="s">
        <v>621</v>
      </c>
      <c r="BG459" s="803">
        <v>1</v>
      </c>
      <c r="BH459" s="858" t="str">
        <f t="shared" si="291"/>
        <v/>
      </c>
    </row>
    <row r="460" spans="50:65" ht="15" customHeight="1">
      <c r="AX460" s="75" t="str">
        <f t="shared" si="289"/>
        <v>541EPS040</v>
      </c>
      <c r="AY460" s="802" t="s">
        <v>689</v>
      </c>
      <c r="AZ460" s="802">
        <v>541</v>
      </c>
      <c r="BA460" s="802" t="s">
        <v>583</v>
      </c>
      <c r="BB460" s="803">
        <v>449</v>
      </c>
      <c r="BC460" s="858" t="str">
        <f t="shared" si="290"/>
        <v>360EPS042</v>
      </c>
      <c r="BD460" s="802" t="s">
        <v>691</v>
      </c>
      <c r="BE460" s="802">
        <v>360</v>
      </c>
      <c r="BF460" s="802" t="s">
        <v>584</v>
      </c>
      <c r="BG460" s="803">
        <v>3</v>
      </c>
      <c r="BH460" s="858" t="str">
        <f t="shared" si="291"/>
        <v/>
      </c>
    </row>
    <row r="461" spans="50:65" ht="15" customHeight="1">
      <c r="AX461" s="75" t="str">
        <f t="shared" si="289"/>
        <v>541EPS044</v>
      </c>
      <c r="AY461" s="802" t="s">
        <v>689</v>
      </c>
      <c r="AZ461" s="802">
        <v>541</v>
      </c>
      <c r="BA461" s="802" t="s">
        <v>595</v>
      </c>
      <c r="BB461" s="803">
        <v>2</v>
      </c>
      <c r="BC461" s="858" t="str">
        <f t="shared" si="290"/>
        <v>360EPS044</v>
      </c>
      <c r="BD461" s="802" t="s">
        <v>691</v>
      </c>
      <c r="BE461" s="802">
        <v>360</v>
      </c>
      <c r="BF461" s="802" t="s">
        <v>595</v>
      </c>
      <c r="BG461" s="803">
        <v>1</v>
      </c>
      <c r="BH461" s="858" t="str">
        <f t="shared" si="291"/>
        <v/>
      </c>
    </row>
    <row r="462" spans="50:65" ht="15" customHeight="1">
      <c r="AX462" s="75" t="str">
        <f t="shared" si="289"/>
        <v>541ESSC91</v>
      </c>
      <c r="AY462" s="802" t="s">
        <v>689</v>
      </c>
      <c r="AZ462" s="802">
        <v>541</v>
      </c>
      <c r="BA462" s="802" t="s">
        <v>594</v>
      </c>
      <c r="BB462" s="803">
        <v>245</v>
      </c>
      <c r="BC462" s="858" t="str">
        <f t="shared" si="290"/>
        <v>360ESSC24</v>
      </c>
      <c r="BD462" s="802" t="s">
        <v>691</v>
      </c>
      <c r="BE462" s="802">
        <v>360</v>
      </c>
      <c r="BF462" s="802" t="s">
        <v>622</v>
      </c>
      <c r="BG462" s="803">
        <v>57</v>
      </c>
      <c r="BH462" s="858" t="str">
        <f t="shared" si="291"/>
        <v/>
      </c>
    </row>
    <row r="463" spans="50:65" ht="15" customHeight="1">
      <c r="AX463" s="75" t="str">
        <f t="shared" si="289"/>
        <v>607EAS016</v>
      </c>
      <c r="AY463" s="802" t="s">
        <v>689</v>
      </c>
      <c r="AZ463" s="802">
        <v>607</v>
      </c>
      <c r="BA463" s="802" t="s">
        <v>585</v>
      </c>
      <c r="BB463" s="803">
        <v>35</v>
      </c>
      <c r="BC463" s="858" t="str">
        <f t="shared" si="290"/>
        <v>380EPS010</v>
      </c>
      <c r="BD463" s="802" t="s">
        <v>691</v>
      </c>
      <c r="BE463" s="802">
        <v>380</v>
      </c>
      <c r="BF463" s="802" t="s">
        <v>578</v>
      </c>
      <c r="BG463" s="803">
        <v>1415</v>
      </c>
      <c r="BH463" s="858" t="str">
        <f t="shared" si="291"/>
        <v/>
      </c>
    </row>
    <row r="464" spans="50:65" ht="15" customHeight="1">
      <c r="AX464" s="75" t="str">
        <f t="shared" si="289"/>
        <v>607EPS005</v>
      </c>
      <c r="AY464" s="802" t="s">
        <v>689</v>
      </c>
      <c r="AZ464" s="802">
        <v>607</v>
      </c>
      <c r="BA464" s="802" t="s">
        <v>582</v>
      </c>
      <c r="BB464" s="803">
        <v>12</v>
      </c>
      <c r="BC464" s="858" t="str">
        <f t="shared" si="290"/>
        <v>380EPS037</v>
      </c>
      <c r="BD464" s="802" t="s">
        <v>691</v>
      </c>
      <c r="BE464" s="802">
        <v>380</v>
      </c>
      <c r="BF464" s="802" t="s">
        <v>579</v>
      </c>
      <c r="BG464" s="803">
        <v>280</v>
      </c>
      <c r="BH464" s="858" t="str">
        <f t="shared" si="291"/>
        <v/>
      </c>
    </row>
    <row r="465" spans="50:60" ht="15" customHeight="1">
      <c r="AX465" s="75" t="str">
        <f t="shared" si="289"/>
        <v>607EPS010</v>
      </c>
      <c r="AY465" s="802" t="s">
        <v>689</v>
      </c>
      <c r="AZ465" s="802">
        <v>607</v>
      </c>
      <c r="BA465" s="802" t="s">
        <v>578</v>
      </c>
      <c r="BB465" s="803">
        <v>2773</v>
      </c>
      <c r="BC465" s="858" t="str">
        <f t="shared" si="290"/>
        <v>380EPS040</v>
      </c>
      <c r="BD465" s="802" t="s">
        <v>691</v>
      </c>
      <c r="BE465" s="802">
        <v>380</v>
      </c>
      <c r="BF465" s="802" t="s">
        <v>583</v>
      </c>
      <c r="BG465" s="803">
        <v>24</v>
      </c>
      <c r="BH465" s="858" t="str">
        <f t="shared" si="291"/>
        <v/>
      </c>
    </row>
    <row r="466" spans="50:60" ht="15" customHeight="1">
      <c r="AX466" s="75" t="str">
        <f t="shared" si="289"/>
        <v>607EPS018</v>
      </c>
      <c r="AY466" s="802" t="s">
        <v>689</v>
      </c>
      <c r="AZ466" s="802">
        <v>607</v>
      </c>
      <c r="BA466" s="802" t="s">
        <v>593</v>
      </c>
      <c r="BB466" s="803">
        <v>1</v>
      </c>
      <c r="BC466" s="858" t="str">
        <f t="shared" si="290"/>
        <v>631EPS005</v>
      </c>
      <c r="BD466" s="802" t="s">
        <v>691</v>
      </c>
      <c r="BE466" s="802">
        <v>631</v>
      </c>
      <c r="BF466" s="802" t="s">
        <v>582</v>
      </c>
      <c r="BG466" s="803">
        <v>5</v>
      </c>
      <c r="BH466" s="858" t="str">
        <f t="shared" si="291"/>
        <v/>
      </c>
    </row>
    <row r="467" spans="50:60" ht="15" customHeight="1">
      <c r="AX467" s="75" t="str">
        <f t="shared" si="289"/>
        <v>607EPS037</v>
      </c>
      <c r="AY467" s="802" t="s">
        <v>689</v>
      </c>
      <c r="AZ467" s="802">
        <v>607</v>
      </c>
      <c r="BA467" s="802" t="s">
        <v>579</v>
      </c>
      <c r="BB467" s="803">
        <v>5809</v>
      </c>
      <c r="BC467" s="858" t="str">
        <f t="shared" si="290"/>
        <v>631EPS010</v>
      </c>
      <c r="BD467" s="802" t="s">
        <v>691</v>
      </c>
      <c r="BE467" s="802">
        <v>631</v>
      </c>
      <c r="BF467" s="802" t="s">
        <v>578</v>
      </c>
      <c r="BG467" s="803">
        <v>2252</v>
      </c>
      <c r="BH467" s="858" t="str">
        <f t="shared" si="291"/>
        <v/>
      </c>
    </row>
    <row r="468" spans="50:60" ht="15" customHeight="1">
      <c r="AX468" s="75" t="str">
        <f t="shared" si="289"/>
        <v>607EPS040</v>
      </c>
      <c r="AY468" s="802" t="s">
        <v>689</v>
      </c>
      <c r="AZ468" s="802">
        <v>607</v>
      </c>
      <c r="BA468" s="802" t="s">
        <v>583</v>
      </c>
      <c r="BB468" s="803">
        <v>460</v>
      </c>
      <c r="BC468" s="858" t="str">
        <f t="shared" si="290"/>
        <v>631EPS016</v>
      </c>
      <c r="BD468" s="802" t="s">
        <v>691</v>
      </c>
      <c r="BE468" s="802">
        <v>631</v>
      </c>
      <c r="BF468" s="802" t="s">
        <v>581</v>
      </c>
      <c r="BG468" s="803">
        <v>91</v>
      </c>
      <c r="BH468" s="858" t="str">
        <f t="shared" si="291"/>
        <v/>
      </c>
    </row>
    <row r="469" spans="50:60" ht="15" customHeight="1">
      <c r="AX469" s="75" t="str">
        <f t="shared" si="289"/>
        <v>607EPS041</v>
      </c>
      <c r="AY469" s="802" t="s">
        <v>689</v>
      </c>
      <c r="AZ469" s="802">
        <v>607</v>
      </c>
      <c r="BA469" s="802" t="s">
        <v>621</v>
      </c>
      <c r="BB469" s="803">
        <v>4</v>
      </c>
      <c r="BC469" s="858" t="str">
        <f t="shared" si="290"/>
        <v>631EPS037</v>
      </c>
      <c r="BD469" s="802" t="s">
        <v>691</v>
      </c>
      <c r="BE469" s="802">
        <v>631</v>
      </c>
      <c r="BF469" s="802" t="s">
        <v>579</v>
      </c>
      <c r="BG469" s="803">
        <v>223</v>
      </c>
      <c r="BH469" s="858" t="str">
        <f t="shared" si="291"/>
        <v/>
      </c>
    </row>
    <row r="470" spans="50:60" ht="15" customHeight="1">
      <c r="AX470" s="75" t="str">
        <f t="shared" si="289"/>
        <v>607ESSC91</v>
      </c>
      <c r="AY470" s="802" t="s">
        <v>689</v>
      </c>
      <c r="AZ470" s="802">
        <v>607</v>
      </c>
      <c r="BA470" s="802" t="s">
        <v>594</v>
      </c>
      <c r="BB470" s="803">
        <v>35</v>
      </c>
      <c r="BC470" s="858" t="str">
        <f t="shared" si="290"/>
        <v>631EPS040</v>
      </c>
      <c r="BD470" s="802" t="s">
        <v>691</v>
      </c>
      <c r="BE470" s="802">
        <v>631</v>
      </c>
      <c r="BF470" s="802" t="s">
        <v>583</v>
      </c>
      <c r="BG470" s="803">
        <v>17</v>
      </c>
      <c r="BH470" s="858" t="str">
        <f t="shared" si="291"/>
        <v/>
      </c>
    </row>
    <row r="471" spans="50:60" ht="15" customHeight="1">
      <c r="AX471" s="75" t="str">
        <f t="shared" si="289"/>
        <v>615EAS016</v>
      </c>
      <c r="AY471" s="802" t="s">
        <v>689</v>
      </c>
      <c r="AZ471" s="802">
        <v>615</v>
      </c>
      <c r="BA471" s="802" t="s">
        <v>585</v>
      </c>
      <c r="BB471" s="803">
        <v>110</v>
      </c>
      <c r="BC471" s="858" t="str">
        <f t="shared" si="290"/>
        <v>631EPS044</v>
      </c>
      <c r="BD471" s="802" t="s">
        <v>691</v>
      </c>
      <c r="BE471" s="802">
        <v>631</v>
      </c>
      <c r="BF471" s="802" t="s">
        <v>595</v>
      </c>
      <c r="BG471" s="803">
        <v>1</v>
      </c>
      <c r="BH471" s="858" t="str">
        <f t="shared" si="291"/>
        <v/>
      </c>
    </row>
    <row r="472" spans="50:60" ht="15" customHeight="1">
      <c r="AX472" s="75" t="str">
        <f t="shared" si="289"/>
        <v>615EPS002</v>
      </c>
      <c r="AY472" s="802" t="s">
        <v>689</v>
      </c>
      <c r="AZ472" s="802">
        <v>615</v>
      </c>
      <c r="BA472" s="802" t="s">
        <v>580</v>
      </c>
      <c r="BB472" s="803">
        <v>8145</v>
      </c>
      <c r="BC472" s="858" t="str">
        <f t="shared" si="290"/>
        <v/>
      </c>
      <c r="BD472" s="860"/>
      <c r="BE472" s="861"/>
      <c r="BF472" s="860"/>
      <c r="BG472" s="861"/>
      <c r="BH472" s="858" t="str">
        <f t="shared" si="291"/>
        <v/>
      </c>
    </row>
    <row r="473" spans="50:60" ht="15" customHeight="1">
      <c r="AX473" s="75" t="str">
        <f t="shared" si="289"/>
        <v>615EPS005</v>
      </c>
      <c r="AY473" s="802" t="s">
        <v>689</v>
      </c>
      <c r="AZ473" s="802">
        <v>615</v>
      </c>
      <c r="BA473" s="802" t="s">
        <v>582</v>
      </c>
      <c r="BB473" s="803">
        <v>10545</v>
      </c>
      <c r="BC473" s="858" t="str">
        <f t="shared" si="290"/>
        <v/>
      </c>
      <c r="BD473" s="860"/>
      <c r="BE473" s="861"/>
      <c r="BF473" s="860"/>
      <c r="BG473" s="861"/>
      <c r="BH473" s="858" t="str">
        <f t="shared" si="291"/>
        <v/>
      </c>
    </row>
    <row r="474" spans="50:60" ht="15" customHeight="1">
      <c r="AX474" s="75" t="str">
        <f t="shared" si="289"/>
        <v>615EPS008</v>
      </c>
      <c r="AY474" s="802" t="s">
        <v>689</v>
      </c>
      <c r="AZ474" s="802">
        <v>615</v>
      </c>
      <c r="BA474" s="802" t="s">
        <v>587</v>
      </c>
      <c r="BB474" s="803">
        <v>148</v>
      </c>
      <c r="BC474" s="858" t="str">
        <f t="shared" si="290"/>
        <v/>
      </c>
      <c r="BD474" s="860"/>
      <c r="BE474" s="861"/>
      <c r="BF474" s="860"/>
      <c r="BG474" s="861"/>
      <c r="BH474" s="858" t="str">
        <f t="shared" si="291"/>
        <v/>
      </c>
    </row>
    <row r="475" spans="50:60" ht="15" customHeight="1">
      <c r="AX475" s="75" t="str">
        <f t="shared" si="289"/>
        <v>615EPS010</v>
      </c>
      <c r="AY475" s="802" t="s">
        <v>689</v>
      </c>
      <c r="AZ475" s="802">
        <v>615</v>
      </c>
      <c r="BA475" s="802" t="s">
        <v>578</v>
      </c>
      <c r="BB475" s="803">
        <v>88121</v>
      </c>
      <c r="BC475" s="858" t="str">
        <f t="shared" si="290"/>
        <v/>
      </c>
      <c r="BD475" s="860"/>
      <c r="BE475" s="861"/>
      <c r="BF475" s="860"/>
      <c r="BG475" s="861"/>
      <c r="BH475" s="858" t="str">
        <f t="shared" si="291"/>
        <v/>
      </c>
    </row>
    <row r="476" spans="50:60" ht="15" customHeight="1">
      <c r="AX476" s="75" t="str">
        <f t="shared" si="289"/>
        <v>615EPS016</v>
      </c>
      <c r="AY476" s="802" t="s">
        <v>689</v>
      </c>
      <c r="AZ476" s="802">
        <v>615</v>
      </c>
      <c r="BA476" s="802" t="s">
        <v>581</v>
      </c>
      <c r="BB476" s="803">
        <v>10060</v>
      </c>
      <c r="BC476" s="858" t="str">
        <f t="shared" si="290"/>
        <v/>
      </c>
      <c r="BD476" s="860"/>
      <c r="BE476" s="861"/>
      <c r="BF476" s="860"/>
      <c r="BG476" s="861"/>
      <c r="BH476" s="858" t="str">
        <f t="shared" si="291"/>
        <v/>
      </c>
    </row>
    <row r="477" spans="50:60" ht="15" customHeight="1">
      <c r="AX477" s="75" t="str">
        <f t="shared" si="289"/>
        <v>615EPS018</v>
      </c>
      <c r="AY477" s="802" t="s">
        <v>689</v>
      </c>
      <c r="AZ477" s="802">
        <v>615</v>
      </c>
      <c r="BA477" s="802" t="s">
        <v>593</v>
      </c>
      <c r="BB477" s="803">
        <v>5</v>
      </c>
      <c r="BC477" s="858" t="str">
        <f t="shared" si="290"/>
        <v/>
      </c>
      <c r="BD477" s="860"/>
      <c r="BE477" s="861"/>
      <c r="BF477" s="860"/>
      <c r="BG477" s="861"/>
      <c r="BH477" s="858" t="str">
        <f t="shared" si="291"/>
        <v/>
      </c>
    </row>
    <row r="478" spans="50:60" ht="15" customHeight="1">
      <c r="AX478" s="75" t="str">
        <f t="shared" si="289"/>
        <v>615EPS037</v>
      </c>
      <c r="AY478" s="802" t="s">
        <v>689</v>
      </c>
      <c r="AZ478" s="802">
        <v>615</v>
      </c>
      <c r="BA478" s="802" t="s">
        <v>579</v>
      </c>
      <c r="BB478" s="803">
        <v>20995</v>
      </c>
      <c r="BC478" s="858" t="str">
        <f t="shared" si="290"/>
        <v/>
      </c>
      <c r="BD478" s="860"/>
      <c r="BE478" s="861"/>
      <c r="BF478" s="860"/>
      <c r="BG478" s="861"/>
      <c r="BH478" s="858" t="str">
        <f t="shared" si="291"/>
        <v/>
      </c>
    </row>
    <row r="479" spans="50:60" ht="15" customHeight="1">
      <c r="AX479" s="75" t="str">
        <f t="shared" si="289"/>
        <v>615EPS040</v>
      </c>
      <c r="AY479" s="802" t="s">
        <v>689</v>
      </c>
      <c r="AZ479" s="802">
        <v>615</v>
      </c>
      <c r="BA479" s="802" t="s">
        <v>583</v>
      </c>
      <c r="BB479" s="803">
        <v>2829</v>
      </c>
      <c r="BC479" s="858" t="str">
        <f t="shared" si="290"/>
        <v/>
      </c>
      <c r="BD479" s="860"/>
      <c r="BE479" s="861"/>
      <c r="BF479" s="860"/>
      <c r="BG479" s="861"/>
      <c r="BH479" s="858" t="str">
        <f t="shared" si="291"/>
        <v/>
      </c>
    </row>
    <row r="480" spans="50:60" ht="15" customHeight="1">
      <c r="AX480" s="75" t="str">
        <f t="shared" si="289"/>
        <v>615EPS041</v>
      </c>
      <c r="AY480" s="802" t="s">
        <v>689</v>
      </c>
      <c r="AZ480" s="802">
        <v>615</v>
      </c>
      <c r="BA480" s="802" t="s">
        <v>621</v>
      </c>
      <c r="BB480" s="803">
        <v>2</v>
      </c>
      <c r="BC480" s="858" t="str">
        <f t="shared" si="290"/>
        <v/>
      </c>
      <c r="BD480" s="860"/>
      <c r="BE480" s="861"/>
      <c r="BF480" s="860"/>
      <c r="BG480" s="861"/>
      <c r="BH480" s="858" t="str">
        <f t="shared" si="291"/>
        <v/>
      </c>
    </row>
    <row r="481" spans="50:60" ht="15" customHeight="1">
      <c r="AX481" s="75" t="str">
        <f t="shared" si="289"/>
        <v>615EPS042</v>
      </c>
      <c r="AY481" s="802" t="s">
        <v>689</v>
      </c>
      <c r="AZ481" s="802">
        <v>615</v>
      </c>
      <c r="BA481" s="802" t="s">
        <v>584</v>
      </c>
      <c r="BB481" s="803">
        <v>38</v>
      </c>
      <c r="BC481" s="858" t="str">
        <f t="shared" si="290"/>
        <v/>
      </c>
      <c r="BD481" s="860"/>
      <c r="BE481" s="861"/>
      <c r="BF481" s="860"/>
      <c r="BG481" s="861"/>
      <c r="BH481" s="858" t="str">
        <f t="shared" si="291"/>
        <v/>
      </c>
    </row>
    <row r="482" spans="50:60" ht="15" customHeight="1">
      <c r="AX482" s="75" t="str">
        <f t="shared" si="289"/>
        <v>615EPS044</v>
      </c>
      <c r="AY482" s="802" t="s">
        <v>689</v>
      </c>
      <c r="AZ482" s="802">
        <v>615</v>
      </c>
      <c r="BA482" s="802" t="s">
        <v>595</v>
      </c>
      <c r="BB482" s="803">
        <v>2</v>
      </c>
      <c r="BC482" s="858" t="str">
        <f t="shared" si="290"/>
        <v/>
      </c>
      <c r="BD482" s="860"/>
      <c r="BE482" s="861"/>
      <c r="BF482" s="860"/>
      <c r="BG482" s="861"/>
      <c r="BH482" s="858" t="str">
        <f t="shared" si="291"/>
        <v/>
      </c>
    </row>
    <row r="483" spans="50:60" ht="15" customHeight="1">
      <c r="AX483" s="75" t="str">
        <f t="shared" si="289"/>
        <v>615ESSC24</v>
      </c>
      <c r="AY483" s="802" t="s">
        <v>689</v>
      </c>
      <c r="AZ483" s="802">
        <v>615</v>
      </c>
      <c r="BA483" s="802" t="s">
        <v>622</v>
      </c>
      <c r="BB483" s="803">
        <v>157</v>
      </c>
      <c r="BC483" s="858" t="str">
        <f t="shared" si="290"/>
        <v/>
      </c>
      <c r="BD483" s="860"/>
      <c r="BE483" s="861"/>
      <c r="BF483" s="860"/>
      <c r="BG483" s="861"/>
      <c r="BH483" s="858" t="str">
        <f t="shared" si="291"/>
        <v/>
      </c>
    </row>
    <row r="484" spans="50:60" ht="15" customHeight="1">
      <c r="AX484" s="75" t="str">
        <f t="shared" si="289"/>
        <v>615ESSC91</v>
      </c>
      <c r="AY484" s="802" t="s">
        <v>689</v>
      </c>
      <c r="AZ484" s="802">
        <v>615</v>
      </c>
      <c r="BA484" s="802" t="s">
        <v>594</v>
      </c>
      <c r="BB484" s="803">
        <v>131</v>
      </c>
      <c r="BC484" s="858" t="str">
        <f t="shared" si="290"/>
        <v/>
      </c>
      <c r="BD484" s="860"/>
      <c r="BE484" s="861"/>
      <c r="BF484" s="860"/>
      <c r="BG484" s="861"/>
      <c r="BH484" s="858" t="str">
        <f t="shared" si="291"/>
        <v/>
      </c>
    </row>
    <row r="485" spans="50:60" ht="15" customHeight="1">
      <c r="AX485" s="75" t="str">
        <f t="shared" si="289"/>
        <v>649EAS016</v>
      </c>
      <c r="AY485" s="802" t="s">
        <v>689</v>
      </c>
      <c r="AZ485" s="802">
        <v>649</v>
      </c>
      <c r="BA485" s="802" t="s">
        <v>585</v>
      </c>
      <c r="BB485" s="803">
        <v>4</v>
      </c>
      <c r="BC485" s="858" t="str">
        <f t="shared" si="290"/>
        <v/>
      </c>
      <c r="BD485" s="860"/>
      <c r="BE485" s="861"/>
      <c r="BF485" s="860"/>
      <c r="BG485" s="861"/>
      <c r="BH485" s="858" t="str">
        <f t="shared" si="291"/>
        <v/>
      </c>
    </row>
    <row r="486" spans="50:60" ht="15" customHeight="1">
      <c r="AX486" s="75" t="str">
        <f t="shared" si="289"/>
        <v>649EPS010</v>
      </c>
      <c r="AY486" s="802" t="s">
        <v>689</v>
      </c>
      <c r="AZ486" s="802">
        <v>649</v>
      </c>
      <c r="BA486" s="802" t="s">
        <v>578</v>
      </c>
      <c r="BB486" s="803">
        <v>11</v>
      </c>
      <c r="BC486" s="858" t="str">
        <f t="shared" si="290"/>
        <v/>
      </c>
      <c r="BD486" s="860"/>
      <c r="BE486" s="861"/>
      <c r="BF486" s="860"/>
      <c r="BG486" s="861"/>
      <c r="BH486" s="858" t="str">
        <f t="shared" si="291"/>
        <v/>
      </c>
    </row>
    <row r="487" spans="50:60" ht="15" customHeight="1">
      <c r="AX487" s="75" t="str">
        <f t="shared" si="289"/>
        <v>649EPS018</v>
      </c>
      <c r="AY487" s="802" t="s">
        <v>689</v>
      </c>
      <c r="AZ487" s="802">
        <v>649</v>
      </c>
      <c r="BA487" s="802" t="s">
        <v>593</v>
      </c>
      <c r="BB487" s="803">
        <v>1</v>
      </c>
      <c r="BC487" s="858" t="str">
        <f t="shared" si="290"/>
        <v/>
      </c>
      <c r="BD487" s="860"/>
      <c r="BE487" s="861"/>
      <c r="BF487" s="860"/>
      <c r="BG487" s="861"/>
      <c r="BH487" s="858" t="str">
        <f t="shared" si="291"/>
        <v/>
      </c>
    </row>
    <row r="488" spans="50:60" ht="15" customHeight="1">
      <c r="AX488" s="75" t="str">
        <f t="shared" si="289"/>
        <v>649EPS037</v>
      </c>
      <c r="AY488" s="802" t="s">
        <v>689</v>
      </c>
      <c r="AZ488" s="802">
        <v>649</v>
      </c>
      <c r="BA488" s="802" t="s">
        <v>579</v>
      </c>
      <c r="BB488" s="803">
        <v>1720</v>
      </c>
      <c r="BC488" s="858" t="str">
        <f t="shared" si="290"/>
        <v/>
      </c>
      <c r="BD488" s="860"/>
      <c r="BE488" s="861"/>
      <c r="BF488" s="860"/>
      <c r="BG488" s="861"/>
      <c r="BH488" s="858" t="str">
        <f t="shared" si="291"/>
        <v/>
      </c>
    </row>
    <row r="489" spans="50:60" ht="15" customHeight="1">
      <c r="AX489" s="75" t="str">
        <f t="shared" si="289"/>
        <v>649EPS040</v>
      </c>
      <c r="AY489" s="802" t="s">
        <v>689</v>
      </c>
      <c r="AZ489" s="802">
        <v>649</v>
      </c>
      <c r="BA489" s="802" t="s">
        <v>583</v>
      </c>
      <c r="BB489" s="803">
        <v>331</v>
      </c>
      <c r="BC489" s="858" t="str">
        <f t="shared" si="290"/>
        <v/>
      </c>
      <c r="BD489" s="860"/>
      <c r="BE489" s="861"/>
      <c r="BF489" s="860"/>
      <c r="BG489" s="861"/>
      <c r="BH489" s="858" t="str">
        <f t="shared" si="291"/>
        <v/>
      </c>
    </row>
    <row r="490" spans="50:60" ht="15" customHeight="1">
      <c r="AX490" s="75" t="str">
        <f t="shared" si="289"/>
        <v>649ESSC91</v>
      </c>
      <c r="AY490" s="802" t="s">
        <v>689</v>
      </c>
      <c r="AZ490" s="802">
        <v>649</v>
      </c>
      <c r="BA490" s="802" t="s">
        <v>594</v>
      </c>
      <c r="BB490" s="803">
        <v>183</v>
      </c>
      <c r="BC490" s="858" t="str">
        <f t="shared" si="290"/>
        <v/>
      </c>
      <c r="BD490" s="860"/>
      <c r="BE490" s="861"/>
      <c r="BF490" s="860"/>
      <c r="BG490" s="861"/>
      <c r="BH490" s="858" t="str">
        <f t="shared" si="291"/>
        <v/>
      </c>
    </row>
    <row r="491" spans="50:60" ht="15" customHeight="1">
      <c r="AX491" s="75" t="str">
        <f t="shared" si="289"/>
        <v>652EPS037</v>
      </c>
      <c r="AY491" s="802" t="s">
        <v>689</v>
      </c>
      <c r="AZ491" s="802">
        <v>652</v>
      </c>
      <c r="BA491" s="802" t="s">
        <v>579</v>
      </c>
      <c r="BB491" s="803">
        <v>217</v>
      </c>
      <c r="BC491" s="858" t="str">
        <f t="shared" si="290"/>
        <v/>
      </c>
      <c r="BD491" s="860"/>
      <c r="BE491" s="861"/>
      <c r="BF491" s="860"/>
      <c r="BG491" s="861"/>
      <c r="BH491" s="858" t="str">
        <f t="shared" si="291"/>
        <v/>
      </c>
    </row>
    <row r="492" spans="50:60" ht="15" customHeight="1">
      <c r="AX492" s="75" t="str">
        <f t="shared" si="289"/>
        <v>652EPS040</v>
      </c>
      <c r="AY492" s="802" t="s">
        <v>689</v>
      </c>
      <c r="AZ492" s="802">
        <v>652</v>
      </c>
      <c r="BA492" s="802" t="s">
        <v>583</v>
      </c>
      <c r="BB492" s="803">
        <v>134</v>
      </c>
      <c r="BC492" s="858" t="str">
        <f t="shared" si="290"/>
        <v/>
      </c>
      <c r="BD492" s="860"/>
      <c r="BE492" s="861"/>
      <c r="BF492" s="860"/>
      <c r="BG492" s="861"/>
      <c r="BH492" s="858" t="str">
        <f t="shared" si="291"/>
        <v/>
      </c>
    </row>
    <row r="493" spans="50:60" ht="15" customHeight="1">
      <c r="AX493" s="75" t="str">
        <f t="shared" si="289"/>
        <v>660EPS010</v>
      </c>
      <c r="AY493" s="802" t="s">
        <v>689</v>
      </c>
      <c r="AZ493" s="802">
        <v>660</v>
      </c>
      <c r="BA493" s="802" t="s">
        <v>578</v>
      </c>
      <c r="BB493" s="803">
        <v>2</v>
      </c>
      <c r="BC493" s="858" t="str">
        <f t="shared" si="290"/>
        <v/>
      </c>
      <c r="BD493" s="860"/>
      <c r="BE493" s="861"/>
      <c r="BF493" s="860"/>
      <c r="BG493" s="861"/>
      <c r="BH493" s="858" t="str">
        <f t="shared" si="291"/>
        <v/>
      </c>
    </row>
    <row r="494" spans="50:60" ht="15" customHeight="1">
      <c r="AX494" s="75" t="str">
        <f t="shared" si="289"/>
        <v>660EPS037</v>
      </c>
      <c r="AY494" s="802" t="s">
        <v>689</v>
      </c>
      <c r="AZ494" s="802">
        <v>660</v>
      </c>
      <c r="BA494" s="802" t="s">
        <v>579</v>
      </c>
      <c r="BB494" s="803">
        <v>2855</v>
      </c>
      <c r="BC494" s="858" t="str">
        <f t="shared" si="290"/>
        <v/>
      </c>
      <c r="BD494" s="860"/>
      <c r="BE494" s="861"/>
      <c r="BF494" s="860"/>
      <c r="BG494" s="861"/>
      <c r="BH494" s="858" t="str">
        <f t="shared" si="291"/>
        <v/>
      </c>
    </row>
    <row r="495" spans="50:60" ht="15" customHeight="1">
      <c r="AX495" s="75" t="str">
        <f t="shared" si="289"/>
        <v>660EPS040</v>
      </c>
      <c r="AY495" s="802" t="s">
        <v>689</v>
      </c>
      <c r="AZ495" s="802">
        <v>660</v>
      </c>
      <c r="BA495" s="802" t="s">
        <v>583</v>
      </c>
      <c r="BB495" s="803">
        <v>557</v>
      </c>
      <c r="BC495" s="858" t="str">
        <f t="shared" si="290"/>
        <v/>
      </c>
      <c r="BD495" s="860"/>
      <c r="BE495" s="861"/>
      <c r="BF495" s="860"/>
      <c r="BG495" s="861"/>
      <c r="BH495" s="858" t="str">
        <f t="shared" si="291"/>
        <v/>
      </c>
    </row>
    <row r="496" spans="50:60" ht="15" customHeight="1">
      <c r="AX496" s="75" t="str">
        <f t="shared" si="289"/>
        <v>660EPS041</v>
      </c>
      <c r="AY496" s="802" t="s">
        <v>689</v>
      </c>
      <c r="AZ496" s="802">
        <v>660</v>
      </c>
      <c r="BA496" s="802" t="s">
        <v>621</v>
      </c>
      <c r="BB496" s="803">
        <v>1</v>
      </c>
      <c r="BC496" s="858" t="str">
        <f t="shared" si="290"/>
        <v/>
      </c>
      <c r="BD496" s="860"/>
      <c r="BE496" s="861"/>
      <c r="BF496" s="860"/>
      <c r="BG496" s="861"/>
      <c r="BH496" s="858" t="str">
        <f t="shared" si="291"/>
        <v/>
      </c>
    </row>
    <row r="497" spans="50:60" ht="15" customHeight="1">
      <c r="AX497" s="75" t="str">
        <f t="shared" si="289"/>
        <v>667EAS016</v>
      </c>
      <c r="AY497" s="802" t="s">
        <v>689</v>
      </c>
      <c r="AZ497" s="802">
        <v>667</v>
      </c>
      <c r="BA497" s="802" t="s">
        <v>585</v>
      </c>
      <c r="BB497" s="803">
        <v>48</v>
      </c>
      <c r="BC497" s="858" t="str">
        <f t="shared" si="290"/>
        <v/>
      </c>
      <c r="BD497" s="860"/>
      <c r="BE497" s="861"/>
      <c r="BF497" s="860"/>
      <c r="BG497" s="861"/>
      <c r="BH497" s="858" t="str">
        <f t="shared" si="291"/>
        <v/>
      </c>
    </row>
    <row r="498" spans="50:60" ht="15" customHeight="1">
      <c r="AX498" s="75" t="str">
        <f t="shared" si="289"/>
        <v>667EPS010</v>
      </c>
      <c r="AY498" s="802" t="s">
        <v>689</v>
      </c>
      <c r="AZ498" s="802">
        <v>667</v>
      </c>
      <c r="BA498" s="802" t="s">
        <v>578</v>
      </c>
      <c r="BB498" s="803">
        <v>7</v>
      </c>
      <c r="BC498" s="858" t="str">
        <f t="shared" si="290"/>
        <v/>
      </c>
      <c r="BD498" s="860"/>
      <c r="BE498" s="861"/>
      <c r="BF498" s="860"/>
      <c r="BG498" s="861"/>
      <c r="BH498" s="858" t="str">
        <f t="shared" si="291"/>
        <v/>
      </c>
    </row>
    <row r="499" spans="50:60" ht="15" customHeight="1">
      <c r="AX499" s="75" t="str">
        <f t="shared" si="289"/>
        <v>667EPS037</v>
      </c>
      <c r="AY499" s="802" t="s">
        <v>689</v>
      </c>
      <c r="AZ499" s="802">
        <v>667</v>
      </c>
      <c r="BA499" s="802" t="s">
        <v>579</v>
      </c>
      <c r="BB499" s="803">
        <v>2320</v>
      </c>
      <c r="BC499" s="858" t="str">
        <f t="shared" si="290"/>
        <v/>
      </c>
      <c r="BD499" s="860"/>
      <c r="BE499" s="861"/>
      <c r="BF499" s="860"/>
      <c r="BG499" s="861"/>
      <c r="BH499" s="858" t="str">
        <f t="shared" si="291"/>
        <v/>
      </c>
    </row>
    <row r="500" spans="50:60" ht="15" customHeight="1">
      <c r="AX500" s="75" t="str">
        <f t="shared" si="289"/>
        <v>667EPS040</v>
      </c>
      <c r="AY500" s="802" t="s">
        <v>689</v>
      </c>
      <c r="AZ500" s="802">
        <v>667</v>
      </c>
      <c r="BA500" s="802" t="s">
        <v>583</v>
      </c>
      <c r="BB500" s="803">
        <v>555</v>
      </c>
      <c r="BC500" s="858" t="str">
        <f t="shared" si="290"/>
        <v/>
      </c>
      <c r="BD500" s="860"/>
      <c r="BE500" s="861"/>
      <c r="BF500" s="860"/>
      <c r="BG500" s="861"/>
      <c r="BH500" s="858" t="str">
        <f t="shared" si="291"/>
        <v/>
      </c>
    </row>
    <row r="501" spans="50:60" ht="15" customHeight="1">
      <c r="AX501" s="75" t="str">
        <f t="shared" si="289"/>
        <v>667ESSC91</v>
      </c>
      <c r="AY501" s="802" t="s">
        <v>689</v>
      </c>
      <c r="AZ501" s="802">
        <v>667</v>
      </c>
      <c r="BA501" s="802" t="s">
        <v>594</v>
      </c>
      <c r="BB501" s="803">
        <v>42</v>
      </c>
      <c r="BC501" s="858" t="str">
        <f t="shared" si="290"/>
        <v/>
      </c>
      <c r="BD501" s="860"/>
      <c r="BE501" s="861"/>
      <c r="BF501" s="860"/>
      <c r="BG501" s="861"/>
      <c r="BH501" s="858" t="str">
        <f t="shared" si="291"/>
        <v/>
      </c>
    </row>
    <row r="502" spans="50:60" ht="15" customHeight="1">
      <c r="AX502" s="75" t="str">
        <f t="shared" si="289"/>
        <v>674EAS016</v>
      </c>
      <c r="AY502" s="802" t="s">
        <v>689</v>
      </c>
      <c r="AZ502" s="802">
        <v>674</v>
      </c>
      <c r="BA502" s="802" t="s">
        <v>585</v>
      </c>
      <c r="BB502" s="803">
        <v>4</v>
      </c>
      <c r="BC502" s="858" t="str">
        <f t="shared" si="290"/>
        <v/>
      </c>
      <c r="BD502" s="860"/>
      <c r="BE502" s="861"/>
      <c r="BF502" s="860"/>
      <c r="BG502" s="861"/>
      <c r="BH502" s="858" t="str">
        <f t="shared" si="291"/>
        <v/>
      </c>
    </row>
    <row r="503" spans="50:60" ht="15" customHeight="1">
      <c r="AX503" s="75" t="str">
        <f t="shared" si="289"/>
        <v>674EPS005</v>
      </c>
      <c r="AY503" s="802" t="s">
        <v>689</v>
      </c>
      <c r="AZ503" s="802">
        <v>674</v>
      </c>
      <c r="BA503" s="802" t="s">
        <v>582</v>
      </c>
      <c r="BB503" s="803">
        <v>1</v>
      </c>
      <c r="BC503" s="858" t="str">
        <f t="shared" si="290"/>
        <v/>
      </c>
      <c r="BD503" s="860"/>
      <c r="BE503" s="861"/>
      <c r="BF503" s="860"/>
      <c r="BG503" s="861"/>
      <c r="BH503" s="858" t="str">
        <f t="shared" si="291"/>
        <v/>
      </c>
    </row>
    <row r="504" spans="50:60" ht="15" customHeight="1">
      <c r="AX504" s="75" t="str">
        <f t="shared" si="289"/>
        <v>674EPS010</v>
      </c>
      <c r="AY504" s="802" t="s">
        <v>689</v>
      </c>
      <c r="AZ504" s="802">
        <v>674</v>
      </c>
      <c r="BA504" s="802" t="s">
        <v>578</v>
      </c>
      <c r="BB504" s="803">
        <v>14</v>
      </c>
      <c r="BC504" s="858" t="str">
        <f t="shared" si="290"/>
        <v/>
      </c>
      <c r="BD504" s="860"/>
      <c r="BE504" s="861"/>
      <c r="BF504" s="860"/>
      <c r="BG504" s="861"/>
      <c r="BH504" s="858" t="str">
        <f t="shared" si="291"/>
        <v/>
      </c>
    </row>
    <row r="505" spans="50:60" ht="15" customHeight="1">
      <c r="AX505" s="75" t="str">
        <f t="shared" si="289"/>
        <v>674EPS018</v>
      </c>
      <c r="AY505" s="802" t="s">
        <v>689</v>
      </c>
      <c r="AZ505" s="802">
        <v>674</v>
      </c>
      <c r="BA505" s="802" t="s">
        <v>593</v>
      </c>
      <c r="BB505" s="803">
        <v>1</v>
      </c>
      <c r="BC505" s="858" t="str">
        <f t="shared" si="290"/>
        <v/>
      </c>
      <c r="BD505" s="860"/>
      <c r="BE505" s="861"/>
      <c r="BF505" s="860"/>
      <c r="BG505" s="861"/>
      <c r="BH505" s="858" t="str">
        <f t="shared" si="291"/>
        <v/>
      </c>
    </row>
    <row r="506" spans="50:60" ht="15" customHeight="1">
      <c r="AX506" s="75" t="str">
        <f t="shared" si="289"/>
        <v>674EPS037</v>
      </c>
      <c r="AY506" s="802" t="s">
        <v>689</v>
      </c>
      <c r="AZ506" s="802">
        <v>674</v>
      </c>
      <c r="BA506" s="802" t="s">
        <v>579</v>
      </c>
      <c r="BB506" s="803">
        <v>1585</v>
      </c>
      <c r="BC506" s="858" t="str">
        <f t="shared" si="290"/>
        <v/>
      </c>
      <c r="BD506" s="860"/>
      <c r="BE506" s="861"/>
      <c r="BF506" s="860"/>
      <c r="BG506" s="861"/>
      <c r="BH506" s="858" t="str">
        <f t="shared" si="291"/>
        <v/>
      </c>
    </row>
    <row r="507" spans="50:60" ht="15" customHeight="1">
      <c r="AX507" s="75" t="str">
        <f t="shared" si="289"/>
        <v>674EPS040</v>
      </c>
      <c r="AY507" s="802" t="s">
        <v>689</v>
      </c>
      <c r="AZ507" s="802">
        <v>674</v>
      </c>
      <c r="BA507" s="802" t="s">
        <v>583</v>
      </c>
      <c r="BB507" s="803">
        <v>598</v>
      </c>
      <c r="BC507" s="858" t="str">
        <f t="shared" si="290"/>
        <v/>
      </c>
      <c r="BD507" s="860"/>
      <c r="BE507" s="861"/>
      <c r="BF507" s="860"/>
      <c r="BG507" s="861"/>
      <c r="BH507" s="858" t="str">
        <f t="shared" si="291"/>
        <v/>
      </c>
    </row>
    <row r="508" spans="50:60" ht="15" customHeight="1">
      <c r="AX508" s="75" t="str">
        <f t="shared" si="289"/>
        <v>697EAS016</v>
      </c>
      <c r="AY508" s="802" t="s">
        <v>689</v>
      </c>
      <c r="AZ508" s="802">
        <v>697</v>
      </c>
      <c r="BA508" s="802" t="s">
        <v>585</v>
      </c>
      <c r="BB508" s="803">
        <v>4</v>
      </c>
      <c r="BC508" s="858" t="str">
        <f t="shared" si="290"/>
        <v/>
      </c>
      <c r="BD508" s="860"/>
      <c r="BE508" s="861"/>
      <c r="BF508" s="860"/>
      <c r="BG508" s="861"/>
      <c r="BH508" s="858" t="str">
        <f t="shared" si="291"/>
        <v/>
      </c>
    </row>
    <row r="509" spans="50:60" ht="15" customHeight="1">
      <c r="AX509" s="75" t="str">
        <f t="shared" si="289"/>
        <v>697EPS005</v>
      </c>
      <c r="AY509" s="802" t="s">
        <v>689</v>
      </c>
      <c r="AZ509" s="802">
        <v>697</v>
      </c>
      <c r="BA509" s="802" t="s">
        <v>582</v>
      </c>
      <c r="BB509" s="803">
        <v>8</v>
      </c>
      <c r="BC509" s="858" t="str">
        <f t="shared" si="290"/>
        <v/>
      </c>
      <c r="BD509" s="860"/>
      <c r="BE509" s="861"/>
      <c r="BF509" s="860"/>
      <c r="BG509" s="861"/>
      <c r="BH509" s="858" t="str">
        <f t="shared" si="291"/>
        <v/>
      </c>
    </row>
    <row r="510" spans="50:60" ht="15" customHeight="1">
      <c r="AX510" s="75" t="str">
        <f t="shared" si="289"/>
        <v>697EPS010</v>
      </c>
      <c r="AY510" s="802" t="s">
        <v>689</v>
      </c>
      <c r="AZ510" s="802">
        <v>697</v>
      </c>
      <c r="BA510" s="802" t="s">
        <v>578</v>
      </c>
      <c r="BB510" s="803">
        <v>1684</v>
      </c>
      <c r="BC510" s="858" t="str">
        <f t="shared" si="290"/>
        <v/>
      </c>
      <c r="BD510" s="860"/>
      <c r="BE510" s="861"/>
      <c r="BF510" s="860"/>
      <c r="BG510" s="861"/>
      <c r="BH510" s="858" t="str">
        <f t="shared" si="291"/>
        <v/>
      </c>
    </row>
    <row r="511" spans="50:60" ht="15" customHeight="1">
      <c r="AX511" s="75" t="str">
        <f t="shared" si="289"/>
        <v>697EPS016</v>
      </c>
      <c r="AY511" s="802" t="s">
        <v>689</v>
      </c>
      <c r="AZ511" s="802">
        <v>697</v>
      </c>
      <c r="BA511" s="802" t="s">
        <v>581</v>
      </c>
      <c r="BB511" s="803">
        <v>1690</v>
      </c>
      <c r="BC511" s="858" t="str">
        <f t="shared" si="290"/>
        <v/>
      </c>
      <c r="BD511" s="860"/>
      <c r="BE511" s="861"/>
      <c r="BF511" s="860"/>
      <c r="BG511" s="861"/>
      <c r="BH511" s="858" t="str">
        <f t="shared" si="291"/>
        <v/>
      </c>
    </row>
    <row r="512" spans="50:60" ht="15" customHeight="1">
      <c r="AX512" s="75" t="str">
        <f t="shared" si="289"/>
        <v>697EPS037</v>
      </c>
      <c r="AY512" s="802" t="s">
        <v>689</v>
      </c>
      <c r="AZ512" s="802">
        <v>697</v>
      </c>
      <c r="BA512" s="802" t="s">
        <v>579</v>
      </c>
      <c r="BB512" s="803">
        <v>6998</v>
      </c>
      <c r="BC512" s="858" t="str">
        <f t="shared" si="290"/>
        <v/>
      </c>
      <c r="BD512" s="860"/>
      <c r="BE512" s="861"/>
      <c r="BF512" s="860"/>
      <c r="BG512" s="861"/>
      <c r="BH512" s="858" t="str">
        <f t="shared" si="291"/>
        <v/>
      </c>
    </row>
    <row r="513" spans="50:60" ht="15" customHeight="1">
      <c r="AX513" s="75" t="str">
        <f t="shared" si="289"/>
        <v>697EPS040</v>
      </c>
      <c r="AY513" s="802" t="s">
        <v>689</v>
      </c>
      <c r="AZ513" s="802">
        <v>697</v>
      </c>
      <c r="BA513" s="802" t="s">
        <v>583</v>
      </c>
      <c r="BB513" s="803">
        <v>810</v>
      </c>
      <c r="BC513" s="858" t="str">
        <f t="shared" si="290"/>
        <v/>
      </c>
      <c r="BD513" s="860"/>
      <c r="BE513" s="861"/>
      <c r="BF513" s="860"/>
      <c r="BG513" s="861"/>
      <c r="BH513" s="858" t="str">
        <f t="shared" si="291"/>
        <v/>
      </c>
    </row>
    <row r="514" spans="50:60" ht="15" customHeight="1">
      <c r="AX514" s="75" t="str">
        <f t="shared" si="289"/>
        <v>756EPS010</v>
      </c>
      <c r="AY514" s="802" t="s">
        <v>689</v>
      </c>
      <c r="AZ514" s="802">
        <v>756</v>
      </c>
      <c r="BA514" s="802" t="s">
        <v>578</v>
      </c>
      <c r="BB514" s="803">
        <v>12</v>
      </c>
      <c r="BC514" s="858" t="str">
        <f t="shared" si="290"/>
        <v/>
      </c>
      <c r="BD514" s="860"/>
      <c r="BE514" s="861"/>
      <c r="BF514" s="860"/>
      <c r="BG514" s="861"/>
      <c r="BH514" s="858" t="str">
        <f t="shared" si="291"/>
        <v/>
      </c>
    </row>
    <row r="515" spans="50:60" ht="15" customHeight="1">
      <c r="AX515" s="75" t="str">
        <f t="shared" si="289"/>
        <v>756EPS037</v>
      </c>
      <c r="AY515" s="802" t="s">
        <v>689</v>
      </c>
      <c r="AZ515" s="802">
        <v>756</v>
      </c>
      <c r="BA515" s="802" t="s">
        <v>579</v>
      </c>
      <c r="BB515" s="803">
        <v>5166</v>
      </c>
      <c r="BC515" s="858" t="str">
        <f t="shared" si="290"/>
        <v/>
      </c>
      <c r="BD515" s="860"/>
      <c r="BE515" s="861"/>
      <c r="BF515" s="860"/>
      <c r="BG515" s="861"/>
      <c r="BH515" s="858" t="str">
        <f t="shared" si="291"/>
        <v/>
      </c>
    </row>
    <row r="516" spans="50:60" ht="15" customHeight="1">
      <c r="AX516" s="75" t="str">
        <f t="shared" si="289"/>
        <v>756EPS040</v>
      </c>
      <c r="AY516" s="802" t="s">
        <v>689</v>
      </c>
      <c r="AZ516" s="802">
        <v>756</v>
      </c>
      <c r="BA516" s="802" t="s">
        <v>583</v>
      </c>
      <c r="BB516" s="803">
        <v>1109</v>
      </c>
      <c r="BC516" s="858" t="str">
        <f t="shared" si="290"/>
        <v/>
      </c>
      <c r="BD516" s="860"/>
      <c r="BE516" s="861"/>
      <c r="BF516" s="860"/>
      <c r="BG516" s="861"/>
      <c r="BH516" s="858" t="str">
        <f t="shared" si="291"/>
        <v/>
      </c>
    </row>
    <row r="517" spans="50:60" ht="15" customHeight="1">
      <c r="AX517" s="75" t="str">
        <f t="shared" si="289"/>
        <v>756EPS044</v>
      </c>
      <c r="AY517" s="802" t="s">
        <v>689</v>
      </c>
      <c r="AZ517" s="802">
        <v>756</v>
      </c>
      <c r="BA517" s="802" t="s">
        <v>595</v>
      </c>
      <c r="BB517" s="803">
        <v>2</v>
      </c>
      <c r="BC517" s="858" t="str">
        <f t="shared" si="290"/>
        <v/>
      </c>
      <c r="BD517" s="860"/>
      <c r="BE517" s="861"/>
      <c r="BF517" s="860"/>
      <c r="BG517" s="861"/>
      <c r="BH517" s="858" t="str">
        <f t="shared" si="291"/>
        <v/>
      </c>
    </row>
    <row r="518" spans="50:60" ht="15" customHeight="1">
      <c r="AX518" s="75" t="str">
        <f t="shared" si="289"/>
        <v>756ESSC91</v>
      </c>
      <c r="AY518" s="802" t="s">
        <v>689</v>
      </c>
      <c r="AZ518" s="802">
        <v>756</v>
      </c>
      <c r="BA518" s="802" t="s">
        <v>594</v>
      </c>
      <c r="BB518" s="803">
        <v>65</v>
      </c>
      <c r="BC518" s="858" t="str">
        <f t="shared" si="290"/>
        <v/>
      </c>
      <c r="BD518" s="860"/>
      <c r="BE518" s="861"/>
      <c r="BF518" s="860"/>
      <c r="BG518" s="861"/>
      <c r="BH518" s="858" t="str">
        <f t="shared" si="291"/>
        <v/>
      </c>
    </row>
    <row r="519" spans="50:60" ht="15" customHeight="1">
      <c r="AX519" s="75" t="str">
        <f t="shared" ref="AX519:AX582" si="292">CONCATENATE(AZ519,BA519)</f>
        <v>30EAS016</v>
      </c>
      <c r="AY519" s="802" t="s">
        <v>690</v>
      </c>
      <c r="AZ519" s="802">
        <v>30</v>
      </c>
      <c r="BA519" s="802" t="s">
        <v>585</v>
      </c>
      <c r="BB519" s="803">
        <v>1</v>
      </c>
      <c r="BC519" s="858" t="str">
        <f t="shared" si="290"/>
        <v/>
      </c>
      <c r="BD519" s="860"/>
      <c r="BE519" s="861"/>
      <c r="BF519" s="860"/>
      <c r="BG519" s="861"/>
      <c r="BH519" s="858" t="str">
        <f t="shared" si="291"/>
        <v/>
      </c>
    </row>
    <row r="520" spans="50:60" ht="15" customHeight="1">
      <c r="AX520" s="75" t="str">
        <f t="shared" si="292"/>
        <v>30EAS027</v>
      </c>
      <c r="AY520" s="802" t="s">
        <v>690</v>
      </c>
      <c r="AZ520" s="802">
        <v>30</v>
      </c>
      <c r="BA520" s="802" t="s">
        <v>589</v>
      </c>
      <c r="BB520" s="803">
        <v>36</v>
      </c>
      <c r="BC520" s="858" t="str">
        <f t="shared" ref="BC520:BC583" si="293">CONCATENATE(BE520,BF520)</f>
        <v/>
      </c>
      <c r="BD520" s="860"/>
      <c r="BE520" s="861"/>
      <c r="BF520" s="860"/>
      <c r="BG520" s="861"/>
      <c r="BH520" s="858" t="str">
        <f t="shared" ref="BH520:BH583" si="294">CONCATENATE(BJ520,BK520)</f>
        <v/>
      </c>
    </row>
    <row r="521" spans="50:60" ht="15" customHeight="1">
      <c r="AX521" s="75" t="str">
        <f t="shared" si="292"/>
        <v>30EPS002</v>
      </c>
      <c r="AY521" s="802" t="s">
        <v>690</v>
      </c>
      <c r="AZ521" s="802">
        <v>30</v>
      </c>
      <c r="BA521" s="802" t="s">
        <v>580</v>
      </c>
      <c r="BB521" s="803">
        <v>4481</v>
      </c>
      <c r="BC521" s="858" t="str">
        <f t="shared" si="293"/>
        <v/>
      </c>
      <c r="BD521" s="860"/>
      <c r="BE521" s="861"/>
      <c r="BF521" s="860"/>
      <c r="BG521" s="861"/>
      <c r="BH521" s="858" t="str">
        <f t="shared" si="294"/>
        <v/>
      </c>
    </row>
    <row r="522" spans="50:60" ht="15" customHeight="1">
      <c r="AX522" s="75" t="str">
        <f t="shared" si="292"/>
        <v>30EPS010</v>
      </c>
      <c r="AY522" s="802" t="s">
        <v>690</v>
      </c>
      <c r="AZ522" s="802">
        <v>30</v>
      </c>
      <c r="BA522" s="802" t="s">
        <v>578</v>
      </c>
      <c r="BB522" s="803">
        <v>25</v>
      </c>
      <c r="BC522" s="858" t="str">
        <f t="shared" si="293"/>
        <v/>
      </c>
      <c r="BD522" s="860"/>
      <c r="BE522" s="861"/>
      <c r="BF522" s="860"/>
      <c r="BG522" s="861"/>
      <c r="BH522" s="858" t="str">
        <f t="shared" si="294"/>
        <v/>
      </c>
    </row>
    <row r="523" spans="50:60" ht="15" customHeight="1">
      <c r="AX523" s="75" t="str">
        <f t="shared" si="292"/>
        <v>30EPS016</v>
      </c>
      <c r="AY523" s="802" t="s">
        <v>690</v>
      </c>
      <c r="AZ523" s="802">
        <v>30</v>
      </c>
      <c r="BA523" s="802" t="s">
        <v>581</v>
      </c>
      <c r="BB523" s="803">
        <v>3939</v>
      </c>
      <c r="BC523" s="858" t="str">
        <f t="shared" si="293"/>
        <v/>
      </c>
      <c r="BD523" s="860"/>
      <c r="BE523" s="861"/>
      <c r="BF523" s="860"/>
      <c r="BG523" s="861"/>
      <c r="BH523" s="858" t="str">
        <f t="shared" si="294"/>
        <v/>
      </c>
    </row>
    <row r="524" spans="50:60" ht="15" customHeight="1">
      <c r="AX524" s="75" t="str">
        <f t="shared" si="292"/>
        <v>30EPS018</v>
      </c>
      <c r="AY524" s="802" t="s">
        <v>690</v>
      </c>
      <c r="AZ524" s="802">
        <v>30</v>
      </c>
      <c r="BA524" s="802" t="s">
        <v>593</v>
      </c>
      <c r="BB524" s="803">
        <v>1</v>
      </c>
      <c r="BC524" s="858" t="str">
        <f t="shared" si="293"/>
        <v/>
      </c>
      <c r="BD524" s="860"/>
      <c r="BE524" s="861"/>
      <c r="BF524" s="860"/>
      <c r="BG524" s="861"/>
      <c r="BH524" s="858" t="str">
        <f t="shared" si="294"/>
        <v/>
      </c>
    </row>
    <row r="525" spans="50:60" ht="15" customHeight="1">
      <c r="AX525" s="75" t="str">
        <f t="shared" si="292"/>
        <v>30EPS037</v>
      </c>
      <c r="AY525" s="802" t="s">
        <v>690</v>
      </c>
      <c r="AZ525" s="802">
        <v>30</v>
      </c>
      <c r="BA525" s="802" t="s">
        <v>579</v>
      </c>
      <c r="BB525" s="803">
        <v>3852</v>
      </c>
      <c r="BC525" s="858" t="str">
        <f t="shared" si="293"/>
        <v/>
      </c>
      <c r="BD525" s="860"/>
      <c r="BE525" s="861"/>
      <c r="BF525" s="860"/>
      <c r="BG525" s="861"/>
      <c r="BH525" s="858" t="str">
        <f t="shared" si="294"/>
        <v/>
      </c>
    </row>
    <row r="526" spans="50:60" ht="15" customHeight="1">
      <c r="AX526" s="75" t="str">
        <f t="shared" si="292"/>
        <v>30EPS040</v>
      </c>
      <c r="AY526" s="802" t="s">
        <v>690</v>
      </c>
      <c r="AZ526" s="802">
        <v>30</v>
      </c>
      <c r="BA526" s="802" t="s">
        <v>583</v>
      </c>
      <c r="BB526" s="803">
        <v>429</v>
      </c>
      <c r="BC526" s="858" t="str">
        <f t="shared" si="293"/>
        <v/>
      </c>
      <c r="BD526" s="860"/>
      <c r="BE526" s="861"/>
      <c r="BF526" s="860"/>
      <c r="BG526" s="861"/>
      <c r="BH526" s="858" t="str">
        <f t="shared" si="294"/>
        <v/>
      </c>
    </row>
    <row r="527" spans="50:60" ht="15" customHeight="1">
      <c r="AX527" s="75" t="str">
        <f t="shared" si="292"/>
        <v>30EPS041</v>
      </c>
      <c r="AY527" s="802" t="s">
        <v>690</v>
      </c>
      <c r="AZ527" s="802">
        <v>30</v>
      </c>
      <c r="BA527" s="802" t="s">
        <v>621</v>
      </c>
      <c r="BB527" s="803">
        <v>2</v>
      </c>
      <c r="BC527" s="858" t="str">
        <f t="shared" si="293"/>
        <v/>
      </c>
      <c r="BD527" s="860"/>
      <c r="BE527" s="861"/>
      <c r="BF527" s="860"/>
      <c r="BG527" s="861"/>
      <c r="BH527" s="858" t="str">
        <f t="shared" si="294"/>
        <v/>
      </c>
    </row>
    <row r="528" spans="50:60" ht="15" customHeight="1">
      <c r="AX528" s="75" t="str">
        <f t="shared" si="292"/>
        <v>30EPS044</v>
      </c>
      <c r="AY528" s="802" t="s">
        <v>690</v>
      </c>
      <c r="AZ528" s="802">
        <v>30</v>
      </c>
      <c r="BA528" s="802" t="s">
        <v>595</v>
      </c>
      <c r="BB528" s="803">
        <v>1</v>
      </c>
      <c r="BC528" s="858" t="str">
        <f t="shared" si="293"/>
        <v/>
      </c>
      <c r="BD528" s="860"/>
      <c r="BE528" s="861"/>
      <c r="BF528" s="860"/>
      <c r="BG528" s="861"/>
      <c r="BH528" s="858" t="str">
        <f t="shared" si="294"/>
        <v/>
      </c>
    </row>
    <row r="529" spans="50:60" ht="15" customHeight="1">
      <c r="AX529" s="75" t="str">
        <f t="shared" si="292"/>
        <v>30ESSC24</v>
      </c>
      <c r="AY529" s="802" t="s">
        <v>690</v>
      </c>
      <c r="AZ529" s="802">
        <v>30</v>
      </c>
      <c r="BA529" s="802" t="s">
        <v>622</v>
      </c>
      <c r="BB529" s="803">
        <v>883</v>
      </c>
      <c r="BC529" s="858" t="str">
        <f t="shared" si="293"/>
        <v/>
      </c>
      <c r="BD529" s="860"/>
      <c r="BE529" s="861"/>
      <c r="BF529" s="860"/>
      <c r="BG529" s="861"/>
      <c r="BH529" s="858" t="str">
        <f t="shared" si="294"/>
        <v/>
      </c>
    </row>
    <row r="530" spans="50:60" ht="15" customHeight="1">
      <c r="AX530" s="75" t="str">
        <f t="shared" si="292"/>
        <v>34EPS005</v>
      </c>
      <c r="AY530" s="802" t="s">
        <v>690</v>
      </c>
      <c r="AZ530" s="802">
        <v>34</v>
      </c>
      <c r="BA530" s="802" t="s">
        <v>582</v>
      </c>
      <c r="BB530" s="803">
        <v>1</v>
      </c>
      <c r="BC530" s="858" t="str">
        <f t="shared" si="293"/>
        <v/>
      </c>
      <c r="BD530" s="860"/>
      <c r="BE530" s="861"/>
      <c r="BF530" s="860"/>
      <c r="BG530" s="861"/>
      <c r="BH530" s="858" t="str">
        <f t="shared" si="294"/>
        <v/>
      </c>
    </row>
    <row r="531" spans="50:60" ht="15" customHeight="1">
      <c r="AX531" s="75" t="str">
        <f t="shared" si="292"/>
        <v>34EPS010</v>
      </c>
      <c r="AY531" s="802" t="s">
        <v>690</v>
      </c>
      <c r="AZ531" s="802">
        <v>34</v>
      </c>
      <c r="BA531" s="802" t="s">
        <v>578</v>
      </c>
      <c r="BB531" s="803">
        <v>17</v>
      </c>
      <c r="BC531" s="858" t="str">
        <f t="shared" si="293"/>
        <v/>
      </c>
      <c r="BD531" s="860"/>
      <c r="BE531" s="861"/>
      <c r="BF531" s="860"/>
      <c r="BG531" s="861"/>
      <c r="BH531" s="858" t="str">
        <f t="shared" si="294"/>
        <v/>
      </c>
    </row>
    <row r="532" spans="50:60" ht="15" customHeight="1">
      <c r="AX532" s="75" t="str">
        <f t="shared" si="292"/>
        <v>34EPS018</v>
      </c>
      <c r="AY532" s="802" t="s">
        <v>690</v>
      </c>
      <c r="AZ532" s="802">
        <v>34</v>
      </c>
      <c r="BA532" s="802" t="s">
        <v>593</v>
      </c>
      <c r="BB532" s="803">
        <v>1</v>
      </c>
      <c r="BC532" s="858" t="str">
        <f t="shared" si="293"/>
        <v/>
      </c>
      <c r="BD532" s="860"/>
      <c r="BE532" s="861"/>
      <c r="BF532" s="860"/>
      <c r="BG532" s="861"/>
      <c r="BH532" s="858" t="str">
        <f t="shared" si="294"/>
        <v/>
      </c>
    </row>
    <row r="533" spans="50:60" ht="15" customHeight="1">
      <c r="AX533" s="75" t="str">
        <f t="shared" si="292"/>
        <v>34EPS037</v>
      </c>
      <c r="AY533" s="802" t="s">
        <v>690</v>
      </c>
      <c r="AZ533" s="802">
        <v>34</v>
      </c>
      <c r="BA533" s="802" t="s">
        <v>579</v>
      </c>
      <c r="BB533" s="803">
        <v>6731</v>
      </c>
      <c r="BC533" s="858" t="str">
        <f t="shared" si="293"/>
        <v/>
      </c>
      <c r="BD533" s="860"/>
      <c r="BE533" s="861"/>
      <c r="BF533" s="860"/>
      <c r="BG533" s="861"/>
      <c r="BH533" s="858" t="str">
        <f t="shared" si="294"/>
        <v/>
      </c>
    </row>
    <row r="534" spans="50:60" ht="15" customHeight="1">
      <c r="AX534" s="75" t="str">
        <f t="shared" si="292"/>
        <v>34EPS040</v>
      </c>
      <c r="AY534" s="802" t="s">
        <v>690</v>
      </c>
      <c r="AZ534" s="802">
        <v>34</v>
      </c>
      <c r="BA534" s="802" t="s">
        <v>583</v>
      </c>
      <c r="BB534" s="803">
        <v>1043</v>
      </c>
      <c r="BC534" s="858" t="str">
        <f t="shared" si="293"/>
        <v/>
      </c>
      <c r="BD534" s="860"/>
      <c r="BE534" s="861"/>
      <c r="BF534" s="860"/>
      <c r="BG534" s="861"/>
      <c r="BH534" s="858" t="str">
        <f t="shared" si="294"/>
        <v/>
      </c>
    </row>
    <row r="535" spans="50:60" ht="15" customHeight="1">
      <c r="AX535" s="75" t="str">
        <f t="shared" si="292"/>
        <v>34ESSC91</v>
      </c>
      <c r="AY535" s="802" t="s">
        <v>690</v>
      </c>
      <c r="AZ535" s="802">
        <v>34</v>
      </c>
      <c r="BA535" s="802" t="s">
        <v>594</v>
      </c>
      <c r="BB535" s="803">
        <v>130</v>
      </c>
      <c r="BC535" s="858" t="str">
        <f t="shared" si="293"/>
        <v/>
      </c>
      <c r="BD535" s="860"/>
      <c r="BE535" s="861"/>
      <c r="BF535" s="860"/>
      <c r="BG535" s="861"/>
      <c r="BH535" s="858" t="str">
        <f t="shared" si="294"/>
        <v/>
      </c>
    </row>
    <row r="536" spans="50:60" ht="15" customHeight="1">
      <c r="AX536" s="75" t="str">
        <f t="shared" si="292"/>
        <v>36EPS010</v>
      </c>
      <c r="AY536" s="802" t="s">
        <v>690</v>
      </c>
      <c r="AZ536" s="802">
        <v>36</v>
      </c>
      <c r="BA536" s="802" t="s">
        <v>578</v>
      </c>
      <c r="BB536" s="803">
        <v>6</v>
      </c>
      <c r="BC536" s="858" t="str">
        <f t="shared" si="293"/>
        <v/>
      </c>
      <c r="BD536" s="860"/>
      <c r="BE536" s="861"/>
      <c r="BF536" s="860"/>
      <c r="BG536" s="861"/>
      <c r="BH536" s="858" t="str">
        <f t="shared" si="294"/>
        <v/>
      </c>
    </row>
    <row r="537" spans="50:60" ht="15" customHeight="1">
      <c r="AX537" s="75" t="str">
        <f t="shared" si="292"/>
        <v>36EPS037</v>
      </c>
      <c r="AY537" s="802" t="s">
        <v>690</v>
      </c>
      <c r="AZ537" s="802">
        <v>36</v>
      </c>
      <c r="BA537" s="802" t="s">
        <v>579</v>
      </c>
      <c r="BB537" s="803">
        <v>1186</v>
      </c>
      <c r="BC537" s="858" t="str">
        <f t="shared" si="293"/>
        <v/>
      </c>
      <c r="BD537" s="860"/>
      <c r="BE537" s="861"/>
      <c r="BF537" s="860"/>
      <c r="BG537" s="861"/>
      <c r="BH537" s="858" t="str">
        <f t="shared" si="294"/>
        <v/>
      </c>
    </row>
    <row r="538" spans="50:60" ht="15" customHeight="1">
      <c r="AX538" s="75" t="str">
        <f t="shared" si="292"/>
        <v>36ESSC91</v>
      </c>
      <c r="AY538" s="802" t="s">
        <v>690</v>
      </c>
      <c r="AZ538" s="802">
        <v>36</v>
      </c>
      <c r="BA538" s="802" t="s">
        <v>594</v>
      </c>
      <c r="BB538" s="803">
        <v>203</v>
      </c>
      <c r="BC538" s="858" t="str">
        <f t="shared" si="293"/>
        <v/>
      </c>
      <c r="BD538" s="860"/>
      <c r="BE538" s="861"/>
      <c r="BF538" s="860"/>
      <c r="BG538" s="861"/>
      <c r="BH538" s="858" t="str">
        <f t="shared" si="294"/>
        <v/>
      </c>
    </row>
    <row r="539" spans="50:60" ht="15" customHeight="1">
      <c r="AX539" s="75" t="str">
        <f t="shared" si="292"/>
        <v>91EPS010</v>
      </c>
      <c r="AY539" s="802" t="s">
        <v>690</v>
      </c>
      <c r="AZ539" s="802">
        <v>91</v>
      </c>
      <c r="BA539" s="802" t="s">
        <v>578</v>
      </c>
      <c r="BB539" s="803">
        <v>3</v>
      </c>
      <c r="BC539" s="858" t="str">
        <f t="shared" si="293"/>
        <v/>
      </c>
      <c r="BD539" s="173"/>
      <c r="BE539" s="174"/>
      <c r="BF539" s="173"/>
      <c r="BG539" s="174"/>
      <c r="BH539" s="858" t="str">
        <f t="shared" si="294"/>
        <v/>
      </c>
    </row>
    <row r="540" spans="50:60" ht="15" customHeight="1">
      <c r="AX540" s="75" t="str">
        <f t="shared" si="292"/>
        <v>91EPS037</v>
      </c>
      <c r="AY540" s="802" t="s">
        <v>690</v>
      </c>
      <c r="AZ540" s="802">
        <v>91</v>
      </c>
      <c r="BA540" s="802" t="s">
        <v>579</v>
      </c>
      <c r="BB540" s="803">
        <v>657</v>
      </c>
      <c r="BC540" s="858" t="str">
        <f t="shared" si="293"/>
        <v/>
      </c>
      <c r="BD540" s="173"/>
      <c r="BE540" s="174"/>
      <c r="BF540" s="173"/>
      <c r="BG540" s="174"/>
      <c r="BH540" s="858" t="str">
        <f t="shared" si="294"/>
        <v/>
      </c>
    </row>
    <row r="541" spans="50:60" ht="15" customHeight="1">
      <c r="AX541" s="75" t="str">
        <f t="shared" si="292"/>
        <v>91EPS040</v>
      </c>
      <c r="AY541" s="802" t="s">
        <v>690</v>
      </c>
      <c r="AZ541" s="802">
        <v>91</v>
      </c>
      <c r="BA541" s="802" t="s">
        <v>583</v>
      </c>
      <c r="BB541" s="803">
        <v>130</v>
      </c>
      <c r="BC541" s="858" t="str">
        <f t="shared" si="293"/>
        <v/>
      </c>
      <c r="BD541" s="173"/>
      <c r="BE541" s="174"/>
      <c r="BF541" s="173"/>
      <c r="BG541" s="174"/>
      <c r="BH541" s="858" t="str">
        <f t="shared" si="294"/>
        <v/>
      </c>
    </row>
    <row r="542" spans="50:60" ht="15" customHeight="1">
      <c r="AX542" s="75" t="str">
        <f t="shared" si="292"/>
        <v>91ESSC91</v>
      </c>
      <c r="AY542" s="802" t="s">
        <v>690</v>
      </c>
      <c r="AZ542" s="802">
        <v>91</v>
      </c>
      <c r="BA542" s="802" t="s">
        <v>594</v>
      </c>
      <c r="BB542" s="803">
        <v>37</v>
      </c>
      <c r="BC542" s="858" t="str">
        <f t="shared" si="293"/>
        <v/>
      </c>
      <c r="BD542" s="173"/>
      <c r="BE542" s="174"/>
      <c r="BF542" s="173"/>
      <c r="BG542" s="174"/>
      <c r="BH542" s="858" t="str">
        <f t="shared" si="294"/>
        <v/>
      </c>
    </row>
    <row r="543" spans="50:60" ht="15" customHeight="1">
      <c r="AX543" s="75" t="str">
        <f t="shared" si="292"/>
        <v>93EPS010</v>
      </c>
      <c r="AY543" s="802" t="s">
        <v>690</v>
      </c>
      <c r="AZ543" s="802">
        <v>93</v>
      </c>
      <c r="BA543" s="802" t="s">
        <v>578</v>
      </c>
      <c r="BB543" s="803">
        <v>3</v>
      </c>
      <c r="BC543" s="858" t="str">
        <f t="shared" si="293"/>
        <v/>
      </c>
      <c r="BD543" s="173"/>
      <c r="BE543" s="174"/>
      <c r="BF543" s="173"/>
      <c r="BG543" s="174"/>
      <c r="BH543" s="858" t="str">
        <f t="shared" si="294"/>
        <v/>
      </c>
    </row>
    <row r="544" spans="50:60" ht="15" customHeight="1">
      <c r="AX544" s="75" t="str">
        <f t="shared" si="292"/>
        <v>93EPS037</v>
      </c>
      <c r="AY544" s="802" t="s">
        <v>690</v>
      </c>
      <c r="AZ544" s="802">
        <v>93</v>
      </c>
      <c r="BA544" s="802" t="s">
        <v>579</v>
      </c>
      <c r="BB544" s="803">
        <v>802</v>
      </c>
      <c r="BC544" s="858" t="str">
        <f t="shared" si="293"/>
        <v/>
      </c>
      <c r="BD544" s="173"/>
      <c r="BE544" s="174"/>
      <c r="BF544" s="173"/>
      <c r="BG544" s="174"/>
      <c r="BH544" s="858" t="str">
        <f t="shared" si="294"/>
        <v/>
      </c>
    </row>
    <row r="545" spans="50:60" ht="15" customHeight="1">
      <c r="AX545" s="75" t="str">
        <f t="shared" si="292"/>
        <v>93EPS040</v>
      </c>
      <c r="AY545" s="802" t="s">
        <v>690</v>
      </c>
      <c r="AZ545" s="802">
        <v>93</v>
      </c>
      <c r="BA545" s="802" t="s">
        <v>583</v>
      </c>
      <c r="BB545" s="803">
        <v>295</v>
      </c>
      <c r="BC545" s="858" t="str">
        <f t="shared" si="293"/>
        <v/>
      </c>
      <c r="BD545" s="173"/>
      <c r="BE545" s="174"/>
      <c r="BF545" s="173"/>
      <c r="BG545" s="174"/>
      <c r="BH545" s="858" t="str">
        <f t="shared" si="294"/>
        <v/>
      </c>
    </row>
    <row r="546" spans="50:60" ht="15" customHeight="1">
      <c r="AX546" s="75" t="str">
        <f t="shared" si="292"/>
        <v>101EAS016</v>
      </c>
      <c r="AY546" s="802" t="s">
        <v>690</v>
      </c>
      <c r="AZ546" s="802">
        <v>101</v>
      </c>
      <c r="BA546" s="802" t="s">
        <v>585</v>
      </c>
      <c r="BB546" s="803">
        <v>1</v>
      </c>
      <c r="BC546" s="858" t="str">
        <f t="shared" si="293"/>
        <v/>
      </c>
      <c r="BD546" s="173"/>
      <c r="BE546" s="174"/>
      <c r="BF546" s="173"/>
      <c r="BG546" s="174"/>
      <c r="BH546" s="858" t="str">
        <f t="shared" si="294"/>
        <v/>
      </c>
    </row>
    <row r="547" spans="50:60" ht="15" customHeight="1">
      <c r="AX547" s="75" t="str">
        <f t="shared" si="292"/>
        <v>101EPS005</v>
      </c>
      <c r="AY547" s="802" t="s">
        <v>690</v>
      </c>
      <c r="AZ547" s="802">
        <v>101</v>
      </c>
      <c r="BA547" s="802" t="s">
        <v>582</v>
      </c>
      <c r="BB547" s="803">
        <v>1</v>
      </c>
      <c r="BC547" s="858" t="str">
        <f t="shared" si="293"/>
        <v/>
      </c>
      <c r="BD547" s="173"/>
      <c r="BE547" s="174"/>
      <c r="BF547" s="173"/>
      <c r="BG547" s="174"/>
      <c r="BH547" s="858" t="str">
        <f t="shared" si="294"/>
        <v/>
      </c>
    </row>
    <row r="548" spans="50:60" ht="15" customHeight="1">
      <c r="AX548" s="75" t="str">
        <f t="shared" si="292"/>
        <v>101EPS010</v>
      </c>
      <c r="AY548" s="802" t="s">
        <v>690</v>
      </c>
      <c r="AZ548" s="802">
        <v>101</v>
      </c>
      <c r="BA548" s="802" t="s">
        <v>578</v>
      </c>
      <c r="BB548" s="803">
        <v>12</v>
      </c>
      <c r="BC548" s="858" t="str">
        <f t="shared" si="293"/>
        <v/>
      </c>
      <c r="BD548" s="173"/>
      <c r="BE548" s="174"/>
      <c r="BF548" s="173"/>
      <c r="BG548" s="174"/>
      <c r="BH548" s="858" t="str">
        <f t="shared" si="294"/>
        <v/>
      </c>
    </row>
    <row r="549" spans="50:60" ht="15" customHeight="1">
      <c r="AX549" s="75" t="str">
        <f t="shared" si="292"/>
        <v>101EPS037</v>
      </c>
      <c r="AY549" s="802" t="s">
        <v>690</v>
      </c>
      <c r="AZ549" s="802">
        <v>101</v>
      </c>
      <c r="BA549" s="802" t="s">
        <v>579</v>
      </c>
      <c r="BB549" s="803">
        <v>3799</v>
      </c>
      <c r="BC549" s="858" t="str">
        <f t="shared" si="293"/>
        <v/>
      </c>
      <c r="BD549" s="173"/>
      <c r="BE549" s="174"/>
      <c r="BF549" s="173"/>
      <c r="BG549" s="174"/>
      <c r="BH549" s="858" t="str">
        <f t="shared" si="294"/>
        <v/>
      </c>
    </row>
    <row r="550" spans="50:60" ht="15" customHeight="1">
      <c r="AX550" s="75" t="str">
        <f t="shared" si="292"/>
        <v>101EPS040</v>
      </c>
      <c r="AY550" s="802" t="s">
        <v>690</v>
      </c>
      <c r="AZ550" s="802">
        <v>101</v>
      </c>
      <c r="BA550" s="802" t="s">
        <v>583</v>
      </c>
      <c r="BB550" s="803">
        <v>468</v>
      </c>
      <c r="BC550" s="858" t="str">
        <f t="shared" si="293"/>
        <v/>
      </c>
      <c r="BD550" s="173"/>
      <c r="BE550" s="174"/>
      <c r="BF550" s="173"/>
      <c r="BG550" s="174"/>
      <c r="BH550" s="858" t="str">
        <f t="shared" si="294"/>
        <v/>
      </c>
    </row>
    <row r="551" spans="50:60" ht="15" customHeight="1">
      <c r="AX551" s="75" t="str">
        <f t="shared" si="292"/>
        <v>101EPS042</v>
      </c>
      <c r="AY551" s="802" t="s">
        <v>690</v>
      </c>
      <c r="AZ551" s="802">
        <v>101</v>
      </c>
      <c r="BA551" s="802" t="s">
        <v>584</v>
      </c>
      <c r="BB551" s="803">
        <v>7</v>
      </c>
      <c r="BC551" s="858" t="str">
        <f t="shared" si="293"/>
        <v/>
      </c>
      <c r="BD551" s="858"/>
      <c r="BE551" s="858"/>
      <c r="BF551" s="858"/>
      <c r="BH551" s="858" t="str">
        <f t="shared" si="294"/>
        <v/>
      </c>
    </row>
    <row r="552" spans="50:60" ht="15" customHeight="1">
      <c r="AX552" s="75" t="str">
        <f t="shared" si="292"/>
        <v>101ESSC24</v>
      </c>
      <c r="AY552" s="802" t="s">
        <v>690</v>
      </c>
      <c r="AZ552" s="802">
        <v>101</v>
      </c>
      <c r="BA552" s="802" t="s">
        <v>622</v>
      </c>
      <c r="BB552" s="803">
        <v>2565</v>
      </c>
      <c r="BC552" s="858" t="str">
        <f t="shared" si="293"/>
        <v/>
      </c>
      <c r="BD552" s="858"/>
      <c r="BE552" s="858"/>
      <c r="BF552" s="858"/>
      <c r="BH552" s="858" t="str">
        <f t="shared" si="294"/>
        <v/>
      </c>
    </row>
    <row r="553" spans="50:60" ht="15" customHeight="1">
      <c r="AX553" s="75" t="str">
        <f t="shared" si="292"/>
        <v>145EPS010</v>
      </c>
      <c r="AY553" s="802" t="s">
        <v>690</v>
      </c>
      <c r="AZ553" s="802">
        <v>145</v>
      </c>
      <c r="BA553" s="802" t="s">
        <v>578</v>
      </c>
      <c r="BB553" s="803">
        <v>2</v>
      </c>
      <c r="BC553" s="858" t="str">
        <f t="shared" si="293"/>
        <v/>
      </c>
      <c r="BD553" s="858"/>
      <c r="BE553" s="858"/>
      <c r="BF553" s="858"/>
      <c r="BH553" s="858" t="str">
        <f t="shared" si="294"/>
        <v/>
      </c>
    </row>
    <row r="554" spans="50:60" ht="15" customHeight="1">
      <c r="AX554" s="75" t="str">
        <f t="shared" si="292"/>
        <v>145EPS037</v>
      </c>
      <c r="AY554" s="802" t="s">
        <v>690</v>
      </c>
      <c r="AZ554" s="802">
        <v>145</v>
      </c>
      <c r="BA554" s="802" t="s">
        <v>579</v>
      </c>
      <c r="BB554" s="803">
        <v>426</v>
      </c>
      <c r="BC554" s="858" t="str">
        <f t="shared" si="293"/>
        <v/>
      </c>
      <c r="BD554" s="858"/>
      <c r="BE554" s="858"/>
      <c r="BF554" s="858"/>
      <c r="BH554" s="858" t="str">
        <f t="shared" si="294"/>
        <v/>
      </c>
    </row>
    <row r="555" spans="50:60" ht="15" customHeight="1">
      <c r="AX555" s="75" t="str">
        <f t="shared" si="292"/>
        <v>145EPS040</v>
      </c>
      <c r="AY555" s="802" t="s">
        <v>690</v>
      </c>
      <c r="AZ555" s="802">
        <v>145</v>
      </c>
      <c r="BA555" s="802" t="s">
        <v>583</v>
      </c>
      <c r="BB555" s="803">
        <v>148</v>
      </c>
      <c r="BC555" s="858" t="str">
        <f t="shared" si="293"/>
        <v/>
      </c>
      <c r="BD555" s="858"/>
      <c r="BE555" s="858"/>
      <c r="BF555" s="858"/>
      <c r="BH555" s="858" t="str">
        <f t="shared" si="294"/>
        <v/>
      </c>
    </row>
    <row r="556" spans="50:60" ht="15" customHeight="1">
      <c r="AX556" s="75" t="str">
        <f t="shared" si="292"/>
        <v>209EPS010</v>
      </c>
      <c r="AY556" s="802" t="s">
        <v>690</v>
      </c>
      <c r="AZ556" s="802">
        <v>209</v>
      </c>
      <c r="BA556" s="802" t="s">
        <v>578</v>
      </c>
      <c r="BB556" s="803">
        <v>7</v>
      </c>
      <c r="BC556" s="858" t="str">
        <f t="shared" si="293"/>
        <v/>
      </c>
      <c r="BD556" s="858"/>
      <c r="BE556" s="858"/>
      <c r="BF556" s="858"/>
      <c r="BH556" s="858" t="str">
        <f t="shared" si="294"/>
        <v/>
      </c>
    </row>
    <row r="557" spans="50:60" ht="15" customHeight="1">
      <c r="AX557" s="75" t="str">
        <f t="shared" si="292"/>
        <v>209EPS037</v>
      </c>
      <c r="AY557" s="802" t="s">
        <v>690</v>
      </c>
      <c r="AZ557" s="802">
        <v>209</v>
      </c>
      <c r="BA557" s="802" t="s">
        <v>579</v>
      </c>
      <c r="BB557" s="803">
        <v>2555</v>
      </c>
      <c r="BC557" s="858" t="str">
        <f t="shared" si="293"/>
        <v/>
      </c>
      <c r="BD557" s="858"/>
      <c r="BE557" s="858"/>
      <c r="BF557" s="858"/>
      <c r="BH557" s="858" t="str">
        <f t="shared" si="294"/>
        <v/>
      </c>
    </row>
    <row r="558" spans="50:60" ht="15" customHeight="1">
      <c r="AX558" s="75" t="str">
        <f t="shared" si="292"/>
        <v>209EPS040</v>
      </c>
      <c r="AY558" s="802" t="s">
        <v>690</v>
      </c>
      <c r="AZ558" s="802">
        <v>209</v>
      </c>
      <c r="BA558" s="802" t="s">
        <v>583</v>
      </c>
      <c r="BB558" s="803">
        <v>395</v>
      </c>
      <c r="BC558" s="858" t="str">
        <f t="shared" si="293"/>
        <v/>
      </c>
      <c r="BD558" s="858"/>
      <c r="BE558" s="858"/>
      <c r="BF558" s="858"/>
      <c r="BH558" s="858" t="str">
        <f t="shared" si="294"/>
        <v/>
      </c>
    </row>
    <row r="559" spans="50:60" ht="15" customHeight="1">
      <c r="AX559" s="75" t="str">
        <f t="shared" si="292"/>
        <v>209ESSC91</v>
      </c>
      <c r="AY559" s="802" t="s">
        <v>690</v>
      </c>
      <c r="AZ559" s="802">
        <v>209</v>
      </c>
      <c r="BA559" s="802" t="s">
        <v>594</v>
      </c>
      <c r="BB559" s="803">
        <v>30</v>
      </c>
      <c r="BC559" s="858" t="str">
        <f t="shared" si="293"/>
        <v/>
      </c>
      <c r="BD559" s="858"/>
      <c r="BE559" s="858"/>
      <c r="BF559" s="858"/>
      <c r="BH559" s="858" t="str">
        <f t="shared" si="294"/>
        <v/>
      </c>
    </row>
    <row r="560" spans="50:60" ht="15" customHeight="1">
      <c r="AX560" s="75" t="str">
        <f t="shared" si="292"/>
        <v>282EAS016</v>
      </c>
      <c r="AY560" s="802" t="s">
        <v>690</v>
      </c>
      <c r="AZ560" s="802">
        <v>282</v>
      </c>
      <c r="BA560" s="802" t="s">
        <v>585</v>
      </c>
      <c r="BB560" s="803">
        <v>2</v>
      </c>
      <c r="BC560" s="858" t="str">
        <f t="shared" si="293"/>
        <v/>
      </c>
      <c r="BD560" s="858"/>
      <c r="BE560" s="858"/>
      <c r="BF560" s="858"/>
      <c r="BH560" s="858" t="str">
        <f t="shared" si="294"/>
        <v/>
      </c>
    </row>
    <row r="561" spans="50:60" ht="15" customHeight="1">
      <c r="AX561" s="75" t="str">
        <f t="shared" si="292"/>
        <v>282EAS027</v>
      </c>
      <c r="AY561" s="802" t="s">
        <v>690</v>
      </c>
      <c r="AZ561" s="802">
        <v>282</v>
      </c>
      <c r="BA561" s="802" t="s">
        <v>589</v>
      </c>
      <c r="BB561" s="803">
        <v>13</v>
      </c>
      <c r="BC561" s="858" t="str">
        <f t="shared" si="293"/>
        <v/>
      </c>
      <c r="BD561" s="858"/>
      <c r="BE561" s="858"/>
      <c r="BF561" s="858"/>
      <c r="BH561" s="858" t="str">
        <f t="shared" si="294"/>
        <v/>
      </c>
    </row>
    <row r="562" spans="50:60" ht="15" customHeight="1">
      <c r="AX562" s="75" t="str">
        <f t="shared" si="292"/>
        <v>282EPS005</v>
      </c>
      <c r="AY562" s="802" t="s">
        <v>690</v>
      </c>
      <c r="AZ562" s="802">
        <v>282</v>
      </c>
      <c r="BA562" s="802" t="s">
        <v>582</v>
      </c>
      <c r="BB562" s="803">
        <v>1</v>
      </c>
      <c r="BC562" s="858" t="str">
        <f t="shared" si="293"/>
        <v/>
      </c>
      <c r="BD562" s="858"/>
      <c r="BE562" s="858"/>
      <c r="BF562" s="858"/>
      <c r="BH562" s="858" t="str">
        <f t="shared" si="294"/>
        <v/>
      </c>
    </row>
    <row r="563" spans="50:60" ht="15" customHeight="1">
      <c r="AX563" s="75" t="str">
        <f t="shared" si="292"/>
        <v>282EPS010</v>
      </c>
      <c r="AY563" s="802" t="s">
        <v>690</v>
      </c>
      <c r="AZ563" s="802">
        <v>282</v>
      </c>
      <c r="BA563" s="802" t="s">
        <v>578</v>
      </c>
      <c r="BB563" s="803">
        <v>14</v>
      </c>
      <c r="BC563" s="858" t="str">
        <f t="shared" si="293"/>
        <v/>
      </c>
      <c r="BD563" s="858"/>
      <c r="BE563" s="858"/>
      <c r="BF563" s="858"/>
      <c r="BH563" s="858" t="str">
        <f t="shared" si="294"/>
        <v/>
      </c>
    </row>
    <row r="564" spans="50:60" ht="15" customHeight="1">
      <c r="AX564" s="75" t="str">
        <f t="shared" si="292"/>
        <v>282EPS037</v>
      </c>
      <c r="AY564" s="802" t="s">
        <v>690</v>
      </c>
      <c r="AZ564" s="802">
        <v>282</v>
      </c>
      <c r="BA564" s="802" t="s">
        <v>579</v>
      </c>
      <c r="BB564" s="803">
        <v>5623</v>
      </c>
      <c r="BC564" s="858" t="str">
        <f t="shared" si="293"/>
        <v/>
      </c>
      <c r="BD564" s="858"/>
      <c r="BE564" s="858"/>
      <c r="BF564" s="858"/>
      <c r="BH564" s="858" t="str">
        <f t="shared" si="294"/>
        <v/>
      </c>
    </row>
    <row r="565" spans="50:60" ht="15" customHeight="1">
      <c r="AX565" s="75" t="str">
        <f t="shared" si="292"/>
        <v>282EPS040</v>
      </c>
      <c r="AY565" s="802" t="s">
        <v>690</v>
      </c>
      <c r="AZ565" s="802">
        <v>282</v>
      </c>
      <c r="BA565" s="802" t="s">
        <v>583</v>
      </c>
      <c r="BB565" s="803">
        <v>617</v>
      </c>
      <c r="BC565" s="858" t="str">
        <f t="shared" si="293"/>
        <v/>
      </c>
      <c r="BD565" s="858"/>
      <c r="BE565" s="858"/>
      <c r="BF565" s="858"/>
      <c r="BH565" s="858" t="str">
        <f t="shared" si="294"/>
        <v/>
      </c>
    </row>
    <row r="566" spans="50:60" ht="15" customHeight="1">
      <c r="AX566" s="75" t="str">
        <f t="shared" si="292"/>
        <v>353EAS016</v>
      </c>
      <c r="AY566" s="802" t="s">
        <v>690</v>
      </c>
      <c r="AZ566" s="802">
        <v>353</v>
      </c>
      <c r="BA566" s="802" t="s">
        <v>585</v>
      </c>
      <c r="BB566" s="803">
        <v>1</v>
      </c>
      <c r="BC566" s="858" t="str">
        <f t="shared" si="293"/>
        <v/>
      </c>
      <c r="BD566" s="858"/>
      <c r="BE566" s="858"/>
      <c r="BF566" s="858"/>
      <c r="BH566" s="858" t="str">
        <f t="shared" si="294"/>
        <v/>
      </c>
    </row>
    <row r="567" spans="50:60" ht="15" customHeight="1">
      <c r="AX567" s="75" t="str">
        <f t="shared" si="292"/>
        <v>353EPS037</v>
      </c>
      <c r="AY567" s="802" t="s">
        <v>690</v>
      </c>
      <c r="AZ567" s="802">
        <v>353</v>
      </c>
      <c r="BA567" s="802" t="s">
        <v>579</v>
      </c>
      <c r="BB567" s="803">
        <v>657</v>
      </c>
      <c r="BC567" s="858" t="str">
        <f t="shared" si="293"/>
        <v/>
      </c>
      <c r="BD567" s="858"/>
      <c r="BE567" s="858"/>
      <c r="BF567" s="858"/>
      <c r="BH567" s="858" t="str">
        <f t="shared" si="294"/>
        <v/>
      </c>
    </row>
    <row r="568" spans="50:60" ht="15" customHeight="1">
      <c r="AX568" s="75" t="str">
        <f t="shared" si="292"/>
        <v>353EPS040</v>
      </c>
      <c r="AY568" s="802" t="s">
        <v>690</v>
      </c>
      <c r="AZ568" s="802">
        <v>353</v>
      </c>
      <c r="BA568" s="802" t="s">
        <v>583</v>
      </c>
      <c r="BB568" s="803">
        <v>83</v>
      </c>
      <c r="BC568" s="858" t="str">
        <f t="shared" si="293"/>
        <v/>
      </c>
      <c r="BD568" s="858"/>
      <c r="BE568" s="858"/>
      <c r="BF568" s="858"/>
      <c r="BH568" s="858" t="str">
        <f t="shared" si="294"/>
        <v/>
      </c>
    </row>
    <row r="569" spans="50:60" ht="15" customHeight="1">
      <c r="AX569" s="75" t="str">
        <f t="shared" si="292"/>
        <v>353EPS042</v>
      </c>
      <c r="AY569" s="802" t="s">
        <v>690</v>
      </c>
      <c r="AZ569" s="802">
        <v>353</v>
      </c>
      <c r="BA569" s="802" t="s">
        <v>584</v>
      </c>
      <c r="BB569" s="803">
        <v>1</v>
      </c>
      <c r="BC569" s="858" t="str">
        <f t="shared" si="293"/>
        <v/>
      </c>
      <c r="BD569" s="858"/>
      <c r="BE569" s="858"/>
      <c r="BF569" s="858"/>
      <c r="BH569" s="858" t="str">
        <f t="shared" si="294"/>
        <v/>
      </c>
    </row>
    <row r="570" spans="50:60" ht="15" customHeight="1">
      <c r="AX570" s="75" t="str">
        <f t="shared" si="292"/>
        <v>353ESSC24</v>
      </c>
      <c r="AY570" s="802" t="s">
        <v>690</v>
      </c>
      <c r="AZ570" s="802">
        <v>353</v>
      </c>
      <c r="BA570" s="802" t="s">
        <v>622</v>
      </c>
      <c r="BB570" s="803">
        <v>287</v>
      </c>
      <c r="BC570" s="858" t="str">
        <f t="shared" si="293"/>
        <v/>
      </c>
      <c r="BD570" s="858"/>
      <c r="BE570" s="858"/>
      <c r="BF570" s="858"/>
      <c r="BH570" s="858" t="str">
        <f t="shared" si="294"/>
        <v/>
      </c>
    </row>
    <row r="571" spans="50:60" ht="15" customHeight="1">
      <c r="AX571" s="75" t="str">
        <f t="shared" si="292"/>
        <v>364EAS016</v>
      </c>
      <c r="AY571" s="802" t="s">
        <v>690</v>
      </c>
      <c r="AZ571" s="802">
        <v>364</v>
      </c>
      <c r="BA571" s="802" t="s">
        <v>585</v>
      </c>
      <c r="BB571" s="803">
        <v>1</v>
      </c>
      <c r="BC571" s="858" t="str">
        <f t="shared" si="293"/>
        <v/>
      </c>
      <c r="BD571" s="858"/>
      <c r="BE571" s="858"/>
      <c r="BF571" s="858"/>
      <c r="BH571" s="858" t="str">
        <f t="shared" si="294"/>
        <v/>
      </c>
    </row>
    <row r="572" spans="50:60" ht="15" customHeight="1">
      <c r="AX572" s="75" t="str">
        <f t="shared" si="292"/>
        <v>364EPS005</v>
      </c>
      <c r="AY572" s="802" t="s">
        <v>690</v>
      </c>
      <c r="AZ572" s="802">
        <v>364</v>
      </c>
      <c r="BA572" s="802" t="s">
        <v>582</v>
      </c>
      <c r="BB572" s="803">
        <v>1</v>
      </c>
      <c r="BC572" s="858" t="str">
        <f t="shared" si="293"/>
        <v/>
      </c>
      <c r="BD572" s="858"/>
      <c r="BE572" s="858"/>
      <c r="BF572" s="858"/>
      <c r="BH572" s="858" t="str">
        <f t="shared" si="294"/>
        <v/>
      </c>
    </row>
    <row r="573" spans="50:60" ht="15" customHeight="1">
      <c r="AX573" s="75" t="str">
        <f t="shared" si="292"/>
        <v>364EPS010</v>
      </c>
      <c r="AY573" s="802" t="s">
        <v>690</v>
      </c>
      <c r="AZ573" s="802">
        <v>364</v>
      </c>
      <c r="BA573" s="802" t="s">
        <v>578</v>
      </c>
      <c r="BB573" s="803">
        <v>4</v>
      </c>
      <c r="BC573" s="858" t="str">
        <f t="shared" si="293"/>
        <v/>
      </c>
      <c r="BD573" s="858"/>
      <c r="BE573" s="858"/>
      <c r="BF573" s="858"/>
      <c r="BH573" s="858" t="str">
        <f t="shared" si="294"/>
        <v/>
      </c>
    </row>
    <row r="574" spans="50:60" ht="15" customHeight="1">
      <c r="AX574" s="75" t="str">
        <f t="shared" si="292"/>
        <v>364EPS037</v>
      </c>
      <c r="AY574" s="802" t="s">
        <v>690</v>
      </c>
      <c r="AZ574" s="802">
        <v>364</v>
      </c>
      <c r="BA574" s="802" t="s">
        <v>579</v>
      </c>
      <c r="BB574" s="803">
        <v>2685</v>
      </c>
      <c r="BC574" s="858" t="str">
        <f t="shared" si="293"/>
        <v/>
      </c>
      <c r="BD574" s="858"/>
      <c r="BE574" s="858"/>
      <c r="BF574" s="858"/>
      <c r="BH574" s="858" t="str">
        <f t="shared" si="294"/>
        <v/>
      </c>
    </row>
    <row r="575" spans="50:60" ht="15" customHeight="1">
      <c r="AX575" s="75" t="str">
        <f t="shared" si="292"/>
        <v>364EPS040</v>
      </c>
      <c r="AY575" s="802" t="s">
        <v>690</v>
      </c>
      <c r="AZ575" s="802">
        <v>364</v>
      </c>
      <c r="BA575" s="802" t="s">
        <v>583</v>
      </c>
      <c r="BB575" s="803">
        <v>538</v>
      </c>
      <c r="BC575" s="858" t="str">
        <f t="shared" si="293"/>
        <v/>
      </c>
      <c r="BD575" s="858"/>
      <c r="BE575" s="858"/>
      <c r="BF575" s="858"/>
      <c r="BH575" s="858" t="str">
        <f t="shared" si="294"/>
        <v/>
      </c>
    </row>
    <row r="576" spans="50:60" ht="15" customHeight="1">
      <c r="AX576" s="75" t="str">
        <f t="shared" si="292"/>
        <v>364EPSIC3</v>
      </c>
      <c r="AY576" s="802" t="s">
        <v>690</v>
      </c>
      <c r="AZ576" s="802">
        <v>364</v>
      </c>
      <c r="BA576" s="802" t="s">
        <v>596</v>
      </c>
      <c r="BB576" s="803">
        <v>22</v>
      </c>
      <c r="BC576" s="858" t="str">
        <f t="shared" si="293"/>
        <v/>
      </c>
      <c r="BD576" s="858"/>
      <c r="BE576" s="858"/>
      <c r="BF576" s="858"/>
      <c r="BH576" s="858" t="str">
        <f t="shared" si="294"/>
        <v/>
      </c>
    </row>
    <row r="577" spans="50:60" ht="15" customHeight="1">
      <c r="AX577" s="75" t="str">
        <f t="shared" si="292"/>
        <v>368EPS002</v>
      </c>
      <c r="AY577" s="802" t="s">
        <v>690</v>
      </c>
      <c r="AZ577" s="802">
        <v>368</v>
      </c>
      <c r="BA577" s="802" t="s">
        <v>580</v>
      </c>
      <c r="BB577" s="803">
        <v>47</v>
      </c>
      <c r="BC577" s="858" t="str">
        <f t="shared" si="293"/>
        <v/>
      </c>
      <c r="BD577" s="858"/>
      <c r="BE577" s="858"/>
      <c r="BF577" s="858"/>
      <c r="BH577" s="858" t="str">
        <f t="shared" si="294"/>
        <v/>
      </c>
    </row>
    <row r="578" spans="50:60" ht="15" customHeight="1">
      <c r="AX578" s="75" t="str">
        <f t="shared" si="292"/>
        <v>368EPS005</v>
      </c>
      <c r="AY578" s="802" t="s">
        <v>690</v>
      </c>
      <c r="AZ578" s="802">
        <v>368</v>
      </c>
      <c r="BA578" s="802" t="s">
        <v>582</v>
      </c>
      <c r="BB578" s="803">
        <v>1</v>
      </c>
      <c r="BC578" s="858" t="str">
        <f t="shared" si="293"/>
        <v/>
      </c>
      <c r="BD578" s="858"/>
      <c r="BE578" s="858"/>
      <c r="BF578" s="858"/>
      <c r="BH578" s="858" t="str">
        <f t="shared" si="294"/>
        <v/>
      </c>
    </row>
    <row r="579" spans="50:60" ht="15" customHeight="1">
      <c r="AX579" s="75" t="str">
        <f t="shared" si="292"/>
        <v>368EPS010</v>
      </c>
      <c r="AY579" s="802" t="s">
        <v>690</v>
      </c>
      <c r="AZ579" s="802">
        <v>368</v>
      </c>
      <c r="BA579" s="802" t="s">
        <v>578</v>
      </c>
      <c r="BB579" s="803">
        <v>16</v>
      </c>
      <c r="BC579" s="858" t="str">
        <f t="shared" si="293"/>
        <v/>
      </c>
      <c r="BD579" s="858"/>
      <c r="BE579" s="858"/>
      <c r="BF579" s="858"/>
      <c r="BH579" s="858" t="str">
        <f t="shared" si="294"/>
        <v/>
      </c>
    </row>
    <row r="580" spans="50:60" ht="15" customHeight="1">
      <c r="AX580" s="75" t="str">
        <f t="shared" si="292"/>
        <v>368EPS037</v>
      </c>
      <c r="AY580" s="802" t="s">
        <v>690</v>
      </c>
      <c r="AZ580" s="802">
        <v>368</v>
      </c>
      <c r="BA580" s="802" t="s">
        <v>579</v>
      </c>
      <c r="BB580" s="803">
        <v>2528</v>
      </c>
      <c r="BC580" s="858" t="str">
        <f t="shared" si="293"/>
        <v/>
      </c>
      <c r="BD580" s="858"/>
      <c r="BE580" s="858"/>
      <c r="BF580" s="858"/>
      <c r="BH580" s="858" t="str">
        <f t="shared" si="294"/>
        <v/>
      </c>
    </row>
    <row r="581" spans="50:60" ht="15" customHeight="1">
      <c r="AX581" s="75" t="str">
        <f t="shared" si="292"/>
        <v>368EPS042</v>
      </c>
      <c r="AY581" s="802" t="s">
        <v>690</v>
      </c>
      <c r="AZ581" s="802">
        <v>368</v>
      </c>
      <c r="BA581" s="802" t="s">
        <v>584</v>
      </c>
      <c r="BB581" s="803">
        <v>2</v>
      </c>
      <c r="BC581" s="858" t="str">
        <f t="shared" si="293"/>
        <v/>
      </c>
      <c r="BD581" s="858"/>
      <c r="BE581" s="858"/>
      <c r="BF581" s="858"/>
      <c r="BH581" s="858" t="str">
        <f t="shared" si="294"/>
        <v/>
      </c>
    </row>
    <row r="582" spans="50:60" ht="15" customHeight="1">
      <c r="AX582" s="75" t="str">
        <f t="shared" si="292"/>
        <v>368ESSC24</v>
      </c>
      <c r="AY582" s="802" t="s">
        <v>690</v>
      </c>
      <c r="AZ582" s="802">
        <v>368</v>
      </c>
      <c r="BA582" s="802" t="s">
        <v>622</v>
      </c>
      <c r="BB582" s="803">
        <v>921</v>
      </c>
      <c r="BC582" s="858" t="str">
        <f t="shared" si="293"/>
        <v/>
      </c>
      <c r="BD582" s="858"/>
      <c r="BE582" s="858"/>
      <c r="BF582" s="858"/>
      <c r="BH582" s="858" t="str">
        <f t="shared" si="294"/>
        <v/>
      </c>
    </row>
    <row r="583" spans="50:60" ht="15" customHeight="1">
      <c r="AX583" s="75" t="str">
        <f t="shared" ref="AX583:AX646" si="295">CONCATENATE(AZ583,BA583)</f>
        <v>390EPS010</v>
      </c>
      <c r="AY583" s="802" t="s">
        <v>690</v>
      </c>
      <c r="AZ583" s="802">
        <v>390</v>
      </c>
      <c r="BA583" s="802" t="s">
        <v>578</v>
      </c>
      <c r="BB583" s="803">
        <v>2</v>
      </c>
      <c r="BC583" s="858" t="str">
        <f t="shared" si="293"/>
        <v/>
      </c>
      <c r="BD583" s="858"/>
      <c r="BE583" s="858"/>
      <c r="BF583" s="858"/>
      <c r="BH583" s="858" t="str">
        <f t="shared" si="294"/>
        <v/>
      </c>
    </row>
    <row r="584" spans="50:60" ht="15" customHeight="1">
      <c r="AX584" s="75" t="str">
        <f t="shared" si="295"/>
        <v>390EPS037</v>
      </c>
      <c r="AY584" s="802" t="s">
        <v>690</v>
      </c>
      <c r="AZ584" s="802">
        <v>390</v>
      </c>
      <c r="BA584" s="802" t="s">
        <v>579</v>
      </c>
      <c r="BB584" s="803">
        <v>2742</v>
      </c>
      <c r="BC584" s="858" t="str">
        <f t="shared" ref="BC584:BC647" si="296">CONCATENATE(BE584,BF584)</f>
        <v/>
      </c>
      <c r="BD584" s="858"/>
      <c r="BE584" s="858"/>
      <c r="BF584" s="858"/>
      <c r="BH584" s="858" t="str">
        <f t="shared" ref="BH584:BH647" si="297">CONCATENATE(BJ584,BK584)</f>
        <v/>
      </c>
    </row>
    <row r="585" spans="50:60" ht="15" customHeight="1">
      <c r="AX585" s="75" t="str">
        <f t="shared" si="295"/>
        <v>390EPS040</v>
      </c>
      <c r="AY585" s="802" t="s">
        <v>690</v>
      </c>
      <c r="AZ585" s="802">
        <v>390</v>
      </c>
      <c r="BA585" s="802" t="s">
        <v>583</v>
      </c>
      <c r="BB585" s="803">
        <v>517</v>
      </c>
      <c r="BC585" s="858" t="str">
        <f t="shared" si="296"/>
        <v/>
      </c>
      <c r="BD585" s="858"/>
      <c r="BE585" s="858"/>
      <c r="BF585" s="858"/>
      <c r="BH585" s="858" t="str">
        <f t="shared" si="297"/>
        <v/>
      </c>
    </row>
    <row r="586" spans="50:60" ht="15" customHeight="1">
      <c r="AX586" s="75" t="str">
        <f t="shared" si="295"/>
        <v>467EPS010</v>
      </c>
      <c r="AY586" s="802" t="s">
        <v>690</v>
      </c>
      <c r="AZ586" s="802">
        <v>467</v>
      </c>
      <c r="BA586" s="802" t="s">
        <v>578</v>
      </c>
      <c r="BB586" s="803">
        <v>3</v>
      </c>
      <c r="BC586" s="858" t="str">
        <f t="shared" si="296"/>
        <v/>
      </c>
      <c r="BD586" s="858"/>
      <c r="BE586" s="858"/>
      <c r="BF586" s="858"/>
      <c r="BH586" s="858" t="str">
        <f t="shared" si="297"/>
        <v/>
      </c>
    </row>
    <row r="587" spans="50:60" ht="15" customHeight="1">
      <c r="AX587" s="75" t="str">
        <f t="shared" si="295"/>
        <v>467EPS037</v>
      </c>
      <c r="AY587" s="802" t="s">
        <v>690</v>
      </c>
      <c r="AZ587" s="802">
        <v>467</v>
      </c>
      <c r="BA587" s="802" t="s">
        <v>579</v>
      </c>
      <c r="BB587" s="803">
        <v>654</v>
      </c>
      <c r="BC587" s="858" t="str">
        <f t="shared" si="296"/>
        <v/>
      </c>
      <c r="BD587" s="858"/>
      <c r="BE587" s="858"/>
      <c r="BF587" s="858"/>
      <c r="BH587" s="858" t="str">
        <f t="shared" si="297"/>
        <v/>
      </c>
    </row>
    <row r="588" spans="50:60" ht="15" customHeight="1">
      <c r="AX588" s="75" t="str">
        <f t="shared" si="295"/>
        <v>467EPS040</v>
      </c>
      <c r="AY588" s="802" t="s">
        <v>690</v>
      </c>
      <c r="AZ588" s="802">
        <v>467</v>
      </c>
      <c r="BA588" s="802" t="s">
        <v>583</v>
      </c>
      <c r="BB588" s="803">
        <v>124</v>
      </c>
      <c r="BC588" s="858" t="str">
        <f t="shared" si="296"/>
        <v/>
      </c>
      <c r="BD588" s="858"/>
      <c r="BE588" s="858"/>
      <c r="BF588" s="858"/>
      <c r="BH588" s="858" t="str">
        <f t="shared" si="297"/>
        <v/>
      </c>
    </row>
    <row r="589" spans="50:60" ht="15" customHeight="1">
      <c r="AX589" s="75" t="str">
        <f t="shared" si="295"/>
        <v>576EPS010</v>
      </c>
      <c r="AY589" s="802" t="s">
        <v>690</v>
      </c>
      <c r="AZ589" s="802">
        <v>576</v>
      </c>
      <c r="BA589" s="802" t="s">
        <v>578</v>
      </c>
      <c r="BB589" s="803">
        <v>5</v>
      </c>
      <c r="BC589" s="858" t="str">
        <f t="shared" si="296"/>
        <v/>
      </c>
      <c r="BD589" s="858"/>
      <c r="BE589" s="858"/>
      <c r="BF589" s="858"/>
      <c r="BH589" s="858" t="str">
        <f t="shared" si="297"/>
        <v/>
      </c>
    </row>
    <row r="590" spans="50:60" ht="15" customHeight="1">
      <c r="AX590" s="75" t="str">
        <f t="shared" si="295"/>
        <v>576EPS037</v>
      </c>
      <c r="AY590" s="802" t="s">
        <v>690</v>
      </c>
      <c r="AZ590" s="802">
        <v>576</v>
      </c>
      <c r="BA590" s="802" t="s">
        <v>579</v>
      </c>
      <c r="BB590" s="803">
        <v>611</v>
      </c>
      <c r="BC590" s="858" t="str">
        <f t="shared" si="296"/>
        <v/>
      </c>
      <c r="BD590" s="858"/>
      <c r="BE590" s="858"/>
      <c r="BF590" s="858"/>
      <c r="BH590" s="858" t="str">
        <f t="shared" si="297"/>
        <v/>
      </c>
    </row>
    <row r="591" spans="50:60" ht="15" customHeight="1">
      <c r="AX591" s="75" t="str">
        <f t="shared" si="295"/>
        <v>576EPS040</v>
      </c>
      <c r="AY591" s="802" t="s">
        <v>690</v>
      </c>
      <c r="AZ591" s="802">
        <v>576</v>
      </c>
      <c r="BA591" s="802" t="s">
        <v>583</v>
      </c>
      <c r="BB591" s="803">
        <v>43</v>
      </c>
      <c r="BC591" s="858" t="str">
        <f t="shared" si="296"/>
        <v/>
      </c>
      <c r="BD591" s="858"/>
      <c r="BE591" s="858"/>
      <c r="BF591" s="858"/>
      <c r="BH591" s="858" t="str">
        <f t="shared" si="297"/>
        <v/>
      </c>
    </row>
    <row r="592" spans="50:60" ht="15" customHeight="1">
      <c r="AX592" s="75" t="str">
        <f t="shared" si="295"/>
        <v>576EPS042</v>
      </c>
      <c r="AY592" s="802" t="s">
        <v>690</v>
      </c>
      <c r="AZ592" s="802">
        <v>576</v>
      </c>
      <c r="BA592" s="802" t="s">
        <v>584</v>
      </c>
      <c r="BB592" s="803">
        <v>6</v>
      </c>
      <c r="BC592" s="858" t="str">
        <f t="shared" si="296"/>
        <v/>
      </c>
      <c r="BD592" s="858"/>
      <c r="BE592" s="858"/>
      <c r="BF592" s="858"/>
      <c r="BH592" s="858" t="str">
        <f t="shared" si="297"/>
        <v/>
      </c>
    </row>
    <row r="593" spans="50:60" ht="15" customHeight="1">
      <c r="AX593" s="75" t="str">
        <f t="shared" si="295"/>
        <v>576ESSC24</v>
      </c>
      <c r="AY593" s="802" t="s">
        <v>690</v>
      </c>
      <c r="AZ593" s="802">
        <v>576</v>
      </c>
      <c r="BA593" s="802" t="s">
        <v>622</v>
      </c>
      <c r="BB593" s="803">
        <v>354</v>
      </c>
      <c r="BC593" s="858" t="str">
        <f t="shared" si="296"/>
        <v/>
      </c>
      <c r="BD593" s="858"/>
      <c r="BE593" s="858"/>
      <c r="BF593" s="858"/>
      <c r="BH593" s="858" t="str">
        <f t="shared" si="297"/>
        <v/>
      </c>
    </row>
    <row r="594" spans="50:60" ht="15" customHeight="1">
      <c r="AX594" s="75" t="str">
        <f t="shared" si="295"/>
        <v>576ESSC91</v>
      </c>
      <c r="AY594" s="802" t="s">
        <v>690</v>
      </c>
      <c r="AZ594" s="802">
        <v>576</v>
      </c>
      <c r="BA594" s="802" t="s">
        <v>594</v>
      </c>
      <c r="BB594" s="803">
        <v>8</v>
      </c>
      <c r="BC594" s="858" t="str">
        <f t="shared" si="296"/>
        <v/>
      </c>
      <c r="BD594" s="858"/>
      <c r="BE594" s="858"/>
      <c r="BF594" s="858"/>
      <c r="BH594" s="858" t="str">
        <f t="shared" si="297"/>
        <v/>
      </c>
    </row>
    <row r="595" spans="50:60" ht="15" customHeight="1">
      <c r="AX595" s="75" t="str">
        <f t="shared" si="295"/>
        <v>642EAS016</v>
      </c>
      <c r="AY595" s="802" t="s">
        <v>690</v>
      </c>
      <c r="AZ595" s="802">
        <v>642</v>
      </c>
      <c r="BA595" s="802" t="s">
        <v>585</v>
      </c>
      <c r="BB595" s="803">
        <v>1</v>
      </c>
      <c r="BC595" s="858" t="str">
        <f t="shared" si="296"/>
        <v/>
      </c>
      <c r="BD595" s="858"/>
      <c r="BE595" s="858"/>
      <c r="BF595" s="858"/>
      <c r="BH595" s="858" t="str">
        <f t="shared" si="297"/>
        <v/>
      </c>
    </row>
    <row r="596" spans="50:60" ht="15" customHeight="1">
      <c r="AX596" s="75" t="str">
        <f t="shared" si="295"/>
        <v>642EPS002</v>
      </c>
      <c r="AY596" s="802" t="s">
        <v>690</v>
      </c>
      <c r="AZ596" s="802">
        <v>642</v>
      </c>
      <c r="BA596" s="802" t="s">
        <v>580</v>
      </c>
      <c r="BB596" s="803">
        <v>105</v>
      </c>
      <c r="BC596" s="858" t="str">
        <f t="shared" si="296"/>
        <v/>
      </c>
      <c r="BD596" s="858"/>
      <c r="BE596" s="858"/>
      <c r="BF596" s="858"/>
      <c r="BH596" s="858" t="str">
        <f t="shared" si="297"/>
        <v/>
      </c>
    </row>
    <row r="597" spans="50:60" ht="15" customHeight="1">
      <c r="AX597" s="75" t="str">
        <f t="shared" si="295"/>
        <v>642EPS005</v>
      </c>
      <c r="AY597" s="802" t="s">
        <v>690</v>
      </c>
      <c r="AZ597" s="802">
        <v>642</v>
      </c>
      <c r="BA597" s="802" t="s">
        <v>582</v>
      </c>
      <c r="BB597" s="803">
        <v>1</v>
      </c>
      <c r="BC597" s="858" t="str">
        <f t="shared" si="296"/>
        <v/>
      </c>
      <c r="BD597" s="858"/>
      <c r="BE597" s="858"/>
      <c r="BF597" s="858"/>
      <c r="BH597" s="858" t="str">
        <f t="shared" si="297"/>
        <v/>
      </c>
    </row>
    <row r="598" spans="50:60" ht="15" customHeight="1">
      <c r="AX598" s="75" t="str">
        <f t="shared" si="295"/>
        <v>642EPS010</v>
      </c>
      <c r="AY598" s="802" t="s">
        <v>690</v>
      </c>
      <c r="AZ598" s="802">
        <v>642</v>
      </c>
      <c r="BA598" s="802" t="s">
        <v>578</v>
      </c>
      <c r="BB598" s="803">
        <v>12</v>
      </c>
      <c r="BC598" s="858" t="str">
        <f t="shared" si="296"/>
        <v/>
      </c>
      <c r="BD598" s="858"/>
      <c r="BE598" s="858"/>
      <c r="BF598" s="858"/>
      <c r="BH598" s="858" t="str">
        <f t="shared" si="297"/>
        <v/>
      </c>
    </row>
    <row r="599" spans="50:60" ht="15" customHeight="1">
      <c r="AX599" s="75" t="str">
        <f t="shared" si="295"/>
        <v>642EPS037</v>
      </c>
      <c r="AY599" s="802" t="s">
        <v>690</v>
      </c>
      <c r="AZ599" s="802">
        <v>642</v>
      </c>
      <c r="BA599" s="802" t="s">
        <v>579</v>
      </c>
      <c r="BB599" s="803">
        <v>1400</v>
      </c>
      <c r="BC599" s="858" t="str">
        <f t="shared" si="296"/>
        <v/>
      </c>
      <c r="BD599" s="858"/>
      <c r="BE599" s="858"/>
      <c r="BF599" s="858"/>
      <c r="BH599" s="858" t="str">
        <f t="shared" si="297"/>
        <v/>
      </c>
    </row>
    <row r="600" spans="50:60" ht="15" customHeight="1">
      <c r="AX600" s="75" t="str">
        <f t="shared" si="295"/>
        <v>642EPS040</v>
      </c>
      <c r="AY600" s="802" t="s">
        <v>690</v>
      </c>
      <c r="AZ600" s="802">
        <v>642</v>
      </c>
      <c r="BA600" s="802" t="s">
        <v>583</v>
      </c>
      <c r="BB600" s="803">
        <v>325</v>
      </c>
      <c r="BC600" s="858" t="str">
        <f t="shared" si="296"/>
        <v/>
      </c>
      <c r="BD600" s="858"/>
      <c r="BE600" s="858"/>
      <c r="BF600" s="858"/>
      <c r="BH600" s="858" t="str">
        <f t="shared" si="297"/>
        <v/>
      </c>
    </row>
    <row r="601" spans="50:60" ht="15" customHeight="1">
      <c r="AX601" s="75" t="str">
        <f t="shared" si="295"/>
        <v>642EPS041</v>
      </c>
      <c r="AY601" s="802" t="s">
        <v>690</v>
      </c>
      <c r="AZ601" s="802">
        <v>642</v>
      </c>
      <c r="BA601" s="802" t="s">
        <v>621</v>
      </c>
      <c r="BB601" s="803">
        <v>2</v>
      </c>
      <c r="BC601" s="858" t="str">
        <f t="shared" si="296"/>
        <v/>
      </c>
      <c r="BD601" s="858"/>
      <c r="BE601" s="858"/>
      <c r="BF601" s="858"/>
      <c r="BH601" s="858" t="str">
        <f t="shared" si="297"/>
        <v/>
      </c>
    </row>
    <row r="602" spans="50:60" ht="15" customHeight="1">
      <c r="AX602" s="75" t="str">
        <f t="shared" si="295"/>
        <v>642ESSC91</v>
      </c>
      <c r="AY602" s="802" t="s">
        <v>690</v>
      </c>
      <c r="AZ602" s="802">
        <v>642</v>
      </c>
      <c r="BA602" s="802" t="s">
        <v>594</v>
      </c>
      <c r="BB602" s="803">
        <v>202</v>
      </c>
      <c r="BC602" s="858" t="str">
        <f t="shared" si="296"/>
        <v/>
      </c>
      <c r="BD602" s="858"/>
      <c r="BE602" s="858"/>
      <c r="BF602" s="858"/>
      <c r="BH602" s="858" t="str">
        <f t="shared" si="297"/>
        <v/>
      </c>
    </row>
    <row r="603" spans="50:60" ht="15" customHeight="1">
      <c r="AX603" s="75" t="str">
        <f t="shared" si="295"/>
        <v>679EAS016</v>
      </c>
      <c r="AY603" s="802" t="s">
        <v>690</v>
      </c>
      <c r="AZ603" s="802">
        <v>679</v>
      </c>
      <c r="BA603" s="802" t="s">
        <v>585</v>
      </c>
      <c r="BB603" s="803">
        <v>1</v>
      </c>
      <c r="BC603" s="858" t="str">
        <f t="shared" si="296"/>
        <v/>
      </c>
      <c r="BD603" s="858"/>
      <c r="BE603" s="858"/>
      <c r="BF603" s="858"/>
      <c r="BH603" s="858" t="str">
        <f t="shared" si="297"/>
        <v/>
      </c>
    </row>
    <row r="604" spans="50:60" ht="15" customHeight="1">
      <c r="AX604" s="75" t="str">
        <f t="shared" si="295"/>
        <v>679EPS010</v>
      </c>
      <c r="AY604" s="802" t="s">
        <v>690</v>
      </c>
      <c r="AZ604" s="802">
        <v>679</v>
      </c>
      <c r="BA604" s="802" t="s">
        <v>578</v>
      </c>
      <c r="BB604" s="803">
        <v>25</v>
      </c>
      <c r="BC604" s="858" t="str">
        <f t="shared" si="296"/>
        <v/>
      </c>
      <c r="BD604" s="858"/>
      <c r="BE604" s="858"/>
      <c r="BF604" s="858"/>
      <c r="BH604" s="858" t="str">
        <f t="shared" si="297"/>
        <v/>
      </c>
    </row>
    <row r="605" spans="50:60" ht="15" customHeight="1">
      <c r="AX605" s="75" t="str">
        <f t="shared" si="295"/>
        <v>679EPS016</v>
      </c>
      <c r="AY605" s="802" t="s">
        <v>690</v>
      </c>
      <c r="AZ605" s="802">
        <v>679</v>
      </c>
      <c r="BA605" s="802" t="s">
        <v>581</v>
      </c>
      <c r="BB605" s="803">
        <v>549</v>
      </c>
      <c r="BC605" s="858" t="str">
        <f t="shared" si="296"/>
        <v/>
      </c>
      <c r="BD605" s="858"/>
      <c r="BE605" s="858"/>
      <c r="BF605" s="858"/>
      <c r="BH605" s="858" t="str">
        <f t="shared" si="297"/>
        <v/>
      </c>
    </row>
    <row r="606" spans="50:60" ht="15" customHeight="1">
      <c r="AX606" s="75" t="str">
        <f t="shared" si="295"/>
        <v>679EPS037</v>
      </c>
      <c r="AY606" s="802" t="s">
        <v>690</v>
      </c>
      <c r="AZ606" s="802">
        <v>679</v>
      </c>
      <c r="BA606" s="802" t="s">
        <v>579</v>
      </c>
      <c r="BB606" s="803">
        <v>3795</v>
      </c>
      <c r="BC606" s="858" t="str">
        <f t="shared" si="296"/>
        <v/>
      </c>
      <c r="BD606" s="858"/>
      <c r="BE606" s="858"/>
      <c r="BF606" s="858"/>
      <c r="BH606" s="858" t="str">
        <f t="shared" si="297"/>
        <v/>
      </c>
    </row>
    <row r="607" spans="50:60" ht="15" customHeight="1">
      <c r="AX607" s="75" t="str">
        <f t="shared" si="295"/>
        <v>679EPS040</v>
      </c>
      <c r="AY607" s="802" t="s">
        <v>690</v>
      </c>
      <c r="AZ607" s="802">
        <v>679</v>
      </c>
      <c r="BA607" s="802" t="s">
        <v>583</v>
      </c>
      <c r="BB607" s="803">
        <v>481</v>
      </c>
      <c r="BC607" s="858" t="str">
        <f t="shared" si="296"/>
        <v/>
      </c>
      <c r="BD607" s="858"/>
      <c r="BE607" s="858"/>
      <c r="BF607" s="858"/>
      <c r="BH607" s="858" t="str">
        <f t="shared" si="297"/>
        <v/>
      </c>
    </row>
    <row r="608" spans="50:60" ht="15" customHeight="1">
      <c r="AX608" s="75" t="str">
        <f t="shared" si="295"/>
        <v>679EPS042</v>
      </c>
      <c r="AY608" s="802" t="s">
        <v>690</v>
      </c>
      <c r="AZ608" s="802">
        <v>679</v>
      </c>
      <c r="BA608" s="802" t="s">
        <v>584</v>
      </c>
      <c r="BB608" s="803">
        <v>3</v>
      </c>
      <c r="BC608" s="858" t="str">
        <f t="shared" si="296"/>
        <v/>
      </c>
      <c r="BD608" s="858"/>
      <c r="BE608" s="858"/>
      <c r="BF608" s="858"/>
      <c r="BH608" s="858" t="str">
        <f t="shared" si="297"/>
        <v/>
      </c>
    </row>
    <row r="609" spans="50:60" ht="15" customHeight="1">
      <c r="AX609" s="75" t="str">
        <f t="shared" si="295"/>
        <v>679ESSC24</v>
      </c>
      <c r="AY609" s="802" t="s">
        <v>690</v>
      </c>
      <c r="AZ609" s="802">
        <v>679</v>
      </c>
      <c r="BA609" s="802" t="s">
        <v>622</v>
      </c>
      <c r="BB609" s="803">
        <v>547</v>
      </c>
      <c r="BC609" s="858" t="str">
        <f t="shared" si="296"/>
        <v/>
      </c>
      <c r="BD609" s="858"/>
      <c r="BE609" s="858"/>
      <c r="BF609" s="858"/>
      <c r="BH609" s="858" t="str">
        <f t="shared" si="297"/>
        <v/>
      </c>
    </row>
    <row r="610" spans="50:60" ht="15" customHeight="1">
      <c r="AX610" s="75" t="str">
        <f t="shared" si="295"/>
        <v>679ESSC91</v>
      </c>
      <c r="AY610" s="802" t="s">
        <v>690</v>
      </c>
      <c r="AZ610" s="802">
        <v>679</v>
      </c>
      <c r="BA610" s="802" t="s">
        <v>594</v>
      </c>
      <c r="BB610" s="803">
        <v>18</v>
      </c>
      <c r="BC610" s="858" t="str">
        <f t="shared" si="296"/>
        <v/>
      </c>
      <c r="BD610" s="858"/>
      <c r="BE610" s="858"/>
      <c r="BF610" s="858"/>
      <c r="BH610" s="858" t="str">
        <f t="shared" si="297"/>
        <v/>
      </c>
    </row>
    <row r="611" spans="50:60" ht="15" customHeight="1">
      <c r="AX611" s="75" t="str">
        <f t="shared" si="295"/>
        <v>789EAS016</v>
      </c>
      <c r="AY611" s="802" t="s">
        <v>690</v>
      </c>
      <c r="AZ611" s="802">
        <v>789</v>
      </c>
      <c r="BA611" s="802" t="s">
        <v>585</v>
      </c>
      <c r="BB611" s="803">
        <v>2</v>
      </c>
      <c r="BC611" s="858" t="str">
        <f t="shared" si="296"/>
        <v/>
      </c>
      <c r="BD611" s="858"/>
      <c r="BE611" s="858"/>
      <c r="BF611" s="858"/>
      <c r="BH611" s="858" t="str">
        <f t="shared" si="297"/>
        <v/>
      </c>
    </row>
    <row r="612" spans="50:60" ht="15" customHeight="1">
      <c r="AX612" s="75" t="str">
        <f t="shared" si="295"/>
        <v>789EPS005</v>
      </c>
      <c r="AY612" s="802" t="s">
        <v>690</v>
      </c>
      <c r="AZ612" s="802">
        <v>789</v>
      </c>
      <c r="BA612" s="802" t="s">
        <v>582</v>
      </c>
      <c r="BB612" s="803">
        <v>2</v>
      </c>
      <c r="BC612" s="858" t="str">
        <f t="shared" si="296"/>
        <v/>
      </c>
      <c r="BD612" s="858"/>
      <c r="BE612" s="858"/>
      <c r="BF612" s="858"/>
      <c r="BH612" s="858" t="str">
        <f t="shared" si="297"/>
        <v/>
      </c>
    </row>
    <row r="613" spans="50:60" ht="15" customHeight="1">
      <c r="AX613" s="75" t="str">
        <f t="shared" si="295"/>
        <v>789EPS010</v>
      </c>
      <c r="AY613" s="802" t="s">
        <v>690</v>
      </c>
      <c r="AZ613" s="802">
        <v>789</v>
      </c>
      <c r="BA613" s="802" t="s">
        <v>578</v>
      </c>
      <c r="BB613" s="803">
        <v>2</v>
      </c>
      <c r="BC613" s="858" t="str">
        <f t="shared" si="296"/>
        <v/>
      </c>
      <c r="BD613" s="858"/>
      <c r="BE613" s="858"/>
      <c r="BF613" s="858"/>
      <c r="BH613" s="858" t="str">
        <f t="shared" si="297"/>
        <v/>
      </c>
    </row>
    <row r="614" spans="50:60" ht="15" customHeight="1">
      <c r="AX614" s="75" t="str">
        <f t="shared" si="295"/>
        <v>789EPS037</v>
      </c>
      <c r="AY614" s="802" t="s">
        <v>690</v>
      </c>
      <c r="AZ614" s="802">
        <v>789</v>
      </c>
      <c r="BA614" s="802" t="s">
        <v>579</v>
      </c>
      <c r="BB614" s="803">
        <v>2684</v>
      </c>
      <c r="BC614" s="858" t="str">
        <f t="shared" si="296"/>
        <v/>
      </c>
      <c r="BD614" s="858"/>
      <c r="BE614" s="858"/>
      <c r="BF614" s="858"/>
      <c r="BH614" s="858" t="str">
        <f t="shared" si="297"/>
        <v/>
      </c>
    </row>
    <row r="615" spans="50:60" ht="15" customHeight="1">
      <c r="AX615" s="75" t="str">
        <f t="shared" si="295"/>
        <v>789EPS040</v>
      </c>
      <c r="AY615" s="802" t="s">
        <v>690</v>
      </c>
      <c r="AZ615" s="802">
        <v>789</v>
      </c>
      <c r="BA615" s="802" t="s">
        <v>583</v>
      </c>
      <c r="BB615" s="803">
        <v>156</v>
      </c>
      <c r="BC615" s="858" t="str">
        <f t="shared" si="296"/>
        <v/>
      </c>
      <c r="BD615" s="858"/>
      <c r="BE615" s="858"/>
      <c r="BF615" s="858"/>
      <c r="BH615" s="858" t="str">
        <f t="shared" si="297"/>
        <v/>
      </c>
    </row>
    <row r="616" spans="50:60" ht="15" customHeight="1">
      <c r="AX616" s="75" t="str">
        <f t="shared" si="295"/>
        <v>789EPS042</v>
      </c>
      <c r="AY616" s="802" t="s">
        <v>690</v>
      </c>
      <c r="AZ616" s="802">
        <v>789</v>
      </c>
      <c r="BA616" s="802" t="s">
        <v>584</v>
      </c>
      <c r="BB616" s="803">
        <v>2</v>
      </c>
      <c r="BC616" s="858" t="str">
        <f t="shared" si="296"/>
        <v/>
      </c>
      <c r="BD616" s="858"/>
      <c r="BE616" s="858"/>
      <c r="BF616" s="858"/>
      <c r="BH616" s="858" t="str">
        <f t="shared" si="297"/>
        <v/>
      </c>
    </row>
    <row r="617" spans="50:60" ht="15" customHeight="1">
      <c r="AX617" s="75" t="str">
        <f t="shared" si="295"/>
        <v>789ESSC24</v>
      </c>
      <c r="AY617" s="802" t="s">
        <v>690</v>
      </c>
      <c r="AZ617" s="802">
        <v>789</v>
      </c>
      <c r="BA617" s="802" t="s">
        <v>622</v>
      </c>
      <c r="BB617" s="803">
        <v>1238</v>
      </c>
      <c r="BC617" s="858" t="str">
        <f t="shared" si="296"/>
        <v/>
      </c>
      <c r="BD617" s="858"/>
      <c r="BE617" s="858"/>
      <c r="BF617" s="858"/>
      <c r="BH617" s="858" t="str">
        <f t="shared" si="297"/>
        <v/>
      </c>
    </row>
    <row r="618" spans="50:60" ht="15" customHeight="1">
      <c r="AX618" s="75" t="str">
        <f t="shared" si="295"/>
        <v>792EAS016</v>
      </c>
      <c r="AY618" s="802" t="s">
        <v>690</v>
      </c>
      <c r="AZ618" s="802">
        <v>792</v>
      </c>
      <c r="BA618" s="802" t="s">
        <v>585</v>
      </c>
      <c r="BB618" s="803">
        <v>3</v>
      </c>
      <c r="BC618" s="858" t="str">
        <f t="shared" si="296"/>
        <v/>
      </c>
      <c r="BD618" s="858"/>
      <c r="BE618" s="858"/>
      <c r="BF618" s="858"/>
      <c r="BH618" s="858" t="str">
        <f t="shared" si="297"/>
        <v/>
      </c>
    </row>
    <row r="619" spans="50:60" ht="15" customHeight="1">
      <c r="AX619" s="75" t="str">
        <f t="shared" si="295"/>
        <v>792EPS002</v>
      </c>
      <c r="AY619" s="802" t="s">
        <v>690</v>
      </c>
      <c r="AZ619" s="802">
        <v>792</v>
      </c>
      <c r="BA619" s="802" t="s">
        <v>580</v>
      </c>
      <c r="BB619" s="803">
        <v>1</v>
      </c>
      <c r="BC619" s="858" t="str">
        <f t="shared" si="296"/>
        <v/>
      </c>
      <c r="BD619" s="858"/>
      <c r="BE619" s="858"/>
      <c r="BF619" s="858"/>
      <c r="BH619" s="858" t="str">
        <f t="shared" si="297"/>
        <v/>
      </c>
    </row>
    <row r="620" spans="50:60" ht="15" customHeight="1">
      <c r="AX620" s="75" t="str">
        <f t="shared" si="295"/>
        <v>792EPS010</v>
      </c>
      <c r="AY620" s="802" t="s">
        <v>690</v>
      </c>
      <c r="AZ620" s="802">
        <v>792</v>
      </c>
      <c r="BA620" s="802" t="s">
        <v>578</v>
      </c>
      <c r="BB620" s="803">
        <v>2</v>
      </c>
      <c r="BC620" s="858" t="str">
        <f t="shared" si="296"/>
        <v/>
      </c>
      <c r="BD620" s="858"/>
      <c r="BE620" s="858"/>
      <c r="BF620" s="858"/>
      <c r="BH620" s="858" t="str">
        <f t="shared" si="297"/>
        <v/>
      </c>
    </row>
    <row r="621" spans="50:60" ht="15" customHeight="1">
      <c r="AX621" s="75" t="str">
        <f t="shared" si="295"/>
        <v>792EPS037</v>
      </c>
      <c r="AY621" s="802" t="s">
        <v>690</v>
      </c>
      <c r="AZ621" s="802">
        <v>792</v>
      </c>
      <c r="BA621" s="802" t="s">
        <v>579</v>
      </c>
      <c r="BB621" s="803">
        <v>1577</v>
      </c>
      <c r="BC621" s="858" t="str">
        <f t="shared" si="296"/>
        <v/>
      </c>
      <c r="BD621" s="858"/>
      <c r="BE621" s="858"/>
      <c r="BF621" s="858"/>
      <c r="BH621" s="858" t="str">
        <f t="shared" si="297"/>
        <v/>
      </c>
    </row>
    <row r="622" spans="50:60" ht="15" customHeight="1">
      <c r="AX622" s="75" t="str">
        <f t="shared" si="295"/>
        <v>792EPS040</v>
      </c>
      <c r="AY622" s="802" t="s">
        <v>690</v>
      </c>
      <c r="AZ622" s="802">
        <v>792</v>
      </c>
      <c r="BA622" s="802" t="s">
        <v>583</v>
      </c>
      <c r="BB622" s="803">
        <v>246</v>
      </c>
      <c r="BC622" s="858" t="str">
        <f t="shared" si="296"/>
        <v/>
      </c>
      <c r="BD622" s="858"/>
      <c r="BE622" s="858"/>
      <c r="BF622" s="858"/>
      <c r="BH622" s="858" t="str">
        <f t="shared" si="297"/>
        <v/>
      </c>
    </row>
    <row r="623" spans="50:60" ht="15" customHeight="1">
      <c r="AX623" s="75" t="str">
        <f t="shared" si="295"/>
        <v>809EPS002</v>
      </c>
      <c r="AY623" s="802" t="s">
        <v>690</v>
      </c>
      <c r="AZ623" s="802">
        <v>809</v>
      </c>
      <c r="BA623" s="802" t="s">
        <v>580</v>
      </c>
      <c r="BB623" s="803">
        <v>12</v>
      </c>
      <c r="BC623" s="858" t="str">
        <f t="shared" si="296"/>
        <v/>
      </c>
      <c r="BD623" s="858"/>
      <c r="BE623" s="858"/>
      <c r="BF623" s="858"/>
      <c r="BH623" s="858" t="str">
        <f t="shared" si="297"/>
        <v/>
      </c>
    </row>
    <row r="624" spans="50:60" ht="15" customHeight="1">
      <c r="AX624" s="75" t="str">
        <f t="shared" si="295"/>
        <v>809EPS005</v>
      </c>
      <c r="AY624" s="802" t="s">
        <v>690</v>
      </c>
      <c r="AZ624" s="802">
        <v>809</v>
      </c>
      <c r="BA624" s="802" t="s">
        <v>582</v>
      </c>
      <c r="BB624" s="803">
        <v>1</v>
      </c>
      <c r="BC624" s="858" t="str">
        <f t="shared" si="296"/>
        <v/>
      </c>
      <c r="BD624" s="858"/>
      <c r="BE624" s="858"/>
      <c r="BF624" s="858"/>
      <c r="BH624" s="858" t="str">
        <f t="shared" si="297"/>
        <v/>
      </c>
    </row>
    <row r="625" spans="50:60" ht="15" customHeight="1">
      <c r="AX625" s="75" t="str">
        <f t="shared" si="295"/>
        <v>809EPS010</v>
      </c>
      <c r="AY625" s="802" t="s">
        <v>690</v>
      </c>
      <c r="AZ625" s="802">
        <v>809</v>
      </c>
      <c r="BA625" s="802" t="s">
        <v>578</v>
      </c>
      <c r="BB625" s="803">
        <v>2</v>
      </c>
      <c r="BC625" s="858" t="str">
        <f t="shared" si="296"/>
        <v/>
      </c>
      <c r="BD625" s="858"/>
      <c r="BE625" s="858"/>
      <c r="BF625" s="858"/>
      <c r="BH625" s="858" t="str">
        <f t="shared" si="297"/>
        <v/>
      </c>
    </row>
    <row r="626" spans="50:60" ht="15" customHeight="1">
      <c r="AX626" s="75" t="str">
        <f t="shared" si="295"/>
        <v>809EPS037</v>
      </c>
      <c r="AY626" s="802" t="s">
        <v>690</v>
      </c>
      <c r="AZ626" s="802">
        <v>809</v>
      </c>
      <c r="BA626" s="802" t="s">
        <v>579</v>
      </c>
      <c r="BB626" s="803">
        <v>3275</v>
      </c>
      <c r="BC626" s="858" t="str">
        <f t="shared" si="296"/>
        <v/>
      </c>
      <c r="BD626" s="858"/>
      <c r="BE626" s="858"/>
      <c r="BF626" s="858"/>
      <c r="BH626" s="858" t="str">
        <f t="shared" si="297"/>
        <v/>
      </c>
    </row>
    <row r="627" spans="50:60" ht="15" customHeight="1">
      <c r="AX627" s="75" t="str">
        <f t="shared" si="295"/>
        <v>809EPS040</v>
      </c>
      <c r="AY627" s="802" t="s">
        <v>690</v>
      </c>
      <c r="AZ627" s="802">
        <v>809</v>
      </c>
      <c r="BA627" s="802" t="s">
        <v>583</v>
      </c>
      <c r="BB627" s="803">
        <v>320</v>
      </c>
      <c r="BC627" s="858" t="str">
        <f t="shared" si="296"/>
        <v/>
      </c>
      <c r="BD627" s="858"/>
      <c r="BE627" s="858"/>
      <c r="BF627" s="858"/>
      <c r="BH627" s="858" t="str">
        <f t="shared" si="297"/>
        <v/>
      </c>
    </row>
    <row r="628" spans="50:60" ht="15" customHeight="1">
      <c r="AX628" s="75" t="str">
        <f t="shared" si="295"/>
        <v>847EPS002</v>
      </c>
      <c r="AY628" s="802" t="s">
        <v>690</v>
      </c>
      <c r="AZ628" s="802">
        <v>847</v>
      </c>
      <c r="BA628" s="802" t="s">
        <v>580</v>
      </c>
      <c r="BB628" s="803">
        <v>1</v>
      </c>
      <c r="BC628" s="858" t="str">
        <f t="shared" si="296"/>
        <v/>
      </c>
      <c r="BD628" s="858"/>
      <c r="BE628" s="858"/>
      <c r="BF628" s="858"/>
      <c r="BH628" s="858" t="str">
        <f t="shared" si="297"/>
        <v/>
      </c>
    </row>
    <row r="629" spans="50:60" ht="15" customHeight="1">
      <c r="AX629" s="75" t="str">
        <f t="shared" si="295"/>
        <v>847EPS005</v>
      </c>
      <c r="AY629" s="802" t="s">
        <v>690</v>
      </c>
      <c r="AZ629" s="802">
        <v>847</v>
      </c>
      <c r="BA629" s="802" t="s">
        <v>582</v>
      </c>
      <c r="BB629" s="803">
        <v>1</v>
      </c>
      <c r="BC629" s="858" t="str">
        <f t="shared" si="296"/>
        <v/>
      </c>
      <c r="BD629" s="858"/>
      <c r="BE629" s="858"/>
      <c r="BF629" s="858"/>
      <c r="BH629" s="858" t="str">
        <f t="shared" si="297"/>
        <v/>
      </c>
    </row>
    <row r="630" spans="50:60" ht="15" customHeight="1">
      <c r="AX630" s="75" t="str">
        <f t="shared" si="295"/>
        <v>847EPS010</v>
      </c>
      <c r="AY630" s="802" t="s">
        <v>690</v>
      </c>
      <c r="AZ630" s="802">
        <v>847</v>
      </c>
      <c r="BA630" s="802" t="s">
        <v>578</v>
      </c>
      <c r="BB630" s="803">
        <v>7</v>
      </c>
      <c r="BC630" s="858" t="str">
        <f t="shared" si="296"/>
        <v/>
      </c>
      <c r="BD630" s="858"/>
      <c r="BE630" s="858"/>
      <c r="BF630" s="858"/>
      <c r="BH630" s="858" t="str">
        <f t="shared" si="297"/>
        <v/>
      </c>
    </row>
    <row r="631" spans="50:60" ht="15" customHeight="1">
      <c r="AX631" s="75" t="str">
        <f t="shared" si="295"/>
        <v>847EPS037</v>
      </c>
      <c r="AY631" s="802" t="s">
        <v>690</v>
      </c>
      <c r="AZ631" s="802">
        <v>847</v>
      </c>
      <c r="BA631" s="802" t="s">
        <v>579</v>
      </c>
      <c r="BB631" s="803">
        <v>3660</v>
      </c>
      <c r="BC631" s="858" t="str">
        <f t="shared" si="296"/>
        <v/>
      </c>
      <c r="BD631" s="858"/>
      <c r="BE631" s="858"/>
      <c r="BF631" s="858"/>
      <c r="BH631" s="858" t="str">
        <f t="shared" si="297"/>
        <v/>
      </c>
    </row>
    <row r="632" spans="50:60" ht="15" customHeight="1">
      <c r="AX632" s="75" t="str">
        <f t="shared" si="295"/>
        <v>847EPS040</v>
      </c>
      <c r="AY632" s="802" t="s">
        <v>690</v>
      </c>
      <c r="AZ632" s="802">
        <v>847</v>
      </c>
      <c r="BA632" s="802" t="s">
        <v>583</v>
      </c>
      <c r="BB632" s="803">
        <v>877</v>
      </c>
      <c r="BC632" s="858" t="str">
        <f t="shared" si="296"/>
        <v/>
      </c>
      <c r="BD632" s="858"/>
      <c r="BE632" s="858"/>
      <c r="BF632" s="858"/>
      <c r="BH632" s="858" t="str">
        <f t="shared" si="297"/>
        <v/>
      </c>
    </row>
    <row r="633" spans="50:60" ht="15" customHeight="1">
      <c r="AX633" s="75" t="str">
        <f t="shared" si="295"/>
        <v>856EPS010</v>
      </c>
      <c r="AY633" s="802" t="s">
        <v>690</v>
      </c>
      <c r="AZ633" s="802">
        <v>856</v>
      </c>
      <c r="BA633" s="802" t="s">
        <v>578</v>
      </c>
      <c r="BB633" s="803">
        <v>3</v>
      </c>
      <c r="BC633" s="858" t="str">
        <f t="shared" si="296"/>
        <v/>
      </c>
      <c r="BD633" s="858"/>
      <c r="BE633" s="858"/>
      <c r="BF633" s="858"/>
      <c r="BH633" s="858" t="str">
        <f t="shared" si="297"/>
        <v/>
      </c>
    </row>
    <row r="634" spans="50:60" ht="15" customHeight="1">
      <c r="AX634" s="75" t="str">
        <f t="shared" si="295"/>
        <v>856EPS037</v>
      </c>
      <c r="AY634" s="802" t="s">
        <v>690</v>
      </c>
      <c r="AZ634" s="802">
        <v>856</v>
      </c>
      <c r="BA634" s="802" t="s">
        <v>579</v>
      </c>
      <c r="BB634" s="803">
        <v>1208</v>
      </c>
      <c r="BC634" s="858" t="str">
        <f t="shared" si="296"/>
        <v/>
      </c>
      <c r="BD634" s="858"/>
      <c r="BE634" s="858"/>
      <c r="BF634" s="858"/>
      <c r="BH634" s="858" t="str">
        <f t="shared" si="297"/>
        <v/>
      </c>
    </row>
    <row r="635" spans="50:60" ht="15" customHeight="1">
      <c r="AX635" s="75" t="str">
        <f t="shared" si="295"/>
        <v>856EPS040</v>
      </c>
      <c r="AY635" s="802" t="s">
        <v>690</v>
      </c>
      <c r="AZ635" s="802">
        <v>856</v>
      </c>
      <c r="BA635" s="802" t="s">
        <v>583</v>
      </c>
      <c r="BB635" s="803">
        <v>299</v>
      </c>
      <c r="BC635" s="858" t="str">
        <f t="shared" si="296"/>
        <v/>
      </c>
      <c r="BD635" s="858"/>
      <c r="BE635" s="858"/>
      <c r="BF635" s="858"/>
      <c r="BH635" s="858" t="str">
        <f t="shared" si="297"/>
        <v/>
      </c>
    </row>
    <row r="636" spans="50:60" ht="15" customHeight="1">
      <c r="AX636" s="75" t="str">
        <f t="shared" si="295"/>
        <v>856EPSIC3</v>
      </c>
      <c r="AY636" s="802" t="s">
        <v>690</v>
      </c>
      <c r="AZ636" s="802">
        <v>856</v>
      </c>
      <c r="BA636" s="802" t="s">
        <v>596</v>
      </c>
      <c r="BB636" s="803">
        <v>16</v>
      </c>
      <c r="BC636" s="858" t="str">
        <f t="shared" si="296"/>
        <v/>
      </c>
      <c r="BD636" s="858"/>
      <c r="BE636" s="858"/>
      <c r="BF636" s="858"/>
      <c r="BH636" s="858" t="str">
        <f t="shared" si="297"/>
        <v/>
      </c>
    </row>
    <row r="637" spans="50:60" ht="15" customHeight="1">
      <c r="AX637" s="75" t="str">
        <f t="shared" si="295"/>
        <v>861EAS016</v>
      </c>
      <c r="AY637" s="802" t="s">
        <v>690</v>
      </c>
      <c r="AZ637" s="802">
        <v>861</v>
      </c>
      <c r="BA637" s="802" t="s">
        <v>585</v>
      </c>
      <c r="BB637" s="803">
        <v>5</v>
      </c>
      <c r="BC637" s="858" t="str">
        <f t="shared" si="296"/>
        <v/>
      </c>
      <c r="BD637" s="858"/>
      <c r="BE637" s="858"/>
      <c r="BF637" s="858"/>
      <c r="BH637" s="858" t="str">
        <f t="shared" si="297"/>
        <v/>
      </c>
    </row>
    <row r="638" spans="50:60" ht="15" customHeight="1">
      <c r="AX638" s="75" t="str">
        <f t="shared" si="295"/>
        <v>861EPS005</v>
      </c>
      <c r="AY638" s="802" t="s">
        <v>690</v>
      </c>
      <c r="AZ638" s="802">
        <v>861</v>
      </c>
      <c r="BA638" s="802" t="s">
        <v>582</v>
      </c>
      <c r="BB638" s="803">
        <v>1</v>
      </c>
      <c r="BC638" s="858" t="str">
        <f t="shared" si="296"/>
        <v/>
      </c>
      <c r="BD638" s="858"/>
      <c r="BE638" s="858"/>
      <c r="BF638" s="858"/>
      <c r="BH638" s="858" t="str">
        <f t="shared" si="297"/>
        <v/>
      </c>
    </row>
    <row r="639" spans="50:60" ht="15" customHeight="1">
      <c r="AX639" s="75" t="str">
        <f t="shared" si="295"/>
        <v>861EPS010</v>
      </c>
      <c r="AY639" s="802" t="s">
        <v>690</v>
      </c>
      <c r="AZ639" s="802">
        <v>861</v>
      </c>
      <c r="BA639" s="802" t="s">
        <v>578</v>
      </c>
      <c r="BB639" s="803">
        <v>10</v>
      </c>
      <c r="BC639" s="858" t="str">
        <f t="shared" si="296"/>
        <v/>
      </c>
      <c r="BD639" s="858"/>
      <c r="BE639" s="858"/>
      <c r="BF639" s="858"/>
      <c r="BH639" s="858" t="str">
        <f t="shared" si="297"/>
        <v/>
      </c>
    </row>
    <row r="640" spans="50:60" ht="15" customHeight="1">
      <c r="AX640" s="75" t="str">
        <f t="shared" si="295"/>
        <v>861EPS037</v>
      </c>
      <c r="AY640" s="802" t="s">
        <v>690</v>
      </c>
      <c r="AZ640" s="802">
        <v>861</v>
      </c>
      <c r="BA640" s="802" t="s">
        <v>579</v>
      </c>
      <c r="BB640" s="803">
        <v>3217</v>
      </c>
      <c r="BC640" s="858" t="str">
        <f t="shared" si="296"/>
        <v/>
      </c>
      <c r="BD640" s="858"/>
      <c r="BE640" s="858"/>
      <c r="BF640" s="858"/>
      <c r="BH640" s="858" t="str">
        <f t="shared" si="297"/>
        <v/>
      </c>
    </row>
    <row r="641" spans="50:60" ht="15" customHeight="1">
      <c r="AX641" s="75" t="str">
        <f t="shared" si="295"/>
        <v>861EPS040</v>
      </c>
      <c r="AY641" s="802" t="s">
        <v>690</v>
      </c>
      <c r="AZ641" s="802">
        <v>861</v>
      </c>
      <c r="BA641" s="802" t="s">
        <v>583</v>
      </c>
      <c r="BB641" s="803">
        <v>471</v>
      </c>
      <c r="BC641" s="858" t="str">
        <f t="shared" si="296"/>
        <v/>
      </c>
      <c r="BD641" s="858"/>
      <c r="BE641" s="858"/>
      <c r="BF641" s="858"/>
      <c r="BH641" s="858" t="str">
        <f t="shared" si="297"/>
        <v/>
      </c>
    </row>
    <row r="642" spans="50:60" ht="15" customHeight="1">
      <c r="AX642" s="75" t="str">
        <f t="shared" si="295"/>
        <v>1CCFC55</v>
      </c>
      <c r="AY642" s="802" t="s">
        <v>691</v>
      </c>
      <c r="AZ642" s="802">
        <v>1</v>
      </c>
      <c r="BA642" s="802" t="s">
        <v>597</v>
      </c>
      <c r="BB642" s="803">
        <v>6</v>
      </c>
      <c r="BC642" s="858" t="str">
        <f t="shared" si="296"/>
        <v/>
      </c>
      <c r="BD642" s="858"/>
      <c r="BE642" s="858"/>
      <c r="BF642" s="858"/>
      <c r="BH642" s="858" t="str">
        <f t="shared" si="297"/>
        <v/>
      </c>
    </row>
    <row r="643" spans="50:60" ht="15" customHeight="1">
      <c r="AX643" s="75" t="str">
        <f t="shared" si="295"/>
        <v>1EAS016</v>
      </c>
      <c r="AY643" s="802" t="s">
        <v>691</v>
      </c>
      <c r="AZ643" s="802">
        <v>1</v>
      </c>
      <c r="BA643" s="802" t="s">
        <v>585</v>
      </c>
      <c r="BB643" s="803">
        <v>5354</v>
      </c>
      <c r="BC643" s="858" t="str">
        <f t="shared" si="296"/>
        <v/>
      </c>
      <c r="BD643" s="858"/>
      <c r="BE643" s="858"/>
      <c r="BF643" s="858"/>
      <c r="BH643" s="858" t="str">
        <f t="shared" si="297"/>
        <v/>
      </c>
    </row>
    <row r="644" spans="50:60" ht="15" customHeight="1">
      <c r="AX644" s="75" t="str">
        <f t="shared" si="295"/>
        <v>1EAS027</v>
      </c>
      <c r="AY644" s="802" t="s">
        <v>691</v>
      </c>
      <c r="AZ644" s="802">
        <v>1</v>
      </c>
      <c r="BA644" s="802" t="s">
        <v>589</v>
      </c>
      <c r="BB644" s="803">
        <v>1262</v>
      </c>
      <c r="BC644" s="858" t="str">
        <f t="shared" si="296"/>
        <v/>
      </c>
      <c r="BD644" s="858"/>
      <c r="BE644" s="858"/>
      <c r="BF644" s="858"/>
      <c r="BH644" s="858" t="str">
        <f t="shared" si="297"/>
        <v/>
      </c>
    </row>
    <row r="645" spans="50:60" ht="15" customHeight="1">
      <c r="AX645" s="75" t="str">
        <f t="shared" si="295"/>
        <v>1EPS001</v>
      </c>
      <c r="AY645" s="802" t="s">
        <v>691</v>
      </c>
      <c r="AZ645" s="802">
        <v>1</v>
      </c>
      <c r="BA645" s="802" t="s">
        <v>603</v>
      </c>
      <c r="BB645" s="803">
        <v>1</v>
      </c>
      <c r="BC645" s="858" t="str">
        <f t="shared" si="296"/>
        <v/>
      </c>
      <c r="BD645" s="858"/>
      <c r="BE645" s="858"/>
      <c r="BF645" s="858"/>
      <c r="BH645" s="858" t="str">
        <f t="shared" si="297"/>
        <v/>
      </c>
    </row>
    <row r="646" spans="50:60" ht="15" customHeight="1">
      <c r="AX646" s="75" t="str">
        <f t="shared" si="295"/>
        <v>1EPS002</v>
      </c>
      <c r="AY646" s="802" t="s">
        <v>691</v>
      </c>
      <c r="AZ646" s="802">
        <v>1</v>
      </c>
      <c r="BA646" s="802" t="s">
        <v>580</v>
      </c>
      <c r="BB646" s="803">
        <v>228945</v>
      </c>
      <c r="BC646" s="858" t="str">
        <f t="shared" si="296"/>
        <v/>
      </c>
      <c r="BD646" s="858"/>
      <c r="BE646" s="858"/>
      <c r="BF646" s="858"/>
      <c r="BH646" s="858" t="str">
        <f t="shared" si="297"/>
        <v/>
      </c>
    </row>
    <row r="647" spans="50:60" ht="15" customHeight="1">
      <c r="AX647" s="75" t="str">
        <f t="shared" ref="AX647:AX710" si="298">CONCATENATE(AZ647,BA647)</f>
        <v>1EPS005</v>
      </c>
      <c r="AY647" s="802" t="s">
        <v>691</v>
      </c>
      <c r="AZ647" s="802">
        <v>1</v>
      </c>
      <c r="BA647" s="802" t="s">
        <v>582</v>
      </c>
      <c r="BB647" s="803">
        <v>79728</v>
      </c>
      <c r="BC647" s="858" t="str">
        <f t="shared" si="296"/>
        <v/>
      </c>
      <c r="BD647" s="858"/>
      <c r="BE647" s="858"/>
      <c r="BF647" s="858"/>
      <c r="BH647" s="858" t="str">
        <f t="shared" si="297"/>
        <v/>
      </c>
    </row>
    <row r="648" spans="50:60" ht="15" customHeight="1">
      <c r="AX648" s="75" t="str">
        <f t="shared" si="298"/>
        <v>1EPS008</v>
      </c>
      <c r="AY648" s="802" t="s">
        <v>691</v>
      </c>
      <c r="AZ648" s="802">
        <v>1</v>
      </c>
      <c r="BA648" s="802" t="s">
        <v>587</v>
      </c>
      <c r="BB648" s="803">
        <v>3064</v>
      </c>
      <c r="BC648" s="858" t="str">
        <f t="shared" ref="BC648:BC711" si="299">CONCATENATE(BE648,BF648)</f>
        <v/>
      </c>
      <c r="BD648" s="858"/>
      <c r="BE648" s="858"/>
      <c r="BF648" s="858"/>
      <c r="BH648" s="858" t="str">
        <f t="shared" ref="BH648:BH711" si="300">CONCATENATE(BJ648,BK648)</f>
        <v/>
      </c>
    </row>
    <row r="649" spans="50:60" ht="15" customHeight="1">
      <c r="AX649" s="75" t="str">
        <f t="shared" si="298"/>
        <v>1EPS010</v>
      </c>
      <c r="AY649" s="802" t="s">
        <v>691</v>
      </c>
      <c r="AZ649" s="802">
        <v>1</v>
      </c>
      <c r="BA649" s="802" t="s">
        <v>578</v>
      </c>
      <c r="BB649" s="803">
        <v>1277930</v>
      </c>
      <c r="BC649" s="858" t="str">
        <f t="shared" si="299"/>
        <v/>
      </c>
      <c r="BD649" s="858"/>
      <c r="BE649" s="858"/>
      <c r="BF649" s="858"/>
      <c r="BH649" s="858" t="str">
        <f t="shared" si="300"/>
        <v/>
      </c>
    </row>
    <row r="650" spans="50:60" ht="15" customHeight="1">
      <c r="AX650" s="75" t="str">
        <f t="shared" si="298"/>
        <v>1EPS016</v>
      </c>
      <c r="AY650" s="802" t="s">
        <v>691</v>
      </c>
      <c r="AZ650" s="802">
        <v>1</v>
      </c>
      <c r="BA650" s="802" t="s">
        <v>581</v>
      </c>
      <c r="BB650" s="803">
        <v>113865</v>
      </c>
      <c r="BC650" s="858" t="str">
        <f t="shared" si="299"/>
        <v/>
      </c>
      <c r="BD650" s="858"/>
      <c r="BE650" s="858"/>
      <c r="BF650" s="858"/>
      <c r="BH650" s="858" t="str">
        <f t="shared" si="300"/>
        <v/>
      </c>
    </row>
    <row r="651" spans="50:60" ht="15" customHeight="1">
      <c r="AX651" s="75" t="str">
        <f t="shared" si="298"/>
        <v>1EPS017</v>
      </c>
      <c r="AY651" s="802" t="s">
        <v>691</v>
      </c>
      <c r="AZ651" s="802">
        <v>1</v>
      </c>
      <c r="BA651" s="802" t="s">
        <v>591</v>
      </c>
      <c r="BB651" s="803">
        <v>2</v>
      </c>
      <c r="BC651" s="858" t="str">
        <f t="shared" si="299"/>
        <v/>
      </c>
      <c r="BD651" s="858"/>
      <c r="BE651" s="858"/>
      <c r="BF651" s="858"/>
      <c r="BH651" s="858" t="str">
        <f t="shared" si="300"/>
        <v/>
      </c>
    </row>
    <row r="652" spans="50:60" ht="15" customHeight="1">
      <c r="AX652" s="75" t="str">
        <f t="shared" si="298"/>
        <v>1EPS018</v>
      </c>
      <c r="AY652" s="802" t="s">
        <v>691</v>
      </c>
      <c r="AZ652" s="802">
        <v>1</v>
      </c>
      <c r="BA652" s="802" t="s">
        <v>593</v>
      </c>
      <c r="BB652" s="803">
        <v>120</v>
      </c>
      <c r="BC652" s="858" t="str">
        <f t="shared" si="299"/>
        <v/>
      </c>
      <c r="BD652" s="858"/>
      <c r="BE652" s="858"/>
      <c r="BF652" s="858"/>
      <c r="BH652" s="858" t="str">
        <f t="shared" si="300"/>
        <v/>
      </c>
    </row>
    <row r="653" spans="50:60" ht="15" customHeight="1">
      <c r="AX653" s="75" t="str">
        <f t="shared" si="298"/>
        <v>1EPS037</v>
      </c>
      <c r="AY653" s="802" t="s">
        <v>691</v>
      </c>
      <c r="AZ653" s="802">
        <v>1</v>
      </c>
      <c r="BA653" s="802" t="s">
        <v>579</v>
      </c>
      <c r="BB653" s="803">
        <v>210053</v>
      </c>
      <c r="BC653" s="858" t="str">
        <f t="shared" si="299"/>
        <v/>
      </c>
      <c r="BD653" s="858"/>
      <c r="BE653" s="858"/>
      <c r="BF653" s="858"/>
      <c r="BH653" s="858" t="str">
        <f t="shared" si="300"/>
        <v/>
      </c>
    </row>
    <row r="654" spans="50:60" ht="15" customHeight="1">
      <c r="AX654" s="75" t="str">
        <f t="shared" si="298"/>
        <v>1EPS040</v>
      </c>
      <c r="AY654" s="802" t="s">
        <v>691</v>
      </c>
      <c r="AZ654" s="802">
        <v>1</v>
      </c>
      <c r="BA654" s="802" t="s">
        <v>583</v>
      </c>
      <c r="BB654" s="803">
        <v>40837</v>
      </c>
      <c r="BC654" s="858" t="str">
        <f t="shared" si="299"/>
        <v/>
      </c>
      <c r="BD654" s="858"/>
      <c r="BE654" s="858"/>
      <c r="BF654" s="858"/>
      <c r="BH654" s="858" t="str">
        <f t="shared" si="300"/>
        <v/>
      </c>
    </row>
    <row r="655" spans="50:60" ht="15" customHeight="1">
      <c r="AX655" s="75" t="str">
        <f t="shared" si="298"/>
        <v>1EPS041</v>
      </c>
      <c r="AY655" s="802" t="s">
        <v>691</v>
      </c>
      <c r="AZ655" s="802">
        <v>1</v>
      </c>
      <c r="BA655" s="802" t="s">
        <v>621</v>
      </c>
      <c r="BB655" s="803">
        <v>72</v>
      </c>
      <c r="BC655" s="858" t="str">
        <f t="shared" si="299"/>
        <v/>
      </c>
      <c r="BD655" s="858"/>
      <c r="BE655" s="858"/>
      <c r="BF655" s="858"/>
      <c r="BH655" s="858" t="str">
        <f t="shared" si="300"/>
        <v/>
      </c>
    </row>
    <row r="656" spans="50:60" ht="15" customHeight="1">
      <c r="AX656" s="75" t="str">
        <f t="shared" si="298"/>
        <v>1EPS042</v>
      </c>
      <c r="AY656" s="802" t="s">
        <v>691</v>
      </c>
      <c r="AZ656" s="802">
        <v>1</v>
      </c>
      <c r="BA656" s="802" t="s">
        <v>584</v>
      </c>
      <c r="BB656" s="803">
        <v>2008</v>
      </c>
      <c r="BC656" s="858" t="str">
        <f t="shared" si="299"/>
        <v/>
      </c>
      <c r="BD656" s="858"/>
      <c r="BE656" s="858"/>
      <c r="BF656" s="858"/>
      <c r="BH656" s="858" t="str">
        <f t="shared" si="300"/>
        <v/>
      </c>
    </row>
    <row r="657" spans="50:60" ht="15" customHeight="1">
      <c r="AX657" s="75" t="str">
        <f t="shared" si="298"/>
        <v>1EPS044</v>
      </c>
      <c r="AY657" s="802" t="s">
        <v>691</v>
      </c>
      <c r="AZ657" s="802">
        <v>1</v>
      </c>
      <c r="BA657" s="802" t="s">
        <v>595</v>
      </c>
      <c r="BB657" s="803">
        <v>29</v>
      </c>
      <c r="BC657" s="858" t="str">
        <f t="shared" si="299"/>
        <v/>
      </c>
      <c r="BD657" s="858"/>
      <c r="BE657" s="858"/>
      <c r="BF657" s="858"/>
      <c r="BH657" s="858" t="str">
        <f t="shared" si="300"/>
        <v/>
      </c>
    </row>
    <row r="658" spans="50:60" ht="15" customHeight="1">
      <c r="AX658" s="75" t="str">
        <f t="shared" si="298"/>
        <v>1EPS048</v>
      </c>
      <c r="AY658" s="802" t="s">
        <v>691</v>
      </c>
      <c r="AZ658" s="802">
        <v>1</v>
      </c>
      <c r="BA658" s="802" t="s">
        <v>599</v>
      </c>
      <c r="BB658" s="803">
        <v>2</v>
      </c>
      <c r="BC658" s="858" t="str">
        <f t="shared" si="299"/>
        <v/>
      </c>
      <c r="BD658" s="858"/>
      <c r="BE658" s="858"/>
      <c r="BF658" s="858"/>
      <c r="BH658" s="858" t="str">
        <f t="shared" si="300"/>
        <v/>
      </c>
    </row>
    <row r="659" spans="50:60" ht="15" customHeight="1">
      <c r="AX659" s="75" t="str">
        <f t="shared" si="298"/>
        <v>1EPSIC3</v>
      </c>
      <c r="AY659" s="802" t="s">
        <v>691</v>
      </c>
      <c r="AZ659" s="802">
        <v>1</v>
      </c>
      <c r="BA659" s="802" t="s">
        <v>596</v>
      </c>
      <c r="BB659" s="803">
        <v>50</v>
      </c>
      <c r="BC659" s="858" t="str">
        <f t="shared" si="299"/>
        <v/>
      </c>
      <c r="BD659" s="858"/>
      <c r="BE659" s="858"/>
      <c r="BF659" s="858"/>
      <c r="BH659" s="858" t="str">
        <f t="shared" si="300"/>
        <v/>
      </c>
    </row>
    <row r="660" spans="50:60" ht="15" customHeight="1">
      <c r="AX660" s="75" t="str">
        <f t="shared" si="298"/>
        <v>1ESSC24</v>
      </c>
      <c r="AY660" s="802" t="s">
        <v>691</v>
      </c>
      <c r="AZ660" s="802">
        <v>1</v>
      </c>
      <c r="BA660" s="802" t="s">
        <v>622</v>
      </c>
      <c r="BB660" s="803">
        <v>2678</v>
      </c>
      <c r="BC660" s="858" t="str">
        <f t="shared" si="299"/>
        <v/>
      </c>
      <c r="BD660" s="858"/>
      <c r="BE660" s="858"/>
      <c r="BF660" s="858"/>
      <c r="BH660" s="858" t="str">
        <f t="shared" si="300"/>
        <v/>
      </c>
    </row>
    <row r="661" spans="50:60" ht="15" customHeight="1">
      <c r="AX661" s="75" t="str">
        <f t="shared" si="298"/>
        <v>1ESSC91</v>
      </c>
      <c r="AY661" s="802" t="s">
        <v>691</v>
      </c>
      <c r="AZ661" s="802">
        <v>1</v>
      </c>
      <c r="BA661" s="802" t="s">
        <v>594</v>
      </c>
      <c r="BB661" s="803">
        <v>1</v>
      </c>
      <c r="BC661" s="858" t="str">
        <f t="shared" si="299"/>
        <v/>
      </c>
      <c r="BD661" s="858"/>
      <c r="BE661" s="858"/>
      <c r="BF661" s="858"/>
      <c r="BH661" s="858" t="str">
        <f t="shared" si="300"/>
        <v/>
      </c>
    </row>
    <row r="662" spans="50:60" ht="15" customHeight="1">
      <c r="AX662" s="75" t="str">
        <f t="shared" si="298"/>
        <v>79EAS016</v>
      </c>
      <c r="AY662" s="802" t="s">
        <v>691</v>
      </c>
      <c r="AZ662" s="802">
        <v>79</v>
      </c>
      <c r="BA662" s="802" t="s">
        <v>585</v>
      </c>
      <c r="BB662" s="803">
        <v>25</v>
      </c>
      <c r="BC662" s="858" t="str">
        <f t="shared" si="299"/>
        <v/>
      </c>
      <c r="BD662" s="858"/>
      <c r="BE662" s="858"/>
      <c r="BF662" s="858"/>
      <c r="BH662" s="858" t="str">
        <f t="shared" si="300"/>
        <v/>
      </c>
    </row>
    <row r="663" spans="50:60" ht="15" customHeight="1">
      <c r="AX663" s="75" t="str">
        <f t="shared" si="298"/>
        <v>79EAS027</v>
      </c>
      <c r="AY663" s="802" t="s">
        <v>691</v>
      </c>
      <c r="AZ663" s="802">
        <v>79</v>
      </c>
      <c r="BA663" s="802" t="s">
        <v>589</v>
      </c>
      <c r="BB663" s="803">
        <v>74</v>
      </c>
      <c r="BC663" s="858" t="str">
        <f t="shared" si="299"/>
        <v/>
      </c>
      <c r="BD663" s="858"/>
      <c r="BE663" s="858"/>
      <c r="BF663" s="858"/>
      <c r="BH663" s="858" t="str">
        <f t="shared" si="300"/>
        <v/>
      </c>
    </row>
    <row r="664" spans="50:60" ht="15" customHeight="1">
      <c r="AX664" s="75" t="str">
        <f t="shared" si="298"/>
        <v>79EPS002</v>
      </c>
      <c r="AY664" s="802" t="s">
        <v>691</v>
      </c>
      <c r="AZ664" s="802">
        <v>79</v>
      </c>
      <c r="BA664" s="802" t="s">
        <v>580</v>
      </c>
      <c r="BB664" s="803">
        <v>1928</v>
      </c>
      <c r="BC664" s="858" t="str">
        <f t="shared" si="299"/>
        <v/>
      </c>
      <c r="BD664" s="858"/>
      <c r="BE664" s="858"/>
      <c r="BF664" s="858"/>
      <c r="BH664" s="858" t="str">
        <f t="shared" si="300"/>
        <v/>
      </c>
    </row>
    <row r="665" spans="50:60" ht="15" customHeight="1">
      <c r="AX665" s="75" t="str">
        <f t="shared" si="298"/>
        <v>79EPS005</v>
      </c>
      <c r="AY665" s="802" t="s">
        <v>691</v>
      </c>
      <c r="AZ665" s="802">
        <v>79</v>
      </c>
      <c r="BA665" s="802" t="s">
        <v>582</v>
      </c>
      <c r="BB665" s="803">
        <v>1</v>
      </c>
      <c r="BC665" s="858" t="str">
        <f t="shared" si="299"/>
        <v/>
      </c>
      <c r="BD665" s="858"/>
      <c r="BE665" s="858"/>
      <c r="BF665" s="858"/>
      <c r="BH665" s="858" t="str">
        <f t="shared" si="300"/>
        <v/>
      </c>
    </row>
    <row r="666" spans="50:60" ht="15" customHeight="1">
      <c r="AX666" s="75" t="str">
        <f t="shared" si="298"/>
        <v>79EPS010</v>
      </c>
      <c r="AY666" s="802" t="s">
        <v>691</v>
      </c>
      <c r="AZ666" s="802">
        <v>79</v>
      </c>
      <c r="BA666" s="802" t="s">
        <v>578</v>
      </c>
      <c r="BB666" s="803">
        <v>12844</v>
      </c>
      <c r="BC666" s="858" t="str">
        <f t="shared" si="299"/>
        <v/>
      </c>
      <c r="BD666" s="858"/>
      <c r="BE666" s="858"/>
      <c r="BF666" s="858"/>
      <c r="BH666" s="858" t="str">
        <f t="shared" si="300"/>
        <v/>
      </c>
    </row>
    <row r="667" spans="50:60" ht="15" customHeight="1">
      <c r="AX667" s="75" t="str">
        <f t="shared" si="298"/>
        <v>79EPS016</v>
      </c>
      <c r="AY667" s="802" t="s">
        <v>691</v>
      </c>
      <c r="AZ667" s="802">
        <v>79</v>
      </c>
      <c r="BA667" s="802" t="s">
        <v>581</v>
      </c>
      <c r="BB667" s="803">
        <v>3108</v>
      </c>
      <c r="BC667" s="858" t="str">
        <f t="shared" si="299"/>
        <v/>
      </c>
      <c r="BD667" s="858"/>
      <c r="BE667" s="858"/>
      <c r="BF667" s="858"/>
      <c r="BH667" s="858" t="str">
        <f t="shared" si="300"/>
        <v/>
      </c>
    </row>
    <row r="668" spans="50:60" ht="15" customHeight="1">
      <c r="AX668" s="75" t="str">
        <f t="shared" si="298"/>
        <v>79EPS037</v>
      </c>
      <c r="AY668" s="802" t="s">
        <v>691</v>
      </c>
      <c r="AZ668" s="802">
        <v>79</v>
      </c>
      <c r="BA668" s="802" t="s">
        <v>579</v>
      </c>
      <c r="BB668" s="803">
        <v>5008</v>
      </c>
      <c r="BC668" s="858" t="str">
        <f t="shared" si="299"/>
        <v/>
      </c>
      <c r="BD668" s="858"/>
      <c r="BE668" s="858"/>
      <c r="BF668" s="858"/>
      <c r="BH668" s="858" t="str">
        <f t="shared" si="300"/>
        <v/>
      </c>
    </row>
    <row r="669" spans="50:60" ht="15" customHeight="1">
      <c r="AX669" s="75" t="str">
        <f t="shared" si="298"/>
        <v>79EPS040</v>
      </c>
      <c r="AY669" s="802" t="s">
        <v>691</v>
      </c>
      <c r="AZ669" s="802">
        <v>79</v>
      </c>
      <c r="BA669" s="802" t="s">
        <v>583</v>
      </c>
      <c r="BB669" s="803">
        <v>1464</v>
      </c>
      <c r="BC669" s="858" t="str">
        <f t="shared" si="299"/>
        <v/>
      </c>
      <c r="BD669" s="858"/>
      <c r="BE669" s="858"/>
      <c r="BF669" s="858"/>
      <c r="BH669" s="858" t="str">
        <f t="shared" si="300"/>
        <v/>
      </c>
    </row>
    <row r="670" spans="50:60" ht="15" customHeight="1">
      <c r="AX670" s="75" t="str">
        <f t="shared" si="298"/>
        <v>88EAS016</v>
      </c>
      <c r="AY670" s="802" t="s">
        <v>691</v>
      </c>
      <c r="AZ670" s="802">
        <v>88</v>
      </c>
      <c r="BA670" s="802" t="s">
        <v>585</v>
      </c>
      <c r="BB670" s="803">
        <v>668</v>
      </c>
      <c r="BC670" s="858" t="str">
        <f t="shared" si="299"/>
        <v/>
      </c>
      <c r="BD670" s="858"/>
      <c r="BE670" s="858"/>
      <c r="BF670" s="858"/>
      <c r="BH670" s="858" t="str">
        <f t="shared" si="300"/>
        <v/>
      </c>
    </row>
    <row r="671" spans="50:60" ht="15" customHeight="1">
      <c r="AX671" s="75" t="str">
        <f t="shared" si="298"/>
        <v>88EAS027</v>
      </c>
      <c r="AY671" s="802" t="s">
        <v>691</v>
      </c>
      <c r="AZ671" s="802">
        <v>88</v>
      </c>
      <c r="BA671" s="802" t="s">
        <v>589</v>
      </c>
      <c r="BB671" s="803">
        <v>515</v>
      </c>
      <c r="BC671" s="858" t="str">
        <f t="shared" si="299"/>
        <v/>
      </c>
      <c r="BD671" s="858"/>
      <c r="BE671" s="858"/>
      <c r="BF671" s="858"/>
      <c r="BH671" s="858" t="str">
        <f t="shared" si="300"/>
        <v/>
      </c>
    </row>
    <row r="672" spans="50:60" ht="15" customHeight="1">
      <c r="AX672" s="75" t="str">
        <f t="shared" si="298"/>
        <v>88EPS002</v>
      </c>
      <c r="AY672" s="802" t="s">
        <v>691</v>
      </c>
      <c r="AZ672" s="802">
        <v>88</v>
      </c>
      <c r="BA672" s="802" t="s">
        <v>580</v>
      </c>
      <c r="BB672" s="803">
        <v>46768</v>
      </c>
      <c r="BC672" s="858" t="str">
        <f t="shared" si="299"/>
        <v/>
      </c>
      <c r="BD672" s="858"/>
      <c r="BE672" s="858"/>
      <c r="BF672" s="858"/>
      <c r="BH672" s="858" t="str">
        <f t="shared" si="300"/>
        <v/>
      </c>
    </row>
    <row r="673" spans="50:60" ht="15" customHeight="1">
      <c r="AX673" s="75" t="str">
        <f t="shared" si="298"/>
        <v>88EPS005</v>
      </c>
      <c r="AY673" s="802" t="s">
        <v>691</v>
      </c>
      <c r="AZ673" s="802">
        <v>88</v>
      </c>
      <c r="BA673" s="802" t="s">
        <v>582</v>
      </c>
      <c r="BB673" s="803">
        <v>9055</v>
      </c>
      <c r="BC673" s="858" t="str">
        <f t="shared" si="299"/>
        <v/>
      </c>
      <c r="BD673" s="858"/>
      <c r="BE673" s="858"/>
      <c r="BF673" s="858"/>
      <c r="BH673" s="858" t="str">
        <f t="shared" si="300"/>
        <v/>
      </c>
    </row>
    <row r="674" spans="50:60" ht="15" customHeight="1">
      <c r="AX674" s="75" t="str">
        <f t="shared" si="298"/>
        <v>88EPS010</v>
      </c>
      <c r="AY674" s="802" t="s">
        <v>691</v>
      </c>
      <c r="AZ674" s="802">
        <v>88</v>
      </c>
      <c r="BA674" s="802" t="s">
        <v>578</v>
      </c>
      <c r="BB674" s="803">
        <v>187897</v>
      </c>
      <c r="BC674" s="858" t="str">
        <f t="shared" si="299"/>
        <v/>
      </c>
      <c r="BD674" s="858"/>
      <c r="BE674" s="858"/>
      <c r="BF674" s="858"/>
      <c r="BH674" s="858" t="str">
        <f t="shared" si="300"/>
        <v/>
      </c>
    </row>
    <row r="675" spans="50:60" ht="15" customHeight="1">
      <c r="AX675" s="75" t="str">
        <f t="shared" si="298"/>
        <v>88EPS016</v>
      </c>
      <c r="AY675" s="802" t="s">
        <v>691</v>
      </c>
      <c r="AZ675" s="802">
        <v>88</v>
      </c>
      <c r="BA675" s="802" t="s">
        <v>581</v>
      </c>
      <c r="BB675" s="803">
        <v>15413</v>
      </c>
      <c r="BC675" s="858" t="str">
        <f t="shared" si="299"/>
        <v/>
      </c>
      <c r="BD675" s="858"/>
      <c r="BE675" s="858"/>
      <c r="BF675" s="858"/>
      <c r="BH675" s="858" t="str">
        <f t="shared" si="300"/>
        <v/>
      </c>
    </row>
    <row r="676" spans="50:60" ht="15" customHeight="1">
      <c r="AX676" s="75" t="str">
        <f t="shared" si="298"/>
        <v>88EPS018</v>
      </c>
      <c r="AY676" s="802" t="s">
        <v>691</v>
      </c>
      <c r="AZ676" s="802">
        <v>88</v>
      </c>
      <c r="BA676" s="802" t="s">
        <v>593</v>
      </c>
      <c r="BB676" s="803">
        <v>7</v>
      </c>
      <c r="BC676" s="858" t="str">
        <f t="shared" si="299"/>
        <v/>
      </c>
      <c r="BD676" s="858"/>
      <c r="BE676" s="858"/>
      <c r="BF676" s="858"/>
      <c r="BH676" s="858" t="str">
        <f t="shared" si="300"/>
        <v/>
      </c>
    </row>
    <row r="677" spans="50:60" ht="15" customHeight="1">
      <c r="AX677" s="75" t="str">
        <f t="shared" si="298"/>
        <v>88EPS037</v>
      </c>
      <c r="AY677" s="802" t="s">
        <v>691</v>
      </c>
      <c r="AZ677" s="802">
        <v>88</v>
      </c>
      <c r="BA677" s="802" t="s">
        <v>579</v>
      </c>
      <c r="BB677" s="803">
        <v>38728</v>
      </c>
      <c r="BC677" s="858" t="str">
        <f t="shared" si="299"/>
        <v/>
      </c>
      <c r="BD677" s="858"/>
      <c r="BE677" s="858"/>
      <c r="BF677" s="858"/>
      <c r="BH677" s="858" t="str">
        <f t="shared" si="300"/>
        <v/>
      </c>
    </row>
    <row r="678" spans="50:60" ht="15" customHeight="1">
      <c r="AX678" s="75" t="str">
        <f t="shared" si="298"/>
        <v>88EPS040</v>
      </c>
      <c r="AY678" s="802" t="s">
        <v>691</v>
      </c>
      <c r="AZ678" s="802">
        <v>88</v>
      </c>
      <c r="BA678" s="802" t="s">
        <v>583</v>
      </c>
      <c r="BB678" s="803">
        <v>5634</v>
      </c>
      <c r="BC678" s="858" t="str">
        <f t="shared" si="299"/>
        <v/>
      </c>
      <c r="BD678" s="858"/>
      <c r="BE678" s="858"/>
      <c r="BF678" s="858"/>
      <c r="BH678" s="858" t="str">
        <f t="shared" si="300"/>
        <v/>
      </c>
    </row>
    <row r="679" spans="50:60" ht="15" customHeight="1">
      <c r="AX679" s="75" t="str">
        <f t="shared" si="298"/>
        <v>88EPS041</v>
      </c>
      <c r="AY679" s="802" t="s">
        <v>691</v>
      </c>
      <c r="AZ679" s="802">
        <v>88</v>
      </c>
      <c r="BA679" s="802" t="s">
        <v>621</v>
      </c>
      <c r="BB679" s="803">
        <v>11</v>
      </c>
      <c r="BC679" s="858" t="str">
        <f t="shared" si="299"/>
        <v/>
      </c>
      <c r="BD679" s="858"/>
      <c r="BE679" s="858"/>
      <c r="BF679" s="858"/>
      <c r="BH679" s="858" t="str">
        <f t="shared" si="300"/>
        <v/>
      </c>
    </row>
    <row r="680" spans="50:60" ht="15" customHeight="1">
      <c r="AX680" s="75" t="str">
        <f t="shared" si="298"/>
        <v>88EPS044</v>
      </c>
      <c r="AY680" s="802" t="s">
        <v>691</v>
      </c>
      <c r="AZ680" s="802">
        <v>88</v>
      </c>
      <c r="BA680" s="802" t="s">
        <v>595</v>
      </c>
      <c r="BB680" s="803">
        <v>1</v>
      </c>
      <c r="BC680" s="858" t="str">
        <f t="shared" si="299"/>
        <v/>
      </c>
      <c r="BD680" s="858"/>
      <c r="BE680" s="858"/>
      <c r="BF680" s="858"/>
      <c r="BH680" s="858" t="str">
        <f t="shared" si="300"/>
        <v/>
      </c>
    </row>
    <row r="681" spans="50:60" ht="15" customHeight="1">
      <c r="AX681" s="75" t="str">
        <f t="shared" si="298"/>
        <v>129EAS016</v>
      </c>
      <c r="AY681" s="802" t="s">
        <v>691</v>
      </c>
      <c r="AZ681" s="802">
        <v>129</v>
      </c>
      <c r="BA681" s="802" t="s">
        <v>585</v>
      </c>
      <c r="BB681" s="803">
        <v>69</v>
      </c>
      <c r="BC681" s="858" t="str">
        <f t="shared" si="299"/>
        <v/>
      </c>
      <c r="BD681" s="858"/>
      <c r="BE681" s="858"/>
      <c r="BF681" s="858"/>
      <c r="BH681" s="858" t="str">
        <f t="shared" si="300"/>
        <v/>
      </c>
    </row>
    <row r="682" spans="50:60" ht="15" customHeight="1">
      <c r="AX682" s="75" t="str">
        <f t="shared" si="298"/>
        <v>129EAS027</v>
      </c>
      <c r="AY682" s="802" t="s">
        <v>691</v>
      </c>
      <c r="AZ682" s="802">
        <v>129</v>
      </c>
      <c r="BA682" s="802" t="s">
        <v>589</v>
      </c>
      <c r="BB682" s="803">
        <v>66</v>
      </c>
      <c r="BC682" s="858" t="str">
        <f t="shared" si="299"/>
        <v/>
      </c>
      <c r="BD682" s="858"/>
      <c r="BE682" s="858"/>
      <c r="BF682" s="858"/>
      <c r="BH682" s="858" t="str">
        <f t="shared" si="300"/>
        <v/>
      </c>
    </row>
    <row r="683" spans="50:60" ht="15" customHeight="1">
      <c r="AX683" s="75" t="str">
        <f t="shared" si="298"/>
        <v>129EPS002</v>
      </c>
      <c r="AY683" s="802" t="s">
        <v>691</v>
      </c>
      <c r="AZ683" s="802">
        <v>129</v>
      </c>
      <c r="BA683" s="802" t="s">
        <v>580</v>
      </c>
      <c r="BB683" s="803">
        <v>4277</v>
      </c>
      <c r="BC683" s="858" t="str">
        <f t="shared" si="299"/>
        <v/>
      </c>
      <c r="BD683" s="858"/>
      <c r="BE683" s="858"/>
      <c r="BF683" s="858"/>
      <c r="BH683" s="858" t="str">
        <f t="shared" si="300"/>
        <v/>
      </c>
    </row>
    <row r="684" spans="50:60" ht="15" customHeight="1">
      <c r="AX684" s="75" t="str">
        <f t="shared" si="298"/>
        <v>129EPS005</v>
      </c>
      <c r="AY684" s="802" t="s">
        <v>691</v>
      </c>
      <c r="AZ684" s="802">
        <v>129</v>
      </c>
      <c r="BA684" s="802" t="s">
        <v>582</v>
      </c>
      <c r="BB684" s="803">
        <v>8</v>
      </c>
      <c r="BC684" s="858" t="str">
        <f t="shared" si="299"/>
        <v/>
      </c>
      <c r="BD684" s="858"/>
      <c r="BE684" s="858"/>
      <c r="BF684" s="858"/>
      <c r="BH684" s="858" t="str">
        <f t="shared" si="300"/>
        <v/>
      </c>
    </row>
    <row r="685" spans="50:60" ht="15" customHeight="1">
      <c r="AX685" s="75" t="str">
        <f t="shared" si="298"/>
        <v>129EPS010</v>
      </c>
      <c r="AY685" s="802" t="s">
        <v>691</v>
      </c>
      <c r="AZ685" s="802">
        <v>129</v>
      </c>
      <c r="BA685" s="802" t="s">
        <v>578</v>
      </c>
      <c r="BB685" s="803">
        <v>51213</v>
      </c>
      <c r="BC685" s="858" t="str">
        <f t="shared" si="299"/>
        <v/>
      </c>
      <c r="BD685" s="858"/>
      <c r="BE685" s="858"/>
      <c r="BF685" s="858"/>
      <c r="BH685" s="858" t="str">
        <f t="shared" si="300"/>
        <v/>
      </c>
    </row>
    <row r="686" spans="50:60" ht="15" customHeight="1">
      <c r="AX686" s="75" t="str">
        <f t="shared" si="298"/>
        <v>129EPS016</v>
      </c>
      <c r="AY686" s="802" t="s">
        <v>691</v>
      </c>
      <c r="AZ686" s="802">
        <v>129</v>
      </c>
      <c r="BA686" s="802" t="s">
        <v>581</v>
      </c>
      <c r="BB686" s="803">
        <v>2868</v>
      </c>
      <c r="BC686" s="858" t="str">
        <f t="shared" si="299"/>
        <v/>
      </c>
      <c r="BD686" s="858"/>
      <c r="BE686" s="858"/>
      <c r="BF686" s="858"/>
      <c r="BH686" s="858" t="str">
        <f t="shared" si="300"/>
        <v/>
      </c>
    </row>
    <row r="687" spans="50:60" ht="15" customHeight="1">
      <c r="AX687" s="75" t="str">
        <f t="shared" si="298"/>
        <v>129EPS018</v>
      </c>
      <c r="AY687" s="802" t="s">
        <v>691</v>
      </c>
      <c r="AZ687" s="802">
        <v>129</v>
      </c>
      <c r="BA687" s="802" t="s">
        <v>593</v>
      </c>
      <c r="BB687" s="803">
        <v>3</v>
      </c>
      <c r="BC687" s="858" t="str">
        <f t="shared" si="299"/>
        <v/>
      </c>
      <c r="BD687" s="858"/>
      <c r="BE687" s="858"/>
      <c r="BF687" s="858"/>
      <c r="BH687" s="858" t="str">
        <f t="shared" si="300"/>
        <v/>
      </c>
    </row>
    <row r="688" spans="50:60" ht="15" customHeight="1">
      <c r="AX688" s="75" t="str">
        <f t="shared" si="298"/>
        <v>129EPS037</v>
      </c>
      <c r="AY688" s="802" t="s">
        <v>691</v>
      </c>
      <c r="AZ688" s="802">
        <v>129</v>
      </c>
      <c r="BA688" s="802" t="s">
        <v>579</v>
      </c>
      <c r="BB688" s="803">
        <v>7680</v>
      </c>
      <c r="BC688" s="858" t="str">
        <f t="shared" si="299"/>
        <v/>
      </c>
      <c r="BD688" s="858"/>
      <c r="BE688" s="858"/>
      <c r="BF688" s="858"/>
      <c r="BH688" s="858" t="str">
        <f t="shared" si="300"/>
        <v/>
      </c>
    </row>
    <row r="689" spans="50:60" ht="15" customHeight="1">
      <c r="AX689" s="75" t="str">
        <f t="shared" si="298"/>
        <v>129EPS040</v>
      </c>
      <c r="AY689" s="802" t="s">
        <v>691</v>
      </c>
      <c r="AZ689" s="802">
        <v>129</v>
      </c>
      <c r="BA689" s="802" t="s">
        <v>583</v>
      </c>
      <c r="BB689" s="803">
        <v>1506</v>
      </c>
      <c r="BC689" s="858" t="str">
        <f t="shared" si="299"/>
        <v/>
      </c>
      <c r="BD689" s="858"/>
      <c r="BE689" s="858"/>
      <c r="BF689" s="858"/>
      <c r="BH689" s="858" t="str">
        <f t="shared" si="300"/>
        <v/>
      </c>
    </row>
    <row r="690" spans="50:60" ht="15" customHeight="1">
      <c r="AX690" s="75" t="str">
        <f t="shared" si="298"/>
        <v>129EPS041</v>
      </c>
      <c r="AY690" s="802" t="s">
        <v>691</v>
      </c>
      <c r="AZ690" s="802">
        <v>129</v>
      </c>
      <c r="BA690" s="802" t="s">
        <v>621</v>
      </c>
      <c r="BB690" s="803">
        <v>1</v>
      </c>
      <c r="BC690" s="858" t="str">
        <f t="shared" si="299"/>
        <v/>
      </c>
      <c r="BD690" s="858"/>
      <c r="BE690" s="858"/>
      <c r="BF690" s="858"/>
      <c r="BH690" s="858" t="str">
        <f t="shared" si="300"/>
        <v/>
      </c>
    </row>
    <row r="691" spans="50:60" ht="15" customHeight="1">
      <c r="AX691" s="75" t="str">
        <f t="shared" si="298"/>
        <v>129EPS044</v>
      </c>
      <c r="AY691" s="802" t="s">
        <v>691</v>
      </c>
      <c r="AZ691" s="802">
        <v>129</v>
      </c>
      <c r="BA691" s="802" t="s">
        <v>595</v>
      </c>
      <c r="BB691" s="803">
        <v>1</v>
      </c>
      <c r="BC691" s="858" t="str">
        <f t="shared" si="299"/>
        <v/>
      </c>
      <c r="BD691" s="858"/>
      <c r="BE691" s="858"/>
      <c r="BF691" s="858"/>
      <c r="BH691" s="858" t="str">
        <f t="shared" si="300"/>
        <v/>
      </c>
    </row>
    <row r="692" spans="50:60" ht="15" customHeight="1">
      <c r="AX692" s="75" t="str">
        <f t="shared" si="298"/>
        <v>129ESSC24</v>
      </c>
      <c r="AY692" s="802" t="s">
        <v>691</v>
      </c>
      <c r="AZ692" s="802">
        <v>129</v>
      </c>
      <c r="BA692" s="802" t="s">
        <v>622</v>
      </c>
      <c r="BB692" s="803">
        <v>1</v>
      </c>
      <c r="BC692" s="858" t="str">
        <f t="shared" si="299"/>
        <v/>
      </c>
      <c r="BD692" s="858"/>
      <c r="BE692" s="858"/>
      <c r="BF692" s="858"/>
      <c r="BH692" s="858" t="str">
        <f t="shared" si="300"/>
        <v/>
      </c>
    </row>
    <row r="693" spans="50:60" ht="15" customHeight="1">
      <c r="AX693" s="75" t="str">
        <f t="shared" si="298"/>
        <v>212EAS016</v>
      </c>
      <c r="AY693" s="802" t="s">
        <v>691</v>
      </c>
      <c r="AZ693" s="802">
        <v>212</v>
      </c>
      <c r="BA693" s="802" t="s">
        <v>585</v>
      </c>
      <c r="BB693" s="803">
        <v>149</v>
      </c>
      <c r="BC693" s="858" t="str">
        <f t="shared" si="299"/>
        <v/>
      </c>
      <c r="BD693" s="858"/>
      <c r="BE693" s="858"/>
      <c r="BF693" s="858"/>
      <c r="BH693" s="858" t="str">
        <f t="shared" si="300"/>
        <v/>
      </c>
    </row>
    <row r="694" spans="50:60" ht="15" customHeight="1">
      <c r="AX694" s="75" t="str">
        <f t="shared" si="298"/>
        <v>212EAS027</v>
      </c>
      <c r="AY694" s="802" t="s">
        <v>691</v>
      </c>
      <c r="AZ694" s="802">
        <v>212</v>
      </c>
      <c r="BA694" s="802" t="s">
        <v>589</v>
      </c>
      <c r="BB694" s="803">
        <v>95</v>
      </c>
      <c r="BC694" s="858" t="str">
        <f t="shared" si="299"/>
        <v/>
      </c>
      <c r="BD694" s="858"/>
      <c r="BE694" s="858"/>
      <c r="BF694" s="858"/>
      <c r="BH694" s="858" t="str">
        <f t="shared" si="300"/>
        <v/>
      </c>
    </row>
    <row r="695" spans="50:60" ht="15" customHeight="1">
      <c r="AX695" s="75" t="str">
        <f t="shared" si="298"/>
        <v>212EPS002</v>
      </c>
      <c r="AY695" s="802" t="s">
        <v>691</v>
      </c>
      <c r="AZ695" s="802">
        <v>212</v>
      </c>
      <c r="BA695" s="802" t="s">
        <v>580</v>
      </c>
      <c r="BB695" s="803">
        <v>1606</v>
      </c>
      <c r="BC695" s="858" t="str">
        <f t="shared" si="299"/>
        <v/>
      </c>
      <c r="BD695" s="858"/>
      <c r="BE695" s="858"/>
      <c r="BF695" s="858"/>
      <c r="BH695" s="858" t="str">
        <f t="shared" si="300"/>
        <v/>
      </c>
    </row>
    <row r="696" spans="50:60" ht="15" customHeight="1">
      <c r="AX696" s="75" t="str">
        <f t="shared" si="298"/>
        <v>212EPS005</v>
      </c>
      <c r="AY696" s="802" t="s">
        <v>691</v>
      </c>
      <c r="AZ696" s="802">
        <v>212</v>
      </c>
      <c r="BA696" s="802" t="s">
        <v>582</v>
      </c>
      <c r="BB696" s="803">
        <v>16</v>
      </c>
      <c r="BC696" s="858" t="str">
        <f t="shared" si="299"/>
        <v/>
      </c>
      <c r="BD696" s="858"/>
      <c r="BE696" s="858"/>
      <c r="BF696" s="858"/>
      <c r="BH696" s="858" t="str">
        <f t="shared" si="300"/>
        <v/>
      </c>
    </row>
    <row r="697" spans="50:60" ht="15" customHeight="1">
      <c r="AX697" s="75" t="str">
        <f t="shared" si="298"/>
        <v>212EPS010</v>
      </c>
      <c r="AY697" s="802" t="s">
        <v>691</v>
      </c>
      <c r="AZ697" s="802">
        <v>212</v>
      </c>
      <c r="BA697" s="802" t="s">
        <v>578</v>
      </c>
      <c r="BB697" s="803">
        <v>35123</v>
      </c>
      <c r="BC697" s="858" t="str">
        <f t="shared" si="299"/>
        <v/>
      </c>
      <c r="BD697" s="858"/>
      <c r="BE697" s="858"/>
      <c r="BF697" s="858"/>
      <c r="BH697" s="858" t="str">
        <f t="shared" si="300"/>
        <v/>
      </c>
    </row>
    <row r="698" spans="50:60" ht="15" customHeight="1">
      <c r="AX698" s="75" t="str">
        <f t="shared" si="298"/>
        <v>212EPS018</v>
      </c>
      <c r="AY698" s="802" t="s">
        <v>691</v>
      </c>
      <c r="AZ698" s="802">
        <v>212</v>
      </c>
      <c r="BA698" s="802" t="s">
        <v>593</v>
      </c>
      <c r="BB698" s="803">
        <v>6</v>
      </c>
      <c r="BC698" s="858" t="str">
        <f t="shared" si="299"/>
        <v/>
      </c>
      <c r="BD698" s="858"/>
      <c r="BE698" s="858"/>
      <c r="BF698" s="858"/>
      <c r="BH698" s="858" t="str">
        <f t="shared" si="300"/>
        <v/>
      </c>
    </row>
    <row r="699" spans="50:60" ht="15" customHeight="1">
      <c r="AX699" s="75" t="str">
        <f t="shared" si="298"/>
        <v>212EPS037</v>
      </c>
      <c r="AY699" s="802" t="s">
        <v>691</v>
      </c>
      <c r="AZ699" s="802">
        <v>212</v>
      </c>
      <c r="BA699" s="802" t="s">
        <v>579</v>
      </c>
      <c r="BB699" s="803">
        <v>7345</v>
      </c>
      <c r="BC699" s="858" t="str">
        <f t="shared" si="299"/>
        <v/>
      </c>
      <c r="BD699" s="858"/>
      <c r="BE699" s="858"/>
      <c r="BF699" s="858"/>
      <c r="BH699" s="858" t="str">
        <f t="shared" si="300"/>
        <v/>
      </c>
    </row>
    <row r="700" spans="50:60" ht="15" customHeight="1">
      <c r="AX700" s="75" t="str">
        <f t="shared" si="298"/>
        <v>212EPS040</v>
      </c>
      <c r="AY700" s="802" t="s">
        <v>691</v>
      </c>
      <c r="AZ700" s="802">
        <v>212</v>
      </c>
      <c r="BA700" s="802" t="s">
        <v>583</v>
      </c>
      <c r="BB700" s="803">
        <v>1356</v>
      </c>
      <c r="BC700" s="858" t="str">
        <f t="shared" si="299"/>
        <v/>
      </c>
      <c r="BD700" s="858"/>
      <c r="BE700" s="858"/>
      <c r="BF700" s="858"/>
      <c r="BH700" s="858" t="str">
        <f t="shared" si="300"/>
        <v/>
      </c>
    </row>
    <row r="701" spans="50:60" ht="15" customHeight="1">
      <c r="AX701" s="75" t="str">
        <f t="shared" si="298"/>
        <v>266EAS016</v>
      </c>
      <c r="AY701" s="802" t="s">
        <v>691</v>
      </c>
      <c r="AZ701" s="802">
        <v>266</v>
      </c>
      <c r="BA701" s="802" t="s">
        <v>585</v>
      </c>
      <c r="BB701" s="803">
        <v>864</v>
      </c>
      <c r="BC701" s="858" t="str">
        <f t="shared" si="299"/>
        <v/>
      </c>
      <c r="BD701" s="858"/>
      <c r="BE701" s="858"/>
      <c r="BF701" s="858"/>
      <c r="BH701" s="858" t="str">
        <f t="shared" si="300"/>
        <v/>
      </c>
    </row>
    <row r="702" spans="50:60" ht="15" customHeight="1">
      <c r="AX702" s="75" t="str">
        <f t="shared" si="298"/>
        <v>266EPS002</v>
      </c>
      <c r="AY702" s="802" t="s">
        <v>691</v>
      </c>
      <c r="AZ702" s="802">
        <v>266</v>
      </c>
      <c r="BA702" s="802" t="s">
        <v>580</v>
      </c>
      <c r="BB702" s="803">
        <v>13158</v>
      </c>
      <c r="BC702" s="858" t="str">
        <f t="shared" si="299"/>
        <v/>
      </c>
      <c r="BD702" s="858"/>
      <c r="BE702" s="858"/>
      <c r="BF702" s="858"/>
      <c r="BH702" s="858" t="str">
        <f t="shared" si="300"/>
        <v/>
      </c>
    </row>
    <row r="703" spans="50:60" ht="15" customHeight="1">
      <c r="AX703" s="75" t="str">
        <f t="shared" si="298"/>
        <v>266EPS005</v>
      </c>
      <c r="AY703" s="802" t="s">
        <v>691</v>
      </c>
      <c r="AZ703" s="802">
        <v>266</v>
      </c>
      <c r="BA703" s="802" t="s">
        <v>582</v>
      </c>
      <c r="BB703" s="803">
        <v>8891</v>
      </c>
      <c r="BC703" s="858" t="str">
        <f t="shared" si="299"/>
        <v/>
      </c>
      <c r="BD703" s="858"/>
      <c r="BE703" s="858"/>
      <c r="BF703" s="858"/>
      <c r="BH703" s="858" t="str">
        <f t="shared" si="300"/>
        <v/>
      </c>
    </row>
    <row r="704" spans="50:60" ht="15" customHeight="1">
      <c r="AX704" s="75" t="str">
        <f t="shared" si="298"/>
        <v>266EPS010</v>
      </c>
      <c r="AY704" s="802" t="s">
        <v>691</v>
      </c>
      <c r="AZ704" s="802">
        <v>266</v>
      </c>
      <c r="BA704" s="802" t="s">
        <v>578</v>
      </c>
      <c r="BB704" s="803">
        <v>119457</v>
      </c>
      <c r="BC704" s="858" t="str">
        <f t="shared" si="299"/>
        <v/>
      </c>
      <c r="BD704" s="858"/>
      <c r="BE704" s="858"/>
      <c r="BF704" s="858"/>
      <c r="BH704" s="858" t="str">
        <f t="shared" si="300"/>
        <v/>
      </c>
    </row>
    <row r="705" spans="50:60" ht="15" customHeight="1">
      <c r="AX705" s="75" t="str">
        <f t="shared" si="298"/>
        <v>266EPS016</v>
      </c>
      <c r="AY705" s="802" t="s">
        <v>691</v>
      </c>
      <c r="AZ705" s="802">
        <v>266</v>
      </c>
      <c r="BA705" s="802" t="s">
        <v>581</v>
      </c>
      <c r="BB705" s="803">
        <v>11246</v>
      </c>
      <c r="BC705" s="858" t="str">
        <f t="shared" si="299"/>
        <v/>
      </c>
      <c r="BD705" s="858"/>
      <c r="BE705" s="858"/>
      <c r="BF705" s="858"/>
      <c r="BH705" s="858" t="str">
        <f t="shared" si="300"/>
        <v/>
      </c>
    </row>
    <row r="706" spans="50:60" ht="15" customHeight="1">
      <c r="AX706" s="75" t="str">
        <f t="shared" si="298"/>
        <v>266EPS018</v>
      </c>
      <c r="AY706" s="802" t="s">
        <v>691</v>
      </c>
      <c r="AZ706" s="802">
        <v>266</v>
      </c>
      <c r="BA706" s="802" t="s">
        <v>593</v>
      </c>
      <c r="BB706" s="803">
        <v>2</v>
      </c>
      <c r="BC706" s="858" t="str">
        <f t="shared" si="299"/>
        <v/>
      </c>
      <c r="BD706" s="858"/>
      <c r="BE706" s="858"/>
      <c r="BF706" s="858"/>
      <c r="BH706" s="858" t="str">
        <f t="shared" si="300"/>
        <v/>
      </c>
    </row>
    <row r="707" spans="50:60" ht="15" customHeight="1">
      <c r="AX707" s="75" t="str">
        <f t="shared" si="298"/>
        <v>266EPS037</v>
      </c>
      <c r="AY707" s="802" t="s">
        <v>691</v>
      </c>
      <c r="AZ707" s="802">
        <v>266</v>
      </c>
      <c r="BA707" s="802" t="s">
        <v>579</v>
      </c>
      <c r="BB707" s="803">
        <v>16635</v>
      </c>
      <c r="BC707" s="858" t="str">
        <f t="shared" si="299"/>
        <v/>
      </c>
      <c r="BD707" s="858"/>
      <c r="BE707" s="858"/>
      <c r="BF707" s="858"/>
      <c r="BH707" s="858" t="str">
        <f t="shared" si="300"/>
        <v/>
      </c>
    </row>
    <row r="708" spans="50:60" ht="15" customHeight="1">
      <c r="AX708" s="75" t="str">
        <f t="shared" si="298"/>
        <v>266EPS040</v>
      </c>
      <c r="AY708" s="802" t="s">
        <v>691</v>
      </c>
      <c r="AZ708" s="802">
        <v>266</v>
      </c>
      <c r="BA708" s="802" t="s">
        <v>583</v>
      </c>
      <c r="BB708" s="803">
        <v>1387</v>
      </c>
      <c r="BC708" s="858" t="str">
        <f t="shared" si="299"/>
        <v/>
      </c>
      <c r="BD708" s="858"/>
      <c r="BE708" s="858"/>
      <c r="BF708" s="858"/>
      <c r="BH708" s="858" t="str">
        <f t="shared" si="300"/>
        <v/>
      </c>
    </row>
    <row r="709" spans="50:60" ht="15" customHeight="1">
      <c r="AX709" s="75" t="str">
        <f t="shared" si="298"/>
        <v>266EPS041</v>
      </c>
      <c r="AY709" s="802" t="s">
        <v>691</v>
      </c>
      <c r="AZ709" s="802">
        <v>266</v>
      </c>
      <c r="BA709" s="802" t="s">
        <v>621</v>
      </c>
      <c r="BB709" s="803">
        <v>5</v>
      </c>
      <c r="BC709" s="858" t="str">
        <f t="shared" si="299"/>
        <v/>
      </c>
      <c r="BD709" s="858"/>
      <c r="BE709" s="858"/>
      <c r="BF709" s="858"/>
      <c r="BH709" s="858" t="str">
        <f t="shared" si="300"/>
        <v/>
      </c>
    </row>
    <row r="710" spans="50:60" ht="15" customHeight="1">
      <c r="AX710" s="75" t="str">
        <f t="shared" si="298"/>
        <v>266ESSC24</v>
      </c>
      <c r="AY710" s="802" t="s">
        <v>691</v>
      </c>
      <c r="AZ710" s="802">
        <v>266</v>
      </c>
      <c r="BA710" s="802" t="s">
        <v>622</v>
      </c>
      <c r="BB710" s="803">
        <v>1</v>
      </c>
      <c r="BC710" s="858" t="str">
        <f t="shared" si="299"/>
        <v/>
      </c>
      <c r="BD710" s="858"/>
      <c r="BE710" s="858"/>
      <c r="BF710" s="858"/>
      <c r="BH710" s="858" t="str">
        <f t="shared" si="300"/>
        <v/>
      </c>
    </row>
    <row r="711" spans="50:60" ht="15" customHeight="1">
      <c r="AX711" s="75" t="str">
        <f t="shared" ref="AX711:AX773" si="301">CONCATENATE(AZ711,BA711)</f>
        <v>308EAS016</v>
      </c>
      <c r="AY711" s="802" t="s">
        <v>691</v>
      </c>
      <c r="AZ711" s="802">
        <v>308</v>
      </c>
      <c r="BA711" s="802" t="s">
        <v>585</v>
      </c>
      <c r="BB711" s="803">
        <v>77</v>
      </c>
      <c r="BC711" s="858" t="str">
        <f t="shared" si="299"/>
        <v/>
      </c>
      <c r="BD711" s="858"/>
      <c r="BE711" s="858"/>
      <c r="BF711" s="858"/>
      <c r="BH711" s="858" t="str">
        <f t="shared" si="300"/>
        <v/>
      </c>
    </row>
    <row r="712" spans="50:60" ht="15" customHeight="1">
      <c r="AX712" s="75" t="str">
        <f t="shared" si="301"/>
        <v>308EAS027</v>
      </c>
      <c r="AY712" s="802" t="s">
        <v>691</v>
      </c>
      <c r="AZ712" s="802">
        <v>308</v>
      </c>
      <c r="BA712" s="802" t="s">
        <v>589</v>
      </c>
      <c r="BB712" s="803">
        <v>45</v>
      </c>
      <c r="BC712" s="858" t="str">
        <f t="shared" ref="BC712:BC775" si="302">CONCATENATE(BE712,BF712)</f>
        <v/>
      </c>
      <c r="BD712" s="858"/>
      <c r="BE712" s="858"/>
      <c r="BF712" s="858"/>
      <c r="BH712" s="858" t="str">
        <f t="shared" ref="BH712:BH775" si="303">CONCATENATE(BJ712,BK712)</f>
        <v/>
      </c>
    </row>
    <row r="713" spans="50:60" ht="15" customHeight="1">
      <c r="AX713" s="75" t="str">
        <f t="shared" si="301"/>
        <v>308EPS002</v>
      </c>
      <c r="AY713" s="802" t="s">
        <v>691</v>
      </c>
      <c r="AZ713" s="802">
        <v>308</v>
      </c>
      <c r="BA713" s="802" t="s">
        <v>580</v>
      </c>
      <c r="BB713" s="803">
        <v>2585</v>
      </c>
      <c r="BC713" s="858" t="str">
        <f t="shared" si="302"/>
        <v/>
      </c>
      <c r="BD713" s="858"/>
      <c r="BE713" s="858"/>
      <c r="BF713" s="858"/>
      <c r="BH713" s="858" t="str">
        <f t="shared" si="303"/>
        <v/>
      </c>
    </row>
    <row r="714" spans="50:60" ht="15" customHeight="1">
      <c r="AX714" s="75" t="str">
        <f t="shared" si="301"/>
        <v>308EPS005</v>
      </c>
      <c r="AY714" s="802" t="s">
        <v>691</v>
      </c>
      <c r="AZ714" s="802">
        <v>308</v>
      </c>
      <c r="BA714" s="802" t="s">
        <v>582</v>
      </c>
      <c r="BB714" s="803">
        <v>2</v>
      </c>
      <c r="BC714" s="858" t="str">
        <f t="shared" si="302"/>
        <v/>
      </c>
      <c r="BD714" s="858"/>
      <c r="BE714" s="858"/>
      <c r="BF714" s="858"/>
      <c r="BH714" s="858" t="str">
        <f t="shared" si="303"/>
        <v/>
      </c>
    </row>
    <row r="715" spans="50:60" ht="15" customHeight="1">
      <c r="AX715" s="75" t="str">
        <f t="shared" si="301"/>
        <v>308EPS010</v>
      </c>
      <c r="AY715" s="802" t="s">
        <v>691</v>
      </c>
      <c r="AZ715" s="802">
        <v>308</v>
      </c>
      <c r="BA715" s="802" t="s">
        <v>578</v>
      </c>
      <c r="BB715" s="803">
        <v>24711</v>
      </c>
      <c r="BC715" s="858" t="str">
        <f t="shared" si="302"/>
        <v/>
      </c>
      <c r="BD715" s="858"/>
      <c r="BE715" s="858"/>
      <c r="BF715" s="858"/>
      <c r="BH715" s="858" t="str">
        <f t="shared" si="303"/>
        <v/>
      </c>
    </row>
    <row r="716" spans="50:60" ht="15" customHeight="1">
      <c r="AX716" s="75" t="str">
        <f t="shared" si="301"/>
        <v>308EPS037</v>
      </c>
      <c r="AY716" s="802" t="s">
        <v>691</v>
      </c>
      <c r="AZ716" s="802">
        <v>308</v>
      </c>
      <c r="BA716" s="802" t="s">
        <v>579</v>
      </c>
      <c r="BB716" s="803">
        <v>4896</v>
      </c>
      <c r="BC716" s="858" t="str">
        <f t="shared" si="302"/>
        <v/>
      </c>
      <c r="BD716" s="858"/>
      <c r="BE716" s="858"/>
      <c r="BF716" s="858"/>
      <c r="BH716" s="858" t="str">
        <f t="shared" si="303"/>
        <v/>
      </c>
    </row>
    <row r="717" spans="50:60" ht="15" customHeight="1">
      <c r="AX717" s="75" t="str">
        <f t="shared" si="301"/>
        <v>308EPS040</v>
      </c>
      <c r="AY717" s="802" t="s">
        <v>691</v>
      </c>
      <c r="AZ717" s="802">
        <v>308</v>
      </c>
      <c r="BA717" s="802" t="s">
        <v>583</v>
      </c>
      <c r="BB717" s="803">
        <v>1281</v>
      </c>
      <c r="BC717" s="858" t="str">
        <f t="shared" si="302"/>
        <v/>
      </c>
      <c r="BD717" s="858"/>
      <c r="BE717" s="858"/>
      <c r="BF717" s="858"/>
      <c r="BH717" s="858" t="str">
        <f t="shared" si="303"/>
        <v/>
      </c>
    </row>
    <row r="718" spans="50:60" ht="15" customHeight="1">
      <c r="AX718" s="75" t="str">
        <f t="shared" si="301"/>
        <v>360EAS016</v>
      </c>
      <c r="AY718" s="802" t="s">
        <v>691</v>
      </c>
      <c r="AZ718" s="802">
        <v>360</v>
      </c>
      <c r="BA718" s="802" t="s">
        <v>585</v>
      </c>
      <c r="BB718" s="803">
        <v>317</v>
      </c>
      <c r="BC718" s="858" t="str">
        <f t="shared" si="302"/>
        <v/>
      </c>
      <c r="BD718" s="858"/>
      <c r="BE718" s="858"/>
      <c r="BF718" s="858"/>
      <c r="BH718" s="858" t="str">
        <f t="shared" si="303"/>
        <v/>
      </c>
    </row>
    <row r="719" spans="50:60" ht="15" customHeight="1">
      <c r="AX719" s="75" t="str">
        <f t="shared" si="301"/>
        <v>360EPS002</v>
      </c>
      <c r="AY719" s="802" t="s">
        <v>691</v>
      </c>
      <c r="AZ719" s="802">
        <v>360</v>
      </c>
      <c r="BA719" s="802" t="s">
        <v>580</v>
      </c>
      <c r="BB719" s="803">
        <v>44068</v>
      </c>
      <c r="BC719" s="858" t="str">
        <f t="shared" si="302"/>
        <v/>
      </c>
      <c r="BD719" s="858"/>
      <c r="BE719" s="858"/>
      <c r="BF719" s="858"/>
      <c r="BH719" s="858" t="str">
        <f t="shared" si="303"/>
        <v/>
      </c>
    </row>
    <row r="720" spans="50:60" ht="15" customHeight="1">
      <c r="AX720" s="75" t="str">
        <f t="shared" si="301"/>
        <v>360EPS005</v>
      </c>
      <c r="AY720" s="802" t="s">
        <v>691</v>
      </c>
      <c r="AZ720" s="802">
        <v>360</v>
      </c>
      <c r="BA720" s="802" t="s">
        <v>582</v>
      </c>
      <c r="BB720" s="803">
        <v>5105</v>
      </c>
      <c r="BC720" s="858" t="str">
        <f t="shared" si="302"/>
        <v/>
      </c>
      <c r="BD720" s="858"/>
      <c r="BE720" s="858"/>
      <c r="BF720" s="858"/>
      <c r="BH720" s="858" t="str">
        <f t="shared" si="303"/>
        <v/>
      </c>
    </row>
    <row r="721" spans="50:60" ht="15" customHeight="1">
      <c r="AX721" s="75" t="str">
        <f t="shared" si="301"/>
        <v>360EPS010</v>
      </c>
      <c r="AY721" s="802" t="s">
        <v>691</v>
      </c>
      <c r="AZ721" s="802">
        <v>360</v>
      </c>
      <c r="BA721" s="802" t="s">
        <v>578</v>
      </c>
      <c r="BB721" s="803">
        <v>140656</v>
      </c>
      <c r="BC721" s="858" t="str">
        <f t="shared" si="302"/>
        <v/>
      </c>
      <c r="BD721" s="858"/>
      <c r="BE721" s="858"/>
      <c r="BF721" s="858"/>
      <c r="BH721" s="858" t="str">
        <f t="shared" si="303"/>
        <v/>
      </c>
    </row>
    <row r="722" spans="50:60" ht="15" customHeight="1">
      <c r="AX722" s="75" t="str">
        <f t="shared" si="301"/>
        <v>360EPS016</v>
      </c>
      <c r="AY722" s="802" t="s">
        <v>691</v>
      </c>
      <c r="AZ722" s="802">
        <v>360</v>
      </c>
      <c r="BA722" s="802" t="s">
        <v>581</v>
      </c>
      <c r="BB722" s="803">
        <v>10553</v>
      </c>
      <c r="BC722" s="858" t="str">
        <f t="shared" si="302"/>
        <v/>
      </c>
      <c r="BD722" s="858"/>
      <c r="BE722" s="858"/>
      <c r="BF722" s="858"/>
      <c r="BH722" s="858" t="str">
        <f t="shared" si="303"/>
        <v/>
      </c>
    </row>
    <row r="723" spans="50:60" ht="15" customHeight="1">
      <c r="AX723" s="75" t="str">
        <f t="shared" si="301"/>
        <v>360EPS018</v>
      </c>
      <c r="AY723" s="802" t="s">
        <v>691</v>
      </c>
      <c r="AZ723" s="802">
        <v>360</v>
      </c>
      <c r="BA723" s="802" t="s">
        <v>593</v>
      </c>
      <c r="BB723" s="803">
        <v>69</v>
      </c>
      <c r="BC723" s="858" t="str">
        <f t="shared" si="302"/>
        <v/>
      </c>
      <c r="BD723" s="858"/>
      <c r="BE723" s="858"/>
      <c r="BF723" s="858"/>
      <c r="BH723" s="858" t="str">
        <f t="shared" si="303"/>
        <v/>
      </c>
    </row>
    <row r="724" spans="50:60" ht="15" customHeight="1">
      <c r="AX724" s="75" t="str">
        <f t="shared" si="301"/>
        <v>360EPS037</v>
      </c>
      <c r="AY724" s="802" t="s">
        <v>691</v>
      </c>
      <c r="AZ724" s="802">
        <v>360</v>
      </c>
      <c r="BA724" s="802" t="s">
        <v>579</v>
      </c>
      <c r="BB724" s="803">
        <v>28644</v>
      </c>
      <c r="BC724" s="858" t="str">
        <f t="shared" si="302"/>
        <v/>
      </c>
      <c r="BD724" s="858"/>
      <c r="BE724" s="858"/>
      <c r="BF724" s="858"/>
      <c r="BH724" s="858" t="str">
        <f t="shared" si="303"/>
        <v/>
      </c>
    </row>
    <row r="725" spans="50:60" ht="15" customHeight="1">
      <c r="AX725" s="75" t="str">
        <f t="shared" si="301"/>
        <v>360EPS040</v>
      </c>
      <c r="AY725" s="802" t="s">
        <v>691</v>
      </c>
      <c r="AZ725" s="802">
        <v>360</v>
      </c>
      <c r="BA725" s="802" t="s">
        <v>583</v>
      </c>
      <c r="BB725" s="803">
        <v>3025</v>
      </c>
      <c r="BC725" s="858" t="str">
        <f t="shared" si="302"/>
        <v/>
      </c>
      <c r="BD725" s="858"/>
      <c r="BE725" s="858"/>
      <c r="BF725" s="858"/>
      <c r="BH725" s="858" t="str">
        <f t="shared" si="303"/>
        <v/>
      </c>
    </row>
    <row r="726" spans="50:60" ht="15" customHeight="1">
      <c r="AX726" s="75" t="str">
        <f t="shared" si="301"/>
        <v>360EPS041</v>
      </c>
      <c r="AY726" s="802" t="s">
        <v>691</v>
      </c>
      <c r="AZ726" s="802">
        <v>360</v>
      </c>
      <c r="BA726" s="802" t="s">
        <v>621</v>
      </c>
      <c r="BB726" s="803">
        <v>9</v>
      </c>
      <c r="BC726" s="858" t="str">
        <f t="shared" si="302"/>
        <v/>
      </c>
      <c r="BD726" s="858"/>
      <c r="BE726" s="858"/>
      <c r="BF726" s="858"/>
      <c r="BH726" s="858" t="str">
        <f t="shared" si="303"/>
        <v/>
      </c>
    </row>
    <row r="727" spans="50:60" ht="15" customHeight="1">
      <c r="AX727" s="75" t="str">
        <f t="shared" si="301"/>
        <v>360EPS042</v>
      </c>
      <c r="AY727" s="802" t="s">
        <v>691</v>
      </c>
      <c r="AZ727" s="802">
        <v>360</v>
      </c>
      <c r="BA727" s="802" t="s">
        <v>584</v>
      </c>
      <c r="BB727" s="803">
        <v>83</v>
      </c>
      <c r="BC727" s="858" t="str">
        <f t="shared" si="302"/>
        <v/>
      </c>
      <c r="BD727" s="858"/>
      <c r="BE727" s="858"/>
      <c r="BF727" s="858"/>
      <c r="BH727" s="858" t="str">
        <f t="shared" si="303"/>
        <v/>
      </c>
    </row>
    <row r="728" spans="50:60" ht="15" customHeight="1">
      <c r="AX728" s="75" t="str">
        <f t="shared" si="301"/>
        <v>360EPS044</v>
      </c>
      <c r="AY728" s="802" t="s">
        <v>691</v>
      </c>
      <c r="AZ728" s="802">
        <v>360</v>
      </c>
      <c r="BA728" s="802" t="s">
        <v>595</v>
      </c>
      <c r="BB728" s="803">
        <v>1</v>
      </c>
      <c r="BC728" s="858" t="str">
        <f t="shared" si="302"/>
        <v/>
      </c>
      <c r="BD728" s="858"/>
      <c r="BE728" s="858"/>
      <c r="BF728" s="858"/>
      <c r="BH728" s="858" t="str">
        <f t="shared" si="303"/>
        <v/>
      </c>
    </row>
    <row r="729" spans="50:60" ht="15" customHeight="1">
      <c r="AX729" s="75" t="str">
        <f t="shared" si="301"/>
        <v>360ESSC24</v>
      </c>
      <c r="AY729" s="802" t="s">
        <v>691</v>
      </c>
      <c r="AZ729" s="802">
        <v>360</v>
      </c>
      <c r="BA729" s="802" t="s">
        <v>622</v>
      </c>
      <c r="BB729" s="803">
        <v>395</v>
      </c>
      <c r="BC729" s="858" t="str">
        <f t="shared" si="302"/>
        <v/>
      </c>
      <c r="BD729" s="858"/>
      <c r="BE729" s="858"/>
      <c r="BF729" s="858"/>
      <c r="BH729" s="858" t="str">
        <f t="shared" si="303"/>
        <v/>
      </c>
    </row>
    <row r="730" spans="50:60" ht="15" customHeight="1">
      <c r="AX730" s="75" t="str">
        <f t="shared" si="301"/>
        <v>360ESSC91</v>
      </c>
      <c r="AY730" s="802" t="s">
        <v>691</v>
      </c>
      <c r="AZ730" s="802">
        <v>360</v>
      </c>
      <c r="BA730" s="802" t="s">
        <v>594</v>
      </c>
      <c r="BB730" s="803">
        <v>1</v>
      </c>
      <c r="BC730" s="858" t="str">
        <f t="shared" si="302"/>
        <v/>
      </c>
      <c r="BD730" s="858"/>
      <c r="BE730" s="858"/>
      <c r="BF730" s="858"/>
      <c r="BH730" s="858" t="str">
        <f t="shared" si="303"/>
        <v/>
      </c>
    </row>
    <row r="731" spans="50:60" ht="15" customHeight="1">
      <c r="AX731" s="75" t="str">
        <f t="shared" si="301"/>
        <v>380EAS016</v>
      </c>
      <c r="AY731" s="802" t="s">
        <v>691</v>
      </c>
      <c r="AZ731" s="802">
        <v>380</v>
      </c>
      <c r="BA731" s="802" t="s">
        <v>585</v>
      </c>
      <c r="BB731" s="803">
        <v>124</v>
      </c>
      <c r="BC731" s="858" t="str">
        <f t="shared" si="302"/>
        <v/>
      </c>
      <c r="BD731" s="858"/>
      <c r="BE731" s="858"/>
      <c r="BF731" s="858"/>
      <c r="BH731" s="858" t="str">
        <f t="shared" si="303"/>
        <v/>
      </c>
    </row>
    <row r="732" spans="50:60" ht="15" customHeight="1">
      <c r="AX732" s="75" t="str">
        <f t="shared" si="301"/>
        <v>380EPS005</v>
      </c>
      <c r="AY732" s="802" t="s">
        <v>691</v>
      </c>
      <c r="AZ732" s="802">
        <v>380</v>
      </c>
      <c r="BA732" s="802" t="s">
        <v>582</v>
      </c>
      <c r="BB732" s="803">
        <v>37</v>
      </c>
      <c r="BC732" s="858" t="str">
        <f t="shared" si="302"/>
        <v/>
      </c>
      <c r="BD732" s="858"/>
      <c r="BE732" s="858"/>
      <c r="BF732" s="858"/>
      <c r="BH732" s="858" t="str">
        <f t="shared" si="303"/>
        <v/>
      </c>
    </row>
    <row r="733" spans="50:60" ht="15" customHeight="1">
      <c r="AX733" s="75" t="str">
        <f t="shared" si="301"/>
        <v>380EPS010</v>
      </c>
      <c r="AY733" s="802" t="s">
        <v>691</v>
      </c>
      <c r="AZ733" s="802">
        <v>380</v>
      </c>
      <c r="BA733" s="802" t="s">
        <v>578</v>
      </c>
      <c r="BB733" s="803">
        <v>30515</v>
      </c>
      <c r="BC733" s="858" t="str">
        <f t="shared" si="302"/>
        <v/>
      </c>
      <c r="BD733" s="858"/>
      <c r="BE733" s="858"/>
      <c r="BF733" s="858"/>
      <c r="BH733" s="858" t="str">
        <f t="shared" si="303"/>
        <v/>
      </c>
    </row>
    <row r="734" spans="50:60" ht="15" customHeight="1">
      <c r="AX734" s="75" t="str">
        <f t="shared" si="301"/>
        <v>380EPS018</v>
      </c>
      <c r="AY734" s="802" t="s">
        <v>691</v>
      </c>
      <c r="AZ734" s="802">
        <v>380</v>
      </c>
      <c r="BA734" s="802" t="s">
        <v>593</v>
      </c>
      <c r="BB734" s="803">
        <v>1</v>
      </c>
      <c r="BC734" s="858" t="str">
        <f t="shared" si="302"/>
        <v/>
      </c>
      <c r="BD734" s="858"/>
      <c r="BE734" s="858"/>
      <c r="BF734" s="858"/>
      <c r="BH734" s="858" t="str">
        <f t="shared" si="303"/>
        <v/>
      </c>
    </row>
    <row r="735" spans="50:60" ht="15" customHeight="1">
      <c r="AX735" s="75" t="str">
        <f t="shared" si="301"/>
        <v>380EPS037</v>
      </c>
      <c r="AY735" s="802" t="s">
        <v>691</v>
      </c>
      <c r="AZ735" s="802">
        <v>380</v>
      </c>
      <c r="BA735" s="802" t="s">
        <v>579</v>
      </c>
      <c r="BB735" s="803">
        <v>5283</v>
      </c>
      <c r="BC735" s="858" t="str">
        <f t="shared" si="302"/>
        <v/>
      </c>
      <c r="BD735" s="858"/>
      <c r="BE735" s="858"/>
      <c r="BF735" s="858"/>
      <c r="BH735" s="858" t="str">
        <f t="shared" si="303"/>
        <v/>
      </c>
    </row>
    <row r="736" spans="50:60" ht="15" customHeight="1">
      <c r="AX736" s="75" t="str">
        <f t="shared" si="301"/>
        <v>380EPS040</v>
      </c>
      <c r="AY736" s="802" t="s">
        <v>691</v>
      </c>
      <c r="AZ736" s="802">
        <v>380</v>
      </c>
      <c r="BA736" s="802" t="s">
        <v>583</v>
      </c>
      <c r="BB736" s="803">
        <v>921</v>
      </c>
      <c r="BC736" s="858" t="str">
        <f t="shared" si="302"/>
        <v/>
      </c>
      <c r="BD736" s="858"/>
      <c r="BE736" s="858"/>
      <c r="BF736" s="858"/>
      <c r="BH736" s="858" t="str">
        <f t="shared" si="303"/>
        <v/>
      </c>
    </row>
    <row r="737" spans="50:60" ht="15" customHeight="1">
      <c r="AX737" s="75" t="str">
        <f t="shared" si="301"/>
        <v>380EPS041</v>
      </c>
      <c r="AY737" s="802" t="s">
        <v>691</v>
      </c>
      <c r="AZ737" s="802">
        <v>380</v>
      </c>
      <c r="BA737" s="802" t="s">
        <v>621</v>
      </c>
      <c r="BB737" s="803">
        <v>3</v>
      </c>
      <c r="BC737" s="858" t="str">
        <f t="shared" si="302"/>
        <v/>
      </c>
      <c r="BD737" s="858"/>
      <c r="BE737" s="858"/>
      <c r="BF737" s="858"/>
      <c r="BH737" s="858" t="str">
        <f t="shared" si="303"/>
        <v/>
      </c>
    </row>
    <row r="738" spans="50:60" ht="15" customHeight="1">
      <c r="AX738" s="75" t="str">
        <f t="shared" si="301"/>
        <v>380EPS044</v>
      </c>
      <c r="AY738" s="802" t="s">
        <v>691</v>
      </c>
      <c r="AZ738" s="802">
        <v>380</v>
      </c>
      <c r="BA738" s="802" t="s">
        <v>595</v>
      </c>
      <c r="BB738" s="803">
        <v>1</v>
      </c>
      <c r="BC738" s="858" t="str">
        <f t="shared" si="302"/>
        <v/>
      </c>
      <c r="BD738" s="858"/>
      <c r="BE738" s="858"/>
      <c r="BF738" s="858"/>
      <c r="BH738" s="858" t="str">
        <f t="shared" si="303"/>
        <v/>
      </c>
    </row>
    <row r="739" spans="50:60" ht="15" customHeight="1">
      <c r="AX739" s="75" t="str">
        <f t="shared" si="301"/>
        <v>631CCFC55</v>
      </c>
      <c r="AY739" s="802" t="s">
        <v>691</v>
      </c>
      <c r="AZ739" s="802">
        <v>631</v>
      </c>
      <c r="BA739" s="802" t="s">
        <v>597</v>
      </c>
      <c r="BB739" s="803">
        <v>1</v>
      </c>
      <c r="BC739" s="858" t="str">
        <f t="shared" si="302"/>
        <v/>
      </c>
      <c r="BD739" s="858"/>
      <c r="BE739" s="858"/>
      <c r="BF739" s="858"/>
      <c r="BH739" s="858" t="str">
        <f t="shared" si="303"/>
        <v/>
      </c>
    </row>
    <row r="740" spans="50:60" ht="15" customHeight="1">
      <c r="AX740" s="75" t="str">
        <f t="shared" si="301"/>
        <v>631EAS016</v>
      </c>
      <c r="AY740" s="802" t="s">
        <v>691</v>
      </c>
      <c r="AZ740" s="802">
        <v>631</v>
      </c>
      <c r="BA740" s="802" t="s">
        <v>585</v>
      </c>
      <c r="BB740" s="803">
        <v>179</v>
      </c>
      <c r="BC740" s="858" t="str">
        <f t="shared" si="302"/>
        <v/>
      </c>
      <c r="BD740" s="858"/>
      <c r="BE740" s="858"/>
      <c r="BF740" s="858"/>
      <c r="BH740" s="858" t="str">
        <f t="shared" si="303"/>
        <v/>
      </c>
    </row>
    <row r="741" spans="50:60" ht="15" customHeight="1">
      <c r="AX741" s="75" t="str">
        <f t="shared" si="301"/>
        <v>631EPS005</v>
      </c>
      <c r="AY741" s="802" t="s">
        <v>691</v>
      </c>
      <c r="AZ741" s="802">
        <v>631</v>
      </c>
      <c r="BA741" s="802" t="s">
        <v>582</v>
      </c>
      <c r="BB741" s="803">
        <v>93</v>
      </c>
      <c r="BC741" s="858" t="str">
        <f t="shared" si="302"/>
        <v/>
      </c>
      <c r="BD741" s="858"/>
      <c r="BE741" s="858"/>
      <c r="BF741" s="858"/>
      <c r="BH741" s="858" t="str">
        <f t="shared" si="303"/>
        <v/>
      </c>
    </row>
    <row r="742" spans="50:60" ht="15" customHeight="1">
      <c r="AX742" s="75" t="str">
        <f t="shared" si="301"/>
        <v>631EPS010</v>
      </c>
      <c r="AY742" s="802" t="s">
        <v>691</v>
      </c>
      <c r="AZ742" s="802">
        <v>631</v>
      </c>
      <c r="BA742" s="802" t="s">
        <v>578</v>
      </c>
      <c r="BB742" s="803">
        <v>51719</v>
      </c>
      <c r="BC742" s="858" t="str">
        <f t="shared" si="302"/>
        <v/>
      </c>
      <c r="BD742" s="858"/>
      <c r="BE742" s="858"/>
      <c r="BF742" s="858"/>
      <c r="BH742" s="858" t="str">
        <f t="shared" si="303"/>
        <v/>
      </c>
    </row>
    <row r="743" spans="50:60" ht="15" customHeight="1">
      <c r="AX743" s="75" t="str">
        <f t="shared" si="301"/>
        <v>631EPS016</v>
      </c>
      <c r="AY743" s="802" t="s">
        <v>691</v>
      </c>
      <c r="AZ743" s="802">
        <v>631</v>
      </c>
      <c r="BA743" s="802" t="s">
        <v>581</v>
      </c>
      <c r="BB743" s="803">
        <v>2798</v>
      </c>
      <c r="BC743" s="858" t="str">
        <f t="shared" si="302"/>
        <v/>
      </c>
      <c r="BD743" s="858"/>
      <c r="BE743" s="858"/>
      <c r="BF743" s="858"/>
      <c r="BH743" s="858" t="str">
        <f t="shared" si="303"/>
        <v/>
      </c>
    </row>
    <row r="744" spans="50:60" ht="15" customHeight="1">
      <c r="AX744" s="75" t="str">
        <f t="shared" si="301"/>
        <v>631EPS017</v>
      </c>
      <c r="AY744" s="802" t="s">
        <v>691</v>
      </c>
      <c r="AZ744" s="802">
        <v>631</v>
      </c>
      <c r="BA744" s="802" t="s">
        <v>591</v>
      </c>
      <c r="BB744" s="803">
        <v>6</v>
      </c>
      <c r="BC744" s="858" t="str">
        <f t="shared" si="302"/>
        <v/>
      </c>
      <c r="BD744" s="858"/>
      <c r="BE744" s="858"/>
      <c r="BF744" s="858"/>
      <c r="BH744" s="858" t="str">
        <f t="shared" si="303"/>
        <v/>
      </c>
    </row>
    <row r="745" spans="50:60" ht="15" customHeight="1">
      <c r="AX745" s="75" t="str">
        <f t="shared" si="301"/>
        <v>631EPS018</v>
      </c>
      <c r="AY745" s="802" t="s">
        <v>691</v>
      </c>
      <c r="AZ745" s="802">
        <v>631</v>
      </c>
      <c r="BA745" s="802" t="s">
        <v>593</v>
      </c>
      <c r="BB745" s="803">
        <v>1</v>
      </c>
      <c r="BC745" s="858" t="str">
        <f t="shared" si="302"/>
        <v/>
      </c>
      <c r="BD745" s="858"/>
      <c r="BE745" s="858"/>
      <c r="BF745" s="858"/>
      <c r="BH745" s="858" t="str">
        <f t="shared" si="303"/>
        <v/>
      </c>
    </row>
    <row r="746" spans="50:60" ht="15" customHeight="1">
      <c r="AX746" s="75" t="str">
        <f t="shared" si="301"/>
        <v>631EPS037</v>
      </c>
      <c r="AY746" s="802" t="s">
        <v>691</v>
      </c>
      <c r="AZ746" s="802">
        <v>631</v>
      </c>
      <c r="BA746" s="802" t="s">
        <v>579</v>
      </c>
      <c r="BB746" s="803">
        <v>4968</v>
      </c>
      <c r="BC746" s="858" t="str">
        <f t="shared" si="302"/>
        <v/>
      </c>
      <c r="BD746" s="858"/>
      <c r="BE746" s="858"/>
      <c r="BF746" s="858"/>
      <c r="BH746" s="858" t="str">
        <f t="shared" si="303"/>
        <v/>
      </c>
    </row>
    <row r="747" spans="50:60" ht="15" customHeight="1">
      <c r="AX747" s="75" t="str">
        <f t="shared" si="301"/>
        <v>631EPS040</v>
      </c>
      <c r="AY747" s="802" t="s">
        <v>691</v>
      </c>
      <c r="AZ747" s="802">
        <v>631</v>
      </c>
      <c r="BA747" s="802" t="s">
        <v>583</v>
      </c>
      <c r="BB747" s="803">
        <v>722</v>
      </c>
      <c r="BC747" s="858" t="str">
        <f t="shared" si="302"/>
        <v/>
      </c>
      <c r="BD747" s="858"/>
      <c r="BE747" s="858"/>
      <c r="BF747" s="858"/>
      <c r="BH747" s="858" t="str">
        <f t="shared" si="303"/>
        <v/>
      </c>
    </row>
    <row r="748" spans="50:60" ht="15" customHeight="1">
      <c r="AX748" s="75" t="str">
        <f t="shared" si="301"/>
        <v/>
      </c>
      <c r="AY748" s="802"/>
      <c r="AZ748" s="802"/>
      <c r="BA748" s="802"/>
      <c r="BB748" s="803"/>
      <c r="BC748" s="858" t="str">
        <f t="shared" si="302"/>
        <v/>
      </c>
      <c r="BD748" s="858"/>
      <c r="BE748" s="858"/>
      <c r="BF748" s="858"/>
      <c r="BH748" s="858" t="str">
        <f t="shared" si="303"/>
        <v/>
      </c>
    </row>
    <row r="749" spans="50:60" ht="15" customHeight="1">
      <c r="AX749" s="75" t="str">
        <f t="shared" si="301"/>
        <v/>
      </c>
      <c r="AY749" s="802"/>
      <c r="AZ749" s="802"/>
      <c r="BA749" s="802"/>
      <c r="BB749" s="803"/>
      <c r="BC749" s="858" t="str">
        <f t="shared" si="302"/>
        <v/>
      </c>
      <c r="BD749" s="858"/>
      <c r="BE749" s="858"/>
      <c r="BF749" s="858"/>
      <c r="BH749" s="858" t="str">
        <f t="shared" si="303"/>
        <v/>
      </c>
    </row>
    <row r="750" spans="50:60" ht="15" customHeight="1">
      <c r="AX750" s="75" t="str">
        <f t="shared" si="301"/>
        <v/>
      </c>
      <c r="AY750" s="802"/>
      <c r="AZ750" s="802"/>
      <c r="BA750" s="802"/>
      <c r="BB750" s="803"/>
      <c r="BC750" s="858" t="str">
        <f t="shared" si="302"/>
        <v/>
      </c>
      <c r="BD750" s="858"/>
      <c r="BE750" s="858"/>
      <c r="BF750" s="858"/>
      <c r="BH750" s="858" t="str">
        <f t="shared" si="303"/>
        <v/>
      </c>
    </row>
    <row r="751" spans="50:60" ht="15" customHeight="1">
      <c r="AX751" s="75" t="str">
        <f t="shared" si="301"/>
        <v/>
      </c>
      <c r="AY751" s="802"/>
      <c r="AZ751" s="802"/>
      <c r="BA751" s="802"/>
      <c r="BB751" s="803"/>
      <c r="BC751" s="858" t="str">
        <f t="shared" si="302"/>
        <v/>
      </c>
      <c r="BD751" s="858"/>
      <c r="BE751" s="858"/>
      <c r="BF751" s="858"/>
      <c r="BH751" s="858" t="str">
        <f t="shared" si="303"/>
        <v/>
      </c>
    </row>
    <row r="752" spans="50:60" ht="15" customHeight="1">
      <c r="AX752" s="75" t="str">
        <f t="shared" si="301"/>
        <v/>
      </c>
      <c r="AY752" s="802"/>
      <c r="AZ752" s="802"/>
      <c r="BA752" s="802"/>
      <c r="BB752" s="803"/>
      <c r="BC752" s="858" t="str">
        <f t="shared" si="302"/>
        <v/>
      </c>
      <c r="BD752" s="858"/>
      <c r="BE752" s="858"/>
      <c r="BF752" s="858"/>
      <c r="BH752" s="858" t="str">
        <f t="shared" si="303"/>
        <v/>
      </c>
    </row>
    <row r="753" spans="50:60" ht="15" customHeight="1">
      <c r="AX753" s="75" t="str">
        <f t="shared" si="301"/>
        <v/>
      </c>
      <c r="AY753" s="802"/>
      <c r="AZ753" s="802"/>
      <c r="BA753" s="802"/>
      <c r="BB753" s="803"/>
      <c r="BC753" s="858" t="str">
        <f t="shared" si="302"/>
        <v/>
      </c>
      <c r="BD753" s="858"/>
      <c r="BE753" s="858"/>
      <c r="BF753" s="858"/>
      <c r="BH753" s="858" t="str">
        <f t="shared" si="303"/>
        <v/>
      </c>
    </row>
    <row r="754" spans="50:60" ht="15" customHeight="1">
      <c r="AX754" s="75" t="str">
        <f t="shared" si="301"/>
        <v/>
      </c>
      <c r="AY754" s="802"/>
      <c r="AZ754" s="802"/>
      <c r="BA754" s="802"/>
      <c r="BB754" s="803"/>
      <c r="BC754" s="858" t="str">
        <f t="shared" si="302"/>
        <v/>
      </c>
      <c r="BD754" s="858"/>
      <c r="BE754" s="858"/>
      <c r="BF754" s="858"/>
      <c r="BH754" s="858" t="str">
        <f t="shared" si="303"/>
        <v/>
      </c>
    </row>
    <row r="755" spans="50:60" ht="15" customHeight="1">
      <c r="AX755" s="75" t="str">
        <f t="shared" si="301"/>
        <v/>
      </c>
      <c r="AY755" s="802"/>
      <c r="AZ755" s="802"/>
      <c r="BA755" s="802"/>
      <c r="BB755" s="803"/>
      <c r="BC755" s="858" t="str">
        <f t="shared" si="302"/>
        <v/>
      </c>
      <c r="BD755" s="858"/>
      <c r="BE755" s="858"/>
      <c r="BF755" s="858"/>
      <c r="BH755" s="858" t="str">
        <f t="shared" si="303"/>
        <v/>
      </c>
    </row>
    <row r="756" spans="50:60" ht="15" customHeight="1">
      <c r="AX756" s="75" t="str">
        <f t="shared" si="301"/>
        <v/>
      </c>
      <c r="AY756" s="802"/>
      <c r="AZ756" s="802"/>
      <c r="BA756" s="802"/>
      <c r="BB756" s="803"/>
      <c r="BC756" s="858" t="str">
        <f t="shared" si="302"/>
        <v/>
      </c>
      <c r="BD756" s="858"/>
      <c r="BE756" s="858"/>
      <c r="BF756" s="858"/>
      <c r="BH756" s="858" t="str">
        <f t="shared" si="303"/>
        <v/>
      </c>
    </row>
    <row r="757" spans="50:60" ht="15" customHeight="1">
      <c r="AX757" s="75" t="str">
        <f t="shared" si="301"/>
        <v/>
      </c>
      <c r="AY757" s="802"/>
      <c r="AZ757" s="802"/>
      <c r="BA757" s="802"/>
      <c r="BB757" s="803"/>
      <c r="BC757" s="858" t="str">
        <f t="shared" si="302"/>
        <v/>
      </c>
      <c r="BD757" s="858"/>
      <c r="BE757" s="858"/>
      <c r="BF757" s="858"/>
      <c r="BH757" s="858" t="str">
        <f t="shared" si="303"/>
        <v/>
      </c>
    </row>
    <row r="758" spans="50:60" ht="15" customHeight="1">
      <c r="AX758" s="75" t="str">
        <f t="shared" si="301"/>
        <v/>
      </c>
      <c r="AY758" s="802"/>
      <c r="AZ758" s="802"/>
      <c r="BA758" s="802"/>
      <c r="BB758" s="803"/>
      <c r="BC758" s="858" t="str">
        <f t="shared" si="302"/>
        <v/>
      </c>
      <c r="BD758" s="858"/>
      <c r="BE758" s="858"/>
      <c r="BF758" s="858"/>
      <c r="BH758" s="858" t="str">
        <f t="shared" si="303"/>
        <v/>
      </c>
    </row>
    <row r="759" spans="50:60" ht="15" customHeight="1">
      <c r="AX759" s="75" t="str">
        <f t="shared" si="301"/>
        <v/>
      </c>
      <c r="AY759" s="802"/>
      <c r="AZ759" s="802"/>
      <c r="BA759" s="802"/>
      <c r="BB759" s="803"/>
      <c r="BC759" s="858" t="str">
        <f t="shared" si="302"/>
        <v/>
      </c>
      <c r="BD759" s="858"/>
      <c r="BE759" s="858"/>
      <c r="BF759" s="858"/>
      <c r="BH759" s="858" t="str">
        <f t="shared" si="303"/>
        <v/>
      </c>
    </row>
    <row r="760" spans="50:60" ht="15" customHeight="1">
      <c r="AX760" s="75" t="str">
        <f t="shared" si="301"/>
        <v/>
      </c>
      <c r="AY760" s="802"/>
      <c r="AZ760" s="802"/>
      <c r="BA760" s="802"/>
      <c r="BB760" s="803"/>
      <c r="BC760" s="858" t="str">
        <f t="shared" si="302"/>
        <v/>
      </c>
      <c r="BD760" s="858"/>
      <c r="BE760" s="858"/>
      <c r="BF760" s="858"/>
      <c r="BH760" s="858" t="str">
        <f t="shared" si="303"/>
        <v/>
      </c>
    </row>
    <row r="761" spans="50:60" ht="15" customHeight="1">
      <c r="AX761" s="75" t="str">
        <f t="shared" si="301"/>
        <v/>
      </c>
      <c r="AY761" s="802"/>
      <c r="AZ761" s="802"/>
      <c r="BA761" s="802"/>
      <c r="BB761" s="803"/>
      <c r="BC761" s="858" t="str">
        <f t="shared" si="302"/>
        <v/>
      </c>
      <c r="BD761" s="858"/>
      <c r="BE761" s="858"/>
      <c r="BF761" s="858"/>
      <c r="BH761" s="858" t="str">
        <f t="shared" si="303"/>
        <v/>
      </c>
    </row>
    <row r="762" spans="50:60" ht="15" customHeight="1">
      <c r="AX762" s="75" t="str">
        <f t="shared" si="301"/>
        <v/>
      </c>
      <c r="AY762" s="802"/>
      <c r="AZ762" s="802"/>
      <c r="BA762" s="802"/>
      <c r="BB762" s="803"/>
      <c r="BC762" s="858" t="str">
        <f t="shared" si="302"/>
        <v/>
      </c>
      <c r="BD762" s="858"/>
      <c r="BE762" s="858"/>
      <c r="BF762" s="858"/>
      <c r="BH762" s="858" t="str">
        <f t="shared" si="303"/>
        <v/>
      </c>
    </row>
    <row r="763" spans="50:60" ht="15" customHeight="1">
      <c r="AX763" s="75" t="str">
        <f t="shared" si="301"/>
        <v/>
      </c>
      <c r="AY763" s="802"/>
      <c r="AZ763" s="802"/>
      <c r="BA763" s="802"/>
      <c r="BB763" s="803"/>
      <c r="BC763" s="858" t="str">
        <f t="shared" si="302"/>
        <v/>
      </c>
      <c r="BD763" s="858"/>
      <c r="BE763" s="858"/>
      <c r="BF763" s="858"/>
      <c r="BH763" s="858" t="str">
        <f t="shared" si="303"/>
        <v/>
      </c>
    </row>
    <row r="764" spans="50:60" ht="15" customHeight="1">
      <c r="AX764" s="75" t="str">
        <f t="shared" si="301"/>
        <v/>
      </c>
      <c r="AY764" s="802"/>
      <c r="AZ764" s="802"/>
      <c r="BA764" s="802"/>
      <c r="BB764" s="803"/>
      <c r="BC764" s="858" t="str">
        <f t="shared" si="302"/>
        <v/>
      </c>
      <c r="BD764" s="858"/>
      <c r="BE764" s="858"/>
      <c r="BF764" s="858"/>
      <c r="BH764" s="858" t="str">
        <f t="shared" si="303"/>
        <v/>
      </c>
    </row>
    <row r="765" spans="50:60" ht="15" customHeight="1">
      <c r="AX765" s="75" t="str">
        <f t="shared" si="301"/>
        <v/>
      </c>
      <c r="AY765" s="802"/>
      <c r="AZ765" s="802"/>
      <c r="BA765" s="802"/>
      <c r="BB765" s="803"/>
      <c r="BC765" s="858" t="str">
        <f t="shared" si="302"/>
        <v/>
      </c>
      <c r="BD765" s="858"/>
      <c r="BE765" s="858"/>
      <c r="BF765" s="858"/>
      <c r="BH765" s="858" t="str">
        <f t="shared" si="303"/>
        <v/>
      </c>
    </row>
    <row r="766" spans="50:60" ht="15" customHeight="1">
      <c r="AX766" s="75" t="str">
        <f t="shared" si="301"/>
        <v/>
      </c>
      <c r="AY766" s="802"/>
      <c r="AZ766" s="802"/>
      <c r="BA766" s="802"/>
      <c r="BB766" s="803"/>
      <c r="BC766" s="858" t="str">
        <f t="shared" si="302"/>
        <v/>
      </c>
      <c r="BD766" s="858"/>
      <c r="BE766" s="858"/>
      <c r="BF766" s="858"/>
      <c r="BH766" s="858" t="str">
        <f t="shared" si="303"/>
        <v/>
      </c>
    </row>
    <row r="767" spans="50:60" ht="15" customHeight="1">
      <c r="AX767" s="75" t="str">
        <f t="shared" si="301"/>
        <v/>
      </c>
      <c r="AY767" s="802"/>
      <c r="AZ767" s="802"/>
      <c r="BA767" s="802"/>
      <c r="BB767" s="803"/>
      <c r="BC767" s="858" t="str">
        <f t="shared" si="302"/>
        <v/>
      </c>
      <c r="BD767" s="858"/>
      <c r="BE767" s="858"/>
      <c r="BF767" s="858"/>
      <c r="BH767" s="858" t="str">
        <f t="shared" si="303"/>
        <v/>
      </c>
    </row>
    <row r="768" spans="50:60" ht="15" customHeight="1">
      <c r="AX768" s="75" t="str">
        <f t="shared" si="301"/>
        <v/>
      </c>
      <c r="AY768" s="802"/>
      <c r="AZ768" s="802"/>
      <c r="BA768" s="802"/>
      <c r="BB768" s="803"/>
      <c r="BC768" s="858" t="str">
        <f t="shared" si="302"/>
        <v/>
      </c>
      <c r="BD768" s="858"/>
      <c r="BE768" s="858"/>
      <c r="BF768" s="858"/>
      <c r="BH768" s="858" t="str">
        <f t="shared" si="303"/>
        <v/>
      </c>
    </row>
    <row r="769" spans="50:60" ht="15" customHeight="1">
      <c r="AX769" s="75" t="str">
        <f t="shared" si="301"/>
        <v/>
      </c>
      <c r="AY769" s="802"/>
      <c r="AZ769" s="802"/>
      <c r="BA769" s="802"/>
      <c r="BB769" s="803"/>
      <c r="BC769" s="858" t="str">
        <f t="shared" si="302"/>
        <v/>
      </c>
      <c r="BD769" s="858"/>
      <c r="BE769" s="858"/>
      <c r="BF769" s="858"/>
      <c r="BH769" s="858" t="str">
        <f t="shared" si="303"/>
        <v/>
      </c>
    </row>
    <row r="770" spans="50:60" ht="15" customHeight="1">
      <c r="AX770" s="75" t="str">
        <f t="shared" si="301"/>
        <v/>
      </c>
      <c r="AY770" s="802"/>
      <c r="AZ770" s="802"/>
      <c r="BA770" s="802"/>
      <c r="BB770" s="803"/>
      <c r="BC770" s="858" t="str">
        <f t="shared" si="302"/>
        <v/>
      </c>
      <c r="BD770" s="858"/>
      <c r="BE770" s="858"/>
      <c r="BF770" s="858"/>
      <c r="BH770" s="858" t="str">
        <f t="shared" si="303"/>
        <v/>
      </c>
    </row>
    <row r="771" spans="50:60" ht="15" customHeight="1">
      <c r="AX771" s="75" t="str">
        <f t="shared" si="301"/>
        <v/>
      </c>
      <c r="AY771" s="802"/>
      <c r="AZ771" s="802"/>
      <c r="BA771" s="802"/>
      <c r="BB771" s="803"/>
      <c r="BC771" s="858" t="str">
        <f t="shared" si="302"/>
        <v/>
      </c>
      <c r="BD771" s="858"/>
      <c r="BE771" s="858"/>
      <c r="BF771" s="858"/>
      <c r="BH771" s="858" t="str">
        <f t="shared" si="303"/>
        <v/>
      </c>
    </row>
    <row r="772" spans="50:60" ht="15" customHeight="1">
      <c r="AX772" s="75" t="str">
        <f t="shared" si="301"/>
        <v/>
      </c>
      <c r="AY772" s="802"/>
      <c r="AZ772" s="802"/>
      <c r="BA772" s="802"/>
      <c r="BB772" s="803"/>
      <c r="BC772" s="858" t="str">
        <f t="shared" si="302"/>
        <v/>
      </c>
      <c r="BD772" s="858"/>
      <c r="BE772" s="858"/>
      <c r="BF772" s="858"/>
      <c r="BH772" s="858" t="str">
        <f t="shared" si="303"/>
        <v/>
      </c>
    </row>
    <row r="773" spans="50:60" ht="15" customHeight="1">
      <c r="AX773" s="75" t="str">
        <f t="shared" si="301"/>
        <v/>
      </c>
      <c r="AY773" s="802"/>
      <c r="AZ773" s="802"/>
      <c r="BA773" s="802"/>
      <c r="BB773" s="803"/>
      <c r="BC773" s="858" t="str">
        <f t="shared" si="302"/>
        <v/>
      </c>
      <c r="BD773" s="858"/>
      <c r="BE773" s="858"/>
      <c r="BF773" s="858"/>
      <c r="BH773" s="858" t="str">
        <f t="shared" si="303"/>
        <v/>
      </c>
    </row>
    <row r="774" spans="50:60" ht="15" customHeight="1">
      <c r="AX774" s="75" t="str">
        <f t="shared" ref="AX774:AX836" si="304">CONCATENATE(AZ774,BA774)</f>
        <v/>
      </c>
      <c r="AY774" s="802"/>
      <c r="AZ774" s="802"/>
      <c r="BA774" s="802"/>
      <c r="BB774" s="803"/>
      <c r="BC774" s="858" t="str">
        <f t="shared" si="302"/>
        <v/>
      </c>
      <c r="BD774" s="858"/>
      <c r="BE774" s="858"/>
      <c r="BF774" s="858"/>
      <c r="BH774" s="858" t="str">
        <f t="shared" si="303"/>
        <v/>
      </c>
    </row>
    <row r="775" spans="50:60" ht="15" customHeight="1">
      <c r="AX775" s="75" t="str">
        <f t="shared" si="304"/>
        <v/>
      </c>
      <c r="AY775" s="802"/>
      <c r="AZ775" s="802"/>
      <c r="BA775" s="802"/>
      <c r="BB775" s="803"/>
      <c r="BC775" s="858" t="str">
        <f t="shared" si="302"/>
        <v/>
      </c>
      <c r="BD775" s="858"/>
      <c r="BE775" s="858"/>
      <c r="BF775" s="858"/>
      <c r="BH775" s="858" t="str">
        <f t="shared" si="303"/>
        <v/>
      </c>
    </row>
    <row r="776" spans="50:60" ht="15" customHeight="1">
      <c r="AX776" s="75" t="str">
        <f t="shared" si="304"/>
        <v/>
      </c>
      <c r="AY776" s="802"/>
      <c r="AZ776" s="802"/>
      <c r="BA776" s="802"/>
      <c r="BB776" s="803"/>
      <c r="BC776" s="858" t="str">
        <f t="shared" ref="BC776:BC839" si="305">CONCATENATE(BE776,BF776)</f>
        <v/>
      </c>
      <c r="BD776" s="858"/>
      <c r="BE776" s="858"/>
      <c r="BF776" s="858"/>
      <c r="BH776" s="858" t="str">
        <f t="shared" ref="BH776:BH839" si="306">CONCATENATE(BJ776,BK776)</f>
        <v/>
      </c>
    </row>
    <row r="777" spans="50:60" ht="15" customHeight="1">
      <c r="AX777" s="75" t="str">
        <f t="shared" si="304"/>
        <v/>
      </c>
      <c r="AY777" s="802"/>
      <c r="AZ777" s="802"/>
      <c r="BA777" s="802"/>
      <c r="BB777" s="803"/>
      <c r="BC777" s="858" t="str">
        <f t="shared" si="305"/>
        <v/>
      </c>
      <c r="BD777" s="858"/>
      <c r="BE777" s="858"/>
      <c r="BF777" s="858"/>
      <c r="BH777" s="858" t="str">
        <f t="shared" si="306"/>
        <v/>
      </c>
    </row>
    <row r="778" spans="50:60" ht="15" customHeight="1">
      <c r="AX778" s="75" t="str">
        <f t="shared" si="304"/>
        <v/>
      </c>
      <c r="AY778" s="802"/>
      <c r="AZ778" s="802"/>
      <c r="BA778" s="802"/>
      <c r="BB778" s="803"/>
      <c r="BC778" s="858" t="str">
        <f t="shared" si="305"/>
        <v/>
      </c>
      <c r="BD778" s="858"/>
      <c r="BE778" s="858"/>
      <c r="BF778" s="858"/>
      <c r="BH778" s="858" t="str">
        <f t="shared" si="306"/>
        <v/>
      </c>
    </row>
    <row r="779" spans="50:60" ht="15" customHeight="1">
      <c r="AX779" s="75" t="str">
        <f t="shared" si="304"/>
        <v/>
      </c>
      <c r="AY779" s="802"/>
      <c r="AZ779" s="802"/>
      <c r="BA779" s="802"/>
      <c r="BB779" s="803"/>
      <c r="BC779" s="858" t="str">
        <f t="shared" si="305"/>
        <v/>
      </c>
      <c r="BD779" s="858"/>
      <c r="BE779" s="858"/>
      <c r="BF779" s="858"/>
      <c r="BH779" s="858" t="str">
        <f t="shared" si="306"/>
        <v/>
      </c>
    </row>
    <row r="780" spans="50:60" ht="15" customHeight="1">
      <c r="AX780" s="75" t="str">
        <f t="shared" si="304"/>
        <v/>
      </c>
      <c r="AY780" s="802"/>
      <c r="AZ780" s="802"/>
      <c r="BA780" s="802"/>
      <c r="BB780" s="803"/>
      <c r="BC780" s="858" t="str">
        <f t="shared" si="305"/>
        <v/>
      </c>
      <c r="BD780" s="858"/>
      <c r="BE780" s="858"/>
      <c r="BF780" s="858"/>
      <c r="BH780" s="858" t="str">
        <f t="shared" si="306"/>
        <v/>
      </c>
    </row>
    <row r="781" spans="50:60" ht="15" customHeight="1">
      <c r="AX781" s="75" t="str">
        <f t="shared" si="304"/>
        <v/>
      </c>
      <c r="AY781" s="802"/>
      <c r="AZ781" s="802"/>
      <c r="BA781" s="802"/>
      <c r="BB781" s="803"/>
      <c r="BC781" s="858" t="str">
        <f t="shared" si="305"/>
        <v/>
      </c>
      <c r="BD781" s="858"/>
      <c r="BE781" s="858"/>
      <c r="BF781" s="858"/>
      <c r="BH781" s="858" t="str">
        <f t="shared" si="306"/>
        <v/>
      </c>
    </row>
    <row r="782" spans="50:60" ht="15" customHeight="1">
      <c r="AX782" s="75" t="str">
        <f t="shared" si="304"/>
        <v/>
      </c>
      <c r="AY782" s="802"/>
      <c r="AZ782" s="802"/>
      <c r="BA782" s="802"/>
      <c r="BB782" s="803"/>
      <c r="BC782" s="858" t="str">
        <f t="shared" si="305"/>
        <v/>
      </c>
      <c r="BD782" s="858"/>
      <c r="BE782" s="858"/>
      <c r="BF782" s="858"/>
      <c r="BH782" s="858" t="str">
        <f t="shared" si="306"/>
        <v/>
      </c>
    </row>
    <row r="783" spans="50:60" ht="15" customHeight="1">
      <c r="AX783" s="75" t="str">
        <f t="shared" si="304"/>
        <v/>
      </c>
      <c r="AY783" s="802"/>
      <c r="AZ783" s="802"/>
      <c r="BA783" s="802"/>
      <c r="BB783" s="803"/>
      <c r="BC783" s="858" t="str">
        <f t="shared" si="305"/>
        <v/>
      </c>
      <c r="BD783" s="858"/>
      <c r="BE783" s="858"/>
      <c r="BF783" s="858"/>
      <c r="BH783" s="858" t="str">
        <f t="shared" si="306"/>
        <v/>
      </c>
    </row>
    <row r="784" spans="50:60" ht="15" customHeight="1">
      <c r="AX784" s="75" t="str">
        <f t="shared" si="304"/>
        <v/>
      </c>
      <c r="AY784" s="802"/>
      <c r="AZ784" s="802"/>
      <c r="BA784" s="802"/>
      <c r="BB784" s="803"/>
      <c r="BC784" s="858" t="str">
        <f t="shared" si="305"/>
        <v/>
      </c>
      <c r="BD784" s="858"/>
      <c r="BE784" s="858"/>
      <c r="BF784" s="858"/>
      <c r="BH784" s="858" t="str">
        <f t="shared" si="306"/>
        <v/>
      </c>
    </row>
    <row r="785" spans="50:60" ht="15" customHeight="1">
      <c r="AX785" s="75" t="str">
        <f t="shared" si="304"/>
        <v/>
      </c>
      <c r="AY785" s="802"/>
      <c r="AZ785" s="802"/>
      <c r="BA785" s="802"/>
      <c r="BB785" s="803"/>
      <c r="BC785" s="858" t="str">
        <f t="shared" si="305"/>
        <v/>
      </c>
      <c r="BD785" s="858"/>
      <c r="BE785" s="858"/>
      <c r="BF785" s="858"/>
      <c r="BH785" s="858" t="str">
        <f t="shared" si="306"/>
        <v/>
      </c>
    </row>
    <row r="786" spans="50:60" ht="15" customHeight="1">
      <c r="AX786" s="75" t="str">
        <f t="shared" si="304"/>
        <v/>
      </c>
      <c r="AY786" s="802"/>
      <c r="AZ786" s="802"/>
      <c r="BA786" s="802"/>
      <c r="BB786" s="803"/>
      <c r="BC786" s="858" t="str">
        <f t="shared" si="305"/>
        <v/>
      </c>
      <c r="BD786" s="858"/>
      <c r="BE786" s="858"/>
      <c r="BF786" s="858"/>
      <c r="BH786" s="858" t="str">
        <f t="shared" si="306"/>
        <v/>
      </c>
    </row>
    <row r="787" spans="50:60" ht="15" customHeight="1">
      <c r="AX787" s="75" t="str">
        <f t="shared" si="304"/>
        <v/>
      </c>
      <c r="AY787" s="802"/>
      <c r="AZ787" s="802"/>
      <c r="BA787" s="802"/>
      <c r="BB787" s="803"/>
      <c r="BC787" s="858" t="str">
        <f t="shared" si="305"/>
        <v/>
      </c>
      <c r="BD787" s="858"/>
      <c r="BE787" s="858"/>
      <c r="BF787" s="858"/>
      <c r="BH787" s="858" t="str">
        <f t="shared" si="306"/>
        <v/>
      </c>
    </row>
    <row r="788" spans="50:60" ht="15" customHeight="1">
      <c r="AX788" s="75" t="str">
        <f t="shared" si="304"/>
        <v/>
      </c>
      <c r="AY788" s="802"/>
      <c r="AZ788" s="802"/>
      <c r="BA788" s="802"/>
      <c r="BB788" s="803"/>
      <c r="BC788" s="858" t="str">
        <f t="shared" si="305"/>
        <v/>
      </c>
      <c r="BD788" s="858"/>
      <c r="BE788" s="858"/>
      <c r="BF788" s="858"/>
      <c r="BH788" s="858" t="str">
        <f t="shared" si="306"/>
        <v/>
      </c>
    </row>
    <row r="789" spans="50:60" ht="15" customHeight="1">
      <c r="AX789" s="75" t="str">
        <f t="shared" si="304"/>
        <v/>
      </c>
      <c r="AY789" s="802"/>
      <c r="AZ789" s="802"/>
      <c r="BA789" s="802"/>
      <c r="BB789" s="803"/>
      <c r="BC789" s="858" t="str">
        <f t="shared" si="305"/>
        <v/>
      </c>
      <c r="BD789" s="858"/>
      <c r="BE789" s="858"/>
      <c r="BF789" s="858"/>
      <c r="BH789" s="858" t="str">
        <f t="shared" si="306"/>
        <v/>
      </c>
    </row>
    <row r="790" spans="50:60" ht="15" customHeight="1">
      <c r="AX790" s="75" t="str">
        <f t="shared" si="304"/>
        <v/>
      </c>
      <c r="AY790" s="802"/>
      <c r="AZ790" s="802"/>
      <c r="BA790" s="802"/>
      <c r="BB790" s="803"/>
      <c r="BC790" s="858" t="str">
        <f t="shared" si="305"/>
        <v/>
      </c>
      <c r="BD790" s="858"/>
      <c r="BE790" s="858"/>
      <c r="BF790" s="858"/>
      <c r="BH790" s="858" t="str">
        <f t="shared" si="306"/>
        <v/>
      </c>
    </row>
    <row r="791" spans="50:60" ht="15" customHeight="1">
      <c r="AX791" s="75" t="str">
        <f t="shared" si="304"/>
        <v/>
      </c>
      <c r="AY791" s="802"/>
      <c r="AZ791" s="802"/>
      <c r="BA791" s="802"/>
      <c r="BB791" s="803"/>
      <c r="BC791" s="858" t="str">
        <f t="shared" si="305"/>
        <v/>
      </c>
      <c r="BD791" s="858"/>
      <c r="BE791" s="858"/>
      <c r="BF791" s="858"/>
      <c r="BH791" s="858" t="str">
        <f t="shared" si="306"/>
        <v/>
      </c>
    </row>
    <row r="792" spans="50:60" ht="15" customHeight="1">
      <c r="AX792" s="75" t="str">
        <f t="shared" si="304"/>
        <v/>
      </c>
      <c r="AY792" s="802"/>
      <c r="AZ792" s="802"/>
      <c r="BA792" s="802"/>
      <c r="BB792" s="803"/>
      <c r="BC792" s="858" t="str">
        <f t="shared" si="305"/>
        <v/>
      </c>
      <c r="BD792" s="858"/>
      <c r="BE792" s="858"/>
      <c r="BF792" s="858"/>
      <c r="BH792" s="858" t="str">
        <f t="shared" si="306"/>
        <v/>
      </c>
    </row>
    <row r="793" spans="50:60" ht="15" customHeight="1">
      <c r="AX793" s="75" t="str">
        <f t="shared" si="304"/>
        <v/>
      </c>
      <c r="AY793" s="802"/>
      <c r="AZ793" s="802"/>
      <c r="BA793" s="802"/>
      <c r="BB793" s="803"/>
      <c r="BC793" s="858" t="str">
        <f t="shared" si="305"/>
        <v/>
      </c>
      <c r="BD793" s="858"/>
      <c r="BE793" s="858"/>
      <c r="BF793" s="858"/>
      <c r="BH793" s="858" t="str">
        <f t="shared" si="306"/>
        <v/>
      </c>
    </row>
    <row r="794" spans="50:60" ht="15" customHeight="1">
      <c r="AX794" s="75" t="str">
        <f t="shared" si="304"/>
        <v/>
      </c>
      <c r="AY794" s="802"/>
      <c r="AZ794" s="802"/>
      <c r="BA794" s="802"/>
      <c r="BB794" s="803"/>
      <c r="BC794" s="858" t="str">
        <f t="shared" si="305"/>
        <v/>
      </c>
      <c r="BD794" s="858"/>
      <c r="BE794" s="858"/>
      <c r="BF794" s="858"/>
      <c r="BH794" s="858" t="str">
        <f t="shared" si="306"/>
        <v/>
      </c>
    </row>
    <row r="795" spans="50:60" ht="15" customHeight="1">
      <c r="AX795" s="75" t="str">
        <f t="shared" si="304"/>
        <v/>
      </c>
      <c r="AY795" s="802"/>
      <c r="AZ795" s="802"/>
      <c r="BA795" s="802"/>
      <c r="BB795" s="803"/>
      <c r="BC795" s="858" t="str">
        <f t="shared" si="305"/>
        <v/>
      </c>
      <c r="BD795" s="858"/>
      <c r="BE795" s="858"/>
      <c r="BF795" s="858"/>
      <c r="BH795" s="858" t="str">
        <f t="shared" si="306"/>
        <v/>
      </c>
    </row>
    <row r="796" spans="50:60" ht="15" customHeight="1">
      <c r="AX796" s="75" t="str">
        <f t="shared" si="304"/>
        <v/>
      </c>
      <c r="AY796" s="802"/>
      <c r="AZ796" s="802"/>
      <c r="BA796" s="802"/>
      <c r="BB796" s="803"/>
      <c r="BC796" s="858" t="str">
        <f t="shared" si="305"/>
        <v/>
      </c>
      <c r="BD796" s="858"/>
      <c r="BE796" s="858"/>
      <c r="BF796" s="858"/>
      <c r="BH796" s="858" t="str">
        <f t="shared" si="306"/>
        <v/>
      </c>
    </row>
    <row r="797" spans="50:60" ht="15" customHeight="1">
      <c r="AX797" s="75" t="str">
        <f t="shared" si="304"/>
        <v/>
      </c>
      <c r="AY797" s="802"/>
      <c r="AZ797" s="802"/>
      <c r="BA797" s="802"/>
      <c r="BB797" s="803"/>
      <c r="BC797" s="858" t="str">
        <f t="shared" si="305"/>
        <v/>
      </c>
      <c r="BD797" s="858"/>
      <c r="BE797" s="858"/>
      <c r="BF797" s="858"/>
      <c r="BH797" s="858" t="str">
        <f t="shared" si="306"/>
        <v/>
      </c>
    </row>
    <row r="798" spans="50:60" ht="15" customHeight="1">
      <c r="AX798" s="75" t="str">
        <f t="shared" si="304"/>
        <v/>
      </c>
      <c r="AY798" s="802"/>
      <c r="AZ798" s="802"/>
      <c r="BA798" s="802"/>
      <c r="BB798" s="803"/>
      <c r="BC798" s="858" t="str">
        <f t="shared" si="305"/>
        <v/>
      </c>
      <c r="BD798" s="858"/>
      <c r="BE798" s="858"/>
      <c r="BF798" s="858"/>
      <c r="BH798" s="858" t="str">
        <f t="shared" si="306"/>
        <v/>
      </c>
    </row>
    <row r="799" spans="50:60" ht="15" customHeight="1">
      <c r="AX799" s="75" t="str">
        <f t="shared" si="304"/>
        <v/>
      </c>
      <c r="AY799" s="802"/>
      <c r="AZ799" s="802"/>
      <c r="BA799" s="802"/>
      <c r="BB799" s="803"/>
      <c r="BC799" s="858" t="str">
        <f t="shared" si="305"/>
        <v/>
      </c>
      <c r="BD799" s="858"/>
      <c r="BE799" s="858"/>
      <c r="BF799" s="858"/>
      <c r="BH799" s="858" t="str">
        <f t="shared" si="306"/>
        <v/>
      </c>
    </row>
    <row r="800" spans="50:60" ht="15" customHeight="1">
      <c r="AX800" s="75" t="str">
        <f t="shared" si="304"/>
        <v/>
      </c>
      <c r="AY800" s="802"/>
      <c r="AZ800" s="802"/>
      <c r="BA800" s="802"/>
      <c r="BB800" s="803"/>
      <c r="BC800" s="858" t="str">
        <f t="shared" si="305"/>
        <v/>
      </c>
      <c r="BD800" s="858"/>
      <c r="BE800" s="858"/>
      <c r="BF800" s="858"/>
      <c r="BH800" s="858" t="str">
        <f t="shared" si="306"/>
        <v/>
      </c>
    </row>
    <row r="801" spans="50:60" ht="15" customHeight="1">
      <c r="AX801" s="75" t="str">
        <f t="shared" si="304"/>
        <v/>
      </c>
      <c r="AY801" s="802"/>
      <c r="AZ801" s="802"/>
      <c r="BA801" s="802"/>
      <c r="BB801" s="803"/>
      <c r="BC801" s="858" t="str">
        <f t="shared" si="305"/>
        <v/>
      </c>
      <c r="BD801" s="858"/>
      <c r="BE801" s="858"/>
      <c r="BF801" s="858"/>
      <c r="BH801" s="858" t="str">
        <f t="shared" si="306"/>
        <v/>
      </c>
    </row>
    <row r="802" spans="50:60" ht="15" customHeight="1">
      <c r="AX802" s="75" t="str">
        <f t="shared" si="304"/>
        <v/>
      </c>
      <c r="AY802" s="802"/>
      <c r="AZ802" s="802"/>
      <c r="BA802" s="802"/>
      <c r="BB802" s="803"/>
      <c r="BC802" s="858" t="str">
        <f t="shared" si="305"/>
        <v/>
      </c>
      <c r="BD802" s="858"/>
      <c r="BE802" s="858"/>
      <c r="BF802" s="858"/>
      <c r="BH802" s="858" t="str">
        <f t="shared" si="306"/>
        <v/>
      </c>
    </row>
    <row r="803" spans="50:60" ht="15" customHeight="1">
      <c r="AX803" s="75" t="str">
        <f t="shared" si="304"/>
        <v/>
      </c>
      <c r="AY803" s="802"/>
      <c r="AZ803" s="802"/>
      <c r="BA803" s="802"/>
      <c r="BB803" s="803"/>
      <c r="BC803" s="858" t="str">
        <f t="shared" si="305"/>
        <v/>
      </c>
      <c r="BD803" s="858"/>
      <c r="BE803" s="858"/>
      <c r="BF803" s="858"/>
      <c r="BH803" s="858" t="str">
        <f t="shared" si="306"/>
        <v/>
      </c>
    </row>
    <row r="804" spans="50:60" ht="15" customHeight="1">
      <c r="AX804" s="75" t="str">
        <f t="shared" si="304"/>
        <v/>
      </c>
      <c r="AY804" s="802"/>
      <c r="AZ804" s="802"/>
      <c r="BA804" s="802"/>
      <c r="BB804" s="803"/>
      <c r="BC804" s="858" t="str">
        <f t="shared" si="305"/>
        <v/>
      </c>
      <c r="BD804" s="858"/>
      <c r="BE804" s="858"/>
      <c r="BF804" s="858"/>
      <c r="BH804" s="858" t="str">
        <f t="shared" si="306"/>
        <v/>
      </c>
    </row>
    <row r="805" spans="50:60" ht="15" customHeight="1">
      <c r="AX805" s="75" t="str">
        <f t="shared" si="304"/>
        <v/>
      </c>
      <c r="AY805" s="802"/>
      <c r="AZ805" s="802"/>
      <c r="BA805" s="802"/>
      <c r="BB805" s="803"/>
      <c r="BC805" s="858" t="str">
        <f t="shared" si="305"/>
        <v/>
      </c>
      <c r="BD805" s="858"/>
      <c r="BE805" s="858"/>
      <c r="BF805" s="858"/>
      <c r="BH805" s="858" t="str">
        <f t="shared" si="306"/>
        <v/>
      </c>
    </row>
    <row r="806" spans="50:60" ht="15" customHeight="1">
      <c r="AX806" s="75" t="str">
        <f t="shared" si="304"/>
        <v/>
      </c>
      <c r="AY806" s="802"/>
      <c r="AZ806" s="802"/>
      <c r="BA806" s="802"/>
      <c r="BB806" s="803"/>
      <c r="BC806" s="858" t="str">
        <f t="shared" si="305"/>
        <v/>
      </c>
      <c r="BD806" s="858"/>
      <c r="BE806" s="858"/>
      <c r="BF806" s="858"/>
      <c r="BH806" s="858" t="str">
        <f t="shared" si="306"/>
        <v/>
      </c>
    </row>
    <row r="807" spans="50:60" ht="15" customHeight="1">
      <c r="AX807" s="75" t="str">
        <f t="shared" si="304"/>
        <v/>
      </c>
      <c r="AY807" s="802"/>
      <c r="AZ807" s="802"/>
      <c r="BA807" s="802"/>
      <c r="BB807" s="803"/>
      <c r="BC807" s="858" t="str">
        <f t="shared" si="305"/>
        <v/>
      </c>
      <c r="BD807" s="858"/>
      <c r="BE807" s="858"/>
      <c r="BF807" s="858"/>
      <c r="BH807" s="858" t="str">
        <f t="shared" si="306"/>
        <v/>
      </c>
    </row>
    <row r="808" spans="50:60" ht="15" customHeight="1">
      <c r="AX808" s="75" t="str">
        <f t="shared" si="304"/>
        <v/>
      </c>
      <c r="AY808" s="802"/>
      <c r="AZ808" s="802"/>
      <c r="BA808" s="802"/>
      <c r="BB808" s="803"/>
      <c r="BC808" s="858" t="str">
        <f t="shared" si="305"/>
        <v/>
      </c>
      <c r="BD808" s="858"/>
      <c r="BE808" s="858"/>
      <c r="BF808" s="858"/>
      <c r="BH808" s="858" t="str">
        <f t="shared" si="306"/>
        <v/>
      </c>
    </row>
    <row r="809" spans="50:60" ht="15" customHeight="1">
      <c r="AX809" s="75" t="str">
        <f t="shared" si="304"/>
        <v/>
      </c>
      <c r="AY809" s="802"/>
      <c r="AZ809" s="802"/>
      <c r="BA809" s="802"/>
      <c r="BB809" s="803"/>
      <c r="BC809" s="858" t="str">
        <f t="shared" si="305"/>
        <v/>
      </c>
      <c r="BD809" s="858"/>
      <c r="BE809" s="858"/>
      <c r="BF809" s="858"/>
      <c r="BH809" s="858" t="str">
        <f t="shared" si="306"/>
        <v/>
      </c>
    </row>
    <row r="810" spans="50:60" ht="15" customHeight="1">
      <c r="AX810" s="75" t="str">
        <f t="shared" si="304"/>
        <v/>
      </c>
      <c r="AY810" s="860"/>
      <c r="AZ810" s="861"/>
      <c r="BA810" s="860"/>
      <c r="BB810" s="861"/>
      <c r="BC810" s="858" t="str">
        <f t="shared" si="305"/>
        <v/>
      </c>
      <c r="BD810" s="858"/>
      <c r="BE810" s="858"/>
      <c r="BF810" s="858"/>
      <c r="BH810" s="858" t="str">
        <f t="shared" si="306"/>
        <v/>
      </c>
    </row>
    <row r="811" spans="50:60" ht="15" customHeight="1">
      <c r="AX811" s="75" t="str">
        <f t="shared" si="304"/>
        <v/>
      </c>
      <c r="AY811" s="860"/>
      <c r="AZ811" s="861"/>
      <c r="BA811" s="860"/>
      <c r="BB811" s="861"/>
      <c r="BC811" s="858" t="str">
        <f t="shared" si="305"/>
        <v/>
      </c>
      <c r="BD811" s="858"/>
      <c r="BE811" s="858"/>
      <c r="BF811" s="858"/>
      <c r="BH811" s="858" t="str">
        <f t="shared" si="306"/>
        <v/>
      </c>
    </row>
    <row r="812" spans="50:60" ht="15" customHeight="1">
      <c r="AX812" s="75" t="str">
        <f t="shared" si="304"/>
        <v/>
      </c>
      <c r="AY812" s="860"/>
      <c r="AZ812" s="861"/>
      <c r="BA812" s="860"/>
      <c r="BB812" s="861"/>
      <c r="BC812" s="858" t="str">
        <f t="shared" si="305"/>
        <v/>
      </c>
      <c r="BD812" s="858"/>
      <c r="BE812" s="858"/>
      <c r="BF812" s="858"/>
      <c r="BH812" s="858" t="str">
        <f t="shared" si="306"/>
        <v/>
      </c>
    </row>
    <row r="813" spans="50:60" ht="15" customHeight="1">
      <c r="AX813" s="75" t="str">
        <f t="shared" si="304"/>
        <v/>
      </c>
      <c r="AY813" s="860"/>
      <c r="AZ813" s="861"/>
      <c r="BA813" s="860"/>
      <c r="BB813" s="861"/>
      <c r="BC813" s="858" t="str">
        <f t="shared" si="305"/>
        <v/>
      </c>
      <c r="BD813" s="858"/>
      <c r="BE813" s="858"/>
      <c r="BF813" s="858"/>
      <c r="BH813" s="858" t="str">
        <f t="shared" si="306"/>
        <v/>
      </c>
    </row>
    <row r="814" spans="50:60" ht="15" customHeight="1">
      <c r="AX814" s="75" t="str">
        <f t="shared" si="304"/>
        <v/>
      </c>
      <c r="AY814" s="860"/>
      <c r="AZ814" s="861"/>
      <c r="BA814" s="860"/>
      <c r="BB814" s="861"/>
      <c r="BC814" s="858" t="str">
        <f t="shared" si="305"/>
        <v/>
      </c>
      <c r="BD814" s="858"/>
      <c r="BE814" s="858"/>
      <c r="BF814" s="858"/>
      <c r="BH814" s="858" t="str">
        <f t="shared" si="306"/>
        <v/>
      </c>
    </row>
    <row r="815" spans="50:60" ht="15" customHeight="1">
      <c r="AX815" s="75" t="str">
        <f t="shared" si="304"/>
        <v/>
      </c>
      <c r="AY815" s="860"/>
      <c r="AZ815" s="861"/>
      <c r="BA815" s="860"/>
      <c r="BB815" s="861"/>
      <c r="BC815" s="858" t="str">
        <f t="shared" si="305"/>
        <v/>
      </c>
      <c r="BD815" s="858"/>
      <c r="BE815" s="858"/>
      <c r="BF815" s="858"/>
      <c r="BH815" s="858" t="str">
        <f t="shared" si="306"/>
        <v/>
      </c>
    </row>
    <row r="816" spans="50:60" ht="15" customHeight="1">
      <c r="AX816" s="75" t="str">
        <f t="shared" si="304"/>
        <v/>
      </c>
      <c r="AY816" s="860"/>
      <c r="AZ816" s="861"/>
      <c r="BA816" s="860"/>
      <c r="BB816" s="861"/>
      <c r="BC816" s="858" t="str">
        <f t="shared" si="305"/>
        <v/>
      </c>
      <c r="BD816" s="858"/>
      <c r="BE816" s="858"/>
      <c r="BF816" s="858"/>
      <c r="BH816" s="858" t="str">
        <f t="shared" si="306"/>
        <v/>
      </c>
    </row>
    <row r="817" spans="50:60" ht="15" customHeight="1">
      <c r="AX817" s="75" t="str">
        <f t="shared" si="304"/>
        <v/>
      </c>
      <c r="AY817" s="860"/>
      <c r="AZ817" s="861"/>
      <c r="BA817" s="860"/>
      <c r="BB817" s="861"/>
      <c r="BC817" s="858" t="str">
        <f t="shared" si="305"/>
        <v/>
      </c>
      <c r="BD817" s="858"/>
      <c r="BE817" s="858"/>
      <c r="BF817" s="858"/>
      <c r="BH817" s="858" t="str">
        <f t="shared" si="306"/>
        <v/>
      </c>
    </row>
    <row r="818" spans="50:60" ht="15" customHeight="1">
      <c r="AX818" s="75" t="str">
        <f t="shared" si="304"/>
        <v/>
      </c>
      <c r="AY818" s="860"/>
      <c r="AZ818" s="861"/>
      <c r="BA818" s="860"/>
      <c r="BB818" s="861"/>
      <c r="BC818" s="858" t="str">
        <f t="shared" si="305"/>
        <v/>
      </c>
      <c r="BD818" s="858"/>
      <c r="BE818" s="858"/>
      <c r="BF818" s="858"/>
      <c r="BH818" s="858" t="str">
        <f t="shared" si="306"/>
        <v/>
      </c>
    </row>
    <row r="819" spans="50:60" ht="15" customHeight="1">
      <c r="AX819" s="75" t="str">
        <f t="shared" si="304"/>
        <v/>
      </c>
      <c r="AY819" s="860"/>
      <c r="AZ819" s="861"/>
      <c r="BA819" s="860"/>
      <c r="BB819" s="861"/>
      <c r="BC819" s="858" t="str">
        <f t="shared" si="305"/>
        <v/>
      </c>
      <c r="BD819" s="858"/>
      <c r="BE819" s="858"/>
      <c r="BF819" s="858"/>
      <c r="BH819" s="858" t="str">
        <f t="shared" si="306"/>
        <v/>
      </c>
    </row>
    <row r="820" spans="50:60" ht="15" customHeight="1">
      <c r="AX820" s="75" t="str">
        <f t="shared" si="304"/>
        <v/>
      </c>
      <c r="AY820" s="860"/>
      <c r="AZ820" s="861"/>
      <c r="BA820" s="860"/>
      <c r="BB820" s="861"/>
      <c r="BC820" s="858" t="str">
        <f t="shared" si="305"/>
        <v/>
      </c>
      <c r="BD820" s="858"/>
      <c r="BE820" s="858"/>
      <c r="BF820" s="858"/>
      <c r="BH820" s="858" t="str">
        <f t="shared" si="306"/>
        <v/>
      </c>
    </row>
    <row r="821" spans="50:60" ht="15" customHeight="1">
      <c r="AX821" s="75" t="str">
        <f t="shared" si="304"/>
        <v/>
      </c>
      <c r="AY821" s="860"/>
      <c r="AZ821" s="861"/>
      <c r="BA821" s="860"/>
      <c r="BB821" s="861"/>
      <c r="BC821" s="858" t="str">
        <f t="shared" si="305"/>
        <v/>
      </c>
      <c r="BD821" s="858"/>
      <c r="BE821" s="858"/>
      <c r="BF821" s="858"/>
      <c r="BH821" s="858" t="str">
        <f t="shared" si="306"/>
        <v/>
      </c>
    </row>
    <row r="822" spans="50:60" ht="15" customHeight="1">
      <c r="AX822" s="75" t="str">
        <f t="shared" si="304"/>
        <v/>
      </c>
      <c r="AY822" s="860"/>
      <c r="AZ822" s="861"/>
      <c r="BA822" s="860"/>
      <c r="BB822" s="861"/>
      <c r="BC822" s="858" t="str">
        <f t="shared" si="305"/>
        <v/>
      </c>
      <c r="BD822" s="858"/>
      <c r="BE822" s="858"/>
      <c r="BF822" s="858"/>
      <c r="BH822" s="858" t="str">
        <f t="shared" si="306"/>
        <v/>
      </c>
    </row>
    <row r="823" spans="50:60" ht="15" customHeight="1">
      <c r="AX823" s="75" t="str">
        <f t="shared" si="304"/>
        <v/>
      </c>
      <c r="AY823" s="860"/>
      <c r="AZ823" s="861"/>
      <c r="BA823" s="860"/>
      <c r="BB823" s="861"/>
      <c r="BC823" s="858" t="str">
        <f t="shared" si="305"/>
        <v/>
      </c>
      <c r="BD823" s="858"/>
      <c r="BE823" s="858"/>
      <c r="BF823" s="858"/>
      <c r="BH823" s="858" t="str">
        <f t="shared" si="306"/>
        <v/>
      </c>
    </row>
    <row r="824" spans="50:60" ht="15" customHeight="1">
      <c r="AX824" s="75" t="str">
        <f t="shared" si="304"/>
        <v/>
      </c>
      <c r="AY824" s="860"/>
      <c r="AZ824" s="861"/>
      <c r="BA824" s="860"/>
      <c r="BB824" s="861"/>
      <c r="BC824" s="858" t="str">
        <f t="shared" si="305"/>
        <v/>
      </c>
      <c r="BD824" s="858"/>
      <c r="BE824" s="858"/>
      <c r="BF824" s="858"/>
      <c r="BH824" s="858" t="str">
        <f t="shared" si="306"/>
        <v/>
      </c>
    </row>
    <row r="825" spans="50:60" ht="15" customHeight="1">
      <c r="AX825" s="75" t="str">
        <f t="shared" si="304"/>
        <v/>
      </c>
      <c r="AY825" s="860"/>
      <c r="AZ825" s="861"/>
      <c r="BA825" s="860"/>
      <c r="BB825" s="861"/>
      <c r="BC825" s="858" t="str">
        <f t="shared" si="305"/>
        <v/>
      </c>
      <c r="BD825" s="858"/>
      <c r="BE825" s="858"/>
      <c r="BF825" s="858"/>
      <c r="BH825" s="858" t="str">
        <f t="shared" si="306"/>
        <v/>
      </c>
    </row>
    <row r="826" spans="50:60" ht="15" customHeight="1">
      <c r="AX826" s="75" t="str">
        <f t="shared" si="304"/>
        <v/>
      </c>
      <c r="AY826" s="860"/>
      <c r="AZ826" s="861"/>
      <c r="BA826" s="860"/>
      <c r="BB826" s="861"/>
      <c r="BC826" s="858" t="str">
        <f t="shared" si="305"/>
        <v/>
      </c>
      <c r="BD826" s="858"/>
      <c r="BE826" s="858"/>
      <c r="BF826" s="858"/>
      <c r="BH826" s="858" t="str">
        <f t="shared" si="306"/>
        <v/>
      </c>
    </row>
    <row r="827" spans="50:60" ht="15" customHeight="1">
      <c r="AX827" s="75" t="str">
        <f t="shared" si="304"/>
        <v/>
      </c>
      <c r="AY827" s="860"/>
      <c r="AZ827" s="861"/>
      <c r="BA827" s="860"/>
      <c r="BB827" s="861"/>
      <c r="BC827" s="858" t="str">
        <f t="shared" si="305"/>
        <v/>
      </c>
      <c r="BD827" s="858"/>
      <c r="BE827" s="858"/>
      <c r="BF827" s="858"/>
      <c r="BH827" s="858" t="str">
        <f t="shared" si="306"/>
        <v/>
      </c>
    </row>
    <row r="828" spans="50:60" ht="15" customHeight="1">
      <c r="AX828" s="75" t="str">
        <f t="shared" si="304"/>
        <v/>
      </c>
      <c r="AY828" s="860"/>
      <c r="AZ828" s="861"/>
      <c r="BA828" s="860"/>
      <c r="BB828" s="861"/>
      <c r="BC828" s="858" t="str">
        <f t="shared" si="305"/>
        <v/>
      </c>
      <c r="BD828" s="858"/>
      <c r="BE828" s="858"/>
      <c r="BF828" s="858"/>
      <c r="BH828" s="858" t="str">
        <f t="shared" si="306"/>
        <v/>
      </c>
    </row>
    <row r="829" spans="50:60" ht="15" customHeight="1">
      <c r="AX829" s="75" t="str">
        <f t="shared" si="304"/>
        <v/>
      </c>
      <c r="AY829" s="860"/>
      <c r="AZ829" s="861"/>
      <c r="BA829" s="860"/>
      <c r="BB829" s="861"/>
      <c r="BC829" s="858" t="str">
        <f t="shared" si="305"/>
        <v/>
      </c>
      <c r="BD829" s="858"/>
      <c r="BE829" s="858"/>
      <c r="BF829" s="858"/>
      <c r="BH829" s="858" t="str">
        <f t="shared" si="306"/>
        <v/>
      </c>
    </row>
    <row r="830" spans="50:60" ht="15" customHeight="1">
      <c r="AX830" s="75" t="str">
        <f t="shared" si="304"/>
        <v/>
      </c>
      <c r="AY830" s="860"/>
      <c r="AZ830" s="861"/>
      <c r="BA830" s="860"/>
      <c r="BB830" s="861"/>
      <c r="BC830" s="858" t="str">
        <f t="shared" si="305"/>
        <v/>
      </c>
      <c r="BD830" s="858"/>
      <c r="BE830" s="858"/>
      <c r="BF830" s="858"/>
      <c r="BH830" s="858" t="str">
        <f t="shared" si="306"/>
        <v/>
      </c>
    </row>
    <row r="831" spans="50:60" ht="15" customHeight="1">
      <c r="AX831" s="75" t="str">
        <f t="shared" si="304"/>
        <v/>
      </c>
      <c r="AY831" s="860"/>
      <c r="AZ831" s="861"/>
      <c r="BA831" s="860"/>
      <c r="BB831" s="861"/>
      <c r="BC831" s="858" t="str">
        <f t="shared" si="305"/>
        <v/>
      </c>
      <c r="BD831" s="858"/>
      <c r="BE831" s="858"/>
      <c r="BF831" s="858"/>
      <c r="BH831" s="858" t="str">
        <f t="shared" si="306"/>
        <v/>
      </c>
    </row>
    <row r="832" spans="50:60" ht="15" customHeight="1">
      <c r="AX832" s="75" t="str">
        <f t="shared" si="304"/>
        <v/>
      </c>
      <c r="AY832" s="860"/>
      <c r="AZ832" s="861"/>
      <c r="BA832" s="860"/>
      <c r="BB832" s="861"/>
      <c r="BC832" s="858" t="str">
        <f t="shared" si="305"/>
        <v/>
      </c>
      <c r="BD832" s="858"/>
      <c r="BE832" s="858"/>
      <c r="BF832" s="858"/>
      <c r="BH832" s="858" t="str">
        <f t="shared" si="306"/>
        <v/>
      </c>
    </row>
    <row r="833" spans="50:60" ht="15" customHeight="1">
      <c r="AX833" s="75" t="str">
        <f t="shared" si="304"/>
        <v/>
      </c>
      <c r="AY833" s="860"/>
      <c r="AZ833" s="861"/>
      <c r="BA833" s="860"/>
      <c r="BB833" s="861"/>
      <c r="BC833" s="858" t="str">
        <f t="shared" si="305"/>
        <v/>
      </c>
      <c r="BD833" s="858"/>
      <c r="BE833" s="858"/>
      <c r="BF833" s="858"/>
      <c r="BH833" s="858" t="str">
        <f t="shared" si="306"/>
        <v/>
      </c>
    </row>
    <row r="834" spans="50:60" ht="15" customHeight="1">
      <c r="AX834" s="75" t="str">
        <f t="shared" si="304"/>
        <v/>
      </c>
      <c r="AY834" s="860"/>
      <c r="AZ834" s="861"/>
      <c r="BA834" s="860"/>
      <c r="BB834" s="861"/>
      <c r="BC834" s="858" t="str">
        <f t="shared" si="305"/>
        <v/>
      </c>
      <c r="BD834" s="858"/>
      <c r="BE834" s="858"/>
      <c r="BF834" s="858"/>
      <c r="BH834" s="858" t="str">
        <f t="shared" si="306"/>
        <v/>
      </c>
    </row>
    <row r="835" spans="50:60" ht="15" customHeight="1">
      <c r="AX835" s="75" t="str">
        <f t="shared" si="304"/>
        <v/>
      </c>
      <c r="AY835" s="860"/>
      <c r="AZ835" s="861"/>
      <c r="BA835" s="860"/>
      <c r="BB835" s="861"/>
      <c r="BC835" s="858" t="str">
        <f t="shared" si="305"/>
        <v/>
      </c>
      <c r="BD835" s="858"/>
      <c r="BE835" s="858"/>
      <c r="BF835" s="858"/>
      <c r="BH835" s="858" t="str">
        <f t="shared" si="306"/>
        <v/>
      </c>
    </row>
    <row r="836" spans="50:60" ht="15" customHeight="1">
      <c r="AX836" s="75" t="str">
        <f t="shared" si="304"/>
        <v/>
      </c>
      <c r="AY836" s="860"/>
      <c r="AZ836" s="861"/>
      <c r="BA836" s="860"/>
      <c r="BB836" s="861"/>
      <c r="BC836" s="858" t="str">
        <f t="shared" si="305"/>
        <v/>
      </c>
      <c r="BD836" s="858"/>
      <c r="BE836" s="858"/>
      <c r="BF836" s="858"/>
      <c r="BH836" s="858" t="str">
        <f t="shared" si="306"/>
        <v/>
      </c>
    </row>
    <row r="837" spans="50:60" ht="15" customHeight="1">
      <c r="AX837" s="75" t="str">
        <f t="shared" ref="AX837:AX901" si="307">CONCATENATE(AZ837,BA837)</f>
        <v/>
      </c>
      <c r="AY837" s="860"/>
      <c r="AZ837" s="861"/>
      <c r="BA837" s="860"/>
      <c r="BB837" s="861"/>
      <c r="BC837" s="858" t="str">
        <f t="shared" si="305"/>
        <v/>
      </c>
      <c r="BD837" s="858"/>
      <c r="BE837" s="858"/>
      <c r="BF837" s="858"/>
      <c r="BH837" s="858" t="str">
        <f t="shared" si="306"/>
        <v/>
      </c>
    </row>
    <row r="838" spans="50:60" ht="15" customHeight="1">
      <c r="AX838" s="75" t="str">
        <f t="shared" si="307"/>
        <v/>
      </c>
      <c r="AY838" s="860"/>
      <c r="AZ838" s="861"/>
      <c r="BA838" s="860"/>
      <c r="BB838" s="861"/>
      <c r="BC838" s="858" t="str">
        <f t="shared" si="305"/>
        <v/>
      </c>
      <c r="BD838" s="858"/>
      <c r="BE838" s="858"/>
      <c r="BF838" s="858"/>
      <c r="BH838" s="858" t="str">
        <f t="shared" si="306"/>
        <v/>
      </c>
    </row>
    <row r="839" spans="50:60" ht="15" customHeight="1">
      <c r="AX839" s="75" t="str">
        <f t="shared" si="307"/>
        <v/>
      </c>
      <c r="AY839" s="860"/>
      <c r="AZ839" s="861"/>
      <c r="BA839" s="860"/>
      <c r="BB839" s="861"/>
      <c r="BC839" s="858" t="str">
        <f t="shared" si="305"/>
        <v/>
      </c>
      <c r="BD839" s="858"/>
      <c r="BE839" s="858"/>
      <c r="BF839" s="858"/>
      <c r="BH839" s="858" t="str">
        <f t="shared" si="306"/>
        <v/>
      </c>
    </row>
    <row r="840" spans="50:60" ht="15" customHeight="1">
      <c r="AX840" s="75" t="str">
        <f t="shared" si="307"/>
        <v/>
      </c>
      <c r="AY840" s="860"/>
      <c r="AZ840" s="861"/>
      <c r="BA840" s="860"/>
      <c r="BB840" s="861"/>
      <c r="BC840" s="858" t="str">
        <f t="shared" ref="BC840:BC903" si="308">CONCATENATE(BE840,BF840)</f>
        <v/>
      </c>
      <c r="BD840" s="858"/>
      <c r="BE840" s="858"/>
      <c r="BF840" s="858"/>
      <c r="BH840" s="858" t="str">
        <f t="shared" ref="BH840:BH903" si="309">CONCATENATE(BJ840,BK840)</f>
        <v/>
      </c>
    </row>
    <row r="841" spans="50:60" ht="15" customHeight="1">
      <c r="AX841" s="75" t="str">
        <f t="shared" si="307"/>
        <v/>
      </c>
      <c r="AY841" s="860"/>
      <c r="AZ841" s="861"/>
      <c r="BA841" s="860"/>
      <c r="BB841" s="861"/>
      <c r="BC841" s="858" t="str">
        <f t="shared" si="308"/>
        <v/>
      </c>
      <c r="BD841" s="858"/>
      <c r="BE841" s="858"/>
      <c r="BF841" s="858"/>
      <c r="BH841" s="858" t="str">
        <f t="shared" si="309"/>
        <v/>
      </c>
    </row>
    <row r="842" spans="50:60" ht="15" customHeight="1">
      <c r="AX842" s="75" t="str">
        <f t="shared" si="307"/>
        <v/>
      </c>
      <c r="AY842" s="860"/>
      <c r="AZ842" s="861"/>
      <c r="BA842" s="860"/>
      <c r="BB842" s="861"/>
      <c r="BC842" s="858" t="str">
        <f t="shared" si="308"/>
        <v/>
      </c>
      <c r="BD842" s="858"/>
      <c r="BE842" s="858"/>
      <c r="BF842" s="858"/>
      <c r="BH842" s="858" t="str">
        <f t="shared" si="309"/>
        <v/>
      </c>
    </row>
    <row r="843" spans="50:60" ht="15" customHeight="1">
      <c r="AX843" s="75" t="str">
        <f t="shared" si="307"/>
        <v/>
      </c>
      <c r="AY843" s="173"/>
      <c r="AZ843" s="174"/>
      <c r="BA843" s="173"/>
      <c r="BB843" s="174"/>
      <c r="BC843" s="858" t="str">
        <f t="shared" si="308"/>
        <v/>
      </c>
      <c r="BD843" s="858"/>
      <c r="BE843" s="858"/>
      <c r="BF843" s="858"/>
      <c r="BH843" s="858" t="str">
        <f t="shared" si="309"/>
        <v/>
      </c>
    </row>
    <row r="844" spans="50:60" ht="15" customHeight="1">
      <c r="AX844" s="75" t="str">
        <f t="shared" si="307"/>
        <v/>
      </c>
      <c r="AY844" s="173"/>
      <c r="AZ844" s="174"/>
      <c r="BA844" s="173"/>
      <c r="BB844" s="174"/>
      <c r="BC844" s="858" t="str">
        <f t="shared" si="308"/>
        <v/>
      </c>
      <c r="BD844" s="858"/>
      <c r="BE844" s="858"/>
      <c r="BF844" s="858"/>
      <c r="BH844" s="858" t="str">
        <f t="shared" si="309"/>
        <v/>
      </c>
    </row>
    <row r="845" spans="50:60" ht="15" customHeight="1">
      <c r="AX845" s="75" t="str">
        <f t="shared" si="307"/>
        <v/>
      </c>
      <c r="AY845" s="173"/>
      <c r="AZ845" s="174"/>
      <c r="BA845" s="173"/>
      <c r="BB845" s="174"/>
      <c r="BC845" s="858" t="str">
        <f t="shared" si="308"/>
        <v/>
      </c>
      <c r="BD845" s="858"/>
      <c r="BE845" s="858"/>
      <c r="BF845" s="858"/>
      <c r="BH845" s="858" t="str">
        <f t="shared" si="309"/>
        <v/>
      </c>
    </row>
    <row r="846" spans="50:60" ht="15" customHeight="1">
      <c r="AX846" s="75" t="str">
        <f t="shared" si="307"/>
        <v/>
      </c>
      <c r="AY846" s="862"/>
      <c r="AZ846" s="862"/>
      <c r="BA846" s="862"/>
      <c r="BB846" s="863"/>
      <c r="BC846" s="858" t="str">
        <f t="shared" si="308"/>
        <v/>
      </c>
      <c r="BD846" s="858"/>
      <c r="BE846" s="858"/>
      <c r="BF846" s="858"/>
      <c r="BH846" s="858" t="str">
        <f t="shared" si="309"/>
        <v/>
      </c>
    </row>
    <row r="847" spans="50:60" ht="15" customHeight="1">
      <c r="AX847" s="75" t="str">
        <f t="shared" si="307"/>
        <v/>
      </c>
      <c r="AY847" s="862"/>
      <c r="AZ847" s="862"/>
      <c r="BA847" s="862"/>
      <c r="BB847" s="863"/>
      <c r="BC847" s="858" t="str">
        <f t="shared" si="308"/>
        <v/>
      </c>
      <c r="BD847" s="858"/>
      <c r="BE847" s="858"/>
      <c r="BF847" s="858"/>
      <c r="BH847" s="858" t="str">
        <f t="shared" si="309"/>
        <v/>
      </c>
    </row>
    <row r="848" spans="50:60" ht="15" customHeight="1">
      <c r="AX848" s="75" t="str">
        <f t="shared" si="307"/>
        <v/>
      </c>
      <c r="AY848" s="862"/>
      <c r="AZ848" s="862"/>
      <c r="BA848" s="862"/>
      <c r="BB848" s="863"/>
      <c r="BC848" s="858" t="str">
        <f t="shared" si="308"/>
        <v/>
      </c>
      <c r="BD848" s="858"/>
      <c r="BE848" s="858"/>
      <c r="BF848" s="858"/>
      <c r="BH848" s="858" t="str">
        <f t="shared" si="309"/>
        <v/>
      </c>
    </row>
    <row r="849" spans="50:60" ht="15" customHeight="1">
      <c r="AX849" s="75" t="str">
        <f t="shared" si="307"/>
        <v/>
      </c>
      <c r="AY849" s="862"/>
      <c r="AZ849" s="862"/>
      <c r="BA849" s="862"/>
      <c r="BB849" s="863"/>
      <c r="BC849" s="858" t="str">
        <f t="shared" si="308"/>
        <v/>
      </c>
      <c r="BD849" s="858"/>
      <c r="BE849" s="858"/>
      <c r="BF849" s="858"/>
      <c r="BH849" s="858" t="str">
        <f t="shared" si="309"/>
        <v/>
      </c>
    </row>
    <row r="850" spans="50:60" ht="15" customHeight="1">
      <c r="AX850" s="75" t="str">
        <f t="shared" si="307"/>
        <v/>
      </c>
      <c r="AY850" s="862"/>
      <c r="AZ850" s="862"/>
      <c r="BA850" s="862"/>
      <c r="BB850" s="863"/>
      <c r="BC850" s="858" t="str">
        <f t="shared" si="308"/>
        <v/>
      </c>
      <c r="BD850" s="858"/>
      <c r="BE850" s="858"/>
      <c r="BF850" s="858"/>
      <c r="BH850" s="858" t="str">
        <f t="shared" si="309"/>
        <v/>
      </c>
    </row>
    <row r="851" spans="50:60" ht="15" customHeight="1">
      <c r="AX851" s="75" t="str">
        <f t="shared" si="307"/>
        <v/>
      </c>
      <c r="AY851" s="862"/>
      <c r="AZ851" s="862"/>
      <c r="BA851" s="862"/>
      <c r="BB851" s="863"/>
      <c r="BC851" s="858" t="str">
        <f t="shared" si="308"/>
        <v/>
      </c>
      <c r="BD851" s="858"/>
      <c r="BE851" s="858"/>
      <c r="BF851" s="858"/>
      <c r="BH851" s="858" t="str">
        <f t="shared" si="309"/>
        <v/>
      </c>
    </row>
    <row r="852" spans="50:60" ht="15" customHeight="1">
      <c r="AX852" s="75" t="str">
        <f t="shared" si="307"/>
        <v/>
      </c>
      <c r="AY852" s="862"/>
      <c r="AZ852" s="862"/>
      <c r="BA852" s="862"/>
      <c r="BB852" s="863"/>
      <c r="BC852" s="858" t="str">
        <f t="shared" si="308"/>
        <v/>
      </c>
      <c r="BD852" s="858"/>
      <c r="BE852" s="858"/>
      <c r="BF852" s="858"/>
      <c r="BH852" s="858" t="str">
        <f t="shared" si="309"/>
        <v/>
      </c>
    </row>
    <row r="853" spans="50:60" ht="15" customHeight="1">
      <c r="AX853" s="75" t="str">
        <f t="shared" si="307"/>
        <v/>
      </c>
      <c r="AY853" s="862"/>
      <c r="AZ853" s="862"/>
      <c r="BA853" s="862"/>
      <c r="BB853" s="863"/>
      <c r="BC853" s="858" t="str">
        <f t="shared" si="308"/>
        <v/>
      </c>
      <c r="BD853" s="858"/>
      <c r="BE853" s="858"/>
      <c r="BF853" s="858"/>
      <c r="BH853" s="858" t="str">
        <f t="shared" si="309"/>
        <v/>
      </c>
    </row>
    <row r="854" spans="50:60" ht="15" customHeight="1">
      <c r="AX854" s="75" t="str">
        <f t="shared" si="307"/>
        <v/>
      </c>
      <c r="AY854" s="862"/>
      <c r="AZ854" s="862"/>
      <c r="BA854" s="862"/>
      <c r="BB854" s="863"/>
      <c r="BC854" s="858" t="str">
        <f t="shared" si="308"/>
        <v/>
      </c>
      <c r="BD854" s="858"/>
      <c r="BE854" s="858"/>
      <c r="BF854" s="858"/>
      <c r="BH854" s="858" t="str">
        <f t="shared" si="309"/>
        <v/>
      </c>
    </row>
    <row r="855" spans="50:60" ht="15" customHeight="1">
      <c r="AX855" s="75" t="str">
        <f t="shared" si="307"/>
        <v/>
      </c>
      <c r="AY855" s="862"/>
      <c r="AZ855" s="862"/>
      <c r="BA855" s="862"/>
      <c r="BB855" s="863"/>
      <c r="BC855" s="858" t="str">
        <f t="shared" si="308"/>
        <v/>
      </c>
      <c r="BD855" s="858"/>
      <c r="BE855" s="858"/>
      <c r="BF855" s="858"/>
      <c r="BH855" s="858" t="str">
        <f t="shared" si="309"/>
        <v/>
      </c>
    </row>
    <row r="856" spans="50:60" ht="15" customHeight="1">
      <c r="AX856" s="75" t="str">
        <f t="shared" si="307"/>
        <v/>
      </c>
      <c r="AY856" s="862"/>
      <c r="AZ856" s="862"/>
      <c r="BA856" s="862"/>
      <c r="BB856" s="863"/>
      <c r="BC856" s="858" t="str">
        <f t="shared" si="308"/>
        <v/>
      </c>
      <c r="BD856" s="858"/>
      <c r="BE856" s="858"/>
      <c r="BF856" s="858"/>
      <c r="BH856" s="858" t="str">
        <f t="shared" si="309"/>
        <v/>
      </c>
    </row>
    <row r="857" spans="50:60" ht="15" customHeight="1">
      <c r="AX857" s="75" t="str">
        <f t="shared" si="307"/>
        <v/>
      </c>
      <c r="AY857" s="862"/>
      <c r="AZ857" s="862"/>
      <c r="BA857" s="862"/>
      <c r="BB857" s="863"/>
      <c r="BC857" s="858" t="str">
        <f t="shared" si="308"/>
        <v/>
      </c>
      <c r="BD857" s="858"/>
      <c r="BE857" s="858"/>
      <c r="BF857" s="858"/>
      <c r="BH857" s="858" t="str">
        <f t="shared" si="309"/>
        <v/>
      </c>
    </row>
    <row r="858" spans="50:60" ht="15" customHeight="1">
      <c r="AX858" s="75" t="str">
        <f t="shared" si="307"/>
        <v/>
      </c>
      <c r="AY858" s="862"/>
      <c r="AZ858" s="862"/>
      <c r="BA858" s="862"/>
      <c r="BB858" s="863"/>
      <c r="BC858" s="858" t="str">
        <f t="shared" si="308"/>
        <v/>
      </c>
      <c r="BD858" s="858"/>
      <c r="BE858" s="858"/>
      <c r="BF858" s="858"/>
      <c r="BH858" s="858" t="str">
        <f t="shared" si="309"/>
        <v/>
      </c>
    </row>
    <row r="859" spans="50:60" ht="15" customHeight="1">
      <c r="AX859" s="75" t="str">
        <f t="shared" si="307"/>
        <v/>
      </c>
      <c r="AY859" s="862"/>
      <c r="AZ859" s="862"/>
      <c r="BA859" s="862"/>
      <c r="BB859" s="863"/>
      <c r="BC859" s="858" t="str">
        <f t="shared" si="308"/>
        <v/>
      </c>
      <c r="BD859" s="858"/>
      <c r="BE859" s="858"/>
      <c r="BF859" s="858"/>
      <c r="BH859" s="858" t="str">
        <f t="shared" si="309"/>
        <v/>
      </c>
    </row>
    <row r="860" spans="50:60" ht="15" customHeight="1">
      <c r="AX860" s="75" t="str">
        <f t="shared" si="307"/>
        <v/>
      </c>
      <c r="AY860" s="862"/>
      <c r="AZ860" s="862"/>
      <c r="BA860" s="862"/>
      <c r="BB860" s="863"/>
      <c r="BC860" s="858" t="str">
        <f t="shared" si="308"/>
        <v/>
      </c>
      <c r="BD860" s="858"/>
      <c r="BE860" s="858"/>
      <c r="BF860" s="858"/>
      <c r="BH860" s="858" t="str">
        <f t="shared" si="309"/>
        <v/>
      </c>
    </row>
    <row r="861" spans="50:60" ht="15" customHeight="1">
      <c r="AX861" s="75" t="str">
        <f t="shared" si="307"/>
        <v/>
      </c>
      <c r="AY861" s="862"/>
      <c r="AZ861" s="862"/>
      <c r="BA861" s="862"/>
      <c r="BB861" s="863"/>
      <c r="BC861" s="858" t="str">
        <f t="shared" si="308"/>
        <v/>
      </c>
      <c r="BD861" s="858"/>
      <c r="BE861" s="858"/>
      <c r="BF861" s="858"/>
      <c r="BH861" s="858" t="str">
        <f t="shared" si="309"/>
        <v/>
      </c>
    </row>
    <row r="862" spans="50:60" ht="15" customHeight="1">
      <c r="AX862" s="75" t="str">
        <f t="shared" si="307"/>
        <v/>
      </c>
      <c r="AY862" s="862"/>
      <c r="AZ862" s="862"/>
      <c r="BA862" s="862"/>
      <c r="BB862" s="863"/>
      <c r="BC862" s="858" t="str">
        <f t="shared" si="308"/>
        <v/>
      </c>
      <c r="BD862" s="858"/>
      <c r="BE862" s="858"/>
      <c r="BF862" s="858"/>
      <c r="BH862" s="858" t="str">
        <f t="shared" si="309"/>
        <v/>
      </c>
    </row>
    <row r="863" spans="50:60" ht="15" customHeight="1">
      <c r="AX863" s="75" t="str">
        <f t="shared" si="307"/>
        <v/>
      </c>
      <c r="AY863" s="862"/>
      <c r="AZ863" s="862"/>
      <c r="BA863" s="862"/>
      <c r="BB863" s="863"/>
      <c r="BC863" s="858" t="str">
        <f t="shared" si="308"/>
        <v/>
      </c>
      <c r="BD863" s="858"/>
      <c r="BE863" s="858"/>
      <c r="BF863" s="858"/>
      <c r="BH863" s="858" t="str">
        <f t="shared" si="309"/>
        <v/>
      </c>
    </row>
    <row r="864" spans="50:60" ht="15" customHeight="1">
      <c r="AX864" s="75" t="str">
        <f t="shared" si="307"/>
        <v/>
      </c>
      <c r="AY864" s="862"/>
      <c r="AZ864" s="862"/>
      <c r="BA864" s="862"/>
      <c r="BB864" s="863"/>
      <c r="BC864" s="858" t="str">
        <f t="shared" si="308"/>
        <v/>
      </c>
      <c r="BD864" s="858"/>
      <c r="BE864" s="858"/>
      <c r="BF864" s="858"/>
      <c r="BH864" s="858" t="str">
        <f t="shared" si="309"/>
        <v/>
      </c>
    </row>
    <row r="865" spans="50:60" ht="15" customHeight="1">
      <c r="AX865" s="75" t="str">
        <f t="shared" si="307"/>
        <v/>
      </c>
      <c r="AY865" s="862"/>
      <c r="AZ865" s="862"/>
      <c r="BA865" s="862"/>
      <c r="BB865" s="863"/>
      <c r="BC865" s="858" t="str">
        <f t="shared" si="308"/>
        <v/>
      </c>
      <c r="BD865" s="858"/>
      <c r="BE865" s="858"/>
      <c r="BF865" s="858"/>
      <c r="BH865" s="858" t="str">
        <f t="shared" si="309"/>
        <v/>
      </c>
    </row>
    <row r="866" spans="50:60" ht="15" customHeight="1">
      <c r="AX866" s="75" t="str">
        <f t="shared" si="307"/>
        <v/>
      </c>
      <c r="AY866" s="862"/>
      <c r="AZ866" s="862"/>
      <c r="BA866" s="862"/>
      <c r="BB866" s="863"/>
      <c r="BC866" s="858" t="str">
        <f t="shared" si="308"/>
        <v/>
      </c>
      <c r="BD866" s="858"/>
      <c r="BE866" s="858"/>
      <c r="BF866" s="858"/>
      <c r="BH866" s="858" t="str">
        <f t="shared" si="309"/>
        <v/>
      </c>
    </row>
    <row r="867" spans="50:60" ht="15" customHeight="1">
      <c r="AX867" s="75" t="str">
        <f t="shared" si="307"/>
        <v/>
      </c>
      <c r="AY867" s="862"/>
      <c r="AZ867" s="862"/>
      <c r="BA867" s="862"/>
      <c r="BB867" s="863"/>
      <c r="BC867" s="858" t="str">
        <f t="shared" si="308"/>
        <v/>
      </c>
      <c r="BD867" s="858"/>
      <c r="BE867" s="858"/>
      <c r="BF867" s="858"/>
      <c r="BH867" s="858" t="str">
        <f t="shared" si="309"/>
        <v/>
      </c>
    </row>
    <row r="868" spans="50:60" ht="15" customHeight="1">
      <c r="AX868" s="75" t="str">
        <f t="shared" si="307"/>
        <v/>
      </c>
      <c r="AY868" s="862"/>
      <c r="AZ868" s="862"/>
      <c r="BA868" s="862"/>
      <c r="BB868" s="863"/>
      <c r="BC868" s="858" t="str">
        <f t="shared" si="308"/>
        <v/>
      </c>
      <c r="BD868" s="858"/>
      <c r="BE868" s="858"/>
      <c r="BF868" s="858"/>
      <c r="BH868" s="858" t="str">
        <f t="shared" si="309"/>
        <v/>
      </c>
    </row>
    <row r="869" spans="50:60" ht="15" customHeight="1">
      <c r="AX869" s="75" t="str">
        <f t="shared" si="307"/>
        <v/>
      </c>
      <c r="AY869" s="862"/>
      <c r="AZ869" s="862"/>
      <c r="BA869" s="862"/>
      <c r="BB869" s="863"/>
      <c r="BC869" s="858" t="str">
        <f t="shared" si="308"/>
        <v/>
      </c>
      <c r="BD869" s="858"/>
      <c r="BE869" s="858"/>
      <c r="BF869" s="858"/>
      <c r="BH869" s="858" t="str">
        <f t="shared" si="309"/>
        <v/>
      </c>
    </row>
    <row r="870" spans="50:60" ht="15" customHeight="1">
      <c r="AX870" s="75" t="str">
        <f t="shared" si="307"/>
        <v/>
      </c>
      <c r="AY870" s="862"/>
      <c r="AZ870" s="862"/>
      <c r="BA870" s="862"/>
      <c r="BB870" s="863"/>
      <c r="BC870" s="858" t="str">
        <f t="shared" si="308"/>
        <v/>
      </c>
      <c r="BD870" s="858"/>
      <c r="BE870" s="858"/>
      <c r="BF870" s="858"/>
      <c r="BH870" s="858" t="str">
        <f t="shared" si="309"/>
        <v/>
      </c>
    </row>
    <row r="871" spans="50:60" ht="15" customHeight="1">
      <c r="AX871" s="75" t="str">
        <f t="shared" si="307"/>
        <v/>
      </c>
      <c r="AY871" s="862"/>
      <c r="AZ871" s="862"/>
      <c r="BA871" s="862"/>
      <c r="BB871" s="863"/>
      <c r="BC871" s="858" t="str">
        <f t="shared" si="308"/>
        <v/>
      </c>
      <c r="BD871" s="858"/>
      <c r="BE871" s="858"/>
      <c r="BF871" s="858"/>
      <c r="BH871" s="858" t="str">
        <f t="shared" si="309"/>
        <v/>
      </c>
    </row>
    <row r="872" spans="50:60" ht="15" customHeight="1">
      <c r="AX872" s="75" t="str">
        <f t="shared" si="307"/>
        <v/>
      </c>
      <c r="AY872" s="862"/>
      <c r="AZ872" s="862"/>
      <c r="BA872" s="862"/>
      <c r="BB872" s="863"/>
      <c r="BC872" s="858" t="str">
        <f t="shared" si="308"/>
        <v/>
      </c>
      <c r="BD872" s="858"/>
      <c r="BE872" s="858"/>
      <c r="BF872" s="858"/>
      <c r="BH872" s="858" t="str">
        <f t="shared" si="309"/>
        <v/>
      </c>
    </row>
    <row r="873" spans="50:60" ht="15" customHeight="1">
      <c r="AX873" s="75" t="str">
        <f t="shared" si="307"/>
        <v/>
      </c>
      <c r="AY873" s="862"/>
      <c r="AZ873" s="862"/>
      <c r="BA873" s="862"/>
      <c r="BB873" s="863"/>
      <c r="BC873" s="858" t="str">
        <f t="shared" si="308"/>
        <v/>
      </c>
      <c r="BD873" s="858"/>
      <c r="BE873" s="858"/>
      <c r="BF873" s="858"/>
      <c r="BH873" s="858" t="str">
        <f t="shared" si="309"/>
        <v/>
      </c>
    </row>
    <row r="874" spans="50:60" ht="15" customHeight="1">
      <c r="AX874" s="75" t="str">
        <f t="shared" si="307"/>
        <v/>
      </c>
      <c r="AY874" s="862"/>
      <c r="AZ874" s="862"/>
      <c r="BA874" s="862"/>
      <c r="BB874" s="863"/>
      <c r="BC874" s="858" t="str">
        <f t="shared" si="308"/>
        <v/>
      </c>
      <c r="BD874" s="858"/>
      <c r="BE874" s="858"/>
      <c r="BF874" s="858"/>
      <c r="BH874" s="858" t="str">
        <f t="shared" si="309"/>
        <v/>
      </c>
    </row>
    <row r="875" spans="50:60" ht="15" customHeight="1">
      <c r="AX875" s="75" t="str">
        <f t="shared" si="307"/>
        <v/>
      </c>
      <c r="AY875" s="862"/>
      <c r="AZ875" s="862"/>
      <c r="BA875" s="862"/>
      <c r="BB875" s="863"/>
      <c r="BC875" s="858" t="str">
        <f t="shared" si="308"/>
        <v/>
      </c>
      <c r="BD875" s="858"/>
      <c r="BE875" s="858"/>
      <c r="BF875" s="858"/>
      <c r="BH875" s="858" t="str">
        <f t="shared" si="309"/>
        <v/>
      </c>
    </row>
    <row r="876" spans="50:60" ht="15" customHeight="1">
      <c r="AX876" s="75" t="str">
        <f t="shared" si="307"/>
        <v/>
      </c>
      <c r="AY876" s="862"/>
      <c r="AZ876" s="862"/>
      <c r="BA876" s="862"/>
      <c r="BB876" s="863"/>
      <c r="BC876" s="858" t="str">
        <f t="shared" si="308"/>
        <v/>
      </c>
      <c r="BD876" s="858"/>
      <c r="BE876" s="858"/>
      <c r="BF876" s="858"/>
      <c r="BH876" s="858" t="str">
        <f t="shared" si="309"/>
        <v/>
      </c>
    </row>
    <row r="877" spans="50:60" ht="15" customHeight="1">
      <c r="AX877" s="75" t="str">
        <f t="shared" si="307"/>
        <v/>
      </c>
      <c r="AY877" s="862"/>
      <c r="AZ877" s="862"/>
      <c r="BA877" s="862"/>
      <c r="BB877" s="863"/>
      <c r="BC877" s="858" t="str">
        <f t="shared" si="308"/>
        <v/>
      </c>
      <c r="BD877" s="858"/>
      <c r="BE877" s="858"/>
      <c r="BF877" s="858"/>
      <c r="BH877" s="858" t="str">
        <f t="shared" si="309"/>
        <v/>
      </c>
    </row>
    <row r="878" spans="50:60" ht="15" customHeight="1">
      <c r="AX878" s="75" t="str">
        <f t="shared" si="307"/>
        <v/>
      </c>
      <c r="AY878" s="862"/>
      <c r="AZ878" s="862"/>
      <c r="BA878" s="862"/>
      <c r="BB878" s="863"/>
      <c r="BC878" s="858" t="str">
        <f t="shared" si="308"/>
        <v/>
      </c>
      <c r="BD878" s="858"/>
      <c r="BE878" s="858"/>
      <c r="BF878" s="858"/>
      <c r="BH878" s="858" t="str">
        <f t="shared" si="309"/>
        <v/>
      </c>
    </row>
    <row r="879" spans="50:60" ht="15" customHeight="1">
      <c r="AX879" s="75" t="str">
        <f t="shared" si="307"/>
        <v/>
      </c>
      <c r="AY879" s="862"/>
      <c r="AZ879" s="862"/>
      <c r="BA879" s="862"/>
      <c r="BB879" s="863"/>
      <c r="BC879" s="858" t="str">
        <f t="shared" si="308"/>
        <v/>
      </c>
      <c r="BD879" s="858"/>
      <c r="BE879" s="858"/>
      <c r="BF879" s="858"/>
      <c r="BH879" s="858" t="str">
        <f t="shared" si="309"/>
        <v/>
      </c>
    </row>
    <row r="880" spans="50:60" ht="15" customHeight="1">
      <c r="AX880" s="75" t="str">
        <f t="shared" si="307"/>
        <v/>
      </c>
      <c r="AY880" s="862"/>
      <c r="AZ880" s="862"/>
      <c r="BA880" s="862"/>
      <c r="BB880" s="863"/>
      <c r="BC880" s="858" t="str">
        <f t="shared" si="308"/>
        <v/>
      </c>
      <c r="BD880" s="858"/>
      <c r="BE880" s="858"/>
      <c r="BF880" s="858"/>
      <c r="BH880" s="858" t="str">
        <f t="shared" si="309"/>
        <v/>
      </c>
    </row>
    <row r="881" spans="50:60" ht="15" customHeight="1">
      <c r="AX881" s="75" t="str">
        <f t="shared" si="307"/>
        <v/>
      </c>
      <c r="AY881" s="862"/>
      <c r="AZ881" s="862"/>
      <c r="BA881" s="862"/>
      <c r="BB881" s="863"/>
      <c r="BC881" s="858" t="str">
        <f t="shared" si="308"/>
        <v/>
      </c>
      <c r="BD881" s="858"/>
      <c r="BE881" s="858"/>
      <c r="BF881" s="858"/>
      <c r="BH881" s="858" t="str">
        <f t="shared" si="309"/>
        <v/>
      </c>
    </row>
    <row r="882" spans="50:60" ht="15" customHeight="1">
      <c r="AX882" s="75" t="str">
        <f t="shared" si="307"/>
        <v/>
      </c>
      <c r="AY882" s="862"/>
      <c r="AZ882" s="862"/>
      <c r="BA882" s="862"/>
      <c r="BB882" s="863"/>
      <c r="BC882" s="858" t="str">
        <f t="shared" si="308"/>
        <v/>
      </c>
      <c r="BD882" s="858"/>
      <c r="BE882" s="858"/>
      <c r="BF882" s="858"/>
      <c r="BH882" s="858" t="str">
        <f t="shared" si="309"/>
        <v/>
      </c>
    </row>
    <row r="883" spans="50:60" ht="15" customHeight="1">
      <c r="AX883" s="75" t="str">
        <f t="shared" si="307"/>
        <v/>
      </c>
      <c r="AY883" s="862"/>
      <c r="AZ883" s="862"/>
      <c r="BA883" s="862"/>
      <c r="BB883" s="863"/>
      <c r="BC883" s="858" t="str">
        <f t="shared" si="308"/>
        <v/>
      </c>
      <c r="BD883" s="858"/>
      <c r="BE883" s="858"/>
      <c r="BF883" s="858"/>
      <c r="BH883" s="858" t="str">
        <f t="shared" si="309"/>
        <v/>
      </c>
    </row>
    <row r="884" spans="50:60" ht="15" customHeight="1">
      <c r="AX884" s="75" t="str">
        <f t="shared" si="307"/>
        <v/>
      </c>
      <c r="AY884" s="862"/>
      <c r="AZ884" s="862"/>
      <c r="BA884" s="862"/>
      <c r="BB884" s="863"/>
      <c r="BC884" s="858" t="str">
        <f t="shared" si="308"/>
        <v/>
      </c>
      <c r="BD884" s="858"/>
      <c r="BE884" s="858"/>
      <c r="BF884" s="858"/>
      <c r="BH884" s="858" t="str">
        <f t="shared" si="309"/>
        <v/>
      </c>
    </row>
    <row r="885" spans="50:60" ht="15" customHeight="1">
      <c r="AX885" s="75" t="str">
        <f t="shared" si="307"/>
        <v/>
      </c>
      <c r="AY885" s="862"/>
      <c r="AZ885" s="862"/>
      <c r="BA885" s="862"/>
      <c r="BB885" s="863"/>
      <c r="BC885" s="858" t="str">
        <f t="shared" si="308"/>
        <v/>
      </c>
      <c r="BD885" s="858"/>
      <c r="BE885" s="858"/>
      <c r="BF885" s="858"/>
      <c r="BH885" s="858" t="str">
        <f t="shared" si="309"/>
        <v/>
      </c>
    </row>
    <row r="886" spans="50:60" ht="15" customHeight="1">
      <c r="AX886" s="75" t="str">
        <f t="shared" si="307"/>
        <v/>
      </c>
      <c r="AY886" s="862"/>
      <c r="AZ886" s="862"/>
      <c r="BA886" s="862"/>
      <c r="BB886" s="863"/>
      <c r="BC886" s="858" t="str">
        <f t="shared" si="308"/>
        <v/>
      </c>
      <c r="BD886" s="858"/>
      <c r="BE886" s="858"/>
      <c r="BF886" s="858"/>
      <c r="BH886" s="858" t="str">
        <f t="shared" si="309"/>
        <v/>
      </c>
    </row>
    <row r="887" spans="50:60" ht="15" customHeight="1">
      <c r="AX887" s="75" t="str">
        <f t="shared" si="307"/>
        <v/>
      </c>
      <c r="AY887" s="862"/>
      <c r="AZ887" s="862"/>
      <c r="BA887" s="862"/>
      <c r="BB887" s="863"/>
      <c r="BC887" s="858" t="str">
        <f t="shared" si="308"/>
        <v/>
      </c>
      <c r="BD887" s="858"/>
      <c r="BE887" s="858"/>
      <c r="BF887" s="858"/>
      <c r="BH887" s="858" t="str">
        <f t="shared" si="309"/>
        <v/>
      </c>
    </row>
    <row r="888" spans="50:60" ht="15" customHeight="1">
      <c r="AX888" s="75" t="str">
        <f t="shared" si="307"/>
        <v/>
      </c>
      <c r="AY888" s="862"/>
      <c r="AZ888" s="862"/>
      <c r="BA888" s="862"/>
      <c r="BB888" s="863"/>
      <c r="BC888" s="858" t="str">
        <f t="shared" si="308"/>
        <v/>
      </c>
      <c r="BD888" s="858"/>
      <c r="BE888" s="858"/>
      <c r="BF888" s="858"/>
      <c r="BH888" s="858" t="str">
        <f t="shared" si="309"/>
        <v/>
      </c>
    </row>
    <row r="889" spans="50:60" ht="15" customHeight="1">
      <c r="AX889" s="75" t="str">
        <f t="shared" si="307"/>
        <v/>
      </c>
      <c r="AY889" s="862"/>
      <c r="AZ889" s="862"/>
      <c r="BA889" s="862"/>
      <c r="BB889" s="863"/>
      <c r="BC889" s="858" t="str">
        <f t="shared" si="308"/>
        <v/>
      </c>
      <c r="BD889" s="858"/>
      <c r="BE889" s="858"/>
      <c r="BF889" s="858"/>
      <c r="BH889" s="858" t="str">
        <f t="shared" si="309"/>
        <v/>
      </c>
    </row>
    <row r="890" spans="50:60" ht="15" customHeight="1">
      <c r="AX890" s="75" t="str">
        <f t="shared" si="307"/>
        <v/>
      </c>
      <c r="AY890" s="862"/>
      <c r="AZ890" s="862"/>
      <c r="BA890" s="862"/>
      <c r="BB890" s="863"/>
      <c r="BC890" s="858" t="str">
        <f t="shared" si="308"/>
        <v/>
      </c>
      <c r="BD890" s="858"/>
      <c r="BE890" s="858"/>
      <c r="BF890" s="858"/>
      <c r="BH890" s="858" t="str">
        <f t="shared" si="309"/>
        <v/>
      </c>
    </row>
    <row r="891" spans="50:60" ht="15" customHeight="1">
      <c r="AX891" s="75" t="str">
        <f t="shared" si="307"/>
        <v/>
      </c>
      <c r="AY891" s="862"/>
      <c r="AZ891" s="862"/>
      <c r="BA891" s="862"/>
      <c r="BB891" s="863"/>
      <c r="BC891" s="858" t="str">
        <f t="shared" si="308"/>
        <v/>
      </c>
      <c r="BD891" s="858"/>
      <c r="BE891" s="858"/>
      <c r="BF891" s="858"/>
      <c r="BH891" s="858" t="str">
        <f t="shared" si="309"/>
        <v/>
      </c>
    </row>
    <row r="892" spans="50:60" ht="15" customHeight="1">
      <c r="AX892" s="75" t="str">
        <f t="shared" si="307"/>
        <v/>
      </c>
      <c r="AY892" s="862"/>
      <c r="AZ892" s="862"/>
      <c r="BA892" s="862"/>
      <c r="BB892" s="863"/>
      <c r="BC892" s="858" t="str">
        <f t="shared" si="308"/>
        <v/>
      </c>
      <c r="BD892" s="858"/>
      <c r="BE892" s="858"/>
      <c r="BF892" s="858"/>
      <c r="BH892" s="858" t="str">
        <f t="shared" si="309"/>
        <v/>
      </c>
    </row>
    <row r="893" spans="50:60" ht="15" customHeight="1">
      <c r="AX893" s="75" t="str">
        <f t="shared" si="307"/>
        <v/>
      </c>
      <c r="AY893" s="862"/>
      <c r="AZ893" s="862"/>
      <c r="BA893" s="862"/>
      <c r="BB893" s="863"/>
      <c r="BC893" s="858" t="str">
        <f t="shared" si="308"/>
        <v/>
      </c>
      <c r="BD893" s="858"/>
      <c r="BE893" s="858"/>
      <c r="BF893" s="858"/>
      <c r="BH893" s="858" t="str">
        <f t="shared" si="309"/>
        <v/>
      </c>
    </row>
    <row r="894" spans="50:60" ht="15" customHeight="1">
      <c r="AX894" s="75" t="str">
        <f t="shared" si="307"/>
        <v/>
      </c>
      <c r="AY894" s="862"/>
      <c r="AZ894" s="862"/>
      <c r="BA894" s="862"/>
      <c r="BB894" s="863"/>
      <c r="BC894" s="858" t="str">
        <f t="shared" si="308"/>
        <v/>
      </c>
      <c r="BD894" s="858"/>
      <c r="BE894" s="858"/>
      <c r="BF894" s="858"/>
      <c r="BH894" s="858" t="str">
        <f t="shared" si="309"/>
        <v/>
      </c>
    </row>
    <row r="895" spans="50:60" ht="15" customHeight="1">
      <c r="AX895" s="75" t="str">
        <f t="shared" si="307"/>
        <v/>
      </c>
      <c r="AY895" s="862"/>
      <c r="AZ895" s="862"/>
      <c r="BA895" s="862"/>
      <c r="BB895" s="863"/>
      <c r="BC895" s="858" t="str">
        <f t="shared" si="308"/>
        <v/>
      </c>
      <c r="BD895" s="858"/>
      <c r="BE895" s="858"/>
      <c r="BF895" s="858"/>
      <c r="BH895" s="858" t="str">
        <f t="shared" si="309"/>
        <v/>
      </c>
    </row>
    <row r="896" spans="50:60" ht="15" customHeight="1">
      <c r="AX896" s="75" t="str">
        <f t="shared" si="307"/>
        <v/>
      </c>
      <c r="AY896" s="862"/>
      <c r="AZ896" s="862"/>
      <c r="BA896" s="862"/>
      <c r="BB896" s="863"/>
      <c r="BC896" s="858" t="str">
        <f t="shared" si="308"/>
        <v/>
      </c>
      <c r="BD896" s="858"/>
      <c r="BE896" s="858"/>
      <c r="BF896" s="858"/>
      <c r="BH896" s="858" t="str">
        <f t="shared" si="309"/>
        <v/>
      </c>
    </row>
    <row r="897" spans="50:60" ht="15" customHeight="1">
      <c r="AX897" s="75" t="str">
        <f t="shared" si="307"/>
        <v/>
      </c>
      <c r="AY897" s="862"/>
      <c r="AZ897" s="862"/>
      <c r="BA897" s="862"/>
      <c r="BB897" s="863"/>
      <c r="BC897" s="858" t="str">
        <f t="shared" si="308"/>
        <v/>
      </c>
      <c r="BD897" s="858"/>
      <c r="BE897" s="858"/>
      <c r="BF897" s="858"/>
      <c r="BH897" s="858" t="str">
        <f t="shared" si="309"/>
        <v/>
      </c>
    </row>
    <row r="898" spans="50:60" ht="15" customHeight="1">
      <c r="AX898" s="75" t="str">
        <f t="shared" si="307"/>
        <v/>
      </c>
      <c r="AY898" s="862"/>
      <c r="AZ898" s="862"/>
      <c r="BA898" s="862"/>
      <c r="BB898" s="863"/>
      <c r="BC898" s="858" t="str">
        <f t="shared" si="308"/>
        <v/>
      </c>
      <c r="BD898" s="858"/>
      <c r="BE898" s="858"/>
      <c r="BF898" s="858"/>
      <c r="BH898" s="858" t="str">
        <f t="shared" si="309"/>
        <v/>
      </c>
    </row>
    <row r="899" spans="50:60" ht="15" customHeight="1">
      <c r="AX899" s="75" t="str">
        <f t="shared" si="307"/>
        <v/>
      </c>
      <c r="AY899" s="173"/>
      <c r="AZ899" s="173"/>
      <c r="BA899" s="173"/>
      <c r="BB899" s="174"/>
      <c r="BC899" s="858" t="str">
        <f t="shared" si="308"/>
        <v/>
      </c>
      <c r="BD899" s="283"/>
      <c r="BE899" s="283"/>
      <c r="BF899" s="283"/>
      <c r="BH899" s="858" t="str">
        <f t="shared" si="309"/>
        <v/>
      </c>
    </row>
    <row r="900" spans="50:60" ht="15" customHeight="1">
      <c r="AX900" s="75" t="str">
        <f t="shared" si="307"/>
        <v/>
      </c>
      <c r="AY900" s="173"/>
      <c r="AZ900" s="173"/>
      <c r="BA900" s="173"/>
      <c r="BB900" s="174"/>
      <c r="BC900" s="858" t="str">
        <f t="shared" si="308"/>
        <v/>
      </c>
      <c r="BD900" s="283"/>
      <c r="BE900" s="283"/>
      <c r="BF900" s="283"/>
      <c r="BH900" s="858" t="str">
        <f t="shared" si="309"/>
        <v/>
      </c>
    </row>
    <row r="901" spans="50:60" ht="15" customHeight="1">
      <c r="AX901" s="75" t="str">
        <f t="shared" si="307"/>
        <v/>
      </c>
      <c r="AY901" s="173"/>
      <c r="AZ901" s="173"/>
      <c r="BA901" s="173"/>
      <c r="BB901" s="174"/>
      <c r="BC901" s="858" t="str">
        <f t="shared" si="308"/>
        <v/>
      </c>
      <c r="BD901" s="283"/>
      <c r="BE901" s="283"/>
      <c r="BF901" s="283"/>
      <c r="BH901" s="858" t="str">
        <f t="shared" si="309"/>
        <v/>
      </c>
    </row>
    <row r="902" spans="50:60" ht="15" customHeight="1">
      <c r="AX902" s="75" t="str">
        <f t="shared" ref="AX902:AX929" si="310">CONCATENATE(AZ902,BA902)</f>
        <v/>
      </c>
      <c r="AY902" s="173"/>
      <c r="AZ902" s="173"/>
      <c r="BA902" s="173"/>
      <c r="BB902" s="174"/>
      <c r="BC902" s="858" t="str">
        <f t="shared" si="308"/>
        <v/>
      </c>
      <c r="BD902" s="283"/>
      <c r="BE902" s="283"/>
      <c r="BF902" s="283"/>
      <c r="BH902" s="858" t="str">
        <f t="shared" si="309"/>
        <v/>
      </c>
    </row>
    <row r="903" spans="50:60" ht="15" customHeight="1">
      <c r="AX903" s="75" t="str">
        <f t="shared" si="310"/>
        <v/>
      </c>
      <c r="AY903" s="173"/>
      <c r="AZ903" s="173"/>
      <c r="BA903" s="173"/>
      <c r="BB903" s="174"/>
      <c r="BC903" s="858" t="str">
        <f t="shared" si="308"/>
        <v/>
      </c>
      <c r="BD903" s="283"/>
      <c r="BE903" s="283"/>
      <c r="BF903" s="283"/>
      <c r="BH903" s="858" t="str">
        <f t="shared" si="309"/>
        <v/>
      </c>
    </row>
    <row r="904" spans="50:60" ht="15" customHeight="1">
      <c r="AX904" s="75" t="str">
        <f t="shared" si="310"/>
        <v/>
      </c>
      <c r="AY904" s="173"/>
      <c r="AZ904" s="173"/>
      <c r="BA904" s="173"/>
      <c r="BB904" s="174"/>
      <c r="BC904" s="858" t="str">
        <f t="shared" ref="BC904:BC929" si="311">CONCATENATE(BE904,BF904)</f>
        <v/>
      </c>
      <c r="BD904" s="283"/>
      <c r="BE904" s="283"/>
      <c r="BF904" s="283"/>
      <c r="BH904" s="858" t="str">
        <f t="shared" ref="BH904:BH929" si="312">CONCATENATE(BJ904,BK904)</f>
        <v/>
      </c>
    </row>
    <row r="905" spans="50:60" ht="15" customHeight="1">
      <c r="AX905" s="75" t="str">
        <f t="shared" si="310"/>
        <v/>
      </c>
      <c r="AY905" s="173"/>
      <c r="AZ905" s="173"/>
      <c r="BA905" s="173"/>
      <c r="BB905" s="174"/>
      <c r="BC905" s="858" t="str">
        <f t="shared" si="311"/>
        <v/>
      </c>
      <c r="BD905" s="283"/>
      <c r="BE905" s="283"/>
      <c r="BF905" s="283"/>
      <c r="BH905" s="858" t="str">
        <f t="shared" si="312"/>
        <v/>
      </c>
    </row>
    <row r="906" spans="50:60" ht="15" customHeight="1">
      <c r="AX906" s="75" t="str">
        <f t="shared" si="310"/>
        <v/>
      </c>
      <c r="AY906" s="173"/>
      <c r="AZ906" s="173"/>
      <c r="BA906" s="173"/>
      <c r="BB906" s="174"/>
      <c r="BC906" s="858" t="str">
        <f t="shared" si="311"/>
        <v/>
      </c>
      <c r="BD906" s="283"/>
      <c r="BE906" s="283"/>
      <c r="BF906" s="283"/>
      <c r="BH906" s="858" t="str">
        <f t="shared" si="312"/>
        <v/>
      </c>
    </row>
    <row r="907" spans="50:60" ht="15" customHeight="1">
      <c r="AX907" s="75" t="str">
        <f t="shared" si="310"/>
        <v/>
      </c>
      <c r="AY907" s="173"/>
      <c r="AZ907" s="173"/>
      <c r="BA907" s="173"/>
      <c r="BB907" s="174"/>
      <c r="BC907" s="858" t="str">
        <f t="shared" si="311"/>
        <v/>
      </c>
      <c r="BD907" s="283"/>
      <c r="BE907" s="283"/>
      <c r="BF907" s="283"/>
      <c r="BH907" s="858" t="str">
        <f t="shared" si="312"/>
        <v/>
      </c>
    </row>
    <row r="908" spans="50:60" ht="15" customHeight="1">
      <c r="AX908" s="75" t="str">
        <f t="shared" si="310"/>
        <v/>
      </c>
      <c r="AY908" s="173"/>
      <c r="AZ908" s="173"/>
      <c r="BA908" s="173"/>
      <c r="BB908" s="174"/>
      <c r="BC908" s="858" t="str">
        <f t="shared" si="311"/>
        <v/>
      </c>
      <c r="BD908" s="283"/>
      <c r="BE908" s="283"/>
      <c r="BF908" s="283"/>
      <c r="BH908" s="858" t="str">
        <f t="shared" si="312"/>
        <v/>
      </c>
    </row>
    <row r="909" spans="50:60" ht="15" customHeight="1">
      <c r="AX909" s="75" t="str">
        <f t="shared" si="310"/>
        <v/>
      </c>
      <c r="AY909" s="173"/>
      <c r="AZ909" s="173"/>
      <c r="BA909" s="173"/>
      <c r="BB909" s="174"/>
      <c r="BC909" s="858" t="str">
        <f t="shared" si="311"/>
        <v/>
      </c>
      <c r="BD909" s="283"/>
      <c r="BE909" s="283"/>
      <c r="BF909" s="283"/>
      <c r="BH909" s="858" t="str">
        <f t="shared" si="312"/>
        <v/>
      </c>
    </row>
    <row r="910" spans="50:60" ht="15" customHeight="1">
      <c r="AX910" s="75" t="str">
        <f t="shared" si="310"/>
        <v/>
      </c>
      <c r="AY910" s="173"/>
      <c r="AZ910" s="173"/>
      <c r="BA910" s="173"/>
      <c r="BB910" s="174"/>
      <c r="BC910" s="858" t="str">
        <f t="shared" si="311"/>
        <v/>
      </c>
      <c r="BD910" s="283"/>
      <c r="BE910" s="283"/>
      <c r="BF910" s="283"/>
      <c r="BH910" s="858" t="str">
        <f t="shared" si="312"/>
        <v/>
      </c>
    </row>
    <row r="911" spans="50:60" ht="15" customHeight="1">
      <c r="AX911" s="75" t="str">
        <f t="shared" si="310"/>
        <v/>
      </c>
      <c r="AY911" s="173"/>
      <c r="AZ911" s="173"/>
      <c r="BA911" s="173"/>
      <c r="BB911" s="174"/>
      <c r="BC911" s="858" t="str">
        <f t="shared" si="311"/>
        <v/>
      </c>
      <c r="BD911" s="283"/>
      <c r="BE911" s="283"/>
      <c r="BF911" s="283"/>
      <c r="BH911" s="858" t="str">
        <f t="shared" si="312"/>
        <v/>
      </c>
    </row>
    <row r="912" spans="50:60" ht="15" customHeight="1">
      <c r="AX912" s="75" t="str">
        <f t="shared" si="310"/>
        <v/>
      </c>
      <c r="AY912" s="173"/>
      <c r="AZ912" s="173"/>
      <c r="BA912" s="173"/>
      <c r="BB912" s="174"/>
      <c r="BC912" s="858" t="str">
        <f t="shared" si="311"/>
        <v/>
      </c>
      <c r="BD912" s="283"/>
      <c r="BE912" s="283"/>
      <c r="BF912" s="283"/>
      <c r="BH912" s="858" t="str">
        <f t="shared" si="312"/>
        <v/>
      </c>
    </row>
    <row r="913" spans="50:60" ht="15" customHeight="1">
      <c r="AX913" s="75" t="str">
        <f t="shared" si="310"/>
        <v/>
      </c>
      <c r="AY913" s="239"/>
      <c r="AZ913" s="240"/>
      <c r="BA913" s="239"/>
      <c r="BB913" s="240"/>
      <c r="BC913" s="858" t="str">
        <f t="shared" si="311"/>
        <v/>
      </c>
      <c r="BD913" s="284"/>
      <c r="BE913" s="284"/>
      <c r="BF913" s="284"/>
      <c r="BH913" s="858" t="str">
        <f t="shared" si="312"/>
        <v/>
      </c>
    </row>
    <row r="914" spans="50:60" ht="15" customHeight="1">
      <c r="AX914" s="75" t="str">
        <f t="shared" si="310"/>
        <v/>
      </c>
      <c r="AY914" s="239"/>
      <c r="AZ914" s="240"/>
      <c r="BA914" s="239"/>
      <c r="BB914" s="240"/>
      <c r="BC914" s="858" t="str">
        <f t="shared" si="311"/>
        <v/>
      </c>
      <c r="BD914" s="284"/>
      <c r="BE914" s="284"/>
      <c r="BF914" s="284"/>
      <c r="BH914" s="858" t="str">
        <f t="shared" si="312"/>
        <v/>
      </c>
    </row>
    <row r="915" spans="50:60" ht="15" customHeight="1">
      <c r="AX915" s="75" t="str">
        <f t="shared" si="310"/>
        <v/>
      </c>
      <c r="AY915" s="239"/>
      <c r="AZ915" s="240"/>
      <c r="BA915" s="239"/>
      <c r="BB915" s="240"/>
      <c r="BC915" s="858" t="str">
        <f t="shared" si="311"/>
        <v/>
      </c>
      <c r="BD915" s="284"/>
      <c r="BE915" s="284"/>
      <c r="BF915" s="284"/>
      <c r="BH915" s="858" t="str">
        <f t="shared" si="312"/>
        <v/>
      </c>
    </row>
    <row r="916" spans="50:60" ht="15" customHeight="1">
      <c r="AX916" s="75" t="str">
        <f t="shared" si="310"/>
        <v/>
      </c>
      <c r="AY916" s="239"/>
      <c r="AZ916" s="240"/>
      <c r="BA916" s="239"/>
      <c r="BB916" s="240"/>
      <c r="BC916" s="858" t="str">
        <f t="shared" si="311"/>
        <v/>
      </c>
      <c r="BD916" s="284"/>
      <c r="BE916" s="284"/>
      <c r="BF916" s="284"/>
      <c r="BH916" s="858" t="str">
        <f t="shared" si="312"/>
        <v/>
      </c>
    </row>
    <row r="917" spans="50:60" ht="15" customHeight="1">
      <c r="AX917" s="75" t="str">
        <f t="shared" si="310"/>
        <v/>
      </c>
      <c r="AY917" s="239"/>
      <c r="AZ917" s="240"/>
      <c r="BA917" s="239"/>
      <c r="BB917" s="240"/>
      <c r="BC917" s="858" t="str">
        <f t="shared" si="311"/>
        <v/>
      </c>
      <c r="BD917" s="284"/>
      <c r="BE917" s="284"/>
      <c r="BF917" s="284"/>
      <c r="BH917" s="858" t="str">
        <f t="shared" si="312"/>
        <v/>
      </c>
    </row>
    <row r="918" spans="50:60" ht="15" customHeight="1">
      <c r="AX918" s="75" t="str">
        <f t="shared" si="310"/>
        <v/>
      </c>
      <c r="AY918" s="239"/>
      <c r="AZ918" s="240"/>
      <c r="BA918" s="239"/>
      <c r="BB918" s="240"/>
      <c r="BC918" s="858" t="str">
        <f t="shared" si="311"/>
        <v/>
      </c>
      <c r="BD918" s="284"/>
      <c r="BE918" s="284"/>
      <c r="BF918" s="284"/>
      <c r="BH918" s="858" t="str">
        <f t="shared" si="312"/>
        <v/>
      </c>
    </row>
    <row r="919" spans="50:60" ht="15" customHeight="1">
      <c r="AX919" s="75" t="str">
        <f t="shared" si="310"/>
        <v/>
      </c>
      <c r="AY919" s="239"/>
      <c r="AZ919" s="240"/>
      <c r="BA919" s="239"/>
      <c r="BB919" s="240"/>
      <c r="BC919" s="858" t="str">
        <f t="shared" si="311"/>
        <v/>
      </c>
      <c r="BD919" s="284"/>
      <c r="BE919" s="284"/>
      <c r="BF919" s="284"/>
      <c r="BH919" s="858" t="str">
        <f t="shared" si="312"/>
        <v/>
      </c>
    </row>
    <row r="920" spans="50:60" ht="15" customHeight="1">
      <c r="AX920" s="75" t="str">
        <f t="shared" si="310"/>
        <v/>
      </c>
      <c r="AY920" s="239"/>
      <c r="AZ920" s="240"/>
      <c r="BA920" s="239"/>
      <c r="BB920" s="240"/>
      <c r="BC920" s="858" t="str">
        <f t="shared" si="311"/>
        <v/>
      </c>
      <c r="BD920" s="284"/>
      <c r="BE920" s="284"/>
      <c r="BF920" s="284"/>
      <c r="BH920" s="858" t="str">
        <f t="shared" si="312"/>
        <v/>
      </c>
    </row>
    <row r="921" spans="50:60" ht="15" customHeight="1">
      <c r="AX921" s="75" t="str">
        <f t="shared" si="310"/>
        <v/>
      </c>
      <c r="AY921" s="239"/>
      <c r="AZ921" s="240"/>
      <c r="BA921" s="239"/>
      <c r="BB921" s="240"/>
      <c r="BC921" s="858" t="str">
        <f t="shared" si="311"/>
        <v/>
      </c>
      <c r="BD921" s="284"/>
      <c r="BE921" s="284"/>
      <c r="BF921" s="284"/>
      <c r="BH921" s="858" t="str">
        <f t="shared" si="312"/>
        <v/>
      </c>
    </row>
    <row r="922" spans="50:60" ht="15" customHeight="1">
      <c r="AX922" s="75" t="str">
        <f t="shared" si="310"/>
        <v/>
      </c>
      <c r="AY922" s="239"/>
      <c r="AZ922" s="240"/>
      <c r="BA922" s="239"/>
      <c r="BB922" s="240"/>
      <c r="BC922" s="858" t="str">
        <f t="shared" si="311"/>
        <v/>
      </c>
      <c r="BD922" s="284"/>
      <c r="BE922" s="284"/>
      <c r="BF922" s="284"/>
      <c r="BH922" s="858" t="str">
        <f t="shared" si="312"/>
        <v/>
      </c>
    </row>
    <row r="923" spans="50:60" ht="15" customHeight="1">
      <c r="AX923" s="75" t="str">
        <f t="shared" si="310"/>
        <v/>
      </c>
      <c r="AY923" s="239"/>
      <c r="AZ923" s="240"/>
      <c r="BA923" s="239"/>
      <c r="BB923" s="240"/>
      <c r="BC923" s="858" t="str">
        <f t="shared" si="311"/>
        <v/>
      </c>
      <c r="BD923" s="284"/>
      <c r="BE923" s="284"/>
      <c r="BF923" s="284"/>
      <c r="BH923" s="858" t="str">
        <f t="shared" si="312"/>
        <v/>
      </c>
    </row>
    <row r="924" spans="50:60" ht="15" customHeight="1">
      <c r="AX924" s="75" t="str">
        <f t="shared" si="310"/>
        <v/>
      </c>
      <c r="AY924" s="239"/>
      <c r="AZ924" s="240"/>
      <c r="BA924" s="239"/>
      <c r="BB924" s="240"/>
      <c r="BC924" s="858" t="str">
        <f t="shared" si="311"/>
        <v/>
      </c>
      <c r="BD924" s="284"/>
      <c r="BE924" s="284"/>
      <c r="BF924" s="284"/>
      <c r="BH924" s="858" t="str">
        <f t="shared" si="312"/>
        <v/>
      </c>
    </row>
    <row r="925" spans="50:60" ht="15" customHeight="1">
      <c r="AX925" s="75" t="str">
        <f t="shared" si="310"/>
        <v/>
      </c>
      <c r="AY925" s="239"/>
      <c r="AZ925" s="240"/>
      <c r="BA925" s="239"/>
      <c r="BB925" s="240"/>
      <c r="BC925" s="858" t="str">
        <f t="shared" si="311"/>
        <v/>
      </c>
      <c r="BD925" s="284"/>
      <c r="BE925" s="284"/>
      <c r="BF925" s="284"/>
      <c r="BH925" s="858" t="str">
        <f t="shared" si="312"/>
        <v/>
      </c>
    </row>
    <row r="926" spans="50:60" ht="15" customHeight="1">
      <c r="AX926" s="75" t="str">
        <f t="shared" si="310"/>
        <v/>
      </c>
      <c r="AY926" s="239"/>
      <c r="AZ926" s="240"/>
      <c r="BA926" s="239"/>
      <c r="BB926" s="240"/>
      <c r="BC926" s="858" t="str">
        <f t="shared" si="311"/>
        <v/>
      </c>
      <c r="BD926" s="284"/>
      <c r="BE926" s="284"/>
      <c r="BF926" s="284"/>
      <c r="BH926" s="858" t="str">
        <f t="shared" si="312"/>
        <v/>
      </c>
    </row>
    <row r="927" spans="50:60" ht="15" customHeight="1">
      <c r="AX927" s="75" t="str">
        <f t="shared" si="310"/>
        <v/>
      </c>
      <c r="AY927" s="239"/>
      <c r="AZ927" s="240"/>
      <c r="BA927" s="239"/>
      <c r="BB927" s="240"/>
      <c r="BC927" s="858" t="str">
        <f t="shared" si="311"/>
        <v/>
      </c>
      <c r="BD927" s="284"/>
      <c r="BE927" s="284"/>
      <c r="BF927" s="284"/>
      <c r="BH927" s="858" t="str">
        <f t="shared" si="312"/>
        <v/>
      </c>
    </row>
    <row r="928" spans="50:60" ht="15" customHeight="1">
      <c r="AX928" s="75" t="str">
        <f t="shared" si="310"/>
        <v/>
      </c>
      <c r="AY928" s="239"/>
      <c r="AZ928" s="240"/>
      <c r="BA928" s="239"/>
      <c r="BB928" s="240"/>
      <c r="BC928" s="858" t="str">
        <f t="shared" si="311"/>
        <v/>
      </c>
      <c r="BD928" s="284"/>
      <c r="BE928" s="284"/>
      <c r="BF928" s="284"/>
      <c r="BH928" s="858" t="str">
        <f t="shared" si="312"/>
        <v/>
      </c>
    </row>
    <row r="929" spans="50:60" ht="15" customHeight="1">
      <c r="AX929" s="75" t="str">
        <f t="shared" si="310"/>
        <v/>
      </c>
      <c r="AY929" s="239"/>
      <c r="AZ929" s="240"/>
      <c r="BA929" s="239"/>
      <c r="BB929" s="240"/>
      <c r="BC929" s="858" t="str">
        <f t="shared" si="311"/>
        <v/>
      </c>
      <c r="BD929" s="284"/>
      <c r="BE929" s="284"/>
      <c r="BF929" s="284"/>
      <c r="BH929" s="858" t="str">
        <f t="shared" si="312"/>
        <v/>
      </c>
    </row>
  </sheetData>
  <sheetProtection autoFilter="0"/>
  <mergeCells count="7">
    <mergeCell ref="Z141:AA141"/>
    <mergeCell ref="Z142:AA142"/>
    <mergeCell ref="Z143:AA143"/>
    <mergeCell ref="Y1:AV1"/>
    <mergeCell ref="AA2:AA3"/>
    <mergeCell ref="Z2:Z3"/>
    <mergeCell ref="Y2:Y3"/>
  </mergeCells>
  <pageMargins left="0.7" right="0.7" top="0.75" bottom="0.75" header="0.3" footer="0.3"/>
  <pageSetup orientation="portrait" horizontalDpi="4294967295" verticalDpi="4294967295" r:id="rId1"/>
  <ignoredErrors>
    <ignoredError sqref="AC7:AC12 AC14:AC19 AC21:AC31 AC33:AC42 AC44:AC62 AC64:AC80 AC82:AC104 AC106:AC128 AC130:AC13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5</vt:i4>
      </vt:variant>
    </vt:vector>
  </HeadingPairs>
  <TitlesOfParts>
    <vt:vector size="28" baseType="lpstr">
      <vt:lpstr>DANE</vt:lpstr>
      <vt:lpstr>1. Población_Afiliada_Regimen</vt:lpstr>
      <vt:lpstr>2. Gráficos_Cobertura_Dpto</vt:lpstr>
      <vt:lpstr>3. Gráficos_Cobertura_Subregión</vt:lpstr>
      <vt:lpstr>4. Gráficos_Tendencia_Subreg</vt:lpstr>
      <vt:lpstr>5.Gráfico_Afiliados_EPS_Régimen</vt:lpstr>
      <vt:lpstr>6. Gráficos_Tendencia_EPS</vt:lpstr>
      <vt:lpstr>7. Afiliados_ EPS_Mpio_RS</vt:lpstr>
      <vt:lpstr>8. Afiliados_EPS_Mpio_RC </vt:lpstr>
      <vt:lpstr>3C. Afiliados_ Suspendidos_RC</vt:lpstr>
      <vt:lpstr>9. Tendencia_por mes_RS</vt:lpstr>
      <vt:lpstr>10. Tendencia_por mes_ RC</vt:lpstr>
      <vt:lpstr>11. Tendencia_por mes_REX</vt:lpstr>
      <vt:lpstr>12. Tendencia_Valores_Años</vt:lpstr>
      <vt:lpstr>12. Afiliados_Nivel_Sexo_Zona</vt:lpstr>
      <vt:lpstr>TD</vt:lpstr>
      <vt:lpstr>DATOS TD</vt:lpstr>
      <vt:lpstr>13. Afiliados_Grupo_edad_RS</vt:lpstr>
      <vt:lpstr>14. Afiliados_Grupo_edad_RC</vt:lpstr>
      <vt:lpstr>15. Tipo_Población_RS</vt:lpstr>
      <vt:lpstr>16. Cobertura_Nacional_Deptos</vt:lpstr>
      <vt:lpstr>A. Codigos_Municipio</vt:lpstr>
      <vt:lpstr>B. NUEVOS CODIGO EPS</vt:lpstr>
      <vt:lpstr>'1. Población_Afiliada_Regimen'!Área_de_impresión</vt:lpstr>
      <vt:lpstr>'12. Tendencia_Valores_Años'!Área_de_impresión</vt:lpstr>
      <vt:lpstr>'2. Gráficos_Cobertura_Dpto'!Área_de_impresión</vt:lpstr>
      <vt:lpstr>'1. Población_Afiliada_Regimen'!Títulos_a_imprimir</vt:lpstr>
      <vt:lpstr>'12. Afiliados_Nivel_Sexo_Zona'!Títulos_a_imprimir</vt:lpstr>
    </vt:vector>
  </TitlesOfParts>
  <Manager/>
  <Company>Direccion Seccional de Salud de Antioquia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DLOPEZV</dc:creator>
  <cp:keywords/>
  <dc:description/>
  <cp:lastModifiedBy>JAIME</cp:lastModifiedBy>
  <cp:revision/>
  <dcterms:created xsi:type="dcterms:W3CDTF">2010-12-17T15:36:41Z</dcterms:created>
  <dcterms:modified xsi:type="dcterms:W3CDTF">2023-05-28T00:48:38Z</dcterms:modified>
  <cp:category/>
  <cp:contentStatus/>
</cp:coreProperties>
</file>